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VersionHistory" sheetId="2" r:id="rId5"/>
    <sheet state="hidden" name="Index" sheetId="3" r:id="rId6"/>
    <sheet state="hidden" name="Coeff Calculator" sheetId="4" r:id="rId7"/>
    <sheet state="visible" name="Club Coëff" sheetId="5" r:id="rId8"/>
    <sheet state="visible" name="Associations" sheetId="6" r:id="rId9"/>
    <sheet state="visible" name="Entries" sheetId="7" r:id="rId10"/>
    <sheet state="hidden" name="DrawRandomizer" sheetId="8" r:id="rId11"/>
    <sheet state="visible" name="Results" sheetId="9" r:id="rId12"/>
    <sheet state="visible" name="Knockout Ties (2 legs)" sheetId="10" r:id="rId13"/>
    <sheet state="visible" name="Group Stage" sheetId="11" r:id="rId14"/>
    <sheet state="visible" name="Single Match" sheetId="12" r:id="rId15"/>
    <sheet state="visible" name="Final Sites" sheetId="13" r:id="rId16"/>
    <sheet state="visible" name="Sponsors" sheetId="14" r:id="rId17"/>
    <sheet state="visible" name="Info" sheetId="15" r:id="rId18"/>
    <sheet state="visible" name="PtLookup" sheetId="16" r:id="rId19"/>
  </sheets>
  <definedNames>
    <definedName hidden="1" localSheetId="6" name="_xlnm._FilterDatabase">Entries!$A$1:$F$515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Note there are hidden columns here so if you need to extend beyond the length of this list, you will need to unhide those columns and fill down their formulae too</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Note there are hidden columns here so if you need to extend beyond the length of this list, you will need to unhide those columns and fill down their formulae too</t>
      </text>
    </comment>
    <comment authorId="0" ref="D1">
      <text>
        <t xml:space="preserve">From 1-5
RP bonus higher than 5 throws out the balance, it seems.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Note there are hidden columns here so if you need to extend beyond the length of this list, you will need to unhide those columns and fill down their formulae too</t>
      </text>
    </comment>
    <comment authorId="0" ref="C1">
      <text>
        <t xml:space="preserve">Validation rule is set against the competition list on the "Final Sites" sheet</t>
      </text>
    </comment>
    <comment authorId="0" ref="D1">
      <text>
        <t xml:space="preserve">Ch = Champions' Path
NC = Non-Champions' Path</t>
      </text>
    </comment>
    <comment authorId="0" ref="E1">
      <text>
        <t xml:space="preserve">Order of entry from their association</t>
      </text>
    </comment>
  </commentList>
</comments>
</file>

<file path=xl/comments4.xml><?xml version="1.0" encoding="utf-8"?>
<comments xmlns:r="http://schemas.openxmlformats.org/officeDocument/2006/relationships" xmlns="http://schemas.openxmlformats.org/spreadsheetml/2006/main">
  <authors>
    <author/>
  </authors>
  <commentList>
    <comment authorId="0" ref="A4">
      <text>
        <t xml:space="preserve">You will need to fill in the competition (CC or GC; Youth Cup and SBCC have no bearing on coefficients) and the round (it's a drop-down) to make sure it calculates everything else correctly</t>
      </text>
    </comment>
    <comment authorId="0" ref="E4">
      <text>
        <t xml:space="preserve">Paste the result strings from the scorination tabs here</t>
      </text>
    </comment>
    <comment authorId="0" ref="G4">
      <text>
        <t xml:space="preserve">score separator for the first leg</t>
      </text>
    </comment>
    <comment authorId="0" ref="J4">
      <text>
        <t xml:space="preserve">score for first game</t>
      </text>
    </comment>
    <comment authorId="0" ref="L4">
      <text>
        <t xml:space="preserve">score for second game, H in this game is the *away* team from the first leg, though</t>
      </text>
    </comment>
    <comment authorId="0" ref="N4">
      <text>
        <t xml:space="preserve">Modifier for the tie
i.e. [e]xtra time, [p]enalties, [a]way goals</t>
      </text>
    </comment>
    <comment authorId="0" ref="O4">
      <text>
        <t xml:space="preserve">Home team penalty shootout score</t>
      </text>
    </comment>
    <comment authorId="0" ref="S4">
      <text>
        <t xml:space="preserve">Result of the tie, if multiple legs</t>
      </text>
    </comment>
    <comment authorId="0" ref="T4">
      <text>
        <t xml:space="preserve">Points for winning a match at this round of the specified competition</t>
      </text>
    </comment>
    <comment authorId="0" ref="U4">
      <text>
        <t xml:space="preserve">Points for drawing a match at this round of the specified competition. Note that extra time and penalties count as draws.</t>
      </text>
    </comment>
    <comment authorId="0" ref="V4">
      <text>
        <t xml:space="preserve">Points for being eliminated at this round of the specified competition.
Should count any previously earned points for progression. For example, the points awarded reaching the knockout rounds of the Champions Cup should also include the points for reaching the group stage, as it is impossible to reach the knockout rounds without participating in the group stage.</t>
      </text>
    </comment>
    <comment authorId="0" ref="Z4">
      <text>
        <t xml:space="preserve">Based on whether the team won, drew, or was eliminated at this stage, we can calculate their points</t>
      </text>
    </comment>
  </commentList>
</comments>
</file>

<file path=xl/comments5.xml><?xml version="1.0" encoding="utf-8"?>
<comments xmlns:r="http://schemas.openxmlformats.org/officeDocument/2006/relationships" xmlns="http://schemas.openxmlformats.org/spreadsheetml/2006/main">
  <authors>
    <author/>
  </authors>
  <commentList>
    <comment authorId="0" ref="A3">
      <text>
        <t xml:space="preserve">Used only for colour banding. Fill the formula down if (somehow) you're  extending beyond the range of the sheet</t>
      </text>
    </comment>
    <comment authorId="0" ref="C3">
      <text>
        <t xml:space="preserve">List team here, in pairs. Each pair is a matchup (same way you would enter them in xkoranate or NSFS)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Put a 1 for the home team. If at a neutral venue, leave both rows blank</t>
      </text>
    </comment>
  </commentList>
</comments>
</file>

<file path=xl/comments7.xml><?xml version="1.0" encoding="utf-8"?>
<comments xmlns:r="http://schemas.openxmlformats.org/officeDocument/2006/relationships" xmlns="http://schemas.openxmlformats.org/spreadsheetml/2006/main">
  <authors>
    <author/>
  </authors>
  <commentList>
    <comment authorId="0" ref="C3">
      <text>
        <t xml:space="preserve">Required for seed calculation.
Only applies to the Champions' League (tier 1) and Liga B (tier 2) equivalents. 
All other competitions should be left blank</t>
      </text>
    </comment>
  </commentList>
</comments>
</file>

<file path=xl/comments8.xml><?xml version="1.0" encoding="utf-8"?>
<comments xmlns:r="http://schemas.openxmlformats.org/officeDocument/2006/relationships" xmlns="http://schemas.openxmlformats.org/spreadsheetml/2006/main">
  <authors>
    <author/>
  </authors>
  <commentList>
    <comment authorId="0" ref="C1">
      <text>
        <t xml:space="preserve">How many legs are ties at this stage played over? 
Functionally, only the group stage and finals should ever be 1, I think. But it's here just in case.</t>
      </text>
    </comment>
    <comment authorId="0" ref="D1">
      <text>
        <t xml:space="preserve">Points for a win at this stage</t>
      </text>
    </comment>
    <comment authorId="0" ref="E1">
      <text>
        <t xml:space="preserve">Points for a draw at this stage</t>
      </text>
    </comment>
    <comment authorId="0" ref="F1">
      <text>
        <t xml:space="preserve">Points earned by a team eliminated at this stage. Should include any other points earned from reaching previous stages</t>
      </text>
    </comment>
  </commentList>
</comments>
</file>

<file path=xl/sharedStrings.xml><?xml version="1.0" encoding="utf-8"?>
<sst xmlns="http://schemas.openxmlformats.org/spreadsheetml/2006/main" count="4953" uniqueCount="1479">
  <si>
    <t xml:space="preserve">  Instructions and Guidelines</t>
  </si>
  <si>
    <t>MAKE A COPY of the file before you begin!!</t>
  </si>
  <si>
    <t>As a general rule, the following guidelines apply throughout this file</t>
  </si>
  <si>
    <r>
      <t xml:space="preserve">If you require further assistance, ask in the </t>
    </r>
    <r>
      <rPr>
        <b/>
      </rPr>
      <t xml:space="preserve">#domestic_sport </t>
    </r>
    <r>
      <t xml:space="preserve">channel of the </t>
    </r>
    <r>
      <rPr>
        <u/>
      </rPr>
      <t>NS Sport discord server</t>
    </r>
    <r>
      <t xml:space="preserve">, and/or tag </t>
    </r>
    <r>
      <rPr>
        <b/>
      </rPr>
      <t xml:space="preserve">academydropout#1037 </t>
    </r>
  </si>
  <si>
    <r>
      <rPr>
        <b/>
      </rPr>
      <t>Orange</t>
    </r>
    <r>
      <t xml:space="preserve"> cells take input from the user</t>
    </r>
  </si>
  <si>
    <t>Yellow cells display the scores, and require "refreshing"</t>
  </si>
  <si>
    <r>
      <rPr>
        <b/>
      </rPr>
      <t>None</t>
    </r>
    <r>
      <t xml:space="preserve"> of the other cells should require any editing.</t>
    </r>
  </si>
  <si>
    <t>To "refresh" a score, Copy it, then Paste formulas only</t>
  </si>
  <si>
    <t xml:space="preserve">  Sheet-by-Sheet Guidelines</t>
  </si>
  <si>
    <t>Club Coëff</t>
  </si>
  <si>
    <t>Copy the UICA club coefficient list here</t>
  </si>
  <si>
    <t>NOTE: These steps may be automated later, by simply importing the relevant data from the Coefficient file directly with IMPORTRANGE()</t>
  </si>
  <si>
    <t>Associations</t>
  </si>
  <si>
    <t>Copy the UICA association coefficient list here</t>
  </si>
  <si>
    <t>For the next step, make sure the values match those in the Club Coeff/Associations sheets, or you may see matching errors later on.</t>
  </si>
  <si>
    <t>Entries</t>
  </si>
  <si>
    <r>
      <t xml:space="preserve">Enter the list of entrant clubs, along with their UICA club coefficients </t>
    </r>
    <r>
      <rPr>
        <b/>
        <u/>
      </rPr>
      <t>and</t>
    </r>
    <r>
      <rPr>
        <b/>
      </rPr>
      <t xml:space="preserve"> </t>
    </r>
    <r>
      <t>national trigrammes</t>
    </r>
  </si>
  <si>
    <t>Recommend that the list is completed one nation at a time, and sorted afterward for ease of reference</t>
  </si>
  <si>
    <t>NOTE: Automatic draws for each stage are a planned feature for the future</t>
  </si>
  <si>
    <t>Results</t>
  </si>
  <si>
    <r>
      <t xml:space="preserve">Copy and paste the </t>
    </r>
    <r>
      <rPr>
        <b/>
      </rPr>
      <t>values only</t>
    </r>
    <r>
      <t xml:space="preserve"> of all results into column E of this sheet between scorinating each round</t>
    </r>
  </si>
  <si>
    <t>Be sure to input the correct competition and round in columns A and B</t>
  </si>
  <si>
    <t>This should make it easier to calculate coefficients, by providing an easier reference for all results. Eventually this could be automated.</t>
  </si>
  <si>
    <t>Knockout Ties (2 legs)</t>
  </si>
  <si>
    <t>The rows are formatted in bands in two shades of orange. Each "band" spans two rows, each "band" represents a single match.</t>
  </si>
  <si>
    <t>Enter/select one team per row in column C, with the first team listed being the home team for the first leg of the tie.</t>
  </si>
  <si>
    <t>In column E, select the rows relevant to the matches you wish to scorinate, then Copy, and Paste Special -&gt; Paste formulas only</t>
  </si>
  <si>
    <t>A BBcode version of the results set is produced in column C, with the winner/loser coloured as specified in Cells C1:C2</t>
  </si>
  <si>
    <t>Group Stage</t>
  </si>
  <si>
    <t>As this file does not conduct a group stage draw automatically yet, you will need to do this yourself and enter/select the teams.</t>
  </si>
  <si>
    <t>Column C holds a short form of each team name that will be visible in the results grid of each group table. Choose wisely.</t>
  </si>
  <si>
    <t>Once all your groups have been set up, you can select the yellow results segment for each group one at a time</t>
  </si>
  <si>
    <t>And Copy, then Paste Special -&gt; Paste formulas only to get a fresh set of results</t>
  </si>
  <si>
    <t>Each group's results table should be generated automatically with each fresh set of results</t>
  </si>
  <si>
    <t>Single Match</t>
  </si>
  <si>
    <t>Enter one team per row in column C, and a 1 in column D for the home team in each match (leave blank if neutral venue)</t>
  </si>
  <si>
    <t>Final Sites</t>
  </si>
  <si>
    <t>List the competitions and abbreviations. Follow the instructions in the notes regarding the "tier" column -- this is VERY important.</t>
  </si>
  <si>
    <t>Enter the final site bids (with the correct association and competition the bid was for)</t>
  </si>
  <si>
    <t>A simple randomiser function (pure RAND(), no weighting or RP bonus) will then select a winning bid for each competition.</t>
  </si>
  <si>
    <t>Date</t>
  </si>
  <si>
    <t>Who?</t>
  </si>
  <si>
    <t>Notes</t>
  </si>
  <si>
    <t>IN PROGRESS</t>
  </si>
  <si>
    <t>OSR</t>
  </si>
  <si>
    <t>Began working on a built in draw randomizer -- initial attempt failed to keep teams from same nation apart</t>
  </si>
  <si>
    <t>Fixed group stage bug where tables didn't generate and scores displayed incorrectly -- formula references needed fixing</t>
  </si>
  <si>
    <t>Included requirement to have the competition selected. This should now allow scorination of multiple competitions in one instance of the file.</t>
  </si>
  <si>
    <t>Fixed penalty shootout formula (which I had originally broken when cleaning this thing up) to prevent impossible shootout scores</t>
  </si>
  <si>
    <t>Updated final site selection sheet to be more easily customisable</t>
  </si>
  <si>
    <t>Fixed extra time to correctly apply when away goals is enabled</t>
  </si>
  <si>
    <t>Updated formulae on Results sheet to hide no-input errors, and more easily identify lookup errors</t>
  </si>
  <si>
    <t>Added validation to team input on all three scorination sheets</t>
  </si>
  <si>
    <t>Make Away Goals rule optional</t>
  </si>
  <si>
    <t>Added Instructions sheet</t>
  </si>
  <si>
    <t>Added results tab to extract relevant information from results strings. Should allow automation of coefficient calculation.</t>
  </si>
  <si>
    <t>Tidied things up a bit, added a few more notes, added randomiser to Final Sites selection</t>
  </si>
  <si>
    <t>Make group stage sheet calculate group tables</t>
  </si>
  <si>
    <t>Changed formatting so that only orange cells should need any user input</t>
  </si>
  <si>
    <t>TODO</t>
  </si>
  <si>
    <t>(ON-HOLD: might need further edits) Add a coefficient calculator using the formula as listed in the UICA documentation</t>
  </si>
  <si>
    <t>Add functionality to make the draws for each stage</t>
  </si>
  <si>
    <t>CANCELLED</t>
  </si>
  <si>
    <t>Make group sizes variable</t>
  </si>
  <si>
    <t>Progress</t>
  </si>
  <si>
    <t>Club</t>
  </si>
  <si>
    <t>Assoc</t>
  </si>
  <si>
    <t>Tiebreak criteria</t>
  </si>
  <si>
    <t>GC-Prelim-1</t>
  </si>
  <si>
    <t>H2HPts</t>
  </si>
  <si>
    <t>head to head results</t>
  </si>
  <si>
    <t>GC-Prelim-2</t>
  </si>
  <si>
    <t>H2HGD</t>
  </si>
  <si>
    <t>head to head goal difference</t>
  </si>
  <si>
    <t>GC-Prelim-3</t>
  </si>
  <si>
    <t>H2HGF</t>
  </si>
  <si>
    <t>head to head goals scored</t>
  </si>
  <si>
    <t>GC-Playoff</t>
  </si>
  <si>
    <t>H2HGFAway</t>
  </si>
  <si>
    <t>head to head goals scored away from home</t>
  </si>
  <si>
    <t>GC-Qualifying</t>
  </si>
  <si>
    <t>GD</t>
  </si>
  <si>
    <t>goal difference</t>
  </si>
  <si>
    <t>GC-Group Stage</t>
  </si>
  <si>
    <t>GF</t>
  </si>
  <si>
    <t>goals scored</t>
  </si>
  <si>
    <t>GC-Round of 32</t>
  </si>
  <si>
    <t>GFAway</t>
  </si>
  <si>
    <t>goals scored away from home</t>
  </si>
  <si>
    <t>GC-Round of 16</t>
  </si>
  <si>
    <t>Wins</t>
  </si>
  <si>
    <t>total number of wins</t>
  </si>
  <si>
    <t>GC-Quarter Finals</t>
  </si>
  <si>
    <t>AWins</t>
  </si>
  <si>
    <t>total number of away wins</t>
  </si>
  <si>
    <t>GC-Semi Finals</t>
  </si>
  <si>
    <t>Coeff</t>
  </si>
  <si>
    <t>UICA club coefficient</t>
  </si>
  <si>
    <t>GC-Final</t>
  </si>
  <si>
    <t>Lots</t>
  </si>
  <si>
    <t>drawing of lots</t>
  </si>
  <si>
    <t>GC-Winners</t>
  </si>
  <si>
    <t>Pens</t>
  </si>
  <si>
    <t>kicks from the penalty mark</t>
  </si>
  <si>
    <t>CC-Group Stage</t>
  </si>
  <si>
    <t>CC-Round of 32</t>
  </si>
  <si>
    <t>CC-Round of 16</t>
  </si>
  <si>
    <t>CC-Quarter Finals</t>
  </si>
  <si>
    <t>CC-Semi Finals</t>
  </si>
  <si>
    <t>CC-Final</t>
  </si>
  <si>
    <t>CC-Winners</t>
  </si>
  <si>
    <t>Rank</t>
  </si>
  <si>
    <t>Association</t>
  </si>
  <si>
    <t>Lookup</t>
  </si>
  <si>
    <t>Coefficient</t>
  </si>
  <si>
    <t>Nation</t>
  </si>
  <si>
    <t>Tri.</t>
  </si>
  <si>
    <t>Hastmead Diamante</t>
  </si>
  <si>
    <t>Osarius</t>
  </si>
  <si>
    <t>Ass’n</t>
  </si>
  <si>
    <t>Coëff.</t>
  </si>
  <si>
    <t>Club + Ass’n</t>
  </si>
  <si>
    <t>Fontvielle Impact</t>
  </si>
  <si>
    <t>VLD</t>
  </si>
  <si>
    <t>SK Franz Josef City</t>
  </si>
  <si>
    <t>PIS</t>
  </si>
  <si>
    <t>Unión de Ciudagua</t>
  </si>
  <si>
    <t>AGU</t>
  </si>
  <si>
    <t>Raynor City United</t>
  </si>
  <si>
    <t>VAL</t>
  </si>
  <si>
    <t>Sonoma Center Panthers</t>
  </si>
  <si>
    <t>COM</t>
  </si>
  <si>
    <t>Neurologists</t>
  </si>
  <si>
    <t>EIT</t>
  </si>
  <si>
    <t>FKM</t>
  </si>
  <si>
    <t>KPZ</t>
  </si>
  <si>
    <t>East Franz Athletic</t>
  </si>
  <si>
    <t>Yuba United</t>
  </si>
  <si>
    <t>Psychiatrists</t>
  </si>
  <si>
    <t>Avidia United</t>
  </si>
  <si>
    <t>KRY</t>
  </si>
  <si>
    <t>Navel Sharks</t>
  </si>
  <si>
    <t>WRL</t>
  </si>
  <si>
    <t>Árgos LP</t>
  </si>
  <si>
    <t>Ranca Toco</t>
  </si>
  <si>
    <t>CAF</t>
  </si>
  <si>
    <t>SC Lasft</t>
  </si>
  <si>
    <t>Qidade Savana</t>
  </si>
  <si>
    <t>JSY</t>
  </si>
  <si>
    <t>Metropolis Alligators</t>
  </si>
  <si>
    <t>Petardos S/A</t>
  </si>
  <si>
    <t>Billiard</t>
  </si>
  <si>
    <t>ZRB</t>
  </si>
  <si>
    <t>Cafundó do Juta</t>
  </si>
  <si>
    <t>Firewood City</t>
  </si>
  <si>
    <t>CR Submiria</t>
  </si>
  <si>
    <t>Cardiologists</t>
  </si>
  <si>
    <t>Royal Khaldoon</t>
  </si>
  <si>
    <t>QPM</t>
  </si>
  <si>
    <t>AS Bezieres</t>
  </si>
  <si>
    <t>Ousevale Borough</t>
  </si>
  <si>
    <t>Natestadt Nationalisten</t>
  </si>
  <si>
    <t>Alianza Ciruelas</t>
  </si>
  <si>
    <t>Ibini FC</t>
  </si>
  <si>
    <t>Cednia Beach AFC</t>
  </si>
  <si>
    <t>TUR</t>
  </si>
  <si>
    <t>Echegoyan FC</t>
  </si>
  <si>
    <t>ASG</t>
  </si>
  <si>
    <t>Santos Luega</t>
  </si>
  <si>
    <t>PAS</t>
  </si>
  <si>
    <t>Jamaica Giants</t>
  </si>
  <si>
    <t>Hondo FC</t>
  </si>
  <si>
    <t>Jan Mayen Islanders</t>
  </si>
  <si>
    <t>Bradley Hornets</t>
  </si>
  <si>
    <t>WZI</t>
  </si>
  <si>
    <t>Sporting Iturributa</t>
  </si>
  <si>
    <t>Navel FC</t>
  </si>
  <si>
    <t>Universidad de Dénprade</t>
  </si>
  <si>
    <t>Atlético Jutense</t>
  </si>
  <si>
    <t>Warriors</t>
  </si>
  <si>
    <t>Royal Rumiatzi</t>
  </si>
  <si>
    <t>Marinos Metropolis</t>
  </si>
  <si>
    <t>Iturributa United</t>
  </si>
  <si>
    <t>CA Condadore</t>
  </si>
  <si>
    <t>CA Paulinthal</t>
  </si>
  <si>
    <t>Mar Sara FC</t>
  </si>
  <si>
    <t>Blén CA</t>
  </si>
  <si>
    <t>Polar Zenith</t>
  </si>
  <si>
    <t>FC Capri</t>
  </si>
  <si>
    <t>Great Falls Cymru</t>
  </si>
  <si>
    <t>TBI</t>
  </si>
  <si>
    <t>Heidelstadt Falken</t>
  </si>
  <si>
    <t>Carter FC</t>
  </si>
  <si>
    <t>Ituraitz FC</t>
  </si>
  <si>
    <t>Ojedo Cerro</t>
  </si>
  <si>
    <t>Forest Hill FC</t>
  </si>
  <si>
    <t>Kagoshima Phoenix</t>
  </si>
  <si>
    <t>Vulkan</t>
  </si>
  <si>
    <t>Mercia Bromham</t>
  </si>
  <si>
    <t>FC Cape St Paul</t>
  </si>
  <si>
    <t>Mort Park</t>
  </si>
  <si>
    <t>Grasshoppers Turic</t>
  </si>
  <si>
    <t>Eldorado</t>
  </si>
  <si>
    <t>Banks</t>
  </si>
  <si>
    <t>Gimnasia</t>
  </si>
  <si>
    <t>Galactica</t>
  </si>
  <si>
    <t>Zhevassi</t>
  </si>
  <si>
    <t>RGS Athletic</t>
  </si>
  <si>
    <t>EFL</t>
  </si>
  <si>
    <t>Pyramid AC</t>
  </si>
  <si>
    <t>Casuals Osteria</t>
  </si>
  <si>
    <t>Soldarian FC</t>
  </si>
  <si>
    <t>Cannibals</t>
  </si>
  <si>
    <t>Battle</t>
  </si>
  <si>
    <t>Juvapanam</t>
  </si>
  <si>
    <t>Club ESF</t>
  </si>
  <si>
    <t>Astodon Lannies</t>
  </si>
  <si>
    <t>CVC</t>
  </si>
  <si>
    <t>Yûpo CCK</t>
  </si>
  <si>
    <t>Medoria Löwen</t>
  </si>
  <si>
    <t>Augusta</t>
  </si>
  <si>
    <t>DAR</t>
  </si>
  <si>
    <t>Sokojiwa Dosi CK</t>
  </si>
  <si>
    <t>Dermatologists</t>
  </si>
  <si>
    <t>Urologists</t>
  </si>
  <si>
    <t>Nacional</t>
  </si>
  <si>
    <t>Cordubovica Falcons</t>
  </si>
  <si>
    <t>Dûsanto Mojaikĭjĭ</t>
  </si>
  <si>
    <t>Scott City FC</t>
  </si>
  <si>
    <t>Urajbina</t>
  </si>
  <si>
    <t>Mapabore Juventud</t>
  </si>
  <si>
    <t>Yastrabi</t>
  </si>
  <si>
    <t>Inter Compolis</t>
  </si>
  <si>
    <t>CAW</t>
  </si>
  <si>
    <t>Iguani</t>
  </si>
  <si>
    <t>Char Sara FC</t>
  </si>
  <si>
    <t>Stanley United</t>
  </si>
  <si>
    <t>Belgium FC</t>
  </si>
  <si>
    <t>Almondvale</t>
  </si>
  <si>
    <t>Endocrinologists</t>
  </si>
  <si>
    <t>Pulmonologists</t>
  </si>
  <si>
    <t>Surgeons</t>
  </si>
  <si>
    <t>ICD Villago</t>
  </si>
  <si>
    <t>Canalave Dragons</t>
  </si>
  <si>
    <t>Olympique de Fontvielle</t>
  </si>
  <si>
    <t>Astograth University</t>
  </si>
  <si>
    <t>A.F.F.</t>
  </si>
  <si>
    <t>Merrilin Chasers</t>
  </si>
  <si>
    <t>Royal Emberton</t>
  </si>
  <si>
    <t>12 de noviembre</t>
  </si>
  <si>
    <t>Real Minanda</t>
  </si>
  <si>
    <t>FC Axel Heiburg</t>
  </si>
  <si>
    <t>Vliegende Beigners FC</t>
  </si>
  <si>
    <t>CKY</t>
  </si>
  <si>
    <t>Augustus</t>
  </si>
  <si>
    <t>Chorion Bluffs Knights</t>
  </si>
  <si>
    <t>West Bend Wildcats</t>
  </si>
  <si>
    <t>Clube Comercial</t>
  </si>
  <si>
    <t>Varzeano</t>
  </si>
  <si>
    <t>Jungle Strike FC</t>
  </si>
  <si>
    <t>VIL</t>
  </si>
  <si>
    <t>Niccostrato</t>
  </si>
  <si>
    <t>ERA</t>
  </si>
  <si>
    <t>São Longuinho</t>
  </si>
  <si>
    <t>Bloomfield National</t>
  </si>
  <si>
    <t>Dawson Springs FC</t>
  </si>
  <si>
    <t>Juvillian Martinax</t>
  </si>
  <si>
    <t>High Mountain Buffalo</t>
  </si>
  <si>
    <t>Arcticala Inlet</t>
  </si>
  <si>
    <t>Dunboor FC</t>
  </si>
  <si>
    <t>Romans</t>
  </si>
  <si>
    <t>Lagoon Red Diamonds</t>
  </si>
  <si>
    <t>Les Alliés</t>
  </si>
  <si>
    <t>SAU</t>
  </si>
  <si>
    <t>KQ Nepáïire Tingitana</t>
  </si>
  <si>
    <t>Bayern Phoenix</t>
  </si>
  <si>
    <t>TAE</t>
  </si>
  <si>
    <t>FC Mildrid</t>
  </si>
  <si>
    <t>Valengren Kickers</t>
  </si>
  <si>
    <t>Tanrısal</t>
  </si>
  <si>
    <t>Burningham City</t>
  </si>
  <si>
    <t>FC1. Surtsey Island Gulls</t>
  </si>
  <si>
    <t>Eau Claire Aris FC</t>
  </si>
  <si>
    <t>Skyline United</t>
  </si>
  <si>
    <t>MNG</t>
  </si>
  <si>
    <t>Ajax Khaldoon</t>
  </si>
  <si>
    <t>Edmonton United</t>
  </si>
  <si>
    <t>Baskita FC</t>
  </si>
  <si>
    <t>Pythons</t>
  </si>
  <si>
    <t>Desportivo Espinal</t>
  </si>
  <si>
    <t>Greeningham City</t>
  </si>
  <si>
    <t>Tannenberg FC</t>
  </si>
  <si>
    <t>Laketown Rangers</t>
  </si>
  <si>
    <t>Kapital FC</t>
  </si>
  <si>
    <t>FC Charge</t>
  </si>
  <si>
    <t>CRM</t>
  </si>
  <si>
    <t>FC Atlantis</t>
  </si>
  <si>
    <t>Mountbatten Junction</t>
  </si>
  <si>
    <t>LLF</t>
  </si>
  <si>
    <t>Oncologists</t>
  </si>
  <si>
    <t>Stein-los Turkish</t>
  </si>
  <si>
    <t>Club Valanora</t>
  </si>
  <si>
    <t>Sparta</t>
  </si>
  <si>
    <t>CLP</t>
  </si>
  <si>
    <t>Seendok Shells</t>
  </si>
  <si>
    <t>Raktaghav Hathi</t>
  </si>
  <si>
    <t>Black Oasis Athletic</t>
  </si>
  <si>
    <t>Eastburg United</t>
  </si>
  <si>
    <t>Chapeleta de Desportos</t>
  </si>
  <si>
    <t>CPV</t>
  </si>
  <si>
    <t>Kyle Stevedores</t>
  </si>
  <si>
    <t>Athenian Towns</t>
  </si>
  <si>
    <t>AC Valanari</t>
  </si>
  <si>
    <t>FC Torshavn</t>
  </si>
  <si>
    <t>Otorhinolaryngologists</t>
  </si>
  <si>
    <t>Turoki Tide</t>
  </si>
  <si>
    <t>Revolutionaries</t>
  </si>
  <si>
    <t>SSO</t>
  </si>
  <si>
    <t>Cross SC</t>
  </si>
  <si>
    <t>New Cefn Albion</t>
  </si>
  <si>
    <t>Arçon</t>
  </si>
  <si>
    <t>1024 Command Liner</t>
  </si>
  <si>
    <t>SXB</t>
  </si>
  <si>
    <t>Viktoria Baden</t>
  </si>
  <si>
    <t>Therakham</t>
  </si>
  <si>
    <t>Straightdale FC</t>
  </si>
  <si>
    <t>Woodlands Lumberjacks</t>
  </si>
  <si>
    <t>General Practitioners</t>
  </si>
  <si>
    <t>Orthopedists</t>
  </si>
  <si>
    <t>Greenville Rovers</t>
  </si>
  <si>
    <t>Atlantea Hurricanes</t>
  </si>
  <si>
    <t>Mangolana City</t>
  </si>
  <si>
    <t>FM Town</t>
  </si>
  <si>
    <t>Fox Zero</t>
  </si>
  <si>
    <t>Sokojito Dosi Dalamjwijĭ</t>
  </si>
  <si>
    <t>New Haverford Albion</t>
  </si>
  <si>
    <t>Gilley FC</t>
  </si>
  <si>
    <t>Balance</t>
  </si>
  <si>
    <t>Club Stein-los</t>
  </si>
  <si>
    <t>Dragoste Dragons</t>
  </si>
  <si>
    <t>ANT</t>
  </si>
  <si>
    <t>Arsar</t>
  </si>
  <si>
    <t>Noka Mariners</t>
  </si>
  <si>
    <t>Oldbridge City</t>
  </si>
  <si>
    <t>Stanton Town</t>
  </si>
  <si>
    <t>Emberton Reds</t>
  </si>
  <si>
    <t>Rolalas FC</t>
  </si>
  <si>
    <t>OAS Royal FC</t>
  </si>
  <si>
    <t>COS</t>
  </si>
  <si>
    <t>Minelmeni Tigers</t>
  </si>
  <si>
    <t>Urbizania Wanderers</t>
  </si>
  <si>
    <t>Arsenrall</t>
  </si>
  <si>
    <t>Internazcionale Eliodoro</t>
  </si>
  <si>
    <t>Kiiarana</t>
  </si>
  <si>
    <t>Royal Vosaroni Antenelli</t>
  </si>
  <si>
    <t>Islaic Gold</t>
  </si>
  <si>
    <t>Ye Olde Medieval Bridge</t>
  </si>
  <si>
    <t>Sherwood FC</t>
  </si>
  <si>
    <t>Sparta Navel</t>
  </si>
  <si>
    <t>Portland Greencaps</t>
  </si>
  <si>
    <t>Utica United</t>
  </si>
  <si>
    <t>Cărbune Județ FC</t>
  </si>
  <si>
    <t>Dover City</t>
  </si>
  <si>
    <t>Vieux-Port FC</t>
  </si>
  <si>
    <t>Skyline City</t>
  </si>
  <si>
    <t>Bugny FC</t>
  </si>
  <si>
    <t>VLC FC</t>
  </si>
  <si>
    <t>Chastings Barts</t>
  </si>
  <si>
    <t>Los Riosa Monstas</t>
  </si>
  <si>
    <t>Náutico</t>
  </si>
  <si>
    <t>Bayern-Algaer</t>
  </si>
  <si>
    <t>Club Vutbol Libridis</t>
  </si>
  <si>
    <t>Burston Wanderers</t>
  </si>
  <si>
    <t>Monksville United</t>
  </si>
  <si>
    <t>Mliona-Lpaka</t>
  </si>
  <si>
    <t>Pendleton</t>
  </si>
  <si>
    <t>IPE</t>
  </si>
  <si>
    <t>Lunas FC</t>
  </si>
  <si>
    <t>Iarba Tineri</t>
  </si>
  <si>
    <t>Chevrin Nova</t>
  </si>
  <si>
    <t>STA</t>
  </si>
  <si>
    <t>Island of Jersey</t>
  </si>
  <si>
    <t>HLO</t>
  </si>
  <si>
    <t>Skyte City</t>
  </si>
  <si>
    <t>Taylor’s Cross</t>
  </si>
  <si>
    <t>Markham</t>
  </si>
  <si>
    <t>Trothwands Evolution</t>
  </si>
  <si>
    <t>Northeastern</t>
  </si>
  <si>
    <t>C Ancients</t>
  </si>
  <si>
    <t>Kionao Locals</t>
  </si>
  <si>
    <t>Kaje Football</t>
  </si>
  <si>
    <t>UGO</t>
  </si>
  <si>
    <t>Chase Citiz</t>
  </si>
  <si>
    <t>Burnaby SC</t>
  </si>
  <si>
    <t>KSK</t>
  </si>
  <si>
    <t>SC Avenion</t>
  </si>
  <si>
    <t>Cednia Rovers</t>
  </si>
  <si>
    <t>Skyanter Infantry</t>
  </si>
  <si>
    <t>SS City</t>
  </si>
  <si>
    <t>Zarahemla All-Sport</t>
  </si>
  <si>
    <t>Rogerton Whitecaps</t>
  </si>
  <si>
    <t>New Dublin Dragons</t>
  </si>
  <si>
    <t>UNI</t>
  </si>
  <si>
    <t>New Athens United</t>
  </si>
  <si>
    <t>CA Conquistadores</t>
  </si>
  <si>
    <t>OSD</t>
  </si>
  <si>
    <t>Directus</t>
  </si>
  <si>
    <t>CF Cristobál</t>
  </si>
  <si>
    <t>GTR</t>
  </si>
  <si>
    <t>Náhvarðvíkur Bæ IF</t>
  </si>
  <si>
    <t>BLK</t>
  </si>
  <si>
    <t>Arkengrath</t>
  </si>
  <si>
    <t>WLK</t>
  </si>
  <si>
    <t>Far Point Islanders</t>
  </si>
  <si>
    <t>Brady City Crunch</t>
  </si>
  <si>
    <t>Chippewa Falls Strykers</t>
  </si>
  <si>
    <t>Iona Spaceport Defenders</t>
  </si>
  <si>
    <t>UNF</t>
  </si>
  <si>
    <t>Vanler Dynamo</t>
  </si>
  <si>
    <t>Eau Claire United</t>
  </si>
  <si>
    <t>Coquitlam United</t>
  </si>
  <si>
    <t>UR Town</t>
  </si>
  <si>
    <t>FC Green Star</t>
  </si>
  <si>
    <t>Jersey North</t>
  </si>
  <si>
    <t>Walldrew</t>
  </si>
  <si>
    <t>Makosile</t>
  </si>
  <si>
    <t>Goidelic</t>
  </si>
  <si>
    <t>ANC</t>
  </si>
  <si>
    <t>Yeaddin Owls</t>
  </si>
  <si>
    <t>RGB 72 OS</t>
  </si>
  <si>
    <t>Ballymairead Town</t>
  </si>
  <si>
    <t>Ulsa</t>
  </si>
  <si>
    <t>Cardrake Fronds</t>
  </si>
  <si>
    <t>Vegai 4th Quad</t>
  </si>
  <si>
    <t>AMV</t>
  </si>
  <si>
    <t>Napio Lions</t>
  </si>
  <si>
    <t>Tingley All Stars</t>
  </si>
  <si>
    <t>ERP</t>
  </si>
  <si>
    <t>Vincanto</t>
  </si>
  <si>
    <t>Eliodoro City</t>
  </si>
  <si>
    <t>Tintown Terrapins</t>
  </si>
  <si>
    <t>Ungalb Devsgrybe</t>
  </si>
  <si>
    <t>EAR</t>
  </si>
  <si>
    <t>Ousteeble TU</t>
  </si>
  <si>
    <t>Klosertun Town</t>
  </si>
  <si>
    <t>Charzzan</t>
  </si>
  <si>
    <t>Sparta FC</t>
  </si>
  <si>
    <t>Mallox</t>
  </si>
  <si>
    <t>Real Chinchinhua</t>
  </si>
  <si>
    <t>Wiechester FC</t>
  </si>
  <si>
    <t>Riverside</t>
  </si>
  <si>
    <t>68000 Emulation</t>
  </si>
  <si>
    <t>Matarazi</t>
  </si>
  <si>
    <t>Inima de la Riu</t>
  </si>
  <si>
    <t>FC Sazapkhulo</t>
  </si>
  <si>
    <t>Colonial Sile</t>
  </si>
  <si>
    <t>Eastal Lunar</t>
  </si>
  <si>
    <t>Wunokalsa Waridi</t>
  </si>
  <si>
    <t>Drago de Celio</t>
  </si>
  <si>
    <t>Burnden Park</t>
  </si>
  <si>
    <t>Fadrön Flight</t>
  </si>
  <si>
    <t>FC Stephani</t>
  </si>
  <si>
    <t>Montbenoit</t>
  </si>
  <si>
    <t>Extramarine</t>
  </si>
  <si>
    <t>MIU</t>
  </si>
  <si>
    <t>Bruntesville Gliders</t>
  </si>
  <si>
    <t>Longview</t>
  </si>
  <si>
    <t>Jlinal Cove</t>
  </si>
  <si>
    <t>SK Nethers United FC</t>
  </si>
  <si>
    <t>Knightspurs</t>
  </si>
  <si>
    <t>Louargat Youth Academy</t>
  </si>
  <si>
    <t>KRN</t>
  </si>
  <si>
    <t>ChenkorSport SC</t>
  </si>
  <si>
    <t>Turoki United</t>
  </si>
  <si>
    <t>Home United</t>
  </si>
  <si>
    <t>MAP</t>
  </si>
  <si>
    <t>1317 User DNE</t>
  </si>
  <si>
    <t>Frumoasa Lanternă</t>
  </si>
  <si>
    <t>Pentref-ar-y-Bae</t>
  </si>
  <si>
    <t>AEL</t>
  </si>
  <si>
    <t>Hjeravenion Klub</t>
  </si>
  <si>
    <t>Buzhrumpus GU</t>
  </si>
  <si>
    <t>Royal Dillvill</t>
  </si>
  <si>
    <t>OS Brigade Neurale</t>
  </si>
  <si>
    <t>Qolo-Qolo</t>
  </si>
  <si>
    <t>Lajuno</t>
  </si>
  <si>
    <t>Ojian Orangemen</t>
  </si>
  <si>
    <t>Zamba Torpedoes</t>
  </si>
  <si>
    <t>Yellow Beach Universe</t>
  </si>
  <si>
    <t>Condensadores CD</t>
  </si>
  <si>
    <t>Downcurron Thistles</t>
  </si>
  <si>
    <t>Lipachi White Falcons</t>
  </si>
  <si>
    <t>Chevronia Stars</t>
  </si>
  <si>
    <t>Port Kostas Strikers</t>
  </si>
  <si>
    <t>Maethorü</t>
  </si>
  <si>
    <t>KOR</t>
  </si>
  <si>
    <t>CPD Dinas Parheft</t>
  </si>
  <si>
    <t>FLN</t>
  </si>
  <si>
    <t>Bastion</t>
  </si>
  <si>
    <t>Cahrsinleh Devils</t>
  </si>
  <si>
    <t>Chahr North Stars</t>
  </si>
  <si>
    <t>Sehndohn Storm</t>
  </si>
  <si>
    <t>Skyline FC</t>
  </si>
  <si>
    <t>Doversham County</t>
  </si>
  <si>
    <t>Hovedstaden Løver</t>
  </si>
  <si>
    <t>BSK</t>
  </si>
  <si>
    <t>Laagri-kvinder</t>
  </si>
  <si>
    <t>Pyria Thunder</t>
  </si>
  <si>
    <t>Soccoroo</t>
  </si>
  <si>
    <t>Capivara FC</t>
  </si>
  <si>
    <t>DiKalbe Thunder Devils</t>
  </si>
  <si>
    <t>Næløn</t>
  </si>
  <si>
    <t>SVG</t>
  </si>
  <si>
    <t>Svaåj</t>
  </si>
  <si>
    <t>Djei Sporting Club</t>
  </si>
  <si>
    <t>West Hockett</t>
  </si>
  <si>
    <t>CTC</t>
  </si>
  <si>
    <t>Tout-Puissant Outremont</t>
  </si>
  <si>
    <t>Hornchurch</t>
  </si>
  <si>
    <t>Cassandra City</t>
  </si>
  <si>
    <t>Winwick</t>
  </si>
  <si>
    <t>Caelon</t>
  </si>
  <si>
    <t>Junglă</t>
  </si>
  <si>
    <t>Stejar Munte</t>
  </si>
  <si>
    <t>Crash Bandicoot</t>
  </si>
  <si>
    <t>Vant Isles</t>
  </si>
  <si>
    <t>Haitiëns</t>
  </si>
  <si>
    <t>CCPD Penfro</t>
  </si>
  <si>
    <t>Brutesville Gliders</t>
  </si>
  <si>
    <t>EK888</t>
  </si>
  <si>
    <t>Hørn</t>
  </si>
  <si>
    <t>Caernankry City</t>
  </si>
  <si>
    <t>Montréal</t>
  </si>
  <si>
    <t>Saint-Urbain</t>
  </si>
  <si>
    <t>Íþróttafélag Strímstraður</t>
  </si>
  <si>
    <t>HRJ</t>
  </si>
  <si>
    <t>Ramusok United</t>
  </si>
  <si>
    <t>Inima de Leu</t>
  </si>
  <si>
    <t>Imeall an Uisce</t>
  </si>
  <si>
    <t>Saci SC</t>
  </si>
  <si>
    <t>Errion Vega FK</t>
  </si>
  <si>
    <t>Iona Junction Spiders</t>
  </si>
  <si>
    <t>Hex 256 BiCubic</t>
  </si>
  <si>
    <t>OS Anti Alias</t>
  </si>
  <si>
    <t>Accident &amp; Emergency</t>
  </si>
  <si>
    <t>Humunculus Alumni</t>
  </si>
  <si>
    <t>Old Tamarindians</t>
  </si>
  <si>
    <t>Faculty of UnHumanities</t>
  </si>
  <si>
    <t>Old Calculators</t>
  </si>
  <si>
    <t>Față Falcons</t>
  </si>
  <si>
    <t>Trechoid Wanderers</t>
  </si>
  <si>
    <t>Gurchar Mariners</t>
  </si>
  <si>
    <t>Nørs</t>
  </si>
  <si>
    <t>Navon Beach</t>
  </si>
  <si>
    <t>Orean United</t>
  </si>
  <si>
    <t>Cosmopolitan</t>
  </si>
  <si>
    <t>Eastweald</t>
  </si>
  <si>
    <t>Kaldukosk FC</t>
  </si>
  <si>
    <t>University College FC</t>
  </si>
  <si>
    <t>Athletic Stanza</t>
  </si>
  <si>
    <t>Pajusti Tähte</t>
  </si>
  <si>
    <t>Madruguinha Buneco Clube</t>
  </si>
  <si>
    <t>31 Cudmundópolis</t>
  </si>
  <si>
    <t>Nørdlinge Søfarende</t>
  </si>
  <si>
    <t>Lago Unueca 96</t>
  </si>
  <si>
    <t>Fensmark-kvinder</t>
  </si>
  <si>
    <t>Iriwati Panthers</t>
  </si>
  <si>
    <t>Vititi Paladins</t>
  </si>
  <si>
    <t>AS Débardeurs Nationale</t>
  </si>
  <si>
    <t>Kinney Road</t>
  </si>
  <si>
    <t>Un Chien Andalou School</t>
  </si>
  <si>
    <t>Univerbardé</t>
  </si>
  <si>
    <t>Fort Town Galaxy</t>
  </si>
  <si>
    <t>FLP</t>
  </si>
  <si>
    <t>Stroyfungul GU</t>
  </si>
  <si>
    <t>Attereg GU</t>
  </si>
  <si>
    <t>Huc Åablæt</t>
  </si>
  <si>
    <t>AC Regia Artadates</t>
  </si>
  <si>
    <t>PHO</t>
  </si>
  <si>
    <t>West Rodallega Centurions</t>
  </si>
  <si>
    <t>Hreindýrsal Stríðsmaður</t>
  </si>
  <si>
    <t>CPD Dinas Larai</t>
  </si>
  <si>
    <t>Walkden</t>
  </si>
  <si>
    <t>Vant City</t>
  </si>
  <si>
    <t>Hutt River Embassy FC</t>
  </si>
  <si>
    <t>Leighton</t>
  </si>
  <si>
    <t>Tanguy School of Arch.</t>
  </si>
  <si>
    <t>Capitolians</t>
  </si>
  <si>
    <t>KYP</t>
  </si>
  <si>
    <t>FC Alaer</t>
  </si>
  <si>
    <t>Adavere Koprad</t>
  </si>
  <si>
    <t>Hadsten</t>
  </si>
  <si>
    <t>Harloop City</t>
  </si>
  <si>
    <t>Golden Phoniex</t>
  </si>
  <si>
    <t>West Ham</t>
  </si>
  <si>
    <t>Seersha County</t>
  </si>
  <si>
    <t>Impériale Marchand</t>
  </si>
  <si>
    <t>SUN</t>
  </si>
  <si>
    <t>Worcester Hearts</t>
  </si>
  <si>
    <t>HK Fjóllbærin</t>
  </si>
  <si>
    <t>Klyde</t>
  </si>
  <si>
    <t>Ayeville City Pikachus</t>
  </si>
  <si>
    <t>NSI</t>
  </si>
  <si>
    <t>CSKA Tsaritin Saints</t>
  </si>
  <si>
    <t>CHK</t>
  </si>
  <si>
    <t>Red Star Kemenovsk FC</t>
  </si>
  <si>
    <t>FV Lillestrøm</t>
  </si>
  <si>
    <t>HAK</t>
  </si>
  <si>
    <t>Kirkenes FC</t>
  </si>
  <si>
    <t>Clunwardine Salopia</t>
  </si>
  <si>
    <t>Rear Admirals</t>
  </si>
  <si>
    <t>ITB</t>
  </si>
  <si>
    <t>Paraguay SC</t>
  </si>
  <si>
    <t>Vila Xurupita</t>
  </si>
  <si>
    <t>Filhos do Íbis</t>
  </si>
  <si>
    <t>Jersey FC</t>
  </si>
  <si>
    <t>La Pinatra Crusaders</t>
  </si>
  <si>
    <t>Aåmæmon</t>
  </si>
  <si>
    <t>Tovlin</t>
  </si>
  <si>
    <t>Tower 2</t>
  </si>
  <si>
    <t>THL</t>
  </si>
  <si>
    <t>Branvün</t>
  </si>
  <si>
    <t>De Ioke</t>
  </si>
  <si>
    <t>Knattspyrnufélag Stríðsær</t>
  </si>
  <si>
    <t>Old Realists</t>
  </si>
  <si>
    <t>Old Fellateians</t>
  </si>
  <si>
    <t>Empilot United FC</t>
  </si>
  <si>
    <t>BRP</t>
  </si>
  <si>
    <t>Fredensburg Storm</t>
  </si>
  <si>
    <t>Väätsa</t>
  </si>
  <si>
    <t>Libherr Youth Academy</t>
  </si>
  <si>
    <t>Manvero Heroes</t>
  </si>
  <si>
    <t>Brantslaybel TU</t>
  </si>
  <si>
    <t>River Park</t>
  </si>
  <si>
    <t>Struggait United</t>
  </si>
  <si>
    <t>Moonchester United</t>
  </si>
  <si>
    <t>Caballeros CF</t>
  </si>
  <si>
    <t>Rushmore Athletic</t>
  </si>
  <si>
    <t>Eindhoven Tigers</t>
  </si>
  <si>
    <t>CYB</t>
  </si>
  <si>
    <t>FC Guingamp</t>
  </si>
  <si>
    <t>Rhymney Unedig</t>
  </si>
  <si>
    <t>FC Deska</t>
  </si>
  <si>
    <t>CF Batátaia</t>
  </si>
  <si>
    <t>CF Fátima</t>
  </si>
  <si>
    <t>SK Òlafsvik</t>
  </si>
  <si>
    <t>Carlisle</t>
  </si>
  <si>
    <t>SSB</t>
  </si>
  <si>
    <t>Democratic Party</t>
  </si>
  <si>
    <t>POL</t>
  </si>
  <si>
    <t>The Grand Old Party</t>
  </si>
  <si>
    <t>Cosmopolitans</t>
  </si>
  <si>
    <t>ERK</t>
  </si>
  <si>
    <t>Garoosh Hotspur</t>
  </si>
  <si>
    <t>Drayfill Town</t>
  </si>
  <si>
    <t>Vodskov Pistrikud</t>
  </si>
  <si>
    <t>Løgstør</t>
  </si>
  <si>
    <t>Frostmarris</t>
  </si>
  <si>
    <t>ICM</t>
  </si>
  <si>
    <t>Old Haven</t>
  </si>
  <si>
    <t>Voley</t>
  </si>
  <si>
    <t>DAI</t>
  </si>
  <si>
    <t>AC Accerigarriba</t>
  </si>
  <si>
    <t>MTR</t>
  </si>
  <si>
    <t>Reijklaåven</t>
  </si>
  <si>
    <t>Torpedo Okhtepes Oztenza</t>
  </si>
  <si>
    <t>Go Sushi Apo’olo</t>
  </si>
  <si>
    <t>Sleepy Hollow CS</t>
  </si>
  <si>
    <t>Matting Memorial</t>
  </si>
  <si>
    <t>Elmelk</t>
  </si>
  <si>
    <t>MAN</t>
  </si>
  <si>
    <t>K85 Járn Virkaroy</t>
  </si>
  <si>
    <t>Arcadia AFC</t>
  </si>
  <si>
    <t>AIS</t>
  </si>
  <si>
    <t>Clube Cobreloa</t>
  </si>
  <si>
    <t>Forrest</t>
  </si>
  <si>
    <t>Ithaca Big Red</t>
  </si>
  <si>
    <t>VRB</t>
  </si>
  <si>
    <t>Latrobe AFC</t>
  </si>
  <si>
    <t>CS Saint-Rémy</t>
  </si>
  <si>
    <t>Borlfield Town</t>
  </si>
  <si>
    <t>Bravin Rangers</t>
  </si>
  <si>
    <t>Prime Para United</t>
  </si>
  <si>
    <t>New City FAC</t>
  </si>
  <si>
    <t>Tagud Wanderer</t>
  </si>
  <si>
    <t>Gratizoli</t>
  </si>
  <si>
    <t>Frbiba City</t>
  </si>
  <si>
    <t>MIC</t>
  </si>
  <si>
    <t>New Southampton YA</t>
  </si>
  <si>
    <t>Carrington FK</t>
  </si>
  <si>
    <t>FK Kelsey</t>
  </si>
  <si>
    <t>Ebbtoll Sharks</t>
  </si>
  <si>
    <t>Arcova</t>
  </si>
  <si>
    <t>CSC</t>
  </si>
  <si>
    <t>Knoxcrest</t>
  </si>
  <si>
    <t>Hønørvijlnen</t>
  </si>
  <si>
    <t>Coral Town</t>
  </si>
  <si>
    <t>Chelmsford Sporting</t>
  </si>
  <si>
    <t>West Tolten</t>
  </si>
  <si>
    <t>Tivoli City Venassaurs</t>
  </si>
  <si>
    <t>CDSC Spartak Bolsh</t>
  </si>
  <si>
    <t>Glasgow Town</t>
  </si>
  <si>
    <t>Royalist Party</t>
  </si>
  <si>
    <t>Magnetas</t>
  </si>
  <si>
    <t>Stonengarten UH</t>
  </si>
  <si>
    <t>University</t>
  </si>
  <si>
    <t>Korriga</t>
  </si>
  <si>
    <t>Athletic Acquagarella</t>
  </si>
  <si>
    <t>Ansker</t>
  </si>
  <si>
    <t>FF Berafjörðinn</t>
  </si>
  <si>
    <t>Lake Town</t>
  </si>
  <si>
    <t>Waterfall City</t>
  </si>
  <si>
    <t>Wolf’s Vale</t>
  </si>
  <si>
    <t>House of Octavius</t>
  </si>
  <si>
    <t>TRV</t>
  </si>
  <si>
    <t>Líjü</t>
  </si>
  <si>
    <t>Mmyrskanor Unedig</t>
  </si>
  <si>
    <t>Kjeldor Knights</t>
  </si>
  <si>
    <t>Knattspyrnufélag Bolúvík</t>
  </si>
  <si>
    <t>Ruaonemotunga</t>
  </si>
  <si>
    <t>WIL</t>
  </si>
  <si>
    <t>CF Caicique Agüeybaná</t>
  </si>
  <si>
    <t>Montfort Wanderers</t>
  </si>
  <si>
    <t>LCP</t>
  </si>
  <si>
    <t>Ribble Street</t>
  </si>
  <si>
    <t>NCB</t>
  </si>
  <si>
    <t>Rushton Road XI</t>
  </si>
  <si>
    <t>Para Wanderer’s FC</t>
  </si>
  <si>
    <t>FK Arĝento Monto</t>
  </si>
  <si>
    <t>SAR</t>
  </si>
  <si>
    <t>Safiro Rivero</t>
  </si>
  <si>
    <t>FC Jagoza United</t>
  </si>
  <si>
    <t>Rennes Youth Academy</t>
  </si>
  <si>
    <t>Darclon Cats</t>
  </si>
  <si>
    <t>Olympia Tyreebi</t>
  </si>
  <si>
    <t>Bakersfield</t>
  </si>
  <si>
    <t>FSC</t>
  </si>
  <si>
    <t>Nabeton</t>
  </si>
  <si>
    <t>Preeta Bay</t>
  </si>
  <si>
    <t>Kol</t>
  </si>
  <si>
    <t>Nórílyá</t>
  </si>
  <si>
    <t>Tangkü</t>
  </si>
  <si>
    <t>Parahai</t>
  </si>
  <si>
    <t>Seaside Wartortles</t>
  </si>
  <si>
    <t>Racing Club Liyakovski</t>
  </si>
  <si>
    <t>Athletic Glasgow</t>
  </si>
  <si>
    <t>Republican Party</t>
  </si>
  <si>
    <t>Bartholomew FC</t>
  </si>
  <si>
    <t>Oldcastle United</t>
  </si>
  <si>
    <t>Topian United</t>
  </si>
  <si>
    <t>Rosalo Fighters FC</t>
  </si>
  <si>
    <t>Tommy-Atkins</t>
  </si>
  <si>
    <t>Esperance United FC</t>
  </si>
  <si>
    <t>North Esperance FC</t>
  </si>
  <si>
    <t>House of Ameretat</t>
  </si>
  <si>
    <t>House of Selene</t>
  </si>
  <si>
    <t>House of Thoth</t>
  </si>
  <si>
    <t>Paritzburg City SC</t>
  </si>
  <si>
    <t>Tower 5</t>
  </si>
  <si>
    <t>Colonial FC</t>
  </si>
  <si>
    <t>Numidians FC</t>
  </si>
  <si>
    <t>Awamoanatai</t>
  </si>
  <si>
    <t>Kiwinuianga</t>
  </si>
  <si>
    <t>Davencreek Victinis</t>
  </si>
  <si>
    <t>Abingdon Celtic</t>
  </si>
  <si>
    <t>Carrington United</t>
  </si>
  <si>
    <t>Fortune Reykholt</t>
  </si>
  <si>
    <t>Krònstad Athletikk</t>
  </si>
  <si>
    <t>FC Negroe Pride</t>
  </si>
  <si>
    <t>Rushton Nature Reserve</t>
  </si>
  <si>
    <t>Edinburgh Athletic</t>
  </si>
  <si>
    <t>Kelzermu</t>
  </si>
  <si>
    <t>Freedom FC</t>
  </si>
  <si>
    <t>Iturributa Racing Club</t>
  </si>
  <si>
    <t>Bendis</t>
  </si>
  <si>
    <t>Michael’s Bay</t>
  </si>
  <si>
    <t>Downham Lions</t>
  </si>
  <si>
    <t>Marvel Team</t>
  </si>
  <si>
    <t>Minigoleada</t>
  </si>
  <si>
    <t>Xistrumbigonça</t>
  </si>
  <si>
    <t>Zill</t>
  </si>
  <si>
    <t>Montaire</t>
  </si>
  <si>
    <t>AC Caliccione</t>
  </si>
  <si>
    <t>Athletic Baracasschia</t>
  </si>
  <si>
    <t>Inter Novi Xan</t>
  </si>
  <si>
    <t>FC Zimbru Asisuus</t>
  </si>
  <si>
    <t>Aarowmaw</t>
  </si>
  <si>
    <t>Balan</t>
  </si>
  <si>
    <t>New Albion FC</t>
  </si>
  <si>
    <t>Thousand Oaks</t>
  </si>
  <si>
    <t>Tower 6</t>
  </si>
  <si>
    <t>Tower 7</t>
  </si>
  <si>
    <t>Colesham Athletic</t>
  </si>
  <si>
    <t>Atalanta BC</t>
  </si>
  <si>
    <t>Vonghurst Capitols</t>
  </si>
  <si>
    <t>CF Aéropag</t>
  </si>
  <si>
    <t>ACF</t>
  </si>
  <si>
    <t>Kingsway Lane XI</t>
  </si>
  <si>
    <t>Myollo Kunigitaj</t>
  </si>
  <si>
    <t>SK Sankta Dio</t>
  </si>
  <si>
    <t>Catsore Bay FC</t>
  </si>
  <si>
    <t>FC Piramide</t>
  </si>
  <si>
    <t>Corinor</t>
  </si>
  <si>
    <t>San Diego</t>
  </si>
  <si>
    <t>Santa Maria</t>
  </si>
  <si>
    <t>Code</t>
  </si>
  <si>
    <t>RP Bonus</t>
  </si>
  <si>
    <t>RP Coëff.</t>
  </si>
  <si>
    <t>Cafundéu</t>
  </si>
  <si>
    <t>Valladares</t>
  </si>
  <si>
    <t>Capitalizt SLANI</t>
  </si>
  <si>
    <t>Polar Islandstates</t>
  </si>
  <si>
    <t>Aguazul</t>
  </si>
  <si>
    <t>Estresse Intenso</t>
  </si>
  <si>
    <t>Kagdazka and Pazhujebu</t>
  </si>
  <si>
    <t>Valanora</t>
  </si>
  <si>
    <t>Jasĭyun</t>
  </si>
  <si>
    <t>Zarbli</t>
  </si>
  <si>
    <t>Astograth</t>
  </si>
  <si>
    <t>Krytenia</t>
  </si>
  <si>
    <t>Whirl Islands</t>
  </si>
  <si>
    <t>Queer Poco el Mono Ara</t>
  </si>
  <si>
    <t>Pasarga</t>
  </si>
  <si>
    <t>West Zirconia</t>
  </si>
  <si>
    <t>Civil Citizenry</t>
  </si>
  <si>
    <t>The Babbage Islands</t>
  </si>
  <si>
    <t>Darmen</t>
  </si>
  <si>
    <t>Turori</t>
  </si>
  <si>
    <t>Erathore</t>
  </si>
  <si>
    <t>Vilita</t>
  </si>
  <si>
    <t>Eastfield Lodge</t>
  </si>
  <si>
    <t>Taeshan</t>
  </si>
  <si>
    <t>Chenkorya</t>
  </si>
  <si>
    <t>Saugeais</t>
  </si>
  <si>
    <t>Carmadin</t>
  </si>
  <si>
    <t>Mangolana</t>
  </si>
  <si>
    <t>Camwood</t>
  </si>
  <si>
    <t>Sixteen Bits</t>
  </si>
  <si>
    <t>Socialist States Owen</t>
  </si>
  <si>
    <t>Antoletia</t>
  </si>
  <si>
    <t>LAPFL Federation</t>
  </si>
  <si>
    <t>Stachland</t>
  </si>
  <si>
    <t>Cotdelapoms</t>
  </si>
  <si>
    <t>Cosumar</t>
  </si>
  <si>
    <t>Ipeland</t>
  </si>
  <si>
    <t>Capivara Group</t>
  </si>
  <si>
    <t>Homelands our</t>
  </si>
  <si>
    <t>Miskatonic University</t>
  </si>
  <si>
    <t>Earent</t>
  </si>
  <si>
    <t>Ancharmunn</t>
  </si>
  <si>
    <t>Baltskandio</t>
  </si>
  <si>
    <t>Unified Falcon</t>
  </si>
  <si>
    <t>Ossidiacqua</t>
  </si>
  <si>
    <t>Kelssek</t>
  </si>
  <si>
    <t>Aels</t>
  </si>
  <si>
    <t>Svendogardd</t>
  </si>
  <si>
    <t>Unitopolis</t>
  </si>
  <si>
    <t>Andossa Se Mitrin Vega</t>
  </si>
  <si>
    <t>Mapletish</t>
  </si>
  <si>
    <t>United Gordonopia</t>
  </si>
  <si>
    <t>El Gran Tropico</t>
  </si>
  <si>
    <t>East Rushmore Premier</t>
  </si>
  <si>
    <t>Bleak Rock</t>
  </si>
  <si>
    <t>The Wolfkrone</t>
  </si>
  <si>
    <t>Catocton</t>
  </si>
  <si>
    <t>Ko-oren</t>
  </si>
  <si>
    <t>Falconear</t>
  </si>
  <si>
    <t>Harjeland</t>
  </si>
  <si>
    <t>The Kytler Peninsulae</t>
  </si>
  <si>
    <t>Boring Paradise</t>
  </si>
  <si>
    <t>Kernansquillec</t>
  </si>
  <si>
    <t>Cyborg Holland</t>
  </si>
  <si>
    <t>Sundria</t>
  </si>
  <si>
    <t>Northern Sunrise Islands</t>
  </si>
  <si>
    <t>Chetkosk</t>
  </si>
  <si>
    <t>Hakkland</t>
  </si>
  <si>
    <t>South Scotland and the Borders</t>
  </si>
  <si>
    <t>Politik</t>
  </si>
  <si>
    <t>Erikkesh</t>
  </si>
  <si>
    <t>Iturributa</t>
  </si>
  <si>
    <t>The Icemark</t>
  </si>
  <si>
    <t>Filopines</t>
  </si>
  <si>
    <t>Dainer</t>
  </si>
  <si>
    <t>Matriavella</t>
  </si>
  <si>
    <t>Phoenigetuzstha</t>
  </si>
  <si>
    <t>Mantwenic</t>
  </si>
  <si>
    <t>Arcadian Islands</t>
  </si>
  <si>
    <t>Transilveinia</t>
  </si>
  <si>
    <t>Thaulandi</t>
  </si>
  <si>
    <t>Wild Isle</t>
  </si>
  <si>
    <t>Licentiapacisterra</t>
  </si>
  <si>
    <t>Virabia</t>
  </si>
  <si>
    <t>19th Century Beards</t>
  </si>
  <si>
    <t>Sarrbia</t>
  </si>
  <si>
    <t>Michael VII</t>
  </si>
  <si>
    <t>Cascratia</t>
  </si>
  <si>
    <t>Free South Califas</t>
  </si>
  <si>
    <t>Association francophone</t>
  </si>
  <si>
    <t>Free University</t>
  </si>
  <si>
    <t>FRU</t>
  </si>
  <si>
    <t>Beaverriver</t>
  </si>
  <si>
    <t>BVR</t>
  </si>
  <si>
    <t>Balma</t>
  </si>
  <si>
    <t>BLM</t>
  </si>
  <si>
    <t>Danaelia</t>
  </si>
  <si>
    <t>DAL</t>
  </si>
  <si>
    <t>Yesopalitha</t>
  </si>
  <si>
    <t>YSP</t>
  </si>
  <si>
    <t>Lontorika</t>
  </si>
  <si>
    <t>LTK</t>
  </si>
  <si>
    <t>Comp.</t>
  </si>
  <si>
    <t>Path</t>
  </si>
  <si>
    <t>Seed</t>
  </si>
  <si>
    <t>Entry Round</t>
  </si>
  <si>
    <t>Ass’n Seed</t>
  </si>
  <si>
    <t>Club Seed</t>
  </si>
  <si>
    <t>Club Rank</t>
  </si>
  <si>
    <t>Name Length</t>
  </si>
  <si>
    <t>Club + (Ass’n)</t>
  </si>
  <si>
    <t>CL</t>
  </si>
  <si>
    <t>+Ch</t>
  </si>
  <si>
    <t>Group</t>
  </si>
  <si>
    <t>Ch</t>
  </si>
  <si>
    <t>PR3</t>
  </si>
  <si>
    <t>C++ Ancients</t>
  </si>
  <si>
    <t>PR2</t>
  </si>
  <si>
    <t>Sasnak Mountain Cats</t>
  </si>
  <si>
    <t>Cap Nordique</t>
  </si>
  <si>
    <t>Dinas Drefhil</t>
  </si>
  <si>
    <t>Latimere United</t>
  </si>
  <si>
    <t>Matthew City Senators</t>
  </si>
  <si>
    <t>Parkton Bulls</t>
  </si>
  <si>
    <t>SC Montfort</t>
  </si>
  <si>
    <t>FC Jagoza City</t>
  </si>
  <si>
    <t>PR1</t>
  </si>
  <si>
    <t>Applied Physics</t>
  </si>
  <si>
    <t>Corny Town</t>
  </si>
  <si>
    <t>Cangrias FC</t>
  </si>
  <si>
    <t>Danaelia Dragons</t>
  </si>
  <si>
    <t>Unbidden United</t>
  </si>
  <si>
    <t>NC</t>
  </si>
  <si>
    <t>PO</t>
  </si>
  <si>
    <t>Mt. Ceabring Thunder</t>
  </si>
  <si>
    <t>Maystead</t>
  </si>
  <si>
    <t>Xurvah Range Yeti</t>
  </si>
  <si>
    <t>ChC</t>
  </si>
  <si>
    <t>Elim</t>
  </si>
  <si>
    <t>San Diego Iguanas</t>
  </si>
  <si>
    <t>Northbrook Diamonds FK</t>
  </si>
  <si>
    <t>Pre</t>
  </si>
  <si>
    <t>Jonastown United</t>
  </si>
  <si>
    <t>Fetherdron United</t>
  </si>
  <si>
    <t>Royalwich</t>
  </si>
  <si>
    <t>Sho Athletic Club</t>
  </si>
  <si>
    <t>CS 1093 Modna Nord</t>
  </si>
  <si>
    <t>Freiras de São Roque</t>
  </si>
  <si>
    <t>Saracen FC</t>
  </si>
  <si>
    <t>Sel</t>
  </si>
  <si>
    <t>Mabel Wigglytuffs</t>
  </si>
  <si>
    <t>Learton</t>
  </si>
  <si>
    <t>Darlington Dockers</t>
  </si>
  <si>
    <t>Jenipapa</t>
  </si>
  <si>
    <t>Tower 4</t>
  </si>
  <si>
    <t>Atlancia United</t>
  </si>
  <si>
    <t>Mathematical Theory</t>
  </si>
  <si>
    <t>Baeten SC</t>
  </si>
  <si>
    <t>Balmas CF</t>
  </si>
  <si>
    <t>The Tigers</t>
  </si>
  <si>
    <t>North Hampton City</t>
  </si>
  <si>
    <t>NT United</t>
  </si>
  <si>
    <t>Sporting White Rock</t>
  </si>
  <si>
    <t>Neuville Scythers</t>
  </si>
  <si>
    <t>AS Bellerophon</t>
  </si>
  <si>
    <t>Tower 8</t>
  </si>
  <si>
    <t>Terangiwhennua</t>
  </si>
  <si>
    <t>Tompkins United</t>
  </si>
  <si>
    <t>Atlancia Rovers</t>
  </si>
  <si>
    <t>2nd Language Acquisition</t>
  </si>
  <si>
    <t>Bafoon EC</t>
  </si>
  <si>
    <t>Nueva Oceania CF</t>
  </si>
  <si>
    <t>Juaio Rovers</t>
  </si>
  <si>
    <t>Freedom’s Altar FC</t>
  </si>
  <si>
    <t>AS Peravova</t>
  </si>
  <si>
    <t>Iton Valley FC</t>
  </si>
  <si>
    <t>Celtic-Southland</t>
  </si>
  <si>
    <t>Menomonie United</t>
  </si>
  <si>
    <t>Nile Bridge</t>
  </si>
  <si>
    <t>Mountain FC</t>
  </si>
  <si>
    <t>Acc</t>
  </si>
  <si>
    <t>Wolseley Generals</t>
  </si>
  <si>
    <t>Real Jabuti</t>
  </si>
  <si>
    <t>Brayntel TU</t>
  </si>
  <si>
    <t>Jeknólr</t>
  </si>
  <si>
    <t>Shuffle United</t>
  </si>
  <si>
    <t>San Jose Sharks</t>
  </si>
  <si>
    <t>Barnton Warriors</t>
  </si>
  <si>
    <t>South Flinders FC</t>
  </si>
  <si>
    <t>Capitol Club</t>
  </si>
  <si>
    <t>Oceanography</t>
  </si>
  <si>
    <t>Bunnifon</t>
  </si>
  <si>
    <t>Vermat CF</t>
  </si>
  <si>
    <t>Riveran Delto</t>
  </si>
  <si>
    <t>New Hazingafar FC</t>
  </si>
  <si>
    <t>Pumas Maldonado</t>
  </si>
  <si>
    <t>LBCT</t>
  </si>
  <si>
    <t>Seansburgh Cougars</t>
  </si>
  <si>
    <t>Klub Atletisk Spitsbergen</t>
  </si>
  <si>
    <t>Arcrés Millos</t>
  </si>
  <si>
    <t>Meteoriti</t>
  </si>
  <si>
    <t>St Raphael B’ing Bishops</t>
  </si>
  <si>
    <t>Morphologic</t>
  </si>
  <si>
    <t>Athletic Club Olarria</t>
  </si>
  <si>
    <t>Caledon Simpson</t>
  </si>
  <si>
    <t>Union FC</t>
  </si>
  <si>
    <t>Moorcroft Wanderers</t>
  </si>
  <si>
    <t>Sporting Boulder</t>
  </si>
  <si>
    <t>Tim City Cyber Rays</t>
  </si>
  <si>
    <t>Cedniavella</t>
  </si>
  <si>
    <t>Royal Jam FC</t>
  </si>
  <si>
    <t>Universal United</t>
  </si>
  <si>
    <t>Sahmen FC</t>
  </si>
  <si>
    <t>Totten</t>
  </si>
  <si>
    <t>Montrique AC</t>
  </si>
  <si>
    <t>Marketville</t>
  </si>
  <si>
    <t>Lanturile se va Rupe</t>
  </si>
  <si>
    <t>Hatton Town</t>
  </si>
  <si>
    <t>Zakhoro Aces</t>
  </si>
  <si>
    <t>Onze do Copo</t>
  </si>
  <si>
    <t>Black Throats</t>
  </si>
  <si>
    <t>Clwb Sahaive</t>
  </si>
  <si>
    <t>Magisterio AC</t>
  </si>
  <si>
    <t>Trechoid AFC United</t>
  </si>
  <si>
    <t>Piossa Juhinx</t>
  </si>
  <si>
    <t>Craze United</t>
  </si>
  <si>
    <t>Reinheim Metro</t>
  </si>
  <si>
    <t>Mázaj</t>
  </si>
  <si>
    <t>Miguelians</t>
  </si>
  <si>
    <t>Matthew City Rangers</t>
  </si>
  <si>
    <t>Sorokin’s Old Boys</t>
  </si>
  <si>
    <t>Harson Blues</t>
  </si>
  <si>
    <t>Cachimbo Amplo</t>
  </si>
  <si>
    <t>KA Assyriarcha</t>
  </si>
  <si>
    <t>Tower 9</t>
  </si>
  <si>
    <t>Mayfield FC</t>
  </si>
  <si>
    <t>Oceanside</t>
  </si>
  <si>
    <t>Systems Science</t>
  </si>
  <si>
    <t>AFC Kawall</t>
  </si>
  <si>
    <t>Lyra Rovers</t>
  </si>
  <si>
    <t>Avengers United</t>
  </si>
  <si>
    <t>FC 2170 Sorastadt</t>
  </si>
  <si>
    <t>RC Corania</t>
  </si>
  <si>
    <t>San Solari FC</t>
  </si>
  <si>
    <t>Koppen Rig Force</t>
  </si>
  <si>
    <t>CD Quemavilla</t>
  </si>
  <si>
    <t>Šešri’makaru</t>
  </si>
  <si>
    <t>Eintracht Maastricht</t>
  </si>
  <si>
    <t>Brilliant</t>
  </si>
  <si>
    <t>East Railway</t>
  </si>
  <si>
    <t>Westleigh Athletic</t>
  </si>
  <si>
    <t>New Toronto</t>
  </si>
  <si>
    <t>Baden 98</t>
  </si>
  <si>
    <t>Johnho FC</t>
  </si>
  <si>
    <t>FC Almintora</t>
  </si>
  <si>
    <t>Mavaloiao</t>
  </si>
  <si>
    <t>Seniors FC</t>
  </si>
  <si>
    <t>Calendara Kings</t>
  </si>
  <si>
    <t>Westbay United</t>
  </si>
  <si>
    <t>Sehndohn Province FC</t>
  </si>
  <si>
    <t>Welkar</t>
  </si>
  <si>
    <t>Delacuse United</t>
  </si>
  <si>
    <t>Real Oakwood</t>
  </si>
  <si>
    <t>Pantarele Negre</t>
  </si>
  <si>
    <t>Dullham Town</t>
  </si>
  <si>
    <t>Pelethas United</t>
  </si>
  <si>
    <t>São Ratazano</t>
  </si>
  <si>
    <t>Cabin Boys</t>
  </si>
  <si>
    <t>Ytriba Shock</t>
  </si>
  <si>
    <t>Estudiantes CRF</t>
  </si>
  <si>
    <t>CCPD Brifddinas</t>
  </si>
  <si>
    <t>Sa Aln FK</t>
  </si>
  <si>
    <t>Crewe Alexandra</t>
  </si>
  <si>
    <t>Basin Plain</t>
  </si>
  <si>
    <t>Diamond Dust</t>
  </si>
  <si>
    <t>Pearl of the South</t>
  </si>
  <si>
    <t>Langaraitz Rovers</t>
  </si>
  <si>
    <t>Naracondingshire Castles</t>
  </si>
  <si>
    <t>Crystal</t>
  </si>
  <si>
    <t>Spartaki Asisuus</t>
  </si>
  <si>
    <t>Tower 3</t>
  </si>
  <si>
    <t>Mashriq Village</t>
  </si>
  <si>
    <t>Simi Valley</t>
  </si>
  <si>
    <t>Labor Studies</t>
  </si>
  <si>
    <t>Derpington City</t>
  </si>
  <si>
    <t>Hamburgo SV</t>
  </si>
  <si>
    <t>New Hazingafar Knights</t>
  </si>
  <si>
    <t>Ajax Carloburgo</t>
  </si>
  <si>
    <t>Washington Tigers</t>
  </si>
  <si>
    <t>AC Aleutia Volcanoes</t>
  </si>
  <si>
    <t>CSD Trecelunas</t>
  </si>
  <si>
    <t>Shadows</t>
  </si>
  <si>
    <t>Afton FC</t>
  </si>
  <si>
    <t>Imperial FC</t>
  </si>
  <si>
    <t>Lermendia FC</t>
  </si>
  <si>
    <t>Adanac City</t>
  </si>
  <si>
    <t>Athletic Victoria</t>
  </si>
  <si>
    <t>Civil Service</t>
  </si>
  <si>
    <t>West Scoville Tigers</t>
  </si>
  <si>
    <t>Chuckio FC</t>
  </si>
  <si>
    <t>Inura Forests</t>
  </si>
  <si>
    <t>Turoki Isle</t>
  </si>
  <si>
    <t>Tuntigone FC</t>
  </si>
  <si>
    <t>Fox East Flames</t>
  </si>
  <si>
    <t>Newtonville</t>
  </si>
  <si>
    <t>Quentis</t>
  </si>
  <si>
    <t>Artiville United</t>
  </si>
  <si>
    <t>Stona United</t>
  </si>
  <si>
    <t>Mare de Foc</t>
  </si>
  <si>
    <t>South Point</t>
  </si>
  <si>
    <t>Centus FC</t>
  </si>
  <si>
    <t>Galos do Jacu</t>
  </si>
  <si>
    <t>Students of Sixteen Bits</t>
  </si>
  <si>
    <t>Loittra</t>
  </si>
  <si>
    <t>Unión Gimignano CF</t>
  </si>
  <si>
    <t>Doversham Rovers</t>
  </si>
  <si>
    <t>Irildur Compar</t>
  </si>
  <si>
    <t>Blastier City</t>
  </si>
  <si>
    <t>Al-Kharid</t>
  </si>
  <si>
    <t>Ódé</t>
  </si>
  <si>
    <t>Nothile Middle</t>
  </si>
  <si>
    <t>Saint Magdalene United</t>
  </si>
  <si>
    <t>Markiniz Union</t>
  </si>
  <si>
    <t>Aslertown Tigers</t>
  </si>
  <si>
    <t>Sport Wios</t>
  </si>
  <si>
    <t>Olympia Bybliis</t>
  </si>
  <si>
    <t>Tower 13</t>
  </si>
  <si>
    <t>Gaetsa City</t>
  </si>
  <si>
    <t>Needles</t>
  </si>
  <si>
    <t>Mechanics</t>
  </si>
  <si>
    <t>Nice VC</t>
  </si>
  <si>
    <t>Streetan Pras</t>
  </si>
  <si>
    <t>Freedom’s Altar HT</t>
  </si>
  <si>
    <t>RC Belfort</t>
  </si>
  <si>
    <t>Teyacû Joŋlyûgijĭ</t>
  </si>
  <si>
    <t>North Star Grímsey</t>
  </si>
  <si>
    <t>Deportivo Peralta</t>
  </si>
  <si>
    <t>Korichnevaya Luna</t>
  </si>
  <si>
    <t>Sligdish</t>
  </si>
  <si>
    <t>Ibarbe Polo Club</t>
  </si>
  <si>
    <t>Ousevale Juniors</t>
  </si>
  <si>
    <t>Deportivo Maracaibo</t>
  </si>
  <si>
    <t>Etruria</t>
  </si>
  <si>
    <t>Dover FC</t>
  </si>
  <si>
    <t>South Darmen United</t>
  </si>
  <si>
    <t>Marine Coast</t>
  </si>
  <si>
    <t>Farond United</t>
  </si>
  <si>
    <t>Calendara City</t>
  </si>
  <si>
    <t>Christchurch FC</t>
  </si>
  <si>
    <t>Vonto City United</t>
  </si>
  <si>
    <t>Rockrote</t>
  </si>
  <si>
    <t>Josephine AFC</t>
  </si>
  <si>
    <t>Fevre Cade</t>
  </si>
  <si>
    <t>Sémoy Panthers</t>
  </si>
  <si>
    <t>Samaj FC</t>
  </si>
  <si>
    <t>Faustão PC</t>
  </si>
  <si>
    <t>Tangent Asyluum</t>
  </si>
  <si>
    <t>CPD Dinas Vale Ebbw</t>
  </si>
  <si>
    <t>Citta de Montevento</t>
  </si>
  <si>
    <t>Doverston</t>
  </si>
  <si>
    <t>Stonengarten Sarud</t>
  </si>
  <si>
    <t>Young Lions</t>
  </si>
  <si>
    <t>Harbor Football</t>
  </si>
  <si>
    <t>Tkhon</t>
  </si>
  <si>
    <t>Oldon Town</t>
  </si>
  <si>
    <t>Depreche City Retros</t>
  </si>
  <si>
    <t>Uzio Blackstar</t>
  </si>
  <si>
    <t>Parker Wanderers</t>
  </si>
  <si>
    <t>Ragaman</t>
  </si>
  <si>
    <t>Raikaza Opone</t>
  </si>
  <si>
    <t>Tower 18</t>
  </si>
  <si>
    <t>FC Maghreb City</t>
  </si>
  <si>
    <t>Twentynine Palms</t>
  </si>
  <si>
    <t>Dentistry</t>
  </si>
  <si>
    <t>Rose City</t>
  </si>
  <si>
    <t>Neyra Juatn</t>
  </si>
  <si>
    <t>Etoile City FC</t>
  </si>
  <si>
    <t>Tivali City</t>
  </si>
  <si>
    <t>Settings</t>
  </si>
  <si>
    <t>Draw Type</t>
  </si>
  <si>
    <t>Teams per group</t>
  </si>
  <si>
    <t>Seeded</t>
  </si>
  <si>
    <t>Yes</t>
  </si>
  <si>
    <t>Same Nation Allowed</t>
  </si>
  <si>
    <t>If the Comp + Stage cells are red, this means there is no corresponding row on PtLookup matching that combination. You can add the combination manually at the bottom of PtLookup</t>
  </si>
  <si>
    <t>Comp</t>
  </si>
  <si>
    <t>Stage</t>
  </si>
  <si>
    <t>Round</t>
  </si>
  <si>
    <t>Legs</t>
  </si>
  <si>
    <t>Result</t>
  </si>
  <si>
    <t>Mid</t>
  </si>
  <si>
    <t>L1</t>
  </si>
  <si>
    <t>L2</t>
  </si>
  <si>
    <t>TB</t>
  </si>
  <si>
    <t>H1</t>
  </si>
  <si>
    <t>A1</t>
  </si>
  <si>
    <t>H2</t>
  </si>
  <si>
    <t>A2</t>
  </si>
  <si>
    <t>Mod</t>
  </si>
  <si>
    <t>HP</t>
  </si>
  <si>
    <t>AP</t>
  </si>
  <si>
    <t>Res1</t>
  </si>
  <si>
    <t>Res2</t>
  </si>
  <si>
    <t>TRes</t>
  </si>
  <si>
    <t>W</t>
  </si>
  <si>
    <t>D</t>
  </si>
  <si>
    <t>E</t>
  </si>
  <si>
    <t>Home</t>
  </si>
  <si>
    <t>Nat</t>
  </si>
  <si>
    <t>HomeRes</t>
  </si>
  <si>
    <t>HomePts</t>
  </si>
  <si>
    <t>Away</t>
  </si>
  <si>
    <t>AwayRes</t>
  </si>
  <si>
    <t>AwayPts</t>
  </si>
  <si>
    <t>CC</t>
  </si>
  <si>
    <t>Club ESF                  VAL 1–0 CS 1093 Modna Nord        LLF</t>
  </si>
  <si>
    <t>FC Axel Heiburg           PIS 1–0 High Mountain Buffalo     JSY</t>
  </si>
  <si>
    <t>High Mountain Buffalo     JSY 4–3 Club ESF                  VAL</t>
  </si>
  <si>
    <t>CS 1093 Modna Nord        LLF 2–2 FC Axel Heiburg           PIS</t>
  </si>
  <si>
    <t>CS 1093 Modna Nord        LLF 1–3 High Mountain Buffalo     JSY</t>
  </si>
  <si>
    <t>First Preliminary Round</t>
  </si>
  <si>
    <t xml:space="preserve">(MIC)           Atlancia United    2–4    Mar Sara FC               (VAL)   2–3   0–1 </t>
  </si>
  <si>
    <t>Final</t>
  </si>
  <si>
    <t>(VLD)        Marinos Metropolis  e 1–0    Cedniavella               (TUR)  (0–0 FT)</t>
  </si>
  <si>
    <t>(PIS)       SK Franz Josef City    1–1 p  Fontvielle Impact         (VLD)  (1–1 FT · 2–4 pen)</t>
  </si>
  <si>
    <t>Round of 16</t>
  </si>
  <si>
    <t xml:space="preserve">(BVR)                Corny Town    4–4 a  Sasnak Mountain Cats      (STA)   3–3   1–1 </t>
  </si>
  <si>
    <t>Quarterfinals</t>
  </si>
  <si>
    <t xml:space="preserve">(STA)     Lipachi White Falcons    2–6    Mt. Ceabring Thunder      (TAE)   1–3   1–3 </t>
  </si>
  <si>
    <t>Semifinals</t>
  </si>
  <si>
    <t>(DAR)   Chippewa Falls Strykers  p 1–1    Trothwands Evolution      (OSR)   0–1   1–0  (8–7 pen)</t>
  </si>
  <si>
    <t>Play-off Round</t>
  </si>
  <si>
    <t>(BRP)         Empilot United FC    1–1 p  Tout-Puissant Outremont   (CLP)   0–1   1–0  (1–4 pen)</t>
  </si>
  <si>
    <t>(PIS)       SK Franz Josef City  e 2–1    Fontvielle Impact         (VLD)  (1–1 FT)</t>
  </si>
  <si>
    <t xml:space="preserve">(VLD)        Marinos Metropolis    3–0    Cedniavella               (TUR)  </t>
  </si>
  <si>
    <t>Winner colour</t>
  </si>
  <si>
    <t>#004080</t>
  </si>
  <si>
    <t>Use Away goals?</t>
  </si>
  <si>
    <t>Loser colour</t>
  </si>
  <si>
    <t>Leg 1</t>
  </si>
  <si>
    <t>Leg 2</t>
  </si>
  <si>
    <t>Competition</t>
  </si>
  <si>
    <t>Result (BBCode)</t>
  </si>
  <si>
    <t>Result (Plain)</t>
  </si>
  <si>
    <t>Opp. Rank</t>
  </si>
  <si>
    <t>P(goal)</t>
  </si>
  <si>
    <t>Score</t>
  </si>
  <si>
    <t>ET</t>
  </si>
  <si>
    <t>PKs</t>
  </si>
  <si>
    <t>Winner</t>
  </si>
  <si>
    <t>AG1</t>
  </si>
  <si>
    <t>AG2</t>
  </si>
  <si>
    <t>Left Half</t>
  </si>
  <si>
    <t>Agg.</t>
  </si>
  <si>
    <t>Right Half</t>
  </si>
  <si>
    <t>1st</t>
  </si>
  <si>
    <t>2nd</t>
  </si>
  <si>
    <t>Annex</t>
  </si>
  <si>
    <t>Atlancia United (MIC)</t>
  </si>
  <si>
    <t>Mar Sara FC (VAL)</t>
  </si>
  <si>
    <t>Empilot United FC (BRP)</t>
  </si>
  <si>
    <t>Tout-Puissant Outremont (CLP)</t>
  </si>
  <si>
    <t>UR Town (EFL)</t>
  </si>
  <si>
    <t>Northbrook Diamonds FK (PIS)</t>
  </si>
  <si>
    <t>Sho Athletic Club (CRM)</t>
  </si>
  <si>
    <t>CA Condadore (AGU)</t>
  </si>
  <si>
    <t>Stejar Munte (ANT)</t>
  </si>
  <si>
    <t>Pentref-ar-y-Bae (AEL)</t>
  </si>
  <si>
    <t>Latimere United (UGO)</t>
  </si>
  <si>
    <t>Ulsa (SSO)</t>
  </si>
  <si>
    <t>Mallox (COS)</t>
  </si>
  <si>
    <t>Saracen FC (MIU)</t>
  </si>
  <si>
    <t>Errion Vega FK (AMV)</t>
  </si>
  <si>
    <t>Xurvah Range Yeti (CRM)</t>
  </si>
  <si>
    <t>Echegoyan FC (ASG)</t>
  </si>
  <si>
    <t>Navon Beach (LLF)</t>
  </si>
  <si>
    <t>Napio Lions (HLO)</t>
  </si>
  <si>
    <t>Sporting Iturributa (ITB)</t>
  </si>
  <si>
    <t>Pythons (QPM)</t>
  </si>
  <si>
    <t>Stanton Town (KRY)</t>
  </si>
  <si>
    <t>Yeaddin Owls (VIL)</t>
  </si>
  <si>
    <t>Stanley United (WZI)</t>
  </si>
  <si>
    <t>Minigoleada (DAI)</t>
  </si>
  <si>
    <t>Awamoanatai (WIL)</t>
  </si>
  <si>
    <t>Cangrias FC (BLM)</t>
  </si>
  <si>
    <t>FC Atlantis (WRL)</t>
  </si>
  <si>
    <t>Condensadores CD (OSD)</t>
  </si>
  <si>
    <t>Raktaghav Hathi (KPZ)</t>
  </si>
  <si>
    <t>31 Cudmundópolis (CPV)</t>
  </si>
  <si>
    <t>Yûpo CCK (JSY)</t>
  </si>
  <si>
    <t>Frostmarris (ICM)</t>
  </si>
  <si>
    <t>Cap Nordique (CLP)</t>
  </si>
  <si>
    <t>Corny Town (BVR)</t>
  </si>
  <si>
    <t>Sasnak Mountain Cats (STA)</t>
  </si>
  <si>
    <t>Lipachi White Falcons (STA)</t>
  </si>
  <si>
    <t>Mt. Ceabring Thunder (TAE)</t>
  </si>
  <si>
    <t>Chippewa Falls Strykers (DAR)</t>
  </si>
  <si>
    <t>Trothwands Evolution (OSR)</t>
  </si>
  <si>
    <t>FC Deska (UGO)</t>
  </si>
  <si>
    <t>Home United (MAP)</t>
  </si>
  <si>
    <t>CS 1093 Modna Nord (LLF)</t>
  </si>
  <si>
    <t>Maystead (SAU)</t>
  </si>
  <si>
    <t>Parkton Bulls (FLP)</t>
  </si>
  <si>
    <t>Dûsanto Mojaikĭjĭ (JSY)</t>
  </si>
  <si>
    <t>Ithaca Big Red (VRB)</t>
  </si>
  <si>
    <t>Maethorü (KOR)</t>
  </si>
  <si>
    <t>Mliona-Lpaka (TUR)</t>
  </si>
  <si>
    <t>C++ Ancients (SXB)</t>
  </si>
  <si>
    <t>Ousteeble TU (EAR)</t>
  </si>
  <si>
    <t>High Mountain Buffalo (JSY)</t>
  </si>
  <si>
    <t>Haitiëns (MIU)</t>
  </si>
  <si>
    <t>Marinos Metropolis (VLD)</t>
  </si>
  <si>
    <t>Vegai 4th Quad (AMV)</t>
  </si>
  <si>
    <t>FC Jagoza City (MIC)</t>
  </si>
  <si>
    <t>Far Point Islanders (TBI)</t>
  </si>
  <si>
    <t>Billiard (ZRB)</t>
  </si>
  <si>
    <t>Arcticala Inlet (VIL)</t>
  </si>
  <si>
    <t>Urbizania Wanderers (ASG)</t>
  </si>
  <si>
    <t>Yastrabi (KPZ)</t>
  </si>
  <si>
    <t>Alianza Ciruelas (AGU)</t>
  </si>
  <si>
    <t>San Diego Iguanas (COM)</t>
  </si>
  <si>
    <t>Mangolana City (MNG)</t>
  </si>
  <si>
    <t>Team</t>
  </si>
  <si>
    <t>Group A</t>
  </si>
  <si>
    <t>Table</t>
  </si>
  <si>
    <t>Dummy Table</t>
  </si>
  <si>
    <t>Results Grid</t>
  </si>
  <si>
    <t>Fontvielle Impact (VLD)</t>
  </si>
  <si>
    <t>FVI</t>
  </si>
  <si>
    <t>L</t>
  </si>
  <si>
    <t>F</t>
  </si>
  <si>
    <t>A</t>
  </si>
  <si>
    <t>Pts</t>
  </si>
  <si>
    <t>Rnk</t>
  </si>
  <si>
    <t>Unq</t>
  </si>
  <si>
    <t>Edmonton United (VLD)</t>
  </si>
  <si>
    <t>EDM</t>
  </si>
  <si>
    <t>Sonoma Center Panthers (COM)</t>
  </si>
  <si>
    <t>SCP</t>
  </si>
  <si>
    <t>Yuba United (COM)</t>
  </si>
  <si>
    <t>YUB</t>
  </si>
  <si>
    <t>Tiebreakers</t>
  </si>
  <si>
    <t>Tied?</t>
  </si>
  <si>
    <t>Awins</t>
  </si>
  <si>
    <t>Calc</t>
  </si>
  <si>
    <t>H2HAWins</t>
  </si>
  <si>
    <t>TB check</t>
  </si>
  <si>
    <t>Group B</t>
  </si>
  <si>
    <t>Group C</t>
  </si>
  <si>
    <t>Group D</t>
  </si>
  <si>
    <t>Group E</t>
  </si>
  <si>
    <t>Group F</t>
  </si>
  <si>
    <t>Group G</t>
  </si>
  <si>
    <t>Group H</t>
  </si>
  <si>
    <t>Group J</t>
  </si>
  <si>
    <t>Group K</t>
  </si>
  <si>
    <t>Group M</t>
  </si>
  <si>
    <t>SK Franz Josef City (PIS)</t>
  </si>
  <si>
    <t>Cedniavella (TUR)</t>
  </si>
  <si>
    <t>Competition Lookup</t>
  </si>
  <si>
    <t>Winning Venues</t>
  </si>
  <si>
    <t>List the venues below with the appropriate competitions, and the sheet randomly selects one venue for each competition. Purely using RAND(), with no weighting etc.</t>
  </si>
  <si>
    <t>Abbrev</t>
  </si>
  <si>
    <t>Competition Name</t>
  </si>
  <si>
    <t>Tier</t>
  </si>
  <si>
    <t>Name</t>
  </si>
  <si>
    <t>City</t>
  </si>
  <si>
    <t>Capacity</t>
  </si>
  <si>
    <t>Rand</t>
  </si>
  <si>
    <t>Champions' League</t>
  </si>
  <si>
    <t>The Sacred Heart</t>
  </si>
  <si>
    <t>Freedom’s Altar</t>
  </si>
  <si>
    <t>Challengers' Cup</t>
  </si>
  <si>
    <t>Estadio Aramis Peralta</t>
  </si>
  <si>
    <t>Ciudad Peralta</t>
  </si>
  <si>
    <t>Liga B Champions' Trophy</t>
  </si>
  <si>
    <t>FKM Arena</t>
  </si>
  <si>
    <t>Murmansk</t>
  </si>
  <si>
    <t>RSC</t>
  </si>
  <si>
    <t>Rising Stars Cup</t>
  </si>
  <si>
    <t>Lonngeylin Coliseum</t>
  </si>
  <si>
    <t>Lonngeylin</t>
  </si>
  <si>
    <t>SC</t>
  </si>
  <si>
    <t>Super Cup</t>
  </si>
  <si>
    <t>Cednia Beach Center</t>
  </si>
  <si>
    <t>Cednia</t>
  </si>
  <si>
    <t>CWC</t>
  </si>
  <si>
    <t>Cup Winners' Cup</t>
  </si>
  <si>
    <t>Grego-Johnson Stadium</t>
  </si>
  <si>
    <t>Dalenderain</t>
  </si>
  <si>
    <t>Parque Parrar</t>
  </si>
  <si>
    <t>Condadore</t>
  </si>
  <si>
    <t>Oberlander’ajat Stidiyama</t>
  </si>
  <si>
    <t>Monumental de Birigüí</t>
  </si>
  <si>
    <t>Nova Birigüí</t>
  </si>
  <si>
    <t>Piteka Colosseum</t>
  </si>
  <si>
    <t>Cidade Pupidu</t>
  </si>
  <si>
    <t>Arcticala Stadium</t>
  </si>
  <si>
    <t>Arcticala</t>
  </si>
  <si>
    <t>Coliseum of the Inurahtii</t>
  </si>
  <si>
    <t>Inura Forest</t>
  </si>
  <si>
    <t>Estadio Arcrés</t>
  </si>
  <si>
    <t>Arcrés</t>
  </si>
  <si>
    <t>Istadiu Capivara</t>
  </si>
  <si>
    <t>Botucatu</t>
  </si>
  <si>
    <t>White Meadow Arena</t>
  </si>
  <si>
    <t>Carloburgo</t>
  </si>
  <si>
    <t>Jan Sibelius Stadium</t>
  </si>
  <si>
    <t>Ventia</t>
  </si>
  <si>
    <t>Matthew City Arena</t>
  </si>
  <si>
    <t>Matthew City</t>
  </si>
  <si>
    <t>The Klyde Sportsplex</t>
  </si>
  <si>
    <t>Republic Stadium</t>
  </si>
  <si>
    <t>Skyline</t>
  </si>
  <si>
    <t>Logo</t>
  </si>
  <si>
    <t>Stl-Tak</t>
  </si>
  <si>
    <t>http://i488.photobucket.com/albums/rr245/SorthernNorthland/Ancharmunn/stltak.png</t>
  </si>
  <si>
    <t>Seu Creysson</t>
  </si>
  <si>
    <t>http://img.photobucket.com/albums/v133/vaiyt/seucreyssonmark.png</t>
  </si>
  <si>
    <t>K-on</t>
  </si>
  <si>
    <t>http://i1222.photobucket.com/albums/dd496/hakkland/k-on.png</t>
  </si>
  <si>
    <t>Dimburgo</t>
  </si>
  <si>
    <t>Garamond</t>
  </si>
  <si>
    <t>HoAir</t>
  </si>
  <si>
    <t>http://forum.nationstates.net/viewtopic.php?p=9077076#p9077076</t>
  </si>
  <si>
    <t>Cocoabo Preservation Society</t>
  </si>
  <si>
    <t>http://www.3wideracing.com/3wide/sites/ao/vilita/sports/vleague/teams/kionao/cpsblack.png</t>
  </si>
  <si>
    <t>AalborgPettersen</t>
  </si>
  <si>
    <t>—</t>
  </si>
  <si>
    <t>Coëfficient ranking</t>
  </si>
  <si>
    <t>The association coëfficient is used to determine the number of places allocated in the Champions’ Cup, and the starting round of teams in the Champions’ Cup, Globe Cup, and Series B Champions’ Cup. It is also used to calculate the scorinator ranking points for all teams. The club coëfficient is used to seed teams in the draws for the Champions’ Cup and Globe Cup up to and including the group stage, and as a tiebreaker in the group stage if teams are tied on all sporting criteria.</t>
  </si>
  <si>
    <t>A club receives two points for each win and one point for each draw in Champions’ Cup and Globe Cup matches from the group stage onward. Matches played prior to the group stage only count toward the association’s coëfficient. Matches played in the Series B Champions’ Cup, Super Cup, and Youth Cup do not count toward either coëfficient.</t>
  </si>
  <si>
    <t>Clubs eliminated from the Globe Cup in the first preliminary round receive 0.2 points; clubs eliminated in the second preliminary round receive 0.4 points; in the third preliminary round, 0.8 points; in the playoff round, 1.2 points; and in the qualifying round, 1.6 points.</t>
  </si>
  <si>
    <t>In addition to points earned from matches played, clubs participating in the Globe Cup group stage receive two bonus points and clubs in the Champions’ Cup group stage receive four bonus points. Clubs which advance to the Champions’ Cup first knockout round receive four additional points, and clubs which reach the quarterfinals, semifinals, or final of either competition receive one bonus point for each round.</t>
  </si>
  <si>
    <t>Furthermore, every club receives 20% of its association’s coëfficient, including any club not listed in the ranking.</t>
  </si>
  <si>
    <t>An association’s coëfficient is based upon the sum of its club’s coëfficients. In addition, the association receives one point for each win and one-half point for each draw by any of its clubs in the preliminary and playoff phases of the Champions’ Cup and Globe Cup. For each season, this sum is divided by the mean of the number of clubs from the association which participated in the Champions’ Cup and Globe Cup, and the number of clubs which the association was entitled to enter (disregarding titleholders and participation in a multiassociational league).</t>
  </si>
  <si>
    <t>Associations and clubs are ranked according to the sum of their coëfficient points over the last five seasons. In the event that two or more associations or clubs are tied on total coëfficient points, the tie will first be broken according to points earned in the most recent season, followed by the second most recent season, et cetera.</t>
  </si>
  <si>
    <t>Legend</t>
  </si>
  <si>
    <t>In the results grid, each row contains a team’s home matches and each column contains a team’s away matches. The home score is on the left. The fixtures are played in the following order (1 indicates the first team listed in the group draw, 2 indicates the second team, et cetera): 2v3, 4v1 · 1v2, 3v4 · 3v1, 2v4 · 1v3, 4v2 · 3v2, 1v4 · 2v1, 4v3</t>
  </si>
  <si>
    <t>If two or more teams are equal on points on completion of the group matches, the following criteria are applied (in order) to determine the rankings:</t>
  </si>
  <si>
    <t>higher number of points obtained in the group matches played among the teams in question,</t>
  </si>
  <si>
    <t>superior goal difference from the group matches played among the teams in question,</t>
  </si>
  <si>
    <t>higher number of goals scored in the group matches played among the teams in question,</t>
  </si>
  <si>
    <t>higher number of goals scored away from home in the group matches played among the teams in question,</t>
  </si>
  <si>
    <t>superior goal difference,</t>
  </si>
  <si>
    <t>higher number of goals scored,</t>
  </si>
  <si>
    <t>higher number of goals scored away from home,</t>
  </si>
  <si>
    <t>higher number of wins,</t>
  </si>
  <si>
    <t>higher number of wins away from home,</t>
  </si>
  <si>
    <t>lower disciplinary points total based only on yellow and red cards received in all group matches (red card = 3 points, yellow card = 1 point, expulsion for two yellow cards in one match = 3 points),</t>
  </si>
  <si>
    <t>a</t>
  </si>
  <si>
    <t>The Champions’ Cup &amp; The Globe Cup: higher club coëfficient ranking,</t>
  </si>
  <si>
    <t>b</t>
  </si>
  <si>
    <t>The Series B Champions’ Cup &amp; The Youth Cup: drawing of lots,</t>
  </si>
  <si>
    <t>c</t>
  </si>
  <si>
    <t>The Super Cup: kicks from the penalty mark.</t>
  </si>
  <si>
    <t>NOTE: In The Super Cup, only criteria 1, 5, 6, and 11c apply.</t>
  </si>
  <si>
    <t>WinPts</t>
  </si>
  <si>
    <t>DrawPts</t>
  </si>
  <si>
    <t>ElimPts</t>
  </si>
  <si>
    <t>Second Preliminary Round</t>
  </si>
  <si>
    <t>Third Preliminary Round</t>
  </si>
  <si>
    <t>GRP</t>
  </si>
  <si>
    <t>QR</t>
  </si>
  <si>
    <t>Qualifying Round</t>
  </si>
  <si>
    <t>R16</t>
  </si>
  <si>
    <t>QF</t>
  </si>
  <si>
    <t>R32</t>
  </si>
  <si>
    <t>Round of 32</t>
  </si>
  <si>
    <t>SF</t>
  </si>
  <si>
    <t>GC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</si>
</sst>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00"/>
  </numFmts>
  <fonts count="32">
    <font>
      <sz val="8.0"/>
      <color rgb="FF000000"/>
      <name val="Helvetica Neue"/>
    </font>
    <font>
      <sz val="10.0"/>
      <color theme="1"/>
      <name val="Calibri"/>
    </font>
    <font>
      <b/>
      <sz val="14.0"/>
      <color theme="1"/>
      <name val="Calibri"/>
    </font>
    <font/>
    <font>
      <b/>
      <sz val="10.0"/>
      <color rgb="FF990000"/>
      <name val="Calibri"/>
    </font>
    <font>
      <u/>
      <sz val="10.0"/>
      <color rgb="FF0000FF"/>
    </font>
    <font>
      <i/>
      <sz val="10.0"/>
      <color theme="1"/>
      <name val="Calibri"/>
    </font>
    <font>
      <b/>
      <i/>
      <sz val="10.0"/>
      <color rgb="FF990000"/>
      <name val="Calibri"/>
    </font>
    <font>
      <u/>
      <sz val="10.0"/>
      <color rgb="FF0000FF"/>
    </font>
    <font>
      <color theme="1"/>
      <name val="Calibri"/>
    </font>
    <font>
      <b/>
      <sz val="11.0"/>
      <color theme="1"/>
      <name val="Verdana"/>
    </font>
    <font>
      <sz val="9.0"/>
      <color theme="1"/>
      <name val="Verdana"/>
    </font>
    <font>
      <b/>
      <sz val="8.0"/>
      <color theme="1"/>
      <name val="Helvetica Neue"/>
    </font>
    <font>
      <b/>
      <sz val="8.0"/>
      <color rgb="FF000000"/>
      <name val="Helvetica Neue"/>
    </font>
    <font>
      <color rgb="FF000000"/>
      <name val="Calibri"/>
    </font>
    <font>
      <sz val="8.0"/>
      <color theme="1"/>
      <name val="Helvetica Neue"/>
    </font>
    <font>
      <b/>
      <sz val="8.0"/>
      <color rgb="FFFFFFFF"/>
      <name val="Helvetica Neue"/>
    </font>
    <font>
      <b/>
      <sz val="10.0"/>
      <color theme="1"/>
      <name val="Calibri"/>
    </font>
    <font>
      <sz val="9.0"/>
      <color theme="1"/>
      <name val="Calibri"/>
    </font>
    <font>
      <sz val="9.0"/>
      <color theme="1"/>
      <name val="Courier New"/>
    </font>
    <font>
      <sz val="8.0"/>
      <color theme="1"/>
      <name val="Consolas"/>
    </font>
    <font>
      <b/>
      <sz val="9.0"/>
      <color rgb="FFFFFFFF"/>
      <name val="Courier New"/>
    </font>
    <font>
      <b/>
      <sz val="9.0"/>
      <color theme="1"/>
      <name val="Courier New"/>
    </font>
    <font>
      <color theme="1"/>
      <name val="Courier New"/>
    </font>
    <font>
      <b/>
      <sz val="14.0"/>
      <color rgb="FFFFFFFF"/>
      <name val="Helvetica Neue"/>
    </font>
    <font>
      <b/>
      <sz val="10.0"/>
      <color rgb="FFFFFFFF"/>
      <name val="Helvetica Neue"/>
    </font>
    <font>
      <b/>
      <sz val="10.0"/>
      <color theme="1"/>
      <name val="Helvetica Neue"/>
    </font>
    <font>
      <sz val="10.0"/>
      <color theme="1"/>
      <name val="Helvetica Neue"/>
    </font>
    <font>
      <b/>
      <sz val="10.0"/>
      <color rgb="FF000000"/>
      <name val="Helvetica Neue"/>
    </font>
    <font>
      <sz val="8.0"/>
      <color rgb="FF333333"/>
      <name val="Arial"/>
    </font>
    <font>
      <b/>
      <sz val="9.0"/>
      <color rgb="FF000000"/>
      <name val="Calibri"/>
    </font>
    <font>
      <b/>
      <sz val="9.0"/>
      <color theme="1"/>
      <name val="Calibri"/>
    </font>
  </fonts>
  <fills count="24">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D2E9"/>
        <bgColor rgb="FFD9D2E9"/>
      </patternFill>
    </fill>
    <fill>
      <patternFill patternType="solid">
        <fgColor rgb="FFFCE5CD"/>
        <bgColor rgb="FFFCE5CD"/>
      </patternFill>
    </fill>
    <fill>
      <patternFill patternType="solid">
        <fgColor rgb="FFF9CB9C"/>
        <bgColor rgb="FFF9CB9C"/>
      </patternFill>
    </fill>
    <fill>
      <patternFill patternType="solid">
        <fgColor rgb="FFFFE599"/>
        <bgColor rgb="FFFFE599"/>
      </patternFill>
    </fill>
    <fill>
      <patternFill patternType="solid">
        <fgColor rgb="FFFFF2CC"/>
        <bgColor rgb="FFFFF2CC"/>
      </patternFill>
    </fill>
    <fill>
      <patternFill patternType="solid">
        <fgColor rgb="FFD9EAD3"/>
        <bgColor rgb="FFD9EAD3"/>
      </patternFill>
    </fill>
    <fill>
      <patternFill patternType="solid">
        <fgColor rgb="FFE6B8AF"/>
        <bgColor rgb="FFE6B8AF"/>
      </patternFill>
    </fill>
    <fill>
      <patternFill patternType="solid">
        <fgColor rgb="FFF6B26B"/>
        <bgColor rgb="FFF6B26B"/>
      </patternFill>
    </fill>
    <fill>
      <patternFill patternType="solid">
        <fgColor rgb="FFB6D7A8"/>
        <bgColor rgb="FFB6D7A8"/>
      </patternFill>
    </fill>
    <fill>
      <patternFill patternType="solid">
        <fgColor rgb="FFB7B7B7"/>
        <bgColor rgb="FFB7B7B7"/>
      </patternFill>
    </fill>
    <fill>
      <patternFill patternType="solid">
        <fgColor rgb="FF000000"/>
        <bgColor rgb="FF000000"/>
      </patternFill>
    </fill>
    <fill>
      <patternFill patternType="solid">
        <fgColor rgb="FFD5A6BD"/>
        <bgColor rgb="FFD5A6BD"/>
      </patternFill>
    </fill>
    <fill>
      <patternFill patternType="solid">
        <fgColor rgb="FFFFCC99"/>
        <bgColor rgb="FFFFCC99"/>
      </patternFill>
    </fill>
    <fill>
      <patternFill patternType="solid">
        <fgColor rgb="FF93C47D"/>
        <bgColor rgb="FF93C47D"/>
      </patternFill>
    </fill>
    <fill>
      <patternFill patternType="solid">
        <fgColor rgb="FFA4C2F4"/>
        <bgColor rgb="FFA4C2F4"/>
      </patternFill>
    </fill>
    <fill>
      <patternFill patternType="solid">
        <fgColor rgb="FF4C4C4C"/>
        <bgColor rgb="FF4C4C4C"/>
      </patternFill>
    </fill>
    <fill>
      <patternFill patternType="solid">
        <fgColor rgb="FF9FC5E8"/>
        <bgColor rgb="FF9FC5E8"/>
      </patternFill>
    </fill>
    <fill>
      <patternFill patternType="solid">
        <fgColor rgb="FFFFFF99"/>
        <bgColor rgb="FFFFFF99"/>
      </patternFill>
    </fill>
    <fill>
      <patternFill patternType="solid">
        <fgColor rgb="FF6D9EEB"/>
        <bgColor rgb="FF6D9EEB"/>
      </patternFill>
    </fill>
    <fill>
      <patternFill patternType="solid">
        <fgColor rgb="FFE06666"/>
        <bgColor rgb="FFE06666"/>
      </patternFill>
    </fill>
  </fills>
  <borders count="94">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CC0000"/>
      </left>
      <top style="thick">
        <color rgb="FFCC0000"/>
      </top>
      <bottom style="thick">
        <color rgb="FFCC0000"/>
      </bottom>
    </border>
    <border>
      <top style="thick">
        <color rgb="FFCC0000"/>
      </top>
      <bottom style="thick">
        <color rgb="FFCC0000"/>
      </bottom>
    </border>
    <border>
      <right style="thick">
        <color rgb="FFCC0000"/>
      </right>
      <top style="thick">
        <color rgb="FFCC0000"/>
      </top>
      <bottom style="thick">
        <color rgb="FFCC0000"/>
      </bottom>
    </border>
    <border>
      <right style="thin">
        <color rgb="FFFFFFFF"/>
      </right>
      <top style="thin">
        <color rgb="FFFFFFFF"/>
      </top>
      <bottom style="thin">
        <color rgb="FFFFFFFF"/>
      </bottom>
    </border>
    <border>
      <left style="thin">
        <color rgb="FFFFFFFF"/>
      </left>
      <right style="thin">
        <color rgb="FFFFFFFF"/>
      </right>
    </border>
    <border>
      <left style="thin">
        <color rgb="FFFFFFFF"/>
      </left>
      <right style="thin">
        <color rgb="FFFFFFFF"/>
      </right>
      <bottom style="thin">
        <color rgb="FFFFFFFF"/>
      </bottom>
    </border>
    <border>
      <left style="thin">
        <color rgb="FF000000"/>
      </left>
      <right style="thin">
        <color rgb="FFFFFFFF"/>
      </right>
      <top style="thin">
        <color rgb="FF000000"/>
      </top>
      <bottom style="thin">
        <color rgb="FFFFFFFF"/>
      </bottom>
    </border>
    <border>
      <left style="thin">
        <color rgb="FFFFFFFF"/>
      </left>
      <right style="thin">
        <color rgb="FFFFFFFF"/>
      </right>
      <top style="thin">
        <color rgb="FF000000"/>
      </top>
      <bottom style="thin">
        <color rgb="FFFFFFFF"/>
      </bottom>
    </border>
    <border>
      <left style="thin">
        <color rgb="FFFFFFFF"/>
      </left>
      <right style="thin">
        <color rgb="FF000000"/>
      </right>
      <top style="thin">
        <color rgb="FF000000"/>
      </top>
      <bottom style="thin">
        <color rgb="FFFFFFFF"/>
      </bottom>
    </border>
    <border>
      <top style="thin">
        <color rgb="FFFFFFFF"/>
      </top>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FCE5CD"/>
      </right>
      <top style="thin">
        <color rgb="FFFFFFFF"/>
      </top>
      <bottom style="thin">
        <color rgb="FFFCE5CD"/>
      </bottom>
    </border>
    <border>
      <right style="thin">
        <color rgb="FFFFFFFF"/>
      </right>
      <top style="thin">
        <color rgb="FFFFFFFF"/>
      </top>
      <bottom style="thin">
        <color rgb="FFF9CB9C"/>
      </bottom>
    </border>
    <border>
      <left style="thin">
        <color rgb="FFFFFFFF"/>
      </left>
      <right style="thin">
        <color rgb="FFFCE5CD"/>
      </right>
      <top style="thin">
        <color rgb="FFFFFFFF"/>
      </top>
      <bottom style="thin">
        <color rgb="FFFCE5CD"/>
      </bottom>
    </border>
    <border>
      <right style="thin">
        <color rgb="FF000000"/>
      </right>
      <top style="thin">
        <color rgb="FFFFFFFF"/>
      </top>
      <bottom style="thin">
        <color rgb="FFF9CB9C"/>
      </bottom>
    </border>
    <border>
      <left style="thin">
        <color rgb="FF000000"/>
      </left>
    </border>
    <border>
      <right style="thin">
        <color rgb="FF000000"/>
      </right>
    </border>
    <border>
      <left style="thin">
        <color rgb="FF000000"/>
      </left>
      <right style="thin">
        <color rgb="FFFFE599"/>
      </right>
      <bottom style="thin">
        <color rgb="FFFFE599"/>
      </bottom>
    </border>
    <border>
      <right style="thin">
        <color rgb="FFFFFFFF"/>
      </right>
      <bottom style="thin">
        <color rgb="FFFFF2CC"/>
      </bottom>
    </border>
    <border>
      <left style="thin">
        <color rgb="FFFFFFFF"/>
      </left>
      <right style="thin">
        <color rgb="FFFFE599"/>
      </right>
      <bottom style="thin">
        <color rgb="FFFFE599"/>
      </bottom>
    </border>
    <border>
      <right style="thin">
        <color rgb="FF000000"/>
      </right>
      <bottom style="thin">
        <color rgb="FFFFF2CC"/>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FFFFFF"/>
      </right>
      <bottom style="thin">
        <color rgb="FF000000"/>
      </bottom>
    </border>
    <border>
      <left style="thin">
        <color rgb="FFFFFFFF"/>
      </left>
      <right style="thin">
        <color rgb="FFFFFFFF"/>
      </right>
      <bottom style="thin">
        <color rgb="FF000000"/>
      </bottom>
    </border>
    <border>
      <left style="thin">
        <color rgb="FFFFFFFF"/>
      </left>
      <right style="thin">
        <color rgb="FF000000"/>
      </right>
      <bottom style="thin">
        <color rgb="FF000000"/>
      </bottom>
    </border>
    <border>
      <left style="thin">
        <color rgb="FFFFFFFF"/>
      </left>
    </border>
    <border>
      <right style="thin">
        <color rgb="FFFFFFFF"/>
      </right>
    </border>
    <border>
      <left style="thin">
        <color rgb="FF000000"/>
      </left>
      <right style="thin">
        <color rgb="FF000000"/>
      </right>
      <top style="thin">
        <color rgb="FF000000"/>
      </top>
      <bottom style="thin">
        <color rgb="FF000000"/>
      </bottom>
    </border>
    <border>
      <left style="thin">
        <color rgb="FFFFFFFF"/>
      </left>
      <top style="thin">
        <color rgb="FFFFFFFF"/>
      </top>
    </border>
    <border>
      <top style="thin">
        <color rgb="FFFFFFFF"/>
      </top>
    </border>
    <border>
      <right style="thin">
        <color rgb="FFFFFFFF"/>
      </right>
      <top style="thin">
        <color rgb="FFFFFFFF"/>
      </top>
    </border>
    <border>
      <left style="thin">
        <color rgb="FFFFFFFF"/>
      </left>
      <bottom style="thin">
        <color rgb="FFFFFFFF"/>
      </bottom>
    </border>
    <border>
      <bottom style="thin">
        <color rgb="FFFFFFFF"/>
      </bottom>
    </border>
    <border>
      <right style="thin">
        <color rgb="FFFFFFFF"/>
      </right>
      <bottom style="thin">
        <color rgb="FFFFFFFF"/>
      </bottom>
    </border>
    <border>
      <left style="thin">
        <color rgb="FF000000"/>
      </left>
      <top style="thin">
        <color rgb="FF000000"/>
      </top>
      <bottom style="thin">
        <color rgb="FFFFFFFF"/>
      </bottom>
    </border>
    <border>
      <top style="thin">
        <color rgb="FF000000"/>
      </top>
      <bottom style="thin">
        <color rgb="FFFFFFFF"/>
      </bottom>
    </border>
    <border>
      <right style="thin">
        <color rgb="FF000000"/>
      </right>
      <top style="thin">
        <color rgb="FF000000"/>
      </top>
      <bottom style="thin">
        <color rgb="FFFFFFFF"/>
      </bottom>
    </border>
    <border>
      <left style="thin">
        <color rgb="FF000000"/>
      </left>
      <top style="thin">
        <color rgb="FFFFFFFF"/>
      </top>
      <bottom style="thin">
        <color rgb="FFFFFFFF"/>
      </bottom>
    </border>
    <border>
      <right style="thin">
        <color rgb="FF000000"/>
      </right>
      <top style="thin">
        <color rgb="FFFFFFFF"/>
      </top>
      <bottom style="thin">
        <color rgb="FFFFFFFF"/>
      </bottom>
    </border>
    <border>
      <left style="thin">
        <color rgb="FF000000"/>
      </left>
      <top style="thin">
        <color rgb="FFFFFFFF"/>
      </top>
      <bottom style="thin">
        <color rgb="FF000000"/>
      </bottom>
    </border>
    <border>
      <top style="thin">
        <color rgb="FFFFFFFF"/>
      </top>
      <bottom style="thin">
        <color rgb="FF000000"/>
      </bottom>
    </border>
    <border>
      <right style="thin">
        <color rgb="FF000000"/>
      </right>
      <top style="thin">
        <color rgb="FFFFFFFF"/>
      </top>
      <bottom style="thin">
        <color rgb="FF000000"/>
      </bottom>
    </border>
    <border>
      <left/>
      <right/>
      <top style="thin">
        <color rgb="FF000000"/>
      </top>
      <bottom style="thin">
        <color rgb="FF000000"/>
      </bottom>
    </border>
    <border>
      <left/>
      <top style="thin">
        <color rgb="FF000000"/>
      </top>
      <bottom style="thin">
        <color rgb="FF000000"/>
      </bottom>
    </border>
    <border>
      <left/>
      <right/>
      <bottom/>
    </border>
    <border>
      <left/>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border>
    <border>
      <left/>
      <top style="thin">
        <color rgb="FF000000"/>
      </top>
      <bottom/>
    </border>
    <border>
      <right/>
      <top style="thin">
        <color rgb="FF000000"/>
      </top>
      <bottom/>
    </border>
    <border>
      <left/>
      <right style="thin">
        <color rgb="FF000000"/>
      </right>
      <top style="thin">
        <color rgb="FF000000"/>
      </top>
      <bottom/>
    </border>
    <border>
      <left/>
      <top/>
      <bottom/>
    </border>
    <border>
      <right/>
      <top/>
      <bottom/>
    </border>
    <border>
      <left/>
      <right style="thin">
        <color rgb="FF000000"/>
      </right>
      <top/>
      <bottom/>
    </border>
    <border>
      <left/>
      <right/>
      <top/>
      <bottom style="thin">
        <color rgb="FF000000"/>
      </bottom>
    </border>
    <border>
      <left/>
      <top/>
      <bottom style="thin">
        <color rgb="FF000000"/>
      </bottom>
    </border>
    <border>
      <right/>
      <top/>
      <bottom style="thin">
        <color rgb="FF000000"/>
      </bottom>
    </border>
    <border>
      <left/>
      <right style="thin">
        <color rgb="FF000000"/>
      </right>
      <top/>
      <bottom style="thin">
        <color rgb="FF000000"/>
      </bottom>
    </border>
    <border>
      <right/>
      <top style="thin">
        <color rgb="FF000000"/>
      </top>
      <bottom style="thin">
        <color rgb="FF000000"/>
      </bottom>
    </border>
    <border>
      <right/>
      <bottom/>
    </border>
    <border>
      <left/>
      <right/>
    </border>
    <border>
      <left/>
    </border>
    <border>
      <left/>
      <right/>
      <top/>
    </border>
    <border>
      <left style="thin">
        <color rgb="FF4C4C4C"/>
      </left>
      <right style="thin">
        <color rgb="FF4C4C4C"/>
      </right>
      <top style="thin">
        <color rgb="FF4C4C4C"/>
      </top>
    </border>
    <border>
      <left style="thin">
        <color rgb="FFF9CB9C"/>
      </left>
      <right style="thin">
        <color rgb="FFF9CB9C"/>
      </right>
      <top style="thin">
        <color rgb="FFF9CB9C"/>
      </top>
    </border>
    <border>
      <left style="thin">
        <color rgb="FFF9CB9C"/>
      </left>
      <right style="thin">
        <color rgb="FFF9CB9C"/>
      </right>
      <bottom style="thin">
        <color rgb="FFF9CB9C"/>
      </bottom>
    </border>
    <border>
      <left style="thin">
        <color rgb="FF6D9EEB"/>
      </left>
      <right style="thin">
        <color rgb="FF6D9EEB"/>
      </right>
      <top style="thin">
        <color rgb="FF6D9EEB"/>
      </top>
    </border>
    <border>
      <left style="thin">
        <color rgb="FF6D9EEB"/>
      </left>
      <right style="thin">
        <color rgb="FF6D9EEB"/>
      </right>
      <bottom style="thin">
        <color rgb="FF6D9EEB"/>
      </bottom>
    </border>
    <border>
      <left style="thin">
        <color rgb="FFFFE599"/>
      </left>
      <right style="thin">
        <color rgb="FFFFE599"/>
      </right>
      <top style="thin">
        <color rgb="FFFFE599"/>
      </top>
    </border>
    <border>
      <left style="thin">
        <color rgb="FFFFE599"/>
      </left>
      <right style="thin">
        <color rgb="FFFFE599"/>
      </right>
      <bottom style="thin">
        <color rgb="FFFFE599"/>
      </bottom>
    </border>
    <border>
      <left style="thin">
        <color rgb="FFFFE599"/>
      </left>
      <right style="thin">
        <color rgb="FFD5A6BD"/>
      </right>
      <top style="thin">
        <color rgb="FFD5A6BD"/>
      </top>
    </border>
    <border>
      <left style="thin">
        <color rgb="FFD5A6BD"/>
      </left>
      <right style="thin">
        <color rgb="FFD5A6BD"/>
      </right>
      <top style="thin">
        <color rgb="FFD5A6BD"/>
      </top>
    </border>
    <border>
      <left style="thin">
        <color rgb="FFFFE599"/>
      </left>
      <right style="thin">
        <color rgb="FFD5A6BD"/>
      </right>
      <bottom style="thin">
        <color rgb="FFD5A6BD"/>
      </bottom>
    </border>
    <border>
      <left style="thin">
        <color rgb="FFD5A6BD"/>
      </left>
      <right style="thin">
        <color rgb="FFD5A6BD"/>
      </right>
      <bottom style="thin">
        <color rgb="FFD5A6BD"/>
      </bottom>
    </border>
    <border>
      <left style="thin">
        <color rgb="FFFFE599"/>
      </left>
      <right style="thin">
        <color rgb="FF93C47D"/>
      </right>
      <top style="thin">
        <color rgb="FF93C47D"/>
      </top>
    </border>
    <border>
      <left style="thin">
        <color rgb="FF93C47D"/>
      </left>
      <right style="thin">
        <color rgb="FF93C47D"/>
      </right>
      <top style="thin">
        <color rgb="FF93C47D"/>
      </top>
    </border>
    <border>
      <left style="thin">
        <color rgb="FFFFE599"/>
      </left>
      <right style="thin">
        <color rgb="FF93C47D"/>
      </right>
      <bottom style="thin">
        <color rgb="FF93C47D"/>
      </bottom>
    </border>
    <border>
      <left style="thin">
        <color rgb="FF93C47D"/>
      </left>
      <right style="thin">
        <color rgb="FF93C47D"/>
      </right>
      <bottom style="thin">
        <color rgb="FF93C47D"/>
      </bottom>
    </border>
    <border>
      <left style="thin">
        <color rgb="FFFFE599"/>
      </left>
      <right style="thin">
        <color rgb="FFE06666"/>
      </right>
      <top style="thin">
        <color rgb="FFE06666"/>
      </top>
    </border>
    <border>
      <left style="thin">
        <color rgb="FFE06666"/>
      </left>
      <right style="thin">
        <color rgb="FFE06666"/>
      </right>
      <top style="thin">
        <color rgb="FFE06666"/>
      </top>
    </border>
    <border>
      <left style="thin">
        <color rgb="FFFFE599"/>
      </left>
      <right style="thin">
        <color rgb="FFE06666"/>
      </right>
      <bottom style="thin">
        <color rgb="FFE06666"/>
      </bottom>
    </border>
    <border>
      <left style="thin">
        <color rgb="FFE06666"/>
      </left>
      <right style="thin">
        <color rgb="FFE06666"/>
      </right>
      <bottom style="thin">
        <color rgb="FFE06666"/>
      </bottom>
    </border>
  </borders>
  <cellStyleXfs count="1">
    <xf borderId="0" fillId="0" fontId="0" numFmtId="0" applyAlignment="1" applyFont="1"/>
  </cellStyleXfs>
  <cellXfs count="277">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1" numFmtId="0" xfId="0" applyAlignment="1" applyBorder="1" applyFont="1">
      <alignment vertical="center"/>
    </xf>
    <xf borderId="3" fillId="2" fontId="1" numFmtId="0" xfId="0" applyAlignment="1" applyBorder="1" applyFont="1">
      <alignment vertical="center"/>
    </xf>
    <xf borderId="4" fillId="2" fontId="2" numFmtId="0" xfId="0" applyAlignment="1" applyBorder="1" applyFont="1">
      <alignment readingOrder="0" vertical="center"/>
    </xf>
    <xf borderId="5" fillId="0" fontId="3" numFmtId="0" xfId="0" applyBorder="1" applyFont="1"/>
    <xf borderId="6" fillId="0" fontId="3" numFmtId="0" xfId="0" applyBorder="1" applyFont="1"/>
    <xf borderId="7" fillId="3" fontId="4" numFmtId="0" xfId="0" applyAlignment="1" applyBorder="1" applyFill="1" applyFont="1">
      <alignment horizontal="center" readingOrder="0" vertical="center"/>
    </xf>
    <xf borderId="8" fillId="0" fontId="3" numFmtId="0" xfId="0" applyBorder="1" applyFont="1"/>
    <xf borderId="9" fillId="0" fontId="3" numFmtId="0" xfId="0" applyBorder="1" applyFont="1"/>
    <xf borderId="10" fillId="2" fontId="1" numFmtId="0" xfId="0" applyAlignment="1" applyBorder="1" applyFont="1">
      <alignment vertical="center"/>
    </xf>
    <xf borderId="11" fillId="2" fontId="1" numFmtId="0" xfId="0" applyAlignment="1" applyBorder="1" applyFont="1">
      <alignment vertical="center"/>
    </xf>
    <xf borderId="12" fillId="2" fontId="1" numFmtId="0" xfId="0" applyAlignment="1" applyBorder="1" applyFont="1">
      <alignment vertical="center"/>
    </xf>
    <xf borderId="13" fillId="2" fontId="1" numFmtId="0" xfId="0" applyAlignment="1" applyBorder="1" applyFont="1">
      <alignment readingOrder="0" vertical="center"/>
    </xf>
    <xf borderId="14" fillId="2" fontId="1" numFmtId="0" xfId="0" applyAlignment="1" applyBorder="1" applyFont="1">
      <alignment vertical="center"/>
    </xf>
    <xf borderId="15" fillId="2" fontId="1" numFmtId="0" xfId="0" applyAlignment="1" applyBorder="1" applyFont="1">
      <alignment vertical="center"/>
    </xf>
    <xf borderId="16" fillId="2" fontId="1" numFmtId="0" xfId="0" applyAlignment="1" applyBorder="1" applyFont="1">
      <alignment vertical="center"/>
    </xf>
    <xf borderId="17" fillId="4" fontId="1" numFmtId="0" xfId="0" applyAlignment="1" applyBorder="1" applyFill="1" applyFont="1">
      <alignment horizontal="center" readingOrder="0" shrinkToFit="0" vertical="center" wrapText="1"/>
    </xf>
    <xf borderId="18" fillId="0" fontId="3" numFmtId="0" xfId="0" applyBorder="1" applyFont="1"/>
    <xf borderId="19" fillId="0" fontId="3" numFmtId="0" xfId="0" applyBorder="1" applyFont="1"/>
    <xf borderId="20" fillId="5" fontId="1" numFmtId="0" xfId="0" applyAlignment="1" applyBorder="1" applyFill="1" applyFont="1">
      <alignment vertical="center"/>
    </xf>
    <xf borderId="21" fillId="6" fontId="1" numFmtId="0" xfId="0" applyAlignment="1" applyBorder="1" applyFill="1" applyFont="1">
      <alignment vertical="center"/>
    </xf>
    <xf borderId="22" fillId="5" fontId="1" numFmtId="0" xfId="0" applyAlignment="1" applyBorder="1" applyFont="1">
      <alignment vertical="center"/>
    </xf>
    <xf borderId="23" fillId="6" fontId="1" numFmtId="0" xfId="0" applyAlignment="1" applyBorder="1" applyFont="1">
      <alignment vertical="center"/>
    </xf>
    <xf borderId="24" fillId="0" fontId="3" numFmtId="0" xfId="0" applyBorder="1" applyFont="1"/>
    <xf borderId="25" fillId="0" fontId="3" numFmtId="0" xfId="0" applyBorder="1" applyFont="1"/>
    <xf borderId="26" fillId="7" fontId="1" numFmtId="0" xfId="0" applyAlignment="1" applyBorder="1" applyFill="1" applyFont="1">
      <alignment vertical="center"/>
    </xf>
    <xf borderId="27" fillId="8" fontId="1" numFmtId="0" xfId="0" applyAlignment="1" applyBorder="1" applyFill="1" applyFont="1">
      <alignment readingOrder="0" vertical="center"/>
    </xf>
    <xf borderId="28" fillId="7" fontId="1" numFmtId="0" xfId="0" applyAlignment="1" applyBorder="1" applyFont="1">
      <alignment vertical="center"/>
    </xf>
    <xf borderId="29" fillId="8" fontId="1" numFmtId="0" xfId="0" applyAlignment="1" applyBorder="1" applyFont="1">
      <alignment vertical="center"/>
    </xf>
    <xf borderId="30" fillId="0" fontId="3" numFmtId="0" xfId="0" applyBorder="1" applyFont="1"/>
    <xf borderId="31" fillId="0" fontId="3" numFmtId="0" xfId="0" applyBorder="1" applyFont="1"/>
    <xf borderId="32" fillId="0" fontId="3" numFmtId="0" xfId="0" applyBorder="1" applyFont="1"/>
    <xf borderId="33" fillId="2" fontId="1" numFmtId="0" xfId="0" applyAlignment="1" applyBorder="1" applyFont="1">
      <alignment vertical="center"/>
    </xf>
    <xf borderId="34" fillId="2" fontId="1" numFmtId="0" xfId="0" applyAlignment="1" applyBorder="1" applyFont="1">
      <alignment readingOrder="0" vertical="center"/>
    </xf>
    <xf borderId="34" fillId="2" fontId="1" numFmtId="0" xfId="0" applyAlignment="1" applyBorder="1" applyFont="1">
      <alignment vertical="center"/>
    </xf>
    <xf borderId="35" fillId="2" fontId="1" numFmtId="0" xfId="0" applyAlignment="1" applyBorder="1" applyFont="1">
      <alignment vertical="center"/>
    </xf>
    <xf borderId="4" fillId="9" fontId="1" numFmtId="0" xfId="0" applyAlignment="1" applyBorder="1" applyFill="1" applyFont="1">
      <alignment horizontal="center" readingOrder="0" vertical="center"/>
    </xf>
    <xf borderId="36" fillId="2" fontId="1" numFmtId="0" xfId="0" applyAlignment="1" applyBorder="1" applyFont="1">
      <alignment readingOrder="0" vertical="center"/>
    </xf>
    <xf borderId="37" fillId="0" fontId="3" numFmtId="0" xfId="0" applyBorder="1" applyFont="1"/>
    <xf borderId="38" fillId="2" fontId="5" numFmtId="0" xfId="0" applyAlignment="1" applyBorder="1" applyFont="1">
      <alignment vertical="center"/>
    </xf>
    <xf borderId="4" fillId="2" fontId="1" numFmtId="0" xfId="0" applyAlignment="1" applyBorder="1" applyFont="1">
      <alignment readingOrder="0" vertical="center"/>
    </xf>
    <xf borderId="17" fillId="2" fontId="6" numFmtId="0" xfId="0" applyAlignment="1" applyBorder="1" applyFont="1">
      <alignment horizontal="center" readingOrder="0" shrinkToFit="0" vertical="center" wrapText="1"/>
    </xf>
    <xf borderId="39" fillId="2" fontId="1" numFmtId="0" xfId="0" applyAlignment="1" applyBorder="1" applyFont="1">
      <alignment readingOrder="0" vertical="center"/>
    </xf>
    <xf borderId="40" fillId="0" fontId="3" numFmtId="0" xfId="0" applyBorder="1" applyFont="1"/>
    <xf borderId="41" fillId="0" fontId="3" numFmtId="0" xfId="0" applyBorder="1" applyFont="1"/>
    <xf borderId="42" fillId="3" fontId="7" numFmtId="0" xfId="0" applyAlignment="1" applyBorder="1" applyFont="1">
      <alignment horizontal="center" readingOrder="0" vertical="center"/>
    </xf>
    <xf borderId="43" fillId="0" fontId="3" numFmtId="0" xfId="0" applyBorder="1" applyFont="1"/>
    <xf borderId="44" fillId="0" fontId="3" numFmtId="0" xfId="0" applyBorder="1" applyFont="1"/>
    <xf borderId="11" fillId="2" fontId="1" numFmtId="0" xfId="0" applyAlignment="1" applyBorder="1" applyFont="1">
      <alignment readingOrder="0" vertical="center"/>
    </xf>
    <xf borderId="4" fillId="2" fontId="8" numFmtId="0" xfId="0" applyAlignment="1" applyBorder="1" applyFont="1">
      <alignment vertical="center"/>
    </xf>
    <xf borderId="45" fillId="2" fontId="1" numFmtId="0" xfId="0" applyAlignment="1" applyBorder="1" applyFont="1">
      <alignment readingOrder="0" vertical="center"/>
    </xf>
    <xf borderId="46" fillId="0" fontId="3" numFmtId="0" xfId="0" applyBorder="1" applyFont="1"/>
    <xf borderId="47" fillId="0" fontId="3" numFmtId="0" xfId="0" applyBorder="1" applyFont="1"/>
    <xf borderId="0" fillId="2" fontId="1" numFmtId="0" xfId="0" applyAlignment="1" applyFont="1">
      <alignment vertical="center"/>
    </xf>
    <xf borderId="48" fillId="2" fontId="1" numFmtId="0" xfId="0" applyAlignment="1" applyBorder="1" applyFont="1">
      <alignment readingOrder="0" vertical="center"/>
    </xf>
    <xf borderId="16" fillId="0" fontId="3" numFmtId="0" xfId="0" applyBorder="1" applyFont="1"/>
    <xf borderId="49" fillId="0" fontId="3" numFmtId="0" xfId="0" applyBorder="1" applyFont="1"/>
    <xf borderId="50" fillId="2" fontId="1" numFmtId="0" xfId="0" applyAlignment="1" applyBorder="1" applyFont="1">
      <alignment readingOrder="0" vertical="center"/>
    </xf>
    <xf borderId="51" fillId="0" fontId="3" numFmtId="0" xfId="0" applyBorder="1" applyFont="1"/>
    <xf borderId="52" fillId="0" fontId="3" numFmtId="0" xfId="0" applyBorder="1" applyFont="1"/>
    <xf borderId="42" fillId="2" fontId="1" numFmtId="0" xfId="0" applyAlignment="1" applyBorder="1" applyFont="1">
      <alignment vertical="center"/>
    </xf>
    <xf borderId="1" fillId="2" fontId="9" numFmtId="0" xfId="0" applyBorder="1" applyFont="1"/>
    <xf borderId="2" fillId="2" fontId="9" numFmtId="0" xfId="0" applyBorder="1" applyFont="1"/>
    <xf borderId="2" fillId="2" fontId="9" numFmtId="0" xfId="0" applyAlignment="1" applyBorder="1" applyFont="1">
      <alignment horizontal="center"/>
    </xf>
    <xf borderId="0" fillId="10" fontId="10" numFmtId="0" xfId="0" applyAlignment="1" applyFill="1" applyFont="1">
      <alignment horizontal="center" readingOrder="0"/>
    </xf>
    <xf borderId="4" fillId="10" fontId="10" numFmtId="0" xfId="0" applyAlignment="1" applyBorder="1" applyFont="1">
      <alignment horizontal="center" readingOrder="0"/>
    </xf>
    <xf borderId="5" fillId="10" fontId="10" numFmtId="0" xfId="0" applyAlignment="1" applyBorder="1" applyFont="1">
      <alignment horizontal="center" readingOrder="0"/>
    </xf>
    <xf borderId="6" fillId="10" fontId="10" numFmtId="0" xfId="0" applyAlignment="1" applyBorder="1" applyFont="1">
      <alignment readingOrder="0"/>
    </xf>
    <xf borderId="10" fillId="2" fontId="9" numFmtId="0" xfId="0" applyBorder="1" applyFont="1"/>
    <xf borderId="1" fillId="2" fontId="11" numFmtId="0" xfId="0" applyBorder="1" applyFont="1"/>
    <xf borderId="0" fillId="0" fontId="11" numFmtId="0" xfId="0" applyAlignment="1" applyFont="1">
      <alignment horizontal="center" readingOrder="0"/>
    </xf>
    <xf borderId="0" fillId="11" fontId="11" numFmtId="0" xfId="0" applyAlignment="1" applyFill="1" applyFont="1">
      <alignment horizontal="center" readingOrder="0"/>
    </xf>
    <xf borderId="0" fillId="11" fontId="11" numFmtId="0" xfId="0" applyAlignment="1" applyFont="1">
      <alignment readingOrder="0"/>
    </xf>
    <xf borderId="10" fillId="2" fontId="11" numFmtId="0" xfId="0" applyBorder="1" applyFont="1"/>
    <xf borderId="36" fillId="12" fontId="11" numFmtId="164" xfId="0" applyAlignment="1" applyBorder="1" applyFill="1" applyFont="1" applyNumberFormat="1">
      <alignment horizontal="center" readingOrder="0" vertical="bottom"/>
    </xf>
    <xf borderId="0" fillId="12" fontId="11" numFmtId="0" xfId="0" applyAlignment="1" applyFont="1">
      <alignment horizontal="center" vertical="bottom"/>
    </xf>
    <xf borderId="0" fillId="12" fontId="11" numFmtId="0" xfId="0" applyAlignment="1" applyFont="1">
      <alignment readingOrder="0" vertical="bottom"/>
    </xf>
    <xf borderId="0" fillId="0" fontId="11" numFmtId="164" xfId="0" applyAlignment="1" applyFont="1" applyNumberFormat="1">
      <alignment horizontal="center" readingOrder="0"/>
    </xf>
    <xf borderId="0" fillId="0" fontId="11" numFmtId="0" xfId="0" applyAlignment="1" applyFont="1">
      <alignment readingOrder="0"/>
    </xf>
    <xf borderId="0" fillId="0" fontId="11" numFmtId="0" xfId="0" applyAlignment="1" applyFont="1">
      <alignment horizontal="center"/>
    </xf>
    <xf borderId="0" fillId="0" fontId="11" numFmtId="0" xfId="0" applyFont="1"/>
    <xf borderId="0" fillId="0" fontId="9" numFmtId="0" xfId="0" applyAlignment="1" applyFont="1">
      <alignment readingOrder="0"/>
    </xf>
    <xf borderId="0" fillId="0" fontId="12" numFmtId="165" xfId="0" applyAlignment="1" applyFont="1" applyNumberFormat="1">
      <alignment readingOrder="0" shrinkToFit="0" vertical="bottom" wrapText="0"/>
    </xf>
    <xf borderId="0" fillId="0" fontId="9" numFmtId="0" xfId="0" applyFont="1"/>
    <xf borderId="53" fillId="13" fontId="13" numFmtId="0" xfId="0" applyAlignment="1" applyBorder="1" applyFill="1" applyFont="1">
      <alignment horizontal="center" readingOrder="0" shrinkToFit="0" vertical="bottom" wrapText="0"/>
    </xf>
    <xf borderId="53" fillId="13" fontId="13" numFmtId="0" xfId="0" applyAlignment="1" applyBorder="1" applyFont="1">
      <alignment horizontal="center" shrinkToFit="0" vertical="bottom" wrapText="0"/>
    </xf>
    <xf borderId="54" fillId="13" fontId="13" numFmtId="0" xfId="0" applyAlignment="1" applyBorder="1" applyFont="1">
      <alignment horizontal="center" shrinkToFit="0" vertical="bottom" wrapText="0"/>
    </xf>
    <xf borderId="38" fillId="14" fontId="14" numFmtId="0" xfId="0" applyBorder="1" applyFill="1" applyFont="1"/>
    <xf borderId="55" fillId="15" fontId="15" numFmtId="0" xfId="0" applyAlignment="1" applyBorder="1" applyFill="1" applyFont="1">
      <alignment shrinkToFit="0" vertical="bottom" wrapText="0"/>
    </xf>
    <xf borderId="55" fillId="16" fontId="15" numFmtId="0" xfId="0" applyAlignment="1" applyBorder="1" applyFill="1" applyFont="1">
      <alignment horizontal="center" shrinkToFit="0" vertical="bottom" wrapText="0"/>
    </xf>
    <xf borderId="55" fillId="16" fontId="15" numFmtId="165" xfId="0" applyAlignment="1" applyBorder="1" applyFont="1" applyNumberFormat="1">
      <alignment shrinkToFit="0" vertical="bottom" wrapText="0"/>
    </xf>
    <xf borderId="55" fillId="17" fontId="15" numFmtId="0" xfId="0" applyAlignment="1" applyBorder="1" applyFill="1" applyFont="1">
      <alignment shrinkToFit="0" vertical="bottom" wrapText="0"/>
    </xf>
    <xf borderId="55" fillId="16" fontId="15" numFmtId="0" xfId="0" applyAlignment="1" applyBorder="1" applyFont="1">
      <alignment shrinkToFit="0" vertical="bottom" wrapText="0"/>
    </xf>
    <xf borderId="55" fillId="18" fontId="15" numFmtId="0" xfId="0" applyAlignment="1" applyBorder="1" applyFill="1" applyFont="1">
      <alignment shrinkToFit="0" vertical="bottom" wrapText="0"/>
    </xf>
    <xf borderId="56" fillId="15" fontId="15" numFmtId="0" xfId="0" applyAlignment="1" applyBorder="1" applyFont="1">
      <alignment shrinkToFit="0" vertical="bottom" wrapText="0"/>
    </xf>
    <xf borderId="56" fillId="16" fontId="15" numFmtId="0" xfId="0" applyAlignment="1" applyBorder="1" applyFont="1">
      <alignment horizontal="center" shrinkToFit="0" vertical="bottom" wrapText="0"/>
    </xf>
    <xf borderId="56" fillId="16" fontId="15" numFmtId="165" xfId="0" applyAlignment="1" applyBorder="1" applyFont="1" applyNumberFormat="1">
      <alignment shrinkToFit="0" vertical="bottom" wrapText="0"/>
    </xf>
    <xf borderId="56" fillId="17" fontId="15" numFmtId="0" xfId="0" applyAlignment="1" applyBorder="1" applyFont="1">
      <alignment shrinkToFit="0" vertical="bottom" wrapText="0"/>
    </xf>
    <xf borderId="56" fillId="16" fontId="15" numFmtId="0" xfId="0" applyAlignment="1" applyBorder="1" applyFont="1">
      <alignment shrinkToFit="0" vertical="bottom" wrapText="0"/>
    </xf>
    <xf borderId="56" fillId="18" fontId="15" numFmtId="0" xfId="0" applyAlignment="1" applyBorder="1" applyFont="1">
      <alignment shrinkToFit="0" vertical="bottom" wrapText="0"/>
    </xf>
    <xf borderId="57" fillId="13" fontId="13" numFmtId="0" xfId="0" applyAlignment="1" applyBorder="1" applyFont="1">
      <alignment horizontal="center" shrinkToFit="0" vertical="bottom" wrapText="0"/>
    </xf>
    <xf borderId="53" fillId="13" fontId="13" numFmtId="165" xfId="0" applyAlignment="1" applyBorder="1" applyFont="1" applyNumberFormat="1">
      <alignment horizontal="center" shrinkToFit="0" vertical="bottom" wrapText="0"/>
    </xf>
    <xf borderId="53" fillId="19" fontId="16" numFmtId="0" xfId="0" applyAlignment="1" applyBorder="1" applyFill="1" applyFont="1">
      <alignment horizontal="center" shrinkToFit="0" vertical="bottom" wrapText="0"/>
    </xf>
    <xf borderId="58" fillId="19" fontId="16" numFmtId="0" xfId="0" applyAlignment="1" applyBorder="1" applyFont="1">
      <alignment horizontal="center" shrinkToFit="0" vertical="bottom" wrapText="0"/>
    </xf>
    <xf borderId="0" fillId="0" fontId="15" numFmtId="0" xfId="0" applyAlignment="1" applyFont="1">
      <alignment shrinkToFit="0" vertical="bottom" wrapText="0"/>
    </xf>
    <xf borderId="0" fillId="0" fontId="15" numFmtId="165" xfId="0" applyAlignment="1" applyFont="1" applyNumberFormat="1">
      <alignment shrinkToFit="0" vertical="bottom" wrapText="0"/>
    </xf>
    <xf borderId="58" fillId="13" fontId="13" numFmtId="0" xfId="0" applyAlignment="1" applyBorder="1" applyFont="1">
      <alignment horizontal="center" shrinkToFit="0" vertical="bottom" wrapText="0"/>
    </xf>
    <xf borderId="55" fillId="16" fontId="15" numFmtId="165" xfId="0" applyAlignment="1" applyBorder="1" applyFont="1" applyNumberFormat="1">
      <alignment horizontal="center" shrinkToFit="0" vertical="bottom" wrapText="0"/>
    </xf>
    <xf borderId="56" fillId="16" fontId="15" numFmtId="165" xfId="0" applyAlignment="1" applyBorder="1" applyFont="1" applyNumberFormat="1">
      <alignment horizontal="center" shrinkToFit="0" vertical="bottom" wrapText="0"/>
    </xf>
    <xf borderId="55" fillId="16" fontId="15" numFmtId="165" xfId="0" applyAlignment="1" applyBorder="1" applyFont="1" applyNumberFormat="1">
      <alignment horizontal="center" readingOrder="0" shrinkToFit="0" vertical="bottom" wrapText="0"/>
    </xf>
    <xf borderId="0" fillId="0" fontId="15" numFmtId="1" xfId="0" applyAlignment="1" applyFont="1" applyNumberFormat="1">
      <alignment horizontal="center" shrinkToFit="0" vertical="bottom" wrapText="0"/>
    </xf>
    <xf borderId="0" fillId="0" fontId="12" numFmtId="165" xfId="0" applyAlignment="1" applyFont="1" applyNumberFormat="1">
      <alignment horizontal="center" shrinkToFit="0" vertical="bottom" wrapText="0"/>
    </xf>
    <xf borderId="56" fillId="16" fontId="15" numFmtId="0" xfId="0" applyAlignment="1" applyBorder="1" applyFont="1">
      <alignment horizontal="left" shrinkToFit="0" vertical="bottom" wrapText="0"/>
    </xf>
    <xf borderId="56" fillId="16" fontId="15" numFmtId="0" xfId="0" applyAlignment="1" applyBorder="1" applyFont="1">
      <alignment horizontal="left" readingOrder="0" shrinkToFit="0" vertical="bottom" wrapText="0"/>
    </xf>
    <xf borderId="0" fillId="0" fontId="17" numFmtId="0" xfId="0" applyAlignment="1" applyFont="1">
      <alignment readingOrder="0"/>
    </xf>
    <xf borderId="0" fillId="0" fontId="9" numFmtId="0" xfId="0" applyAlignment="1" applyFont="1">
      <alignment horizontal="center" readingOrder="0"/>
    </xf>
    <xf borderId="0" fillId="0" fontId="18" numFmtId="0" xfId="0" applyAlignment="1" applyFont="1">
      <alignment horizontal="center" readingOrder="0"/>
    </xf>
    <xf borderId="0" fillId="0" fontId="18" numFmtId="0" xfId="0" applyAlignment="1" applyFont="1">
      <alignment horizontal="left" readingOrder="0"/>
    </xf>
    <xf borderId="0" fillId="0" fontId="18" numFmtId="0" xfId="0" applyAlignment="1" applyFont="1">
      <alignment readingOrder="0"/>
    </xf>
    <xf borderId="0" fillId="5" fontId="18" numFmtId="0" xfId="0" applyAlignment="1" applyFont="1">
      <alignment horizontal="center" readingOrder="0"/>
    </xf>
    <xf borderId="0" fillId="5" fontId="18" numFmtId="0" xfId="0" applyAlignment="1" applyFont="1">
      <alignment horizontal="left" readingOrder="0"/>
    </xf>
    <xf borderId="0" fillId="4" fontId="18" numFmtId="0" xfId="0" applyAlignment="1" applyFont="1">
      <alignment horizontal="center" readingOrder="0"/>
    </xf>
    <xf borderId="0" fillId="8" fontId="19" numFmtId="0" xfId="0" applyFont="1"/>
    <xf borderId="0" fillId="4" fontId="18" numFmtId="0" xfId="0" applyAlignment="1" applyFont="1">
      <alignment horizontal="center"/>
    </xf>
    <xf borderId="0" fillId="0" fontId="18" numFmtId="0" xfId="0" applyAlignment="1" applyFont="1">
      <alignment horizontal="center"/>
    </xf>
    <xf borderId="0" fillId="0" fontId="18" numFmtId="0" xfId="0" applyFont="1"/>
    <xf borderId="0" fillId="8" fontId="19" numFmtId="0" xfId="0" applyFont="1"/>
    <xf borderId="17" fillId="19" fontId="16" numFmtId="0" xfId="0" applyAlignment="1" applyBorder="1" applyFont="1">
      <alignment horizontal="center" shrinkToFit="0" vertical="bottom" wrapText="0"/>
    </xf>
    <xf borderId="18" fillId="19" fontId="16" numFmtId="0" xfId="0" applyAlignment="1" applyBorder="1" applyFont="1">
      <alignment horizontal="center" readingOrder="0" shrinkToFit="0" vertical="bottom" wrapText="0"/>
    </xf>
    <xf borderId="59" fillId="19" fontId="16" numFmtId="0" xfId="0" applyAlignment="1" applyBorder="1" applyFont="1">
      <alignment horizontal="center" readingOrder="0" shrinkToFit="0" vertical="bottom" wrapText="0"/>
    </xf>
    <xf borderId="59" fillId="16" fontId="12" numFmtId="0" xfId="0" applyAlignment="1" applyBorder="1" applyFont="1">
      <alignment horizontal="center" shrinkToFit="0" vertical="bottom" wrapText="0"/>
    </xf>
    <xf borderId="59" fillId="19" fontId="16" numFmtId="0" xfId="0" applyAlignment="1" applyBorder="1" applyFont="1">
      <alignment horizontal="center" shrinkToFit="0" vertical="bottom" wrapText="0"/>
    </xf>
    <xf borderId="60" fillId="19" fontId="16" numFmtId="165" xfId="0" applyAlignment="1" applyBorder="1" applyFont="1" applyNumberFormat="1">
      <alignment horizontal="center" readingOrder="0" shrinkToFit="0" vertical="bottom" wrapText="0"/>
    </xf>
    <xf borderId="61" fillId="0" fontId="3" numFmtId="0" xfId="0" applyBorder="1" applyFont="1"/>
    <xf borderId="62" fillId="19" fontId="16" numFmtId="0" xfId="0" applyAlignment="1" applyBorder="1" applyFont="1">
      <alignment horizontal="center" shrinkToFit="0" vertical="bottom" wrapText="0"/>
    </xf>
    <xf borderId="24" fillId="19" fontId="16" numFmtId="0" xfId="0" applyAlignment="1" applyBorder="1" applyFont="1">
      <alignment horizontal="center" shrinkToFit="0" vertical="bottom" wrapText="0"/>
    </xf>
    <xf borderId="0" fillId="19" fontId="16" numFmtId="0" xfId="0" applyAlignment="1" applyFont="1">
      <alignment horizontal="center" readingOrder="0" shrinkToFit="0" vertical="bottom" wrapText="0"/>
    </xf>
    <xf borderId="56" fillId="19" fontId="16" numFmtId="0" xfId="0" applyAlignment="1" applyBorder="1" applyFont="1">
      <alignment horizontal="center" readingOrder="0" shrinkToFit="0" vertical="bottom" wrapText="0"/>
    </xf>
    <xf borderId="56" fillId="16" fontId="12" numFmtId="0" xfId="0" applyAlignment="1" applyBorder="1" applyFont="1">
      <alignment horizontal="center" shrinkToFit="0" vertical="bottom" wrapText="0"/>
    </xf>
    <xf borderId="56" fillId="19" fontId="16" numFmtId="0" xfId="0" applyAlignment="1" applyBorder="1" applyFont="1">
      <alignment horizontal="center" shrinkToFit="0" vertical="bottom" wrapText="0"/>
    </xf>
    <xf borderId="63" fillId="16" fontId="12" numFmtId="0" xfId="0" applyAlignment="1" applyBorder="1" applyFont="1">
      <alignment horizontal="center" readingOrder="0" shrinkToFit="0" vertical="bottom" wrapText="0"/>
    </xf>
    <xf borderId="64" fillId="0" fontId="3" numFmtId="0" xfId="0" applyBorder="1" applyFont="1"/>
    <xf borderId="65" fillId="19" fontId="16" numFmtId="0" xfId="0" applyAlignment="1" applyBorder="1" applyFont="1">
      <alignment horizontal="center" shrinkToFit="0" vertical="bottom" wrapText="0"/>
    </xf>
    <xf borderId="30" fillId="19" fontId="16" numFmtId="0" xfId="0" applyAlignment="1" applyBorder="1" applyFont="1">
      <alignment horizontal="center" shrinkToFit="0" vertical="bottom" wrapText="0"/>
    </xf>
    <xf borderId="31" fillId="19" fontId="16" numFmtId="0" xfId="0" applyAlignment="1" applyBorder="1" applyFont="1">
      <alignment horizontal="center" readingOrder="0" shrinkToFit="0" vertical="bottom" wrapText="0"/>
    </xf>
    <xf borderId="66" fillId="19" fontId="16" numFmtId="0" xfId="0" applyAlignment="1" applyBorder="1" applyFont="1">
      <alignment horizontal="center" shrinkToFit="0" vertical="bottom" wrapText="0"/>
    </xf>
    <xf borderId="66" fillId="19" fontId="16" numFmtId="165" xfId="0" applyAlignment="1" applyBorder="1" applyFont="1" applyNumberFormat="1">
      <alignment horizontal="center" shrinkToFit="0" vertical="bottom" wrapText="0"/>
    </xf>
    <xf borderId="66" fillId="19" fontId="16" numFmtId="0" xfId="0" applyAlignment="1" applyBorder="1" applyFont="1">
      <alignment horizontal="center" readingOrder="0" shrinkToFit="0" vertical="center" wrapText="0"/>
    </xf>
    <xf borderId="67" fillId="19" fontId="16" numFmtId="0" xfId="0" applyAlignment="1" applyBorder="1" applyFont="1">
      <alignment horizontal="center" shrinkToFit="0" vertical="center" wrapText="0"/>
    </xf>
    <xf borderId="68" fillId="0" fontId="3" numFmtId="0" xfId="0" applyBorder="1" applyFont="1"/>
    <xf borderId="69" fillId="19" fontId="16" numFmtId="0" xfId="0" applyAlignment="1" applyBorder="1" applyFont="1">
      <alignment horizontal="center" shrinkToFit="0" vertical="bottom" wrapText="0"/>
    </xf>
    <xf borderId="0" fillId="4" fontId="15" numFmtId="0" xfId="0" applyAlignment="1" applyFont="1">
      <alignment horizontal="center" readingOrder="0" shrinkToFit="0" vertical="bottom" wrapText="0"/>
    </xf>
    <xf borderId="55" fillId="20" fontId="20" numFmtId="0" xfId="0" applyAlignment="1" applyBorder="1" applyFill="1" applyFont="1">
      <alignment shrinkToFit="0" vertical="bottom" wrapText="0"/>
    </xf>
    <xf borderId="55" fillId="7" fontId="20" numFmtId="0" xfId="0" applyAlignment="1" applyBorder="1" applyFont="1">
      <alignment shrinkToFit="0" vertical="bottom" wrapText="0"/>
    </xf>
    <xf borderId="0" fillId="0" fontId="12" numFmtId="165" xfId="0" applyAlignment="1" applyFont="1" applyNumberFormat="1">
      <alignment shrinkToFit="0" vertical="bottom" wrapText="0"/>
    </xf>
    <xf borderId="0" fillId="0" fontId="15" numFmtId="0" xfId="0" applyAlignment="1" applyFont="1">
      <alignment horizontal="center" shrinkToFit="0" vertical="bottom" wrapText="0"/>
    </xf>
    <xf borderId="0" fillId="0" fontId="12" numFmtId="0" xfId="0" applyAlignment="1" applyFont="1">
      <alignment horizontal="center" shrinkToFit="0" vertical="bottom" wrapText="0"/>
    </xf>
    <xf borderId="0" fillId="0" fontId="12" numFmtId="0" xfId="0" applyAlignment="1" applyFont="1">
      <alignment shrinkToFit="0" vertical="bottom" wrapText="0"/>
    </xf>
    <xf borderId="56" fillId="20" fontId="20" numFmtId="0" xfId="0" applyAlignment="1" applyBorder="1" applyFont="1">
      <alignment shrinkToFit="0" vertical="bottom" wrapText="0"/>
    </xf>
    <xf borderId="56" fillId="7" fontId="20" numFmtId="0" xfId="0" applyAlignment="1" applyBorder="1" applyFont="1">
      <alignment shrinkToFit="0" vertical="bottom" wrapText="0"/>
    </xf>
    <xf borderId="31" fillId="19" fontId="16" numFmtId="0" xfId="0" applyAlignment="1" applyBorder="1" applyFont="1">
      <alignment horizontal="center" readingOrder="0" shrinkToFit="0" vertical="center" wrapText="0"/>
    </xf>
    <xf borderId="5" fillId="19" fontId="16" numFmtId="0" xfId="0" applyAlignment="1" applyBorder="1" applyFont="1">
      <alignment horizontal="center" readingOrder="0" shrinkToFit="0" vertical="center" wrapText="0"/>
    </xf>
    <xf borderId="4" fillId="19" fontId="16" numFmtId="0" xfId="0" applyAlignment="1" applyBorder="1" applyFont="1">
      <alignment horizontal="center" shrinkToFit="0" vertical="center" wrapText="0"/>
    </xf>
    <xf borderId="70" fillId="19" fontId="21" numFmtId="165" xfId="0" applyAlignment="1" applyBorder="1" applyFont="1" applyNumberFormat="1">
      <alignment horizontal="left" readingOrder="0" shrinkToFit="0" vertical="bottom" wrapText="0"/>
    </xf>
    <xf borderId="70" fillId="19" fontId="16" numFmtId="165" xfId="0" applyAlignment="1" applyBorder="1" applyFont="1" applyNumberFormat="1">
      <alignment horizontal="left" readingOrder="0" shrinkToFit="0" vertical="bottom" wrapText="0"/>
    </xf>
    <xf borderId="70" fillId="19" fontId="16" numFmtId="165" xfId="0" applyAlignment="1" applyBorder="1" applyFont="1" applyNumberFormat="1">
      <alignment horizontal="center" readingOrder="0" shrinkToFit="0" vertical="bottom" wrapText="0"/>
    </xf>
    <xf borderId="5" fillId="19" fontId="16" numFmtId="165" xfId="0" applyAlignment="1" applyBorder="1" applyFont="1" applyNumberFormat="1">
      <alignment horizontal="center" readingOrder="0" shrinkToFit="0" vertical="bottom" wrapText="0"/>
    </xf>
    <xf borderId="70" fillId="0" fontId="3" numFmtId="0" xfId="0" applyBorder="1" applyFont="1"/>
    <xf borderId="53" fillId="19" fontId="16" numFmtId="165" xfId="0" applyAlignment="1" applyBorder="1" applyFont="1" applyNumberFormat="1">
      <alignment horizontal="center" shrinkToFit="0" vertical="bottom" wrapText="0"/>
    </xf>
    <xf borderId="53" fillId="19" fontId="16" numFmtId="0" xfId="0" applyAlignment="1" applyBorder="1" applyFont="1">
      <alignment shrinkToFit="0" vertical="bottom" wrapText="0"/>
    </xf>
    <xf borderId="0" fillId="19" fontId="16" numFmtId="0" xfId="0" applyAlignment="1" applyFont="1">
      <alignment horizontal="center" shrinkToFit="0" vertical="bottom" wrapText="0"/>
    </xf>
    <xf borderId="0" fillId="16" fontId="15" numFmtId="0" xfId="0" applyAlignment="1" applyFont="1">
      <alignment readingOrder="0" shrinkToFit="0" vertical="bottom" wrapText="0"/>
    </xf>
    <xf borderId="55" fillId="16" fontId="15" numFmtId="0" xfId="0" applyAlignment="1" applyBorder="1" applyFont="1">
      <alignment readingOrder="0" shrinkToFit="0" vertical="bottom" wrapText="0"/>
    </xf>
    <xf borderId="61" fillId="16" fontId="15" numFmtId="0" xfId="0" applyAlignment="1" applyBorder="1" applyFont="1">
      <alignment readingOrder="0" vertical="bottom"/>
    </xf>
    <xf borderId="55" fillId="21" fontId="20" numFmtId="0" xfId="0" applyAlignment="1" applyBorder="1" applyFill="1" applyFont="1">
      <alignment shrinkToFit="0" vertical="bottom" wrapText="0"/>
    </xf>
    <xf borderId="0" fillId="0" fontId="22" numFmtId="165" xfId="0" applyAlignment="1" applyFont="1" applyNumberFormat="1">
      <alignment shrinkToFit="0" vertical="bottom" wrapText="0"/>
    </xf>
    <xf borderId="0" fillId="0" fontId="12" numFmtId="1" xfId="0" applyAlignment="1" applyFont="1" applyNumberFormat="1">
      <alignment readingOrder="0" shrinkToFit="0" vertical="bottom" wrapText="0"/>
    </xf>
    <xf borderId="56" fillId="16" fontId="15" numFmtId="0" xfId="0" applyAlignment="1" applyBorder="1" applyFont="1">
      <alignment readingOrder="0" shrinkToFit="0" vertical="bottom" wrapText="0"/>
    </xf>
    <xf borderId="71" fillId="16" fontId="15" numFmtId="0" xfId="0" applyAlignment="1" applyBorder="1" applyFont="1">
      <alignment readingOrder="0" vertical="bottom"/>
    </xf>
    <xf borderId="0" fillId="0" fontId="12" numFmtId="1" xfId="0" applyAlignment="1" applyFont="1" applyNumberFormat="1">
      <alignment shrinkToFit="0" vertical="bottom" wrapText="0"/>
    </xf>
    <xf borderId="0" fillId="0" fontId="9" numFmtId="0" xfId="0" applyFont="1"/>
    <xf borderId="0" fillId="0" fontId="9" numFmtId="1" xfId="0" applyFont="1" applyNumberFormat="1"/>
    <xf borderId="0" fillId="0" fontId="23" numFmtId="0" xfId="0" applyAlignment="1" applyFont="1">
      <alignment horizontal="center"/>
    </xf>
    <xf borderId="0" fillId="2" fontId="22" numFmtId="165" xfId="0" applyAlignment="1" applyFont="1" applyNumberFormat="1">
      <alignment shrinkToFit="0" vertical="bottom" wrapText="0"/>
    </xf>
    <xf borderId="0" fillId="4" fontId="12" numFmtId="165" xfId="0" applyAlignment="1" applyFont="1" applyNumberFormat="1">
      <alignment readingOrder="0" shrinkToFit="0" vertical="bottom" wrapText="0"/>
    </xf>
    <xf borderId="0" fillId="4" fontId="12" numFmtId="165" xfId="0" applyAlignment="1" applyFont="1" applyNumberFormat="1">
      <alignment shrinkToFit="0" vertical="bottom" wrapText="0"/>
    </xf>
    <xf borderId="0" fillId="0" fontId="19" numFmtId="0" xfId="0" applyFont="1"/>
    <xf borderId="0" fillId="0" fontId="9" numFmtId="165" xfId="0" applyFont="1" applyNumberFormat="1"/>
    <xf borderId="0" fillId="0" fontId="12" numFmtId="165" xfId="0" applyAlignment="1" applyFont="1" applyNumberFormat="1">
      <alignment horizontal="left" shrinkToFit="0" vertical="bottom" wrapText="0"/>
    </xf>
    <xf borderId="0" fillId="5" fontId="12" numFmtId="1" xfId="0" applyAlignment="1" applyFont="1" applyNumberFormat="1">
      <alignment shrinkToFit="0" vertical="bottom" wrapText="0"/>
    </xf>
    <xf borderId="72" fillId="21" fontId="20" numFmtId="0" xfId="0" applyAlignment="1" applyBorder="1" applyFont="1">
      <alignment shrinkToFit="0" vertical="bottom" wrapText="0"/>
    </xf>
    <xf borderId="4" fillId="19" fontId="16" numFmtId="0" xfId="0" applyAlignment="1" applyBorder="1" applyFont="1">
      <alignment horizontal="center" readingOrder="0" shrinkToFit="0" vertical="center" wrapText="0"/>
    </xf>
    <xf borderId="73" fillId="0" fontId="22" numFmtId="165" xfId="0" applyAlignment="1" applyBorder="1" applyFont="1" applyNumberFormat="1">
      <alignment vertical="bottom"/>
    </xf>
    <xf borderId="0" fillId="0" fontId="12" numFmtId="165" xfId="0" applyAlignment="1" applyFont="1" applyNumberFormat="1">
      <alignment vertical="bottom"/>
    </xf>
    <xf borderId="4" fillId="19" fontId="16" numFmtId="0" xfId="0" applyAlignment="1" applyBorder="1" applyFont="1">
      <alignment horizontal="center" shrinkToFit="0" vertical="bottom" wrapText="0"/>
    </xf>
    <xf borderId="5" fillId="19" fontId="16" numFmtId="0" xfId="0" applyAlignment="1" applyBorder="1" applyFont="1">
      <alignment horizontal="center" readingOrder="0" shrinkToFit="0" vertical="bottom" wrapText="0"/>
    </xf>
    <xf borderId="55" fillId="16" fontId="15" numFmtId="0" xfId="0" applyAlignment="1" applyBorder="1" applyFont="1">
      <alignment horizontal="center" readingOrder="0" shrinkToFit="0" vertical="bottom" wrapText="0"/>
    </xf>
    <xf borderId="0" fillId="19" fontId="24" numFmtId="0" xfId="0" applyAlignment="1" applyFont="1">
      <alignment horizontal="center" readingOrder="0" shrinkToFit="0" vertical="center" wrapText="1"/>
    </xf>
    <xf borderId="0" fillId="19" fontId="16" numFmtId="0" xfId="0" applyAlignment="1" applyFont="1">
      <alignment horizontal="center" readingOrder="0" shrinkToFit="0" vertical="bottom" wrapText="1"/>
    </xf>
    <xf borderId="0" fillId="2" fontId="16" numFmtId="0" xfId="0" applyAlignment="1" applyFont="1">
      <alignment horizontal="center" shrinkToFit="0" vertical="bottom" wrapText="0"/>
    </xf>
    <xf borderId="0" fillId="2" fontId="16" numFmtId="0" xfId="0" applyAlignment="1" applyFont="1">
      <alignment horizontal="center" readingOrder="0" shrinkToFit="0" vertical="bottom" wrapText="0"/>
    </xf>
    <xf borderId="0" fillId="19" fontId="25" numFmtId="0" xfId="0" applyAlignment="1" applyFont="1">
      <alignment horizontal="center" readingOrder="0" shrinkToFit="0" vertical="center" wrapText="0"/>
    </xf>
    <xf borderId="0" fillId="19" fontId="16" numFmtId="0" xfId="0" applyAlignment="1" applyFont="1">
      <alignment horizontal="center" readingOrder="0" shrinkToFit="0" vertical="center" wrapText="1"/>
    </xf>
    <xf borderId="74" fillId="19" fontId="25" numFmtId="0" xfId="0" applyAlignment="1" applyBorder="1" applyFont="1">
      <alignment horizontal="center" readingOrder="0" shrinkToFit="0" vertical="center" wrapText="0"/>
    </xf>
    <xf borderId="74" fillId="19" fontId="25" numFmtId="0" xfId="0" applyAlignment="1" applyBorder="1" applyFont="1">
      <alignment horizontal="center" shrinkToFit="0" vertical="center" wrapText="0"/>
    </xf>
    <xf borderId="74" fillId="19" fontId="25" numFmtId="0" xfId="0" applyAlignment="1" applyBorder="1" applyFont="1">
      <alignment horizontal="left" shrinkToFit="0" vertical="center" wrapText="0"/>
    </xf>
    <xf borderId="56" fillId="19" fontId="16" numFmtId="0" xfId="0" applyAlignment="1" applyBorder="1" applyFont="1">
      <alignment horizontal="center" shrinkToFit="0" vertical="center" wrapText="0"/>
    </xf>
    <xf borderId="0" fillId="19" fontId="16" numFmtId="0" xfId="0" applyAlignment="1" applyFont="1">
      <alignment horizontal="center" readingOrder="0" shrinkToFit="0" vertical="center" wrapText="0"/>
    </xf>
    <xf borderId="64" fillId="5" fontId="15" numFmtId="0" xfId="0" applyAlignment="1" applyBorder="1" applyFont="1">
      <alignment horizontal="center" readingOrder="0" shrinkToFit="0" vertical="bottom" wrapText="0"/>
    </xf>
    <xf borderId="75" fillId="19" fontId="16" numFmtId="0" xfId="0" applyAlignment="1" applyBorder="1" applyFont="1">
      <alignment horizontal="center" readingOrder="0" shrinkToFit="0" vertical="bottom" wrapText="1"/>
    </xf>
    <xf borderId="76" fillId="16" fontId="26" numFmtId="0" xfId="0" applyAlignment="1" applyBorder="1" applyFont="1">
      <alignment horizontal="center" readingOrder="0" shrinkToFit="0" vertical="center" wrapText="0"/>
    </xf>
    <xf borderId="76" fillId="16" fontId="26" numFmtId="3" xfId="0" applyAlignment="1" applyBorder="1" applyFont="1" applyNumberFormat="1">
      <alignment horizontal="center" readingOrder="0" shrinkToFit="0" vertical="center" wrapText="0"/>
    </xf>
    <xf borderId="56" fillId="5" fontId="15" numFmtId="0" xfId="0" applyAlignment="1" applyBorder="1" applyFont="1">
      <alignment horizontal="center" shrinkToFit="0" vertical="bottom" wrapText="0"/>
    </xf>
    <xf borderId="56" fillId="5" fontId="15" numFmtId="0" xfId="0" applyAlignment="1" applyBorder="1" applyFont="1">
      <alignment shrinkToFit="0" vertical="bottom" wrapText="0"/>
    </xf>
    <xf borderId="77" fillId="0" fontId="3" numFmtId="0" xfId="0" applyBorder="1" applyFont="1"/>
    <xf borderId="0" fillId="2" fontId="27" numFmtId="0" xfId="0" applyAlignment="1" applyFont="1">
      <alignment horizontal="center" shrinkToFit="0" vertical="bottom" wrapText="0"/>
    </xf>
    <xf borderId="1" fillId="2" fontId="27" numFmtId="0" xfId="0" applyAlignment="1" applyBorder="1" applyFont="1">
      <alignment horizontal="center" shrinkToFit="0" vertical="bottom" wrapText="0"/>
    </xf>
    <xf borderId="11" fillId="2" fontId="27" numFmtId="0" xfId="0" applyAlignment="1" applyBorder="1" applyFont="1">
      <alignment horizontal="center" shrinkToFit="0" vertical="bottom" wrapText="0"/>
    </xf>
    <xf borderId="11" fillId="2" fontId="27" numFmtId="3" xfId="0" applyAlignment="1" applyBorder="1" applyFont="1" applyNumberFormat="1">
      <alignment horizontal="center" shrinkToFit="0" vertical="bottom" wrapText="0"/>
    </xf>
    <xf borderId="78" fillId="22" fontId="28" numFmtId="0" xfId="0" applyAlignment="1" applyBorder="1" applyFill="1" applyFont="1">
      <alignment horizontal="center" readingOrder="0" shrinkToFit="0" vertical="center" wrapText="0"/>
    </xf>
    <xf borderId="78" fillId="22" fontId="28" numFmtId="0" xfId="0" applyAlignment="1" applyBorder="1" applyFont="1">
      <alignment horizontal="center" shrinkToFit="0" vertical="center" wrapText="0"/>
    </xf>
    <xf borderId="78" fillId="22" fontId="28" numFmtId="3" xfId="0" applyAlignment="1" applyBorder="1" applyFont="1" applyNumberFormat="1">
      <alignment horizontal="center" shrinkToFit="0" vertical="center" wrapText="0"/>
    </xf>
    <xf borderId="79" fillId="0" fontId="3" numFmtId="0" xfId="0" applyBorder="1" applyFont="1"/>
    <xf borderId="2" fillId="2" fontId="27" numFmtId="0" xfId="0" applyAlignment="1" applyBorder="1" applyFont="1">
      <alignment horizontal="center" shrinkToFit="0" vertical="bottom" wrapText="0"/>
    </xf>
    <xf borderId="80" fillId="7" fontId="26" numFmtId="0" xfId="0" applyAlignment="1" applyBorder="1" applyFont="1">
      <alignment horizontal="center" readingOrder="0" shrinkToFit="0" vertical="center" wrapText="0"/>
    </xf>
    <xf borderId="80" fillId="7" fontId="26" numFmtId="0" xfId="0" applyAlignment="1" applyBorder="1" applyFont="1">
      <alignment horizontal="center" shrinkToFit="0" vertical="center" wrapText="0"/>
    </xf>
    <xf borderId="80" fillId="7" fontId="26" numFmtId="3" xfId="0" applyAlignment="1" applyBorder="1" applyFont="1" applyNumberFormat="1">
      <alignment horizontal="center" shrinkToFit="0" vertical="center" wrapText="0"/>
    </xf>
    <xf borderId="81" fillId="0" fontId="3" numFmtId="0" xfId="0" applyBorder="1" applyFont="1"/>
    <xf borderId="0" fillId="2" fontId="15" numFmtId="0" xfId="0" applyAlignment="1" applyFont="1">
      <alignment horizontal="center" shrinkToFit="0" vertical="bottom" wrapText="0"/>
    </xf>
    <xf borderId="11" fillId="2" fontId="15" numFmtId="0" xfId="0" applyAlignment="1" applyBorder="1" applyFont="1">
      <alignment horizontal="center" shrinkToFit="0" vertical="bottom" wrapText="0"/>
    </xf>
    <xf borderId="11" fillId="2" fontId="15" numFmtId="3" xfId="0" applyAlignment="1" applyBorder="1" applyFont="1" applyNumberFormat="1">
      <alignment horizontal="center" shrinkToFit="0" vertical="bottom" wrapText="0"/>
    </xf>
    <xf borderId="82" fillId="15" fontId="26" numFmtId="0" xfId="0" applyAlignment="1" applyBorder="1" applyFont="1">
      <alignment horizontal="center" readingOrder="0" shrinkToFit="0" vertical="center" wrapText="0"/>
    </xf>
    <xf borderId="83" fillId="15" fontId="26" numFmtId="0" xfId="0" applyAlignment="1" applyBorder="1" applyFont="1">
      <alignment horizontal="center" readingOrder="0" shrinkToFit="0" vertical="center" wrapText="0"/>
    </xf>
    <xf borderId="83" fillId="15" fontId="26" numFmtId="0" xfId="0" applyAlignment="1" applyBorder="1" applyFont="1">
      <alignment horizontal="center" shrinkToFit="0" vertical="center" wrapText="0"/>
    </xf>
    <xf borderId="83" fillId="15" fontId="26" numFmtId="3" xfId="0" applyAlignment="1" applyBorder="1" applyFont="1" applyNumberFormat="1">
      <alignment horizontal="center" shrinkToFit="0" vertical="center" wrapText="0"/>
    </xf>
    <xf borderId="84" fillId="0" fontId="3" numFmtId="0" xfId="0" applyBorder="1" applyFont="1"/>
    <xf borderId="85" fillId="0" fontId="3" numFmtId="0" xfId="0" applyBorder="1" applyFont="1"/>
    <xf borderId="86" fillId="17" fontId="26" numFmtId="0" xfId="0" applyAlignment="1" applyBorder="1" applyFont="1">
      <alignment horizontal="center" readingOrder="0" shrinkToFit="0" vertical="center" wrapText="0"/>
    </xf>
    <xf borderId="87" fillId="17" fontId="26" numFmtId="0" xfId="0" applyAlignment="1" applyBorder="1" applyFont="1">
      <alignment horizontal="center" readingOrder="0" shrinkToFit="0" vertical="center" wrapText="0"/>
    </xf>
    <xf borderId="87" fillId="17" fontId="26" numFmtId="0" xfId="0" applyAlignment="1" applyBorder="1" applyFont="1">
      <alignment horizontal="center" shrinkToFit="0" vertical="center" wrapText="0"/>
    </xf>
    <xf borderId="87" fillId="17" fontId="26" numFmtId="3" xfId="0" applyAlignment="1" applyBorder="1" applyFont="1" applyNumberFormat="1">
      <alignment horizontal="center" shrinkToFit="0" vertical="center" wrapText="0"/>
    </xf>
    <xf borderId="88" fillId="0" fontId="3" numFmtId="0" xfId="0" applyBorder="1" applyFont="1"/>
    <xf borderId="89" fillId="0" fontId="3" numFmtId="0" xfId="0" applyBorder="1" applyFont="1"/>
    <xf borderId="90" fillId="23" fontId="26" numFmtId="0" xfId="0" applyAlignment="1" applyBorder="1" applyFill="1" applyFont="1">
      <alignment horizontal="center" readingOrder="0" shrinkToFit="0" vertical="center" wrapText="0"/>
    </xf>
    <xf borderId="91" fillId="23" fontId="26" numFmtId="0" xfId="0" applyAlignment="1" applyBorder="1" applyFont="1">
      <alignment horizontal="center" readingOrder="0" shrinkToFit="0" vertical="center" wrapText="0"/>
    </xf>
    <xf borderId="91" fillId="23" fontId="26" numFmtId="0" xfId="0" applyAlignment="1" applyBorder="1" applyFont="1">
      <alignment horizontal="center" shrinkToFit="0" vertical="center" wrapText="0"/>
    </xf>
    <xf borderId="91" fillId="23" fontId="26" numFmtId="3" xfId="0" applyAlignment="1" applyBorder="1" applyFont="1" applyNumberFormat="1">
      <alignment horizontal="center" shrinkToFit="0" vertical="center" wrapText="0"/>
    </xf>
    <xf borderId="92" fillId="0" fontId="3" numFmtId="0" xfId="0" applyBorder="1" applyFont="1"/>
    <xf borderId="93" fillId="0" fontId="3" numFmtId="0" xfId="0" applyBorder="1" applyFont="1"/>
    <xf borderId="42" fillId="2" fontId="15" numFmtId="0" xfId="0" applyAlignment="1" applyBorder="1" applyFont="1">
      <alignment horizontal="center" shrinkToFit="0" vertical="bottom" wrapText="0"/>
    </xf>
    <xf borderId="12" fillId="2" fontId="15" numFmtId="0" xfId="0" applyAlignment="1" applyBorder="1" applyFont="1">
      <alignment horizontal="center" shrinkToFit="0" vertical="bottom" wrapText="0"/>
    </xf>
    <xf borderId="12" fillId="2" fontId="15" numFmtId="3" xfId="0" applyAlignment="1" applyBorder="1" applyFont="1" applyNumberFormat="1">
      <alignment horizontal="center" shrinkToFit="0" vertical="bottom" wrapText="0"/>
    </xf>
    <xf borderId="3" fillId="2" fontId="15" numFmtId="0" xfId="0" applyAlignment="1" applyBorder="1" applyFont="1">
      <alignment horizontal="center" shrinkToFit="0" vertical="bottom" wrapText="0"/>
    </xf>
    <xf borderId="1" fillId="2" fontId="15" numFmtId="0" xfId="0" applyAlignment="1" applyBorder="1" applyFont="1">
      <alignment horizontal="center" shrinkToFit="0" vertical="bottom" wrapText="0"/>
    </xf>
    <xf borderId="1" fillId="2" fontId="15" numFmtId="3" xfId="0" applyAlignment="1" applyBorder="1" applyFont="1" applyNumberFormat="1">
      <alignment horizontal="center" shrinkToFit="0" vertical="bottom" wrapText="0"/>
    </xf>
    <xf borderId="64" fillId="5" fontId="15" numFmtId="0" xfId="0" applyAlignment="1" applyBorder="1" applyFont="1">
      <alignment horizontal="center" shrinkToFit="0" vertical="bottom" wrapText="0"/>
    </xf>
    <xf borderId="39" fillId="2" fontId="15" numFmtId="0" xfId="0" applyAlignment="1" applyBorder="1" applyFont="1">
      <alignment horizontal="center" shrinkToFit="0" vertical="bottom" wrapText="0"/>
    </xf>
    <xf borderId="2" fillId="2" fontId="15" numFmtId="0" xfId="0" applyAlignment="1" applyBorder="1" applyFont="1">
      <alignment horizontal="center" shrinkToFit="0" vertical="bottom" wrapText="0"/>
    </xf>
    <xf borderId="2" fillId="2" fontId="15" numFmtId="3" xfId="0" applyAlignment="1" applyBorder="1" applyFont="1" applyNumberFormat="1">
      <alignment horizontal="center" shrinkToFit="0" vertical="bottom" wrapText="0"/>
    </xf>
    <xf borderId="3" fillId="2" fontId="17" numFmtId="0" xfId="0" applyAlignment="1" applyBorder="1" applyFont="1">
      <alignment readingOrder="0" shrinkToFit="0" wrapText="1"/>
    </xf>
    <xf borderId="10" fillId="0" fontId="3" numFmtId="0" xfId="0" applyBorder="1" applyFont="1"/>
    <xf borderId="3" fillId="2" fontId="9" numFmtId="0" xfId="0" applyAlignment="1" applyBorder="1" applyFont="1">
      <alignment shrinkToFit="0" wrapText="1"/>
    </xf>
    <xf borderId="3" fillId="2" fontId="9" numFmtId="0" xfId="0" applyAlignment="1" applyBorder="1" applyFont="1">
      <alignment readingOrder="0" shrinkToFit="0" wrapText="1"/>
    </xf>
    <xf borderId="3" fillId="0" fontId="9" numFmtId="0" xfId="0" applyAlignment="1" applyBorder="1" applyFont="1">
      <alignment shrinkToFit="0" wrapText="1"/>
    </xf>
    <xf borderId="3" fillId="14" fontId="9" numFmtId="0" xfId="0" applyAlignment="1" applyBorder="1" applyFont="1">
      <alignment shrinkToFit="0" wrapText="1"/>
    </xf>
    <xf borderId="3" fillId="0" fontId="17" numFmtId="0" xfId="0" applyBorder="1" applyFont="1"/>
    <xf borderId="3" fillId="0" fontId="9" numFmtId="0" xfId="0" applyAlignment="1" applyBorder="1" applyFont="1">
      <alignment readingOrder="0" shrinkToFit="0" wrapText="1"/>
    </xf>
    <xf borderId="1" fillId="2" fontId="29" numFmtId="0" xfId="0" applyAlignment="1" applyBorder="1" applyFont="1">
      <alignment readingOrder="0" shrinkToFit="0" vertical="center" wrapText="0"/>
    </xf>
    <xf borderId="3" fillId="2" fontId="29" numFmtId="0" xfId="0" applyAlignment="1" applyBorder="1" applyFont="1">
      <alignment readingOrder="0" shrinkToFit="0" vertical="center" wrapText="1"/>
    </xf>
    <xf borderId="2" fillId="2" fontId="29" numFmtId="0" xfId="0" applyAlignment="1" applyBorder="1" applyFont="1">
      <alignment readingOrder="0" shrinkToFit="0" vertical="center" wrapText="0"/>
    </xf>
    <xf borderId="1" fillId="2" fontId="29" numFmtId="0" xfId="0" applyAlignment="1" applyBorder="1" applyFont="1">
      <alignment readingOrder="0" shrinkToFit="0" vertical="center" wrapText="0"/>
    </xf>
    <xf borderId="3" fillId="0" fontId="9" numFmtId="0" xfId="0" applyAlignment="1" applyBorder="1" applyFont="1">
      <alignment readingOrder="0"/>
    </xf>
    <xf borderId="0" fillId="13" fontId="30" numFmtId="0" xfId="0" applyAlignment="1" applyFont="1">
      <alignment horizontal="center" readingOrder="0"/>
    </xf>
    <xf borderId="0" fillId="0" fontId="31" numFmtId="0" xfId="0" applyAlignment="1" applyFont="1">
      <alignment horizontal="center" readingOrder="0"/>
    </xf>
    <xf borderId="0" fillId="0" fontId="31" numFmtId="0" xfId="0" applyAlignment="1" applyFont="1">
      <alignment horizontal="left" readingOrder="0"/>
    </xf>
    <xf borderId="0" fillId="0" fontId="18" numFmtId="0" xfId="0" applyAlignment="1" applyFont="1">
      <alignment horizontal="center" readingOrder="0"/>
    </xf>
  </cellXfs>
  <cellStyles count="1">
    <cellStyle xfId="0" name="Normal" builtinId="0"/>
  </cellStyles>
  <dxfs count="17">
    <dxf>
      <font/>
      <fill>
        <patternFill patternType="solid">
          <fgColor rgb="FFD9D9D9"/>
          <bgColor rgb="FFD9D9D9"/>
        </patternFill>
      </fill>
      <border/>
    </dxf>
    <dxf>
      <font>
        <b/>
        <color rgb="FFFFFFFF"/>
      </font>
      <fill>
        <patternFill patternType="solid">
          <fgColor rgb="FFB45F06"/>
          <bgColor rgb="FFB45F06"/>
        </patternFill>
      </fill>
      <border/>
    </dxf>
    <dxf>
      <font/>
      <fill>
        <patternFill patternType="solid">
          <fgColor rgb="FFB6D7A8"/>
          <bgColor rgb="FFB6D7A8"/>
        </patternFill>
      </fill>
      <border/>
    </dxf>
    <dxf>
      <font/>
      <fill>
        <patternFill patternType="solid">
          <fgColor rgb="FFD5A6BD"/>
          <bgColor rgb="FFD5A6BD"/>
        </patternFill>
      </fill>
      <border/>
    </dxf>
    <dxf>
      <font>
        <b/>
        <color rgb="FFE06666"/>
      </font>
      <fill>
        <patternFill patternType="solid">
          <fgColor rgb="FF000000"/>
          <bgColor rgb="FF000000"/>
        </patternFill>
      </fill>
      <border/>
    </dxf>
    <dxf>
      <font/>
      <fill>
        <patternFill patternType="solid">
          <fgColor rgb="FFFCE5CD"/>
          <bgColor rgb="FFFCE5CD"/>
        </patternFill>
      </fill>
      <border/>
    </dxf>
    <dxf>
      <font/>
      <fill>
        <patternFill patternType="solid">
          <fgColor rgb="FFEAD1DC"/>
          <bgColor rgb="FFEAD1DC"/>
        </patternFill>
      </fill>
      <border/>
    </dxf>
    <dxf>
      <font>
        <color rgb="FF000000"/>
      </font>
      <fill>
        <patternFill patternType="solid">
          <fgColor rgb="FFB7E1CD"/>
          <bgColor rgb="FFB7E1CD"/>
        </patternFill>
      </fill>
      <border/>
    </dxf>
    <dxf>
      <font/>
      <fill>
        <patternFill patternType="solid">
          <fgColor rgb="FFCFE2F3"/>
          <bgColor rgb="FFCFE2F3"/>
        </patternFill>
      </fill>
      <border/>
    </dxf>
    <dxf>
      <font>
        <b/>
        <color rgb="FFFF0000"/>
        <name val="Helvetica Neue"/>
      </font>
      <fill>
        <patternFill patternType="solid">
          <fgColor rgb="FFFFFFFF"/>
          <bgColor rgb="FFFFFFFF"/>
        </patternFill>
      </fill>
      <border/>
    </dxf>
    <dxf>
      <font>
        <b/>
        <color rgb="FFFFFFFF"/>
      </font>
      <fill>
        <patternFill patternType="solid">
          <fgColor rgb="FF990000"/>
          <bgColor rgb="FF990000"/>
        </patternFill>
      </fill>
      <border/>
    </dxf>
    <dxf>
      <font/>
      <fill>
        <patternFill patternType="solid">
          <fgColor rgb="FFFFF2CC"/>
          <bgColor rgb="FFFFF2CC"/>
        </patternFill>
      </fill>
      <border/>
    </dxf>
    <dxf>
      <font/>
      <fill>
        <patternFill patternType="none"/>
      </fill>
      <border/>
    </dxf>
    <dxf>
      <font/>
      <fill>
        <patternFill patternType="solid">
          <fgColor rgb="FFFCE5CD"/>
          <bgColor rgb="FFFCE5CD"/>
        </patternFill>
      </fill>
      <border/>
    </dxf>
    <dxf>
      <font/>
      <fill>
        <patternFill patternType="solid">
          <fgColor rgb="FFF9CB9C"/>
          <bgColor rgb="FFF9CB9C"/>
        </patternFill>
      </fill>
      <border/>
    </dxf>
    <dxf>
      <font/>
      <fill>
        <patternFill patternType="solid">
          <fgColor rgb="FFFFFFFF"/>
          <bgColor rgb="FFFFFFFF"/>
        </patternFill>
      </fill>
      <border/>
    </dxf>
    <dxf>
      <font/>
      <fill>
        <patternFill patternType="solid">
          <fgColor rgb="FFF3F3F3"/>
          <bgColor rgb="FFF3F3F3"/>
        </patternFill>
      </fill>
      <border/>
    </dxf>
  </dxfs>
  <tableStyles count="4">
    <tableStyle count="2" pivot="0" name="Final Sites-style">
      <tableStyleElement dxfId="13" type="firstRowStripe"/>
      <tableStyleElement dxfId="14" type="secondRowStripe"/>
    </tableStyle>
    <tableStyle count="2" pivot="0" name="Final Sites-style 2">
      <tableStyleElement dxfId="13" type="firstRowStripe"/>
      <tableStyleElement dxfId="14" type="secondRowStripe"/>
    </tableStyle>
    <tableStyle count="2" pivot="0" name="Final Sites-style 3">
      <tableStyleElement dxfId="13" type="firstRowStripe"/>
      <tableStyleElement dxfId="14" type="secondRowStripe"/>
    </tableStyle>
    <tableStyle count="2" pivot="0" name="PtLookup-style">
      <tableStyleElement dxfId="15" type="firstRowStripe"/>
      <tableStyleElement dxfId="16"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L4:P40" displayName="Table_1" id="1">
  <tableColumns count="5">
    <tableColumn name="Column1" id="1"/>
    <tableColumn name="Column2" id="2"/>
    <tableColumn name="Column3" id="3"/>
    <tableColumn name="Column4" id="4"/>
    <tableColumn name="Column5" id="5"/>
  </tableColumns>
  <tableStyleInfo name="Final Sites-style" showColumnStripes="0" showFirstColumn="1" showLastColumn="1" showRowStripes="1"/>
</table>
</file>

<file path=xl/tables/table2.xml><?xml version="1.0" encoding="utf-8"?>
<table xmlns="http://schemas.openxmlformats.org/spreadsheetml/2006/main" headerRowCount="0" ref="B4:C40" displayName="Table_2" id="2">
  <tableColumns count="2">
    <tableColumn name="Column1" id="1"/>
    <tableColumn name="Column2" id="2"/>
  </tableColumns>
  <tableStyleInfo name="Final Sites-style 2" showColumnStripes="0" showFirstColumn="1" showLastColumn="1" showRowStripes="1"/>
</table>
</file>

<file path=xl/tables/table3.xml><?xml version="1.0" encoding="utf-8"?>
<table xmlns="http://schemas.openxmlformats.org/spreadsheetml/2006/main" headerRowCount="0" ref="A4:A40" displayName="Table_3" id="3">
  <tableColumns count="1">
    <tableColumn name="Column1" id="1"/>
  </tableColumns>
  <tableStyleInfo name="Final Sites-style 3" showColumnStripes="0" showFirstColumn="1" showLastColumn="1" showRowStripes="1"/>
</table>
</file>

<file path=xl/tables/table4.xml><?xml version="1.0" encoding="utf-8"?>
<table xmlns="http://schemas.openxmlformats.org/spreadsheetml/2006/main" headerRowCount="0" ref="A2:F21" displayName="Table_4" id="4">
  <tableColumns count="6">
    <tableColumn name="Column1" id="1"/>
    <tableColumn name="Column2" id="2"/>
    <tableColumn name="Column3" id="3"/>
    <tableColumn name="Column4" id="4"/>
    <tableColumn name="Column5" id="5"/>
    <tableColumn name="Column6" id="6"/>
  </tableColumns>
  <tableStyleInfo name="PtLookup-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6.xml"/><Relationship Id="rId3" Type="http://schemas.openxmlformats.org/officeDocument/2006/relationships/vmlDrawing" Target="../drawings/vmlDrawing8.vml"/><Relationship Id="rId5"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6.83" defaultRowHeight="15.0"/>
  <cols>
    <col customWidth="1" min="1" max="1" width="2.33"/>
    <col customWidth="1" min="2" max="2" width="21.33"/>
    <col customWidth="1" min="3" max="9" width="17.33"/>
    <col customWidth="1" min="10" max="10" width="2.33"/>
  </cols>
  <sheetData>
    <row r="1" ht="10.5" customHeight="1">
      <c r="A1" s="1"/>
      <c r="B1" s="2"/>
      <c r="C1" s="2"/>
      <c r="D1" s="2"/>
      <c r="E1" s="2"/>
      <c r="F1" s="1"/>
      <c r="G1" s="2"/>
      <c r="H1" s="2"/>
      <c r="I1" s="2"/>
      <c r="J1" s="1"/>
    </row>
    <row r="2">
      <c r="A2" s="3"/>
      <c r="B2" s="4" t="s">
        <v>0</v>
      </c>
      <c r="C2" s="5"/>
      <c r="D2" s="5"/>
      <c r="E2" s="6"/>
      <c r="F2" s="3"/>
      <c r="G2" s="7" t="s">
        <v>1</v>
      </c>
      <c r="H2" s="8"/>
      <c r="I2" s="9"/>
      <c r="J2" s="10"/>
    </row>
    <row r="3" ht="6.0" customHeight="1">
      <c r="A3" s="1"/>
      <c r="B3" s="11"/>
      <c r="C3" s="11"/>
      <c r="D3" s="11"/>
      <c r="E3" s="11"/>
      <c r="F3" s="1"/>
      <c r="G3" s="12"/>
      <c r="H3" s="12"/>
      <c r="I3" s="12"/>
      <c r="J3" s="1"/>
    </row>
    <row r="4">
      <c r="A4" s="3"/>
      <c r="B4" s="13" t="s">
        <v>2</v>
      </c>
      <c r="C4" s="14"/>
      <c r="D4" s="14"/>
      <c r="E4" s="15"/>
      <c r="F4" s="16"/>
      <c r="G4" s="17" t="s">
        <v>3</v>
      </c>
      <c r="H4" s="18"/>
      <c r="I4" s="19"/>
      <c r="J4" s="10"/>
    </row>
    <row r="5">
      <c r="A5" s="3"/>
      <c r="B5" s="20"/>
      <c r="C5" s="21" t="s">
        <v>4</v>
      </c>
      <c r="D5" s="22"/>
      <c r="E5" s="23"/>
      <c r="F5" s="16"/>
      <c r="G5" s="24"/>
      <c r="I5" s="25"/>
      <c r="J5" s="10"/>
    </row>
    <row r="6">
      <c r="A6" s="3"/>
      <c r="B6" s="26"/>
      <c r="C6" s="27" t="s">
        <v>5</v>
      </c>
      <c r="D6" s="28"/>
      <c r="E6" s="29"/>
      <c r="F6" s="16"/>
      <c r="G6" s="30"/>
      <c r="H6" s="31"/>
      <c r="I6" s="32"/>
      <c r="J6" s="10"/>
    </row>
    <row r="7">
      <c r="A7" s="3"/>
      <c r="B7" s="33"/>
      <c r="C7" s="34" t="s">
        <v>6</v>
      </c>
      <c r="D7" s="35"/>
      <c r="E7" s="36"/>
      <c r="F7" s="10"/>
      <c r="G7" s="2"/>
      <c r="H7" s="2"/>
      <c r="I7" s="2"/>
      <c r="J7" s="1"/>
    </row>
    <row r="8">
      <c r="A8" s="1"/>
      <c r="B8" s="11"/>
      <c r="C8" s="11"/>
      <c r="D8" s="11"/>
      <c r="E8" s="11"/>
      <c r="F8" s="3"/>
      <c r="G8" s="37" t="s">
        <v>7</v>
      </c>
      <c r="H8" s="5"/>
      <c r="I8" s="6"/>
      <c r="J8" s="10"/>
    </row>
    <row r="9">
      <c r="A9" s="3"/>
      <c r="B9" s="4" t="s">
        <v>8</v>
      </c>
      <c r="C9" s="5"/>
      <c r="D9" s="5"/>
      <c r="E9" s="6"/>
      <c r="F9" s="10"/>
      <c r="G9" s="12"/>
      <c r="H9" s="12"/>
      <c r="I9" s="12"/>
      <c r="J9" s="1"/>
    </row>
    <row r="10" ht="6.0" customHeight="1">
      <c r="A10" s="1"/>
      <c r="B10" s="11"/>
      <c r="C10" s="38"/>
      <c r="I10" s="39"/>
      <c r="J10" s="1"/>
    </row>
    <row r="11">
      <c r="A11" s="3"/>
      <c r="B11" s="40" t="s">
        <v>9</v>
      </c>
      <c r="C11" s="41" t="s">
        <v>10</v>
      </c>
      <c r="D11" s="5"/>
      <c r="E11" s="6"/>
      <c r="F11" s="42" t="s">
        <v>11</v>
      </c>
      <c r="G11" s="18"/>
      <c r="H11" s="18"/>
      <c r="I11" s="19"/>
      <c r="J11" s="10"/>
    </row>
    <row r="12">
      <c r="A12" s="3"/>
      <c r="B12" s="40" t="s">
        <v>12</v>
      </c>
      <c r="C12" s="41" t="s">
        <v>13</v>
      </c>
      <c r="D12" s="5"/>
      <c r="E12" s="6"/>
      <c r="F12" s="30"/>
      <c r="G12" s="31"/>
      <c r="H12" s="31"/>
      <c r="I12" s="32"/>
      <c r="J12" s="10"/>
    </row>
    <row r="13" ht="6.0" customHeight="1">
      <c r="A13" s="1"/>
      <c r="B13" s="2"/>
      <c r="C13" s="43"/>
      <c r="D13" s="44"/>
      <c r="E13" s="44"/>
      <c r="F13" s="44"/>
      <c r="G13" s="44"/>
      <c r="H13" s="44"/>
      <c r="I13" s="45"/>
      <c r="J13" s="1"/>
    </row>
    <row r="14">
      <c r="A14" s="1"/>
      <c r="B14" s="46" t="s">
        <v>14</v>
      </c>
      <c r="C14" s="47"/>
      <c r="D14" s="47"/>
      <c r="E14" s="47"/>
      <c r="F14" s="47"/>
      <c r="G14" s="47"/>
      <c r="H14" s="47"/>
      <c r="I14" s="48"/>
      <c r="J14" s="1"/>
    </row>
    <row r="15" ht="6.0" customHeight="1">
      <c r="A15" s="1"/>
      <c r="B15" s="12"/>
      <c r="C15" s="49"/>
      <c r="D15" s="49"/>
      <c r="E15" s="49"/>
      <c r="F15" s="49"/>
      <c r="G15" s="49"/>
      <c r="H15" s="49"/>
      <c r="I15" s="49"/>
      <c r="J15" s="1"/>
    </row>
    <row r="16">
      <c r="A16" s="3"/>
      <c r="B16" s="50" t="s">
        <v>15</v>
      </c>
      <c r="C16" s="51" t="s">
        <v>16</v>
      </c>
      <c r="D16" s="52"/>
      <c r="E16" s="52"/>
      <c r="F16" s="52"/>
      <c r="G16" s="52"/>
      <c r="H16" s="52"/>
      <c r="I16" s="53"/>
      <c r="J16" s="10"/>
    </row>
    <row r="17">
      <c r="A17" s="3"/>
      <c r="B17" s="54"/>
      <c r="C17" s="55" t="s">
        <v>17</v>
      </c>
      <c r="D17" s="56"/>
      <c r="E17" s="56"/>
      <c r="F17" s="56"/>
      <c r="G17" s="56"/>
      <c r="H17" s="56"/>
      <c r="I17" s="57"/>
      <c r="J17" s="10"/>
    </row>
    <row r="18">
      <c r="A18" s="3"/>
      <c r="B18" s="3"/>
      <c r="C18" s="58" t="s">
        <v>18</v>
      </c>
      <c r="D18" s="59"/>
      <c r="E18" s="59"/>
      <c r="F18" s="59"/>
      <c r="G18" s="59"/>
      <c r="H18" s="59"/>
      <c r="I18" s="60"/>
      <c r="J18" s="10"/>
    </row>
    <row r="19" ht="6.0" customHeight="1">
      <c r="A19" s="1"/>
      <c r="B19" s="11"/>
      <c r="C19" s="38"/>
      <c r="I19" s="39"/>
      <c r="J19" s="1"/>
    </row>
    <row r="20">
      <c r="A20" s="3"/>
      <c r="B20" s="40" t="s">
        <v>19</v>
      </c>
      <c r="C20" s="51" t="s">
        <v>20</v>
      </c>
      <c r="D20" s="52"/>
      <c r="E20" s="52"/>
      <c r="F20" s="52"/>
      <c r="G20" s="52"/>
      <c r="H20" s="52"/>
      <c r="I20" s="53"/>
      <c r="J20" s="10"/>
    </row>
    <row r="21">
      <c r="A21" s="1"/>
      <c r="B21" s="61"/>
      <c r="C21" s="55" t="s">
        <v>21</v>
      </c>
      <c r="D21" s="56"/>
      <c r="E21" s="56"/>
      <c r="F21" s="56"/>
      <c r="G21" s="56"/>
      <c r="H21" s="56"/>
      <c r="I21" s="57"/>
      <c r="J21" s="10"/>
    </row>
    <row r="22">
      <c r="A22" s="1"/>
      <c r="B22" s="3"/>
      <c r="C22" s="58" t="s">
        <v>22</v>
      </c>
      <c r="D22" s="59"/>
      <c r="E22" s="59"/>
      <c r="F22" s="59"/>
      <c r="G22" s="59"/>
      <c r="H22" s="59"/>
      <c r="I22" s="60"/>
      <c r="J22" s="10"/>
    </row>
    <row r="23" ht="6.0" customHeight="1">
      <c r="A23" s="1"/>
      <c r="B23" s="2"/>
      <c r="C23" s="38"/>
      <c r="I23" s="39"/>
      <c r="J23" s="1"/>
    </row>
    <row r="24">
      <c r="A24" s="3"/>
      <c r="B24" s="40" t="s">
        <v>23</v>
      </c>
      <c r="C24" s="51" t="s">
        <v>24</v>
      </c>
      <c r="D24" s="52"/>
      <c r="E24" s="52"/>
      <c r="F24" s="52"/>
      <c r="G24" s="52"/>
      <c r="H24" s="52"/>
      <c r="I24" s="53"/>
      <c r="J24" s="10"/>
    </row>
    <row r="25">
      <c r="A25" s="1"/>
      <c r="B25" s="61"/>
      <c r="C25" s="55" t="s">
        <v>25</v>
      </c>
      <c r="D25" s="56"/>
      <c r="E25" s="56"/>
      <c r="F25" s="56"/>
      <c r="G25" s="56"/>
      <c r="H25" s="56"/>
      <c r="I25" s="57"/>
      <c r="J25" s="10"/>
    </row>
    <row r="26">
      <c r="A26" s="1"/>
      <c r="B26" s="3"/>
      <c r="C26" s="55" t="s">
        <v>26</v>
      </c>
      <c r="D26" s="56"/>
      <c r="E26" s="56"/>
      <c r="F26" s="56"/>
      <c r="G26" s="56"/>
      <c r="H26" s="56"/>
      <c r="I26" s="57"/>
      <c r="J26" s="10"/>
    </row>
    <row r="27">
      <c r="A27" s="1"/>
      <c r="B27" s="3"/>
      <c r="C27" s="58" t="s">
        <v>27</v>
      </c>
      <c r="D27" s="59"/>
      <c r="E27" s="59"/>
      <c r="F27" s="59"/>
      <c r="G27" s="59"/>
      <c r="H27" s="59"/>
      <c r="I27" s="60"/>
      <c r="J27" s="10"/>
    </row>
    <row r="28" ht="6.0" customHeight="1">
      <c r="A28" s="1"/>
      <c r="B28" s="2"/>
      <c r="C28" s="38"/>
      <c r="I28" s="39"/>
      <c r="J28" s="1"/>
    </row>
    <row r="29">
      <c r="A29" s="3"/>
      <c r="B29" s="40" t="s">
        <v>28</v>
      </c>
      <c r="C29" s="51" t="s">
        <v>29</v>
      </c>
      <c r="D29" s="52"/>
      <c r="E29" s="52"/>
      <c r="F29" s="52"/>
      <c r="G29" s="52"/>
      <c r="H29" s="52"/>
      <c r="I29" s="53"/>
      <c r="J29" s="10"/>
    </row>
    <row r="30">
      <c r="A30" s="3"/>
      <c r="B30" s="61"/>
      <c r="C30" s="55" t="s">
        <v>30</v>
      </c>
      <c r="D30" s="56"/>
      <c r="E30" s="56"/>
      <c r="F30" s="56"/>
      <c r="G30" s="56"/>
      <c r="H30" s="56"/>
      <c r="I30" s="57"/>
      <c r="J30" s="10"/>
    </row>
    <row r="31">
      <c r="A31" s="1"/>
      <c r="B31" s="61"/>
      <c r="C31" s="55" t="s">
        <v>31</v>
      </c>
      <c r="D31" s="56"/>
      <c r="E31" s="56"/>
      <c r="F31" s="56"/>
      <c r="G31" s="56"/>
      <c r="H31" s="56"/>
      <c r="I31" s="57"/>
      <c r="J31" s="10"/>
    </row>
    <row r="32">
      <c r="A32" s="1"/>
      <c r="B32" s="61"/>
      <c r="C32" s="55" t="s">
        <v>32</v>
      </c>
      <c r="D32" s="56"/>
      <c r="E32" s="56"/>
      <c r="F32" s="56"/>
      <c r="G32" s="56"/>
      <c r="H32" s="56"/>
      <c r="I32" s="57"/>
      <c r="J32" s="10"/>
    </row>
    <row r="33">
      <c r="A33" s="1"/>
      <c r="B33" s="3"/>
      <c r="C33" s="58" t="s">
        <v>33</v>
      </c>
      <c r="D33" s="59"/>
      <c r="E33" s="59"/>
      <c r="F33" s="59"/>
      <c r="G33" s="59"/>
      <c r="H33" s="59"/>
      <c r="I33" s="60"/>
      <c r="J33" s="10"/>
    </row>
    <row r="34" ht="6.0" customHeight="1">
      <c r="A34" s="1"/>
      <c r="B34" s="2"/>
      <c r="C34" s="38"/>
      <c r="I34" s="39"/>
      <c r="J34" s="1"/>
    </row>
    <row r="35">
      <c r="A35" s="3"/>
      <c r="B35" s="40" t="s">
        <v>34</v>
      </c>
      <c r="C35" s="51" t="s">
        <v>24</v>
      </c>
      <c r="D35" s="52"/>
      <c r="E35" s="52"/>
      <c r="F35" s="52"/>
      <c r="G35" s="52"/>
      <c r="H35" s="52"/>
      <c r="I35" s="53"/>
      <c r="J35" s="10"/>
    </row>
    <row r="36">
      <c r="A36" s="1"/>
      <c r="B36" s="61"/>
      <c r="C36" s="55" t="s">
        <v>35</v>
      </c>
      <c r="D36" s="56"/>
      <c r="E36" s="56"/>
      <c r="F36" s="56"/>
      <c r="G36" s="56"/>
      <c r="H36" s="56"/>
      <c r="I36" s="57"/>
      <c r="J36" s="10"/>
    </row>
    <row r="37">
      <c r="A37" s="1"/>
      <c r="B37" s="3"/>
      <c r="C37" s="58" t="s">
        <v>26</v>
      </c>
      <c r="D37" s="59"/>
      <c r="E37" s="59"/>
      <c r="F37" s="59"/>
      <c r="G37" s="59"/>
      <c r="H37" s="59"/>
      <c r="I37" s="60"/>
      <c r="J37" s="10"/>
    </row>
    <row r="38" ht="6.0" customHeight="1">
      <c r="A38" s="1"/>
      <c r="B38" s="2"/>
      <c r="C38" s="38"/>
      <c r="I38" s="39"/>
      <c r="J38" s="1"/>
    </row>
    <row r="39">
      <c r="A39" s="3"/>
      <c r="B39" s="40" t="s">
        <v>36</v>
      </c>
      <c r="C39" s="51" t="s">
        <v>37</v>
      </c>
      <c r="D39" s="52"/>
      <c r="E39" s="52"/>
      <c r="F39" s="52"/>
      <c r="G39" s="52"/>
      <c r="H39" s="52"/>
      <c r="I39" s="53"/>
      <c r="J39" s="10"/>
    </row>
    <row r="40">
      <c r="A40" s="1"/>
      <c r="B40" s="61"/>
      <c r="C40" s="55" t="s">
        <v>38</v>
      </c>
      <c r="D40" s="56"/>
      <c r="E40" s="56"/>
      <c r="F40" s="56"/>
      <c r="G40" s="56"/>
      <c r="H40" s="56"/>
      <c r="I40" s="57"/>
      <c r="J40" s="10"/>
    </row>
    <row r="41">
      <c r="A41" s="1"/>
      <c r="B41" s="61"/>
      <c r="C41" s="58" t="s">
        <v>39</v>
      </c>
      <c r="D41" s="59"/>
      <c r="E41" s="59"/>
      <c r="F41" s="59"/>
      <c r="G41" s="59"/>
      <c r="H41" s="59"/>
      <c r="I41" s="60"/>
      <c r="J41" s="10"/>
    </row>
    <row r="42" ht="10.5" customHeight="1">
      <c r="A42" s="1"/>
      <c r="B42" s="1"/>
      <c r="C42" s="1"/>
      <c r="D42" s="1"/>
      <c r="E42" s="1"/>
      <c r="F42" s="1"/>
      <c r="G42" s="1"/>
      <c r="H42" s="1"/>
      <c r="I42" s="1"/>
      <c r="J42" s="1"/>
    </row>
  </sheetData>
  <mergeCells count="37">
    <mergeCell ref="C11:E11"/>
    <mergeCell ref="C12:E12"/>
    <mergeCell ref="B2:E2"/>
    <mergeCell ref="G2:I2"/>
    <mergeCell ref="G4:I6"/>
    <mergeCell ref="G8:I8"/>
    <mergeCell ref="B9:E9"/>
    <mergeCell ref="C10:I10"/>
    <mergeCell ref="F11:I12"/>
    <mergeCell ref="C13:I13"/>
    <mergeCell ref="B14:I14"/>
    <mergeCell ref="C16:I16"/>
    <mergeCell ref="C17:I17"/>
    <mergeCell ref="C18:I18"/>
    <mergeCell ref="C19:I19"/>
    <mergeCell ref="C20:I20"/>
    <mergeCell ref="C21:I21"/>
    <mergeCell ref="C22:I22"/>
    <mergeCell ref="C23:I23"/>
    <mergeCell ref="C24:I24"/>
    <mergeCell ref="C25:I25"/>
    <mergeCell ref="C26:I26"/>
    <mergeCell ref="C27:I27"/>
    <mergeCell ref="C35:I35"/>
    <mergeCell ref="C36:I36"/>
    <mergeCell ref="C37:I37"/>
    <mergeCell ref="C38:I38"/>
    <mergeCell ref="C39:I39"/>
    <mergeCell ref="C40:I40"/>
    <mergeCell ref="C41:I41"/>
    <mergeCell ref="C28:I28"/>
    <mergeCell ref="C29:I29"/>
    <mergeCell ref="C30:I30"/>
    <mergeCell ref="C31:I31"/>
    <mergeCell ref="C32:I32"/>
    <mergeCell ref="C33:I33"/>
    <mergeCell ref="C34:I34"/>
  </mergeCells>
  <hyperlinks>
    <hyperlink display="Club Coëff" location="Club Coëff!A1" ref="B11"/>
    <hyperlink display="Associations" location="Associations!A1" ref="B12"/>
    <hyperlink display="Entries" location="Entries!A1" ref="B16"/>
    <hyperlink display="Results" location="Results!A1" ref="B20"/>
    <hyperlink display="Knockout Ties (2 legs)" location="Knockout Ties (2 legs)!A1" ref="B24"/>
    <hyperlink display="Group Stage" location="Group Stage!A1" ref="B29"/>
    <hyperlink display="Single Match" location="Single Match!A1" ref="B35"/>
    <hyperlink display="Final Sites" location="Final Sites!A1" ref="B39"/>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6.83" defaultRowHeight="15.0"/>
  <cols>
    <col customWidth="1" min="1" max="1" width="2.17"/>
    <col customWidth="1" hidden="1" min="2" max="2" width="19.5"/>
    <col customWidth="1" min="3" max="3" width="16.5"/>
    <col customWidth="1" min="4" max="4" width="8.83"/>
    <col customWidth="1" min="5" max="5" width="142.67"/>
    <col customWidth="1" min="6" max="6" width="1.67"/>
  </cols>
  <sheetData>
    <row r="1" ht="8.25" customHeight="1">
      <c r="A1" s="62"/>
      <c r="B1" s="63"/>
      <c r="C1" s="63"/>
      <c r="D1" s="64"/>
      <c r="E1" s="63"/>
      <c r="F1" s="62"/>
    </row>
    <row r="2">
      <c r="A2" s="62"/>
      <c r="B2" s="65"/>
      <c r="C2" s="66" t="s">
        <v>40</v>
      </c>
      <c r="D2" s="67" t="s">
        <v>41</v>
      </c>
      <c r="E2" s="68" t="s">
        <v>42</v>
      </c>
      <c r="F2" s="69"/>
    </row>
    <row r="3">
      <c r="A3" s="70"/>
      <c r="B3" s="71"/>
      <c r="C3" s="72" t="s">
        <v>43</v>
      </c>
      <c r="D3" s="72" t="s">
        <v>44</v>
      </c>
      <c r="E3" s="73" t="s">
        <v>45</v>
      </c>
      <c r="F3" s="74"/>
    </row>
    <row r="4">
      <c r="A4" s="70"/>
      <c r="B4" s="71"/>
      <c r="C4" s="75">
        <v>44023.0</v>
      </c>
      <c r="D4" s="76" t="s">
        <v>44</v>
      </c>
      <c r="E4" s="77" t="s">
        <v>46</v>
      </c>
      <c r="F4" s="74"/>
    </row>
    <row r="5">
      <c r="A5" s="70"/>
      <c r="B5" s="71"/>
      <c r="C5" s="78">
        <v>43857.0</v>
      </c>
      <c r="D5" s="71" t="s">
        <v>44</v>
      </c>
      <c r="E5" s="79" t="s">
        <v>47</v>
      </c>
      <c r="F5" s="74"/>
    </row>
    <row r="6">
      <c r="A6" s="70"/>
      <c r="B6" s="71"/>
      <c r="C6" s="78">
        <v>43846.0</v>
      </c>
      <c r="D6" s="71" t="s">
        <v>44</v>
      </c>
      <c r="E6" s="79" t="s">
        <v>48</v>
      </c>
      <c r="F6" s="74"/>
    </row>
    <row r="7">
      <c r="A7" s="70"/>
      <c r="B7" s="71"/>
      <c r="C7" s="78">
        <v>43846.0</v>
      </c>
      <c r="D7" s="71" t="s">
        <v>44</v>
      </c>
      <c r="E7" s="79" t="s">
        <v>49</v>
      </c>
      <c r="F7" s="74"/>
    </row>
    <row r="8">
      <c r="A8" s="70"/>
      <c r="B8" s="71"/>
      <c r="C8" s="78">
        <v>43846.0</v>
      </c>
      <c r="D8" s="71" t="s">
        <v>44</v>
      </c>
      <c r="E8" s="79" t="s">
        <v>50</v>
      </c>
      <c r="F8" s="74"/>
    </row>
    <row r="9">
      <c r="A9" s="70"/>
      <c r="B9" s="71"/>
      <c r="C9" s="78">
        <v>43836.0</v>
      </c>
      <c r="D9" s="71" t="s">
        <v>44</v>
      </c>
      <c r="E9" s="79" t="s">
        <v>51</v>
      </c>
      <c r="F9" s="74"/>
    </row>
    <row r="10">
      <c r="A10" s="70"/>
      <c r="B10" s="71"/>
      <c r="C10" s="78">
        <v>43836.0</v>
      </c>
      <c r="D10" s="71" t="s">
        <v>44</v>
      </c>
      <c r="E10" s="79" t="s">
        <v>52</v>
      </c>
      <c r="F10" s="74"/>
    </row>
    <row r="11">
      <c r="A11" s="70"/>
      <c r="B11" s="71">
        <f>IF(ISDATE(C19),2+((YEAR(C19)*10000)+(MONTH(C19)*100)+DAY(C19)/100000000),IF(C19="CANCELLED",0,1))</f>
        <v>0</v>
      </c>
      <c r="C11" s="78">
        <v>43768.0</v>
      </c>
      <c r="D11" s="71" t="s">
        <v>44</v>
      </c>
      <c r="E11" s="79" t="s">
        <v>53</v>
      </c>
      <c r="F11" s="70"/>
    </row>
    <row r="12">
      <c r="A12" s="70"/>
      <c r="B12" s="80"/>
      <c r="C12" s="78">
        <v>43755.0</v>
      </c>
      <c r="D12" s="71" t="s">
        <v>44</v>
      </c>
      <c r="E12" s="79" t="s">
        <v>54</v>
      </c>
      <c r="F12" s="70"/>
    </row>
    <row r="13">
      <c r="A13" s="70"/>
      <c r="B13" s="80"/>
      <c r="C13" s="78">
        <v>43754.0</v>
      </c>
      <c r="D13" s="71" t="s">
        <v>44</v>
      </c>
      <c r="E13" s="79" t="s">
        <v>55</v>
      </c>
      <c r="F13" s="70"/>
    </row>
    <row r="14">
      <c r="A14" s="70"/>
      <c r="B14" s="80"/>
      <c r="C14" s="78">
        <v>43739.0</v>
      </c>
      <c r="D14" s="71" t="s">
        <v>44</v>
      </c>
      <c r="E14" s="79" t="s">
        <v>56</v>
      </c>
      <c r="F14" s="70"/>
    </row>
    <row r="15">
      <c r="A15" s="70"/>
      <c r="B15" s="71">
        <f t="shared" ref="B15:B18" si="1">IF(ISDATE(C15),2+((YEAR(C15)*10000)+(MONTH(C15)*100)+DAY(C15)/100000000),IF(C15="CANCELLED",0,1))</f>
        <v>20190902</v>
      </c>
      <c r="C15" s="78">
        <v>43718.0</v>
      </c>
      <c r="D15" s="71" t="s">
        <v>44</v>
      </c>
      <c r="E15" s="79" t="s">
        <v>57</v>
      </c>
      <c r="F15" s="70"/>
    </row>
    <row r="16">
      <c r="A16" s="70"/>
      <c r="B16" s="71">
        <f t="shared" si="1"/>
        <v>20190902</v>
      </c>
      <c r="C16" s="78">
        <v>43714.0</v>
      </c>
      <c r="D16" s="71" t="s">
        <v>44</v>
      </c>
      <c r="E16" s="79" t="s">
        <v>58</v>
      </c>
      <c r="F16" s="70"/>
    </row>
    <row r="17">
      <c r="A17" s="70"/>
      <c r="B17" s="71">
        <f t="shared" si="1"/>
        <v>1</v>
      </c>
      <c r="C17" s="71" t="s">
        <v>59</v>
      </c>
      <c r="D17" s="71" t="s">
        <v>44</v>
      </c>
      <c r="E17" s="79" t="s">
        <v>60</v>
      </c>
      <c r="F17" s="70"/>
    </row>
    <row r="18">
      <c r="A18" s="70"/>
      <c r="B18" s="71">
        <f t="shared" si="1"/>
        <v>1</v>
      </c>
      <c r="C18" s="71" t="s">
        <v>59</v>
      </c>
      <c r="D18" s="71" t="s">
        <v>44</v>
      </c>
      <c r="E18" s="79" t="s">
        <v>61</v>
      </c>
      <c r="F18" s="70"/>
    </row>
    <row r="19">
      <c r="A19" s="70"/>
      <c r="B19" s="80"/>
      <c r="C19" s="71" t="s">
        <v>62</v>
      </c>
      <c r="D19" s="71" t="s">
        <v>44</v>
      </c>
      <c r="E19" s="79" t="s">
        <v>63</v>
      </c>
      <c r="F19" s="70"/>
    </row>
    <row r="20">
      <c r="A20" s="70"/>
      <c r="B20" s="80"/>
      <c r="C20" s="80"/>
      <c r="D20" s="80"/>
      <c r="E20" s="81"/>
      <c r="F20" s="70"/>
    </row>
    <row r="21">
      <c r="A21" s="70"/>
      <c r="B21" s="80"/>
      <c r="C21" s="80"/>
      <c r="D21" s="80"/>
      <c r="E21" s="81"/>
      <c r="F21" s="70"/>
    </row>
    <row r="22">
      <c r="A22" s="70"/>
      <c r="B22" s="80"/>
      <c r="C22" s="80"/>
      <c r="D22" s="80"/>
      <c r="E22" s="81"/>
      <c r="F22" s="70"/>
    </row>
    <row r="23">
      <c r="A23" s="70"/>
      <c r="B23" s="80"/>
      <c r="C23" s="80"/>
      <c r="D23" s="80"/>
      <c r="E23" s="81"/>
      <c r="F23" s="70"/>
    </row>
    <row r="24">
      <c r="A24" s="70"/>
      <c r="B24" s="80"/>
      <c r="C24" s="80"/>
      <c r="D24" s="80"/>
      <c r="E24" s="81"/>
      <c r="F24" s="70"/>
    </row>
    <row r="25">
      <c r="A25" s="70"/>
      <c r="B25" s="80"/>
      <c r="C25" s="80"/>
      <c r="D25" s="80"/>
      <c r="E25" s="81"/>
      <c r="F25" s="70"/>
    </row>
    <row r="26">
      <c r="A26" s="70"/>
      <c r="B26" s="80"/>
      <c r="C26" s="80"/>
      <c r="D26" s="80"/>
      <c r="E26" s="81"/>
      <c r="F26" s="70"/>
    </row>
    <row r="27">
      <c r="A27" s="70"/>
      <c r="B27" s="80"/>
      <c r="C27" s="80"/>
      <c r="D27" s="80"/>
      <c r="E27" s="81"/>
      <c r="F27" s="70"/>
    </row>
    <row r="28">
      <c r="A28" s="70"/>
      <c r="B28" s="80"/>
      <c r="C28" s="80"/>
      <c r="D28" s="80"/>
      <c r="E28" s="81"/>
      <c r="F28" s="70"/>
    </row>
    <row r="29">
      <c r="A29" s="70"/>
      <c r="B29" s="80"/>
      <c r="C29" s="80"/>
      <c r="D29" s="80"/>
      <c r="E29" s="81"/>
      <c r="F29" s="70"/>
    </row>
    <row r="30">
      <c r="A30" s="70"/>
      <c r="B30" s="80"/>
      <c r="C30" s="80"/>
      <c r="D30" s="80"/>
      <c r="E30" s="81"/>
      <c r="F30" s="70"/>
    </row>
    <row r="31">
      <c r="A31" s="70"/>
      <c r="B31" s="80"/>
      <c r="C31" s="80"/>
      <c r="D31" s="80"/>
      <c r="E31" s="81"/>
      <c r="F31" s="70"/>
    </row>
    <row r="32">
      <c r="A32" s="70"/>
      <c r="B32" s="80"/>
      <c r="C32" s="80"/>
      <c r="D32" s="80"/>
      <c r="E32" s="81"/>
      <c r="F32" s="70"/>
    </row>
    <row r="33">
      <c r="A33" s="70"/>
      <c r="B33" s="80"/>
      <c r="C33" s="80"/>
      <c r="D33" s="80"/>
      <c r="E33" s="81"/>
      <c r="F33" s="70"/>
    </row>
    <row r="34">
      <c r="A34" s="70"/>
      <c r="B34" s="80"/>
      <c r="C34" s="80"/>
      <c r="D34" s="80"/>
      <c r="E34" s="81"/>
      <c r="F34" s="70"/>
    </row>
    <row r="35">
      <c r="A35" s="70"/>
      <c r="B35" s="80"/>
      <c r="C35" s="80"/>
      <c r="D35" s="80"/>
      <c r="E35" s="81"/>
      <c r="F35" s="70"/>
    </row>
    <row r="36">
      <c r="A36" s="70"/>
      <c r="B36" s="80"/>
      <c r="C36" s="80"/>
      <c r="D36" s="80"/>
      <c r="E36" s="81"/>
      <c r="F36" s="70"/>
    </row>
    <row r="37">
      <c r="A37" s="70"/>
      <c r="B37" s="80"/>
      <c r="C37" s="80"/>
      <c r="D37" s="80"/>
      <c r="E37" s="81"/>
      <c r="F37" s="70"/>
    </row>
    <row r="38">
      <c r="A38" s="70"/>
      <c r="B38" s="80"/>
      <c r="C38" s="80"/>
      <c r="D38" s="80"/>
      <c r="E38" s="81"/>
      <c r="F38" s="70"/>
    </row>
    <row r="39">
      <c r="A39" s="70"/>
      <c r="B39" s="80"/>
      <c r="C39" s="80"/>
      <c r="D39" s="80"/>
      <c r="E39" s="81"/>
      <c r="F39" s="70"/>
    </row>
    <row r="40">
      <c r="A40" s="70"/>
      <c r="B40" s="80"/>
      <c r="C40" s="80"/>
      <c r="D40" s="80"/>
      <c r="E40" s="81"/>
      <c r="F40" s="70"/>
    </row>
    <row r="41">
      <c r="A41" s="70"/>
      <c r="B41" s="80"/>
      <c r="C41" s="80"/>
      <c r="D41" s="80"/>
      <c r="E41" s="81"/>
      <c r="F41" s="70"/>
    </row>
    <row r="42">
      <c r="A42" s="70"/>
      <c r="B42" s="80"/>
      <c r="C42" s="80"/>
      <c r="D42" s="80"/>
      <c r="E42" s="81"/>
      <c r="F42" s="70"/>
    </row>
    <row r="43">
      <c r="A43" s="70"/>
      <c r="B43" s="80"/>
      <c r="C43" s="80"/>
      <c r="D43" s="80"/>
      <c r="E43" s="81"/>
      <c r="F43" s="70"/>
    </row>
    <row r="44">
      <c r="A44" s="70"/>
      <c r="B44" s="80"/>
      <c r="C44" s="80"/>
      <c r="D44" s="80"/>
      <c r="E44" s="81"/>
      <c r="F44" s="70"/>
    </row>
    <row r="45">
      <c r="A45" s="70"/>
      <c r="B45" s="80"/>
      <c r="C45" s="80"/>
      <c r="D45" s="80"/>
      <c r="E45" s="81"/>
      <c r="F45" s="70"/>
    </row>
    <row r="46">
      <c r="A46" s="70"/>
      <c r="B46" s="80"/>
      <c r="C46" s="80"/>
      <c r="D46" s="80"/>
      <c r="E46" s="81"/>
      <c r="F46" s="70"/>
    </row>
    <row r="47">
      <c r="A47" s="70"/>
      <c r="B47" s="80"/>
      <c r="C47" s="80"/>
      <c r="D47" s="80"/>
      <c r="E47" s="81"/>
      <c r="F47" s="70"/>
    </row>
    <row r="48">
      <c r="A48" s="70"/>
      <c r="B48" s="80"/>
      <c r="C48" s="80"/>
      <c r="D48" s="80"/>
      <c r="E48" s="81"/>
      <c r="F48" s="70"/>
    </row>
    <row r="49">
      <c r="A49" s="70"/>
      <c r="B49" s="80"/>
      <c r="C49" s="80"/>
      <c r="D49" s="80"/>
      <c r="E49" s="81"/>
      <c r="F49" s="70"/>
    </row>
    <row r="50">
      <c r="A50" s="70"/>
      <c r="B50" s="80"/>
      <c r="C50" s="80"/>
      <c r="D50" s="80"/>
      <c r="E50" s="81"/>
      <c r="F50" s="70"/>
    </row>
    <row r="51">
      <c r="A51" s="70"/>
      <c r="B51" s="80"/>
      <c r="C51" s="80"/>
      <c r="D51" s="80"/>
      <c r="E51" s="81"/>
      <c r="F51" s="70"/>
    </row>
    <row r="52">
      <c r="A52" s="70"/>
      <c r="B52" s="80"/>
      <c r="C52" s="80"/>
      <c r="D52" s="80"/>
      <c r="E52" s="81"/>
      <c r="F52" s="70"/>
    </row>
    <row r="53">
      <c r="A53" s="70"/>
      <c r="B53" s="80"/>
      <c r="C53" s="80"/>
      <c r="D53" s="80"/>
      <c r="E53" s="81"/>
      <c r="F53" s="70"/>
    </row>
    <row r="54">
      <c r="A54" s="70"/>
      <c r="B54" s="80"/>
      <c r="C54" s="80"/>
      <c r="D54" s="80"/>
      <c r="E54" s="81"/>
      <c r="F54" s="70"/>
    </row>
    <row r="55">
      <c r="A55" s="70"/>
      <c r="B55" s="80"/>
      <c r="C55" s="80"/>
      <c r="D55" s="80"/>
      <c r="E55" s="81"/>
      <c r="F55" s="70"/>
    </row>
    <row r="56">
      <c r="A56" s="70"/>
      <c r="B56" s="80"/>
      <c r="C56" s="80"/>
      <c r="D56" s="80"/>
      <c r="E56" s="81"/>
      <c r="F56" s="70"/>
    </row>
    <row r="57">
      <c r="A57" s="70"/>
      <c r="B57" s="80"/>
      <c r="C57" s="80"/>
      <c r="D57" s="80"/>
      <c r="E57" s="81"/>
      <c r="F57" s="70"/>
    </row>
    <row r="58">
      <c r="A58" s="70"/>
      <c r="B58" s="80"/>
      <c r="C58" s="80"/>
      <c r="D58" s="80"/>
      <c r="E58" s="81"/>
      <c r="F58" s="70"/>
    </row>
    <row r="59">
      <c r="A59" s="70"/>
      <c r="B59" s="80"/>
      <c r="C59" s="80"/>
      <c r="D59" s="80"/>
      <c r="E59" s="81"/>
      <c r="F59" s="70"/>
    </row>
    <row r="60">
      <c r="A60" s="70"/>
      <c r="B60" s="80"/>
      <c r="C60" s="80"/>
      <c r="D60" s="80"/>
      <c r="E60" s="81"/>
      <c r="F60" s="70"/>
    </row>
    <row r="61">
      <c r="A61" s="70"/>
      <c r="B61" s="80"/>
      <c r="C61" s="80"/>
      <c r="D61" s="80"/>
      <c r="E61" s="81"/>
      <c r="F61" s="70"/>
    </row>
    <row r="62">
      <c r="A62" s="70"/>
      <c r="B62" s="80"/>
      <c r="C62" s="80"/>
      <c r="D62" s="80"/>
      <c r="E62" s="81"/>
      <c r="F62" s="70"/>
    </row>
    <row r="63">
      <c r="A63" s="70"/>
      <c r="B63" s="80"/>
      <c r="C63" s="80"/>
      <c r="D63" s="80"/>
      <c r="E63" s="81"/>
      <c r="F63" s="70"/>
    </row>
    <row r="64">
      <c r="A64" s="70"/>
      <c r="B64" s="80"/>
      <c r="C64" s="80"/>
      <c r="D64" s="80"/>
      <c r="E64" s="81"/>
      <c r="F64" s="70"/>
    </row>
    <row r="65">
      <c r="A65" s="70"/>
      <c r="B65" s="80"/>
      <c r="C65" s="80"/>
      <c r="D65" s="80"/>
      <c r="E65" s="81"/>
      <c r="F65" s="70"/>
    </row>
    <row r="66">
      <c r="A66" s="70"/>
      <c r="B66" s="80"/>
      <c r="C66" s="80"/>
      <c r="D66" s="80"/>
      <c r="E66" s="81"/>
      <c r="F66" s="70"/>
    </row>
    <row r="67">
      <c r="A67" s="70"/>
      <c r="B67" s="80"/>
      <c r="C67" s="80"/>
      <c r="D67" s="80"/>
      <c r="E67" s="81"/>
      <c r="F67" s="70"/>
    </row>
    <row r="68">
      <c r="A68" s="70"/>
      <c r="B68" s="80"/>
      <c r="C68" s="80"/>
      <c r="D68" s="80"/>
      <c r="E68" s="81"/>
      <c r="F68" s="70"/>
    </row>
    <row r="69">
      <c r="A69" s="70"/>
      <c r="B69" s="80"/>
      <c r="C69" s="80"/>
      <c r="D69" s="80"/>
      <c r="E69" s="81"/>
      <c r="F69" s="70"/>
    </row>
    <row r="70">
      <c r="A70" s="70"/>
      <c r="B70" s="80"/>
      <c r="C70" s="80"/>
      <c r="D70" s="80"/>
      <c r="E70" s="81"/>
      <c r="F70" s="70"/>
    </row>
    <row r="71">
      <c r="A71" s="70"/>
      <c r="B71" s="80"/>
      <c r="C71" s="80"/>
      <c r="D71" s="80"/>
      <c r="E71" s="81"/>
      <c r="F71" s="70"/>
    </row>
    <row r="72">
      <c r="A72" s="70"/>
      <c r="B72" s="80"/>
      <c r="C72" s="80"/>
      <c r="D72" s="80"/>
      <c r="E72" s="81"/>
      <c r="F72" s="70"/>
    </row>
    <row r="73">
      <c r="A73" s="70"/>
      <c r="B73" s="80"/>
      <c r="C73" s="80"/>
      <c r="D73" s="80"/>
      <c r="E73" s="81"/>
      <c r="F73" s="70"/>
    </row>
    <row r="74">
      <c r="A74" s="70"/>
      <c r="B74" s="80"/>
      <c r="C74" s="80"/>
      <c r="D74" s="80"/>
      <c r="E74" s="81"/>
      <c r="F74" s="70"/>
    </row>
    <row r="75">
      <c r="A75" s="70"/>
      <c r="B75" s="80"/>
      <c r="C75" s="80"/>
      <c r="D75" s="80"/>
      <c r="E75" s="81"/>
      <c r="F75" s="70"/>
    </row>
    <row r="76">
      <c r="A76" s="70"/>
      <c r="B76" s="80"/>
      <c r="C76" s="80"/>
      <c r="D76" s="80"/>
      <c r="E76" s="81"/>
      <c r="F76" s="70"/>
    </row>
    <row r="77">
      <c r="A77" s="70"/>
      <c r="B77" s="80"/>
      <c r="C77" s="80"/>
      <c r="D77" s="80"/>
      <c r="E77" s="81"/>
      <c r="F77" s="70"/>
    </row>
    <row r="78">
      <c r="A78" s="70"/>
      <c r="B78" s="80"/>
      <c r="C78" s="80"/>
      <c r="D78" s="80"/>
      <c r="E78" s="81"/>
      <c r="F78" s="70"/>
    </row>
    <row r="79">
      <c r="A79" s="70"/>
      <c r="B79" s="80"/>
      <c r="C79" s="80"/>
      <c r="D79" s="80"/>
      <c r="E79" s="81"/>
      <c r="F79" s="70"/>
    </row>
    <row r="80">
      <c r="A80" s="70"/>
      <c r="B80" s="80"/>
      <c r="C80" s="80"/>
      <c r="D80" s="80"/>
      <c r="E80" s="81"/>
      <c r="F80" s="70"/>
    </row>
    <row r="81">
      <c r="A81" s="70"/>
      <c r="B81" s="80"/>
      <c r="C81" s="80"/>
      <c r="D81" s="80"/>
      <c r="E81" s="81"/>
      <c r="F81" s="70"/>
    </row>
    <row r="82">
      <c r="A82" s="70"/>
      <c r="B82" s="80"/>
      <c r="C82" s="80"/>
      <c r="D82" s="80"/>
      <c r="E82" s="81"/>
      <c r="F82" s="70"/>
    </row>
    <row r="83">
      <c r="A83" s="70"/>
      <c r="B83" s="80"/>
      <c r="C83" s="80"/>
      <c r="D83" s="80"/>
      <c r="E83" s="81"/>
      <c r="F83" s="70"/>
    </row>
    <row r="84">
      <c r="A84" s="70"/>
      <c r="B84" s="80"/>
      <c r="C84" s="80"/>
      <c r="D84" s="80"/>
      <c r="E84" s="81"/>
      <c r="F84" s="70"/>
    </row>
    <row r="85">
      <c r="A85" s="70"/>
      <c r="B85" s="80"/>
      <c r="C85" s="80"/>
      <c r="D85" s="80"/>
      <c r="E85" s="81"/>
      <c r="F85" s="70"/>
    </row>
    <row r="86">
      <c r="A86" s="70"/>
      <c r="B86" s="80"/>
      <c r="C86" s="80"/>
      <c r="D86" s="80"/>
      <c r="E86" s="81"/>
      <c r="F86" s="70"/>
    </row>
    <row r="87">
      <c r="A87" s="70"/>
      <c r="B87" s="80"/>
      <c r="C87" s="80"/>
      <c r="D87" s="80"/>
      <c r="E87" s="81"/>
      <c r="F87" s="70"/>
    </row>
    <row r="88">
      <c r="A88" s="70"/>
      <c r="B88" s="80"/>
      <c r="C88" s="80"/>
      <c r="D88" s="80"/>
      <c r="E88" s="81"/>
      <c r="F88" s="70"/>
    </row>
    <row r="89">
      <c r="A89" s="70"/>
      <c r="B89" s="80"/>
      <c r="C89" s="80"/>
      <c r="D89" s="80"/>
      <c r="E89" s="81"/>
      <c r="F89" s="70"/>
    </row>
    <row r="90">
      <c r="A90" s="70"/>
      <c r="B90" s="80"/>
      <c r="C90" s="80"/>
      <c r="D90" s="80"/>
      <c r="E90" s="81"/>
      <c r="F90" s="70"/>
    </row>
    <row r="91">
      <c r="A91" s="70"/>
      <c r="B91" s="80"/>
      <c r="C91" s="80"/>
      <c r="D91" s="80"/>
      <c r="E91" s="81"/>
      <c r="F91" s="70"/>
    </row>
    <row r="92">
      <c r="A92" s="70"/>
      <c r="B92" s="80"/>
      <c r="C92" s="80"/>
      <c r="D92" s="80"/>
      <c r="E92" s="81"/>
      <c r="F92" s="70"/>
    </row>
    <row r="93">
      <c r="A93" s="70"/>
      <c r="B93" s="80"/>
      <c r="C93" s="80"/>
      <c r="D93" s="80"/>
      <c r="E93" s="81"/>
      <c r="F93" s="70"/>
    </row>
    <row r="94">
      <c r="A94" s="70"/>
      <c r="B94" s="80"/>
      <c r="C94" s="80"/>
      <c r="D94" s="80"/>
      <c r="E94" s="81"/>
      <c r="F94" s="70"/>
    </row>
    <row r="95">
      <c r="A95" s="70"/>
      <c r="B95" s="80"/>
      <c r="C95" s="80"/>
      <c r="D95" s="80"/>
      <c r="E95" s="81"/>
      <c r="F95" s="70"/>
    </row>
    <row r="96">
      <c r="A96" s="70"/>
      <c r="B96" s="80"/>
      <c r="C96" s="80"/>
      <c r="D96" s="80"/>
      <c r="E96" s="81"/>
      <c r="F96" s="70"/>
    </row>
    <row r="97">
      <c r="A97" s="70"/>
      <c r="B97" s="80"/>
      <c r="C97" s="80"/>
      <c r="D97" s="80"/>
      <c r="E97" s="81"/>
      <c r="F97" s="70"/>
    </row>
    <row r="98">
      <c r="A98" s="70"/>
      <c r="B98" s="80"/>
      <c r="C98" s="80"/>
      <c r="D98" s="80"/>
      <c r="E98" s="81"/>
      <c r="F98" s="70"/>
    </row>
    <row r="99">
      <c r="A99" s="70"/>
      <c r="B99" s="80"/>
      <c r="C99" s="80"/>
      <c r="D99" s="80"/>
      <c r="E99" s="81"/>
      <c r="F99" s="70"/>
    </row>
    <row r="100">
      <c r="A100" s="70"/>
      <c r="B100" s="80"/>
      <c r="C100" s="80"/>
      <c r="D100" s="80"/>
      <c r="E100" s="81"/>
      <c r="F100" s="70"/>
    </row>
    <row r="101">
      <c r="A101" s="70"/>
      <c r="B101" s="80"/>
      <c r="C101" s="80"/>
      <c r="D101" s="80"/>
      <c r="E101" s="81"/>
      <c r="F101" s="70"/>
    </row>
    <row r="102">
      <c r="A102" s="70"/>
      <c r="B102" s="80"/>
      <c r="C102" s="80"/>
      <c r="D102" s="80"/>
      <c r="E102" s="81"/>
      <c r="F102" s="70"/>
    </row>
    <row r="103">
      <c r="A103" s="70"/>
      <c r="B103" s="80"/>
      <c r="C103" s="80"/>
      <c r="D103" s="80"/>
      <c r="E103" s="81"/>
      <c r="F103" s="70"/>
    </row>
    <row r="104">
      <c r="A104" s="70"/>
      <c r="B104" s="80"/>
      <c r="C104" s="80"/>
      <c r="D104" s="80"/>
      <c r="E104" s="81"/>
      <c r="F104" s="70"/>
    </row>
    <row r="105">
      <c r="A105" s="70"/>
      <c r="B105" s="80"/>
      <c r="C105" s="80"/>
      <c r="D105" s="80"/>
      <c r="E105" s="81"/>
      <c r="F105" s="70"/>
    </row>
    <row r="106">
      <c r="A106" s="70"/>
      <c r="B106" s="80"/>
      <c r="C106" s="80"/>
      <c r="D106" s="80"/>
      <c r="E106" s="81"/>
      <c r="F106" s="70"/>
    </row>
    <row r="107">
      <c r="A107" s="70"/>
      <c r="B107" s="80"/>
      <c r="C107" s="80"/>
      <c r="D107" s="80"/>
      <c r="E107" s="81"/>
      <c r="F107" s="70"/>
    </row>
    <row r="108">
      <c r="A108" s="70"/>
      <c r="B108" s="80"/>
      <c r="C108" s="80"/>
      <c r="D108" s="80"/>
      <c r="E108" s="81"/>
      <c r="F108" s="70"/>
    </row>
    <row r="109">
      <c r="A109" s="70"/>
      <c r="B109" s="80"/>
      <c r="C109" s="80"/>
      <c r="D109" s="80"/>
      <c r="E109" s="81"/>
      <c r="F109" s="70"/>
    </row>
    <row r="110">
      <c r="A110" s="70"/>
      <c r="B110" s="80"/>
      <c r="C110" s="80"/>
      <c r="D110" s="80"/>
      <c r="E110" s="81"/>
      <c r="F110" s="70"/>
    </row>
    <row r="111">
      <c r="A111" s="70"/>
      <c r="B111" s="80"/>
      <c r="C111" s="80"/>
      <c r="D111" s="80"/>
      <c r="E111" s="81"/>
      <c r="F111" s="70"/>
    </row>
    <row r="112">
      <c r="A112" s="70"/>
      <c r="B112" s="80"/>
      <c r="C112" s="80"/>
      <c r="D112" s="80"/>
      <c r="E112" s="81"/>
      <c r="F112" s="70"/>
    </row>
    <row r="113">
      <c r="A113" s="70"/>
      <c r="B113" s="80"/>
      <c r="C113" s="80"/>
      <c r="D113" s="80"/>
      <c r="E113" s="81"/>
      <c r="F113" s="70"/>
    </row>
    <row r="114">
      <c r="A114" s="70"/>
      <c r="B114" s="80"/>
      <c r="C114" s="80"/>
      <c r="D114" s="80"/>
      <c r="E114" s="81"/>
      <c r="F114" s="70"/>
    </row>
    <row r="115">
      <c r="A115" s="70"/>
      <c r="B115" s="80"/>
      <c r="C115" s="80"/>
      <c r="D115" s="80"/>
      <c r="E115" s="81"/>
      <c r="F115" s="70"/>
    </row>
    <row r="116">
      <c r="A116" s="70"/>
      <c r="B116" s="80"/>
      <c r="C116" s="80"/>
      <c r="D116" s="80"/>
      <c r="E116" s="81"/>
      <c r="F116" s="70"/>
    </row>
    <row r="117">
      <c r="A117" s="70"/>
      <c r="B117" s="80"/>
      <c r="C117" s="80"/>
      <c r="D117" s="80"/>
      <c r="E117" s="81"/>
      <c r="F117" s="70"/>
    </row>
    <row r="118">
      <c r="A118" s="70"/>
      <c r="B118" s="80"/>
      <c r="C118" s="80"/>
      <c r="D118" s="80"/>
      <c r="E118" s="81"/>
      <c r="F118" s="70"/>
    </row>
    <row r="119">
      <c r="A119" s="70"/>
      <c r="B119" s="80"/>
      <c r="C119" s="80"/>
      <c r="D119" s="80"/>
      <c r="E119" s="81"/>
      <c r="F119" s="70"/>
    </row>
    <row r="120">
      <c r="A120" s="70"/>
      <c r="B120" s="80"/>
      <c r="C120" s="80"/>
      <c r="D120" s="80"/>
      <c r="E120" s="81"/>
      <c r="F120" s="70"/>
    </row>
    <row r="121">
      <c r="A121" s="70"/>
      <c r="B121" s="80"/>
      <c r="C121" s="80"/>
      <c r="D121" s="80"/>
      <c r="E121" s="81"/>
      <c r="F121" s="70"/>
    </row>
    <row r="122">
      <c r="A122" s="70"/>
      <c r="B122" s="80"/>
      <c r="C122" s="80"/>
      <c r="D122" s="80"/>
      <c r="E122" s="81"/>
      <c r="F122" s="70"/>
    </row>
    <row r="123">
      <c r="A123" s="70"/>
      <c r="B123" s="80"/>
      <c r="C123" s="80"/>
      <c r="D123" s="80"/>
      <c r="E123" s="81"/>
      <c r="F123" s="70"/>
    </row>
    <row r="124">
      <c r="A124" s="70"/>
      <c r="B124" s="80"/>
      <c r="C124" s="80"/>
      <c r="D124" s="80"/>
      <c r="E124" s="81"/>
      <c r="F124" s="70"/>
    </row>
    <row r="125">
      <c r="A125" s="70"/>
      <c r="B125" s="80"/>
      <c r="C125" s="80"/>
      <c r="D125" s="80"/>
      <c r="E125" s="81"/>
      <c r="F125" s="70"/>
    </row>
    <row r="126">
      <c r="A126" s="70"/>
      <c r="B126" s="80"/>
      <c r="C126" s="80"/>
      <c r="D126" s="80"/>
      <c r="E126" s="81"/>
      <c r="F126" s="70"/>
    </row>
    <row r="127">
      <c r="A127" s="70"/>
      <c r="B127" s="80"/>
      <c r="C127" s="80"/>
      <c r="D127" s="80"/>
      <c r="E127" s="81"/>
      <c r="F127" s="70"/>
    </row>
    <row r="128">
      <c r="A128" s="70"/>
      <c r="B128" s="80"/>
      <c r="C128" s="80"/>
      <c r="D128" s="80"/>
      <c r="E128" s="81"/>
      <c r="F128" s="70"/>
    </row>
    <row r="129">
      <c r="A129" s="70"/>
      <c r="B129" s="80"/>
      <c r="C129" s="80"/>
      <c r="D129" s="80"/>
      <c r="E129" s="81"/>
      <c r="F129" s="70"/>
    </row>
    <row r="130">
      <c r="A130" s="70"/>
      <c r="B130" s="80"/>
      <c r="C130" s="80"/>
      <c r="D130" s="80"/>
      <c r="E130" s="81"/>
      <c r="F130" s="70"/>
    </row>
    <row r="131">
      <c r="A131" s="70"/>
      <c r="B131" s="80"/>
      <c r="C131" s="80"/>
      <c r="D131" s="80"/>
      <c r="E131" s="81"/>
      <c r="F131" s="70"/>
    </row>
    <row r="132">
      <c r="A132" s="70"/>
      <c r="B132" s="80"/>
      <c r="C132" s="80"/>
      <c r="D132" s="80"/>
      <c r="E132" s="81"/>
      <c r="F132" s="70"/>
    </row>
    <row r="133">
      <c r="A133" s="70"/>
      <c r="B133" s="80"/>
      <c r="C133" s="80"/>
      <c r="D133" s="80"/>
      <c r="E133" s="81"/>
      <c r="F133" s="70"/>
    </row>
    <row r="134">
      <c r="A134" s="70"/>
      <c r="B134" s="80"/>
      <c r="C134" s="80"/>
      <c r="D134" s="80"/>
      <c r="E134" s="81"/>
      <c r="F134" s="70"/>
    </row>
    <row r="135">
      <c r="A135" s="70"/>
      <c r="B135" s="80"/>
      <c r="C135" s="80"/>
      <c r="D135" s="80"/>
      <c r="E135" s="81"/>
      <c r="F135" s="70"/>
    </row>
    <row r="136">
      <c r="A136" s="70"/>
      <c r="B136" s="80"/>
      <c r="C136" s="80"/>
      <c r="D136" s="80"/>
      <c r="E136" s="81"/>
      <c r="F136" s="70"/>
    </row>
    <row r="137">
      <c r="A137" s="70"/>
      <c r="B137" s="80"/>
      <c r="C137" s="80"/>
      <c r="D137" s="80"/>
      <c r="E137" s="81"/>
      <c r="F137" s="70"/>
    </row>
    <row r="138">
      <c r="A138" s="70"/>
      <c r="B138" s="80"/>
      <c r="C138" s="80"/>
      <c r="D138" s="80"/>
      <c r="E138" s="81"/>
      <c r="F138" s="70"/>
    </row>
    <row r="139">
      <c r="A139" s="70"/>
      <c r="B139" s="80"/>
      <c r="C139" s="80"/>
      <c r="D139" s="80"/>
      <c r="E139" s="81"/>
      <c r="F139" s="70"/>
    </row>
    <row r="140">
      <c r="A140" s="70"/>
      <c r="B140" s="80"/>
      <c r="C140" s="80"/>
      <c r="D140" s="80"/>
      <c r="E140" s="81"/>
      <c r="F140" s="70"/>
    </row>
    <row r="141">
      <c r="A141" s="70"/>
      <c r="B141" s="80"/>
      <c r="C141" s="80"/>
      <c r="D141" s="80"/>
      <c r="E141" s="81"/>
      <c r="F141" s="70"/>
    </row>
    <row r="142">
      <c r="A142" s="70"/>
      <c r="B142" s="80"/>
      <c r="C142" s="80"/>
      <c r="D142" s="80"/>
      <c r="E142" s="81"/>
      <c r="F142" s="70"/>
    </row>
    <row r="143">
      <c r="A143" s="70"/>
      <c r="B143" s="80"/>
      <c r="C143" s="80"/>
      <c r="D143" s="80"/>
      <c r="E143" s="81"/>
      <c r="F143" s="70"/>
    </row>
    <row r="144">
      <c r="A144" s="70"/>
      <c r="B144" s="80"/>
      <c r="C144" s="80"/>
      <c r="D144" s="80"/>
      <c r="E144" s="81"/>
      <c r="F144" s="70"/>
    </row>
    <row r="145">
      <c r="A145" s="70"/>
      <c r="B145" s="80"/>
      <c r="C145" s="80"/>
      <c r="D145" s="80"/>
      <c r="E145" s="81"/>
      <c r="F145" s="70"/>
    </row>
    <row r="146">
      <c r="A146" s="70"/>
      <c r="B146" s="80"/>
      <c r="C146" s="80"/>
      <c r="D146" s="80"/>
      <c r="E146" s="81"/>
      <c r="F146" s="70"/>
    </row>
    <row r="147">
      <c r="A147" s="70"/>
      <c r="B147" s="80"/>
      <c r="C147" s="80"/>
      <c r="D147" s="80"/>
      <c r="E147" s="81"/>
      <c r="F147" s="70"/>
    </row>
    <row r="148">
      <c r="A148" s="70"/>
      <c r="B148" s="80"/>
      <c r="C148" s="80"/>
      <c r="D148" s="80"/>
      <c r="E148" s="81"/>
      <c r="F148" s="70"/>
    </row>
    <row r="149">
      <c r="A149" s="70"/>
      <c r="B149" s="80"/>
      <c r="C149" s="80"/>
      <c r="D149" s="80"/>
      <c r="E149" s="81"/>
      <c r="F149" s="70"/>
    </row>
    <row r="150">
      <c r="A150" s="70"/>
      <c r="B150" s="80"/>
      <c r="C150" s="80"/>
      <c r="D150" s="80"/>
      <c r="E150" s="81"/>
      <c r="F150" s="70"/>
    </row>
    <row r="151">
      <c r="A151" s="70"/>
      <c r="B151" s="80"/>
      <c r="C151" s="80"/>
      <c r="D151" s="80"/>
      <c r="E151" s="81"/>
      <c r="F151" s="70"/>
    </row>
    <row r="152">
      <c r="A152" s="70"/>
      <c r="B152" s="80"/>
      <c r="C152" s="80"/>
      <c r="D152" s="80"/>
      <c r="E152" s="81"/>
      <c r="F152" s="70"/>
    </row>
    <row r="153">
      <c r="A153" s="70"/>
      <c r="B153" s="80"/>
      <c r="C153" s="80"/>
      <c r="D153" s="80"/>
      <c r="E153" s="81"/>
      <c r="F153" s="70"/>
    </row>
    <row r="154">
      <c r="A154" s="70"/>
      <c r="B154" s="80"/>
      <c r="C154" s="80"/>
      <c r="D154" s="80"/>
      <c r="E154" s="81"/>
      <c r="F154" s="70"/>
    </row>
    <row r="155">
      <c r="A155" s="70"/>
      <c r="B155" s="80"/>
      <c r="C155" s="80"/>
      <c r="D155" s="80"/>
      <c r="E155" s="81"/>
      <c r="F155" s="70"/>
    </row>
    <row r="156">
      <c r="A156" s="70"/>
      <c r="B156" s="80"/>
      <c r="C156" s="80"/>
      <c r="D156" s="80"/>
      <c r="E156" s="81"/>
      <c r="F156" s="70"/>
    </row>
    <row r="157">
      <c r="A157" s="70"/>
      <c r="B157" s="80"/>
      <c r="C157" s="80"/>
      <c r="D157" s="80"/>
      <c r="E157" s="81"/>
      <c r="F157" s="70"/>
    </row>
    <row r="158">
      <c r="A158" s="70"/>
      <c r="B158" s="80"/>
      <c r="C158" s="80"/>
      <c r="D158" s="80"/>
      <c r="E158" s="81"/>
      <c r="F158" s="70"/>
    </row>
    <row r="159">
      <c r="A159" s="70"/>
      <c r="B159" s="80"/>
      <c r="C159" s="80"/>
      <c r="D159" s="80"/>
      <c r="E159" s="81"/>
      <c r="F159" s="70"/>
    </row>
    <row r="160">
      <c r="A160" s="70"/>
      <c r="B160" s="80"/>
      <c r="C160" s="80"/>
      <c r="D160" s="80"/>
      <c r="E160" s="81"/>
      <c r="F160" s="70"/>
    </row>
    <row r="161">
      <c r="A161" s="70"/>
      <c r="B161" s="80"/>
      <c r="C161" s="80"/>
      <c r="D161" s="80"/>
      <c r="E161" s="81"/>
      <c r="F161" s="70"/>
    </row>
    <row r="162">
      <c r="A162" s="70"/>
      <c r="B162" s="80"/>
      <c r="C162" s="80"/>
      <c r="D162" s="80"/>
      <c r="E162" s="81"/>
      <c r="F162" s="70"/>
    </row>
    <row r="163">
      <c r="A163" s="70"/>
      <c r="B163" s="80"/>
      <c r="C163" s="80"/>
      <c r="D163" s="80"/>
      <c r="E163" s="81"/>
      <c r="F163" s="70"/>
    </row>
    <row r="164">
      <c r="A164" s="70"/>
      <c r="B164" s="80"/>
      <c r="C164" s="80"/>
      <c r="D164" s="80"/>
      <c r="E164" s="81"/>
      <c r="F164" s="70"/>
    </row>
    <row r="165">
      <c r="A165" s="70"/>
      <c r="B165" s="80"/>
      <c r="C165" s="80"/>
      <c r="D165" s="80"/>
      <c r="E165" s="81"/>
      <c r="F165" s="70"/>
    </row>
    <row r="166">
      <c r="A166" s="70"/>
      <c r="B166" s="80"/>
      <c r="C166" s="80"/>
      <c r="D166" s="80"/>
      <c r="E166" s="81"/>
      <c r="F166" s="70"/>
    </row>
    <row r="167">
      <c r="A167" s="70"/>
      <c r="B167" s="80"/>
      <c r="C167" s="80"/>
      <c r="D167" s="80"/>
      <c r="E167" s="81"/>
      <c r="F167" s="70"/>
    </row>
    <row r="168">
      <c r="A168" s="70"/>
      <c r="B168" s="80"/>
      <c r="C168" s="80"/>
      <c r="D168" s="80"/>
      <c r="E168" s="81"/>
      <c r="F168" s="70"/>
    </row>
    <row r="169">
      <c r="A169" s="70"/>
      <c r="B169" s="80"/>
      <c r="C169" s="80"/>
      <c r="D169" s="80"/>
      <c r="E169" s="81"/>
      <c r="F169" s="70"/>
    </row>
    <row r="170">
      <c r="A170" s="70"/>
      <c r="B170" s="80"/>
      <c r="C170" s="80"/>
      <c r="D170" s="80"/>
      <c r="E170" s="81"/>
      <c r="F170" s="70"/>
    </row>
    <row r="171">
      <c r="A171" s="70"/>
      <c r="B171" s="80"/>
      <c r="C171" s="80"/>
      <c r="D171" s="80"/>
      <c r="E171" s="81"/>
      <c r="F171" s="70"/>
    </row>
    <row r="172">
      <c r="A172" s="70"/>
      <c r="B172" s="80"/>
      <c r="C172" s="80"/>
      <c r="D172" s="80"/>
      <c r="E172" s="81"/>
      <c r="F172" s="70"/>
    </row>
    <row r="173">
      <c r="A173" s="70"/>
      <c r="B173" s="80"/>
      <c r="C173" s="80"/>
      <c r="D173" s="80"/>
      <c r="E173" s="81"/>
      <c r="F173" s="70"/>
    </row>
    <row r="174">
      <c r="A174" s="70"/>
      <c r="B174" s="80"/>
      <c r="C174" s="80"/>
      <c r="D174" s="80"/>
      <c r="E174" s="81"/>
      <c r="F174" s="70"/>
    </row>
    <row r="175">
      <c r="A175" s="70"/>
      <c r="B175" s="80"/>
      <c r="C175" s="80"/>
      <c r="D175" s="80"/>
      <c r="E175" s="81"/>
      <c r="F175" s="70"/>
    </row>
    <row r="176">
      <c r="A176" s="70"/>
      <c r="B176" s="80"/>
      <c r="C176" s="80"/>
      <c r="D176" s="80"/>
      <c r="E176" s="81"/>
      <c r="F176" s="70"/>
    </row>
    <row r="177">
      <c r="A177" s="70"/>
      <c r="B177" s="80"/>
      <c r="C177" s="80"/>
      <c r="D177" s="80"/>
      <c r="E177" s="81"/>
      <c r="F177" s="70"/>
    </row>
    <row r="178">
      <c r="A178" s="70"/>
      <c r="B178" s="80"/>
      <c r="C178" s="80"/>
      <c r="D178" s="80"/>
      <c r="E178" s="81"/>
      <c r="F178" s="70"/>
    </row>
    <row r="179">
      <c r="A179" s="70"/>
      <c r="B179" s="80"/>
      <c r="C179" s="80"/>
      <c r="D179" s="80"/>
      <c r="E179" s="81"/>
      <c r="F179" s="70"/>
    </row>
    <row r="180">
      <c r="A180" s="70"/>
      <c r="B180" s="80"/>
      <c r="C180" s="80"/>
      <c r="D180" s="80"/>
      <c r="E180" s="81"/>
      <c r="F180" s="70"/>
    </row>
    <row r="181">
      <c r="A181" s="70"/>
      <c r="B181" s="80"/>
      <c r="C181" s="80"/>
      <c r="D181" s="80"/>
      <c r="E181" s="81"/>
      <c r="F181" s="70"/>
    </row>
    <row r="182">
      <c r="A182" s="70"/>
      <c r="B182" s="80"/>
      <c r="C182" s="80"/>
      <c r="D182" s="80"/>
      <c r="E182" s="81"/>
      <c r="F182" s="70"/>
    </row>
    <row r="183">
      <c r="A183" s="70"/>
      <c r="B183" s="80"/>
      <c r="C183" s="80"/>
      <c r="D183" s="80"/>
      <c r="E183" s="81"/>
      <c r="F183" s="70"/>
    </row>
    <row r="184">
      <c r="A184" s="70"/>
      <c r="B184" s="80"/>
      <c r="C184" s="80"/>
      <c r="D184" s="80"/>
      <c r="E184" s="81"/>
      <c r="F184" s="70"/>
    </row>
    <row r="185">
      <c r="A185" s="70"/>
      <c r="B185" s="80"/>
      <c r="C185" s="80"/>
      <c r="D185" s="80"/>
      <c r="E185" s="81"/>
      <c r="F185" s="70"/>
    </row>
    <row r="186">
      <c r="A186" s="70"/>
      <c r="B186" s="80"/>
      <c r="C186" s="80"/>
      <c r="D186" s="80"/>
      <c r="E186" s="81"/>
      <c r="F186" s="70"/>
    </row>
    <row r="187">
      <c r="A187" s="70"/>
      <c r="B187" s="80"/>
      <c r="C187" s="80"/>
      <c r="D187" s="80"/>
      <c r="E187" s="81"/>
      <c r="F187" s="70"/>
    </row>
    <row r="188">
      <c r="A188" s="70"/>
      <c r="B188" s="80"/>
      <c r="C188" s="80"/>
      <c r="D188" s="80"/>
      <c r="E188" s="81"/>
      <c r="F188" s="70"/>
    </row>
    <row r="189">
      <c r="A189" s="70"/>
      <c r="B189" s="80"/>
      <c r="C189" s="80"/>
      <c r="D189" s="80"/>
      <c r="E189" s="81"/>
      <c r="F189" s="70"/>
    </row>
    <row r="190">
      <c r="A190" s="70"/>
      <c r="B190" s="80"/>
      <c r="C190" s="80"/>
      <c r="D190" s="80"/>
      <c r="E190" s="81"/>
      <c r="F190" s="70"/>
    </row>
    <row r="191">
      <c r="A191" s="70"/>
      <c r="B191" s="80"/>
      <c r="C191" s="80"/>
      <c r="D191" s="80"/>
      <c r="E191" s="81"/>
      <c r="F191" s="70"/>
    </row>
    <row r="192">
      <c r="A192" s="70"/>
      <c r="B192" s="80"/>
      <c r="C192" s="80"/>
      <c r="D192" s="80"/>
      <c r="E192" s="81"/>
      <c r="F192" s="70"/>
    </row>
    <row r="193">
      <c r="A193" s="70"/>
      <c r="B193" s="80"/>
      <c r="C193" s="80"/>
      <c r="D193" s="80"/>
      <c r="E193" s="81"/>
      <c r="F193" s="70"/>
    </row>
    <row r="194">
      <c r="A194" s="70"/>
      <c r="B194" s="80"/>
      <c r="C194" s="80"/>
      <c r="D194" s="80"/>
      <c r="E194" s="81"/>
      <c r="F194" s="70"/>
    </row>
    <row r="195">
      <c r="A195" s="70"/>
      <c r="B195" s="80"/>
      <c r="C195" s="80"/>
      <c r="D195" s="80"/>
      <c r="E195" s="81"/>
      <c r="F195" s="70"/>
    </row>
    <row r="196">
      <c r="A196" s="70"/>
      <c r="B196" s="80"/>
      <c r="C196" s="80"/>
      <c r="D196" s="80"/>
      <c r="E196" s="81"/>
      <c r="F196" s="70"/>
    </row>
    <row r="197">
      <c r="A197" s="70"/>
      <c r="B197" s="80"/>
      <c r="C197" s="80"/>
      <c r="D197" s="80"/>
      <c r="E197" s="81"/>
      <c r="F197" s="70"/>
    </row>
    <row r="198">
      <c r="A198" s="70"/>
      <c r="B198" s="80"/>
      <c r="C198" s="80"/>
      <c r="D198" s="80"/>
      <c r="E198" s="81"/>
      <c r="F198" s="70"/>
    </row>
    <row r="199">
      <c r="A199" s="70"/>
      <c r="B199" s="80"/>
      <c r="C199" s="80"/>
      <c r="D199" s="80"/>
      <c r="E199" s="81"/>
      <c r="F199" s="70"/>
    </row>
    <row r="200">
      <c r="A200" s="70"/>
      <c r="B200" s="80"/>
      <c r="C200" s="80"/>
      <c r="D200" s="80"/>
      <c r="E200" s="81"/>
      <c r="F200" s="70"/>
    </row>
    <row r="201">
      <c r="A201" s="70"/>
      <c r="B201" s="80"/>
      <c r="C201" s="80"/>
      <c r="D201" s="80"/>
      <c r="E201" s="81"/>
      <c r="F201" s="70"/>
    </row>
    <row r="202">
      <c r="A202" s="70"/>
      <c r="B202" s="80"/>
      <c r="C202" s="80"/>
      <c r="D202" s="80"/>
      <c r="E202" s="81"/>
      <c r="F202" s="70"/>
    </row>
    <row r="203">
      <c r="A203" s="70"/>
      <c r="B203" s="80"/>
      <c r="C203" s="80"/>
      <c r="D203" s="80"/>
      <c r="E203" s="81"/>
      <c r="F203" s="70"/>
    </row>
    <row r="204">
      <c r="A204" s="70"/>
      <c r="B204" s="80"/>
      <c r="C204" s="80"/>
      <c r="D204" s="80"/>
      <c r="E204" s="81"/>
      <c r="F204" s="70"/>
    </row>
    <row r="205">
      <c r="A205" s="70"/>
      <c r="B205" s="80"/>
      <c r="C205" s="80"/>
      <c r="D205" s="80"/>
      <c r="E205" s="81"/>
      <c r="F205" s="70"/>
    </row>
    <row r="206">
      <c r="A206" s="70"/>
      <c r="B206" s="80"/>
      <c r="C206" s="80"/>
      <c r="D206" s="80"/>
      <c r="E206" s="81"/>
      <c r="F206" s="70"/>
    </row>
    <row r="207">
      <c r="A207" s="70"/>
      <c r="B207" s="80"/>
      <c r="C207" s="80"/>
      <c r="D207" s="80"/>
      <c r="E207" s="81"/>
      <c r="F207" s="70"/>
    </row>
    <row r="208">
      <c r="A208" s="70"/>
      <c r="B208" s="80"/>
      <c r="C208" s="80"/>
      <c r="D208" s="80"/>
      <c r="E208" s="81"/>
      <c r="F208" s="70"/>
    </row>
    <row r="209">
      <c r="A209" s="70"/>
      <c r="B209" s="80"/>
      <c r="C209" s="80"/>
      <c r="D209" s="80"/>
      <c r="E209" s="81"/>
      <c r="F209" s="70"/>
    </row>
    <row r="210">
      <c r="A210" s="70"/>
      <c r="B210" s="80"/>
      <c r="C210" s="80"/>
      <c r="D210" s="80"/>
      <c r="E210" s="81"/>
      <c r="F210" s="70"/>
    </row>
    <row r="211">
      <c r="A211" s="70"/>
      <c r="B211" s="80"/>
      <c r="C211" s="80"/>
      <c r="D211" s="80"/>
      <c r="E211" s="81"/>
      <c r="F211" s="70"/>
    </row>
    <row r="212">
      <c r="A212" s="70"/>
      <c r="B212" s="80"/>
      <c r="C212" s="80"/>
      <c r="D212" s="80"/>
      <c r="E212" s="81"/>
      <c r="F212" s="70"/>
    </row>
    <row r="213">
      <c r="A213" s="70"/>
      <c r="B213" s="80"/>
      <c r="C213" s="80"/>
      <c r="D213" s="80"/>
      <c r="E213" s="81"/>
      <c r="F213" s="70"/>
    </row>
    <row r="214">
      <c r="A214" s="70"/>
      <c r="B214" s="80"/>
      <c r="C214" s="80"/>
      <c r="D214" s="80"/>
      <c r="E214" s="81"/>
      <c r="F214" s="70"/>
    </row>
    <row r="215">
      <c r="A215" s="70"/>
      <c r="B215" s="80"/>
      <c r="C215" s="80"/>
      <c r="D215" s="80"/>
      <c r="E215" s="81"/>
      <c r="F215" s="70"/>
    </row>
    <row r="216">
      <c r="A216" s="70"/>
      <c r="B216" s="80"/>
      <c r="C216" s="80"/>
      <c r="D216" s="80"/>
      <c r="E216" s="81"/>
      <c r="F216" s="70"/>
    </row>
    <row r="217">
      <c r="A217" s="70"/>
      <c r="B217" s="80"/>
      <c r="C217" s="80"/>
      <c r="D217" s="80"/>
      <c r="E217" s="81"/>
      <c r="F217" s="70"/>
    </row>
    <row r="218">
      <c r="A218" s="70"/>
      <c r="B218" s="80"/>
      <c r="C218" s="80"/>
      <c r="D218" s="80"/>
      <c r="E218" s="81"/>
      <c r="F218" s="70"/>
    </row>
    <row r="219">
      <c r="A219" s="70"/>
      <c r="B219" s="80"/>
      <c r="C219" s="80"/>
      <c r="D219" s="80"/>
      <c r="E219" s="81"/>
      <c r="F219" s="70"/>
    </row>
    <row r="220">
      <c r="A220" s="70"/>
      <c r="B220" s="80"/>
      <c r="C220" s="80"/>
      <c r="D220" s="80"/>
      <c r="E220" s="81"/>
      <c r="F220" s="70"/>
    </row>
    <row r="221">
      <c r="A221" s="70"/>
      <c r="B221" s="80"/>
      <c r="C221" s="80"/>
      <c r="D221" s="80"/>
      <c r="E221" s="81"/>
      <c r="F221" s="70"/>
    </row>
    <row r="222">
      <c r="A222" s="70"/>
      <c r="B222" s="80"/>
      <c r="C222" s="80"/>
      <c r="D222" s="80"/>
      <c r="E222" s="81"/>
      <c r="F222" s="70"/>
    </row>
    <row r="223">
      <c r="A223" s="70"/>
      <c r="B223" s="80"/>
      <c r="C223" s="80"/>
      <c r="D223" s="80"/>
      <c r="E223" s="81"/>
      <c r="F223" s="70"/>
    </row>
    <row r="224">
      <c r="A224" s="70"/>
      <c r="B224" s="80"/>
      <c r="C224" s="80"/>
      <c r="D224" s="80"/>
      <c r="E224" s="81"/>
      <c r="F224" s="70"/>
    </row>
    <row r="225">
      <c r="A225" s="70"/>
      <c r="B225" s="80"/>
      <c r="C225" s="80"/>
      <c r="D225" s="80"/>
      <c r="E225" s="81"/>
      <c r="F225" s="70"/>
    </row>
    <row r="226">
      <c r="A226" s="70"/>
      <c r="B226" s="80"/>
      <c r="C226" s="80"/>
      <c r="D226" s="80"/>
      <c r="E226" s="81"/>
      <c r="F226" s="70"/>
    </row>
    <row r="227">
      <c r="A227" s="70"/>
      <c r="B227" s="80"/>
      <c r="C227" s="80"/>
      <c r="D227" s="80"/>
      <c r="E227" s="81"/>
      <c r="F227" s="70"/>
    </row>
    <row r="228">
      <c r="A228" s="70"/>
      <c r="B228" s="80"/>
      <c r="C228" s="80"/>
      <c r="D228" s="80"/>
      <c r="E228" s="81"/>
      <c r="F228" s="70"/>
    </row>
    <row r="229">
      <c r="A229" s="70"/>
      <c r="B229" s="80"/>
      <c r="C229" s="80"/>
      <c r="D229" s="80"/>
      <c r="E229" s="81"/>
      <c r="F229" s="70"/>
    </row>
    <row r="230">
      <c r="A230" s="70"/>
      <c r="B230" s="80"/>
      <c r="C230" s="80"/>
      <c r="D230" s="80"/>
      <c r="E230" s="81"/>
      <c r="F230" s="70"/>
    </row>
    <row r="231">
      <c r="A231" s="70"/>
      <c r="B231" s="80"/>
      <c r="C231" s="80"/>
      <c r="D231" s="80"/>
      <c r="E231" s="81"/>
      <c r="F231" s="70"/>
    </row>
    <row r="232">
      <c r="A232" s="70"/>
      <c r="B232" s="80"/>
      <c r="C232" s="80"/>
      <c r="D232" s="80"/>
      <c r="E232" s="81"/>
      <c r="F232" s="70"/>
    </row>
    <row r="233">
      <c r="A233" s="70"/>
      <c r="B233" s="80"/>
      <c r="C233" s="80"/>
      <c r="D233" s="80"/>
      <c r="E233" s="81"/>
      <c r="F233" s="70"/>
    </row>
    <row r="234">
      <c r="A234" s="70"/>
      <c r="B234" s="80"/>
      <c r="C234" s="80"/>
      <c r="D234" s="80"/>
      <c r="E234" s="81"/>
      <c r="F234" s="70"/>
    </row>
    <row r="235">
      <c r="A235" s="70"/>
      <c r="B235" s="80"/>
      <c r="C235" s="80"/>
      <c r="D235" s="80"/>
      <c r="E235" s="81"/>
      <c r="F235" s="70"/>
    </row>
    <row r="236">
      <c r="A236" s="70"/>
      <c r="B236" s="80"/>
      <c r="C236" s="80"/>
      <c r="D236" s="80"/>
      <c r="E236" s="81"/>
      <c r="F236" s="70"/>
    </row>
    <row r="237">
      <c r="A237" s="70"/>
      <c r="B237" s="80"/>
      <c r="C237" s="80"/>
      <c r="D237" s="80"/>
      <c r="E237" s="81"/>
      <c r="F237" s="70"/>
    </row>
    <row r="238">
      <c r="A238" s="70"/>
      <c r="B238" s="80"/>
      <c r="C238" s="80"/>
      <c r="D238" s="80"/>
      <c r="E238" s="81"/>
      <c r="F238" s="70"/>
    </row>
    <row r="239">
      <c r="A239" s="70"/>
      <c r="B239" s="80"/>
      <c r="C239" s="80"/>
      <c r="D239" s="80"/>
      <c r="E239" s="81"/>
      <c r="F239" s="70"/>
    </row>
    <row r="240">
      <c r="A240" s="70"/>
      <c r="B240" s="80"/>
      <c r="C240" s="80"/>
      <c r="D240" s="80"/>
      <c r="E240" s="81"/>
      <c r="F240" s="70"/>
    </row>
    <row r="241">
      <c r="A241" s="70"/>
      <c r="B241" s="80"/>
      <c r="C241" s="80"/>
      <c r="D241" s="80"/>
      <c r="E241" s="81"/>
      <c r="F241" s="70"/>
    </row>
    <row r="242">
      <c r="A242" s="70"/>
      <c r="B242" s="80"/>
      <c r="C242" s="80"/>
      <c r="D242" s="80"/>
      <c r="E242" s="81"/>
      <c r="F242" s="70"/>
    </row>
    <row r="243">
      <c r="A243" s="70"/>
      <c r="B243" s="80"/>
      <c r="C243" s="80"/>
      <c r="D243" s="80"/>
      <c r="E243" s="81"/>
      <c r="F243" s="70"/>
    </row>
    <row r="244">
      <c r="A244" s="70"/>
      <c r="B244" s="80"/>
      <c r="C244" s="80"/>
      <c r="D244" s="80"/>
      <c r="E244" s="81"/>
      <c r="F244" s="70"/>
    </row>
    <row r="245">
      <c r="A245" s="70"/>
      <c r="B245" s="80"/>
      <c r="C245" s="80"/>
      <c r="D245" s="80"/>
      <c r="E245" s="81"/>
      <c r="F245" s="70"/>
    </row>
    <row r="246">
      <c r="A246" s="70"/>
      <c r="B246" s="80"/>
      <c r="C246" s="80"/>
      <c r="D246" s="80"/>
      <c r="E246" s="81"/>
      <c r="F246" s="70"/>
    </row>
    <row r="247">
      <c r="A247" s="70"/>
      <c r="B247" s="80"/>
      <c r="C247" s="80"/>
      <c r="D247" s="80"/>
      <c r="E247" s="81"/>
      <c r="F247" s="70"/>
    </row>
    <row r="248">
      <c r="A248" s="70"/>
      <c r="B248" s="80"/>
      <c r="C248" s="80"/>
      <c r="D248" s="80"/>
      <c r="E248" s="81"/>
      <c r="F248" s="70"/>
    </row>
    <row r="249">
      <c r="A249" s="70"/>
      <c r="B249" s="80"/>
      <c r="C249" s="80"/>
      <c r="D249" s="80"/>
      <c r="E249" s="81"/>
      <c r="F249" s="70"/>
    </row>
    <row r="250">
      <c r="A250" s="70"/>
      <c r="B250" s="80"/>
      <c r="C250" s="80"/>
      <c r="D250" s="80"/>
      <c r="E250" s="81"/>
      <c r="F250" s="70"/>
    </row>
    <row r="251">
      <c r="A251" s="70"/>
      <c r="B251" s="80"/>
      <c r="C251" s="80"/>
      <c r="D251" s="80"/>
      <c r="E251" s="81"/>
      <c r="F251" s="70"/>
    </row>
    <row r="252">
      <c r="A252" s="70"/>
      <c r="B252" s="80"/>
      <c r="C252" s="80"/>
      <c r="D252" s="80"/>
      <c r="E252" s="81"/>
      <c r="F252" s="70"/>
    </row>
    <row r="253">
      <c r="A253" s="70"/>
      <c r="B253" s="80"/>
      <c r="C253" s="80"/>
      <c r="D253" s="80"/>
      <c r="E253" s="81"/>
      <c r="F253" s="70"/>
    </row>
    <row r="254">
      <c r="A254" s="70"/>
      <c r="B254" s="80"/>
      <c r="C254" s="80"/>
      <c r="D254" s="80"/>
      <c r="E254" s="81"/>
      <c r="F254" s="70"/>
    </row>
    <row r="255">
      <c r="A255" s="70"/>
      <c r="B255" s="80"/>
      <c r="C255" s="80"/>
      <c r="D255" s="80"/>
      <c r="E255" s="81"/>
      <c r="F255" s="70"/>
    </row>
    <row r="256">
      <c r="A256" s="70"/>
      <c r="B256" s="80"/>
      <c r="C256" s="80"/>
      <c r="D256" s="80"/>
      <c r="E256" s="81"/>
      <c r="F256" s="70"/>
    </row>
    <row r="257">
      <c r="A257" s="70"/>
      <c r="B257" s="80"/>
      <c r="C257" s="80"/>
      <c r="D257" s="80"/>
      <c r="E257" s="81"/>
      <c r="F257" s="70"/>
    </row>
    <row r="258">
      <c r="A258" s="70"/>
      <c r="B258" s="80"/>
      <c r="C258" s="80"/>
      <c r="D258" s="80"/>
      <c r="E258" s="81"/>
      <c r="F258" s="70"/>
    </row>
    <row r="259">
      <c r="A259" s="70"/>
      <c r="B259" s="80"/>
      <c r="C259" s="80"/>
      <c r="D259" s="80"/>
      <c r="E259" s="81"/>
      <c r="F259" s="70"/>
    </row>
    <row r="260">
      <c r="A260" s="70"/>
      <c r="B260" s="80"/>
      <c r="C260" s="80"/>
      <c r="D260" s="80"/>
      <c r="E260" s="81"/>
      <c r="F260" s="70"/>
    </row>
    <row r="261">
      <c r="A261" s="70"/>
      <c r="B261" s="80"/>
      <c r="C261" s="80"/>
      <c r="D261" s="80"/>
      <c r="E261" s="81"/>
      <c r="F261" s="70"/>
    </row>
    <row r="262">
      <c r="A262" s="70"/>
      <c r="B262" s="80"/>
      <c r="C262" s="80"/>
      <c r="D262" s="80"/>
      <c r="E262" s="81"/>
      <c r="F262" s="70"/>
    </row>
    <row r="263">
      <c r="A263" s="70"/>
      <c r="B263" s="80"/>
      <c r="C263" s="80"/>
      <c r="D263" s="80"/>
      <c r="E263" s="81"/>
      <c r="F263" s="70"/>
    </row>
    <row r="264">
      <c r="A264" s="70"/>
      <c r="B264" s="80"/>
      <c r="C264" s="80"/>
      <c r="D264" s="80"/>
      <c r="E264" s="81"/>
      <c r="F264" s="70"/>
    </row>
    <row r="265">
      <c r="A265" s="70"/>
      <c r="B265" s="80"/>
      <c r="C265" s="80"/>
      <c r="D265" s="80"/>
      <c r="E265" s="81"/>
      <c r="F265" s="70"/>
    </row>
    <row r="266">
      <c r="A266" s="70"/>
      <c r="B266" s="80"/>
      <c r="C266" s="80"/>
      <c r="D266" s="80"/>
      <c r="E266" s="81"/>
      <c r="F266" s="70"/>
    </row>
    <row r="267">
      <c r="A267" s="70"/>
      <c r="B267" s="80"/>
      <c r="C267" s="80"/>
      <c r="D267" s="80"/>
      <c r="E267" s="81"/>
      <c r="F267" s="70"/>
    </row>
    <row r="268">
      <c r="A268" s="70"/>
      <c r="B268" s="80"/>
      <c r="C268" s="80"/>
      <c r="D268" s="80"/>
      <c r="E268" s="81"/>
      <c r="F268" s="70"/>
    </row>
    <row r="269">
      <c r="A269" s="70"/>
      <c r="B269" s="80"/>
      <c r="C269" s="80"/>
      <c r="D269" s="80"/>
      <c r="E269" s="81"/>
      <c r="F269" s="70"/>
    </row>
    <row r="270">
      <c r="A270" s="70"/>
      <c r="B270" s="80"/>
      <c r="C270" s="80"/>
      <c r="D270" s="80"/>
      <c r="E270" s="81"/>
      <c r="F270" s="70"/>
    </row>
    <row r="271">
      <c r="A271" s="70"/>
      <c r="B271" s="80"/>
      <c r="C271" s="80"/>
      <c r="D271" s="80"/>
      <c r="E271" s="81"/>
      <c r="F271" s="70"/>
    </row>
    <row r="272">
      <c r="A272" s="70"/>
      <c r="B272" s="80"/>
      <c r="C272" s="80"/>
      <c r="D272" s="80"/>
      <c r="E272" s="81"/>
      <c r="F272" s="70"/>
    </row>
    <row r="273">
      <c r="A273" s="70"/>
      <c r="B273" s="80"/>
      <c r="C273" s="80"/>
      <c r="D273" s="80"/>
      <c r="E273" s="81"/>
      <c r="F273" s="70"/>
    </row>
    <row r="274">
      <c r="A274" s="70"/>
      <c r="B274" s="80"/>
      <c r="C274" s="80"/>
      <c r="D274" s="80"/>
      <c r="E274" s="81"/>
      <c r="F274" s="70"/>
    </row>
    <row r="275">
      <c r="A275" s="70"/>
      <c r="B275" s="80"/>
      <c r="C275" s="80"/>
      <c r="D275" s="80"/>
      <c r="E275" s="81"/>
      <c r="F275" s="70"/>
    </row>
    <row r="276">
      <c r="A276" s="70"/>
      <c r="B276" s="80"/>
      <c r="C276" s="80"/>
      <c r="D276" s="80"/>
      <c r="E276" s="81"/>
      <c r="F276" s="70"/>
    </row>
    <row r="277">
      <c r="A277" s="70"/>
      <c r="B277" s="80"/>
      <c r="C277" s="80"/>
      <c r="D277" s="80"/>
      <c r="E277" s="81"/>
      <c r="F277" s="70"/>
    </row>
    <row r="278">
      <c r="A278" s="70"/>
      <c r="B278" s="80"/>
      <c r="C278" s="80"/>
      <c r="D278" s="80"/>
      <c r="E278" s="81"/>
      <c r="F278" s="70"/>
    </row>
    <row r="279">
      <c r="A279" s="70"/>
      <c r="B279" s="80"/>
      <c r="C279" s="80"/>
      <c r="D279" s="80"/>
      <c r="E279" s="81"/>
      <c r="F279" s="70"/>
    </row>
    <row r="280">
      <c r="A280" s="70"/>
      <c r="B280" s="80"/>
      <c r="C280" s="80"/>
      <c r="D280" s="80"/>
      <c r="E280" s="81"/>
      <c r="F280" s="70"/>
    </row>
    <row r="281">
      <c r="A281" s="70"/>
      <c r="B281" s="80"/>
      <c r="C281" s="80"/>
      <c r="D281" s="80"/>
      <c r="E281" s="81"/>
      <c r="F281" s="70"/>
    </row>
    <row r="282">
      <c r="A282" s="70"/>
      <c r="B282" s="80"/>
      <c r="C282" s="80"/>
      <c r="D282" s="80"/>
      <c r="E282" s="81"/>
      <c r="F282" s="70"/>
    </row>
    <row r="283">
      <c r="A283" s="70"/>
      <c r="B283" s="80"/>
      <c r="C283" s="80"/>
      <c r="D283" s="80"/>
      <c r="E283" s="81"/>
      <c r="F283" s="70"/>
    </row>
    <row r="284">
      <c r="A284" s="70"/>
      <c r="B284" s="80"/>
      <c r="C284" s="80"/>
      <c r="D284" s="80"/>
      <c r="E284" s="81"/>
      <c r="F284" s="70"/>
    </row>
    <row r="285">
      <c r="A285" s="70"/>
      <c r="B285" s="80"/>
      <c r="C285" s="80"/>
      <c r="D285" s="80"/>
      <c r="E285" s="81"/>
      <c r="F285" s="70"/>
    </row>
    <row r="286">
      <c r="A286" s="70"/>
      <c r="B286" s="80"/>
      <c r="C286" s="80"/>
      <c r="D286" s="80"/>
      <c r="E286" s="81"/>
      <c r="F286" s="70"/>
    </row>
    <row r="287">
      <c r="A287" s="70"/>
      <c r="B287" s="80"/>
      <c r="C287" s="80"/>
      <c r="D287" s="80"/>
      <c r="E287" s="81"/>
      <c r="F287" s="70"/>
    </row>
    <row r="288">
      <c r="A288" s="70"/>
      <c r="B288" s="80"/>
      <c r="C288" s="80"/>
      <c r="D288" s="80"/>
      <c r="E288" s="81"/>
      <c r="F288" s="70"/>
    </row>
    <row r="289">
      <c r="A289" s="70"/>
      <c r="B289" s="80"/>
      <c r="C289" s="80"/>
      <c r="D289" s="80"/>
      <c r="E289" s="81"/>
      <c r="F289" s="70"/>
    </row>
    <row r="290">
      <c r="A290" s="70"/>
      <c r="B290" s="80"/>
      <c r="C290" s="80"/>
      <c r="D290" s="80"/>
      <c r="E290" s="81"/>
      <c r="F290" s="70"/>
    </row>
    <row r="291">
      <c r="A291" s="70"/>
      <c r="B291" s="80"/>
      <c r="C291" s="80"/>
      <c r="D291" s="80"/>
      <c r="E291" s="81"/>
      <c r="F291" s="70"/>
    </row>
    <row r="292">
      <c r="A292" s="70"/>
      <c r="B292" s="80"/>
      <c r="C292" s="80"/>
      <c r="D292" s="80"/>
      <c r="E292" s="81"/>
      <c r="F292" s="70"/>
    </row>
    <row r="293">
      <c r="A293" s="70"/>
      <c r="B293" s="80"/>
      <c r="C293" s="80"/>
      <c r="D293" s="80"/>
      <c r="E293" s="81"/>
      <c r="F293" s="70"/>
    </row>
    <row r="294">
      <c r="A294" s="70"/>
      <c r="B294" s="80"/>
      <c r="C294" s="80"/>
      <c r="D294" s="80"/>
      <c r="E294" s="81"/>
      <c r="F294" s="70"/>
    </row>
    <row r="295">
      <c r="A295" s="70"/>
      <c r="B295" s="80"/>
      <c r="C295" s="80"/>
      <c r="D295" s="80"/>
      <c r="E295" s="81"/>
      <c r="F295" s="70"/>
    </row>
    <row r="296">
      <c r="A296" s="70"/>
      <c r="B296" s="80"/>
      <c r="C296" s="80"/>
      <c r="D296" s="80"/>
      <c r="E296" s="81"/>
      <c r="F296" s="70"/>
    </row>
    <row r="297">
      <c r="A297" s="70"/>
      <c r="B297" s="80"/>
      <c r="C297" s="80"/>
      <c r="D297" s="80"/>
      <c r="E297" s="81"/>
      <c r="F297" s="70"/>
    </row>
    <row r="298">
      <c r="A298" s="70"/>
      <c r="B298" s="80"/>
      <c r="C298" s="80"/>
      <c r="D298" s="80"/>
      <c r="E298" s="81"/>
      <c r="F298" s="70"/>
    </row>
    <row r="299">
      <c r="A299" s="70"/>
      <c r="B299" s="80"/>
      <c r="C299" s="80"/>
      <c r="D299" s="80"/>
      <c r="E299" s="81"/>
      <c r="F299" s="70"/>
    </row>
    <row r="300">
      <c r="A300" s="70"/>
      <c r="B300" s="80"/>
      <c r="C300" s="80"/>
      <c r="D300" s="80"/>
      <c r="E300" s="81"/>
      <c r="F300" s="70"/>
    </row>
    <row r="301">
      <c r="A301" s="70"/>
      <c r="B301" s="80"/>
      <c r="C301" s="80"/>
      <c r="D301" s="80"/>
      <c r="E301" s="81"/>
      <c r="F301" s="70"/>
    </row>
    <row r="302">
      <c r="A302" s="70"/>
      <c r="B302" s="80"/>
      <c r="C302" s="80"/>
      <c r="D302" s="80"/>
      <c r="E302" s="81"/>
      <c r="F302" s="70"/>
    </row>
    <row r="303">
      <c r="A303" s="70"/>
      <c r="B303" s="80"/>
      <c r="C303" s="80"/>
      <c r="D303" s="80"/>
      <c r="E303" s="81"/>
      <c r="F303" s="70"/>
    </row>
    <row r="304">
      <c r="A304" s="70"/>
      <c r="B304" s="80"/>
      <c r="C304" s="80"/>
      <c r="D304" s="80"/>
      <c r="E304" s="81"/>
      <c r="F304" s="70"/>
    </row>
    <row r="305">
      <c r="A305" s="70"/>
      <c r="B305" s="80"/>
      <c r="C305" s="80"/>
      <c r="D305" s="80"/>
      <c r="E305" s="81"/>
      <c r="F305" s="70"/>
    </row>
    <row r="306">
      <c r="A306" s="70"/>
      <c r="B306" s="80"/>
      <c r="C306" s="80"/>
      <c r="D306" s="80"/>
      <c r="E306" s="81"/>
      <c r="F306" s="70"/>
    </row>
    <row r="307">
      <c r="A307" s="70"/>
      <c r="B307" s="80"/>
      <c r="C307" s="80"/>
      <c r="D307" s="80"/>
      <c r="E307" s="81"/>
      <c r="F307" s="70"/>
    </row>
    <row r="308">
      <c r="A308" s="70"/>
      <c r="B308" s="80"/>
      <c r="C308" s="80"/>
      <c r="D308" s="80"/>
      <c r="E308" s="81"/>
      <c r="F308" s="70"/>
    </row>
    <row r="309">
      <c r="A309" s="70"/>
      <c r="B309" s="80"/>
      <c r="C309" s="80"/>
      <c r="D309" s="80"/>
      <c r="E309" s="81"/>
      <c r="F309" s="70"/>
    </row>
    <row r="310">
      <c r="A310" s="70"/>
      <c r="B310" s="80"/>
      <c r="C310" s="80"/>
      <c r="D310" s="80"/>
      <c r="E310" s="81"/>
      <c r="F310" s="70"/>
    </row>
    <row r="311">
      <c r="A311" s="70"/>
      <c r="B311" s="80"/>
      <c r="C311" s="80"/>
      <c r="D311" s="80"/>
      <c r="E311" s="81"/>
      <c r="F311" s="70"/>
    </row>
    <row r="312">
      <c r="A312" s="70"/>
      <c r="B312" s="80"/>
      <c r="C312" s="80"/>
      <c r="D312" s="80"/>
      <c r="E312" s="81"/>
      <c r="F312" s="70"/>
    </row>
    <row r="313">
      <c r="A313" s="70"/>
      <c r="B313" s="80"/>
      <c r="C313" s="80"/>
      <c r="D313" s="80"/>
      <c r="E313" s="81"/>
      <c r="F313" s="70"/>
    </row>
    <row r="314">
      <c r="A314" s="70"/>
      <c r="B314" s="80"/>
      <c r="C314" s="80"/>
      <c r="D314" s="80"/>
      <c r="E314" s="81"/>
      <c r="F314" s="70"/>
    </row>
    <row r="315">
      <c r="A315" s="70"/>
      <c r="B315" s="80"/>
      <c r="C315" s="80"/>
      <c r="D315" s="80"/>
      <c r="E315" s="81"/>
      <c r="F315" s="70"/>
    </row>
    <row r="316">
      <c r="A316" s="70"/>
      <c r="B316" s="80"/>
      <c r="C316" s="80"/>
      <c r="D316" s="80"/>
      <c r="E316" s="81"/>
      <c r="F316" s="70"/>
    </row>
    <row r="317">
      <c r="A317" s="70"/>
      <c r="B317" s="80"/>
      <c r="C317" s="80"/>
      <c r="D317" s="80"/>
      <c r="E317" s="81"/>
      <c r="F317" s="70"/>
    </row>
    <row r="318">
      <c r="A318" s="70"/>
      <c r="B318" s="80"/>
      <c r="C318" s="80"/>
      <c r="D318" s="80"/>
      <c r="E318" s="81"/>
      <c r="F318" s="70"/>
    </row>
    <row r="319">
      <c r="A319" s="70"/>
      <c r="B319" s="80"/>
      <c r="C319" s="80"/>
      <c r="D319" s="80"/>
      <c r="E319" s="81"/>
      <c r="F319" s="70"/>
    </row>
    <row r="320">
      <c r="A320" s="70"/>
      <c r="B320" s="80"/>
      <c r="C320" s="80"/>
      <c r="D320" s="80"/>
      <c r="E320" s="81"/>
      <c r="F320" s="70"/>
    </row>
    <row r="321">
      <c r="A321" s="70"/>
      <c r="B321" s="80"/>
      <c r="C321" s="80"/>
      <c r="D321" s="80"/>
      <c r="E321" s="81"/>
      <c r="F321" s="70"/>
    </row>
    <row r="322">
      <c r="A322" s="70"/>
      <c r="B322" s="80"/>
      <c r="C322" s="80"/>
      <c r="D322" s="80"/>
      <c r="E322" s="81"/>
      <c r="F322" s="70"/>
    </row>
    <row r="323">
      <c r="A323" s="70"/>
      <c r="B323" s="80"/>
      <c r="C323" s="80"/>
      <c r="D323" s="80"/>
      <c r="E323" s="81"/>
      <c r="F323" s="70"/>
    </row>
    <row r="324">
      <c r="A324" s="70"/>
      <c r="B324" s="80"/>
      <c r="C324" s="80"/>
      <c r="D324" s="80"/>
      <c r="E324" s="81"/>
      <c r="F324" s="70"/>
    </row>
    <row r="325">
      <c r="A325" s="70"/>
      <c r="B325" s="80"/>
      <c r="C325" s="80"/>
      <c r="D325" s="80"/>
      <c r="E325" s="81"/>
      <c r="F325" s="70"/>
    </row>
    <row r="326">
      <c r="A326" s="70"/>
      <c r="B326" s="80"/>
      <c r="C326" s="80"/>
      <c r="D326" s="80"/>
      <c r="E326" s="81"/>
      <c r="F326" s="70"/>
    </row>
    <row r="327">
      <c r="A327" s="70"/>
      <c r="B327" s="80"/>
      <c r="C327" s="80"/>
      <c r="D327" s="80"/>
      <c r="E327" s="81"/>
      <c r="F327" s="70"/>
    </row>
    <row r="328">
      <c r="A328" s="70"/>
      <c r="B328" s="80"/>
      <c r="C328" s="80"/>
      <c r="D328" s="80"/>
      <c r="E328" s="81"/>
      <c r="F328" s="70"/>
    </row>
    <row r="329">
      <c r="A329" s="70"/>
      <c r="B329" s="80"/>
      <c r="C329" s="80"/>
      <c r="D329" s="80"/>
      <c r="E329" s="81"/>
      <c r="F329" s="70"/>
    </row>
    <row r="330">
      <c r="A330" s="70"/>
      <c r="B330" s="80"/>
      <c r="C330" s="80"/>
      <c r="D330" s="80"/>
      <c r="E330" s="81"/>
      <c r="F330" s="70"/>
    </row>
    <row r="331">
      <c r="A331" s="70"/>
      <c r="B331" s="80"/>
      <c r="C331" s="80"/>
      <c r="D331" s="80"/>
      <c r="E331" s="81"/>
      <c r="F331" s="70"/>
    </row>
    <row r="332">
      <c r="A332" s="70"/>
      <c r="B332" s="80"/>
      <c r="C332" s="80"/>
      <c r="D332" s="80"/>
      <c r="E332" s="81"/>
      <c r="F332" s="70"/>
    </row>
    <row r="333">
      <c r="A333" s="70"/>
      <c r="B333" s="80"/>
      <c r="C333" s="80"/>
      <c r="D333" s="80"/>
      <c r="E333" s="81"/>
      <c r="F333" s="70"/>
    </row>
    <row r="334">
      <c r="A334" s="70"/>
      <c r="B334" s="80"/>
      <c r="C334" s="80"/>
      <c r="D334" s="80"/>
      <c r="E334" s="81"/>
      <c r="F334" s="70"/>
    </row>
    <row r="335">
      <c r="A335" s="70"/>
      <c r="B335" s="80"/>
      <c r="C335" s="80"/>
      <c r="D335" s="80"/>
      <c r="E335" s="81"/>
      <c r="F335" s="70"/>
    </row>
    <row r="336">
      <c r="A336" s="70"/>
      <c r="B336" s="80"/>
      <c r="C336" s="80"/>
      <c r="D336" s="80"/>
      <c r="E336" s="81"/>
      <c r="F336" s="70"/>
    </row>
    <row r="337">
      <c r="A337" s="70"/>
      <c r="B337" s="80"/>
      <c r="C337" s="80"/>
      <c r="D337" s="80"/>
      <c r="E337" s="81"/>
      <c r="F337" s="70"/>
    </row>
    <row r="338">
      <c r="A338" s="70"/>
      <c r="B338" s="80"/>
      <c r="C338" s="80"/>
      <c r="D338" s="80"/>
      <c r="E338" s="81"/>
      <c r="F338" s="70"/>
    </row>
    <row r="339">
      <c r="A339" s="70"/>
      <c r="B339" s="80"/>
      <c r="C339" s="80"/>
      <c r="D339" s="80"/>
      <c r="E339" s="81"/>
      <c r="F339" s="70"/>
    </row>
    <row r="340">
      <c r="A340" s="70"/>
      <c r="B340" s="80"/>
      <c r="C340" s="80"/>
      <c r="D340" s="80"/>
      <c r="E340" s="81"/>
      <c r="F340" s="70"/>
    </row>
    <row r="341">
      <c r="A341" s="70"/>
      <c r="B341" s="80"/>
      <c r="C341" s="80"/>
      <c r="D341" s="80"/>
      <c r="E341" s="81"/>
      <c r="F341" s="70"/>
    </row>
    <row r="342">
      <c r="A342" s="70"/>
      <c r="B342" s="80"/>
      <c r="C342" s="80"/>
      <c r="D342" s="80"/>
      <c r="E342" s="81"/>
      <c r="F342" s="70"/>
    </row>
    <row r="343">
      <c r="A343" s="70"/>
      <c r="B343" s="80"/>
      <c r="C343" s="80"/>
      <c r="D343" s="80"/>
      <c r="E343" s="81"/>
      <c r="F343" s="70"/>
    </row>
    <row r="344">
      <c r="A344" s="70"/>
      <c r="B344" s="80"/>
      <c r="C344" s="80"/>
      <c r="D344" s="80"/>
      <c r="E344" s="81"/>
      <c r="F344" s="70"/>
    </row>
    <row r="345">
      <c r="A345" s="70"/>
      <c r="B345" s="80"/>
      <c r="C345" s="80"/>
      <c r="D345" s="80"/>
      <c r="E345" s="81"/>
      <c r="F345" s="70"/>
    </row>
    <row r="346">
      <c r="A346" s="70"/>
      <c r="B346" s="80"/>
      <c r="C346" s="80"/>
      <c r="D346" s="80"/>
      <c r="E346" s="81"/>
      <c r="F346" s="70"/>
    </row>
    <row r="347">
      <c r="A347" s="70"/>
      <c r="B347" s="80"/>
      <c r="C347" s="80"/>
      <c r="D347" s="80"/>
      <c r="E347" s="81"/>
      <c r="F347" s="70"/>
    </row>
    <row r="348">
      <c r="A348" s="70"/>
      <c r="B348" s="80"/>
      <c r="C348" s="80"/>
      <c r="D348" s="80"/>
      <c r="E348" s="81"/>
      <c r="F348" s="70"/>
    </row>
    <row r="349">
      <c r="A349" s="70"/>
      <c r="B349" s="80"/>
      <c r="C349" s="80"/>
      <c r="D349" s="80"/>
      <c r="E349" s="81"/>
      <c r="F349" s="70"/>
    </row>
    <row r="350">
      <c r="A350" s="70"/>
      <c r="B350" s="80"/>
      <c r="C350" s="80"/>
      <c r="D350" s="80"/>
      <c r="E350" s="81"/>
      <c r="F350" s="70"/>
    </row>
    <row r="351">
      <c r="A351" s="70"/>
      <c r="B351" s="80"/>
      <c r="C351" s="80"/>
      <c r="D351" s="80"/>
      <c r="E351" s="81"/>
      <c r="F351" s="70"/>
    </row>
    <row r="352">
      <c r="A352" s="70"/>
      <c r="B352" s="80"/>
      <c r="C352" s="80"/>
      <c r="D352" s="80"/>
      <c r="E352" s="81"/>
      <c r="F352" s="70"/>
    </row>
    <row r="353">
      <c r="A353" s="70"/>
      <c r="B353" s="80"/>
      <c r="C353" s="80"/>
      <c r="D353" s="80"/>
      <c r="E353" s="81"/>
      <c r="F353" s="70"/>
    </row>
    <row r="354">
      <c r="A354" s="70"/>
      <c r="B354" s="80"/>
      <c r="C354" s="80"/>
      <c r="D354" s="80"/>
      <c r="E354" s="81"/>
      <c r="F354" s="70"/>
    </row>
    <row r="355">
      <c r="A355" s="70"/>
      <c r="B355" s="80"/>
      <c r="C355" s="80"/>
      <c r="D355" s="80"/>
      <c r="E355" s="81"/>
      <c r="F355" s="70"/>
    </row>
    <row r="356">
      <c r="A356" s="70"/>
      <c r="B356" s="80"/>
      <c r="C356" s="80"/>
      <c r="D356" s="80"/>
      <c r="E356" s="81"/>
      <c r="F356" s="70"/>
    </row>
    <row r="357">
      <c r="A357" s="70"/>
      <c r="B357" s="80"/>
      <c r="C357" s="80"/>
      <c r="D357" s="80"/>
      <c r="E357" s="81"/>
      <c r="F357" s="70"/>
    </row>
    <row r="358">
      <c r="A358" s="70"/>
      <c r="B358" s="80"/>
      <c r="C358" s="80"/>
      <c r="D358" s="80"/>
      <c r="E358" s="81"/>
      <c r="F358" s="70"/>
    </row>
    <row r="359">
      <c r="A359" s="70"/>
      <c r="B359" s="80"/>
      <c r="C359" s="80"/>
      <c r="D359" s="80"/>
      <c r="E359" s="81"/>
      <c r="F359" s="70"/>
    </row>
    <row r="360">
      <c r="A360" s="70"/>
      <c r="B360" s="80"/>
      <c r="C360" s="80"/>
      <c r="D360" s="80"/>
      <c r="E360" s="81"/>
      <c r="F360" s="70"/>
    </row>
    <row r="361">
      <c r="A361" s="70"/>
      <c r="B361" s="80"/>
      <c r="C361" s="80"/>
      <c r="D361" s="80"/>
      <c r="E361" s="81"/>
      <c r="F361" s="70"/>
    </row>
    <row r="362">
      <c r="A362" s="70"/>
      <c r="B362" s="80"/>
      <c r="C362" s="80"/>
      <c r="D362" s="80"/>
      <c r="E362" s="81"/>
      <c r="F362" s="70"/>
    </row>
    <row r="363">
      <c r="A363" s="70"/>
      <c r="B363" s="80"/>
      <c r="C363" s="80"/>
      <c r="D363" s="80"/>
      <c r="E363" s="81"/>
      <c r="F363" s="70"/>
    </row>
    <row r="364">
      <c r="A364" s="70"/>
      <c r="B364" s="80"/>
      <c r="C364" s="80"/>
      <c r="D364" s="80"/>
      <c r="E364" s="81"/>
      <c r="F364" s="70"/>
    </row>
    <row r="365">
      <c r="A365" s="70"/>
      <c r="B365" s="80"/>
      <c r="C365" s="80"/>
      <c r="D365" s="80"/>
      <c r="E365" s="81"/>
      <c r="F365" s="70"/>
    </row>
    <row r="366">
      <c r="A366" s="70"/>
      <c r="B366" s="80"/>
      <c r="C366" s="80"/>
      <c r="D366" s="80"/>
      <c r="E366" s="81"/>
      <c r="F366" s="70"/>
    </row>
    <row r="367">
      <c r="A367" s="70"/>
      <c r="B367" s="80"/>
      <c r="C367" s="80"/>
      <c r="D367" s="80"/>
      <c r="E367" s="81"/>
      <c r="F367" s="70"/>
    </row>
    <row r="368">
      <c r="A368" s="70"/>
      <c r="B368" s="80"/>
      <c r="C368" s="80"/>
      <c r="D368" s="80"/>
      <c r="E368" s="81"/>
      <c r="F368" s="70"/>
    </row>
    <row r="369">
      <c r="A369" s="70"/>
      <c r="B369" s="80"/>
      <c r="C369" s="80"/>
      <c r="D369" s="80"/>
      <c r="E369" s="81"/>
      <c r="F369" s="70"/>
    </row>
    <row r="370">
      <c r="A370" s="70"/>
      <c r="B370" s="80"/>
      <c r="C370" s="80"/>
      <c r="D370" s="80"/>
      <c r="E370" s="81"/>
      <c r="F370" s="70"/>
    </row>
    <row r="371">
      <c r="A371" s="70"/>
      <c r="B371" s="80"/>
      <c r="C371" s="80"/>
      <c r="D371" s="80"/>
      <c r="E371" s="81"/>
      <c r="F371" s="70"/>
    </row>
    <row r="372">
      <c r="A372" s="70"/>
      <c r="B372" s="80"/>
      <c r="C372" s="80"/>
      <c r="D372" s="80"/>
      <c r="E372" s="81"/>
      <c r="F372" s="70"/>
    </row>
    <row r="373">
      <c r="A373" s="70"/>
      <c r="B373" s="80"/>
      <c r="C373" s="80"/>
      <c r="D373" s="80"/>
      <c r="E373" s="81"/>
      <c r="F373" s="70"/>
    </row>
    <row r="374">
      <c r="A374" s="70"/>
      <c r="B374" s="80"/>
      <c r="C374" s="80"/>
      <c r="D374" s="80"/>
      <c r="E374" s="81"/>
      <c r="F374" s="70"/>
    </row>
    <row r="375">
      <c r="A375" s="70"/>
      <c r="B375" s="80"/>
      <c r="C375" s="80"/>
      <c r="D375" s="80"/>
      <c r="E375" s="81"/>
      <c r="F375" s="70"/>
    </row>
    <row r="376">
      <c r="A376" s="70"/>
      <c r="B376" s="80"/>
      <c r="C376" s="80"/>
      <c r="D376" s="80"/>
      <c r="E376" s="81"/>
      <c r="F376" s="70"/>
    </row>
    <row r="377">
      <c r="A377" s="70"/>
      <c r="B377" s="80"/>
      <c r="C377" s="80"/>
      <c r="D377" s="80"/>
      <c r="E377" s="81"/>
      <c r="F377" s="70"/>
    </row>
    <row r="378">
      <c r="A378" s="70"/>
      <c r="B378" s="80"/>
      <c r="C378" s="80"/>
      <c r="D378" s="80"/>
      <c r="E378" s="81"/>
      <c r="F378" s="70"/>
    </row>
    <row r="379">
      <c r="A379" s="70"/>
      <c r="B379" s="80"/>
      <c r="C379" s="80"/>
      <c r="D379" s="80"/>
      <c r="E379" s="81"/>
      <c r="F379" s="70"/>
    </row>
    <row r="380">
      <c r="A380" s="70"/>
      <c r="B380" s="80"/>
      <c r="C380" s="80"/>
      <c r="D380" s="80"/>
      <c r="E380" s="81"/>
      <c r="F380" s="70"/>
    </row>
    <row r="381">
      <c r="A381" s="70"/>
      <c r="B381" s="80"/>
      <c r="C381" s="80"/>
      <c r="D381" s="80"/>
      <c r="E381" s="81"/>
      <c r="F381" s="70"/>
    </row>
    <row r="382">
      <c r="A382" s="70"/>
      <c r="B382" s="80"/>
      <c r="C382" s="80"/>
      <c r="D382" s="80"/>
      <c r="E382" s="81"/>
      <c r="F382" s="70"/>
    </row>
    <row r="383">
      <c r="A383" s="70"/>
      <c r="B383" s="80"/>
      <c r="C383" s="80"/>
      <c r="D383" s="80"/>
      <c r="E383" s="81"/>
      <c r="F383" s="70"/>
    </row>
    <row r="384">
      <c r="A384" s="70"/>
      <c r="B384" s="80"/>
      <c r="C384" s="80"/>
      <c r="D384" s="80"/>
      <c r="E384" s="81"/>
      <c r="F384" s="70"/>
    </row>
    <row r="385">
      <c r="A385" s="70"/>
      <c r="B385" s="80"/>
      <c r="C385" s="80"/>
      <c r="D385" s="80"/>
      <c r="E385" s="81"/>
      <c r="F385" s="70"/>
    </row>
    <row r="386">
      <c r="A386" s="70"/>
      <c r="B386" s="80"/>
      <c r="C386" s="80"/>
      <c r="D386" s="80"/>
      <c r="E386" s="81"/>
      <c r="F386" s="70"/>
    </row>
    <row r="387">
      <c r="A387" s="70"/>
      <c r="B387" s="80"/>
      <c r="C387" s="80"/>
      <c r="D387" s="80"/>
      <c r="E387" s="81"/>
      <c r="F387" s="70"/>
    </row>
    <row r="388">
      <c r="A388" s="70"/>
      <c r="B388" s="80"/>
      <c r="C388" s="80"/>
      <c r="D388" s="80"/>
      <c r="E388" s="81"/>
      <c r="F388" s="70"/>
    </row>
    <row r="389">
      <c r="A389" s="70"/>
      <c r="B389" s="80"/>
      <c r="C389" s="80"/>
      <c r="D389" s="80"/>
      <c r="E389" s="81"/>
      <c r="F389" s="70"/>
    </row>
    <row r="390">
      <c r="A390" s="70"/>
      <c r="B390" s="80"/>
      <c r="C390" s="80"/>
      <c r="D390" s="80"/>
      <c r="E390" s="81"/>
      <c r="F390" s="70"/>
    </row>
    <row r="391">
      <c r="A391" s="70"/>
      <c r="B391" s="80"/>
      <c r="C391" s="80"/>
      <c r="D391" s="80"/>
      <c r="E391" s="81"/>
      <c r="F391" s="70"/>
    </row>
    <row r="392">
      <c r="A392" s="70"/>
      <c r="B392" s="80"/>
      <c r="C392" s="80"/>
      <c r="D392" s="80"/>
      <c r="E392" s="81"/>
      <c r="F392" s="70"/>
    </row>
    <row r="393">
      <c r="A393" s="70"/>
      <c r="B393" s="80"/>
      <c r="C393" s="80"/>
      <c r="D393" s="80"/>
      <c r="E393" s="81"/>
      <c r="F393" s="70"/>
    </row>
    <row r="394">
      <c r="A394" s="70"/>
      <c r="B394" s="80"/>
      <c r="C394" s="80"/>
      <c r="D394" s="80"/>
      <c r="E394" s="81"/>
      <c r="F394" s="70"/>
    </row>
    <row r="395">
      <c r="A395" s="70"/>
      <c r="B395" s="80"/>
      <c r="C395" s="80"/>
      <c r="D395" s="80"/>
      <c r="E395" s="81"/>
      <c r="F395" s="70"/>
    </row>
    <row r="396">
      <c r="A396" s="70"/>
      <c r="B396" s="80"/>
      <c r="C396" s="80"/>
      <c r="D396" s="80"/>
      <c r="E396" s="81"/>
      <c r="F396" s="70"/>
    </row>
    <row r="397">
      <c r="A397" s="70"/>
      <c r="B397" s="80"/>
      <c r="C397" s="80"/>
      <c r="D397" s="80"/>
      <c r="E397" s="81"/>
      <c r="F397" s="70"/>
    </row>
    <row r="398">
      <c r="A398" s="70"/>
      <c r="B398" s="80"/>
      <c r="C398" s="80"/>
      <c r="D398" s="80"/>
      <c r="E398" s="81"/>
      <c r="F398" s="70"/>
    </row>
    <row r="399">
      <c r="A399" s="70"/>
      <c r="B399" s="80"/>
      <c r="C399" s="80"/>
      <c r="D399" s="80"/>
      <c r="E399" s="81"/>
      <c r="F399" s="70"/>
    </row>
    <row r="400">
      <c r="A400" s="70"/>
      <c r="B400" s="80"/>
      <c r="C400" s="80"/>
      <c r="D400" s="80"/>
      <c r="E400" s="81"/>
      <c r="F400" s="70"/>
    </row>
    <row r="401">
      <c r="A401" s="70"/>
      <c r="B401" s="80"/>
      <c r="C401" s="80"/>
      <c r="D401" s="80"/>
      <c r="E401" s="81"/>
      <c r="F401" s="70"/>
    </row>
    <row r="402">
      <c r="A402" s="70"/>
      <c r="B402" s="80"/>
      <c r="C402" s="80"/>
      <c r="D402" s="80"/>
      <c r="E402" s="81"/>
      <c r="F402" s="70"/>
    </row>
    <row r="403">
      <c r="A403" s="70"/>
      <c r="B403" s="80"/>
      <c r="C403" s="80"/>
      <c r="D403" s="80"/>
      <c r="E403" s="81"/>
      <c r="F403" s="70"/>
    </row>
    <row r="404">
      <c r="A404" s="70"/>
      <c r="B404" s="80"/>
      <c r="C404" s="80"/>
      <c r="D404" s="80"/>
      <c r="E404" s="81"/>
      <c r="F404" s="70"/>
    </row>
    <row r="405">
      <c r="A405" s="70"/>
      <c r="B405" s="80"/>
      <c r="C405" s="80"/>
      <c r="D405" s="80"/>
      <c r="E405" s="81"/>
      <c r="F405" s="70"/>
    </row>
    <row r="406">
      <c r="A406" s="70"/>
      <c r="B406" s="80"/>
      <c r="C406" s="80"/>
      <c r="D406" s="80"/>
      <c r="E406" s="81"/>
      <c r="F406" s="70"/>
    </row>
    <row r="407">
      <c r="A407" s="70"/>
      <c r="B407" s="80"/>
      <c r="C407" s="80"/>
      <c r="D407" s="80"/>
      <c r="E407" s="81"/>
      <c r="F407" s="70"/>
    </row>
    <row r="408">
      <c r="A408" s="70"/>
      <c r="B408" s="80"/>
      <c r="C408" s="80"/>
      <c r="D408" s="80"/>
      <c r="E408" s="81"/>
      <c r="F408" s="70"/>
    </row>
    <row r="409">
      <c r="A409" s="70"/>
      <c r="B409" s="80"/>
      <c r="C409" s="80"/>
      <c r="D409" s="80"/>
      <c r="E409" s="81"/>
      <c r="F409" s="70"/>
    </row>
    <row r="410">
      <c r="A410" s="70"/>
      <c r="B410" s="80"/>
      <c r="C410" s="80"/>
      <c r="D410" s="80"/>
      <c r="E410" s="81"/>
      <c r="F410" s="70"/>
    </row>
    <row r="411">
      <c r="A411" s="70"/>
      <c r="B411" s="80"/>
      <c r="C411" s="80"/>
      <c r="D411" s="80"/>
      <c r="E411" s="81"/>
      <c r="F411" s="70"/>
    </row>
    <row r="412">
      <c r="A412" s="70"/>
      <c r="B412" s="80"/>
      <c r="C412" s="80"/>
      <c r="D412" s="80"/>
      <c r="E412" s="81"/>
      <c r="F412" s="70"/>
    </row>
    <row r="413">
      <c r="A413" s="70"/>
      <c r="B413" s="80"/>
      <c r="C413" s="80"/>
      <c r="D413" s="80"/>
      <c r="E413" s="81"/>
      <c r="F413" s="70"/>
    </row>
    <row r="414">
      <c r="A414" s="70"/>
      <c r="B414" s="80"/>
      <c r="C414" s="80"/>
      <c r="D414" s="80"/>
      <c r="E414" s="81"/>
      <c r="F414" s="70"/>
    </row>
    <row r="415">
      <c r="A415" s="70"/>
      <c r="B415" s="80"/>
      <c r="C415" s="80"/>
      <c r="D415" s="80"/>
      <c r="E415" s="81"/>
      <c r="F415" s="70"/>
    </row>
    <row r="416">
      <c r="A416" s="70"/>
      <c r="B416" s="80"/>
      <c r="C416" s="80"/>
      <c r="D416" s="80"/>
      <c r="E416" s="81"/>
      <c r="F416" s="70"/>
    </row>
    <row r="417">
      <c r="A417" s="70"/>
      <c r="B417" s="80"/>
      <c r="C417" s="80"/>
      <c r="D417" s="80"/>
      <c r="E417" s="81"/>
      <c r="F417" s="70"/>
    </row>
    <row r="418">
      <c r="A418" s="70"/>
      <c r="B418" s="80"/>
      <c r="C418" s="80"/>
      <c r="D418" s="80"/>
      <c r="E418" s="81"/>
      <c r="F418" s="70"/>
    </row>
    <row r="419">
      <c r="A419" s="70"/>
      <c r="B419" s="80"/>
      <c r="C419" s="80"/>
      <c r="D419" s="80"/>
      <c r="E419" s="81"/>
      <c r="F419" s="70"/>
    </row>
    <row r="420">
      <c r="A420" s="70"/>
      <c r="B420" s="80"/>
      <c r="C420" s="80"/>
      <c r="D420" s="80"/>
      <c r="E420" s="81"/>
      <c r="F420" s="70"/>
    </row>
    <row r="421">
      <c r="A421" s="70"/>
      <c r="B421" s="80"/>
      <c r="C421" s="80"/>
      <c r="D421" s="80"/>
      <c r="E421" s="81"/>
      <c r="F421" s="70"/>
    </row>
    <row r="422">
      <c r="A422" s="70"/>
      <c r="B422" s="80"/>
      <c r="C422" s="80"/>
      <c r="D422" s="80"/>
      <c r="E422" s="81"/>
      <c r="F422" s="70"/>
    </row>
    <row r="423">
      <c r="A423" s="70"/>
      <c r="B423" s="80"/>
      <c r="C423" s="80"/>
      <c r="D423" s="80"/>
      <c r="E423" s="81"/>
      <c r="F423" s="70"/>
    </row>
    <row r="424">
      <c r="A424" s="70"/>
      <c r="B424" s="80"/>
      <c r="C424" s="80"/>
      <c r="D424" s="80"/>
      <c r="E424" s="81"/>
      <c r="F424" s="70"/>
    </row>
    <row r="425">
      <c r="A425" s="70"/>
      <c r="B425" s="80"/>
      <c r="C425" s="80"/>
      <c r="D425" s="80"/>
      <c r="E425" s="81"/>
      <c r="F425" s="70"/>
    </row>
    <row r="426">
      <c r="A426" s="70"/>
      <c r="B426" s="80"/>
      <c r="C426" s="80"/>
      <c r="D426" s="80"/>
      <c r="E426" s="81"/>
      <c r="F426" s="70"/>
    </row>
    <row r="427">
      <c r="A427" s="70"/>
      <c r="B427" s="80"/>
      <c r="C427" s="80"/>
      <c r="D427" s="80"/>
      <c r="E427" s="81"/>
      <c r="F427" s="70"/>
    </row>
    <row r="428">
      <c r="A428" s="70"/>
      <c r="B428" s="80"/>
      <c r="C428" s="80"/>
      <c r="D428" s="80"/>
      <c r="E428" s="81"/>
      <c r="F428" s="70"/>
    </row>
    <row r="429">
      <c r="A429" s="70"/>
      <c r="B429" s="80"/>
      <c r="C429" s="80"/>
      <c r="D429" s="80"/>
      <c r="E429" s="81"/>
      <c r="F429" s="70"/>
    </row>
    <row r="430">
      <c r="A430" s="70"/>
      <c r="B430" s="80"/>
      <c r="C430" s="80"/>
      <c r="D430" s="80"/>
      <c r="E430" s="81"/>
      <c r="F430" s="70"/>
    </row>
    <row r="431">
      <c r="A431" s="70"/>
      <c r="B431" s="80"/>
      <c r="C431" s="80"/>
      <c r="D431" s="80"/>
      <c r="E431" s="81"/>
      <c r="F431" s="70"/>
    </row>
    <row r="432">
      <c r="A432" s="70"/>
      <c r="B432" s="80"/>
      <c r="C432" s="80"/>
      <c r="D432" s="80"/>
      <c r="E432" s="81"/>
      <c r="F432" s="70"/>
    </row>
    <row r="433">
      <c r="A433" s="70"/>
      <c r="B433" s="80"/>
      <c r="C433" s="80"/>
      <c r="D433" s="80"/>
      <c r="E433" s="81"/>
      <c r="F433" s="70"/>
    </row>
    <row r="434">
      <c r="A434" s="70"/>
      <c r="B434" s="80"/>
      <c r="C434" s="80"/>
      <c r="D434" s="80"/>
      <c r="E434" s="81"/>
      <c r="F434" s="70"/>
    </row>
    <row r="435">
      <c r="A435" s="70"/>
      <c r="B435" s="80"/>
      <c r="C435" s="80"/>
      <c r="D435" s="80"/>
      <c r="E435" s="81"/>
      <c r="F435" s="70"/>
    </row>
    <row r="436">
      <c r="A436" s="70"/>
      <c r="B436" s="80"/>
      <c r="C436" s="80"/>
      <c r="D436" s="80"/>
      <c r="E436" s="81"/>
      <c r="F436" s="70"/>
    </row>
    <row r="437">
      <c r="A437" s="70"/>
      <c r="B437" s="80"/>
      <c r="C437" s="80"/>
      <c r="D437" s="80"/>
      <c r="E437" s="81"/>
      <c r="F437" s="70"/>
    </row>
    <row r="438">
      <c r="A438" s="70"/>
      <c r="B438" s="80"/>
      <c r="C438" s="80"/>
      <c r="D438" s="80"/>
      <c r="E438" s="81"/>
      <c r="F438" s="70"/>
    </row>
    <row r="439">
      <c r="A439" s="70"/>
      <c r="B439" s="80"/>
      <c r="C439" s="80"/>
      <c r="D439" s="80"/>
      <c r="E439" s="81"/>
      <c r="F439" s="70"/>
    </row>
    <row r="440">
      <c r="A440" s="70"/>
      <c r="B440" s="80"/>
      <c r="C440" s="80"/>
      <c r="D440" s="80"/>
      <c r="E440" s="81"/>
      <c r="F440" s="70"/>
    </row>
    <row r="441">
      <c r="A441" s="70"/>
      <c r="B441" s="80"/>
      <c r="C441" s="80"/>
      <c r="D441" s="80"/>
      <c r="E441" s="81"/>
      <c r="F441" s="70"/>
    </row>
    <row r="442">
      <c r="A442" s="70"/>
      <c r="B442" s="80"/>
      <c r="C442" s="80"/>
      <c r="D442" s="80"/>
      <c r="E442" s="81"/>
      <c r="F442" s="70"/>
    </row>
    <row r="443">
      <c r="A443" s="70"/>
      <c r="B443" s="80"/>
      <c r="C443" s="80"/>
      <c r="D443" s="80"/>
      <c r="E443" s="81"/>
      <c r="F443" s="70"/>
    </row>
    <row r="444">
      <c r="A444" s="70"/>
      <c r="B444" s="80"/>
      <c r="C444" s="80"/>
      <c r="D444" s="80"/>
      <c r="E444" s="81"/>
      <c r="F444" s="70"/>
    </row>
    <row r="445">
      <c r="A445" s="70"/>
      <c r="B445" s="80"/>
      <c r="C445" s="80"/>
      <c r="D445" s="80"/>
      <c r="E445" s="81"/>
      <c r="F445" s="70"/>
    </row>
    <row r="446">
      <c r="A446" s="70"/>
      <c r="B446" s="80"/>
      <c r="C446" s="80"/>
      <c r="D446" s="80"/>
      <c r="E446" s="81"/>
      <c r="F446" s="70"/>
    </row>
    <row r="447">
      <c r="A447" s="70"/>
      <c r="B447" s="80"/>
      <c r="C447" s="80"/>
      <c r="D447" s="80"/>
      <c r="E447" s="81"/>
      <c r="F447" s="70"/>
    </row>
    <row r="448">
      <c r="A448" s="70"/>
      <c r="B448" s="80"/>
      <c r="C448" s="80"/>
      <c r="D448" s="80"/>
      <c r="E448" s="81"/>
      <c r="F448" s="70"/>
    </row>
    <row r="449">
      <c r="A449" s="70"/>
      <c r="B449" s="80"/>
      <c r="C449" s="80"/>
      <c r="D449" s="80"/>
      <c r="E449" s="81"/>
      <c r="F449" s="70"/>
    </row>
    <row r="450">
      <c r="A450" s="70"/>
      <c r="B450" s="80"/>
      <c r="C450" s="80"/>
      <c r="D450" s="80"/>
      <c r="E450" s="81"/>
      <c r="F450" s="70"/>
    </row>
    <row r="451">
      <c r="A451" s="70"/>
      <c r="B451" s="80"/>
      <c r="C451" s="80"/>
      <c r="D451" s="80"/>
      <c r="E451" s="81"/>
      <c r="F451" s="70"/>
    </row>
    <row r="452">
      <c r="A452" s="70"/>
      <c r="B452" s="80"/>
      <c r="C452" s="80"/>
      <c r="D452" s="80"/>
      <c r="E452" s="81"/>
      <c r="F452" s="70"/>
    </row>
    <row r="453">
      <c r="A453" s="70"/>
      <c r="B453" s="80"/>
      <c r="C453" s="80"/>
      <c r="D453" s="80"/>
      <c r="E453" s="81"/>
      <c r="F453" s="70"/>
    </row>
    <row r="454">
      <c r="A454" s="70"/>
      <c r="B454" s="80"/>
      <c r="C454" s="80"/>
      <c r="D454" s="80"/>
      <c r="E454" s="81"/>
      <c r="F454" s="70"/>
    </row>
    <row r="455">
      <c r="A455" s="70"/>
      <c r="B455" s="80"/>
      <c r="C455" s="80"/>
      <c r="D455" s="80"/>
      <c r="E455" s="81"/>
      <c r="F455" s="70"/>
    </row>
    <row r="456">
      <c r="A456" s="70"/>
      <c r="B456" s="80"/>
      <c r="C456" s="80"/>
      <c r="D456" s="80"/>
      <c r="E456" s="81"/>
      <c r="F456" s="70"/>
    </row>
    <row r="457">
      <c r="A457" s="70"/>
      <c r="B457" s="80"/>
      <c r="C457" s="80"/>
      <c r="D457" s="80"/>
      <c r="E457" s="81"/>
      <c r="F457" s="70"/>
    </row>
    <row r="458">
      <c r="A458" s="70"/>
      <c r="B458" s="80"/>
      <c r="C458" s="80"/>
      <c r="D458" s="80"/>
      <c r="E458" s="81"/>
      <c r="F458" s="70"/>
    </row>
    <row r="459">
      <c r="A459" s="70"/>
      <c r="B459" s="80"/>
      <c r="C459" s="80"/>
      <c r="D459" s="80"/>
      <c r="E459" s="81"/>
      <c r="F459" s="70"/>
    </row>
    <row r="460">
      <c r="A460" s="70"/>
      <c r="B460" s="80"/>
      <c r="C460" s="80"/>
      <c r="D460" s="80"/>
      <c r="E460" s="81"/>
      <c r="F460" s="70"/>
    </row>
    <row r="461">
      <c r="A461" s="70"/>
      <c r="B461" s="80"/>
      <c r="C461" s="80"/>
      <c r="D461" s="80"/>
      <c r="E461" s="81"/>
      <c r="F461" s="70"/>
    </row>
    <row r="462">
      <c r="A462" s="70"/>
      <c r="B462" s="80"/>
      <c r="C462" s="80"/>
      <c r="D462" s="80"/>
      <c r="E462" s="81"/>
      <c r="F462" s="70"/>
    </row>
    <row r="463">
      <c r="A463" s="70"/>
      <c r="B463" s="80"/>
      <c r="C463" s="80"/>
      <c r="D463" s="80"/>
      <c r="E463" s="81"/>
      <c r="F463" s="70"/>
    </row>
    <row r="464">
      <c r="A464" s="70"/>
      <c r="B464" s="80"/>
      <c r="C464" s="80"/>
      <c r="D464" s="80"/>
      <c r="E464" s="81"/>
      <c r="F464" s="70"/>
    </row>
    <row r="465">
      <c r="A465" s="70"/>
      <c r="B465" s="80"/>
      <c r="C465" s="80"/>
      <c r="D465" s="80"/>
      <c r="E465" s="81"/>
      <c r="F465" s="70"/>
    </row>
    <row r="466">
      <c r="A466" s="70"/>
      <c r="B466" s="80"/>
      <c r="C466" s="80"/>
      <c r="D466" s="80"/>
      <c r="E466" s="81"/>
      <c r="F466" s="70"/>
    </row>
    <row r="467">
      <c r="A467" s="70"/>
      <c r="B467" s="80"/>
      <c r="C467" s="80"/>
      <c r="D467" s="80"/>
      <c r="E467" s="81"/>
      <c r="F467" s="70"/>
    </row>
    <row r="468">
      <c r="A468" s="70"/>
      <c r="B468" s="80"/>
      <c r="C468" s="80"/>
      <c r="D468" s="80"/>
      <c r="E468" s="81"/>
      <c r="F468" s="70"/>
    </row>
    <row r="469">
      <c r="A469" s="70"/>
      <c r="B469" s="80"/>
      <c r="C469" s="80"/>
      <c r="D469" s="80"/>
      <c r="E469" s="81"/>
      <c r="F469" s="70"/>
    </row>
    <row r="470">
      <c r="A470" s="70"/>
      <c r="B470" s="80"/>
      <c r="C470" s="80"/>
      <c r="D470" s="80"/>
      <c r="E470" s="81"/>
      <c r="F470" s="70"/>
    </row>
    <row r="471">
      <c r="A471" s="70"/>
      <c r="B471" s="80"/>
      <c r="C471" s="80"/>
      <c r="D471" s="80"/>
      <c r="E471" s="81"/>
      <c r="F471" s="70"/>
    </row>
    <row r="472">
      <c r="A472" s="70"/>
      <c r="B472" s="80"/>
      <c r="C472" s="80"/>
      <c r="D472" s="80"/>
      <c r="E472" s="81"/>
      <c r="F472" s="70"/>
    </row>
    <row r="473">
      <c r="A473" s="70"/>
      <c r="B473" s="80"/>
      <c r="C473" s="80"/>
      <c r="D473" s="80"/>
      <c r="E473" s="81"/>
      <c r="F473" s="70"/>
    </row>
    <row r="474">
      <c r="A474" s="70"/>
      <c r="B474" s="80"/>
      <c r="C474" s="80"/>
      <c r="D474" s="80"/>
      <c r="E474" s="81"/>
      <c r="F474" s="70"/>
    </row>
    <row r="475">
      <c r="A475" s="70"/>
      <c r="B475" s="80"/>
      <c r="C475" s="80"/>
      <c r="D475" s="80"/>
      <c r="E475" s="81"/>
      <c r="F475" s="70"/>
    </row>
    <row r="476">
      <c r="A476" s="70"/>
      <c r="B476" s="80"/>
      <c r="C476" s="80"/>
      <c r="D476" s="80"/>
      <c r="E476" s="81"/>
      <c r="F476" s="70"/>
    </row>
    <row r="477">
      <c r="A477" s="70"/>
      <c r="B477" s="80"/>
      <c r="C477" s="80"/>
      <c r="D477" s="80"/>
      <c r="E477" s="81"/>
      <c r="F477" s="70"/>
    </row>
    <row r="478">
      <c r="A478" s="70"/>
      <c r="B478" s="80"/>
      <c r="C478" s="80"/>
      <c r="D478" s="80"/>
      <c r="E478" s="81"/>
      <c r="F478" s="70"/>
    </row>
    <row r="479">
      <c r="A479" s="70"/>
      <c r="B479" s="80"/>
      <c r="C479" s="80"/>
      <c r="D479" s="80"/>
      <c r="E479" s="81"/>
      <c r="F479" s="70"/>
    </row>
    <row r="480">
      <c r="A480" s="70"/>
      <c r="B480" s="80"/>
      <c r="C480" s="80"/>
      <c r="D480" s="80"/>
      <c r="E480" s="81"/>
      <c r="F480" s="70"/>
    </row>
    <row r="481">
      <c r="A481" s="70"/>
      <c r="B481" s="80"/>
      <c r="C481" s="80"/>
      <c r="D481" s="80"/>
      <c r="E481" s="81"/>
      <c r="F481" s="70"/>
    </row>
    <row r="482">
      <c r="A482" s="70"/>
      <c r="B482" s="80"/>
      <c r="C482" s="80"/>
      <c r="D482" s="80"/>
      <c r="E482" s="81"/>
      <c r="F482" s="70"/>
    </row>
    <row r="483">
      <c r="A483" s="70"/>
      <c r="B483" s="80"/>
      <c r="C483" s="80"/>
      <c r="D483" s="80"/>
      <c r="E483" s="81"/>
      <c r="F483" s="70"/>
    </row>
    <row r="484">
      <c r="A484" s="70"/>
      <c r="B484" s="80"/>
      <c r="C484" s="80"/>
      <c r="D484" s="80"/>
      <c r="E484" s="81"/>
      <c r="F484" s="70"/>
    </row>
    <row r="485">
      <c r="A485" s="70"/>
      <c r="B485" s="80"/>
      <c r="C485" s="80"/>
      <c r="D485" s="80"/>
      <c r="E485" s="81"/>
      <c r="F485" s="70"/>
    </row>
    <row r="486">
      <c r="A486" s="70"/>
      <c r="B486" s="80"/>
      <c r="C486" s="80"/>
      <c r="D486" s="80"/>
      <c r="E486" s="81"/>
      <c r="F486" s="70"/>
    </row>
    <row r="487">
      <c r="A487" s="70"/>
      <c r="B487" s="80"/>
      <c r="C487" s="80"/>
      <c r="D487" s="80"/>
      <c r="E487" s="81"/>
      <c r="F487" s="70"/>
    </row>
    <row r="488">
      <c r="A488" s="70"/>
      <c r="B488" s="80"/>
      <c r="C488" s="80"/>
      <c r="D488" s="80"/>
      <c r="E488" s="81"/>
      <c r="F488" s="70"/>
    </row>
    <row r="489">
      <c r="A489" s="70"/>
      <c r="B489" s="80"/>
      <c r="C489" s="80"/>
      <c r="D489" s="80"/>
      <c r="E489" s="81"/>
      <c r="F489" s="70"/>
    </row>
    <row r="490">
      <c r="A490" s="70"/>
      <c r="B490" s="80"/>
      <c r="C490" s="80"/>
      <c r="D490" s="80"/>
      <c r="E490" s="81"/>
      <c r="F490" s="70"/>
    </row>
    <row r="491">
      <c r="A491" s="70"/>
      <c r="B491" s="80"/>
      <c r="C491" s="80"/>
      <c r="D491" s="80"/>
      <c r="E491" s="81"/>
      <c r="F491" s="70"/>
    </row>
    <row r="492">
      <c r="A492" s="70"/>
      <c r="B492" s="80"/>
      <c r="C492" s="80"/>
      <c r="D492" s="80"/>
      <c r="E492" s="81"/>
      <c r="F492" s="70"/>
    </row>
    <row r="493">
      <c r="A493" s="70"/>
      <c r="B493" s="80"/>
      <c r="C493" s="80"/>
      <c r="D493" s="80"/>
      <c r="E493" s="81"/>
      <c r="F493" s="70"/>
    </row>
    <row r="494">
      <c r="A494" s="70"/>
      <c r="B494" s="80"/>
      <c r="C494" s="80"/>
      <c r="D494" s="80"/>
      <c r="E494" s="81"/>
      <c r="F494" s="70"/>
    </row>
    <row r="495">
      <c r="A495" s="70"/>
      <c r="B495" s="80"/>
      <c r="C495" s="80"/>
      <c r="D495" s="80"/>
      <c r="E495" s="81"/>
      <c r="F495" s="70"/>
    </row>
    <row r="496">
      <c r="A496" s="70"/>
      <c r="B496" s="80"/>
      <c r="C496" s="80"/>
      <c r="D496" s="80"/>
      <c r="E496" s="81"/>
      <c r="F496" s="70"/>
    </row>
    <row r="497">
      <c r="A497" s="70"/>
      <c r="B497" s="80"/>
      <c r="C497" s="80"/>
      <c r="D497" s="80"/>
      <c r="E497" s="81"/>
      <c r="F497" s="70"/>
    </row>
    <row r="498">
      <c r="A498" s="70"/>
      <c r="B498" s="80"/>
      <c r="C498" s="80"/>
      <c r="D498" s="80"/>
      <c r="E498" s="81"/>
      <c r="F498" s="70"/>
    </row>
    <row r="499">
      <c r="A499" s="70"/>
      <c r="B499" s="80"/>
      <c r="C499" s="80"/>
      <c r="D499" s="80"/>
      <c r="E499" s="81"/>
      <c r="F499" s="70"/>
    </row>
    <row r="500">
      <c r="A500" s="70"/>
      <c r="B500" s="80"/>
      <c r="C500" s="80"/>
      <c r="D500" s="80"/>
      <c r="E500" s="81"/>
      <c r="F500" s="70"/>
    </row>
    <row r="501">
      <c r="A501" s="70"/>
      <c r="B501" s="80"/>
      <c r="C501" s="80"/>
      <c r="D501" s="80"/>
      <c r="E501" s="81"/>
      <c r="F501" s="70"/>
    </row>
    <row r="502">
      <c r="A502" s="70"/>
      <c r="B502" s="80"/>
      <c r="C502" s="80"/>
      <c r="D502" s="80"/>
      <c r="E502" s="81"/>
      <c r="F502" s="70"/>
    </row>
    <row r="503">
      <c r="A503" s="70"/>
      <c r="B503" s="80"/>
      <c r="C503" s="80"/>
      <c r="D503" s="80"/>
      <c r="E503" s="81"/>
      <c r="F503" s="70"/>
    </row>
    <row r="504">
      <c r="A504" s="70"/>
      <c r="B504" s="80"/>
      <c r="C504" s="80"/>
      <c r="D504" s="80"/>
      <c r="E504" s="81"/>
      <c r="F504" s="70"/>
    </row>
    <row r="505">
      <c r="A505" s="70"/>
      <c r="B505" s="80"/>
      <c r="C505" s="80"/>
      <c r="D505" s="80"/>
      <c r="E505" s="81"/>
      <c r="F505" s="70"/>
    </row>
    <row r="506">
      <c r="A506" s="70"/>
      <c r="B506" s="80"/>
      <c r="C506" s="80"/>
      <c r="D506" s="80"/>
      <c r="E506" s="81"/>
      <c r="F506" s="70"/>
    </row>
    <row r="507">
      <c r="A507" s="70"/>
      <c r="B507" s="80"/>
      <c r="C507" s="80"/>
      <c r="D507" s="80"/>
      <c r="E507" s="81"/>
      <c r="F507" s="70"/>
    </row>
    <row r="508">
      <c r="A508" s="70"/>
      <c r="B508" s="80"/>
      <c r="C508" s="80"/>
      <c r="D508" s="80"/>
      <c r="E508" s="81"/>
      <c r="F508" s="70"/>
    </row>
    <row r="509">
      <c r="A509" s="70"/>
      <c r="B509" s="80"/>
      <c r="C509" s="80"/>
      <c r="D509" s="80"/>
      <c r="E509" s="81"/>
      <c r="F509" s="70"/>
    </row>
    <row r="510">
      <c r="A510" s="70"/>
      <c r="B510" s="80"/>
      <c r="C510" s="80"/>
      <c r="D510" s="80"/>
      <c r="E510" s="81"/>
      <c r="F510" s="70"/>
    </row>
    <row r="511">
      <c r="A511" s="70"/>
      <c r="B511" s="80"/>
      <c r="C511" s="80"/>
      <c r="D511" s="80"/>
      <c r="E511" s="81"/>
      <c r="F511" s="70"/>
    </row>
    <row r="512">
      <c r="A512" s="70"/>
      <c r="B512" s="80"/>
      <c r="C512" s="80"/>
      <c r="D512" s="80"/>
      <c r="E512" s="81"/>
      <c r="F512" s="70"/>
    </row>
    <row r="513">
      <c r="A513" s="70"/>
      <c r="B513" s="80"/>
      <c r="C513" s="80"/>
      <c r="D513" s="80"/>
      <c r="E513" s="81"/>
      <c r="F513" s="70"/>
    </row>
    <row r="514">
      <c r="A514" s="70"/>
      <c r="B514" s="80"/>
      <c r="C514" s="80"/>
      <c r="D514" s="80"/>
      <c r="E514" s="81"/>
      <c r="F514" s="70"/>
    </row>
    <row r="515">
      <c r="A515" s="70"/>
      <c r="B515" s="80"/>
      <c r="C515" s="80"/>
      <c r="D515" s="80"/>
      <c r="E515" s="81"/>
      <c r="F515" s="70"/>
    </row>
    <row r="516">
      <c r="A516" s="70"/>
      <c r="B516" s="80"/>
      <c r="C516" s="80"/>
      <c r="D516" s="80"/>
      <c r="E516" s="81"/>
      <c r="F516" s="70"/>
    </row>
    <row r="517">
      <c r="A517" s="70"/>
      <c r="B517" s="80"/>
      <c r="C517" s="80"/>
      <c r="D517" s="80"/>
      <c r="E517" s="81"/>
      <c r="F517" s="70"/>
    </row>
    <row r="518">
      <c r="A518" s="70"/>
      <c r="B518" s="80"/>
      <c r="C518" s="80"/>
      <c r="D518" s="80"/>
      <c r="E518" s="81"/>
      <c r="F518" s="70"/>
    </row>
    <row r="519">
      <c r="A519" s="70"/>
      <c r="B519" s="80"/>
      <c r="C519" s="80"/>
      <c r="D519" s="80"/>
      <c r="E519" s="81"/>
      <c r="F519" s="70"/>
    </row>
    <row r="520">
      <c r="A520" s="70"/>
      <c r="B520" s="80"/>
      <c r="C520" s="80"/>
      <c r="D520" s="80"/>
      <c r="E520" s="81"/>
      <c r="F520" s="70"/>
    </row>
    <row r="521">
      <c r="A521" s="70"/>
      <c r="B521" s="80"/>
      <c r="C521" s="80"/>
      <c r="D521" s="80"/>
      <c r="E521" s="81"/>
      <c r="F521" s="70"/>
    </row>
    <row r="522">
      <c r="A522" s="70"/>
      <c r="B522" s="80"/>
      <c r="C522" s="80"/>
      <c r="D522" s="80"/>
      <c r="E522" s="81"/>
      <c r="F522" s="70"/>
    </row>
    <row r="523">
      <c r="A523" s="70"/>
      <c r="B523" s="80"/>
      <c r="C523" s="80"/>
      <c r="D523" s="80"/>
      <c r="E523" s="81"/>
      <c r="F523" s="70"/>
    </row>
    <row r="524">
      <c r="A524" s="70"/>
      <c r="B524" s="80"/>
      <c r="C524" s="80"/>
      <c r="D524" s="80"/>
      <c r="E524" s="81"/>
      <c r="F524" s="70"/>
    </row>
    <row r="525">
      <c r="A525" s="70"/>
      <c r="B525" s="80"/>
      <c r="C525" s="80"/>
      <c r="D525" s="80"/>
      <c r="E525" s="81"/>
      <c r="F525" s="70"/>
    </row>
    <row r="526">
      <c r="A526" s="70"/>
      <c r="B526" s="80"/>
      <c r="C526" s="80"/>
      <c r="D526" s="80"/>
      <c r="E526" s="81"/>
      <c r="F526" s="70"/>
    </row>
    <row r="527">
      <c r="A527" s="70"/>
      <c r="B527" s="80"/>
      <c r="C527" s="80"/>
      <c r="D527" s="80"/>
      <c r="E527" s="81"/>
      <c r="F527" s="70"/>
    </row>
    <row r="528">
      <c r="A528" s="70"/>
      <c r="B528" s="80"/>
      <c r="C528" s="80"/>
      <c r="D528" s="80"/>
      <c r="E528" s="81"/>
      <c r="F528" s="70"/>
    </row>
    <row r="529">
      <c r="A529" s="70"/>
      <c r="B529" s="80"/>
      <c r="C529" s="80"/>
      <c r="D529" s="80"/>
      <c r="E529" s="81"/>
      <c r="F529" s="70"/>
    </row>
    <row r="530">
      <c r="A530" s="70"/>
      <c r="B530" s="80"/>
      <c r="C530" s="80"/>
      <c r="D530" s="80"/>
      <c r="E530" s="81"/>
      <c r="F530" s="70"/>
    </row>
    <row r="531">
      <c r="A531" s="70"/>
      <c r="B531" s="80"/>
      <c r="C531" s="80"/>
      <c r="D531" s="80"/>
      <c r="E531" s="81"/>
      <c r="F531" s="70"/>
    </row>
    <row r="532">
      <c r="A532" s="70"/>
      <c r="B532" s="80"/>
      <c r="C532" s="80"/>
      <c r="D532" s="80"/>
      <c r="E532" s="81"/>
      <c r="F532" s="70"/>
    </row>
    <row r="533">
      <c r="A533" s="70"/>
      <c r="B533" s="80"/>
      <c r="C533" s="80"/>
      <c r="D533" s="80"/>
      <c r="E533" s="81"/>
      <c r="F533" s="70"/>
    </row>
    <row r="534">
      <c r="A534" s="70"/>
      <c r="B534" s="80"/>
      <c r="C534" s="80"/>
      <c r="D534" s="80"/>
      <c r="E534" s="81"/>
      <c r="F534" s="70"/>
    </row>
    <row r="535">
      <c r="A535" s="70"/>
      <c r="B535" s="80"/>
      <c r="C535" s="80"/>
      <c r="D535" s="80"/>
      <c r="E535" s="81"/>
      <c r="F535" s="70"/>
    </row>
    <row r="536">
      <c r="A536" s="70"/>
      <c r="B536" s="80"/>
      <c r="C536" s="80"/>
      <c r="D536" s="80"/>
      <c r="E536" s="81"/>
      <c r="F536" s="70"/>
    </row>
    <row r="537">
      <c r="A537" s="70"/>
      <c r="B537" s="80"/>
      <c r="C537" s="80"/>
      <c r="D537" s="80"/>
      <c r="E537" s="81"/>
      <c r="F537" s="70"/>
    </row>
    <row r="538">
      <c r="A538" s="70"/>
      <c r="B538" s="80"/>
      <c r="C538" s="80"/>
      <c r="D538" s="80"/>
      <c r="E538" s="81"/>
      <c r="F538" s="70"/>
    </row>
    <row r="539">
      <c r="A539" s="70"/>
      <c r="B539" s="80"/>
      <c r="C539" s="80"/>
      <c r="D539" s="80"/>
      <c r="E539" s="81"/>
      <c r="F539" s="70"/>
    </row>
    <row r="540">
      <c r="A540" s="70"/>
      <c r="B540" s="80"/>
      <c r="C540" s="80"/>
      <c r="D540" s="80"/>
      <c r="E540" s="81"/>
      <c r="F540" s="70"/>
    </row>
    <row r="541">
      <c r="A541" s="70"/>
      <c r="B541" s="80"/>
      <c r="C541" s="80"/>
      <c r="D541" s="80"/>
      <c r="E541" s="81"/>
      <c r="F541" s="70"/>
    </row>
    <row r="542">
      <c r="A542" s="70"/>
      <c r="B542" s="80"/>
      <c r="C542" s="80"/>
      <c r="D542" s="80"/>
      <c r="E542" s="81"/>
      <c r="F542" s="70"/>
    </row>
    <row r="543">
      <c r="A543" s="70"/>
      <c r="B543" s="80"/>
      <c r="C543" s="80"/>
      <c r="D543" s="80"/>
      <c r="E543" s="81"/>
      <c r="F543" s="70"/>
    </row>
    <row r="544">
      <c r="A544" s="70"/>
      <c r="B544" s="80"/>
      <c r="C544" s="80"/>
      <c r="D544" s="80"/>
      <c r="E544" s="81"/>
      <c r="F544" s="70"/>
    </row>
    <row r="545">
      <c r="A545" s="70"/>
      <c r="B545" s="80"/>
      <c r="C545" s="80"/>
      <c r="D545" s="80"/>
      <c r="E545" s="81"/>
      <c r="F545" s="70"/>
    </row>
    <row r="546">
      <c r="A546" s="70"/>
      <c r="B546" s="80"/>
      <c r="C546" s="80"/>
      <c r="D546" s="80"/>
      <c r="E546" s="81"/>
      <c r="F546" s="70"/>
    </row>
    <row r="547">
      <c r="A547" s="70"/>
      <c r="B547" s="80"/>
      <c r="C547" s="80"/>
      <c r="D547" s="80"/>
      <c r="E547" s="81"/>
      <c r="F547" s="70"/>
    </row>
    <row r="548">
      <c r="A548" s="70"/>
      <c r="B548" s="80"/>
      <c r="C548" s="80"/>
      <c r="D548" s="80"/>
      <c r="E548" s="81"/>
      <c r="F548" s="70"/>
    </row>
    <row r="549">
      <c r="A549" s="70"/>
      <c r="B549" s="80"/>
      <c r="C549" s="80"/>
      <c r="D549" s="80"/>
      <c r="E549" s="81"/>
      <c r="F549" s="70"/>
    </row>
    <row r="550">
      <c r="A550" s="70"/>
      <c r="B550" s="80"/>
      <c r="C550" s="80"/>
      <c r="D550" s="80"/>
      <c r="E550" s="81"/>
      <c r="F550" s="70"/>
    </row>
    <row r="551">
      <c r="A551" s="70"/>
      <c r="B551" s="80"/>
      <c r="C551" s="80"/>
      <c r="D551" s="80"/>
      <c r="E551" s="81"/>
      <c r="F551" s="70"/>
    </row>
    <row r="552">
      <c r="A552" s="70"/>
      <c r="B552" s="80"/>
      <c r="C552" s="80"/>
      <c r="D552" s="80"/>
      <c r="E552" s="81"/>
      <c r="F552" s="70"/>
    </row>
    <row r="553">
      <c r="A553" s="70"/>
      <c r="B553" s="80"/>
      <c r="C553" s="80"/>
      <c r="D553" s="80"/>
      <c r="E553" s="81"/>
      <c r="F553" s="70"/>
    </row>
    <row r="554">
      <c r="A554" s="70"/>
      <c r="B554" s="80"/>
      <c r="C554" s="80"/>
      <c r="D554" s="80"/>
      <c r="E554" s="81"/>
      <c r="F554" s="70"/>
    </row>
    <row r="555">
      <c r="A555" s="70"/>
      <c r="B555" s="80"/>
      <c r="C555" s="80"/>
      <c r="D555" s="80"/>
      <c r="E555" s="81"/>
      <c r="F555" s="70"/>
    </row>
    <row r="556">
      <c r="A556" s="70"/>
      <c r="B556" s="80"/>
      <c r="C556" s="80"/>
      <c r="D556" s="80"/>
      <c r="E556" s="81"/>
      <c r="F556" s="70"/>
    </row>
    <row r="557">
      <c r="A557" s="70"/>
      <c r="B557" s="80"/>
      <c r="C557" s="80"/>
      <c r="D557" s="80"/>
      <c r="E557" s="81"/>
      <c r="F557" s="70"/>
    </row>
    <row r="558">
      <c r="A558" s="70"/>
      <c r="B558" s="80"/>
      <c r="C558" s="80"/>
      <c r="D558" s="80"/>
      <c r="E558" s="81"/>
      <c r="F558" s="70"/>
    </row>
    <row r="559">
      <c r="A559" s="70"/>
      <c r="B559" s="80"/>
      <c r="C559" s="80"/>
      <c r="D559" s="80"/>
      <c r="E559" s="81"/>
      <c r="F559" s="70"/>
    </row>
    <row r="560">
      <c r="A560" s="70"/>
      <c r="B560" s="80"/>
      <c r="C560" s="80"/>
      <c r="D560" s="80"/>
      <c r="E560" s="81"/>
      <c r="F560" s="70"/>
    </row>
    <row r="561">
      <c r="A561" s="70"/>
      <c r="B561" s="80"/>
      <c r="C561" s="80"/>
      <c r="D561" s="80"/>
      <c r="E561" s="81"/>
      <c r="F561" s="70"/>
    </row>
    <row r="562">
      <c r="A562" s="70"/>
      <c r="B562" s="80"/>
      <c r="C562" s="80"/>
      <c r="D562" s="80"/>
      <c r="E562" s="81"/>
      <c r="F562" s="70"/>
    </row>
    <row r="563">
      <c r="A563" s="70"/>
      <c r="B563" s="80"/>
      <c r="C563" s="80"/>
      <c r="D563" s="80"/>
      <c r="E563" s="81"/>
      <c r="F563" s="70"/>
    </row>
    <row r="564">
      <c r="A564" s="70"/>
      <c r="B564" s="80"/>
      <c r="C564" s="80"/>
      <c r="D564" s="80"/>
      <c r="E564" s="81"/>
      <c r="F564" s="70"/>
    </row>
    <row r="565">
      <c r="A565" s="70"/>
      <c r="B565" s="80"/>
      <c r="C565" s="80"/>
      <c r="D565" s="80"/>
      <c r="E565" s="81"/>
      <c r="F565" s="70"/>
    </row>
    <row r="566">
      <c r="A566" s="70"/>
      <c r="B566" s="80"/>
      <c r="C566" s="80"/>
      <c r="D566" s="80"/>
      <c r="E566" s="81"/>
      <c r="F566" s="70"/>
    </row>
    <row r="567">
      <c r="A567" s="70"/>
      <c r="B567" s="80"/>
      <c r="C567" s="80"/>
      <c r="D567" s="80"/>
      <c r="E567" s="81"/>
      <c r="F567" s="70"/>
    </row>
    <row r="568">
      <c r="A568" s="70"/>
      <c r="B568" s="80"/>
      <c r="C568" s="80"/>
      <c r="D568" s="80"/>
      <c r="E568" s="81"/>
      <c r="F568" s="70"/>
    </row>
    <row r="569">
      <c r="A569" s="70"/>
      <c r="B569" s="80"/>
      <c r="C569" s="80"/>
      <c r="D569" s="80"/>
      <c r="E569" s="81"/>
      <c r="F569" s="70"/>
    </row>
    <row r="570">
      <c r="A570" s="70"/>
      <c r="B570" s="80"/>
      <c r="C570" s="80"/>
      <c r="D570" s="80"/>
      <c r="E570" s="81"/>
      <c r="F570" s="70"/>
    </row>
    <row r="571">
      <c r="A571" s="70"/>
      <c r="B571" s="80"/>
      <c r="C571" s="80"/>
      <c r="D571" s="80"/>
      <c r="E571" s="81"/>
      <c r="F571" s="70"/>
    </row>
    <row r="572">
      <c r="A572" s="70"/>
      <c r="B572" s="80"/>
      <c r="C572" s="80"/>
      <c r="D572" s="80"/>
      <c r="E572" s="81"/>
      <c r="F572" s="70"/>
    </row>
    <row r="573">
      <c r="A573" s="70"/>
      <c r="B573" s="80"/>
      <c r="C573" s="80"/>
      <c r="D573" s="80"/>
      <c r="E573" s="81"/>
      <c r="F573" s="70"/>
    </row>
    <row r="574">
      <c r="A574" s="70"/>
      <c r="B574" s="80"/>
      <c r="C574" s="80"/>
      <c r="D574" s="80"/>
      <c r="E574" s="81"/>
      <c r="F574" s="70"/>
    </row>
    <row r="575">
      <c r="A575" s="70"/>
      <c r="B575" s="80"/>
      <c r="C575" s="80"/>
      <c r="D575" s="80"/>
      <c r="E575" s="81"/>
      <c r="F575" s="70"/>
    </row>
    <row r="576">
      <c r="A576" s="70"/>
      <c r="B576" s="80"/>
      <c r="C576" s="80"/>
      <c r="D576" s="80"/>
      <c r="E576" s="81"/>
      <c r="F576" s="70"/>
    </row>
    <row r="577">
      <c r="A577" s="70"/>
      <c r="B577" s="80"/>
      <c r="C577" s="80"/>
      <c r="D577" s="80"/>
      <c r="E577" s="81"/>
      <c r="F577" s="70"/>
    </row>
    <row r="578">
      <c r="A578" s="70"/>
      <c r="B578" s="80"/>
      <c r="C578" s="80"/>
      <c r="D578" s="80"/>
      <c r="E578" s="81"/>
      <c r="F578" s="70"/>
    </row>
    <row r="579">
      <c r="A579" s="70"/>
      <c r="B579" s="80"/>
      <c r="C579" s="80"/>
      <c r="D579" s="80"/>
      <c r="E579" s="81"/>
      <c r="F579" s="70"/>
    </row>
    <row r="580">
      <c r="A580" s="70"/>
      <c r="B580" s="80"/>
      <c r="C580" s="80"/>
      <c r="D580" s="80"/>
      <c r="E580" s="81"/>
      <c r="F580" s="70"/>
    </row>
    <row r="581">
      <c r="A581" s="70"/>
      <c r="B581" s="80"/>
      <c r="C581" s="80"/>
      <c r="D581" s="80"/>
      <c r="E581" s="81"/>
      <c r="F581" s="70"/>
    </row>
    <row r="582">
      <c r="A582" s="70"/>
      <c r="B582" s="80"/>
      <c r="C582" s="80"/>
      <c r="D582" s="80"/>
      <c r="E582" s="81"/>
      <c r="F582" s="70"/>
    </row>
    <row r="583">
      <c r="A583" s="70"/>
      <c r="B583" s="80"/>
      <c r="C583" s="80"/>
      <c r="D583" s="80"/>
      <c r="E583" s="81"/>
      <c r="F583" s="70"/>
    </row>
    <row r="584">
      <c r="A584" s="70"/>
      <c r="B584" s="80"/>
      <c r="C584" s="80"/>
      <c r="D584" s="80"/>
      <c r="E584" s="81"/>
      <c r="F584" s="70"/>
    </row>
    <row r="585">
      <c r="A585" s="70"/>
      <c r="B585" s="80"/>
      <c r="C585" s="80"/>
      <c r="D585" s="80"/>
      <c r="E585" s="81"/>
      <c r="F585" s="70"/>
    </row>
    <row r="586">
      <c r="A586" s="70"/>
      <c r="B586" s="80"/>
      <c r="C586" s="80"/>
      <c r="D586" s="80"/>
      <c r="E586" s="81"/>
      <c r="F586" s="70"/>
    </row>
    <row r="587">
      <c r="A587" s="70"/>
      <c r="B587" s="80"/>
      <c r="C587" s="80"/>
      <c r="D587" s="80"/>
      <c r="E587" s="81"/>
      <c r="F587" s="70"/>
    </row>
    <row r="588">
      <c r="A588" s="70"/>
      <c r="B588" s="80"/>
      <c r="C588" s="80"/>
      <c r="D588" s="80"/>
      <c r="E588" s="81"/>
      <c r="F588" s="70"/>
    </row>
    <row r="589">
      <c r="A589" s="70"/>
      <c r="B589" s="80"/>
      <c r="C589" s="80"/>
      <c r="D589" s="80"/>
      <c r="E589" s="81"/>
      <c r="F589" s="70"/>
    </row>
    <row r="590">
      <c r="A590" s="70"/>
      <c r="B590" s="80"/>
      <c r="C590" s="80"/>
      <c r="D590" s="80"/>
      <c r="E590" s="81"/>
      <c r="F590" s="70"/>
    </row>
    <row r="591">
      <c r="A591" s="70"/>
      <c r="B591" s="80"/>
      <c r="C591" s="80"/>
      <c r="D591" s="80"/>
      <c r="E591" s="81"/>
      <c r="F591" s="70"/>
    </row>
    <row r="592">
      <c r="A592" s="70"/>
      <c r="B592" s="80"/>
      <c r="C592" s="80"/>
      <c r="D592" s="80"/>
      <c r="E592" s="81"/>
      <c r="F592" s="70"/>
    </row>
    <row r="593">
      <c r="A593" s="70"/>
      <c r="B593" s="80"/>
      <c r="C593" s="80"/>
      <c r="D593" s="80"/>
      <c r="E593" s="81"/>
      <c r="F593" s="70"/>
    </row>
    <row r="594">
      <c r="A594" s="70"/>
      <c r="B594" s="80"/>
      <c r="C594" s="80"/>
      <c r="D594" s="80"/>
      <c r="E594" s="81"/>
      <c r="F594" s="70"/>
    </row>
    <row r="595">
      <c r="A595" s="70"/>
      <c r="B595" s="80"/>
      <c r="C595" s="80"/>
      <c r="D595" s="80"/>
      <c r="E595" s="81"/>
      <c r="F595" s="70"/>
    </row>
    <row r="596">
      <c r="A596" s="70"/>
      <c r="B596" s="80"/>
      <c r="C596" s="80"/>
      <c r="D596" s="80"/>
      <c r="E596" s="81"/>
      <c r="F596" s="70"/>
    </row>
    <row r="597">
      <c r="A597" s="70"/>
      <c r="B597" s="80"/>
      <c r="C597" s="80"/>
      <c r="D597" s="80"/>
      <c r="E597" s="81"/>
      <c r="F597" s="70"/>
    </row>
    <row r="598">
      <c r="A598" s="70"/>
      <c r="B598" s="80"/>
      <c r="C598" s="80"/>
      <c r="D598" s="80"/>
      <c r="E598" s="81"/>
      <c r="F598" s="70"/>
    </row>
    <row r="599">
      <c r="A599" s="70"/>
      <c r="B599" s="80"/>
      <c r="C599" s="80"/>
      <c r="D599" s="80"/>
      <c r="E599" s="81"/>
      <c r="F599" s="70"/>
    </row>
    <row r="600">
      <c r="A600" s="70"/>
      <c r="B600" s="80"/>
      <c r="C600" s="80"/>
      <c r="D600" s="80"/>
      <c r="E600" s="81"/>
      <c r="F600" s="70"/>
    </row>
    <row r="601">
      <c r="A601" s="70"/>
      <c r="B601" s="80"/>
      <c r="C601" s="80"/>
      <c r="D601" s="80"/>
      <c r="E601" s="81"/>
      <c r="F601" s="70"/>
    </row>
    <row r="602">
      <c r="A602" s="70"/>
      <c r="B602" s="80"/>
      <c r="C602" s="80"/>
      <c r="D602" s="80"/>
      <c r="E602" s="81"/>
      <c r="F602" s="70"/>
    </row>
    <row r="603">
      <c r="A603" s="70"/>
      <c r="B603" s="80"/>
      <c r="C603" s="80"/>
      <c r="D603" s="80"/>
      <c r="E603" s="81"/>
      <c r="F603" s="70"/>
    </row>
    <row r="604">
      <c r="A604" s="70"/>
      <c r="B604" s="80"/>
      <c r="C604" s="80"/>
      <c r="D604" s="80"/>
      <c r="E604" s="81"/>
      <c r="F604" s="70"/>
    </row>
    <row r="605">
      <c r="A605" s="70"/>
      <c r="B605" s="80"/>
      <c r="C605" s="80"/>
      <c r="D605" s="80"/>
      <c r="E605" s="81"/>
      <c r="F605" s="70"/>
    </row>
    <row r="606">
      <c r="A606" s="70"/>
      <c r="B606" s="80"/>
      <c r="C606" s="80"/>
      <c r="D606" s="80"/>
      <c r="E606" s="81"/>
      <c r="F606" s="70"/>
    </row>
    <row r="607">
      <c r="A607" s="70"/>
      <c r="B607" s="80"/>
      <c r="C607" s="80"/>
      <c r="D607" s="80"/>
      <c r="E607" s="81"/>
      <c r="F607" s="70"/>
    </row>
    <row r="608">
      <c r="A608" s="70"/>
      <c r="B608" s="80"/>
      <c r="C608" s="80"/>
      <c r="D608" s="80"/>
      <c r="E608" s="81"/>
      <c r="F608" s="70"/>
    </row>
    <row r="609">
      <c r="A609" s="70"/>
      <c r="B609" s="80"/>
      <c r="C609" s="80"/>
      <c r="D609" s="80"/>
      <c r="E609" s="81"/>
      <c r="F609" s="70"/>
    </row>
    <row r="610">
      <c r="A610" s="70"/>
      <c r="B610" s="80"/>
      <c r="C610" s="80"/>
      <c r="D610" s="80"/>
      <c r="E610" s="81"/>
      <c r="F610" s="70"/>
    </row>
    <row r="611">
      <c r="A611" s="70"/>
      <c r="B611" s="80"/>
      <c r="C611" s="80"/>
      <c r="D611" s="80"/>
      <c r="E611" s="81"/>
      <c r="F611" s="70"/>
    </row>
    <row r="612">
      <c r="A612" s="70"/>
      <c r="B612" s="80"/>
      <c r="C612" s="80"/>
      <c r="D612" s="80"/>
      <c r="E612" s="81"/>
      <c r="F612" s="70"/>
    </row>
    <row r="613">
      <c r="A613" s="70"/>
      <c r="B613" s="80"/>
      <c r="C613" s="80"/>
      <c r="D613" s="80"/>
      <c r="E613" s="81"/>
      <c r="F613" s="70"/>
    </row>
    <row r="614">
      <c r="A614" s="70"/>
      <c r="B614" s="80"/>
      <c r="C614" s="80"/>
      <c r="D614" s="80"/>
      <c r="E614" s="81"/>
      <c r="F614" s="70"/>
    </row>
    <row r="615">
      <c r="A615" s="70"/>
      <c r="B615" s="80"/>
      <c r="C615" s="80"/>
      <c r="D615" s="80"/>
      <c r="E615" s="81"/>
      <c r="F615" s="70"/>
    </row>
    <row r="616">
      <c r="A616" s="70"/>
      <c r="B616" s="80"/>
      <c r="C616" s="80"/>
      <c r="D616" s="80"/>
      <c r="E616" s="81"/>
      <c r="F616" s="70"/>
    </row>
    <row r="617">
      <c r="A617" s="70"/>
      <c r="B617" s="80"/>
      <c r="C617" s="80"/>
      <c r="D617" s="80"/>
      <c r="E617" s="81"/>
      <c r="F617" s="70"/>
    </row>
    <row r="618">
      <c r="A618" s="70"/>
      <c r="B618" s="80"/>
      <c r="C618" s="80"/>
      <c r="D618" s="80"/>
      <c r="E618" s="81"/>
      <c r="F618" s="70"/>
    </row>
    <row r="619">
      <c r="A619" s="70"/>
      <c r="B619" s="80"/>
      <c r="C619" s="80"/>
      <c r="D619" s="80"/>
      <c r="E619" s="81"/>
      <c r="F619" s="70"/>
    </row>
    <row r="620">
      <c r="A620" s="70"/>
      <c r="B620" s="80"/>
      <c r="C620" s="80"/>
      <c r="D620" s="80"/>
      <c r="E620" s="81"/>
      <c r="F620" s="70"/>
    </row>
    <row r="621">
      <c r="A621" s="70"/>
      <c r="B621" s="80"/>
      <c r="C621" s="80"/>
      <c r="D621" s="80"/>
      <c r="E621" s="81"/>
      <c r="F621" s="70"/>
    </row>
    <row r="622">
      <c r="A622" s="70"/>
      <c r="B622" s="80"/>
      <c r="C622" s="80"/>
      <c r="D622" s="80"/>
      <c r="E622" s="81"/>
      <c r="F622" s="70"/>
    </row>
    <row r="623">
      <c r="A623" s="70"/>
      <c r="B623" s="80"/>
      <c r="C623" s="80"/>
      <c r="D623" s="80"/>
      <c r="E623" s="81"/>
      <c r="F623" s="70"/>
    </row>
    <row r="624">
      <c r="A624" s="70"/>
      <c r="B624" s="80"/>
      <c r="C624" s="80"/>
      <c r="D624" s="80"/>
      <c r="E624" s="81"/>
      <c r="F624" s="70"/>
    </row>
    <row r="625">
      <c r="A625" s="70"/>
      <c r="B625" s="80"/>
      <c r="C625" s="80"/>
      <c r="D625" s="80"/>
      <c r="E625" s="81"/>
      <c r="F625" s="70"/>
    </row>
    <row r="626">
      <c r="A626" s="70"/>
      <c r="B626" s="80"/>
      <c r="C626" s="80"/>
      <c r="D626" s="80"/>
      <c r="E626" s="81"/>
      <c r="F626" s="70"/>
    </row>
    <row r="627">
      <c r="A627" s="70"/>
      <c r="B627" s="80"/>
      <c r="C627" s="80"/>
      <c r="D627" s="80"/>
      <c r="E627" s="81"/>
      <c r="F627" s="70"/>
    </row>
    <row r="628">
      <c r="A628" s="70"/>
      <c r="B628" s="80"/>
      <c r="C628" s="80"/>
      <c r="D628" s="80"/>
      <c r="E628" s="81"/>
      <c r="F628" s="70"/>
    </row>
    <row r="629">
      <c r="A629" s="70"/>
      <c r="B629" s="80"/>
      <c r="C629" s="80"/>
      <c r="D629" s="80"/>
      <c r="E629" s="81"/>
      <c r="F629" s="70"/>
    </row>
    <row r="630">
      <c r="A630" s="70"/>
      <c r="B630" s="80"/>
      <c r="C630" s="80"/>
      <c r="D630" s="80"/>
      <c r="E630" s="81"/>
      <c r="F630" s="70"/>
    </row>
    <row r="631">
      <c r="A631" s="70"/>
      <c r="B631" s="80"/>
      <c r="C631" s="80"/>
      <c r="D631" s="80"/>
      <c r="E631" s="81"/>
      <c r="F631" s="70"/>
    </row>
    <row r="632">
      <c r="A632" s="70"/>
      <c r="B632" s="80"/>
      <c r="C632" s="80"/>
      <c r="D632" s="80"/>
      <c r="E632" s="81"/>
      <c r="F632" s="70"/>
    </row>
    <row r="633">
      <c r="A633" s="70"/>
      <c r="B633" s="80"/>
      <c r="C633" s="80"/>
      <c r="D633" s="80"/>
      <c r="E633" s="81"/>
      <c r="F633" s="70"/>
    </row>
    <row r="634">
      <c r="A634" s="70"/>
      <c r="B634" s="80"/>
      <c r="C634" s="80"/>
      <c r="D634" s="80"/>
      <c r="E634" s="81"/>
      <c r="F634" s="70"/>
    </row>
    <row r="635">
      <c r="A635" s="70"/>
      <c r="B635" s="80"/>
      <c r="C635" s="80"/>
      <c r="D635" s="80"/>
      <c r="E635" s="81"/>
      <c r="F635" s="70"/>
    </row>
    <row r="636">
      <c r="A636" s="70"/>
      <c r="B636" s="80"/>
      <c r="C636" s="80"/>
      <c r="D636" s="80"/>
      <c r="E636" s="81"/>
      <c r="F636" s="70"/>
    </row>
    <row r="637">
      <c r="A637" s="70"/>
      <c r="B637" s="80"/>
      <c r="C637" s="80"/>
      <c r="D637" s="80"/>
      <c r="E637" s="81"/>
      <c r="F637" s="70"/>
    </row>
    <row r="638">
      <c r="A638" s="70"/>
      <c r="B638" s="80"/>
      <c r="C638" s="80"/>
      <c r="D638" s="80"/>
      <c r="E638" s="81"/>
      <c r="F638" s="70"/>
    </row>
    <row r="639">
      <c r="A639" s="70"/>
      <c r="B639" s="80"/>
      <c r="C639" s="80"/>
      <c r="D639" s="80"/>
      <c r="E639" s="81"/>
      <c r="F639" s="70"/>
    </row>
    <row r="640">
      <c r="A640" s="70"/>
      <c r="B640" s="80"/>
      <c r="C640" s="80"/>
      <c r="D640" s="80"/>
      <c r="E640" s="81"/>
      <c r="F640" s="70"/>
    </row>
    <row r="641">
      <c r="A641" s="70"/>
      <c r="B641" s="80"/>
      <c r="C641" s="80"/>
      <c r="D641" s="80"/>
      <c r="E641" s="81"/>
      <c r="F641" s="70"/>
    </row>
    <row r="642">
      <c r="A642" s="70"/>
      <c r="B642" s="80"/>
      <c r="C642" s="80"/>
      <c r="D642" s="80"/>
      <c r="E642" s="81"/>
      <c r="F642" s="70"/>
    </row>
    <row r="643">
      <c r="A643" s="70"/>
      <c r="B643" s="80"/>
      <c r="C643" s="80"/>
      <c r="D643" s="80"/>
      <c r="E643" s="81"/>
      <c r="F643" s="70"/>
    </row>
    <row r="644">
      <c r="A644" s="70"/>
      <c r="B644" s="80"/>
      <c r="C644" s="80"/>
      <c r="D644" s="80"/>
      <c r="E644" s="81"/>
      <c r="F644" s="70"/>
    </row>
    <row r="645">
      <c r="A645" s="70"/>
      <c r="B645" s="80"/>
      <c r="C645" s="80"/>
      <c r="D645" s="80"/>
      <c r="E645" s="81"/>
      <c r="F645" s="70"/>
    </row>
    <row r="646">
      <c r="A646" s="70"/>
      <c r="B646" s="80"/>
      <c r="C646" s="80"/>
      <c r="D646" s="80"/>
      <c r="E646" s="81"/>
      <c r="F646" s="70"/>
    </row>
    <row r="647">
      <c r="A647" s="70"/>
      <c r="B647" s="80"/>
      <c r="C647" s="80"/>
      <c r="D647" s="80"/>
      <c r="E647" s="81"/>
      <c r="F647" s="70"/>
    </row>
    <row r="648">
      <c r="A648" s="70"/>
      <c r="B648" s="80"/>
      <c r="C648" s="80"/>
      <c r="D648" s="80"/>
      <c r="E648" s="81"/>
      <c r="F648" s="70"/>
    </row>
    <row r="649">
      <c r="A649" s="70"/>
      <c r="B649" s="80"/>
      <c r="C649" s="80"/>
      <c r="D649" s="80"/>
      <c r="E649" s="81"/>
      <c r="F649" s="70"/>
    </row>
    <row r="650">
      <c r="A650" s="70"/>
      <c r="B650" s="80"/>
      <c r="C650" s="80"/>
      <c r="D650" s="80"/>
      <c r="E650" s="81"/>
      <c r="F650" s="70"/>
    </row>
    <row r="651">
      <c r="A651" s="70"/>
      <c r="B651" s="80"/>
      <c r="C651" s="80"/>
      <c r="D651" s="80"/>
      <c r="E651" s="81"/>
      <c r="F651" s="70"/>
    </row>
    <row r="652">
      <c r="A652" s="70"/>
      <c r="B652" s="80"/>
      <c r="C652" s="80"/>
      <c r="D652" s="80"/>
      <c r="E652" s="81"/>
      <c r="F652" s="70"/>
    </row>
    <row r="653">
      <c r="A653" s="70"/>
      <c r="B653" s="80"/>
      <c r="C653" s="80"/>
      <c r="D653" s="80"/>
      <c r="E653" s="81"/>
      <c r="F653" s="70"/>
    </row>
    <row r="654">
      <c r="A654" s="70"/>
      <c r="B654" s="80"/>
      <c r="C654" s="80"/>
      <c r="D654" s="80"/>
      <c r="E654" s="81"/>
      <c r="F654" s="70"/>
    </row>
    <row r="655">
      <c r="A655" s="70"/>
      <c r="B655" s="80"/>
      <c r="C655" s="80"/>
      <c r="D655" s="80"/>
      <c r="E655" s="81"/>
      <c r="F655" s="70"/>
    </row>
    <row r="656">
      <c r="A656" s="70"/>
      <c r="B656" s="80"/>
      <c r="C656" s="80"/>
      <c r="D656" s="80"/>
      <c r="E656" s="81"/>
      <c r="F656" s="70"/>
    </row>
    <row r="657">
      <c r="A657" s="70"/>
      <c r="B657" s="80"/>
      <c r="C657" s="80"/>
      <c r="D657" s="80"/>
      <c r="E657" s="81"/>
      <c r="F657" s="70"/>
    </row>
    <row r="658">
      <c r="A658" s="70"/>
      <c r="B658" s="80"/>
      <c r="C658" s="80"/>
      <c r="D658" s="80"/>
      <c r="E658" s="81"/>
      <c r="F658" s="70"/>
    </row>
    <row r="659">
      <c r="A659" s="70"/>
      <c r="B659" s="80"/>
      <c r="C659" s="80"/>
      <c r="D659" s="80"/>
      <c r="E659" s="81"/>
      <c r="F659" s="70"/>
    </row>
    <row r="660">
      <c r="A660" s="70"/>
      <c r="B660" s="80"/>
      <c r="C660" s="80"/>
      <c r="D660" s="80"/>
      <c r="E660" s="81"/>
      <c r="F660" s="70"/>
    </row>
    <row r="661">
      <c r="A661" s="70"/>
      <c r="B661" s="80"/>
      <c r="C661" s="80"/>
      <c r="D661" s="80"/>
      <c r="E661" s="81"/>
      <c r="F661" s="70"/>
    </row>
    <row r="662">
      <c r="A662" s="70"/>
      <c r="B662" s="80"/>
      <c r="C662" s="80"/>
      <c r="D662" s="80"/>
      <c r="E662" s="81"/>
      <c r="F662" s="70"/>
    </row>
    <row r="663">
      <c r="A663" s="70"/>
      <c r="B663" s="80"/>
      <c r="C663" s="80"/>
      <c r="D663" s="80"/>
      <c r="E663" s="81"/>
      <c r="F663" s="70"/>
    </row>
    <row r="664">
      <c r="A664" s="70"/>
      <c r="B664" s="80"/>
      <c r="C664" s="80"/>
      <c r="D664" s="80"/>
      <c r="E664" s="81"/>
      <c r="F664" s="70"/>
    </row>
    <row r="665">
      <c r="A665" s="70"/>
      <c r="B665" s="80"/>
      <c r="C665" s="80"/>
      <c r="D665" s="80"/>
      <c r="E665" s="81"/>
      <c r="F665" s="70"/>
    </row>
    <row r="666">
      <c r="A666" s="70"/>
      <c r="B666" s="80"/>
      <c r="C666" s="80"/>
      <c r="D666" s="80"/>
      <c r="E666" s="81"/>
      <c r="F666" s="70"/>
    </row>
    <row r="667">
      <c r="A667" s="70"/>
      <c r="B667" s="80"/>
      <c r="C667" s="80"/>
      <c r="D667" s="80"/>
      <c r="E667" s="81"/>
      <c r="F667" s="70"/>
    </row>
    <row r="668">
      <c r="A668" s="70"/>
      <c r="B668" s="80"/>
      <c r="C668" s="80"/>
      <c r="D668" s="80"/>
      <c r="E668" s="81"/>
      <c r="F668" s="70"/>
    </row>
    <row r="669">
      <c r="A669" s="70"/>
      <c r="B669" s="80"/>
      <c r="C669" s="80"/>
      <c r="D669" s="80"/>
      <c r="E669" s="81"/>
      <c r="F669" s="70"/>
    </row>
    <row r="670">
      <c r="A670" s="70"/>
      <c r="B670" s="80"/>
      <c r="C670" s="80"/>
      <c r="D670" s="80"/>
      <c r="E670" s="81"/>
      <c r="F670" s="70"/>
    </row>
    <row r="671">
      <c r="A671" s="70"/>
      <c r="B671" s="80"/>
      <c r="C671" s="80"/>
      <c r="D671" s="80"/>
      <c r="E671" s="81"/>
      <c r="F671" s="70"/>
    </row>
    <row r="672">
      <c r="A672" s="70"/>
      <c r="B672" s="80"/>
      <c r="C672" s="80"/>
      <c r="D672" s="80"/>
      <c r="E672" s="81"/>
      <c r="F672" s="70"/>
    </row>
    <row r="673">
      <c r="A673" s="70"/>
      <c r="B673" s="80"/>
      <c r="C673" s="80"/>
      <c r="D673" s="80"/>
      <c r="E673" s="81"/>
      <c r="F673" s="70"/>
    </row>
    <row r="674">
      <c r="A674" s="70"/>
      <c r="B674" s="80"/>
      <c r="C674" s="80"/>
      <c r="D674" s="80"/>
      <c r="E674" s="81"/>
      <c r="F674" s="70"/>
    </row>
    <row r="675">
      <c r="A675" s="70"/>
      <c r="B675" s="80"/>
      <c r="C675" s="80"/>
      <c r="D675" s="80"/>
      <c r="E675" s="81"/>
      <c r="F675" s="70"/>
    </row>
    <row r="676">
      <c r="A676" s="70"/>
      <c r="B676" s="80"/>
      <c r="C676" s="80"/>
      <c r="D676" s="80"/>
      <c r="E676" s="81"/>
      <c r="F676" s="70"/>
    </row>
    <row r="677">
      <c r="A677" s="70"/>
      <c r="B677" s="80"/>
      <c r="C677" s="80"/>
      <c r="D677" s="80"/>
      <c r="E677" s="81"/>
      <c r="F677" s="70"/>
    </row>
    <row r="678">
      <c r="A678" s="70"/>
      <c r="B678" s="80"/>
      <c r="C678" s="80"/>
      <c r="D678" s="80"/>
      <c r="E678" s="81"/>
      <c r="F678" s="70"/>
    </row>
    <row r="679">
      <c r="A679" s="70"/>
      <c r="B679" s="80"/>
      <c r="C679" s="80"/>
      <c r="D679" s="80"/>
      <c r="E679" s="81"/>
      <c r="F679" s="70"/>
    </row>
    <row r="680">
      <c r="A680" s="70"/>
      <c r="B680" s="80"/>
      <c r="C680" s="80"/>
      <c r="D680" s="80"/>
      <c r="E680" s="81"/>
      <c r="F680" s="70"/>
    </row>
    <row r="681">
      <c r="A681" s="70"/>
      <c r="B681" s="80"/>
      <c r="C681" s="80"/>
      <c r="D681" s="80"/>
      <c r="E681" s="81"/>
      <c r="F681" s="70"/>
    </row>
    <row r="682">
      <c r="A682" s="70"/>
      <c r="B682" s="80"/>
      <c r="C682" s="80"/>
      <c r="D682" s="80"/>
      <c r="E682" s="81"/>
      <c r="F682" s="70"/>
    </row>
    <row r="683">
      <c r="A683" s="70"/>
      <c r="B683" s="80"/>
      <c r="C683" s="80"/>
      <c r="D683" s="80"/>
      <c r="E683" s="81"/>
      <c r="F683" s="70"/>
    </row>
    <row r="684">
      <c r="A684" s="70"/>
      <c r="B684" s="80"/>
      <c r="C684" s="80"/>
      <c r="D684" s="80"/>
      <c r="E684" s="81"/>
      <c r="F684" s="70"/>
    </row>
    <row r="685">
      <c r="A685" s="70"/>
      <c r="B685" s="80"/>
      <c r="C685" s="80"/>
      <c r="D685" s="80"/>
      <c r="E685" s="81"/>
      <c r="F685" s="70"/>
    </row>
    <row r="686">
      <c r="A686" s="70"/>
      <c r="B686" s="80"/>
      <c r="C686" s="80"/>
      <c r="D686" s="80"/>
      <c r="E686" s="81"/>
      <c r="F686" s="70"/>
    </row>
    <row r="687">
      <c r="A687" s="70"/>
      <c r="B687" s="80"/>
      <c r="C687" s="80"/>
      <c r="D687" s="80"/>
      <c r="E687" s="81"/>
      <c r="F687" s="70"/>
    </row>
    <row r="688">
      <c r="A688" s="70"/>
      <c r="B688" s="80"/>
      <c r="C688" s="80"/>
      <c r="D688" s="80"/>
      <c r="E688" s="81"/>
      <c r="F688" s="70"/>
    </row>
    <row r="689">
      <c r="A689" s="70"/>
      <c r="B689" s="80"/>
      <c r="C689" s="80"/>
      <c r="D689" s="80"/>
      <c r="E689" s="81"/>
      <c r="F689" s="70"/>
    </row>
    <row r="690">
      <c r="A690" s="70"/>
      <c r="B690" s="80"/>
      <c r="C690" s="80"/>
      <c r="D690" s="80"/>
      <c r="E690" s="81"/>
      <c r="F690" s="70"/>
    </row>
    <row r="691">
      <c r="A691" s="70"/>
      <c r="B691" s="80"/>
      <c r="C691" s="80"/>
      <c r="D691" s="80"/>
      <c r="E691" s="81"/>
      <c r="F691" s="70"/>
    </row>
    <row r="692">
      <c r="A692" s="70"/>
      <c r="B692" s="80"/>
      <c r="C692" s="80"/>
      <c r="D692" s="80"/>
      <c r="E692" s="81"/>
      <c r="F692" s="70"/>
    </row>
    <row r="693">
      <c r="A693" s="70"/>
      <c r="B693" s="80"/>
      <c r="C693" s="80"/>
      <c r="D693" s="80"/>
      <c r="E693" s="81"/>
      <c r="F693" s="70"/>
    </row>
    <row r="694">
      <c r="A694" s="70"/>
      <c r="B694" s="80"/>
      <c r="C694" s="80"/>
      <c r="D694" s="80"/>
      <c r="E694" s="81"/>
      <c r="F694" s="70"/>
    </row>
    <row r="695">
      <c r="A695" s="70"/>
      <c r="B695" s="80"/>
      <c r="C695" s="80"/>
      <c r="D695" s="80"/>
      <c r="E695" s="81"/>
      <c r="F695" s="70"/>
    </row>
    <row r="696">
      <c r="A696" s="70"/>
      <c r="B696" s="80"/>
      <c r="C696" s="80"/>
      <c r="D696" s="80"/>
      <c r="E696" s="81"/>
      <c r="F696" s="70"/>
    </row>
    <row r="697">
      <c r="A697" s="70"/>
      <c r="B697" s="80"/>
      <c r="C697" s="80"/>
      <c r="D697" s="80"/>
      <c r="E697" s="81"/>
      <c r="F697" s="70"/>
    </row>
    <row r="698">
      <c r="A698" s="70"/>
      <c r="B698" s="80"/>
      <c r="C698" s="80"/>
      <c r="D698" s="80"/>
      <c r="E698" s="81"/>
      <c r="F698" s="70"/>
    </row>
    <row r="699">
      <c r="A699" s="70"/>
      <c r="B699" s="80"/>
      <c r="C699" s="80"/>
      <c r="D699" s="80"/>
      <c r="E699" s="81"/>
      <c r="F699" s="70"/>
    </row>
    <row r="700">
      <c r="A700" s="70"/>
      <c r="B700" s="80"/>
      <c r="C700" s="80"/>
      <c r="D700" s="80"/>
      <c r="E700" s="81"/>
      <c r="F700" s="70"/>
    </row>
    <row r="701">
      <c r="A701" s="70"/>
      <c r="B701" s="80"/>
      <c r="C701" s="80"/>
      <c r="D701" s="80"/>
      <c r="E701" s="81"/>
      <c r="F701" s="70"/>
    </row>
    <row r="702">
      <c r="A702" s="70"/>
      <c r="B702" s="80"/>
      <c r="C702" s="80"/>
      <c r="D702" s="80"/>
      <c r="E702" s="81"/>
      <c r="F702" s="70"/>
    </row>
    <row r="703">
      <c r="A703" s="70"/>
      <c r="B703" s="80"/>
      <c r="C703" s="80"/>
      <c r="D703" s="80"/>
      <c r="E703" s="81"/>
      <c r="F703" s="70"/>
    </row>
    <row r="704">
      <c r="A704" s="70"/>
      <c r="B704" s="80"/>
      <c r="C704" s="80"/>
      <c r="D704" s="80"/>
      <c r="E704" s="81"/>
      <c r="F704" s="70"/>
    </row>
    <row r="705">
      <c r="A705" s="70"/>
      <c r="B705" s="80"/>
      <c r="C705" s="80"/>
      <c r="D705" s="80"/>
      <c r="E705" s="81"/>
      <c r="F705" s="70"/>
    </row>
    <row r="706">
      <c r="A706" s="70"/>
      <c r="B706" s="80"/>
      <c r="C706" s="80"/>
      <c r="D706" s="80"/>
      <c r="E706" s="81"/>
      <c r="F706" s="70"/>
    </row>
    <row r="707">
      <c r="A707" s="70"/>
      <c r="B707" s="80"/>
      <c r="C707" s="80"/>
      <c r="D707" s="80"/>
      <c r="E707" s="81"/>
      <c r="F707" s="70"/>
    </row>
    <row r="708">
      <c r="A708" s="70"/>
      <c r="B708" s="80"/>
      <c r="C708" s="80"/>
      <c r="D708" s="80"/>
      <c r="E708" s="81"/>
      <c r="F708" s="70"/>
    </row>
    <row r="709">
      <c r="A709" s="70"/>
      <c r="B709" s="80"/>
      <c r="C709" s="80"/>
      <c r="D709" s="80"/>
      <c r="E709" s="81"/>
      <c r="F709" s="70"/>
    </row>
    <row r="710">
      <c r="A710" s="70"/>
      <c r="B710" s="80"/>
      <c r="C710" s="80"/>
      <c r="D710" s="80"/>
      <c r="E710" s="81"/>
      <c r="F710" s="70"/>
    </row>
    <row r="711">
      <c r="A711" s="70"/>
      <c r="B711" s="80"/>
      <c r="C711" s="80"/>
      <c r="D711" s="80"/>
      <c r="E711" s="81"/>
      <c r="F711" s="70"/>
    </row>
    <row r="712">
      <c r="A712" s="70"/>
      <c r="B712" s="80"/>
      <c r="C712" s="80"/>
      <c r="D712" s="80"/>
      <c r="E712" s="81"/>
      <c r="F712" s="70"/>
    </row>
    <row r="713">
      <c r="A713" s="70"/>
      <c r="B713" s="80"/>
      <c r="C713" s="80"/>
      <c r="D713" s="80"/>
      <c r="E713" s="81"/>
      <c r="F713" s="70"/>
    </row>
    <row r="714">
      <c r="A714" s="70"/>
      <c r="B714" s="80"/>
      <c r="C714" s="80"/>
      <c r="D714" s="80"/>
      <c r="E714" s="81"/>
      <c r="F714" s="70"/>
    </row>
    <row r="715">
      <c r="A715" s="70"/>
      <c r="B715" s="80"/>
      <c r="C715" s="80"/>
      <c r="D715" s="80"/>
      <c r="E715" s="81"/>
      <c r="F715" s="70"/>
    </row>
    <row r="716">
      <c r="A716" s="70"/>
      <c r="B716" s="80"/>
      <c r="C716" s="80"/>
      <c r="D716" s="80"/>
      <c r="E716" s="81"/>
      <c r="F716" s="70"/>
    </row>
    <row r="717">
      <c r="A717" s="70"/>
      <c r="B717" s="80"/>
      <c r="C717" s="80"/>
      <c r="D717" s="80"/>
      <c r="E717" s="81"/>
      <c r="F717" s="70"/>
    </row>
    <row r="718">
      <c r="A718" s="70"/>
      <c r="B718" s="80"/>
      <c r="C718" s="80"/>
      <c r="D718" s="80"/>
      <c r="E718" s="81"/>
      <c r="F718" s="70"/>
    </row>
    <row r="719">
      <c r="A719" s="70"/>
      <c r="B719" s="80"/>
      <c r="C719" s="80"/>
      <c r="D719" s="80"/>
      <c r="E719" s="81"/>
      <c r="F719" s="70"/>
    </row>
    <row r="720">
      <c r="A720" s="70"/>
      <c r="B720" s="80"/>
      <c r="C720" s="80"/>
      <c r="D720" s="80"/>
      <c r="E720" s="81"/>
      <c r="F720" s="70"/>
    </row>
    <row r="721">
      <c r="A721" s="70"/>
      <c r="B721" s="80"/>
      <c r="C721" s="80"/>
      <c r="D721" s="80"/>
      <c r="E721" s="81"/>
      <c r="F721" s="70"/>
    </row>
    <row r="722">
      <c r="A722" s="70"/>
      <c r="B722" s="80"/>
      <c r="C722" s="80"/>
      <c r="D722" s="80"/>
      <c r="E722" s="81"/>
      <c r="F722" s="70"/>
    </row>
    <row r="723">
      <c r="A723" s="70"/>
      <c r="B723" s="80"/>
      <c r="C723" s="80"/>
      <c r="D723" s="80"/>
      <c r="E723" s="81"/>
      <c r="F723" s="70"/>
    </row>
    <row r="724">
      <c r="A724" s="70"/>
      <c r="B724" s="80"/>
      <c r="C724" s="80"/>
      <c r="D724" s="80"/>
      <c r="E724" s="81"/>
      <c r="F724" s="70"/>
    </row>
    <row r="725">
      <c r="A725" s="70"/>
      <c r="B725" s="80"/>
      <c r="C725" s="80"/>
      <c r="D725" s="80"/>
      <c r="E725" s="81"/>
      <c r="F725" s="70"/>
    </row>
    <row r="726">
      <c r="A726" s="70"/>
      <c r="B726" s="80"/>
      <c r="C726" s="80"/>
      <c r="D726" s="80"/>
      <c r="E726" s="81"/>
      <c r="F726" s="70"/>
    </row>
    <row r="727">
      <c r="A727" s="70"/>
      <c r="B727" s="80"/>
      <c r="C727" s="80"/>
      <c r="D727" s="80"/>
      <c r="E727" s="81"/>
      <c r="F727" s="70"/>
    </row>
    <row r="728">
      <c r="A728" s="70"/>
      <c r="B728" s="80"/>
      <c r="C728" s="80"/>
      <c r="D728" s="80"/>
      <c r="E728" s="81"/>
      <c r="F728" s="70"/>
    </row>
    <row r="729">
      <c r="A729" s="70"/>
      <c r="B729" s="80"/>
      <c r="C729" s="80"/>
      <c r="D729" s="80"/>
      <c r="E729" s="81"/>
      <c r="F729" s="70"/>
    </row>
    <row r="730">
      <c r="A730" s="70"/>
      <c r="B730" s="80"/>
      <c r="C730" s="80"/>
      <c r="D730" s="80"/>
      <c r="E730" s="81"/>
      <c r="F730" s="70"/>
    </row>
    <row r="731">
      <c r="A731" s="70"/>
      <c r="B731" s="80"/>
      <c r="C731" s="80"/>
      <c r="D731" s="80"/>
      <c r="E731" s="81"/>
      <c r="F731" s="70"/>
    </row>
    <row r="732">
      <c r="A732" s="70"/>
      <c r="B732" s="80"/>
      <c r="C732" s="80"/>
      <c r="D732" s="80"/>
      <c r="E732" s="81"/>
      <c r="F732" s="70"/>
    </row>
    <row r="733">
      <c r="A733" s="70"/>
      <c r="B733" s="80"/>
      <c r="C733" s="80"/>
      <c r="D733" s="80"/>
      <c r="E733" s="81"/>
      <c r="F733" s="70"/>
    </row>
    <row r="734">
      <c r="A734" s="70"/>
      <c r="B734" s="80"/>
      <c r="C734" s="80"/>
      <c r="D734" s="80"/>
      <c r="E734" s="81"/>
      <c r="F734" s="70"/>
    </row>
    <row r="735">
      <c r="A735" s="70"/>
      <c r="B735" s="80"/>
      <c r="C735" s="80"/>
      <c r="D735" s="80"/>
      <c r="E735" s="81"/>
      <c r="F735" s="70"/>
    </row>
    <row r="736">
      <c r="A736" s="70"/>
      <c r="B736" s="80"/>
      <c r="C736" s="80"/>
      <c r="D736" s="80"/>
      <c r="E736" s="81"/>
      <c r="F736" s="70"/>
    </row>
    <row r="737">
      <c r="A737" s="70"/>
      <c r="B737" s="80"/>
      <c r="C737" s="80"/>
      <c r="D737" s="80"/>
      <c r="E737" s="81"/>
      <c r="F737" s="70"/>
    </row>
    <row r="738">
      <c r="A738" s="70"/>
      <c r="B738" s="80"/>
      <c r="C738" s="80"/>
      <c r="D738" s="80"/>
      <c r="E738" s="81"/>
      <c r="F738" s="70"/>
    </row>
    <row r="739">
      <c r="A739" s="70"/>
      <c r="B739" s="80"/>
      <c r="C739" s="80"/>
      <c r="D739" s="80"/>
      <c r="E739" s="81"/>
      <c r="F739" s="70"/>
    </row>
    <row r="740">
      <c r="A740" s="70"/>
      <c r="B740" s="80"/>
      <c r="C740" s="80"/>
      <c r="D740" s="80"/>
      <c r="E740" s="81"/>
      <c r="F740" s="70"/>
    </row>
    <row r="741">
      <c r="A741" s="70"/>
      <c r="B741" s="80"/>
      <c r="C741" s="80"/>
      <c r="D741" s="80"/>
      <c r="E741" s="81"/>
      <c r="F741" s="70"/>
    </row>
    <row r="742">
      <c r="A742" s="70"/>
      <c r="B742" s="80"/>
      <c r="C742" s="80"/>
      <c r="D742" s="80"/>
      <c r="E742" s="81"/>
      <c r="F742" s="70"/>
    </row>
    <row r="743">
      <c r="A743" s="70"/>
      <c r="B743" s="80"/>
      <c r="C743" s="80"/>
      <c r="D743" s="80"/>
      <c r="E743" s="81"/>
      <c r="F743" s="70"/>
    </row>
    <row r="744">
      <c r="A744" s="70"/>
      <c r="B744" s="80"/>
      <c r="C744" s="80"/>
      <c r="D744" s="80"/>
      <c r="E744" s="81"/>
      <c r="F744" s="70"/>
    </row>
    <row r="745">
      <c r="A745" s="70"/>
      <c r="B745" s="80"/>
      <c r="C745" s="80"/>
      <c r="D745" s="80"/>
      <c r="E745" s="81"/>
      <c r="F745" s="70"/>
    </row>
    <row r="746">
      <c r="A746" s="70"/>
      <c r="B746" s="80"/>
      <c r="C746" s="80"/>
      <c r="D746" s="80"/>
      <c r="E746" s="81"/>
      <c r="F746" s="70"/>
    </row>
    <row r="747">
      <c r="A747" s="70"/>
      <c r="B747" s="80"/>
      <c r="C747" s="80"/>
      <c r="D747" s="80"/>
      <c r="E747" s="81"/>
      <c r="F747" s="70"/>
    </row>
    <row r="748">
      <c r="A748" s="70"/>
      <c r="B748" s="80"/>
      <c r="C748" s="80"/>
      <c r="D748" s="80"/>
      <c r="E748" s="81"/>
      <c r="F748" s="70"/>
    </row>
    <row r="749">
      <c r="A749" s="70"/>
      <c r="B749" s="80"/>
      <c r="C749" s="80"/>
      <c r="D749" s="80"/>
      <c r="E749" s="81"/>
      <c r="F749" s="70"/>
    </row>
    <row r="750">
      <c r="A750" s="70"/>
      <c r="B750" s="80"/>
      <c r="C750" s="80"/>
      <c r="D750" s="80"/>
      <c r="E750" s="81"/>
      <c r="F750" s="70"/>
    </row>
    <row r="751">
      <c r="A751" s="70"/>
      <c r="B751" s="80"/>
      <c r="C751" s="80"/>
      <c r="D751" s="80"/>
      <c r="E751" s="81"/>
      <c r="F751" s="70"/>
    </row>
    <row r="752">
      <c r="A752" s="70"/>
      <c r="B752" s="80"/>
      <c r="C752" s="80"/>
      <c r="D752" s="80"/>
      <c r="E752" s="81"/>
      <c r="F752" s="70"/>
    </row>
    <row r="753">
      <c r="A753" s="70"/>
      <c r="B753" s="80"/>
      <c r="C753" s="80"/>
      <c r="D753" s="80"/>
      <c r="E753" s="81"/>
      <c r="F753" s="70"/>
    </row>
    <row r="754">
      <c r="A754" s="70"/>
      <c r="B754" s="80"/>
      <c r="C754" s="80"/>
      <c r="D754" s="80"/>
      <c r="E754" s="81"/>
      <c r="F754" s="70"/>
    </row>
    <row r="755">
      <c r="A755" s="70"/>
      <c r="B755" s="80"/>
      <c r="C755" s="80"/>
      <c r="D755" s="80"/>
      <c r="E755" s="81"/>
      <c r="F755" s="70"/>
    </row>
    <row r="756">
      <c r="A756" s="70"/>
      <c r="B756" s="80"/>
      <c r="C756" s="80"/>
      <c r="D756" s="80"/>
      <c r="E756" s="81"/>
      <c r="F756" s="70"/>
    </row>
    <row r="757">
      <c r="A757" s="70"/>
      <c r="B757" s="80"/>
      <c r="C757" s="80"/>
      <c r="D757" s="80"/>
      <c r="E757" s="81"/>
      <c r="F757" s="70"/>
    </row>
    <row r="758">
      <c r="A758" s="70"/>
      <c r="B758" s="80"/>
      <c r="C758" s="80"/>
      <c r="D758" s="80"/>
      <c r="E758" s="81"/>
      <c r="F758" s="70"/>
    </row>
    <row r="759">
      <c r="A759" s="70"/>
      <c r="B759" s="80"/>
      <c r="C759" s="80"/>
      <c r="D759" s="80"/>
      <c r="E759" s="81"/>
      <c r="F759" s="70"/>
    </row>
    <row r="760">
      <c r="A760" s="70"/>
      <c r="B760" s="80"/>
      <c r="C760" s="80"/>
      <c r="D760" s="80"/>
      <c r="E760" s="81"/>
      <c r="F760" s="70"/>
    </row>
    <row r="761">
      <c r="A761" s="70"/>
      <c r="B761" s="80"/>
      <c r="C761" s="80"/>
      <c r="D761" s="80"/>
      <c r="E761" s="81"/>
      <c r="F761" s="70"/>
    </row>
    <row r="762">
      <c r="A762" s="70"/>
      <c r="B762" s="80"/>
      <c r="C762" s="80"/>
      <c r="D762" s="80"/>
      <c r="E762" s="81"/>
      <c r="F762" s="70"/>
    </row>
    <row r="763">
      <c r="A763" s="70"/>
      <c r="B763" s="80"/>
      <c r="C763" s="80"/>
      <c r="D763" s="80"/>
      <c r="E763" s="81"/>
      <c r="F763" s="70"/>
    </row>
    <row r="764">
      <c r="A764" s="70"/>
      <c r="B764" s="80"/>
      <c r="C764" s="80"/>
      <c r="D764" s="80"/>
      <c r="E764" s="81"/>
      <c r="F764" s="70"/>
    </row>
    <row r="765">
      <c r="A765" s="70"/>
      <c r="B765" s="80"/>
      <c r="C765" s="80"/>
      <c r="D765" s="80"/>
      <c r="E765" s="81"/>
      <c r="F765" s="70"/>
    </row>
    <row r="766">
      <c r="A766" s="70"/>
      <c r="B766" s="80"/>
      <c r="C766" s="80"/>
      <c r="D766" s="80"/>
      <c r="E766" s="81"/>
      <c r="F766" s="70"/>
    </row>
    <row r="767">
      <c r="A767" s="70"/>
      <c r="B767" s="80"/>
      <c r="C767" s="80"/>
      <c r="D767" s="80"/>
      <c r="E767" s="81"/>
      <c r="F767" s="70"/>
    </row>
    <row r="768">
      <c r="A768" s="70"/>
      <c r="B768" s="80"/>
      <c r="C768" s="80"/>
      <c r="D768" s="80"/>
      <c r="E768" s="81"/>
      <c r="F768" s="70"/>
    </row>
    <row r="769">
      <c r="A769" s="70"/>
      <c r="B769" s="80"/>
      <c r="C769" s="80"/>
      <c r="D769" s="80"/>
      <c r="E769" s="81"/>
      <c r="F769" s="70"/>
    </row>
    <row r="770">
      <c r="A770" s="70"/>
      <c r="B770" s="80"/>
      <c r="C770" s="80"/>
      <c r="D770" s="80"/>
      <c r="E770" s="81"/>
      <c r="F770" s="70"/>
    </row>
    <row r="771">
      <c r="A771" s="70"/>
      <c r="B771" s="80"/>
      <c r="C771" s="80"/>
      <c r="D771" s="80"/>
      <c r="E771" s="81"/>
      <c r="F771" s="70"/>
    </row>
    <row r="772">
      <c r="A772" s="70"/>
      <c r="B772" s="80"/>
      <c r="C772" s="80"/>
      <c r="D772" s="80"/>
      <c r="E772" s="81"/>
      <c r="F772" s="70"/>
    </row>
    <row r="773">
      <c r="A773" s="70"/>
      <c r="B773" s="80"/>
      <c r="C773" s="80"/>
      <c r="D773" s="80"/>
      <c r="E773" s="81"/>
      <c r="F773" s="70"/>
    </row>
    <row r="774">
      <c r="A774" s="70"/>
      <c r="B774" s="80"/>
      <c r="C774" s="80"/>
      <c r="D774" s="80"/>
      <c r="E774" s="81"/>
      <c r="F774" s="70"/>
    </row>
    <row r="775">
      <c r="A775" s="70"/>
      <c r="B775" s="80"/>
      <c r="C775" s="80"/>
      <c r="D775" s="80"/>
      <c r="E775" s="81"/>
      <c r="F775" s="70"/>
    </row>
    <row r="776">
      <c r="A776" s="70"/>
      <c r="B776" s="80"/>
      <c r="C776" s="80"/>
      <c r="D776" s="80"/>
      <c r="E776" s="81"/>
      <c r="F776" s="70"/>
    </row>
    <row r="777">
      <c r="A777" s="70"/>
      <c r="B777" s="80"/>
      <c r="C777" s="80"/>
      <c r="D777" s="80"/>
      <c r="E777" s="81"/>
      <c r="F777" s="70"/>
    </row>
    <row r="778">
      <c r="A778" s="70"/>
      <c r="B778" s="80"/>
      <c r="C778" s="80"/>
      <c r="D778" s="80"/>
      <c r="E778" s="81"/>
      <c r="F778" s="70"/>
    </row>
    <row r="779">
      <c r="A779" s="70"/>
      <c r="B779" s="80"/>
      <c r="C779" s="80"/>
      <c r="D779" s="80"/>
      <c r="E779" s="81"/>
      <c r="F779" s="70"/>
    </row>
    <row r="780">
      <c r="A780" s="70"/>
      <c r="B780" s="80"/>
      <c r="C780" s="80"/>
      <c r="D780" s="80"/>
      <c r="E780" s="81"/>
      <c r="F780" s="70"/>
    </row>
    <row r="781">
      <c r="A781" s="70"/>
      <c r="B781" s="80"/>
      <c r="C781" s="80"/>
      <c r="D781" s="80"/>
      <c r="E781" s="81"/>
      <c r="F781" s="70"/>
    </row>
    <row r="782">
      <c r="A782" s="70"/>
      <c r="B782" s="80"/>
      <c r="C782" s="80"/>
      <c r="D782" s="80"/>
      <c r="E782" s="81"/>
      <c r="F782" s="70"/>
    </row>
    <row r="783">
      <c r="A783" s="70"/>
      <c r="B783" s="80"/>
      <c r="C783" s="80"/>
      <c r="D783" s="80"/>
      <c r="E783" s="81"/>
      <c r="F783" s="70"/>
    </row>
    <row r="784">
      <c r="A784" s="70"/>
      <c r="B784" s="80"/>
      <c r="C784" s="80"/>
      <c r="D784" s="80"/>
      <c r="E784" s="81"/>
      <c r="F784" s="70"/>
    </row>
    <row r="785">
      <c r="A785" s="70"/>
      <c r="B785" s="80"/>
      <c r="C785" s="80"/>
      <c r="D785" s="80"/>
      <c r="E785" s="81"/>
      <c r="F785" s="70"/>
    </row>
    <row r="786">
      <c r="A786" s="70"/>
      <c r="B786" s="80"/>
      <c r="C786" s="80"/>
      <c r="D786" s="80"/>
      <c r="E786" s="81"/>
      <c r="F786" s="70"/>
    </row>
    <row r="787">
      <c r="A787" s="70"/>
      <c r="B787" s="80"/>
      <c r="C787" s="80"/>
      <c r="D787" s="80"/>
      <c r="E787" s="81"/>
      <c r="F787" s="70"/>
    </row>
    <row r="788">
      <c r="A788" s="70"/>
      <c r="B788" s="80"/>
      <c r="C788" s="80"/>
      <c r="D788" s="80"/>
      <c r="E788" s="81"/>
      <c r="F788" s="70"/>
    </row>
    <row r="789">
      <c r="A789" s="70"/>
      <c r="B789" s="80"/>
      <c r="C789" s="80"/>
      <c r="D789" s="80"/>
      <c r="E789" s="81"/>
      <c r="F789" s="70"/>
    </row>
    <row r="790">
      <c r="A790" s="70"/>
      <c r="B790" s="80"/>
      <c r="C790" s="80"/>
      <c r="D790" s="80"/>
      <c r="E790" s="81"/>
      <c r="F790" s="70"/>
    </row>
    <row r="791">
      <c r="A791" s="70"/>
      <c r="B791" s="80"/>
      <c r="C791" s="80"/>
      <c r="D791" s="80"/>
      <c r="E791" s="81"/>
      <c r="F791" s="70"/>
    </row>
    <row r="792">
      <c r="A792" s="70"/>
      <c r="B792" s="80"/>
      <c r="C792" s="80"/>
      <c r="D792" s="80"/>
      <c r="E792" s="81"/>
      <c r="F792" s="70"/>
    </row>
    <row r="793">
      <c r="A793" s="70"/>
      <c r="B793" s="80"/>
      <c r="C793" s="80"/>
      <c r="D793" s="80"/>
      <c r="E793" s="81"/>
      <c r="F793" s="70"/>
    </row>
    <row r="794">
      <c r="A794" s="70"/>
      <c r="B794" s="80"/>
      <c r="C794" s="80"/>
      <c r="D794" s="80"/>
      <c r="E794" s="81"/>
      <c r="F794" s="70"/>
    </row>
    <row r="795">
      <c r="A795" s="70"/>
      <c r="B795" s="80"/>
      <c r="C795" s="80"/>
      <c r="D795" s="80"/>
      <c r="E795" s="81"/>
      <c r="F795" s="70"/>
    </row>
    <row r="796">
      <c r="A796" s="70"/>
      <c r="B796" s="80"/>
      <c r="C796" s="80"/>
      <c r="D796" s="80"/>
      <c r="E796" s="81"/>
      <c r="F796" s="70"/>
    </row>
    <row r="797">
      <c r="A797" s="70"/>
      <c r="B797" s="80"/>
      <c r="C797" s="80"/>
      <c r="D797" s="80"/>
      <c r="E797" s="81"/>
      <c r="F797" s="70"/>
    </row>
    <row r="798">
      <c r="A798" s="70"/>
      <c r="B798" s="80"/>
      <c r="C798" s="80"/>
      <c r="D798" s="80"/>
      <c r="E798" s="81"/>
      <c r="F798" s="70"/>
    </row>
    <row r="799">
      <c r="A799" s="70"/>
      <c r="B799" s="80"/>
      <c r="C799" s="80"/>
      <c r="D799" s="80"/>
      <c r="E799" s="81"/>
      <c r="F799" s="70"/>
    </row>
    <row r="800">
      <c r="A800" s="70"/>
      <c r="B800" s="80"/>
      <c r="C800" s="80"/>
      <c r="D800" s="80"/>
      <c r="E800" s="81"/>
      <c r="F800" s="70"/>
    </row>
    <row r="801">
      <c r="A801" s="70"/>
      <c r="B801" s="80"/>
      <c r="C801" s="80"/>
      <c r="D801" s="80"/>
      <c r="E801" s="81"/>
      <c r="F801" s="70"/>
    </row>
    <row r="802">
      <c r="A802" s="70"/>
      <c r="B802" s="80"/>
      <c r="C802" s="80"/>
      <c r="D802" s="80"/>
      <c r="E802" s="81"/>
      <c r="F802" s="70"/>
    </row>
    <row r="803">
      <c r="A803" s="70"/>
      <c r="B803" s="80"/>
      <c r="C803" s="80"/>
      <c r="D803" s="80"/>
      <c r="E803" s="81"/>
      <c r="F803" s="70"/>
    </row>
    <row r="804">
      <c r="A804" s="70"/>
      <c r="B804" s="80"/>
      <c r="C804" s="80"/>
      <c r="D804" s="80"/>
      <c r="E804" s="81"/>
      <c r="F804" s="70"/>
    </row>
    <row r="805">
      <c r="A805" s="70"/>
      <c r="B805" s="80"/>
      <c r="C805" s="80"/>
      <c r="D805" s="80"/>
      <c r="E805" s="81"/>
      <c r="F805" s="70"/>
    </row>
    <row r="806">
      <c r="A806" s="70"/>
      <c r="B806" s="80"/>
      <c r="C806" s="80"/>
      <c r="D806" s="80"/>
      <c r="E806" s="81"/>
      <c r="F806" s="70"/>
    </row>
    <row r="807">
      <c r="A807" s="70"/>
      <c r="B807" s="80"/>
      <c r="C807" s="80"/>
      <c r="D807" s="80"/>
      <c r="E807" s="81"/>
      <c r="F807" s="70"/>
    </row>
    <row r="808">
      <c r="A808" s="70"/>
      <c r="B808" s="80"/>
      <c r="C808" s="80"/>
      <c r="D808" s="80"/>
      <c r="E808" s="81"/>
      <c r="F808" s="70"/>
    </row>
    <row r="809">
      <c r="A809" s="70"/>
      <c r="B809" s="80"/>
      <c r="C809" s="80"/>
      <c r="D809" s="80"/>
      <c r="E809" s="81"/>
      <c r="F809" s="70"/>
    </row>
    <row r="810">
      <c r="A810" s="70"/>
      <c r="B810" s="80"/>
      <c r="C810" s="80"/>
      <c r="D810" s="80"/>
      <c r="E810" s="81"/>
      <c r="F810" s="70"/>
    </row>
    <row r="811">
      <c r="A811" s="70"/>
      <c r="B811" s="80"/>
      <c r="C811" s="80"/>
      <c r="D811" s="80"/>
      <c r="E811" s="81"/>
      <c r="F811" s="70"/>
    </row>
    <row r="812">
      <c r="A812" s="70"/>
      <c r="B812" s="80"/>
      <c r="C812" s="80"/>
      <c r="D812" s="80"/>
      <c r="E812" s="81"/>
      <c r="F812" s="70"/>
    </row>
    <row r="813">
      <c r="A813" s="70"/>
      <c r="B813" s="80"/>
      <c r="C813" s="80"/>
      <c r="D813" s="80"/>
      <c r="E813" s="81"/>
      <c r="F813" s="70"/>
    </row>
    <row r="814">
      <c r="A814" s="70"/>
      <c r="B814" s="80"/>
      <c r="C814" s="80"/>
      <c r="D814" s="80"/>
      <c r="E814" s="81"/>
      <c r="F814" s="70"/>
    </row>
    <row r="815">
      <c r="A815" s="70"/>
      <c r="B815" s="80"/>
      <c r="C815" s="80"/>
      <c r="D815" s="80"/>
      <c r="E815" s="81"/>
      <c r="F815" s="70"/>
    </row>
    <row r="816">
      <c r="A816" s="70"/>
      <c r="B816" s="80"/>
      <c r="C816" s="80"/>
      <c r="D816" s="80"/>
      <c r="E816" s="81"/>
      <c r="F816" s="70"/>
    </row>
    <row r="817">
      <c r="A817" s="70"/>
      <c r="B817" s="80"/>
      <c r="C817" s="80"/>
      <c r="D817" s="80"/>
      <c r="E817" s="81"/>
      <c r="F817" s="70"/>
    </row>
    <row r="818">
      <c r="A818" s="70"/>
      <c r="B818" s="80"/>
      <c r="C818" s="80"/>
      <c r="D818" s="80"/>
      <c r="E818" s="81"/>
      <c r="F818" s="70"/>
    </row>
    <row r="819">
      <c r="A819" s="70"/>
      <c r="B819" s="80"/>
      <c r="C819" s="80"/>
      <c r="D819" s="80"/>
      <c r="E819" s="81"/>
      <c r="F819" s="70"/>
    </row>
    <row r="820">
      <c r="A820" s="70"/>
      <c r="B820" s="80"/>
      <c r="C820" s="80"/>
      <c r="D820" s="80"/>
      <c r="E820" s="81"/>
      <c r="F820" s="70"/>
    </row>
    <row r="821">
      <c r="A821" s="70"/>
      <c r="B821" s="80"/>
      <c r="C821" s="80"/>
      <c r="D821" s="80"/>
      <c r="E821" s="81"/>
      <c r="F821" s="70"/>
    </row>
    <row r="822">
      <c r="A822" s="70"/>
      <c r="B822" s="80"/>
      <c r="C822" s="80"/>
      <c r="D822" s="80"/>
      <c r="E822" s="81"/>
      <c r="F822" s="70"/>
    </row>
    <row r="823">
      <c r="A823" s="70"/>
      <c r="B823" s="80"/>
      <c r="C823" s="80"/>
      <c r="D823" s="80"/>
      <c r="E823" s="81"/>
      <c r="F823" s="70"/>
    </row>
    <row r="824">
      <c r="A824" s="70"/>
      <c r="B824" s="80"/>
      <c r="C824" s="80"/>
      <c r="D824" s="80"/>
      <c r="E824" s="81"/>
      <c r="F824" s="70"/>
    </row>
    <row r="825">
      <c r="A825" s="70"/>
      <c r="B825" s="80"/>
      <c r="C825" s="80"/>
      <c r="D825" s="80"/>
      <c r="E825" s="81"/>
      <c r="F825" s="70"/>
    </row>
    <row r="826">
      <c r="A826" s="70"/>
      <c r="B826" s="80"/>
      <c r="C826" s="80"/>
      <c r="D826" s="80"/>
      <c r="E826" s="81"/>
      <c r="F826" s="70"/>
    </row>
    <row r="827">
      <c r="A827" s="70"/>
      <c r="B827" s="80"/>
      <c r="C827" s="80"/>
      <c r="D827" s="80"/>
      <c r="E827" s="81"/>
      <c r="F827" s="70"/>
    </row>
    <row r="828">
      <c r="A828" s="70"/>
      <c r="B828" s="80"/>
      <c r="C828" s="80"/>
      <c r="D828" s="80"/>
      <c r="E828" s="81"/>
      <c r="F828" s="70"/>
    </row>
    <row r="829">
      <c r="A829" s="70"/>
      <c r="B829" s="80"/>
      <c r="C829" s="80"/>
      <c r="D829" s="80"/>
      <c r="E829" s="81"/>
      <c r="F829" s="70"/>
    </row>
    <row r="830">
      <c r="A830" s="70"/>
      <c r="B830" s="80"/>
      <c r="C830" s="80"/>
      <c r="D830" s="80"/>
      <c r="E830" s="81"/>
      <c r="F830" s="70"/>
    </row>
    <row r="831">
      <c r="A831" s="70"/>
      <c r="B831" s="80"/>
      <c r="C831" s="80"/>
      <c r="D831" s="80"/>
      <c r="E831" s="81"/>
      <c r="F831" s="70"/>
    </row>
    <row r="832">
      <c r="A832" s="70"/>
      <c r="B832" s="80"/>
      <c r="C832" s="80"/>
      <c r="D832" s="80"/>
      <c r="E832" s="81"/>
      <c r="F832" s="70"/>
    </row>
    <row r="833">
      <c r="A833" s="70"/>
      <c r="B833" s="80"/>
      <c r="C833" s="80"/>
      <c r="D833" s="80"/>
      <c r="E833" s="81"/>
      <c r="F833" s="70"/>
    </row>
    <row r="834">
      <c r="A834" s="70"/>
      <c r="B834" s="80"/>
      <c r="C834" s="80"/>
      <c r="D834" s="80"/>
      <c r="E834" s="81"/>
      <c r="F834" s="70"/>
    </row>
    <row r="835">
      <c r="A835" s="70"/>
      <c r="B835" s="80"/>
      <c r="C835" s="80"/>
      <c r="D835" s="80"/>
      <c r="E835" s="81"/>
      <c r="F835" s="70"/>
    </row>
    <row r="836">
      <c r="A836" s="70"/>
      <c r="B836" s="80"/>
      <c r="C836" s="80"/>
      <c r="D836" s="80"/>
      <c r="E836" s="81"/>
      <c r="F836" s="70"/>
    </row>
    <row r="837">
      <c r="A837" s="70"/>
      <c r="B837" s="80"/>
      <c r="C837" s="80"/>
      <c r="D837" s="80"/>
      <c r="E837" s="81"/>
      <c r="F837" s="70"/>
    </row>
    <row r="838">
      <c r="A838" s="70"/>
      <c r="B838" s="80"/>
      <c r="C838" s="80"/>
      <c r="D838" s="80"/>
      <c r="E838" s="81"/>
      <c r="F838" s="70"/>
    </row>
    <row r="839">
      <c r="A839" s="70"/>
      <c r="B839" s="80"/>
      <c r="C839" s="80"/>
      <c r="D839" s="80"/>
      <c r="E839" s="81"/>
      <c r="F839" s="70"/>
    </row>
    <row r="840">
      <c r="A840" s="70"/>
      <c r="B840" s="80"/>
      <c r="C840" s="80"/>
      <c r="D840" s="80"/>
      <c r="E840" s="81"/>
      <c r="F840" s="70"/>
    </row>
    <row r="841">
      <c r="A841" s="70"/>
      <c r="B841" s="80"/>
      <c r="C841" s="80"/>
      <c r="D841" s="80"/>
      <c r="E841" s="81"/>
      <c r="F841" s="70"/>
    </row>
    <row r="842">
      <c r="A842" s="70"/>
      <c r="B842" s="80"/>
      <c r="C842" s="80"/>
      <c r="D842" s="80"/>
      <c r="E842" s="81"/>
      <c r="F842" s="70"/>
    </row>
    <row r="843">
      <c r="A843" s="70"/>
      <c r="B843" s="80"/>
      <c r="C843" s="80"/>
      <c r="D843" s="80"/>
      <c r="E843" s="81"/>
      <c r="F843" s="70"/>
    </row>
    <row r="844">
      <c r="A844" s="70"/>
      <c r="B844" s="80"/>
      <c r="C844" s="80"/>
      <c r="D844" s="80"/>
      <c r="E844" s="81"/>
      <c r="F844" s="70"/>
    </row>
    <row r="845">
      <c r="A845" s="70"/>
      <c r="B845" s="80"/>
      <c r="C845" s="80"/>
      <c r="D845" s="80"/>
      <c r="E845" s="81"/>
      <c r="F845" s="70"/>
    </row>
    <row r="846">
      <c r="A846" s="70"/>
      <c r="B846" s="80"/>
      <c r="C846" s="80"/>
      <c r="D846" s="80"/>
      <c r="E846" s="81"/>
      <c r="F846" s="70"/>
    </row>
    <row r="847">
      <c r="A847" s="70"/>
      <c r="B847" s="80"/>
      <c r="C847" s="80"/>
      <c r="D847" s="80"/>
      <c r="E847" s="81"/>
      <c r="F847" s="70"/>
    </row>
    <row r="848">
      <c r="A848" s="70"/>
      <c r="B848" s="80"/>
      <c r="C848" s="80"/>
      <c r="D848" s="80"/>
      <c r="E848" s="81"/>
      <c r="F848" s="70"/>
    </row>
    <row r="849">
      <c r="A849" s="70"/>
      <c r="B849" s="80"/>
      <c r="C849" s="80"/>
      <c r="D849" s="80"/>
      <c r="E849" s="81"/>
      <c r="F849" s="70"/>
    </row>
    <row r="850">
      <c r="A850" s="70"/>
      <c r="B850" s="80"/>
      <c r="C850" s="80"/>
      <c r="D850" s="80"/>
      <c r="E850" s="81"/>
      <c r="F850" s="70"/>
    </row>
    <row r="851">
      <c r="A851" s="70"/>
      <c r="B851" s="80"/>
      <c r="C851" s="80"/>
      <c r="D851" s="80"/>
      <c r="E851" s="81"/>
      <c r="F851" s="70"/>
    </row>
    <row r="852">
      <c r="A852" s="70"/>
      <c r="B852" s="80"/>
      <c r="C852" s="80"/>
      <c r="D852" s="80"/>
      <c r="E852" s="81"/>
      <c r="F852" s="70"/>
    </row>
    <row r="853">
      <c r="A853" s="70"/>
      <c r="B853" s="80"/>
      <c r="C853" s="80"/>
      <c r="D853" s="80"/>
      <c r="E853" s="81"/>
      <c r="F853" s="70"/>
    </row>
    <row r="854">
      <c r="A854" s="70"/>
      <c r="B854" s="80"/>
      <c r="C854" s="80"/>
      <c r="D854" s="80"/>
      <c r="E854" s="81"/>
      <c r="F854" s="70"/>
    </row>
    <row r="855">
      <c r="A855" s="70"/>
      <c r="B855" s="80"/>
      <c r="C855" s="80"/>
      <c r="D855" s="80"/>
      <c r="E855" s="81"/>
      <c r="F855" s="70"/>
    </row>
    <row r="856">
      <c r="A856" s="70"/>
      <c r="B856" s="80"/>
      <c r="C856" s="80"/>
      <c r="D856" s="80"/>
      <c r="E856" s="81"/>
      <c r="F856" s="70"/>
    </row>
    <row r="857">
      <c r="A857" s="70"/>
      <c r="B857" s="80"/>
      <c r="C857" s="80"/>
      <c r="D857" s="80"/>
      <c r="E857" s="81"/>
      <c r="F857" s="70"/>
    </row>
    <row r="858">
      <c r="A858" s="70"/>
      <c r="B858" s="80"/>
      <c r="C858" s="80"/>
      <c r="D858" s="80"/>
      <c r="E858" s="81"/>
      <c r="F858" s="70"/>
    </row>
    <row r="859">
      <c r="A859" s="70"/>
      <c r="B859" s="80"/>
      <c r="C859" s="80"/>
      <c r="D859" s="80"/>
      <c r="E859" s="81"/>
      <c r="F859" s="70"/>
    </row>
    <row r="860">
      <c r="A860" s="70"/>
      <c r="B860" s="80"/>
      <c r="C860" s="80"/>
      <c r="D860" s="80"/>
      <c r="E860" s="81"/>
      <c r="F860" s="70"/>
    </row>
    <row r="861">
      <c r="A861" s="70"/>
      <c r="B861" s="80"/>
      <c r="C861" s="80"/>
      <c r="D861" s="80"/>
      <c r="E861" s="81"/>
      <c r="F861" s="70"/>
    </row>
    <row r="862">
      <c r="A862" s="70"/>
      <c r="B862" s="80"/>
      <c r="C862" s="80"/>
      <c r="D862" s="80"/>
      <c r="E862" s="81"/>
      <c r="F862" s="70"/>
    </row>
    <row r="863">
      <c r="A863" s="70"/>
      <c r="B863" s="80"/>
      <c r="C863" s="80"/>
      <c r="D863" s="80"/>
      <c r="E863" s="81"/>
      <c r="F863" s="70"/>
    </row>
    <row r="864">
      <c r="A864" s="70"/>
      <c r="B864" s="80"/>
      <c r="C864" s="80"/>
      <c r="D864" s="80"/>
      <c r="E864" s="81"/>
      <c r="F864" s="70"/>
    </row>
    <row r="865">
      <c r="A865" s="70"/>
      <c r="B865" s="80"/>
      <c r="C865" s="80"/>
      <c r="D865" s="80"/>
      <c r="E865" s="81"/>
      <c r="F865" s="70"/>
    </row>
    <row r="866">
      <c r="A866" s="70"/>
      <c r="B866" s="80"/>
      <c r="C866" s="80"/>
      <c r="D866" s="80"/>
      <c r="E866" s="81"/>
      <c r="F866" s="70"/>
    </row>
    <row r="867">
      <c r="A867" s="70"/>
      <c r="B867" s="80"/>
      <c r="C867" s="80"/>
      <c r="D867" s="80"/>
      <c r="E867" s="81"/>
      <c r="F867" s="70"/>
    </row>
    <row r="868">
      <c r="A868" s="70"/>
      <c r="B868" s="80"/>
      <c r="C868" s="80"/>
      <c r="D868" s="80"/>
      <c r="E868" s="81"/>
      <c r="F868" s="70"/>
    </row>
    <row r="869">
      <c r="A869" s="70"/>
      <c r="B869" s="80"/>
      <c r="C869" s="80"/>
      <c r="D869" s="80"/>
      <c r="E869" s="81"/>
      <c r="F869" s="70"/>
    </row>
    <row r="870">
      <c r="A870" s="70"/>
      <c r="B870" s="80"/>
      <c r="C870" s="80"/>
      <c r="D870" s="80"/>
      <c r="E870" s="81"/>
      <c r="F870" s="70"/>
    </row>
    <row r="871">
      <c r="A871" s="70"/>
      <c r="B871" s="80"/>
      <c r="C871" s="80"/>
      <c r="D871" s="80"/>
      <c r="E871" s="81"/>
      <c r="F871" s="70"/>
    </row>
    <row r="872">
      <c r="A872" s="70"/>
      <c r="B872" s="80"/>
      <c r="C872" s="80"/>
      <c r="D872" s="80"/>
      <c r="E872" s="81"/>
      <c r="F872" s="70"/>
    </row>
    <row r="873">
      <c r="A873" s="70"/>
      <c r="B873" s="80"/>
      <c r="C873" s="80"/>
      <c r="D873" s="80"/>
      <c r="E873" s="81"/>
      <c r="F873" s="70"/>
    </row>
    <row r="874">
      <c r="A874" s="70"/>
      <c r="B874" s="80"/>
      <c r="C874" s="80"/>
      <c r="D874" s="80"/>
      <c r="E874" s="81"/>
      <c r="F874" s="70"/>
    </row>
    <row r="875">
      <c r="A875" s="70"/>
      <c r="B875" s="80"/>
      <c r="C875" s="80"/>
      <c r="D875" s="80"/>
      <c r="E875" s="81"/>
      <c r="F875" s="70"/>
    </row>
    <row r="876">
      <c r="A876" s="70"/>
      <c r="B876" s="80"/>
      <c r="C876" s="80"/>
      <c r="D876" s="80"/>
      <c r="E876" s="81"/>
      <c r="F876" s="70"/>
    </row>
    <row r="877">
      <c r="A877" s="70"/>
      <c r="B877" s="80"/>
      <c r="C877" s="80"/>
      <c r="D877" s="80"/>
      <c r="E877" s="81"/>
      <c r="F877" s="70"/>
    </row>
    <row r="878">
      <c r="A878" s="70"/>
      <c r="B878" s="80"/>
      <c r="C878" s="80"/>
      <c r="D878" s="80"/>
      <c r="E878" s="81"/>
      <c r="F878" s="70"/>
    </row>
    <row r="879">
      <c r="A879" s="70"/>
      <c r="B879" s="80"/>
      <c r="C879" s="80"/>
      <c r="D879" s="80"/>
      <c r="E879" s="81"/>
      <c r="F879" s="70"/>
    </row>
    <row r="880">
      <c r="A880" s="70"/>
      <c r="B880" s="80"/>
      <c r="C880" s="80"/>
      <c r="D880" s="80"/>
      <c r="E880" s="81"/>
      <c r="F880" s="70"/>
    </row>
    <row r="881">
      <c r="A881" s="70"/>
      <c r="B881" s="80"/>
      <c r="C881" s="80"/>
      <c r="D881" s="80"/>
      <c r="E881" s="81"/>
      <c r="F881" s="70"/>
    </row>
    <row r="882">
      <c r="A882" s="70"/>
      <c r="B882" s="80"/>
      <c r="C882" s="80"/>
      <c r="D882" s="80"/>
      <c r="E882" s="81"/>
      <c r="F882" s="70"/>
    </row>
    <row r="883">
      <c r="A883" s="70"/>
      <c r="B883" s="80"/>
      <c r="C883" s="80"/>
      <c r="D883" s="80"/>
      <c r="E883" s="81"/>
      <c r="F883" s="70"/>
    </row>
    <row r="884">
      <c r="A884" s="70"/>
      <c r="B884" s="80"/>
      <c r="C884" s="80"/>
      <c r="D884" s="80"/>
      <c r="E884" s="81"/>
      <c r="F884" s="70"/>
    </row>
    <row r="885">
      <c r="A885" s="70"/>
      <c r="B885" s="80"/>
      <c r="C885" s="80"/>
      <c r="D885" s="80"/>
      <c r="E885" s="81"/>
      <c r="F885" s="70"/>
    </row>
    <row r="886">
      <c r="A886" s="70"/>
      <c r="B886" s="80"/>
      <c r="C886" s="80"/>
      <c r="D886" s="80"/>
      <c r="E886" s="81"/>
      <c r="F886" s="70"/>
    </row>
    <row r="887">
      <c r="A887" s="70"/>
      <c r="B887" s="80"/>
      <c r="C887" s="80"/>
      <c r="D887" s="80"/>
      <c r="E887" s="81"/>
      <c r="F887" s="70"/>
    </row>
    <row r="888">
      <c r="A888" s="70"/>
      <c r="B888" s="80"/>
      <c r="C888" s="80"/>
      <c r="D888" s="80"/>
      <c r="E888" s="81"/>
      <c r="F888" s="70"/>
    </row>
    <row r="889">
      <c r="A889" s="70"/>
      <c r="B889" s="80"/>
      <c r="C889" s="80"/>
      <c r="D889" s="80"/>
      <c r="E889" s="81"/>
      <c r="F889" s="70"/>
    </row>
    <row r="890">
      <c r="A890" s="70"/>
      <c r="B890" s="80"/>
      <c r="C890" s="80"/>
      <c r="D890" s="80"/>
      <c r="E890" s="81"/>
      <c r="F890" s="70"/>
    </row>
    <row r="891">
      <c r="A891" s="70"/>
      <c r="B891" s="80"/>
      <c r="C891" s="80"/>
      <c r="D891" s="80"/>
      <c r="E891" s="81"/>
      <c r="F891" s="70"/>
    </row>
    <row r="892">
      <c r="A892" s="70"/>
      <c r="B892" s="80"/>
      <c r="C892" s="80"/>
      <c r="D892" s="80"/>
      <c r="E892" s="81"/>
      <c r="F892" s="70"/>
    </row>
    <row r="893">
      <c r="A893" s="70"/>
      <c r="B893" s="80"/>
      <c r="C893" s="80"/>
      <c r="D893" s="80"/>
      <c r="E893" s="81"/>
      <c r="F893" s="70"/>
    </row>
    <row r="894">
      <c r="A894" s="70"/>
      <c r="B894" s="80"/>
      <c r="C894" s="80"/>
      <c r="D894" s="80"/>
      <c r="E894" s="81"/>
      <c r="F894" s="70"/>
    </row>
    <row r="895">
      <c r="A895" s="70"/>
      <c r="B895" s="80"/>
      <c r="C895" s="80"/>
      <c r="D895" s="80"/>
      <c r="E895" s="81"/>
      <c r="F895" s="70"/>
    </row>
    <row r="896">
      <c r="A896" s="70"/>
      <c r="B896" s="80"/>
      <c r="C896" s="80"/>
      <c r="D896" s="80"/>
      <c r="E896" s="81"/>
      <c r="F896" s="70"/>
    </row>
    <row r="897">
      <c r="A897" s="70"/>
      <c r="B897" s="80"/>
      <c r="C897" s="80"/>
      <c r="D897" s="80"/>
      <c r="E897" s="81"/>
      <c r="F897" s="70"/>
    </row>
    <row r="898">
      <c r="A898" s="70"/>
      <c r="B898" s="80"/>
      <c r="C898" s="80"/>
      <c r="D898" s="80"/>
      <c r="E898" s="81"/>
      <c r="F898" s="70"/>
    </row>
    <row r="899">
      <c r="A899" s="70"/>
      <c r="B899" s="80"/>
      <c r="C899" s="80"/>
      <c r="D899" s="80"/>
      <c r="E899" s="81"/>
      <c r="F899" s="70"/>
    </row>
    <row r="900">
      <c r="A900" s="70"/>
      <c r="B900" s="80"/>
      <c r="C900" s="80"/>
      <c r="D900" s="80"/>
      <c r="E900" s="81"/>
      <c r="F900" s="70"/>
    </row>
    <row r="901">
      <c r="A901" s="70"/>
      <c r="B901" s="80"/>
      <c r="C901" s="80"/>
      <c r="D901" s="80"/>
      <c r="E901" s="81"/>
      <c r="F901" s="70"/>
    </row>
    <row r="902">
      <c r="A902" s="70"/>
      <c r="B902" s="80"/>
      <c r="C902" s="80"/>
      <c r="D902" s="80"/>
      <c r="E902" s="81"/>
      <c r="F902" s="70"/>
    </row>
    <row r="903">
      <c r="A903" s="70"/>
      <c r="B903" s="80"/>
      <c r="C903" s="80"/>
      <c r="D903" s="80"/>
      <c r="E903" s="81"/>
      <c r="F903" s="70"/>
    </row>
    <row r="904">
      <c r="A904" s="70"/>
      <c r="B904" s="80"/>
      <c r="C904" s="80"/>
      <c r="D904" s="80"/>
      <c r="E904" s="81"/>
      <c r="F904" s="70"/>
    </row>
    <row r="905">
      <c r="A905" s="70"/>
      <c r="B905" s="80"/>
      <c r="C905" s="80"/>
      <c r="D905" s="80"/>
      <c r="E905" s="81"/>
      <c r="F905" s="70"/>
    </row>
    <row r="906">
      <c r="A906" s="70"/>
      <c r="B906" s="80"/>
      <c r="C906" s="80"/>
      <c r="D906" s="80"/>
      <c r="E906" s="81"/>
      <c r="F906" s="70"/>
    </row>
    <row r="907">
      <c r="A907" s="70"/>
      <c r="B907" s="80"/>
      <c r="C907" s="80"/>
      <c r="D907" s="80"/>
      <c r="E907" s="81"/>
      <c r="F907" s="70"/>
    </row>
    <row r="908">
      <c r="A908" s="70"/>
      <c r="B908" s="80"/>
      <c r="C908" s="80"/>
      <c r="D908" s="80"/>
      <c r="E908" s="81"/>
      <c r="F908" s="70"/>
    </row>
    <row r="909">
      <c r="A909" s="70"/>
      <c r="B909" s="80"/>
      <c r="C909" s="80"/>
      <c r="D909" s="80"/>
      <c r="E909" s="81"/>
      <c r="F909" s="70"/>
    </row>
    <row r="910">
      <c r="A910" s="70"/>
      <c r="B910" s="80"/>
      <c r="C910" s="80"/>
      <c r="D910" s="80"/>
      <c r="E910" s="81"/>
      <c r="F910" s="70"/>
    </row>
    <row r="911">
      <c r="A911" s="70"/>
      <c r="B911" s="80"/>
      <c r="C911" s="80"/>
      <c r="D911" s="80"/>
      <c r="E911" s="81"/>
      <c r="F911" s="70"/>
    </row>
    <row r="912">
      <c r="A912" s="70"/>
      <c r="B912" s="80"/>
      <c r="C912" s="80"/>
      <c r="D912" s="80"/>
      <c r="E912" s="81"/>
      <c r="F912" s="70"/>
    </row>
    <row r="913">
      <c r="A913" s="70"/>
      <c r="B913" s="80"/>
      <c r="C913" s="80"/>
      <c r="D913" s="80"/>
      <c r="E913" s="81"/>
      <c r="F913" s="70"/>
    </row>
    <row r="914">
      <c r="A914" s="70"/>
      <c r="B914" s="80"/>
      <c r="C914" s="80"/>
      <c r="D914" s="80"/>
      <c r="E914" s="81"/>
      <c r="F914" s="70"/>
    </row>
    <row r="915">
      <c r="A915" s="70"/>
      <c r="B915" s="80"/>
      <c r="C915" s="80"/>
      <c r="D915" s="80"/>
      <c r="E915" s="81"/>
      <c r="F915" s="70"/>
    </row>
    <row r="916">
      <c r="A916" s="70"/>
      <c r="B916" s="80"/>
      <c r="C916" s="80"/>
      <c r="D916" s="80"/>
      <c r="E916" s="81"/>
      <c r="F916" s="70"/>
    </row>
    <row r="917">
      <c r="A917" s="70"/>
      <c r="B917" s="80"/>
      <c r="C917" s="80"/>
      <c r="D917" s="80"/>
      <c r="E917" s="81"/>
      <c r="F917" s="70"/>
    </row>
    <row r="918">
      <c r="A918" s="70"/>
      <c r="B918" s="80"/>
      <c r="C918" s="80"/>
      <c r="D918" s="80"/>
      <c r="E918" s="81"/>
      <c r="F918" s="70"/>
    </row>
    <row r="919">
      <c r="A919" s="70"/>
      <c r="B919" s="80"/>
      <c r="C919" s="80"/>
      <c r="D919" s="80"/>
      <c r="E919" s="81"/>
      <c r="F919" s="70"/>
    </row>
    <row r="920">
      <c r="A920" s="70"/>
      <c r="B920" s="80"/>
      <c r="C920" s="80"/>
      <c r="D920" s="80"/>
      <c r="E920" s="81"/>
      <c r="F920" s="70"/>
    </row>
    <row r="921">
      <c r="A921" s="70"/>
      <c r="B921" s="80"/>
      <c r="C921" s="80"/>
      <c r="D921" s="80"/>
      <c r="E921" s="81"/>
      <c r="F921" s="70"/>
    </row>
    <row r="922">
      <c r="A922" s="70"/>
      <c r="B922" s="80"/>
      <c r="C922" s="80"/>
      <c r="D922" s="80"/>
      <c r="E922" s="81"/>
      <c r="F922" s="70"/>
    </row>
    <row r="923">
      <c r="A923" s="70"/>
      <c r="B923" s="80"/>
      <c r="C923" s="80"/>
      <c r="D923" s="80"/>
      <c r="E923" s="81"/>
      <c r="F923" s="70"/>
    </row>
    <row r="924">
      <c r="A924" s="70"/>
      <c r="B924" s="80"/>
      <c r="C924" s="80"/>
      <c r="D924" s="80"/>
      <c r="E924" s="81"/>
      <c r="F924" s="70"/>
    </row>
    <row r="925">
      <c r="A925" s="70"/>
      <c r="B925" s="80"/>
      <c r="C925" s="80"/>
      <c r="D925" s="80"/>
      <c r="E925" s="81"/>
      <c r="F925" s="70"/>
    </row>
    <row r="926">
      <c r="A926" s="70"/>
      <c r="B926" s="80"/>
      <c r="C926" s="80"/>
      <c r="D926" s="80"/>
      <c r="E926" s="81"/>
      <c r="F926" s="70"/>
    </row>
    <row r="927">
      <c r="A927" s="70"/>
      <c r="B927" s="80"/>
      <c r="C927" s="80"/>
      <c r="D927" s="80"/>
      <c r="E927" s="81"/>
      <c r="F927" s="70"/>
    </row>
    <row r="928">
      <c r="A928" s="70"/>
      <c r="B928" s="80"/>
      <c r="C928" s="80"/>
      <c r="D928" s="80"/>
      <c r="E928" s="81"/>
      <c r="F928" s="70"/>
    </row>
    <row r="929">
      <c r="A929" s="70"/>
      <c r="B929" s="80"/>
      <c r="C929" s="80"/>
      <c r="D929" s="80"/>
      <c r="E929" s="81"/>
      <c r="F929" s="70"/>
    </row>
    <row r="930">
      <c r="A930" s="70"/>
      <c r="B930" s="80"/>
      <c r="C930" s="80"/>
      <c r="D930" s="80"/>
      <c r="E930" s="81"/>
      <c r="F930" s="70"/>
    </row>
    <row r="931">
      <c r="A931" s="70"/>
      <c r="B931" s="80"/>
      <c r="C931" s="80"/>
      <c r="D931" s="80"/>
      <c r="E931" s="81"/>
      <c r="F931" s="70"/>
    </row>
    <row r="932">
      <c r="A932" s="70"/>
      <c r="B932" s="80"/>
      <c r="C932" s="80"/>
      <c r="D932" s="80"/>
      <c r="E932" s="81"/>
      <c r="F932" s="70"/>
    </row>
    <row r="933">
      <c r="A933" s="70"/>
      <c r="B933" s="80"/>
      <c r="C933" s="80"/>
      <c r="D933" s="80"/>
      <c r="E933" s="81"/>
      <c r="F933" s="70"/>
    </row>
    <row r="934">
      <c r="A934" s="70"/>
      <c r="B934" s="80"/>
      <c r="C934" s="80"/>
      <c r="D934" s="80"/>
      <c r="E934" s="81"/>
      <c r="F934" s="70"/>
    </row>
    <row r="935">
      <c r="A935" s="70"/>
      <c r="B935" s="80"/>
      <c r="C935" s="80"/>
      <c r="D935" s="80"/>
      <c r="E935" s="81"/>
      <c r="F935" s="70"/>
    </row>
    <row r="936">
      <c r="A936" s="70"/>
      <c r="B936" s="80"/>
      <c r="C936" s="80"/>
      <c r="D936" s="80"/>
      <c r="E936" s="81"/>
      <c r="F936" s="70"/>
    </row>
    <row r="937">
      <c r="A937" s="70"/>
      <c r="B937" s="80"/>
      <c r="C937" s="80"/>
      <c r="D937" s="80"/>
      <c r="E937" s="81"/>
      <c r="F937" s="70"/>
    </row>
    <row r="938">
      <c r="A938" s="70"/>
      <c r="B938" s="80"/>
      <c r="C938" s="80"/>
      <c r="D938" s="80"/>
      <c r="E938" s="81"/>
      <c r="F938" s="70"/>
    </row>
    <row r="939">
      <c r="A939" s="70"/>
      <c r="B939" s="80"/>
      <c r="C939" s="80"/>
      <c r="D939" s="80"/>
      <c r="E939" s="81"/>
      <c r="F939" s="70"/>
    </row>
    <row r="940">
      <c r="A940" s="70"/>
      <c r="B940" s="80"/>
      <c r="C940" s="80"/>
      <c r="D940" s="80"/>
      <c r="E940" s="81"/>
      <c r="F940" s="70"/>
    </row>
    <row r="941">
      <c r="A941" s="70"/>
      <c r="B941" s="80"/>
      <c r="C941" s="80"/>
      <c r="D941" s="80"/>
      <c r="E941" s="81"/>
      <c r="F941" s="70"/>
    </row>
    <row r="942">
      <c r="A942" s="70"/>
      <c r="B942" s="80"/>
      <c r="C942" s="80"/>
      <c r="D942" s="80"/>
      <c r="E942" s="81"/>
      <c r="F942" s="70"/>
    </row>
    <row r="943">
      <c r="A943" s="70"/>
      <c r="B943" s="80"/>
      <c r="C943" s="80"/>
      <c r="D943" s="80"/>
      <c r="E943" s="81"/>
      <c r="F943" s="70"/>
    </row>
    <row r="944">
      <c r="A944" s="70"/>
      <c r="B944" s="80"/>
      <c r="C944" s="80"/>
      <c r="D944" s="80"/>
      <c r="E944" s="81"/>
      <c r="F944" s="70"/>
    </row>
    <row r="945">
      <c r="A945" s="70"/>
      <c r="B945" s="80"/>
      <c r="C945" s="80"/>
      <c r="D945" s="80"/>
      <c r="E945" s="81"/>
      <c r="F945" s="70"/>
    </row>
    <row r="946">
      <c r="A946" s="70"/>
      <c r="B946" s="80"/>
      <c r="C946" s="80"/>
      <c r="D946" s="80"/>
      <c r="E946" s="81"/>
      <c r="F946" s="70"/>
    </row>
    <row r="947">
      <c r="A947" s="70"/>
      <c r="B947" s="80"/>
      <c r="C947" s="80"/>
      <c r="D947" s="80"/>
      <c r="E947" s="81"/>
      <c r="F947" s="70"/>
    </row>
    <row r="948">
      <c r="A948" s="70"/>
      <c r="B948" s="80"/>
      <c r="C948" s="80"/>
      <c r="D948" s="80"/>
      <c r="E948" s="81"/>
      <c r="F948" s="70"/>
    </row>
    <row r="949">
      <c r="A949" s="70"/>
      <c r="B949" s="80"/>
      <c r="C949" s="80"/>
      <c r="D949" s="80"/>
      <c r="E949" s="81"/>
      <c r="F949" s="70"/>
    </row>
    <row r="950">
      <c r="A950" s="70"/>
      <c r="B950" s="80"/>
      <c r="C950" s="80"/>
      <c r="D950" s="80"/>
      <c r="E950" s="81"/>
      <c r="F950" s="70"/>
    </row>
    <row r="951">
      <c r="A951" s="70"/>
      <c r="B951" s="80"/>
      <c r="C951" s="80"/>
      <c r="D951" s="80"/>
      <c r="E951" s="81"/>
      <c r="F951" s="70"/>
    </row>
    <row r="952">
      <c r="A952" s="70"/>
      <c r="B952" s="80"/>
      <c r="C952" s="80"/>
      <c r="D952" s="80"/>
      <c r="E952" s="81"/>
      <c r="F952" s="70"/>
    </row>
    <row r="953">
      <c r="A953" s="70"/>
      <c r="B953" s="80"/>
      <c r="C953" s="80"/>
      <c r="D953" s="80"/>
      <c r="E953" s="81"/>
      <c r="F953" s="70"/>
    </row>
    <row r="954">
      <c r="A954" s="70"/>
      <c r="B954" s="80"/>
      <c r="C954" s="80"/>
      <c r="D954" s="80"/>
      <c r="E954" s="81"/>
      <c r="F954" s="70"/>
    </row>
    <row r="955">
      <c r="A955" s="70"/>
      <c r="B955" s="80"/>
      <c r="C955" s="80"/>
      <c r="D955" s="80"/>
      <c r="E955" s="81"/>
      <c r="F955" s="70"/>
    </row>
    <row r="956">
      <c r="A956" s="70"/>
      <c r="B956" s="80"/>
      <c r="C956" s="80"/>
      <c r="D956" s="80"/>
      <c r="E956" s="81"/>
      <c r="F956" s="70"/>
    </row>
    <row r="957">
      <c r="A957" s="70"/>
      <c r="B957" s="80"/>
      <c r="C957" s="80"/>
      <c r="D957" s="80"/>
      <c r="E957" s="81"/>
      <c r="F957" s="70"/>
    </row>
    <row r="958">
      <c r="A958" s="70"/>
      <c r="B958" s="80"/>
      <c r="C958" s="80"/>
      <c r="D958" s="80"/>
      <c r="E958" s="81"/>
      <c r="F958" s="70"/>
    </row>
    <row r="959">
      <c r="A959" s="70"/>
      <c r="B959" s="80"/>
      <c r="C959" s="80"/>
      <c r="D959" s="80"/>
      <c r="E959" s="81"/>
      <c r="F959" s="70"/>
    </row>
    <row r="960">
      <c r="A960" s="70"/>
      <c r="B960" s="80"/>
      <c r="C960" s="80"/>
      <c r="D960" s="80"/>
      <c r="E960" s="81"/>
      <c r="F960" s="70"/>
    </row>
    <row r="961">
      <c r="A961" s="70"/>
      <c r="B961" s="80"/>
      <c r="C961" s="80"/>
      <c r="D961" s="80"/>
      <c r="E961" s="81"/>
      <c r="F961" s="70"/>
    </row>
    <row r="962">
      <c r="A962" s="70"/>
      <c r="B962" s="80"/>
      <c r="C962" s="80"/>
      <c r="D962" s="80"/>
      <c r="E962" s="81"/>
      <c r="F962" s="70"/>
    </row>
    <row r="963">
      <c r="A963" s="70"/>
      <c r="B963" s="80"/>
      <c r="C963" s="80"/>
      <c r="D963" s="80"/>
      <c r="E963" s="81"/>
      <c r="F963" s="70"/>
    </row>
    <row r="964">
      <c r="A964" s="70"/>
      <c r="B964" s="80"/>
      <c r="C964" s="80"/>
      <c r="D964" s="80"/>
      <c r="E964" s="81"/>
      <c r="F964" s="70"/>
    </row>
    <row r="965">
      <c r="A965" s="70"/>
      <c r="B965" s="80"/>
      <c r="C965" s="80"/>
      <c r="D965" s="80"/>
      <c r="E965" s="81"/>
      <c r="F965" s="70"/>
    </row>
    <row r="966">
      <c r="A966" s="70"/>
      <c r="B966" s="80"/>
      <c r="C966" s="80"/>
      <c r="D966" s="80"/>
      <c r="E966" s="81"/>
      <c r="F966" s="70"/>
    </row>
    <row r="967">
      <c r="A967" s="70"/>
      <c r="B967" s="80"/>
      <c r="C967" s="80"/>
      <c r="D967" s="80"/>
      <c r="E967" s="81"/>
      <c r="F967" s="70"/>
    </row>
    <row r="968">
      <c r="A968" s="70"/>
      <c r="B968" s="80"/>
      <c r="C968" s="80"/>
      <c r="D968" s="80"/>
      <c r="E968" s="81"/>
      <c r="F968" s="70"/>
    </row>
    <row r="969">
      <c r="A969" s="70"/>
      <c r="B969" s="80"/>
      <c r="C969" s="80"/>
      <c r="D969" s="80"/>
      <c r="E969" s="81"/>
      <c r="F969" s="70"/>
    </row>
    <row r="970">
      <c r="A970" s="70"/>
      <c r="B970" s="80"/>
      <c r="C970" s="80"/>
      <c r="D970" s="80"/>
      <c r="E970" s="81"/>
      <c r="F970" s="70"/>
    </row>
    <row r="971">
      <c r="A971" s="70"/>
      <c r="B971" s="80"/>
      <c r="C971" s="80"/>
      <c r="D971" s="80"/>
      <c r="E971" s="81"/>
      <c r="F971" s="70"/>
    </row>
    <row r="972">
      <c r="A972" s="70"/>
      <c r="B972" s="80"/>
      <c r="C972" s="80"/>
      <c r="D972" s="80"/>
      <c r="E972" s="81"/>
      <c r="F972" s="70"/>
    </row>
    <row r="973">
      <c r="A973" s="70"/>
      <c r="B973" s="80"/>
      <c r="C973" s="80"/>
      <c r="D973" s="80"/>
      <c r="E973" s="81"/>
      <c r="F973" s="70"/>
    </row>
    <row r="974">
      <c r="A974" s="70"/>
      <c r="B974" s="80"/>
      <c r="C974" s="80"/>
      <c r="D974" s="80"/>
      <c r="E974" s="81"/>
      <c r="F974" s="70"/>
    </row>
    <row r="975">
      <c r="A975" s="70"/>
      <c r="B975" s="80"/>
      <c r="C975" s="80"/>
      <c r="D975" s="80"/>
      <c r="E975" s="81"/>
      <c r="F975" s="70"/>
    </row>
    <row r="976">
      <c r="A976" s="70"/>
      <c r="B976" s="80"/>
      <c r="C976" s="80"/>
      <c r="D976" s="80"/>
      <c r="E976" s="81"/>
      <c r="F976" s="70"/>
    </row>
    <row r="977">
      <c r="A977" s="70"/>
      <c r="B977" s="80"/>
      <c r="C977" s="80"/>
      <c r="D977" s="80"/>
      <c r="E977" s="81"/>
      <c r="F977" s="70"/>
    </row>
    <row r="978">
      <c r="A978" s="70"/>
      <c r="B978" s="80"/>
      <c r="C978" s="80"/>
      <c r="D978" s="80"/>
      <c r="E978" s="81"/>
      <c r="F978" s="70"/>
    </row>
    <row r="979">
      <c r="A979" s="70"/>
      <c r="B979" s="80"/>
      <c r="C979" s="80"/>
      <c r="D979" s="80"/>
      <c r="E979" s="81"/>
      <c r="F979" s="70"/>
    </row>
    <row r="980">
      <c r="A980" s="70"/>
      <c r="B980" s="80"/>
      <c r="C980" s="80"/>
      <c r="D980" s="80"/>
      <c r="E980" s="81"/>
      <c r="F980" s="70"/>
    </row>
    <row r="981">
      <c r="A981" s="70"/>
      <c r="B981" s="80"/>
      <c r="C981" s="80"/>
      <c r="D981" s="80"/>
      <c r="E981" s="81"/>
      <c r="F981" s="70"/>
    </row>
    <row r="982">
      <c r="A982" s="70"/>
      <c r="B982" s="80"/>
      <c r="C982" s="80"/>
      <c r="D982" s="80"/>
      <c r="E982" s="81"/>
      <c r="F982" s="70"/>
    </row>
    <row r="983">
      <c r="A983" s="70"/>
      <c r="B983" s="80"/>
      <c r="C983" s="80"/>
      <c r="D983" s="80"/>
      <c r="E983" s="81"/>
      <c r="F983" s="70"/>
    </row>
    <row r="984">
      <c r="A984" s="70"/>
      <c r="B984" s="80"/>
      <c r="C984" s="80"/>
      <c r="D984" s="80"/>
      <c r="E984" s="81"/>
      <c r="F984" s="70"/>
    </row>
    <row r="985">
      <c r="A985" s="70"/>
      <c r="B985" s="80"/>
      <c r="C985" s="80"/>
      <c r="D985" s="80"/>
      <c r="E985" s="81"/>
      <c r="F985" s="70"/>
    </row>
    <row r="986">
      <c r="A986" s="70"/>
      <c r="B986" s="80"/>
      <c r="C986" s="80"/>
      <c r="D986" s="80"/>
      <c r="E986" s="81"/>
      <c r="F986" s="70"/>
    </row>
    <row r="987">
      <c r="A987" s="70"/>
      <c r="B987" s="80"/>
      <c r="C987" s="80"/>
      <c r="D987" s="80"/>
      <c r="E987" s="81"/>
      <c r="F987" s="70"/>
    </row>
    <row r="988">
      <c r="A988" s="70"/>
      <c r="B988" s="80"/>
      <c r="C988" s="80"/>
      <c r="D988" s="80"/>
      <c r="E988" s="81"/>
      <c r="F988" s="70"/>
    </row>
    <row r="989">
      <c r="A989" s="70"/>
      <c r="B989" s="80"/>
      <c r="C989" s="80"/>
      <c r="D989" s="80"/>
      <c r="E989" s="81"/>
      <c r="F989" s="70"/>
    </row>
    <row r="990">
      <c r="A990" s="70"/>
      <c r="B990" s="80"/>
      <c r="C990" s="80"/>
      <c r="D990" s="80"/>
      <c r="E990" s="81"/>
      <c r="F990" s="70"/>
    </row>
    <row r="991">
      <c r="A991" s="70"/>
      <c r="B991" s="80"/>
      <c r="C991" s="80"/>
      <c r="D991" s="80"/>
      <c r="E991" s="81"/>
      <c r="F991" s="70"/>
    </row>
    <row r="992">
      <c r="A992" s="70"/>
      <c r="B992" s="80"/>
      <c r="C992" s="80"/>
      <c r="D992" s="80"/>
      <c r="E992" s="81"/>
      <c r="F992" s="70"/>
    </row>
    <row r="993">
      <c r="A993" s="70"/>
      <c r="B993" s="80"/>
      <c r="C993" s="80"/>
      <c r="D993" s="80"/>
      <c r="E993" s="81"/>
      <c r="F993" s="70"/>
    </row>
    <row r="994">
      <c r="A994" s="70"/>
      <c r="B994" s="80"/>
      <c r="C994" s="80"/>
      <c r="D994" s="80"/>
      <c r="E994" s="81"/>
      <c r="F994" s="70"/>
    </row>
    <row r="995">
      <c r="A995" s="70"/>
      <c r="B995" s="80"/>
      <c r="C995" s="80"/>
      <c r="D995" s="80"/>
      <c r="E995" s="81"/>
      <c r="F995" s="70"/>
    </row>
    <row r="996">
      <c r="A996" s="70"/>
      <c r="B996" s="80"/>
      <c r="C996" s="80"/>
      <c r="D996" s="80"/>
      <c r="E996" s="81"/>
      <c r="F996" s="70"/>
    </row>
    <row r="997">
      <c r="A997" s="70"/>
      <c r="B997" s="80"/>
      <c r="C997" s="80"/>
      <c r="D997" s="80"/>
      <c r="E997" s="81"/>
      <c r="F997" s="70"/>
    </row>
    <row r="998">
      <c r="A998" s="70"/>
      <c r="B998" s="80"/>
      <c r="C998" s="80"/>
      <c r="D998" s="80"/>
      <c r="E998" s="81"/>
      <c r="F998" s="70"/>
    </row>
    <row r="999">
      <c r="A999" s="70"/>
      <c r="B999" s="80"/>
      <c r="C999" s="80"/>
      <c r="D999" s="80"/>
      <c r="E999" s="81"/>
      <c r="F999" s="70"/>
    </row>
    <row r="1000">
      <c r="A1000" s="70"/>
      <c r="B1000" s="80"/>
      <c r="C1000" s="80"/>
      <c r="D1000" s="80"/>
      <c r="E1000" s="81"/>
      <c r="F1000" s="70"/>
    </row>
    <row r="1001">
      <c r="A1001" s="70"/>
      <c r="B1001" s="80"/>
      <c r="C1001" s="80"/>
      <c r="D1001" s="80"/>
      <c r="E1001" s="81"/>
      <c r="F1001" s="70"/>
    </row>
    <row r="1002">
      <c r="A1002" s="70"/>
      <c r="B1002" s="80"/>
      <c r="C1002" s="80"/>
      <c r="D1002" s="80"/>
      <c r="E1002" s="81"/>
      <c r="F1002" s="70"/>
    </row>
    <row r="1003">
      <c r="A1003" s="70"/>
      <c r="B1003" s="80"/>
      <c r="C1003" s="80"/>
      <c r="D1003" s="80"/>
      <c r="E1003" s="81"/>
      <c r="F1003" s="70"/>
    </row>
    <row r="1004">
      <c r="A1004" s="70"/>
      <c r="B1004" s="80"/>
      <c r="C1004" s="80"/>
      <c r="D1004" s="80"/>
      <c r="E1004" s="81"/>
      <c r="F1004" s="70"/>
    </row>
    <row r="1005">
      <c r="A1005" s="70"/>
      <c r="B1005" s="80"/>
      <c r="C1005" s="80"/>
      <c r="D1005" s="80"/>
      <c r="E1005" s="81"/>
      <c r="F1005" s="70"/>
    </row>
    <row r="1006">
      <c r="A1006" s="70"/>
      <c r="B1006" s="80"/>
      <c r="C1006" s="80"/>
      <c r="D1006" s="80"/>
      <c r="E1006" s="81"/>
      <c r="F1006" s="70"/>
    </row>
    <row r="1007">
      <c r="A1007" s="70"/>
      <c r="B1007" s="80"/>
      <c r="C1007" s="80"/>
      <c r="D1007" s="80"/>
      <c r="E1007" s="81"/>
      <c r="F1007" s="70"/>
    </row>
    <row r="1008">
      <c r="A1008" s="70"/>
      <c r="B1008" s="80"/>
      <c r="C1008" s="80"/>
      <c r="D1008" s="80"/>
      <c r="E1008" s="81"/>
      <c r="F1008" s="70"/>
    </row>
  </sheetData>
  <conditionalFormatting sqref="B3:E1008">
    <cfRule type="containsBlanks" dxfId="0" priority="1">
      <formula>LEN(TRIM(B3))=0</formula>
    </cfRule>
  </conditionalFormatting>
  <conditionalFormatting sqref="B3:E1008">
    <cfRule type="expression" dxfId="1" priority="2">
      <formula>IF($C3="IN PROGRESS",1,0)=1</formula>
    </cfRule>
  </conditionalFormatting>
  <conditionalFormatting sqref="B3:E1008">
    <cfRule type="expression" dxfId="2" priority="3">
      <formula>IF(AND($C3&lt;&gt;"TODO",$C3&lt;&gt;"CANCELLED",$C3&gt;=DATE(2000,1,1)),1,0)=1</formula>
    </cfRule>
  </conditionalFormatting>
  <conditionalFormatting sqref="B3:E1008">
    <cfRule type="expression" dxfId="3" priority="4">
      <formula>IF($C3="TODO",1,0)=1</formula>
    </cfRule>
  </conditionalFormatting>
  <conditionalFormatting sqref="B3:E1008">
    <cfRule type="expression" dxfId="4" priority="5">
      <formula>IF($C3="CANCELLED",1,0)=1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6.83" defaultRowHeight="15.0"/>
  <sheetData>
    <row r="1">
      <c r="A1" s="82" t="s">
        <v>64</v>
      </c>
      <c r="B1" s="82" t="s">
        <v>65</v>
      </c>
      <c r="C1" s="82" t="s">
        <v>66</v>
      </c>
      <c r="E1" s="82" t="s">
        <v>67</v>
      </c>
    </row>
    <row r="2">
      <c r="A2" s="82" t="s">
        <v>68</v>
      </c>
      <c r="B2" s="82">
        <v>0.0</v>
      </c>
      <c r="C2" s="82">
        <v>0.2</v>
      </c>
      <c r="E2" s="83" t="s">
        <v>69</v>
      </c>
      <c r="F2" s="84" t="s">
        <v>70</v>
      </c>
    </row>
    <row r="3">
      <c r="A3" s="82" t="s">
        <v>71</v>
      </c>
      <c r="B3" s="82">
        <v>0.0</v>
      </c>
      <c r="C3" s="82">
        <v>0.4</v>
      </c>
      <c r="E3" s="83" t="s">
        <v>72</v>
      </c>
      <c r="F3" s="84" t="s">
        <v>73</v>
      </c>
    </row>
    <row r="4">
      <c r="A4" s="82" t="s">
        <v>74</v>
      </c>
      <c r="B4" s="82">
        <v>0.0</v>
      </c>
      <c r="C4" s="82">
        <v>0.8</v>
      </c>
      <c r="E4" s="83" t="s">
        <v>75</v>
      </c>
      <c r="F4" s="84" t="s">
        <v>76</v>
      </c>
    </row>
    <row r="5">
      <c r="A5" s="82" t="s">
        <v>77</v>
      </c>
      <c r="B5" s="82">
        <v>0.0</v>
      </c>
      <c r="C5" s="82">
        <v>1.2</v>
      </c>
      <c r="E5" s="83" t="s">
        <v>78</v>
      </c>
      <c r="F5" s="84" t="s">
        <v>79</v>
      </c>
    </row>
    <row r="6">
      <c r="A6" s="82" t="s">
        <v>80</v>
      </c>
      <c r="B6" s="82">
        <v>0.0</v>
      </c>
      <c r="C6" s="82">
        <v>1.6</v>
      </c>
      <c r="E6" s="83" t="s">
        <v>81</v>
      </c>
      <c r="F6" s="84" t="s">
        <v>82</v>
      </c>
    </row>
    <row r="7">
      <c r="A7" s="82" t="s">
        <v>83</v>
      </c>
      <c r="B7" s="82">
        <v>2.0</v>
      </c>
      <c r="E7" s="83" t="s">
        <v>84</v>
      </c>
      <c r="F7" s="82" t="s">
        <v>85</v>
      </c>
    </row>
    <row r="8">
      <c r="A8" s="82" t="s">
        <v>86</v>
      </c>
      <c r="E8" s="83" t="s">
        <v>87</v>
      </c>
      <c r="F8" s="82" t="s">
        <v>88</v>
      </c>
    </row>
    <row r="9">
      <c r="A9" s="82" t="s">
        <v>89</v>
      </c>
      <c r="E9" s="83" t="s">
        <v>90</v>
      </c>
      <c r="F9" s="82" t="s">
        <v>91</v>
      </c>
    </row>
    <row r="10">
      <c r="A10" s="82" t="s">
        <v>92</v>
      </c>
      <c r="E10" s="83" t="s">
        <v>93</v>
      </c>
      <c r="F10" s="82" t="s">
        <v>94</v>
      </c>
    </row>
    <row r="11">
      <c r="A11" s="82" t="s">
        <v>95</v>
      </c>
      <c r="E11" s="83" t="s">
        <v>96</v>
      </c>
      <c r="F11" s="82" t="s">
        <v>97</v>
      </c>
    </row>
    <row r="12">
      <c r="A12" s="82" t="s">
        <v>98</v>
      </c>
      <c r="E12" s="83" t="s">
        <v>99</v>
      </c>
      <c r="F12" s="82" t="s">
        <v>100</v>
      </c>
    </row>
    <row r="13">
      <c r="A13" s="82" t="s">
        <v>101</v>
      </c>
      <c r="E13" s="83" t="s">
        <v>102</v>
      </c>
      <c r="F13" s="82" t="s">
        <v>103</v>
      </c>
    </row>
    <row r="14">
      <c r="A14" s="82" t="s">
        <v>104</v>
      </c>
      <c r="B14" s="82">
        <v>4.0</v>
      </c>
    </row>
    <row r="15">
      <c r="A15" s="82" t="s">
        <v>105</v>
      </c>
    </row>
    <row r="16">
      <c r="A16" s="82" t="s">
        <v>106</v>
      </c>
    </row>
    <row r="17">
      <c r="A17" s="82" t="s">
        <v>107</v>
      </c>
    </row>
    <row r="18">
      <c r="A18" s="82" t="s">
        <v>108</v>
      </c>
    </row>
    <row r="19">
      <c r="A19" s="82" t="s">
        <v>109</v>
      </c>
    </row>
    <row r="20">
      <c r="A20" s="82"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6.83" defaultRowHeight="15.0"/>
  <cols>
    <col customWidth="1" min="1" max="1" width="5.67"/>
    <col customWidth="1" min="5" max="10" width="10.5"/>
    <col customWidth="1" min="11" max="11" width="1.67"/>
    <col customWidth="1" min="12" max="12" width="5.67"/>
    <col customWidth="1" min="14" max="14" width="5.0"/>
    <col customWidth="1" min="15" max="20" width="10.5"/>
  </cols>
  <sheetData>
    <row r="1">
      <c r="A1" s="85" t="s">
        <v>111</v>
      </c>
      <c r="B1" s="86" t="s">
        <v>65</v>
      </c>
      <c r="C1" s="86" t="s">
        <v>112</v>
      </c>
      <c r="D1" s="86" t="s">
        <v>113</v>
      </c>
      <c r="E1" s="86" t="s">
        <v>114</v>
      </c>
      <c r="F1" s="86">
        <v>-4.0</v>
      </c>
      <c r="G1" s="86">
        <v>-3.0</v>
      </c>
      <c r="H1" s="86">
        <v>-2.0</v>
      </c>
      <c r="I1" s="86">
        <v>-1.0</v>
      </c>
      <c r="J1" s="87">
        <v>0.0</v>
      </c>
      <c r="K1" s="88"/>
      <c r="L1" s="85" t="s">
        <v>111</v>
      </c>
      <c r="M1" s="85" t="s">
        <v>115</v>
      </c>
      <c r="N1" s="85" t="s">
        <v>116</v>
      </c>
      <c r="O1" s="86" t="s">
        <v>114</v>
      </c>
      <c r="P1" s="86">
        <v>-4.0</v>
      </c>
      <c r="Q1" s="86">
        <v>-3.0</v>
      </c>
      <c r="R1" s="86">
        <v>-2.0</v>
      </c>
      <c r="S1" s="86">
        <v>-1.0</v>
      </c>
      <c r="T1" s="87">
        <v>0.0</v>
      </c>
    </row>
    <row r="2">
      <c r="A2" s="89">
        <f>rank(E2,E2:E999)</f>
        <v>1</v>
      </c>
      <c r="B2" s="90" t="s">
        <v>117</v>
      </c>
      <c r="C2" s="91" t="s">
        <v>44</v>
      </c>
      <c r="D2" s="89" t="str">
        <f t="shared" ref="D2:D10" si="1">IF(B2&lt;&gt;"",B2&amp;" ("&amp;C2&amp;")","")</f>
        <v>Hastmead Diamante (OSR)</v>
      </c>
      <c r="E2" s="92">
        <f t="shared" ref="E2:E10" si="2">sum(F2:J2)</f>
        <v>0</v>
      </c>
      <c r="F2" s="93"/>
      <c r="G2" s="93"/>
      <c r="H2" s="93"/>
      <c r="I2" s="93"/>
      <c r="J2" s="94"/>
      <c r="K2" s="88"/>
      <c r="L2" s="89">
        <f>rank(O2,O2:O999)</f>
        <v>1</v>
      </c>
      <c r="M2" s="90" t="s">
        <v>118</v>
      </c>
      <c r="N2" s="91" t="s">
        <v>44</v>
      </c>
      <c r="O2" s="92">
        <f>sum(P2:T2)</f>
        <v>0</v>
      </c>
      <c r="P2" s="93"/>
      <c r="Q2" s="93"/>
      <c r="R2" s="93"/>
      <c r="S2" s="93"/>
      <c r="T2" s="94"/>
    </row>
    <row r="3">
      <c r="A3" s="95"/>
      <c r="B3" s="96"/>
      <c r="C3" s="97"/>
      <c r="D3" s="95" t="str">
        <f t="shared" si="1"/>
        <v/>
      </c>
      <c r="E3" s="98">
        <f t="shared" si="2"/>
        <v>0</v>
      </c>
      <c r="F3" s="99"/>
      <c r="G3" s="99"/>
      <c r="H3" s="99"/>
      <c r="I3" s="99"/>
      <c r="J3" s="100"/>
      <c r="K3" s="88"/>
      <c r="L3" s="95"/>
      <c r="M3" s="96"/>
      <c r="N3" s="97"/>
      <c r="O3" s="98"/>
      <c r="P3" s="99"/>
      <c r="Q3" s="99"/>
      <c r="R3" s="99"/>
      <c r="S3" s="99"/>
      <c r="T3" s="100"/>
    </row>
    <row r="4">
      <c r="A4" s="89"/>
      <c r="B4" s="90"/>
      <c r="C4" s="91"/>
      <c r="D4" s="89" t="str">
        <f t="shared" si="1"/>
        <v/>
      </c>
      <c r="E4" s="92">
        <f t="shared" si="2"/>
        <v>0</v>
      </c>
      <c r="F4" s="93"/>
      <c r="G4" s="93"/>
      <c r="H4" s="93"/>
      <c r="I4" s="93"/>
      <c r="J4" s="94"/>
      <c r="K4" s="88"/>
      <c r="L4" s="89"/>
      <c r="M4" s="90"/>
      <c r="N4" s="91"/>
      <c r="O4" s="92"/>
      <c r="P4" s="93"/>
      <c r="Q4" s="93"/>
      <c r="R4" s="93"/>
      <c r="S4" s="93"/>
      <c r="T4" s="94"/>
    </row>
    <row r="5">
      <c r="A5" s="95"/>
      <c r="B5" s="96"/>
      <c r="C5" s="97"/>
      <c r="D5" s="95" t="str">
        <f t="shared" si="1"/>
        <v/>
      </c>
      <c r="E5" s="98">
        <f t="shared" si="2"/>
        <v>0</v>
      </c>
      <c r="F5" s="99"/>
      <c r="G5" s="99"/>
      <c r="H5" s="99"/>
      <c r="I5" s="99"/>
      <c r="J5" s="100"/>
      <c r="K5" s="88"/>
      <c r="L5" s="95"/>
      <c r="M5" s="96"/>
      <c r="N5" s="97"/>
      <c r="O5" s="98"/>
      <c r="P5" s="99"/>
      <c r="Q5" s="99"/>
      <c r="R5" s="99"/>
      <c r="S5" s="99"/>
      <c r="T5" s="100"/>
    </row>
    <row r="6">
      <c r="A6" s="89"/>
      <c r="B6" s="90"/>
      <c r="C6" s="91"/>
      <c r="D6" s="89" t="str">
        <f t="shared" si="1"/>
        <v/>
      </c>
      <c r="E6" s="92">
        <f t="shared" si="2"/>
        <v>0</v>
      </c>
      <c r="F6" s="93"/>
      <c r="G6" s="93"/>
      <c r="H6" s="93"/>
      <c r="I6" s="93"/>
      <c r="J6" s="94"/>
      <c r="K6" s="88"/>
      <c r="L6" s="89"/>
      <c r="M6" s="90"/>
      <c r="N6" s="91"/>
      <c r="O6" s="92"/>
      <c r="P6" s="93"/>
      <c r="Q6" s="93"/>
      <c r="R6" s="93"/>
      <c r="S6" s="93"/>
      <c r="T6" s="94"/>
    </row>
    <row r="7">
      <c r="A7" s="95"/>
      <c r="B7" s="96"/>
      <c r="C7" s="97"/>
      <c r="D7" s="95" t="str">
        <f t="shared" si="1"/>
        <v/>
      </c>
      <c r="E7" s="98">
        <f t="shared" si="2"/>
        <v>0</v>
      </c>
      <c r="F7" s="99"/>
      <c r="G7" s="99"/>
      <c r="H7" s="99"/>
      <c r="I7" s="99"/>
      <c r="J7" s="100"/>
      <c r="K7" s="88"/>
      <c r="L7" s="95"/>
      <c r="M7" s="96"/>
      <c r="N7" s="97"/>
      <c r="O7" s="98"/>
      <c r="P7" s="99"/>
      <c r="Q7" s="99"/>
      <c r="R7" s="99"/>
      <c r="S7" s="99"/>
      <c r="T7" s="100"/>
    </row>
    <row r="8">
      <c r="A8" s="89"/>
      <c r="B8" s="90"/>
      <c r="C8" s="91"/>
      <c r="D8" s="89" t="str">
        <f t="shared" si="1"/>
        <v/>
      </c>
      <c r="E8" s="92">
        <f t="shared" si="2"/>
        <v>0</v>
      </c>
      <c r="F8" s="93"/>
      <c r="G8" s="93"/>
      <c r="H8" s="93"/>
      <c r="I8" s="93"/>
      <c r="J8" s="94"/>
      <c r="K8" s="88"/>
      <c r="L8" s="89"/>
      <c r="M8" s="90"/>
      <c r="N8" s="91"/>
      <c r="O8" s="92"/>
      <c r="P8" s="93"/>
      <c r="Q8" s="93"/>
      <c r="R8" s="93"/>
      <c r="S8" s="93"/>
      <c r="T8" s="94"/>
    </row>
    <row r="9">
      <c r="A9" s="95"/>
      <c r="B9" s="96"/>
      <c r="C9" s="97"/>
      <c r="D9" s="95" t="str">
        <f t="shared" si="1"/>
        <v/>
      </c>
      <c r="E9" s="98">
        <f t="shared" si="2"/>
        <v>0</v>
      </c>
      <c r="F9" s="99"/>
      <c r="G9" s="99"/>
      <c r="H9" s="99"/>
      <c r="I9" s="99"/>
      <c r="J9" s="100"/>
      <c r="K9" s="88"/>
      <c r="L9" s="95"/>
      <c r="M9" s="96"/>
      <c r="N9" s="97"/>
      <c r="O9" s="98"/>
      <c r="P9" s="99"/>
      <c r="Q9" s="99"/>
      <c r="R9" s="99"/>
      <c r="S9" s="99"/>
      <c r="T9" s="100"/>
    </row>
    <row r="10">
      <c r="A10" s="89"/>
      <c r="B10" s="90"/>
      <c r="C10" s="91"/>
      <c r="D10" s="89" t="str">
        <f t="shared" si="1"/>
        <v/>
      </c>
      <c r="E10" s="92">
        <f t="shared" si="2"/>
        <v>0</v>
      </c>
      <c r="F10" s="93"/>
      <c r="G10" s="93"/>
      <c r="H10" s="93"/>
      <c r="I10" s="93"/>
      <c r="J10" s="94"/>
      <c r="K10" s="88"/>
      <c r="L10" s="89"/>
      <c r="M10" s="90"/>
      <c r="N10" s="91"/>
      <c r="O10" s="92"/>
      <c r="P10" s="93"/>
      <c r="Q10" s="93"/>
      <c r="R10" s="93"/>
      <c r="S10" s="93"/>
      <c r="T10" s="94"/>
    </row>
    <row r="11">
      <c r="A11" s="95"/>
      <c r="B11" s="96"/>
      <c r="C11" s="97"/>
      <c r="D11" s="95"/>
      <c r="E11" s="98"/>
      <c r="F11" s="99"/>
      <c r="G11" s="99"/>
      <c r="H11" s="99"/>
      <c r="I11" s="99"/>
      <c r="J11" s="100"/>
      <c r="K11" s="88"/>
      <c r="L11" s="95"/>
      <c r="M11" s="96"/>
      <c r="N11" s="97"/>
      <c r="O11" s="98"/>
      <c r="P11" s="99"/>
      <c r="Q11" s="99"/>
      <c r="R11" s="99"/>
      <c r="S11" s="99"/>
      <c r="T11" s="100"/>
    </row>
    <row r="12">
      <c r="A12" s="89"/>
      <c r="B12" s="90"/>
      <c r="C12" s="91"/>
      <c r="D12" s="89"/>
      <c r="E12" s="92"/>
      <c r="F12" s="93"/>
      <c r="G12" s="93"/>
      <c r="H12" s="93"/>
      <c r="I12" s="93"/>
      <c r="J12" s="94"/>
      <c r="K12" s="88"/>
      <c r="L12" s="89"/>
      <c r="M12" s="90"/>
      <c r="N12" s="91"/>
      <c r="O12" s="92"/>
      <c r="P12" s="93"/>
      <c r="Q12" s="93"/>
      <c r="R12" s="93"/>
      <c r="S12" s="93"/>
      <c r="T12" s="94"/>
    </row>
    <row r="13">
      <c r="A13" s="95"/>
      <c r="B13" s="96"/>
      <c r="C13" s="97"/>
      <c r="D13" s="95"/>
      <c r="E13" s="98"/>
      <c r="F13" s="99"/>
      <c r="G13" s="99"/>
      <c r="H13" s="99"/>
      <c r="I13" s="99"/>
      <c r="J13" s="100"/>
      <c r="K13" s="88"/>
      <c r="L13" s="95"/>
      <c r="M13" s="96"/>
      <c r="N13" s="97"/>
      <c r="O13" s="98"/>
      <c r="P13" s="99"/>
      <c r="Q13" s="99"/>
      <c r="R13" s="99"/>
      <c r="S13" s="99"/>
      <c r="T13" s="100"/>
    </row>
    <row r="14">
      <c r="A14" s="89"/>
      <c r="B14" s="90"/>
      <c r="C14" s="91"/>
      <c r="D14" s="89"/>
      <c r="E14" s="92"/>
      <c r="F14" s="93"/>
      <c r="G14" s="93"/>
      <c r="H14" s="93"/>
      <c r="I14" s="93"/>
      <c r="J14" s="94"/>
      <c r="K14" s="88"/>
      <c r="L14" s="89"/>
      <c r="M14" s="90"/>
      <c r="N14" s="91"/>
      <c r="O14" s="92"/>
      <c r="P14" s="93"/>
      <c r="Q14" s="93"/>
      <c r="R14" s="93"/>
      <c r="S14" s="93"/>
      <c r="T14" s="94"/>
    </row>
    <row r="15">
      <c r="A15" s="95"/>
      <c r="B15" s="96"/>
      <c r="C15" s="97"/>
      <c r="D15" s="95"/>
      <c r="E15" s="98"/>
      <c r="F15" s="99"/>
      <c r="G15" s="99"/>
      <c r="H15" s="99"/>
      <c r="I15" s="99"/>
      <c r="J15" s="100"/>
      <c r="K15" s="88"/>
      <c r="L15" s="95"/>
      <c r="M15" s="96"/>
      <c r="N15" s="97"/>
      <c r="O15" s="98"/>
      <c r="P15" s="99"/>
      <c r="Q15" s="99"/>
      <c r="R15" s="99"/>
      <c r="S15" s="99"/>
      <c r="T15" s="100"/>
    </row>
    <row r="16">
      <c r="A16" s="89"/>
      <c r="B16" s="90"/>
      <c r="C16" s="91"/>
      <c r="D16" s="89"/>
      <c r="E16" s="92"/>
      <c r="F16" s="93"/>
      <c r="G16" s="93"/>
      <c r="H16" s="93"/>
      <c r="I16" s="93"/>
      <c r="J16" s="94"/>
      <c r="K16" s="88"/>
      <c r="L16" s="89"/>
      <c r="M16" s="90"/>
      <c r="N16" s="91"/>
      <c r="O16" s="92"/>
      <c r="P16" s="93"/>
      <c r="Q16" s="93"/>
      <c r="R16" s="93"/>
      <c r="S16" s="93"/>
      <c r="T16" s="94"/>
    </row>
    <row r="17">
      <c r="A17" s="95"/>
      <c r="B17" s="96"/>
      <c r="C17" s="97"/>
      <c r="D17" s="95"/>
      <c r="E17" s="98"/>
      <c r="F17" s="99"/>
      <c r="G17" s="99"/>
      <c r="H17" s="99"/>
      <c r="I17" s="99"/>
      <c r="J17" s="100"/>
      <c r="K17" s="88"/>
      <c r="L17" s="95"/>
      <c r="M17" s="96"/>
      <c r="N17" s="97"/>
      <c r="O17" s="98"/>
      <c r="P17" s="99"/>
      <c r="Q17" s="99"/>
      <c r="R17" s="99"/>
      <c r="S17" s="99"/>
      <c r="T17" s="100"/>
    </row>
    <row r="18">
      <c r="A18" s="89"/>
      <c r="B18" s="90"/>
      <c r="C18" s="91"/>
      <c r="D18" s="89"/>
      <c r="E18" s="92"/>
      <c r="F18" s="93"/>
      <c r="G18" s="93"/>
      <c r="H18" s="93"/>
      <c r="I18" s="93"/>
      <c r="J18" s="94"/>
      <c r="K18" s="88"/>
      <c r="L18" s="89"/>
      <c r="M18" s="90"/>
      <c r="N18" s="91"/>
      <c r="O18" s="92"/>
      <c r="P18" s="93"/>
      <c r="Q18" s="93"/>
      <c r="R18" s="93"/>
      <c r="S18" s="93"/>
      <c r="T18" s="94"/>
    </row>
    <row r="19">
      <c r="A19" s="95"/>
      <c r="B19" s="96"/>
      <c r="C19" s="97"/>
      <c r="D19" s="95"/>
      <c r="E19" s="98"/>
      <c r="F19" s="99"/>
      <c r="G19" s="99"/>
      <c r="H19" s="99"/>
      <c r="I19" s="99"/>
      <c r="J19" s="100"/>
      <c r="K19" s="88"/>
      <c r="L19" s="95"/>
      <c r="M19" s="96"/>
      <c r="N19" s="97"/>
      <c r="O19" s="98"/>
      <c r="P19" s="99"/>
      <c r="Q19" s="99"/>
      <c r="R19" s="99"/>
      <c r="S19" s="99"/>
      <c r="T19" s="100"/>
    </row>
    <row r="20">
      <c r="A20" s="89"/>
      <c r="B20" s="90"/>
      <c r="C20" s="91"/>
      <c r="D20" s="89"/>
      <c r="E20" s="92"/>
      <c r="F20" s="93"/>
      <c r="G20" s="93"/>
      <c r="H20" s="93"/>
      <c r="I20" s="93"/>
      <c r="J20" s="94"/>
      <c r="K20" s="88"/>
      <c r="L20" s="89"/>
      <c r="M20" s="90"/>
      <c r="N20" s="91"/>
      <c r="O20" s="92"/>
      <c r="P20" s="93"/>
      <c r="Q20" s="93"/>
      <c r="R20" s="93"/>
      <c r="S20" s="93"/>
      <c r="T20" s="94"/>
    </row>
    <row r="21">
      <c r="A21" s="95"/>
      <c r="B21" s="96"/>
      <c r="C21" s="97"/>
      <c r="D21" s="95"/>
      <c r="E21" s="98"/>
      <c r="F21" s="99"/>
      <c r="G21" s="99"/>
      <c r="H21" s="99"/>
      <c r="I21" s="99"/>
      <c r="J21" s="100"/>
      <c r="K21" s="88"/>
      <c r="L21" s="95"/>
      <c r="M21" s="96"/>
      <c r="N21" s="97"/>
      <c r="O21" s="98"/>
      <c r="P21" s="99"/>
      <c r="Q21" s="99"/>
      <c r="R21" s="99"/>
      <c r="S21" s="99"/>
      <c r="T21" s="100"/>
    </row>
    <row r="22">
      <c r="A22" s="89"/>
      <c r="B22" s="90"/>
      <c r="C22" s="91"/>
      <c r="D22" s="89"/>
      <c r="E22" s="92"/>
      <c r="F22" s="93"/>
      <c r="G22" s="93"/>
      <c r="H22" s="93"/>
      <c r="I22" s="93"/>
      <c r="J22" s="94"/>
      <c r="K22" s="88"/>
      <c r="L22" s="89"/>
      <c r="M22" s="90"/>
      <c r="N22" s="91"/>
      <c r="O22" s="92"/>
      <c r="P22" s="93"/>
      <c r="Q22" s="93"/>
      <c r="R22" s="93"/>
      <c r="S22" s="93"/>
      <c r="T22" s="94"/>
    </row>
    <row r="23">
      <c r="A23" s="95"/>
      <c r="B23" s="96"/>
      <c r="C23" s="97"/>
      <c r="D23" s="95"/>
      <c r="E23" s="98"/>
      <c r="F23" s="99"/>
      <c r="G23" s="99"/>
      <c r="H23" s="99"/>
      <c r="I23" s="99"/>
      <c r="J23" s="100"/>
      <c r="K23" s="88"/>
      <c r="L23" s="95"/>
      <c r="M23" s="96"/>
      <c r="N23" s="97"/>
      <c r="O23" s="98"/>
      <c r="P23" s="99"/>
      <c r="Q23" s="99"/>
      <c r="R23" s="99"/>
      <c r="S23" s="99"/>
      <c r="T23" s="100"/>
    </row>
    <row r="24">
      <c r="A24" s="89"/>
      <c r="B24" s="90"/>
      <c r="C24" s="91"/>
      <c r="D24" s="89"/>
      <c r="E24" s="92"/>
      <c r="F24" s="93"/>
      <c r="G24" s="93"/>
      <c r="H24" s="93"/>
      <c r="I24" s="93"/>
      <c r="J24" s="94"/>
      <c r="K24" s="88"/>
      <c r="L24" s="89"/>
      <c r="M24" s="90"/>
      <c r="N24" s="91"/>
      <c r="O24" s="92"/>
      <c r="P24" s="93"/>
      <c r="Q24" s="93"/>
      <c r="R24" s="93"/>
      <c r="S24" s="93"/>
      <c r="T24" s="94"/>
    </row>
    <row r="25">
      <c r="A25" s="95"/>
      <c r="B25" s="96"/>
      <c r="C25" s="97"/>
      <c r="D25" s="95"/>
      <c r="E25" s="98"/>
      <c r="F25" s="99"/>
      <c r="G25" s="99"/>
      <c r="H25" s="99"/>
      <c r="I25" s="99"/>
      <c r="J25" s="100"/>
      <c r="K25" s="88"/>
      <c r="L25" s="95"/>
      <c r="M25" s="96"/>
      <c r="N25" s="97"/>
      <c r="O25" s="98"/>
      <c r="P25" s="99"/>
      <c r="Q25" s="99"/>
      <c r="R25" s="99"/>
      <c r="S25" s="99"/>
      <c r="T25" s="100"/>
    </row>
    <row r="26">
      <c r="A26" s="89"/>
      <c r="B26" s="90"/>
      <c r="C26" s="91"/>
      <c r="D26" s="89"/>
      <c r="E26" s="92"/>
      <c r="F26" s="93"/>
      <c r="G26" s="93"/>
      <c r="H26" s="93"/>
      <c r="I26" s="93"/>
      <c r="J26" s="94"/>
      <c r="K26" s="88"/>
      <c r="L26" s="89"/>
      <c r="M26" s="90"/>
      <c r="N26" s="91"/>
      <c r="O26" s="92"/>
      <c r="P26" s="93"/>
      <c r="Q26" s="93"/>
      <c r="R26" s="93"/>
      <c r="S26" s="93"/>
      <c r="T26" s="94"/>
    </row>
    <row r="27">
      <c r="A27" s="95"/>
      <c r="B27" s="96"/>
      <c r="C27" s="97"/>
      <c r="D27" s="95"/>
      <c r="E27" s="98"/>
      <c r="F27" s="99"/>
      <c r="G27" s="99"/>
      <c r="H27" s="99"/>
      <c r="I27" s="99"/>
      <c r="J27" s="100"/>
      <c r="K27" s="88"/>
      <c r="L27" s="95"/>
      <c r="M27" s="96"/>
      <c r="N27" s="97"/>
      <c r="O27" s="98"/>
      <c r="P27" s="99"/>
      <c r="Q27" s="99"/>
      <c r="R27" s="99"/>
      <c r="S27" s="99"/>
      <c r="T27" s="100"/>
    </row>
    <row r="28">
      <c r="A28" s="89"/>
      <c r="B28" s="90"/>
      <c r="C28" s="91"/>
      <c r="D28" s="89"/>
      <c r="E28" s="92"/>
      <c r="F28" s="93"/>
      <c r="G28" s="93"/>
      <c r="H28" s="93"/>
      <c r="I28" s="93"/>
      <c r="J28" s="94"/>
      <c r="K28" s="88"/>
      <c r="L28" s="89"/>
      <c r="M28" s="90"/>
      <c r="N28" s="91"/>
      <c r="O28" s="92"/>
      <c r="P28" s="93"/>
      <c r="Q28" s="93"/>
      <c r="R28" s="93"/>
      <c r="S28" s="93"/>
      <c r="T28" s="94"/>
    </row>
    <row r="29">
      <c r="A29" s="95"/>
      <c r="B29" s="96"/>
      <c r="C29" s="97"/>
      <c r="D29" s="95"/>
      <c r="E29" s="98"/>
      <c r="F29" s="99"/>
      <c r="G29" s="99"/>
      <c r="H29" s="99"/>
      <c r="I29" s="99"/>
      <c r="J29" s="100"/>
      <c r="K29" s="88"/>
      <c r="L29" s="95"/>
      <c r="M29" s="96"/>
      <c r="N29" s="97"/>
      <c r="O29" s="98"/>
      <c r="P29" s="99"/>
      <c r="Q29" s="99"/>
      <c r="R29" s="99"/>
      <c r="S29" s="99"/>
      <c r="T29" s="100"/>
    </row>
    <row r="30">
      <c r="A30" s="89"/>
      <c r="B30" s="90"/>
      <c r="C30" s="91"/>
      <c r="D30" s="89"/>
      <c r="E30" s="92"/>
      <c r="F30" s="93"/>
      <c r="G30" s="93"/>
      <c r="H30" s="93"/>
      <c r="I30" s="93"/>
      <c r="J30" s="94"/>
      <c r="K30" s="88"/>
      <c r="L30" s="89"/>
      <c r="M30" s="90"/>
      <c r="N30" s="91"/>
      <c r="O30" s="92"/>
      <c r="P30" s="93"/>
      <c r="Q30" s="93"/>
      <c r="R30" s="93"/>
      <c r="S30" s="93"/>
      <c r="T30" s="94"/>
    </row>
    <row r="31">
      <c r="A31" s="95"/>
      <c r="B31" s="96"/>
      <c r="C31" s="97"/>
      <c r="D31" s="95"/>
      <c r="E31" s="98"/>
      <c r="F31" s="99"/>
      <c r="G31" s="99"/>
      <c r="H31" s="99"/>
      <c r="I31" s="99"/>
      <c r="J31" s="100"/>
      <c r="K31" s="88"/>
      <c r="L31" s="95"/>
      <c r="M31" s="96"/>
      <c r="N31" s="97"/>
      <c r="O31" s="98"/>
      <c r="P31" s="99"/>
      <c r="Q31" s="99"/>
      <c r="R31" s="99"/>
      <c r="S31" s="99"/>
      <c r="T31" s="100"/>
    </row>
    <row r="32">
      <c r="A32" s="89"/>
      <c r="B32" s="90"/>
      <c r="C32" s="91"/>
      <c r="D32" s="89"/>
      <c r="E32" s="92"/>
      <c r="F32" s="93"/>
      <c r="G32" s="93"/>
      <c r="H32" s="93"/>
      <c r="I32" s="93"/>
      <c r="J32" s="94"/>
      <c r="K32" s="88"/>
      <c r="L32" s="89"/>
      <c r="M32" s="90"/>
      <c r="N32" s="91"/>
      <c r="O32" s="92"/>
      <c r="P32" s="93"/>
      <c r="Q32" s="93"/>
      <c r="R32" s="93"/>
      <c r="S32" s="93"/>
      <c r="T32" s="94"/>
    </row>
    <row r="33">
      <c r="A33" s="95"/>
      <c r="B33" s="96"/>
      <c r="C33" s="97"/>
      <c r="D33" s="95"/>
      <c r="E33" s="98"/>
      <c r="F33" s="99"/>
      <c r="G33" s="99"/>
      <c r="H33" s="99"/>
      <c r="I33" s="99"/>
      <c r="J33" s="100"/>
      <c r="K33" s="88"/>
      <c r="L33" s="95"/>
      <c r="M33" s="96"/>
      <c r="N33" s="97"/>
      <c r="O33" s="98"/>
      <c r="P33" s="99"/>
      <c r="Q33" s="99"/>
      <c r="R33" s="99"/>
      <c r="S33" s="99"/>
      <c r="T33" s="100"/>
    </row>
    <row r="34">
      <c r="A34" s="89"/>
      <c r="B34" s="90"/>
      <c r="C34" s="91"/>
      <c r="D34" s="89"/>
      <c r="E34" s="92"/>
      <c r="F34" s="93"/>
      <c r="G34" s="93"/>
      <c r="H34" s="93"/>
      <c r="I34" s="93"/>
      <c r="J34" s="94"/>
      <c r="K34" s="88"/>
      <c r="L34" s="89"/>
      <c r="M34" s="90"/>
      <c r="N34" s="91"/>
      <c r="O34" s="92"/>
      <c r="P34" s="93"/>
      <c r="Q34" s="93"/>
      <c r="R34" s="93"/>
      <c r="S34" s="93"/>
      <c r="T34" s="94"/>
    </row>
    <row r="35">
      <c r="A35" s="95"/>
      <c r="B35" s="96"/>
      <c r="C35" s="97"/>
      <c r="D35" s="95"/>
      <c r="E35" s="98"/>
      <c r="F35" s="99"/>
      <c r="G35" s="99"/>
      <c r="H35" s="99"/>
      <c r="I35" s="99"/>
      <c r="J35" s="100"/>
      <c r="K35" s="88"/>
      <c r="L35" s="95"/>
      <c r="M35" s="96"/>
      <c r="N35" s="97"/>
      <c r="O35" s="98"/>
      <c r="P35" s="99"/>
      <c r="Q35" s="99"/>
      <c r="R35" s="99"/>
      <c r="S35" s="99"/>
      <c r="T35" s="100"/>
    </row>
    <row r="36">
      <c r="A36" s="89"/>
      <c r="B36" s="90"/>
      <c r="C36" s="91"/>
      <c r="D36" s="89"/>
      <c r="E36" s="92"/>
      <c r="F36" s="93"/>
      <c r="G36" s="93"/>
      <c r="H36" s="93"/>
      <c r="I36" s="93"/>
      <c r="J36" s="94"/>
      <c r="K36" s="88"/>
      <c r="L36" s="89"/>
      <c r="M36" s="90"/>
      <c r="N36" s="91"/>
      <c r="O36" s="92"/>
      <c r="P36" s="93"/>
      <c r="Q36" s="93"/>
      <c r="R36" s="93"/>
      <c r="S36" s="93"/>
      <c r="T36" s="94"/>
    </row>
    <row r="37">
      <c r="A37" s="95"/>
      <c r="B37" s="96"/>
      <c r="C37" s="97"/>
      <c r="D37" s="95"/>
      <c r="E37" s="98"/>
      <c r="F37" s="99"/>
      <c r="G37" s="99"/>
      <c r="H37" s="99"/>
      <c r="I37" s="99"/>
      <c r="J37" s="100"/>
      <c r="K37" s="88"/>
      <c r="L37" s="95"/>
      <c r="M37" s="96"/>
      <c r="N37" s="97"/>
      <c r="O37" s="98"/>
      <c r="P37" s="99"/>
      <c r="Q37" s="99"/>
      <c r="R37" s="99"/>
      <c r="S37" s="99"/>
      <c r="T37" s="100"/>
    </row>
    <row r="38">
      <c r="A38" s="89"/>
      <c r="B38" s="90"/>
      <c r="C38" s="91"/>
      <c r="D38" s="89"/>
      <c r="E38" s="92"/>
      <c r="F38" s="93"/>
      <c r="G38" s="93"/>
      <c r="H38" s="93"/>
      <c r="I38" s="93"/>
      <c r="J38" s="94"/>
      <c r="K38" s="88"/>
      <c r="L38" s="89"/>
      <c r="M38" s="90"/>
      <c r="N38" s="91"/>
      <c r="O38" s="92"/>
      <c r="P38" s="93"/>
      <c r="Q38" s="93"/>
      <c r="R38" s="93"/>
      <c r="S38" s="93"/>
      <c r="T38" s="94"/>
    </row>
    <row r="39">
      <c r="A39" s="95"/>
      <c r="B39" s="96"/>
      <c r="C39" s="97"/>
      <c r="D39" s="95"/>
      <c r="E39" s="98"/>
      <c r="F39" s="99"/>
      <c r="G39" s="99"/>
      <c r="H39" s="99"/>
      <c r="I39" s="99"/>
      <c r="J39" s="100"/>
      <c r="K39" s="88"/>
      <c r="L39" s="95"/>
      <c r="M39" s="96"/>
      <c r="N39" s="97"/>
      <c r="O39" s="98"/>
      <c r="P39" s="99"/>
      <c r="Q39" s="99"/>
      <c r="R39" s="99"/>
      <c r="S39" s="99"/>
      <c r="T39" s="100"/>
    </row>
    <row r="40">
      <c r="A40" s="89"/>
      <c r="B40" s="90"/>
      <c r="C40" s="91"/>
      <c r="D40" s="89"/>
      <c r="E40" s="92"/>
      <c r="F40" s="93"/>
      <c r="G40" s="93"/>
      <c r="H40" s="93"/>
      <c r="I40" s="93"/>
      <c r="J40" s="94"/>
      <c r="K40" s="88"/>
      <c r="L40" s="89"/>
      <c r="M40" s="90"/>
      <c r="N40" s="91"/>
      <c r="O40" s="92"/>
      <c r="P40" s="93"/>
      <c r="Q40" s="93"/>
      <c r="R40" s="93"/>
      <c r="S40" s="93"/>
      <c r="T40" s="94"/>
    </row>
    <row r="41">
      <c r="A41" s="95"/>
      <c r="B41" s="96"/>
      <c r="C41" s="97"/>
      <c r="D41" s="95"/>
      <c r="E41" s="98"/>
      <c r="F41" s="99"/>
      <c r="G41" s="99"/>
      <c r="H41" s="99"/>
      <c r="I41" s="99"/>
      <c r="J41" s="100"/>
      <c r="K41" s="88"/>
      <c r="L41" s="95"/>
      <c r="M41" s="96"/>
      <c r="N41" s="97"/>
      <c r="O41" s="98"/>
      <c r="P41" s="99"/>
      <c r="Q41" s="99"/>
      <c r="R41" s="99"/>
      <c r="S41" s="99"/>
      <c r="T41" s="100"/>
    </row>
    <row r="42">
      <c r="A42" s="89"/>
      <c r="B42" s="90"/>
      <c r="C42" s="91"/>
      <c r="D42" s="89"/>
      <c r="E42" s="92"/>
      <c r="F42" s="93"/>
      <c r="G42" s="93"/>
      <c r="H42" s="93"/>
      <c r="I42" s="93"/>
      <c r="J42" s="94"/>
      <c r="K42" s="88"/>
      <c r="L42" s="89"/>
      <c r="M42" s="90"/>
      <c r="N42" s="91"/>
      <c r="O42" s="92"/>
      <c r="P42" s="93"/>
      <c r="Q42" s="93"/>
      <c r="R42" s="93"/>
      <c r="S42" s="93"/>
      <c r="T42" s="94"/>
    </row>
    <row r="43">
      <c r="A43" s="95"/>
      <c r="B43" s="96"/>
      <c r="C43" s="97"/>
      <c r="D43" s="95"/>
      <c r="E43" s="98"/>
      <c r="F43" s="99"/>
      <c r="G43" s="99"/>
      <c r="H43" s="99"/>
      <c r="I43" s="99"/>
      <c r="J43" s="100"/>
      <c r="K43" s="88"/>
      <c r="L43" s="95"/>
      <c r="M43" s="96"/>
      <c r="N43" s="97"/>
      <c r="O43" s="98"/>
      <c r="P43" s="99"/>
      <c r="Q43" s="99"/>
      <c r="R43" s="99"/>
      <c r="S43" s="99"/>
      <c r="T43" s="100"/>
    </row>
    <row r="44">
      <c r="A44" s="89"/>
      <c r="B44" s="90"/>
      <c r="C44" s="91"/>
      <c r="D44" s="89"/>
      <c r="E44" s="92"/>
      <c r="F44" s="93"/>
      <c r="G44" s="93"/>
      <c r="H44" s="93"/>
      <c r="I44" s="93"/>
      <c r="J44" s="94"/>
      <c r="K44" s="88"/>
      <c r="L44" s="89"/>
      <c r="M44" s="90"/>
      <c r="N44" s="91"/>
      <c r="O44" s="92"/>
      <c r="P44" s="93"/>
      <c r="Q44" s="93"/>
      <c r="R44" s="93"/>
      <c r="S44" s="93"/>
      <c r="T44" s="94"/>
    </row>
    <row r="45">
      <c r="A45" s="95"/>
      <c r="B45" s="96"/>
      <c r="C45" s="97"/>
      <c r="D45" s="95"/>
      <c r="E45" s="98"/>
      <c r="F45" s="99"/>
      <c r="G45" s="99"/>
      <c r="H45" s="99"/>
      <c r="I45" s="99"/>
      <c r="J45" s="100"/>
      <c r="K45" s="88"/>
      <c r="L45" s="95"/>
      <c r="M45" s="96"/>
      <c r="N45" s="97"/>
      <c r="O45" s="98"/>
      <c r="P45" s="99"/>
      <c r="Q45" s="99"/>
      <c r="R45" s="99"/>
      <c r="S45" s="99"/>
      <c r="T45" s="100"/>
    </row>
    <row r="46">
      <c r="A46" s="89"/>
      <c r="B46" s="90"/>
      <c r="C46" s="91"/>
      <c r="D46" s="89"/>
      <c r="E46" s="92"/>
      <c r="F46" s="93"/>
      <c r="G46" s="93"/>
      <c r="H46" s="93"/>
      <c r="I46" s="93"/>
      <c r="J46" s="94"/>
      <c r="K46" s="88"/>
      <c r="L46" s="89"/>
      <c r="M46" s="90"/>
      <c r="N46" s="91"/>
      <c r="O46" s="92"/>
      <c r="P46" s="93"/>
      <c r="Q46" s="93"/>
      <c r="R46" s="93"/>
      <c r="S46" s="93"/>
      <c r="T46" s="94"/>
    </row>
    <row r="47">
      <c r="A47" s="95"/>
      <c r="B47" s="96"/>
      <c r="C47" s="97"/>
      <c r="D47" s="95"/>
      <c r="E47" s="98"/>
      <c r="F47" s="99"/>
      <c r="G47" s="99"/>
      <c r="H47" s="99"/>
      <c r="I47" s="99"/>
      <c r="J47" s="100"/>
      <c r="K47" s="88"/>
      <c r="L47" s="95"/>
      <c r="M47" s="96"/>
      <c r="N47" s="97"/>
      <c r="O47" s="98"/>
      <c r="P47" s="99"/>
      <c r="Q47" s="99"/>
      <c r="R47" s="99"/>
      <c r="S47" s="99"/>
      <c r="T47" s="100"/>
    </row>
    <row r="48">
      <c r="A48" s="89"/>
      <c r="B48" s="90"/>
      <c r="C48" s="91"/>
      <c r="D48" s="89"/>
      <c r="E48" s="92"/>
      <c r="F48" s="93"/>
      <c r="G48" s="93"/>
      <c r="H48" s="93"/>
      <c r="I48" s="93"/>
      <c r="J48" s="94"/>
      <c r="K48" s="88"/>
      <c r="L48" s="89"/>
      <c r="M48" s="90"/>
      <c r="N48" s="91"/>
      <c r="O48" s="92"/>
      <c r="P48" s="93"/>
      <c r="Q48" s="93"/>
      <c r="R48" s="93"/>
      <c r="S48" s="93"/>
      <c r="T48" s="94"/>
    </row>
    <row r="49">
      <c r="A49" s="95"/>
      <c r="B49" s="96"/>
      <c r="C49" s="97"/>
      <c r="D49" s="95"/>
      <c r="E49" s="98"/>
      <c r="F49" s="99"/>
      <c r="G49" s="99"/>
      <c r="H49" s="99"/>
      <c r="I49" s="99"/>
      <c r="J49" s="100"/>
      <c r="K49" s="88"/>
      <c r="L49" s="95"/>
      <c r="M49" s="96"/>
      <c r="N49" s="97"/>
      <c r="O49" s="98"/>
      <c r="P49" s="99"/>
      <c r="Q49" s="99"/>
      <c r="R49" s="99"/>
      <c r="S49" s="99"/>
      <c r="T49" s="100"/>
    </row>
    <row r="50">
      <c r="A50" s="89"/>
      <c r="B50" s="90"/>
      <c r="C50" s="91"/>
      <c r="D50" s="89"/>
      <c r="E50" s="92"/>
      <c r="F50" s="93"/>
      <c r="G50" s="93"/>
      <c r="H50" s="93"/>
      <c r="I50" s="93"/>
      <c r="J50" s="94"/>
      <c r="K50" s="88"/>
      <c r="L50" s="89"/>
      <c r="M50" s="90"/>
      <c r="N50" s="91"/>
      <c r="O50" s="92"/>
      <c r="P50" s="93"/>
      <c r="Q50" s="93"/>
      <c r="R50" s="93"/>
      <c r="S50" s="93"/>
      <c r="T50" s="94"/>
    </row>
    <row r="51">
      <c r="A51" s="95"/>
      <c r="B51" s="96"/>
      <c r="C51" s="97"/>
      <c r="D51" s="95"/>
      <c r="E51" s="98"/>
      <c r="F51" s="99"/>
      <c r="G51" s="99"/>
      <c r="H51" s="99"/>
      <c r="I51" s="99"/>
      <c r="J51" s="100"/>
      <c r="K51" s="88"/>
      <c r="L51" s="95"/>
      <c r="M51" s="96"/>
      <c r="N51" s="97"/>
      <c r="O51" s="98"/>
      <c r="P51" s="99"/>
      <c r="Q51" s="99"/>
      <c r="R51" s="99"/>
      <c r="S51" s="99"/>
      <c r="T51" s="100"/>
    </row>
    <row r="52">
      <c r="A52" s="89"/>
      <c r="B52" s="90"/>
      <c r="C52" s="91"/>
      <c r="D52" s="89"/>
      <c r="E52" s="92"/>
      <c r="F52" s="93"/>
      <c r="G52" s="93"/>
      <c r="H52" s="93"/>
      <c r="I52" s="93"/>
      <c r="J52" s="94"/>
      <c r="K52" s="88"/>
      <c r="L52" s="89"/>
      <c r="M52" s="90"/>
      <c r="N52" s="91"/>
      <c r="O52" s="92"/>
      <c r="P52" s="93"/>
      <c r="Q52" s="93"/>
      <c r="R52" s="93"/>
      <c r="S52" s="93"/>
      <c r="T52" s="94"/>
    </row>
    <row r="53">
      <c r="A53" s="95"/>
      <c r="B53" s="96"/>
      <c r="C53" s="97"/>
      <c r="D53" s="95"/>
      <c r="E53" s="98"/>
      <c r="F53" s="99"/>
      <c r="G53" s="99"/>
      <c r="H53" s="99"/>
      <c r="I53" s="99"/>
      <c r="J53" s="100"/>
      <c r="K53" s="88"/>
      <c r="L53" s="95"/>
      <c r="M53" s="96"/>
      <c r="N53" s="97"/>
      <c r="O53" s="98"/>
      <c r="P53" s="99"/>
      <c r="Q53" s="99"/>
      <c r="R53" s="99"/>
      <c r="S53" s="99"/>
      <c r="T53" s="100"/>
    </row>
    <row r="54">
      <c r="A54" s="89"/>
      <c r="B54" s="90"/>
      <c r="C54" s="91"/>
      <c r="D54" s="89"/>
      <c r="E54" s="92"/>
      <c r="F54" s="93"/>
      <c r="G54" s="93"/>
      <c r="H54" s="93"/>
      <c r="I54" s="93"/>
      <c r="J54" s="94"/>
      <c r="K54" s="88"/>
      <c r="L54" s="89"/>
      <c r="M54" s="90"/>
      <c r="N54" s="91"/>
      <c r="O54" s="92"/>
      <c r="P54" s="93"/>
      <c r="Q54" s="93"/>
      <c r="R54" s="93"/>
      <c r="S54" s="93"/>
      <c r="T54" s="94"/>
    </row>
    <row r="55">
      <c r="A55" s="95"/>
      <c r="B55" s="96"/>
      <c r="C55" s="97"/>
      <c r="D55" s="95"/>
      <c r="E55" s="98"/>
      <c r="F55" s="99"/>
      <c r="G55" s="99"/>
      <c r="H55" s="99"/>
      <c r="I55" s="99"/>
      <c r="J55" s="100"/>
      <c r="K55" s="88"/>
      <c r="L55" s="95"/>
      <c r="M55" s="96"/>
      <c r="N55" s="97"/>
      <c r="O55" s="98"/>
      <c r="P55" s="99"/>
      <c r="Q55" s="99"/>
      <c r="R55" s="99"/>
      <c r="S55" s="99"/>
      <c r="T55" s="100"/>
    </row>
    <row r="56">
      <c r="A56" s="89"/>
      <c r="B56" s="90"/>
      <c r="C56" s="91"/>
      <c r="D56" s="89"/>
      <c r="E56" s="92"/>
      <c r="F56" s="93"/>
      <c r="G56" s="93"/>
      <c r="H56" s="93"/>
      <c r="I56" s="93"/>
      <c r="J56" s="94"/>
      <c r="K56" s="88"/>
      <c r="L56" s="89"/>
      <c r="M56" s="90"/>
      <c r="N56" s="91"/>
      <c r="O56" s="92"/>
      <c r="P56" s="93"/>
      <c r="Q56" s="93"/>
      <c r="R56" s="93"/>
      <c r="S56" s="93"/>
      <c r="T56" s="94"/>
    </row>
    <row r="57">
      <c r="A57" s="95"/>
      <c r="B57" s="96"/>
      <c r="C57" s="97"/>
      <c r="D57" s="95"/>
      <c r="E57" s="98"/>
      <c r="F57" s="99"/>
      <c r="G57" s="99"/>
      <c r="H57" s="99"/>
      <c r="I57" s="99"/>
      <c r="J57" s="100"/>
      <c r="K57" s="88"/>
      <c r="L57" s="95"/>
      <c r="M57" s="96"/>
      <c r="N57" s="97"/>
      <c r="O57" s="98"/>
      <c r="P57" s="99"/>
      <c r="Q57" s="99"/>
      <c r="R57" s="99"/>
      <c r="S57" s="99"/>
      <c r="T57" s="100"/>
    </row>
    <row r="58">
      <c r="A58" s="89"/>
      <c r="B58" s="90"/>
      <c r="C58" s="91"/>
      <c r="D58" s="89"/>
      <c r="E58" s="92"/>
      <c r="F58" s="93"/>
      <c r="G58" s="93"/>
      <c r="H58" s="93"/>
      <c r="I58" s="93"/>
      <c r="J58" s="94"/>
      <c r="K58" s="88"/>
      <c r="L58" s="89"/>
      <c r="M58" s="90"/>
      <c r="N58" s="91"/>
      <c r="O58" s="92"/>
      <c r="P58" s="93"/>
      <c r="Q58" s="93"/>
      <c r="R58" s="93"/>
      <c r="S58" s="93"/>
      <c r="T58" s="94"/>
    </row>
    <row r="59">
      <c r="A59" s="95"/>
      <c r="B59" s="96"/>
      <c r="C59" s="97"/>
      <c r="D59" s="95"/>
      <c r="E59" s="98"/>
      <c r="F59" s="99"/>
      <c r="G59" s="99"/>
      <c r="H59" s="99"/>
      <c r="I59" s="99"/>
      <c r="J59" s="100"/>
      <c r="K59" s="88"/>
      <c r="L59" s="95"/>
      <c r="M59" s="96"/>
      <c r="N59" s="97"/>
      <c r="O59" s="98"/>
      <c r="P59" s="99"/>
      <c r="Q59" s="99"/>
      <c r="R59" s="99"/>
      <c r="S59" s="99"/>
      <c r="T59" s="100"/>
    </row>
    <row r="60">
      <c r="A60" s="89"/>
      <c r="B60" s="90"/>
      <c r="C60" s="91"/>
      <c r="D60" s="89"/>
      <c r="E60" s="92"/>
      <c r="F60" s="93"/>
      <c r="G60" s="93"/>
      <c r="H60" s="93"/>
      <c r="I60" s="93"/>
      <c r="J60" s="94"/>
      <c r="K60" s="88"/>
      <c r="L60" s="89"/>
      <c r="M60" s="90"/>
      <c r="N60" s="91"/>
      <c r="O60" s="92"/>
      <c r="P60" s="93"/>
      <c r="Q60" s="93"/>
      <c r="R60" s="93"/>
      <c r="S60" s="93"/>
      <c r="T60" s="94"/>
    </row>
    <row r="61">
      <c r="A61" s="95"/>
      <c r="B61" s="96"/>
      <c r="C61" s="97"/>
      <c r="D61" s="95"/>
      <c r="E61" s="98"/>
      <c r="F61" s="99"/>
      <c r="G61" s="99"/>
      <c r="H61" s="99"/>
      <c r="I61" s="99"/>
      <c r="J61" s="100"/>
      <c r="K61" s="88"/>
      <c r="L61" s="95"/>
      <c r="M61" s="96"/>
      <c r="N61" s="97"/>
      <c r="O61" s="98"/>
      <c r="P61" s="99"/>
      <c r="Q61" s="99"/>
      <c r="R61" s="99"/>
      <c r="S61" s="99"/>
      <c r="T61" s="100"/>
    </row>
    <row r="62">
      <c r="A62" s="89"/>
      <c r="B62" s="90"/>
      <c r="C62" s="91"/>
      <c r="D62" s="89"/>
      <c r="E62" s="92"/>
      <c r="F62" s="93"/>
      <c r="G62" s="93"/>
      <c r="H62" s="93"/>
      <c r="I62" s="93"/>
      <c r="J62" s="94"/>
      <c r="K62" s="88"/>
      <c r="L62" s="89"/>
      <c r="M62" s="90"/>
      <c r="N62" s="91"/>
      <c r="O62" s="92"/>
      <c r="P62" s="93"/>
      <c r="Q62" s="93"/>
      <c r="R62" s="93"/>
      <c r="S62" s="93"/>
      <c r="T62" s="94"/>
    </row>
    <row r="63">
      <c r="A63" s="95"/>
      <c r="B63" s="96"/>
      <c r="C63" s="97"/>
      <c r="D63" s="95"/>
      <c r="E63" s="98"/>
      <c r="F63" s="99"/>
      <c r="G63" s="99"/>
      <c r="H63" s="99"/>
      <c r="I63" s="99"/>
      <c r="J63" s="100"/>
      <c r="K63" s="88"/>
      <c r="L63" s="95"/>
      <c r="M63" s="96"/>
      <c r="N63" s="97"/>
      <c r="O63" s="98"/>
      <c r="P63" s="99"/>
      <c r="Q63" s="99"/>
      <c r="R63" s="99"/>
      <c r="S63" s="99"/>
      <c r="T63" s="100"/>
    </row>
    <row r="64">
      <c r="A64" s="89"/>
      <c r="B64" s="90"/>
      <c r="C64" s="91"/>
      <c r="D64" s="89"/>
      <c r="E64" s="92"/>
      <c r="F64" s="93"/>
      <c r="G64" s="93"/>
      <c r="H64" s="93"/>
      <c r="I64" s="93"/>
      <c r="J64" s="94"/>
      <c r="K64" s="88"/>
      <c r="L64" s="89"/>
      <c r="M64" s="90"/>
      <c r="N64" s="91"/>
      <c r="O64" s="92"/>
      <c r="P64" s="93"/>
      <c r="Q64" s="93"/>
      <c r="R64" s="93"/>
      <c r="S64" s="93"/>
      <c r="T64" s="94"/>
    </row>
    <row r="65">
      <c r="A65" s="95"/>
      <c r="B65" s="96"/>
      <c r="C65" s="97"/>
      <c r="D65" s="95"/>
      <c r="E65" s="98"/>
      <c r="F65" s="99"/>
      <c r="G65" s="99"/>
      <c r="H65" s="99"/>
      <c r="I65" s="99"/>
      <c r="J65" s="100"/>
      <c r="K65" s="88"/>
      <c r="L65" s="95"/>
      <c r="M65" s="96"/>
      <c r="N65" s="97"/>
      <c r="O65" s="98"/>
      <c r="P65" s="99"/>
      <c r="Q65" s="99"/>
      <c r="R65" s="99"/>
      <c r="S65" s="99"/>
      <c r="T65" s="100"/>
    </row>
    <row r="66">
      <c r="A66" s="89"/>
      <c r="B66" s="90"/>
      <c r="C66" s="91"/>
      <c r="D66" s="89"/>
      <c r="E66" s="92"/>
      <c r="F66" s="93"/>
      <c r="G66" s="93"/>
      <c r="H66" s="93"/>
      <c r="I66" s="93"/>
      <c r="J66" s="94"/>
      <c r="K66" s="88"/>
      <c r="L66" s="89"/>
      <c r="M66" s="90"/>
      <c r="N66" s="91"/>
      <c r="O66" s="92"/>
      <c r="P66" s="93"/>
      <c r="Q66" s="93"/>
      <c r="R66" s="93"/>
      <c r="S66" s="93"/>
      <c r="T66" s="94"/>
    </row>
    <row r="67">
      <c r="A67" s="95"/>
      <c r="B67" s="96"/>
      <c r="C67" s="97"/>
      <c r="D67" s="95"/>
      <c r="E67" s="98"/>
      <c r="F67" s="99"/>
      <c r="G67" s="99"/>
      <c r="H67" s="99"/>
      <c r="I67" s="99"/>
      <c r="J67" s="100"/>
      <c r="K67" s="88"/>
      <c r="L67" s="95"/>
      <c r="M67" s="96"/>
      <c r="N67" s="97"/>
      <c r="O67" s="98"/>
      <c r="P67" s="99"/>
      <c r="Q67" s="99"/>
      <c r="R67" s="99"/>
      <c r="S67" s="99"/>
      <c r="T67" s="100"/>
    </row>
    <row r="68">
      <c r="A68" s="89"/>
      <c r="B68" s="90"/>
      <c r="C68" s="91"/>
      <c r="D68" s="89"/>
      <c r="E68" s="92"/>
      <c r="F68" s="93"/>
      <c r="G68" s="93"/>
      <c r="H68" s="93"/>
      <c r="I68" s="93"/>
      <c r="J68" s="94"/>
      <c r="K68" s="88"/>
      <c r="L68" s="89"/>
      <c r="M68" s="90"/>
      <c r="N68" s="91"/>
      <c r="O68" s="92"/>
      <c r="P68" s="93"/>
      <c r="Q68" s="93"/>
      <c r="R68" s="93"/>
      <c r="S68" s="93"/>
      <c r="T68" s="94"/>
    </row>
    <row r="69">
      <c r="A69" s="95"/>
      <c r="B69" s="96"/>
      <c r="C69" s="97"/>
      <c r="D69" s="95"/>
      <c r="E69" s="98"/>
      <c r="F69" s="99"/>
      <c r="G69" s="99"/>
      <c r="H69" s="99"/>
      <c r="I69" s="99"/>
      <c r="J69" s="100"/>
      <c r="K69" s="88"/>
      <c r="L69" s="95"/>
      <c r="M69" s="96"/>
      <c r="N69" s="97"/>
      <c r="O69" s="98"/>
      <c r="P69" s="99"/>
      <c r="Q69" s="99"/>
      <c r="R69" s="99"/>
      <c r="S69" s="99"/>
      <c r="T69" s="100"/>
    </row>
    <row r="70">
      <c r="A70" s="89"/>
      <c r="B70" s="90"/>
      <c r="C70" s="91"/>
      <c r="D70" s="89"/>
      <c r="E70" s="92"/>
      <c r="F70" s="93"/>
      <c r="G70" s="93"/>
      <c r="H70" s="93"/>
      <c r="I70" s="93"/>
      <c r="J70" s="94"/>
      <c r="K70" s="88"/>
      <c r="L70" s="89"/>
      <c r="M70" s="90"/>
      <c r="N70" s="91"/>
      <c r="O70" s="92"/>
      <c r="P70" s="93"/>
      <c r="Q70" s="93"/>
      <c r="R70" s="93"/>
      <c r="S70" s="93"/>
      <c r="T70" s="94"/>
    </row>
    <row r="71">
      <c r="A71" s="95"/>
      <c r="B71" s="96"/>
      <c r="C71" s="97"/>
      <c r="D71" s="95"/>
      <c r="E71" s="98"/>
      <c r="F71" s="99"/>
      <c r="G71" s="99"/>
      <c r="H71" s="99"/>
      <c r="I71" s="99"/>
      <c r="J71" s="100"/>
      <c r="K71" s="88"/>
      <c r="L71" s="95"/>
      <c r="M71" s="96"/>
      <c r="N71" s="97"/>
      <c r="O71" s="98"/>
      <c r="P71" s="99"/>
      <c r="Q71" s="99"/>
      <c r="R71" s="99"/>
      <c r="S71" s="99"/>
      <c r="T71" s="100"/>
    </row>
    <row r="72">
      <c r="A72" s="89"/>
      <c r="B72" s="90"/>
      <c r="C72" s="91"/>
      <c r="D72" s="89"/>
      <c r="E72" s="92"/>
      <c r="F72" s="93"/>
      <c r="G72" s="93"/>
      <c r="H72" s="93"/>
      <c r="I72" s="93"/>
      <c r="J72" s="94"/>
      <c r="K72" s="88"/>
      <c r="L72" s="89"/>
      <c r="M72" s="90"/>
      <c r="N72" s="91"/>
      <c r="O72" s="92"/>
      <c r="P72" s="93"/>
      <c r="Q72" s="93"/>
      <c r="R72" s="93"/>
      <c r="S72" s="93"/>
      <c r="T72" s="94"/>
    </row>
    <row r="73">
      <c r="A73" s="95"/>
      <c r="B73" s="96"/>
      <c r="C73" s="97"/>
      <c r="D73" s="95"/>
      <c r="E73" s="98"/>
      <c r="F73" s="99"/>
      <c r="G73" s="99"/>
      <c r="H73" s="99"/>
      <c r="I73" s="99"/>
      <c r="J73" s="100"/>
      <c r="K73" s="88"/>
      <c r="L73" s="95"/>
      <c r="M73" s="96"/>
      <c r="N73" s="97"/>
      <c r="O73" s="98"/>
      <c r="P73" s="99"/>
      <c r="Q73" s="99"/>
      <c r="R73" s="99"/>
      <c r="S73" s="99"/>
      <c r="T73" s="100"/>
    </row>
    <row r="74">
      <c r="A74" s="89"/>
      <c r="B74" s="90"/>
      <c r="C74" s="91"/>
      <c r="D74" s="89"/>
      <c r="E74" s="92"/>
      <c r="F74" s="93"/>
      <c r="G74" s="93"/>
      <c r="H74" s="93"/>
      <c r="I74" s="93"/>
      <c r="J74" s="94"/>
      <c r="K74" s="88"/>
      <c r="L74" s="89"/>
      <c r="M74" s="90"/>
      <c r="N74" s="91"/>
      <c r="O74" s="92"/>
      <c r="P74" s="93"/>
      <c r="Q74" s="93"/>
      <c r="R74" s="93"/>
      <c r="S74" s="93"/>
      <c r="T74" s="94"/>
    </row>
    <row r="75">
      <c r="A75" s="95"/>
      <c r="B75" s="96"/>
      <c r="C75" s="97"/>
      <c r="D75" s="95"/>
      <c r="E75" s="98"/>
      <c r="F75" s="99"/>
      <c r="G75" s="99"/>
      <c r="H75" s="99"/>
      <c r="I75" s="99"/>
      <c r="J75" s="100"/>
      <c r="K75" s="88"/>
      <c r="L75" s="95"/>
      <c r="M75" s="96"/>
      <c r="N75" s="97"/>
      <c r="O75" s="98"/>
      <c r="P75" s="99"/>
      <c r="Q75" s="99"/>
      <c r="R75" s="99"/>
      <c r="S75" s="99"/>
      <c r="T75" s="100"/>
    </row>
    <row r="76">
      <c r="A76" s="89"/>
      <c r="B76" s="90"/>
      <c r="C76" s="91"/>
      <c r="D76" s="89"/>
      <c r="E76" s="92"/>
      <c r="F76" s="93"/>
      <c r="G76" s="93"/>
      <c r="H76" s="93"/>
      <c r="I76" s="93"/>
      <c r="J76" s="94"/>
      <c r="K76" s="88"/>
      <c r="L76" s="89"/>
      <c r="M76" s="90"/>
      <c r="N76" s="91"/>
      <c r="O76" s="92"/>
      <c r="P76" s="93"/>
      <c r="Q76" s="93"/>
      <c r="R76" s="93"/>
      <c r="S76" s="93"/>
      <c r="T76" s="94"/>
    </row>
    <row r="77">
      <c r="A77" s="95"/>
      <c r="B77" s="96"/>
      <c r="C77" s="97"/>
      <c r="D77" s="95"/>
      <c r="E77" s="98"/>
      <c r="F77" s="99"/>
      <c r="G77" s="99"/>
      <c r="H77" s="99"/>
      <c r="I77" s="99"/>
      <c r="J77" s="100"/>
      <c r="K77" s="88"/>
      <c r="L77" s="95"/>
      <c r="M77" s="96"/>
      <c r="N77" s="97"/>
      <c r="O77" s="98"/>
      <c r="P77" s="99"/>
      <c r="Q77" s="99"/>
      <c r="R77" s="99"/>
      <c r="S77" s="99"/>
      <c r="T77" s="100"/>
    </row>
    <row r="78">
      <c r="A78" s="89"/>
      <c r="B78" s="90"/>
      <c r="C78" s="91"/>
      <c r="D78" s="89"/>
      <c r="E78" s="92"/>
      <c r="F78" s="93"/>
      <c r="G78" s="93"/>
      <c r="H78" s="93"/>
      <c r="I78" s="93"/>
      <c r="J78" s="94"/>
      <c r="K78" s="88"/>
      <c r="L78" s="89"/>
      <c r="M78" s="90"/>
      <c r="N78" s="91"/>
      <c r="O78" s="92"/>
      <c r="P78" s="93"/>
      <c r="Q78" s="93"/>
      <c r="R78" s="93"/>
      <c r="S78" s="93"/>
      <c r="T78" s="94"/>
    </row>
    <row r="79">
      <c r="A79" s="95"/>
      <c r="B79" s="96"/>
      <c r="C79" s="97"/>
      <c r="D79" s="95"/>
      <c r="E79" s="98"/>
      <c r="F79" s="99"/>
      <c r="G79" s="99"/>
      <c r="H79" s="99"/>
      <c r="I79" s="99"/>
      <c r="J79" s="100"/>
      <c r="K79" s="88"/>
      <c r="L79" s="95"/>
      <c r="M79" s="96"/>
      <c r="N79" s="97"/>
      <c r="O79" s="98"/>
      <c r="P79" s="99"/>
      <c r="Q79" s="99"/>
      <c r="R79" s="99"/>
      <c r="S79" s="99"/>
      <c r="T79" s="100"/>
    </row>
    <row r="80">
      <c r="A80" s="89"/>
      <c r="B80" s="90"/>
      <c r="C80" s="91"/>
      <c r="D80" s="89"/>
      <c r="E80" s="92"/>
      <c r="F80" s="93"/>
      <c r="G80" s="93"/>
      <c r="H80" s="93"/>
      <c r="I80" s="93"/>
      <c r="J80" s="94"/>
      <c r="K80" s="88"/>
      <c r="L80" s="89"/>
      <c r="M80" s="90"/>
      <c r="N80" s="91"/>
      <c r="O80" s="92"/>
      <c r="P80" s="93"/>
      <c r="Q80" s="93"/>
      <c r="R80" s="93"/>
      <c r="S80" s="93"/>
      <c r="T80" s="94"/>
    </row>
    <row r="81">
      <c r="A81" s="95"/>
      <c r="B81" s="96"/>
      <c r="C81" s="97"/>
      <c r="D81" s="95"/>
      <c r="E81" s="98"/>
      <c r="F81" s="99"/>
      <c r="G81" s="99"/>
      <c r="H81" s="99"/>
      <c r="I81" s="99"/>
      <c r="J81" s="100"/>
      <c r="K81" s="88"/>
      <c r="L81" s="95"/>
      <c r="M81" s="96"/>
      <c r="N81" s="97"/>
      <c r="O81" s="98"/>
      <c r="P81" s="99"/>
      <c r="Q81" s="99"/>
      <c r="R81" s="99"/>
      <c r="S81" s="99"/>
      <c r="T81" s="100"/>
    </row>
    <row r="82">
      <c r="A82" s="89"/>
      <c r="B82" s="90"/>
      <c r="C82" s="91"/>
      <c r="D82" s="89"/>
      <c r="E82" s="92"/>
      <c r="F82" s="93"/>
      <c r="G82" s="93"/>
      <c r="H82" s="93"/>
      <c r="I82" s="93"/>
      <c r="J82" s="94"/>
      <c r="K82" s="88"/>
      <c r="L82" s="89"/>
      <c r="M82" s="90"/>
      <c r="N82" s="91"/>
      <c r="O82" s="92"/>
      <c r="P82" s="93"/>
      <c r="Q82" s="93"/>
      <c r="R82" s="93"/>
      <c r="S82" s="93"/>
      <c r="T82" s="94"/>
    </row>
    <row r="83">
      <c r="A83" s="95"/>
      <c r="B83" s="96"/>
      <c r="C83" s="97"/>
      <c r="D83" s="95"/>
      <c r="E83" s="98"/>
      <c r="F83" s="99"/>
      <c r="G83" s="99"/>
      <c r="H83" s="99"/>
      <c r="I83" s="99"/>
      <c r="J83" s="100"/>
      <c r="K83" s="88"/>
      <c r="L83" s="95"/>
      <c r="M83" s="96"/>
      <c r="N83" s="97"/>
      <c r="O83" s="98"/>
      <c r="P83" s="99"/>
      <c r="Q83" s="99"/>
      <c r="R83" s="99"/>
      <c r="S83" s="99"/>
      <c r="T83" s="100"/>
    </row>
    <row r="84">
      <c r="A84" s="89"/>
      <c r="B84" s="90"/>
      <c r="C84" s="91"/>
      <c r="D84" s="89"/>
      <c r="E84" s="92"/>
      <c r="F84" s="93"/>
      <c r="G84" s="93"/>
      <c r="H84" s="93"/>
      <c r="I84" s="93"/>
      <c r="J84" s="94"/>
      <c r="K84" s="88"/>
      <c r="L84" s="89"/>
      <c r="M84" s="90"/>
      <c r="N84" s="91"/>
      <c r="O84" s="92"/>
      <c r="P84" s="93"/>
      <c r="Q84" s="93"/>
      <c r="R84" s="93"/>
      <c r="S84" s="93"/>
      <c r="T84" s="94"/>
    </row>
    <row r="85">
      <c r="A85" s="95"/>
      <c r="B85" s="96"/>
      <c r="C85" s="97"/>
      <c r="D85" s="95"/>
      <c r="E85" s="98"/>
      <c r="F85" s="99"/>
      <c r="G85" s="99"/>
      <c r="H85" s="99"/>
      <c r="I85" s="99"/>
      <c r="J85" s="100"/>
      <c r="K85" s="88"/>
      <c r="L85" s="95"/>
      <c r="M85" s="96"/>
      <c r="N85" s="97"/>
      <c r="O85" s="98"/>
      <c r="P85" s="99"/>
      <c r="Q85" s="99"/>
      <c r="R85" s="99"/>
      <c r="S85" s="99"/>
      <c r="T85" s="100"/>
    </row>
    <row r="86">
      <c r="A86" s="89"/>
      <c r="B86" s="90"/>
      <c r="C86" s="91"/>
      <c r="D86" s="89"/>
      <c r="E86" s="92"/>
      <c r="F86" s="93"/>
      <c r="G86" s="93"/>
      <c r="H86" s="93"/>
      <c r="I86" s="93"/>
      <c r="J86" s="94"/>
      <c r="K86" s="88"/>
      <c r="L86" s="89"/>
      <c r="M86" s="90"/>
      <c r="N86" s="91"/>
      <c r="O86" s="92"/>
      <c r="P86" s="93"/>
      <c r="Q86" s="93"/>
      <c r="R86" s="93"/>
      <c r="S86" s="93"/>
      <c r="T86" s="94"/>
    </row>
    <row r="87">
      <c r="A87" s="95"/>
      <c r="B87" s="96"/>
      <c r="C87" s="97"/>
      <c r="D87" s="95"/>
      <c r="E87" s="98"/>
      <c r="F87" s="99"/>
      <c r="G87" s="99"/>
      <c r="H87" s="99"/>
      <c r="I87" s="99"/>
      <c r="J87" s="100"/>
      <c r="K87" s="88"/>
      <c r="L87" s="95"/>
      <c r="M87" s="96"/>
      <c r="N87" s="97"/>
      <c r="O87" s="98"/>
      <c r="P87" s="99"/>
      <c r="Q87" s="99"/>
      <c r="R87" s="99"/>
      <c r="S87" s="99"/>
      <c r="T87" s="100"/>
    </row>
    <row r="88">
      <c r="A88" s="89"/>
      <c r="B88" s="90"/>
      <c r="C88" s="91"/>
      <c r="D88" s="89"/>
      <c r="E88" s="92"/>
      <c r="F88" s="93"/>
      <c r="G88" s="93"/>
      <c r="H88" s="93"/>
      <c r="I88" s="93"/>
      <c r="J88" s="94"/>
      <c r="K88" s="88"/>
      <c r="L88" s="89"/>
      <c r="M88" s="90"/>
      <c r="N88" s="91"/>
      <c r="O88" s="92"/>
      <c r="P88" s="93"/>
      <c r="Q88" s="93"/>
      <c r="R88" s="93"/>
      <c r="S88" s="93"/>
      <c r="T88" s="94"/>
    </row>
    <row r="89">
      <c r="A89" s="95"/>
      <c r="B89" s="96"/>
      <c r="C89" s="97"/>
      <c r="D89" s="95"/>
      <c r="E89" s="98"/>
      <c r="F89" s="99"/>
      <c r="G89" s="99"/>
      <c r="H89" s="99"/>
      <c r="I89" s="99"/>
      <c r="J89" s="100"/>
      <c r="K89" s="88"/>
      <c r="L89" s="95"/>
      <c r="M89" s="96"/>
      <c r="N89" s="97"/>
      <c r="O89" s="98"/>
      <c r="P89" s="99"/>
      <c r="Q89" s="99"/>
      <c r="R89" s="99"/>
      <c r="S89" s="99"/>
      <c r="T89" s="100"/>
    </row>
    <row r="90">
      <c r="A90" s="89"/>
      <c r="B90" s="90"/>
      <c r="C90" s="91"/>
      <c r="D90" s="89"/>
      <c r="E90" s="92"/>
      <c r="F90" s="93"/>
      <c r="G90" s="93"/>
      <c r="H90" s="93"/>
      <c r="I90" s="93"/>
      <c r="J90" s="94"/>
      <c r="K90" s="88"/>
      <c r="L90" s="89"/>
      <c r="M90" s="90"/>
      <c r="N90" s="91"/>
      <c r="O90" s="92"/>
      <c r="P90" s="93"/>
      <c r="Q90" s="93"/>
      <c r="R90" s="93"/>
      <c r="S90" s="93"/>
      <c r="T90" s="94"/>
    </row>
    <row r="91">
      <c r="A91" s="95"/>
      <c r="B91" s="96"/>
      <c r="C91" s="97"/>
      <c r="D91" s="95"/>
      <c r="E91" s="98"/>
      <c r="F91" s="99"/>
      <c r="G91" s="99"/>
      <c r="H91" s="99"/>
      <c r="I91" s="99"/>
      <c r="J91" s="100"/>
      <c r="K91" s="88"/>
      <c r="L91" s="95"/>
      <c r="M91" s="96"/>
      <c r="N91" s="97"/>
      <c r="O91" s="98"/>
      <c r="P91" s="99"/>
      <c r="Q91" s="99"/>
      <c r="R91" s="99"/>
      <c r="S91" s="99"/>
      <c r="T91" s="100"/>
    </row>
    <row r="92">
      <c r="A92" s="89"/>
      <c r="B92" s="90"/>
      <c r="C92" s="91"/>
      <c r="D92" s="89"/>
      <c r="E92" s="92"/>
      <c r="F92" s="93"/>
      <c r="G92" s="93"/>
      <c r="H92" s="93"/>
      <c r="I92" s="93"/>
      <c r="J92" s="94"/>
      <c r="K92" s="88"/>
      <c r="L92" s="89"/>
      <c r="M92" s="90"/>
      <c r="N92" s="91"/>
      <c r="O92" s="92"/>
      <c r="P92" s="93"/>
      <c r="Q92" s="93"/>
      <c r="R92" s="93"/>
      <c r="S92" s="93"/>
      <c r="T92" s="94"/>
    </row>
    <row r="93">
      <c r="A93" s="95"/>
      <c r="B93" s="96"/>
      <c r="C93" s="97"/>
      <c r="D93" s="95"/>
      <c r="E93" s="98"/>
      <c r="F93" s="99"/>
      <c r="G93" s="99"/>
      <c r="H93" s="99"/>
      <c r="I93" s="99"/>
      <c r="J93" s="100"/>
      <c r="K93" s="88"/>
      <c r="L93" s="95"/>
      <c r="M93" s="96"/>
      <c r="N93" s="97"/>
      <c r="O93" s="98"/>
      <c r="P93" s="99"/>
      <c r="Q93" s="99"/>
      <c r="R93" s="99"/>
      <c r="S93" s="99"/>
      <c r="T93" s="100"/>
    </row>
    <row r="94">
      <c r="A94" s="89"/>
      <c r="B94" s="90"/>
      <c r="C94" s="91"/>
      <c r="D94" s="89"/>
      <c r="E94" s="92"/>
      <c r="F94" s="93"/>
      <c r="G94" s="93"/>
      <c r="H94" s="93"/>
      <c r="I94" s="93"/>
      <c r="J94" s="94"/>
      <c r="K94" s="88"/>
      <c r="L94" s="89"/>
      <c r="M94" s="90"/>
      <c r="N94" s="91"/>
      <c r="O94" s="92"/>
      <c r="P94" s="93"/>
      <c r="Q94" s="93"/>
      <c r="R94" s="93"/>
      <c r="S94" s="93"/>
      <c r="T94" s="94"/>
    </row>
    <row r="95">
      <c r="A95" s="95"/>
      <c r="B95" s="96"/>
      <c r="C95" s="97"/>
      <c r="D95" s="95"/>
      <c r="E95" s="98"/>
      <c r="F95" s="99"/>
      <c r="G95" s="99"/>
      <c r="H95" s="99"/>
      <c r="I95" s="99"/>
      <c r="J95" s="100"/>
      <c r="K95" s="88"/>
      <c r="L95" s="95"/>
      <c r="M95" s="96"/>
      <c r="N95" s="97"/>
      <c r="O95" s="98"/>
      <c r="P95" s="99"/>
      <c r="Q95" s="99"/>
      <c r="R95" s="99"/>
      <c r="S95" s="99"/>
      <c r="T95" s="100"/>
    </row>
    <row r="96">
      <c r="A96" s="89"/>
      <c r="B96" s="90"/>
      <c r="C96" s="91"/>
      <c r="D96" s="89"/>
      <c r="E96" s="92"/>
      <c r="F96" s="93"/>
      <c r="G96" s="93"/>
      <c r="H96" s="93"/>
      <c r="I96" s="93"/>
      <c r="J96" s="94"/>
      <c r="K96" s="88"/>
      <c r="L96" s="89"/>
      <c r="M96" s="90"/>
      <c r="N96" s="91"/>
      <c r="O96" s="92"/>
      <c r="P96" s="93"/>
      <c r="Q96" s="93"/>
      <c r="R96" s="93"/>
      <c r="S96" s="93"/>
      <c r="T96" s="94"/>
    </row>
    <row r="97">
      <c r="A97" s="95"/>
      <c r="B97" s="96"/>
      <c r="C97" s="97"/>
      <c r="D97" s="95"/>
      <c r="E97" s="98"/>
      <c r="F97" s="99"/>
      <c r="G97" s="99"/>
      <c r="H97" s="99"/>
      <c r="I97" s="99"/>
      <c r="J97" s="100"/>
      <c r="K97" s="88"/>
      <c r="L97" s="95"/>
      <c r="M97" s="96"/>
      <c r="N97" s="97"/>
      <c r="O97" s="98"/>
      <c r="P97" s="99"/>
      <c r="Q97" s="99"/>
      <c r="R97" s="99"/>
      <c r="S97" s="99"/>
      <c r="T97" s="100"/>
    </row>
    <row r="98">
      <c r="A98" s="89"/>
      <c r="B98" s="90"/>
      <c r="C98" s="91"/>
      <c r="D98" s="89"/>
      <c r="E98" s="92"/>
      <c r="F98" s="93"/>
      <c r="G98" s="93"/>
      <c r="H98" s="93"/>
      <c r="I98" s="93"/>
      <c r="J98" s="94"/>
      <c r="K98" s="88"/>
      <c r="L98" s="89"/>
      <c r="M98" s="90"/>
      <c r="N98" s="91"/>
      <c r="O98" s="92"/>
      <c r="P98" s="93"/>
      <c r="Q98" s="93"/>
      <c r="R98" s="93"/>
      <c r="S98" s="93"/>
      <c r="T98" s="94"/>
    </row>
    <row r="99">
      <c r="A99" s="95"/>
      <c r="B99" s="96"/>
      <c r="C99" s="97"/>
      <c r="D99" s="95"/>
      <c r="E99" s="98"/>
      <c r="F99" s="99"/>
      <c r="G99" s="99"/>
      <c r="H99" s="99"/>
      <c r="I99" s="99"/>
      <c r="J99" s="100"/>
      <c r="K99" s="88"/>
      <c r="L99" s="95"/>
      <c r="M99" s="96"/>
      <c r="N99" s="97"/>
      <c r="O99" s="98"/>
      <c r="P99" s="99"/>
      <c r="Q99" s="99"/>
      <c r="R99" s="99"/>
      <c r="S99" s="99"/>
      <c r="T99" s="100"/>
    </row>
    <row r="100">
      <c r="A100" s="89"/>
      <c r="B100" s="90"/>
      <c r="C100" s="91"/>
      <c r="D100" s="89"/>
      <c r="E100" s="92"/>
      <c r="F100" s="93"/>
      <c r="G100" s="93"/>
      <c r="H100" s="93"/>
      <c r="I100" s="93"/>
      <c r="J100" s="94"/>
      <c r="K100" s="88"/>
      <c r="L100" s="89"/>
      <c r="M100" s="90"/>
      <c r="N100" s="91"/>
      <c r="O100" s="92"/>
      <c r="P100" s="93"/>
      <c r="Q100" s="93"/>
      <c r="R100" s="93"/>
      <c r="S100" s="93"/>
      <c r="T100" s="94"/>
    </row>
    <row r="101">
      <c r="A101" s="95"/>
      <c r="B101" s="96"/>
      <c r="C101" s="97"/>
      <c r="D101" s="95"/>
      <c r="E101" s="98"/>
      <c r="F101" s="99"/>
      <c r="G101" s="99"/>
      <c r="H101" s="99"/>
      <c r="I101" s="99"/>
      <c r="J101" s="100"/>
      <c r="K101" s="88"/>
      <c r="L101" s="95"/>
      <c r="M101" s="96"/>
      <c r="N101" s="97"/>
      <c r="O101" s="98"/>
      <c r="P101" s="99"/>
      <c r="Q101" s="99"/>
      <c r="R101" s="99"/>
      <c r="S101" s="99"/>
      <c r="T101" s="100"/>
    </row>
    <row r="102">
      <c r="A102" s="89"/>
      <c r="B102" s="90"/>
      <c r="C102" s="91"/>
      <c r="D102" s="89"/>
      <c r="E102" s="92"/>
      <c r="F102" s="93"/>
      <c r="G102" s="93"/>
      <c r="H102" s="93"/>
      <c r="I102" s="93"/>
      <c r="J102" s="94"/>
      <c r="K102" s="88"/>
      <c r="L102" s="89"/>
      <c r="M102" s="90"/>
      <c r="N102" s="91"/>
      <c r="O102" s="92"/>
      <c r="P102" s="93"/>
      <c r="Q102" s="93"/>
      <c r="R102" s="93"/>
      <c r="S102" s="93"/>
      <c r="T102" s="94"/>
    </row>
    <row r="103">
      <c r="A103" s="95"/>
      <c r="B103" s="96"/>
      <c r="C103" s="97"/>
      <c r="D103" s="95"/>
      <c r="E103" s="98"/>
      <c r="F103" s="99"/>
      <c r="G103" s="99"/>
      <c r="H103" s="99"/>
      <c r="I103" s="99"/>
      <c r="J103" s="100"/>
      <c r="K103" s="88"/>
      <c r="L103" s="95"/>
      <c r="M103" s="96"/>
      <c r="N103" s="97"/>
      <c r="O103" s="98"/>
      <c r="P103" s="99"/>
      <c r="Q103" s="99"/>
      <c r="R103" s="99"/>
      <c r="S103" s="99"/>
      <c r="T103" s="100"/>
    </row>
    <row r="104">
      <c r="A104" s="89"/>
      <c r="B104" s="90"/>
      <c r="C104" s="91"/>
      <c r="D104" s="89"/>
      <c r="E104" s="92"/>
      <c r="F104" s="93"/>
      <c r="G104" s="93"/>
      <c r="H104" s="93"/>
      <c r="I104" s="93"/>
      <c r="J104" s="94"/>
      <c r="K104" s="88"/>
      <c r="L104" s="89"/>
      <c r="M104" s="90"/>
      <c r="N104" s="91"/>
      <c r="O104" s="92"/>
      <c r="P104" s="93"/>
      <c r="Q104" s="93"/>
      <c r="R104" s="93"/>
      <c r="S104" s="93"/>
      <c r="T104" s="94"/>
    </row>
    <row r="105">
      <c r="A105" s="95"/>
      <c r="B105" s="96"/>
      <c r="C105" s="97"/>
      <c r="D105" s="95"/>
      <c r="E105" s="98"/>
      <c r="F105" s="99"/>
      <c r="G105" s="99"/>
      <c r="H105" s="99"/>
      <c r="I105" s="99"/>
      <c r="J105" s="100"/>
      <c r="K105" s="88"/>
      <c r="L105" s="95"/>
      <c r="M105" s="96"/>
      <c r="N105" s="97"/>
      <c r="O105" s="98"/>
      <c r="P105" s="99"/>
      <c r="Q105" s="99"/>
      <c r="R105" s="99"/>
      <c r="S105" s="99"/>
      <c r="T105" s="100"/>
    </row>
    <row r="106">
      <c r="A106" s="89"/>
      <c r="B106" s="90"/>
      <c r="C106" s="91"/>
      <c r="D106" s="89"/>
      <c r="E106" s="92"/>
      <c r="F106" s="93"/>
      <c r="G106" s="93"/>
      <c r="H106" s="93"/>
      <c r="I106" s="93"/>
      <c r="J106" s="94"/>
      <c r="K106" s="88"/>
      <c r="L106" s="89"/>
      <c r="M106" s="90"/>
      <c r="N106" s="91"/>
      <c r="O106" s="92"/>
      <c r="P106" s="93"/>
      <c r="Q106" s="93"/>
      <c r="R106" s="93"/>
      <c r="S106" s="93"/>
      <c r="T106" s="94"/>
    </row>
    <row r="107">
      <c r="A107" s="95"/>
      <c r="B107" s="96"/>
      <c r="C107" s="97"/>
      <c r="D107" s="95"/>
      <c r="E107" s="98"/>
      <c r="F107" s="99"/>
      <c r="G107" s="99"/>
      <c r="H107" s="99"/>
      <c r="I107" s="99"/>
      <c r="J107" s="100"/>
      <c r="K107" s="88"/>
      <c r="L107" s="95"/>
      <c r="M107" s="96"/>
      <c r="N107" s="97"/>
      <c r="O107" s="98"/>
      <c r="P107" s="99"/>
      <c r="Q107" s="99"/>
      <c r="R107" s="99"/>
      <c r="S107" s="99"/>
      <c r="T107" s="100"/>
    </row>
    <row r="108">
      <c r="A108" s="89"/>
      <c r="B108" s="90"/>
      <c r="C108" s="91"/>
      <c r="D108" s="89"/>
      <c r="E108" s="92"/>
      <c r="F108" s="93"/>
      <c r="G108" s="93"/>
      <c r="H108" s="93"/>
      <c r="I108" s="93"/>
      <c r="J108" s="94"/>
      <c r="K108" s="88"/>
      <c r="L108" s="89"/>
      <c r="M108" s="90"/>
      <c r="N108" s="91"/>
      <c r="O108" s="92"/>
      <c r="P108" s="93"/>
      <c r="Q108" s="93"/>
      <c r="R108" s="93"/>
      <c r="S108" s="93"/>
      <c r="T108" s="94"/>
    </row>
    <row r="109">
      <c r="A109" s="95"/>
      <c r="B109" s="96"/>
      <c r="C109" s="97"/>
      <c r="D109" s="95"/>
      <c r="E109" s="98"/>
      <c r="F109" s="99"/>
      <c r="G109" s="99"/>
      <c r="H109" s="99"/>
      <c r="I109" s="99"/>
      <c r="J109" s="100"/>
      <c r="K109" s="88"/>
      <c r="L109" s="95"/>
      <c r="M109" s="96"/>
      <c r="N109" s="97"/>
      <c r="O109" s="98"/>
      <c r="P109" s="99"/>
      <c r="Q109" s="99"/>
      <c r="R109" s="99"/>
      <c r="S109" s="99"/>
      <c r="T109" s="100"/>
    </row>
    <row r="110">
      <c r="A110" s="89"/>
      <c r="B110" s="90"/>
      <c r="C110" s="91"/>
      <c r="D110" s="89"/>
      <c r="E110" s="92"/>
      <c r="F110" s="93"/>
      <c r="G110" s="93"/>
      <c r="H110" s="93"/>
      <c r="I110" s="93"/>
      <c r="J110" s="94"/>
      <c r="K110" s="88"/>
      <c r="L110" s="89"/>
      <c r="M110" s="90"/>
      <c r="N110" s="91"/>
      <c r="O110" s="92"/>
      <c r="P110" s="93"/>
      <c r="Q110" s="93"/>
      <c r="R110" s="93"/>
      <c r="S110" s="93"/>
      <c r="T110" s="94"/>
    </row>
    <row r="111">
      <c r="A111" s="95"/>
      <c r="B111" s="96"/>
      <c r="C111" s="97"/>
      <c r="D111" s="95"/>
      <c r="E111" s="98"/>
      <c r="F111" s="99"/>
      <c r="G111" s="99"/>
      <c r="H111" s="99"/>
      <c r="I111" s="99"/>
      <c r="J111" s="100"/>
      <c r="K111" s="88"/>
      <c r="L111" s="95"/>
      <c r="M111" s="96"/>
      <c r="N111" s="97"/>
      <c r="O111" s="98"/>
      <c r="P111" s="99"/>
      <c r="Q111" s="99"/>
      <c r="R111" s="99"/>
      <c r="S111" s="99"/>
      <c r="T111" s="100"/>
    </row>
    <row r="112">
      <c r="A112" s="89"/>
      <c r="B112" s="90"/>
      <c r="C112" s="91"/>
      <c r="D112" s="89"/>
      <c r="E112" s="92"/>
      <c r="F112" s="93"/>
      <c r="G112" s="93"/>
      <c r="H112" s="93"/>
      <c r="I112" s="93"/>
      <c r="J112" s="94"/>
      <c r="K112" s="88"/>
      <c r="L112" s="89"/>
      <c r="M112" s="90"/>
      <c r="N112" s="91"/>
      <c r="O112" s="92"/>
      <c r="P112" s="93"/>
      <c r="Q112" s="93"/>
      <c r="R112" s="93"/>
      <c r="S112" s="93"/>
      <c r="T112" s="94"/>
    </row>
    <row r="113">
      <c r="A113" s="95"/>
      <c r="B113" s="96"/>
      <c r="C113" s="97"/>
      <c r="D113" s="95"/>
      <c r="E113" s="98"/>
      <c r="F113" s="99"/>
      <c r="G113" s="99"/>
      <c r="H113" s="99"/>
      <c r="I113" s="99"/>
      <c r="J113" s="100"/>
      <c r="K113" s="88"/>
      <c r="L113" s="95"/>
      <c r="M113" s="96"/>
      <c r="N113" s="97"/>
      <c r="O113" s="98"/>
      <c r="P113" s="99"/>
      <c r="Q113" s="99"/>
      <c r="R113" s="99"/>
      <c r="S113" s="99"/>
      <c r="T113" s="100"/>
    </row>
    <row r="114">
      <c r="A114" s="89"/>
      <c r="B114" s="90"/>
      <c r="C114" s="91"/>
      <c r="D114" s="89"/>
      <c r="E114" s="92"/>
      <c r="F114" s="93"/>
      <c r="G114" s="93"/>
      <c r="H114" s="93"/>
      <c r="I114" s="93"/>
      <c r="J114" s="94"/>
      <c r="K114" s="88"/>
      <c r="L114" s="89"/>
      <c r="M114" s="90"/>
      <c r="N114" s="91"/>
      <c r="O114" s="92"/>
      <c r="P114" s="93"/>
      <c r="Q114" s="93"/>
      <c r="R114" s="93"/>
      <c r="S114" s="93"/>
      <c r="T114" s="94"/>
    </row>
    <row r="115">
      <c r="A115" s="95"/>
      <c r="B115" s="96"/>
      <c r="C115" s="97"/>
      <c r="D115" s="95"/>
      <c r="E115" s="98"/>
      <c r="F115" s="99"/>
      <c r="G115" s="99"/>
      <c r="H115" s="99"/>
      <c r="I115" s="99"/>
      <c r="J115" s="100"/>
      <c r="K115" s="88"/>
      <c r="L115" s="95"/>
      <c r="M115" s="96"/>
      <c r="N115" s="97"/>
      <c r="O115" s="98"/>
      <c r="P115" s="99"/>
      <c r="Q115" s="99"/>
      <c r="R115" s="99"/>
      <c r="S115" s="99"/>
      <c r="T115" s="100"/>
    </row>
    <row r="116">
      <c r="A116" s="89"/>
      <c r="B116" s="90"/>
      <c r="C116" s="91"/>
      <c r="D116" s="89"/>
      <c r="E116" s="92"/>
      <c r="F116" s="93"/>
      <c r="G116" s="93"/>
      <c r="H116" s="93"/>
      <c r="I116" s="93"/>
      <c r="J116" s="94"/>
      <c r="K116" s="88"/>
      <c r="L116" s="89"/>
      <c r="M116" s="90"/>
      <c r="N116" s="91"/>
      <c r="O116" s="92"/>
      <c r="P116" s="93"/>
      <c r="Q116" s="93"/>
      <c r="R116" s="93"/>
      <c r="S116" s="93"/>
      <c r="T116" s="94"/>
    </row>
    <row r="117">
      <c r="A117" s="95"/>
      <c r="B117" s="96"/>
      <c r="C117" s="97"/>
      <c r="D117" s="95"/>
      <c r="E117" s="98"/>
      <c r="F117" s="99"/>
      <c r="G117" s="99"/>
      <c r="H117" s="99"/>
      <c r="I117" s="99"/>
      <c r="J117" s="100"/>
      <c r="K117" s="88"/>
      <c r="L117" s="95"/>
      <c r="M117" s="96"/>
      <c r="N117" s="97"/>
      <c r="O117" s="98"/>
      <c r="P117" s="99"/>
      <c r="Q117" s="99"/>
      <c r="R117" s="99"/>
      <c r="S117" s="99"/>
      <c r="T117" s="100"/>
    </row>
    <row r="118">
      <c r="A118" s="89"/>
      <c r="B118" s="90"/>
      <c r="C118" s="91"/>
      <c r="D118" s="89"/>
      <c r="E118" s="92"/>
      <c r="F118" s="93"/>
      <c r="G118" s="93"/>
      <c r="H118" s="93"/>
      <c r="I118" s="93"/>
      <c r="J118" s="94"/>
      <c r="K118" s="88"/>
      <c r="L118" s="89"/>
      <c r="M118" s="90"/>
      <c r="N118" s="91"/>
      <c r="O118" s="92"/>
      <c r="P118" s="93"/>
      <c r="Q118" s="93"/>
      <c r="R118" s="93"/>
      <c r="S118" s="93"/>
      <c r="T118" s="94"/>
    </row>
    <row r="119">
      <c r="A119" s="95"/>
      <c r="B119" s="96"/>
      <c r="C119" s="97"/>
      <c r="D119" s="95"/>
      <c r="E119" s="98"/>
      <c r="F119" s="99"/>
      <c r="G119" s="99"/>
      <c r="H119" s="99"/>
      <c r="I119" s="99"/>
      <c r="J119" s="100"/>
      <c r="K119" s="88"/>
      <c r="L119" s="95"/>
      <c r="M119" s="96"/>
      <c r="N119" s="97"/>
      <c r="O119" s="98"/>
      <c r="P119" s="99"/>
      <c r="Q119" s="99"/>
      <c r="R119" s="99"/>
      <c r="S119" s="99"/>
      <c r="T119" s="100"/>
    </row>
    <row r="120">
      <c r="A120" s="89"/>
      <c r="B120" s="90"/>
      <c r="C120" s="91"/>
      <c r="D120" s="89"/>
      <c r="E120" s="92"/>
      <c r="F120" s="93"/>
      <c r="G120" s="93"/>
      <c r="H120" s="93"/>
      <c r="I120" s="93"/>
      <c r="J120" s="94"/>
      <c r="K120" s="88"/>
      <c r="L120" s="89"/>
      <c r="M120" s="90"/>
      <c r="N120" s="91"/>
      <c r="O120" s="92"/>
      <c r="P120" s="93"/>
      <c r="Q120" s="93"/>
      <c r="R120" s="93"/>
      <c r="S120" s="93"/>
      <c r="T120" s="94"/>
    </row>
    <row r="121">
      <c r="A121" s="95"/>
      <c r="B121" s="96"/>
      <c r="C121" s="97"/>
      <c r="D121" s="95"/>
      <c r="E121" s="98"/>
      <c r="F121" s="99"/>
      <c r="G121" s="99"/>
      <c r="H121" s="99"/>
      <c r="I121" s="99"/>
      <c r="J121" s="100"/>
      <c r="K121" s="88"/>
      <c r="L121" s="95"/>
      <c r="M121" s="96"/>
      <c r="N121" s="97"/>
      <c r="O121" s="98"/>
      <c r="P121" s="99"/>
      <c r="Q121" s="99"/>
      <c r="R121" s="99"/>
      <c r="S121" s="99"/>
      <c r="T121" s="100"/>
    </row>
    <row r="122">
      <c r="A122" s="89"/>
      <c r="B122" s="90"/>
      <c r="C122" s="91"/>
      <c r="D122" s="89"/>
      <c r="E122" s="92"/>
      <c r="F122" s="93"/>
      <c r="G122" s="93"/>
      <c r="H122" s="93"/>
      <c r="I122" s="93"/>
      <c r="J122" s="94"/>
      <c r="K122" s="88"/>
      <c r="L122" s="89"/>
      <c r="M122" s="90"/>
      <c r="N122" s="91"/>
      <c r="O122" s="92"/>
      <c r="P122" s="93"/>
      <c r="Q122" s="93"/>
      <c r="R122" s="93"/>
      <c r="S122" s="93"/>
      <c r="T122" s="94"/>
    </row>
    <row r="123">
      <c r="A123" s="95"/>
      <c r="B123" s="96"/>
      <c r="C123" s="97"/>
      <c r="D123" s="95"/>
      <c r="E123" s="98"/>
      <c r="F123" s="99"/>
      <c r="G123" s="99"/>
      <c r="H123" s="99"/>
      <c r="I123" s="99"/>
      <c r="J123" s="100"/>
      <c r="K123" s="88"/>
      <c r="L123" s="95"/>
      <c r="M123" s="96"/>
      <c r="N123" s="97"/>
      <c r="O123" s="98"/>
      <c r="P123" s="99"/>
      <c r="Q123" s="99"/>
      <c r="R123" s="99"/>
      <c r="S123" s="99"/>
      <c r="T123" s="100"/>
    </row>
    <row r="124">
      <c r="A124" s="89"/>
      <c r="B124" s="90"/>
      <c r="C124" s="91"/>
      <c r="D124" s="89"/>
      <c r="E124" s="92"/>
      <c r="F124" s="93"/>
      <c r="G124" s="93"/>
      <c r="H124" s="93"/>
      <c r="I124" s="93"/>
      <c r="J124" s="94"/>
      <c r="K124" s="88"/>
      <c r="L124" s="89"/>
      <c r="M124" s="90"/>
      <c r="N124" s="91"/>
      <c r="O124" s="92"/>
      <c r="P124" s="93"/>
      <c r="Q124" s="93"/>
      <c r="R124" s="93"/>
      <c r="S124" s="93"/>
      <c r="T124" s="94"/>
    </row>
    <row r="125">
      <c r="A125" s="95"/>
      <c r="B125" s="96"/>
      <c r="C125" s="97"/>
      <c r="D125" s="95"/>
      <c r="E125" s="98"/>
      <c r="F125" s="99"/>
      <c r="G125" s="99"/>
      <c r="H125" s="99"/>
      <c r="I125" s="99"/>
      <c r="J125" s="100"/>
      <c r="K125" s="88"/>
      <c r="L125" s="95"/>
      <c r="M125" s="96"/>
      <c r="N125" s="97"/>
      <c r="O125" s="98"/>
      <c r="P125" s="99"/>
      <c r="Q125" s="99"/>
      <c r="R125" s="99"/>
      <c r="S125" s="99"/>
      <c r="T125" s="100"/>
    </row>
    <row r="126">
      <c r="A126" s="89"/>
      <c r="B126" s="90"/>
      <c r="C126" s="91"/>
      <c r="D126" s="89"/>
      <c r="E126" s="92"/>
      <c r="F126" s="93"/>
      <c r="G126" s="93"/>
      <c r="H126" s="93"/>
      <c r="I126" s="93"/>
      <c r="J126" s="94"/>
      <c r="K126" s="88"/>
      <c r="L126" s="89"/>
      <c r="M126" s="90"/>
      <c r="N126" s="91"/>
      <c r="O126" s="92"/>
      <c r="P126" s="93"/>
      <c r="Q126" s="93"/>
      <c r="R126" s="93"/>
      <c r="S126" s="93"/>
      <c r="T126" s="94"/>
    </row>
    <row r="127">
      <c r="A127" s="95"/>
      <c r="B127" s="96"/>
      <c r="C127" s="97"/>
      <c r="D127" s="95"/>
      <c r="E127" s="98"/>
      <c r="F127" s="99"/>
      <c r="G127" s="99"/>
      <c r="H127" s="99"/>
      <c r="I127" s="99"/>
      <c r="J127" s="100"/>
      <c r="K127" s="88"/>
      <c r="L127" s="95"/>
      <c r="M127" s="96"/>
      <c r="N127" s="97"/>
      <c r="O127" s="98"/>
      <c r="P127" s="99"/>
      <c r="Q127" s="99"/>
      <c r="R127" s="99"/>
      <c r="S127" s="99"/>
      <c r="T127" s="100"/>
    </row>
    <row r="128">
      <c r="A128" s="89"/>
      <c r="B128" s="90"/>
      <c r="C128" s="91"/>
      <c r="D128" s="89"/>
      <c r="E128" s="92"/>
      <c r="F128" s="93"/>
      <c r="G128" s="93"/>
      <c r="H128" s="93"/>
      <c r="I128" s="93"/>
      <c r="J128" s="94"/>
      <c r="K128" s="88"/>
      <c r="L128" s="89"/>
      <c r="M128" s="90"/>
      <c r="N128" s="91"/>
      <c r="O128" s="92"/>
      <c r="P128" s="93"/>
      <c r="Q128" s="93"/>
      <c r="R128" s="93"/>
      <c r="S128" s="93"/>
      <c r="T128" s="94"/>
    </row>
    <row r="129">
      <c r="A129" s="95"/>
      <c r="B129" s="96"/>
      <c r="C129" s="97"/>
      <c r="D129" s="95"/>
      <c r="E129" s="98"/>
      <c r="F129" s="99"/>
      <c r="G129" s="99"/>
      <c r="H129" s="99"/>
      <c r="I129" s="99"/>
      <c r="J129" s="100"/>
      <c r="K129" s="88"/>
      <c r="L129" s="95"/>
      <c r="M129" s="96"/>
      <c r="N129" s="97"/>
      <c r="O129" s="98"/>
      <c r="P129" s="99"/>
      <c r="Q129" s="99"/>
      <c r="R129" s="99"/>
      <c r="S129" s="99"/>
      <c r="T129" s="100"/>
    </row>
    <row r="130">
      <c r="A130" s="89"/>
      <c r="B130" s="90"/>
      <c r="C130" s="91"/>
      <c r="D130" s="89"/>
      <c r="E130" s="92"/>
      <c r="F130" s="93"/>
      <c r="G130" s="93"/>
      <c r="H130" s="93"/>
      <c r="I130" s="93"/>
      <c r="J130" s="94"/>
      <c r="K130" s="88"/>
      <c r="L130" s="89"/>
      <c r="M130" s="90"/>
      <c r="N130" s="91"/>
      <c r="O130" s="92"/>
      <c r="P130" s="93"/>
      <c r="Q130" s="93"/>
      <c r="R130" s="93"/>
      <c r="S130" s="93"/>
      <c r="T130" s="94"/>
    </row>
    <row r="131">
      <c r="A131" s="95"/>
      <c r="B131" s="96"/>
      <c r="C131" s="97"/>
      <c r="D131" s="95"/>
      <c r="E131" s="98"/>
      <c r="F131" s="99"/>
      <c r="G131" s="99"/>
      <c r="H131" s="99"/>
      <c r="I131" s="99"/>
      <c r="J131" s="100"/>
      <c r="K131" s="88"/>
      <c r="L131" s="95"/>
      <c r="M131" s="96"/>
      <c r="N131" s="97"/>
      <c r="O131" s="98"/>
      <c r="P131" s="99"/>
      <c r="Q131" s="99"/>
      <c r="R131" s="99"/>
      <c r="S131" s="99"/>
      <c r="T131" s="100"/>
    </row>
    <row r="132">
      <c r="A132" s="89"/>
      <c r="B132" s="90"/>
      <c r="C132" s="91"/>
      <c r="D132" s="89"/>
      <c r="E132" s="92"/>
      <c r="F132" s="93"/>
      <c r="G132" s="93"/>
      <c r="H132" s="93"/>
      <c r="I132" s="93"/>
      <c r="J132" s="94"/>
      <c r="K132" s="88"/>
      <c r="L132" s="89"/>
      <c r="M132" s="90"/>
      <c r="N132" s="91"/>
      <c r="O132" s="92"/>
      <c r="P132" s="93"/>
      <c r="Q132" s="93"/>
      <c r="R132" s="93"/>
      <c r="S132" s="93"/>
      <c r="T132" s="94"/>
    </row>
    <row r="133">
      <c r="A133" s="95"/>
      <c r="B133" s="96"/>
      <c r="C133" s="97"/>
      <c r="D133" s="95"/>
      <c r="E133" s="98"/>
      <c r="F133" s="99"/>
      <c r="G133" s="99"/>
      <c r="H133" s="99"/>
      <c r="I133" s="99"/>
      <c r="J133" s="100"/>
      <c r="K133" s="88"/>
      <c r="L133" s="95"/>
      <c r="M133" s="96"/>
      <c r="N133" s="97"/>
      <c r="O133" s="98"/>
      <c r="P133" s="99"/>
      <c r="Q133" s="99"/>
      <c r="R133" s="99"/>
      <c r="S133" s="99"/>
      <c r="T133" s="100"/>
    </row>
    <row r="134">
      <c r="A134" s="89"/>
      <c r="B134" s="90"/>
      <c r="C134" s="91"/>
      <c r="D134" s="89"/>
      <c r="E134" s="92"/>
      <c r="F134" s="93"/>
      <c r="G134" s="93"/>
      <c r="H134" s="93"/>
      <c r="I134" s="93"/>
      <c r="J134" s="94"/>
      <c r="K134" s="88"/>
      <c r="L134" s="89"/>
      <c r="M134" s="90"/>
      <c r="N134" s="91"/>
      <c r="O134" s="92"/>
      <c r="P134" s="93"/>
      <c r="Q134" s="93"/>
      <c r="R134" s="93"/>
      <c r="S134" s="93"/>
      <c r="T134" s="94"/>
    </row>
    <row r="135">
      <c r="A135" s="95"/>
      <c r="B135" s="96"/>
      <c r="C135" s="97"/>
      <c r="D135" s="95"/>
      <c r="E135" s="98"/>
      <c r="F135" s="99"/>
      <c r="G135" s="99"/>
      <c r="H135" s="99"/>
      <c r="I135" s="99"/>
      <c r="J135" s="100"/>
      <c r="K135" s="88"/>
      <c r="L135" s="95"/>
      <c r="M135" s="96"/>
      <c r="N135" s="97"/>
      <c r="O135" s="98"/>
      <c r="P135" s="99"/>
      <c r="Q135" s="99"/>
      <c r="R135" s="99"/>
      <c r="S135" s="99"/>
      <c r="T135" s="100"/>
    </row>
    <row r="136">
      <c r="A136" s="89"/>
      <c r="B136" s="90"/>
      <c r="C136" s="91"/>
      <c r="D136" s="89"/>
      <c r="E136" s="92"/>
      <c r="F136" s="93"/>
      <c r="G136" s="93"/>
      <c r="H136" s="93"/>
      <c r="I136" s="93"/>
      <c r="J136" s="94"/>
      <c r="K136" s="88"/>
      <c r="L136" s="89"/>
      <c r="M136" s="90"/>
      <c r="N136" s="91"/>
      <c r="O136" s="92"/>
      <c r="P136" s="93"/>
      <c r="Q136" s="93"/>
      <c r="R136" s="93"/>
      <c r="S136" s="93"/>
      <c r="T136" s="94"/>
    </row>
    <row r="137">
      <c r="A137" s="95"/>
      <c r="B137" s="96"/>
      <c r="C137" s="97"/>
      <c r="D137" s="95"/>
      <c r="E137" s="98"/>
      <c r="F137" s="99"/>
      <c r="G137" s="99"/>
      <c r="H137" s="99"/>
      <c r="I137" s="99"/>
      <c r="J137" s="100"/>
      <c r="K137" s="88"/>
      <c r="L137" s="95"/>
      <c r="M137" s="96"/>
      <c r="N137" s="97"/>
      <c r="O137" s="98"/>
      <c r="P137" s="99"/>
      <c r="Q137" s="99"/>
      <c r="R137" s="99"/>
      <c r="S137" s="99"/>
      <c r="T137" s="100"/>
    </row>
    <row r="138">
      <c r="A138" s="89"/>
      <c r="B138" s="90"/>
      <c r="C138" s="91"/>
      <c r="D138" s="89"/>
      <c r="E138" s="92"/>
      <c r="F138" s="93"/>
      <c r="G138" s="93"/>
      <c r="H138" s="93"/>
      <c r="I138" s="93"/>
      <c r="J138" s="94"/>
      <c r="K138" s="88"/>
      <c r="L138" s="89"/>
      <c r="M138" s="90"/>
      <c r="N138" s="91"/>
      <c r="O138" s="92"/>
      <c r="P138" s="93"/>
      <c r="Q138" s="93"/>
      <c r="R138" s="93"/>
      <c r="S138" s="93"/>
      <c r="T138" s="94"/>
    </row>
    <row r="139">
      <c r="A139" s="95"/>
      <c r="B139" s="96"/>
      <c r="C139" s="97"/>
      <c r="D139" s="95"/>
      <c r="E139" s="98"/>
      <c r="F139" s="99"/>
      <c r="G139" s="99"/>
      <c r="H139" s="99"/>
      <c r="I139" s="99"/>
      <c r="J139" s="100"/>
      <c r="K139" s="88"/>
      <c r="L139" s="95"/>
      <c r="M139" s="96"/>
      <c r="N139" s="97"/>
      <c r="O139" s="98"/>
      <c r="P139" s="99"/>
      <c r="Q139" s="99"/>
      <c r="R139" s="99"/>
      <c r="S139" s="99"/>
      <c r="T139" s="100"/>
    </row>
    <row r="140">
      <c r="A140" s="89"/>
      <c r="B140" s="90"/>
      <c r="C140" s="91"/>
      <c r="D140" s="89"/>
      <c r="E140" s="92"/>
      <c r="F140" s="93"/>
      <c r="G140" s="93"/>
      <c r="H140" s="93"/>
      <c r="I140" s="93"/>
      <c r="J140" s="94"/>
      <c r="K140" s="88"/>
      <c r="L140" s="89"/>
      <c r="M140" s="90"/>
      <c r="N140" s="91"/>
      <c r="O140" s="92"/>
      <c r="P140" s="93"/>
      <c r="Q140" s="93"/>
      <c r="R140" s="93"/>
      <c r="S140" s="93"/>
      <c r="T140" s="94"/>
    </row>
    <row r="141">
      <c r="A141" s="95"/>
      <c r="B141" s="96"/>
      <c r="C141" s="97"/>
      <c r="D141" s="95"/>
      <c r="E141" s="98"/>
      <c r="F141" s="99"/>
      <c r="G141" s="99"/>
      <c r="H141" s="99"/>
      <c r="I141" s="99"/>
      <c r="J141" s="100"/>
      <c r="K141" s="88"/>
      <c r="L141" s="95"/>
      <c r="M141" s="96"/>
      <c r="N141" s="97"/>
      <c r="O141" s="98"/>
      <c r="P141" s="99"/>
      <c r="Q141" s="99"/>
      <c r="R141" s="99"/>
      <c r="S141" s="99"/>
      <c r="T141" s="100"/>
    </row>
    <row r="142">
      <c r="A142" s="89"/>
      <c r="B142" s="90"/>
      <c r="C142" s="91"/>
      <c r="D142" s="89"/>
      <c r="E142" s="92"/>
      <c r="F142" s="93"/>
      <c r="G142" s="93"/>
      <c r="H142" s="93"/>
      <c r="I142" s="93"/>
      <c r="J142" s="94"/>
      <c r="K142" s="88"/>
      <c r="L142" s="89"/>
      <c r="M142" s="90"/>
      <c r="N142" s="91"/>
      <c r="O142" s="92"/>
      <c r="P142" s="93"/>
      <c r="Q142" s="93"/>
      <c r="R142" s="93"/>
      <c r="S142" s="93"/>
      <c r="T142" s="94"/>
    </row>
    <row r="143">
      <c r="A143" s="95"/>
      <c r="B143" s="96"/>
      <c r="C143" s="97"/>
      <c r="D143" s="95"/>
      <c r="E143" s="98"/>
      <c r="F143" s="99"/>
      <c r="G143" s="99"/>
      <c r="H143" s="99"/>
      <c r="I143" s="99"/>
      <c r="J143" s="100"/>
      <c r="K143" s="88"/>
      <c r="L143" s="95"/>
      <c r="M143" s="96"/>
      <c r="N143" s="97"/>
      <c r="O143" s="98"/>
      <c r="P143" s="99"/>
      <c r="Q143" s="99"/>
      <c r="R143" s="99"/>
      <c r="S143" s="99"/>
      <c r="T143" s="100"/>
    </row>
    <row r="144">
      <c r="A144" s="89"/>
      <c r="B144" s="90"/>
      <c r="C144" s="91"/>
      <c r="D144" s="89"/>
      <c r="E144" s="92"/>
      <c r="F144" s="93"/>
      <c r="G144" s="93"/>
      <c r="H144" s="93"/>
      <c r="I144" s="93"/>
      <c r="J144" s="94"/>
      <c r="K144" s="88"/>
      <c r="L144" s="89"/>
      <c r="M144" s="90"/>
      <c r="N144" s="91"/>
      <c r="O144" s="92"/>
      <c r="P144" s="93"/>
      <c r="Q144" s="93"/>
      <c r="R144" s="93"/>
      <c r="S144" s="93"/>
      <c r="T144" s="94"/>
    </row>
    <row r="145">
      <c r="A145" s="95"/>
      <c r="B145" s="96"/>
      <c r="C145" s="97"/>
      <c r="D145" s="95"/>
      <c r="E145" s="98"/>
      <c r="F145" s="99"/>
      <c r="G145" s="99"/>
      <c r="H145" s="99"/>
      <c r="I145" s="99"/>
      <c r="J145" s="100"/>
      <c r="K145" s="88"/>
      <c r="L145" s="95"/>
      <c r="M145" s="96"/>
      <c r="N145" s="97"/>
      <c r="O145" s="98"/>
      <c r="P145" s="99"/>
      <c r="Q145" s="99"/>
      <c r="R145" s="99"/>
      <c r="S145" s="99"/>
      <c r="T145" s="100"/>
    </row>
    <row r="146">
      <c r="A146" s="89"/>
      <c r="B146" s="90"/>
      <c r="C146" s="91"/>
      <c r="D146" s="89"/>
      <c r="E146" s="92"/>
      <c r="F146" s="93"/>
      <c r="G146" s="93"/>
      <c r="H146" s="93"/>
      <c r="I146" s="93"/>
      <c r="J146" s="94"/>
      <c r="K146" s="88"/>
      <c r="L146" s="89"/>
      <c r="M146" s="90"/>
      <c r="N146" s="91"/>
      <c r="O146" s="92"/>
      <c r="P146" s="93"/>
      <c r="Q146" s="93"/>
      <c r="R146" s="93"/>
      <c r="S146" s="93"/>
      <c r="T146" s="94"/>
    </row>
    <row r="147">
      <c r="A147" s="95"/>
      <c r="B147" s="96"/>
      <c r="C147" s="97"/>
      <c r="D147" s="95"/>
      <c r="E147" s="98"/>
      <c r="F147" s="99"/>
      <c r="G147" s="99"/>
      <c r="H147" s="99"/>
      <c r="I147" s="99"/>
      <c r="J147" s="100"/>
      <c r="K147" s="88"/>
      <c r="L147" s="95"/>
      <c r="M147" s="96"/>
      <c r="N147" s="97"/>
      <c r="O147" s="98"/>
      <c r="P147" s="99"/>
      <c r="Q147" s="99"/>
      <c r="R147" s="99"/>
      <c r="S147" s="99"/>
      <c r="T147" s="100"/>
    </row>
    <row r="148">
      <c r="A148" s="89"/>
      <c r="B148" s="90"/>
      <c r="C148" s="91"/>
      <c r="D148" s="89"/>
      <c r="E148" s="92"/>
      <c r="F148" s="93"/>
      <c r="G148" s="93"/>
      <c r="H148" s="93"/>
      <c r="I148" s="93"/>
      <c r="J148" s="94"/>
      <c r="K148" s="88"/>
      <c r="L148" s="89"/>
      <c r="M148" s="90"/>
      <c r="N148" s="91"/>
      <c r="O148" s="92"/>
      <c r="P148" s="93"/>
      <c r="Q148" s="93"/>
      <c r="R148" s="93"/>
      <c r="S148" s="93"/>
      <c r="T148" s="94"/>
    </row>
    <row r="149">
      <c r="A149" s="95"/>
      <c r="B149" s="96"/>
      <c r="C149" s="97"/>
      <c r="D149" s="95"/>
      <c r="E149" s="98"/>
      <c r="F149" s="99"/>
      <c r="G149" s="99"/>
      <c r="H149" s="99"/>
      <c r="I149" s="99"/>
      <c r="J149" s="100"/>
      <c r="K149" s="88"/>
      <c r="L149" s="95"/>
      <c r="M149" s="96"/>
      <c r="N149" s="97"/>
      <c r="O149" s="98"/>
      <c r="P149" s="99"/>
      <c r="Q149" s="99"/>
      <c r="R149" s="99"/>
      <c r="S149" s="99"/>
      <c r="T149" s="100"/>
    </row>
    <row r="150">
      <c r="A150" s="89"/>
      <c r="B150" s="90"/>
      <c r="C150" s="91"/>
      <c r="D150" s="89"/>
      <c r="E150" s="92"/>
      <c r="F150" s="93"/>
      <c r="G150" s="93"/>
      <c r="H150" s="93"/>
      <c r="I150" s="93"/>
      <c r="J150" s="94"/>
      <c r="K150" s="88"/>
      <c r="L150" s="89"/>
      <c r="M150" s="90"/>
      <c r="N150" s="91"/>
      <c r="O150" s="92"/>
      <c r="P150" s="93"/>
      <c r="Q150" s="93"/>
      <c r="R150" s="93"/>
      <c r="S150" s="93"/>
      <c r="T150" s="94"/>
    </row>
    <row r="151">
      <c r="A151" s="95"/>
      <c r="B151" s="96"/>
      <c r="C151" s="97"/>
      <c r="D151" s="95"/>
      <c r="E151" s="98"/>
      <c r="F151" s="99"/>
      <c r="G151" s="99"/>
      <c r="H151" s="99"/>
      <c r="I151" s="99"/>
      <c r="J151" s="100"/>
      <c r="K151" s="88"/>
      <c r="L151" s="95"/>
      <c r="M151" s="96"/>
      <c r="N151" s="97"/>
      <c r="O151" s="98"/>
      <c r="P151" s="99"/>
      <c r="Q151" s="99"/>
      <c r="R151" s="99"/>
      <c r="S151" s="99"/>
      <c r="T151" s="100"/>
    </row>
    <row r="152">
      <c r="A152" s="89"/>
      <c r="B152" s="90"/>
      <c r="C152" s="91"/>
      <c r="D152" s="89"/>
      <c r="E152" s="92"/>
      <c r="F152" s="93"/>
      <c r="G152" s="93"/>
      <c r="H152" s="93"/>
      <c r="I152" s="93"/>
      <c r="J152" s="94"/>
      <c r="K152" s="88"/>
      <c r="L152" s="89"/>
      <c r="M152" s="90"/>
      <c r="N152" s="91"/>
      <c r="O152" s="92"/>
      <c r="P152" s="93"/>
      <c r="Q152" s="93"/>
      <c r="R152" s="93"/>
      <c r="S152" s="93"/>
      <c r="T152" s="94"/>
    </row>
    <row r="153">
      <c r="A153" s="95"/>
      <c r="B153" s="96"/>
      <c r="C153" s="97"/>
      <c r="D153" s="95"/>
      <c r="E153" s="98"/>
      <c r="F153" s="99"/>
      <c r="G153" s="99"/>
      <c r="H153" s="99"/>
      <c r="I153" s="99"/>
      <c r="J153" s="100"/>
      <c r="K153" s="88"/>
      <c r="L153" s="95"/>
      <c r="M153" s="96"/>
      <c r="N153" s="97"/>
      <c r="O153" s="98"/>
      <c r="P153" s="99"/>
      <c r="Q153" s="99"/>
      <c r="R153" s="99"/>
      <c r="S153" s="99"/>
      <c r="T153" s="100"/>
    </row>
    <row r="154">
      <c r="A154" s="89"/>
      <c r="B154" s="90"/>
      <c r="C154" s="91"/>
      <c r="D154" s="89"/>
      <c r="E154" s="92"/>
      <c r="F154" s="93"/>
      <c r="G154" s="93"/>
      <c r="H154" s="93"/>
      <c r="I154" s="93"/>
      <c r="J154" s="94"/>
      <c r="K154" s="88"/>
      <c r="L154" s="89"/>
      <c r="M154" s="90"/>
      <c r="N154" s="91"/>
      <c r="O154" s="92"/>
      <c r="P154" s="93"/>
      <c r="Q154" s="93"/>
      <c r="R154" s="93"/>
      <c r="S154" s="93"/>
      <c r="T154" s="94"/>
    </row>
    <row r="155">
      <c r="A155" s="95"/>
      <c r="B155" s="96"/>
      <c r="C155" s="97"/>
      <c r="D155" s="95"/>
      <c r="E155" s="98"/>
      <c r="F155" s="99"/>
      <c r="G155" s="99"/>
      <c r="H155" s="99"/>
      <c r="I155" s="99"/>
      <c r="J155" s="100"/>
      <c r="K155" s="88"/>
      <c r="L155" s="95"/>
      <c r="M155" s="96"/>
      <c r="N155" s="97"/>
      <c r="O155" s="98"/>
      <c r="P155" s="99"/>
      <c r="Q155" s="99"/>
      <c r="R155" s="99"/>
      <c r="S155" s="99"/>
      <c r="T155" s="100"/>
    </row>
    <row r="156">
      <c r="A156" s="89"/>
      <c r="B156" s="90"/>
      <c r="C156" s="91"/>
      <c r="D156" s="89"/>
      <c r="E156" s="92"/>
      <c r="F156" s="93"/>
      <c r="G156" s="93"/>
      <c r="H156" s="93"/>
      <c r="I156" s="93"/>
      <c r="J156" s="94"/>
      <c r="K156" s="88"/>
      <c r="L156" s="89"/>
      <c r="M156" s="90"/>
      <c r="N156" s="91"/>
      <c r="O156" s="92"/>
      <c r="P156" s="93"/>
      <c r="Q156" s="93"/>
      <c r="R156" s="93"/>
      <c r="S156" s="93"/>
      <c r="T156" s="94"/>
    </row>
    <row r="157">
      <c r="A157" s="95"/>
      <c r="B157" s="96"/>
      <c r="C157" s="97"/>
      <c r="D157" s="95"/>
      <c r="E157" s="98"/>
      <c r="F157" s="99"/>
      <c r="G157" s="99"/>
      <c r="H157" s="99"/>
      <c r="I157" s="99"/>
      <c r="J157" s="100"/>
      <c r="K157" s="88"/>
      <c r="L157" s="95"/>
      <c r="M157" s="96"/>
      <c r="N157" s="97"/>
      <c r="O157" s="98"/>
      <c r="P157" s="99"/>
      <c r="Q157" s="99"/>
      <c r="R157" s="99"/>
      <c r="S157" s="99"/>
      <c r="T157" s="100"/>
    </row>
    <row r="158">
      <c r="A158" s="89"/>
      <c r="B158" s="90"/>
      <c r="C158" s="91"/>
      <c r="D158" s="89"/>
      <c r="E158" s="92"/>
      <c r="F158" s="93"/>
      <c r="G158" s="93"/>
      <c r="H158" s="93"/>
      <c r="I158" s="93"/>
      <c r="J158" s="94"/>
      <c r="K158" s="88"/>
      <c r="L158" s="89"/>
      <c r="M158" s="90"/>
      <c r="N158" s="91"/>
      <c r="O158" s="92"/>
      <c r="P158" s="93"/>
      <c r="Q158" s="93"/>
      <c r="R158" s="93"/>
      <c r="S158" s="93"/>
      <c r="T158" s="94"/>
    </row>
    <row r="159">
      <c r="A159" s="95"/>
      <c r="B159" s="96"/>
      <c r="C159" s="97"/>
      <c r="D159" s="95"/>
      <c r="E159" s="98"/>
      <c r="F159" s="99"/>
      <c r="G159" s="99"/>
      <c r="H159" s="99"/>
      <c r="I159" s="99"/>
      <c r="J159" s="100"/>
      <c r="K159" s="88"/>
      <c r="L159" s="95"/>
      <c r="M159" s="96"/>
      <c r="N159" s="97"/>
      <c r="O159" s="98"/>
      <c r="P159" s="99"/>
      <c r="Q159" s="99"/>
      <c r="R159" s="99"/>
      <c r="S159" s="99"/>
      <c r="T159" s="100"/>
    </row>
    <row r="160">
      <c r="A160" s="89"/>
      <c r="B160" s="90"/>
      <c r="C160" s="91"/>
      <c r="D160" s="89"/>
      <c r="E160" s="92"/>
      <c r="F160" s="93"/>
      <c r="G160" s="93"/>
      <c r="H160" s="93"/>
      <c r="I160" s="93"/>
      <c r="J160" s="94"/>
      <c r="K160" s="88"/>
      <c r="L160" s="89"/>
      <c r="M160" s="90"/>
      <c r="N160" s="91"/>
      <c r="O160" s="92"/>
      <c r="P160" s="93"/>
      <c r="Q160" s="93"/>
      <c r="R160" s="93"/>
      <c r="S160" s="93"/>
      <c r="T160" s="94"/>
    </row>
    <row r="161">
      <c r="A161" s="95"/>
      <c r="B161" s="96"/>
      <c r="C161" s="97"/>
      <c r="D161" s="95"/>
      <c r="E161" s="98"/>
      <c r="F161" s="99"/>
      <c r="G161" s="99"/>
      <c r="H161" s="99"/>
      <c r="I161" s="99"/>
      <c r="J161" s="100"/>
      <c r="K161" s="88"/>
      <c r="L161" s="95"/>
      <c r="M161" s="96"/>
      <c r="N161" s="97"/>
      <c r="O161" s="98"/>
      <c r="P161" s="99"/>
      <c r="Q161" s="99"/>
      <c r="R161" s="99"/>
      <c r="S161" s="99"/>
      <c r="T161" s="100"/>
    </row>
    <row r="162">
      <c r="A162" s="89"/>
      <c r="B162" s="90"/>
      <c r="C162" s="91"/>
      <c r="D162" s="89"/>
      <c r="E162" s="92"/>
      <c r="F162" s="93"/>
      <c r="G162" s="93"/>
      <c r="H162" s="93"/>
      <c r="I162" s="93"/>
      <c r="J162" s="94"/>
      <c r="K162" s="88"/>
      <c r="L162" s="89"/>
      <c r="M162" s="90"/>
      <c r="N162" s="91"/>
      <c r="O162" s="92"/>
      <c r="P162" s="93"/>
      <c r="Q162" s="93"/>
      <c r="R162" s="93"/>
      <c r="S162" s="93"/>
      <c r="T162" s="94"/>
    </row>
    <row r="163">
      <c r="A163" s="95"/>
      <c r="B163" s="96"/>
      <c r="C163" s="97"/>
      <c r="D163" s="95"/>
      <c r="E163" s="98"/>
      <c r="F163" s="99"/>
      <c r="G163" s="99"/>
      <c r="H163" s="99"/>
      <c r="I163" s="99"/>
      <c r="J163" s="100"/>
      <c r="K163" s="88"/>
      <c r="L163" s="95"/>
      <c r="M163" s="96"/>
      <c r="N163" s="97"/>
      <c r="O163" s="98"/>
      <c r="P163" s="99"/>
      <c r="Q163" s="99"/>
      <c r="R163" s="99"/>
      <c r="S163" s="99"/>
      <c r="T163" s="100"/>
    </row>
    <row r="164">
      <c r="A164" s="89"/>
      <c r="B164" s="90"/>
      <c r="C164" s="91"/>
      <c r="D164" s="89"/>
      <c r="E164" s="92"/>
      <c r="F164" s="93"/>
      <c r="G164" s="93"/>
      <c r="H164" s="93"/>
      <c r="I164" s="93"/>
      <c r="J164" s="94"/>
      <c r="K164" s="88"/>
      <c r="L164" s="89"/>
      <c r="M164" s="90"/>
      <c r="N164" s="91"/>
      <c r="O164" s="92"/>
      <c r="P164" s="93"/>
      <c r="Q164" s="93"/>
      <c r="R164" s="93"/>
      <c r="S164" s="93"/>
      <c r="T164" s="94"/>
    </row>
    <row r="165">
      <c r="A165" s="95"/>
      <c r="B165" s="96"/>
      <c r="C165" s="97"/>
      <c r="D165" s="95"/>
      <c r="E165" s="98"/>
      <c r="F165" s="99"/>
      <c r="G165" s="99"/>
      <c r="H165" s="99"/>
      <c r="I165" s="99"/>
      <c r="J165" s="100"/>
      <c r="K165" s="88"/>
      <c r="L165" s="95"/>
      <c r="M165" s="96"/>
      <c r="N165" s="97"/>
      <c r="O165" s="98"/>
      <c r="P165" s="99"/>
      <c r="Q165" s="99"/>
      <c r="R165" s="99"/>
      <c r="S165" s="99"/>
      <c r="T165" s="100"/>
    </row>
    <row r="166">
      <c r="A166" s="89"/>
      <c r="B166" s="90"/>
      <c r="C166" s="91"/>
      <c r="D166" s="89"/>
      <c r="E166" s="92"/>
      <c r="F166" s="93"/>
      <c r="G166" s="93"/>
      <c r="H166" s="93"/>
      <c r="I166" s="93"/>
      <c r="J166" s="94"/>
      <c r="K166" s="88"/>
      <c r="L166" s="89"/>
      <c r="M166" s="90"/>
      <c r="N166" s="91"/>
      <c r="O166" s="92"/>
      <c r="P166" s="93"/>
      <c r="Q166" s="93"/>
      <c r="R166" s="93"/>
      <c r="S166" s="93"/>
      <c r="T166" s="94"/>
    </row>
    <row r="167">
      <c r="A167" s="95"/>
      <c r="B167" s="96"/>
      <c r="C167" s="97"/>
      <c r="D167" s="95"/>
      <c r="E167" s="98"/>
      <c r="F167" s="99"/>
      <c r="G167" s="99"/>
      <c r="H167" s="99"/>
      <c r="I167" s="99"/>
      <c r="J167" s="100"/>
      <c r="K167" s="88"/>
      <c r="L167" s="95"/>
      <c r="M167" s="96"/>
      <c r="N167" s="97"/>
      <c r="O167" s="98"/>
      <c r="P167" s="99"/>
      <c r="Q167" s="99"/>
      <c r="R167" s="99"/>
      <c r="S167" s="99"/>
      <c r="T167" s="100"/>
    </row>
    <row r="168">
      <c r="A168" s="89"/>
      <c r="B168" s="90"/>
      <c r="C168" s="91"/>
      <c r="D168" s="89"/>
      <c r="E168" s="92"/>
      <c r="F168" s="93"/>
      <c r="G168" s="93"/>
      <c r="H168" s="93"/>
      <c r="I168" s="93"/>
      <c r="J168" s="94"/>
      <c r="K168" s="88"/>
      <c r="L168" s="89"/>
      <c r="M168" s="90"/>
      <c r="N168" s="91"/>
      <c r="O168" s="92"/>
      <c r="P168" s="93"/>
      <c r="Q168" s="93"/>
      <c r="R168" s="93"/>
      <c r="S168" s="93"/>
      <c r="T168" s="94"/>
    </row>
    <row r="169">
      <c r="A169" s="95"/>
      <c r="B169" s="96"/>
      <c r="C169" s="97"/>
      <c r="D169" s="95"/>
      <c r="E169" s="98"/>
      <c r="F169" s="99"/>
      <c r="G169" s="99"/>
      <c r="H169" s="99"/>
      <c r="I169" s="99"/>
      <c r="J169" s="100"/>
      <c r="K169" s="88"/>
      <c r="L169" s="95"/>
      <c r="M169" s="96"/>
      <c r="N169" s="97"/>
      <c r="O169" s="98"/>
      <c r="P169" s="99"/>
      <c r="Q169" s="99"/>
      <c r="R169" s="99"/>
      <c r="S169" s="99"/>
      <c r="T169" s="100"/>
    </row>
    <row r="170">
      <c r="A170" s="89"/>
      <c r="B170" s="90"/>
      <c r="C170" s="91"/>
      <c r="D170" s="89"/>
      <c r="E170" s="92"/>
      <c r="F170" s="93"/>
      <c r="G170" s="93"/>
      <c r="H170" s="93"/>
      <c r="I170" s="93"/>
      <c r="J170" s="94"/>
      <c r="K170" s="88"/>
      <c r="L170" s="89"/>
      <c r="M170" s="90"/>
      <c r="N170" s="91"/>
      <c r="O170" s="92"/>
      <c r="P170" s="93"/>
      <c r="Q170" s="93"/>
      <c r="R170" s="93"/>
      <c r="S170" s="93"/>
      <c r="T170" s="94"/>
    </row>
    <row r="171">
      <c r="A171" s="95"/>
      <c r="B171" s="96"/>
      <c r="C171" s="97"/>
      <c r="D171" s="95"/>
      <c r="E171" s="98"/>
      <c r="F171" s="99"/>
      <c r="G171" s="99"/>
      <c r="H171" s="99"/>
      <c r="I171" s="99"/>
      <c r="J171" s="100"/>
      <c r="K171" s="88"/>
      <c r="L171" s="95"/>
      <c r="M171" s="96"/>
      <c r="N171" s="97"/>
      <c r="O171" s="98"/>
      <c r="P171" s="99"/>
      <c r="Q171" s="99"/>
      <c r="R171" s="99"/>
      <c r="S171" s="99"/>
      <c r="T171" s="100"/>
    </row>
    <row r="172">
      <c r="A172" s="89"/>
      <c r="B172" s="90"/>
      <c r="C172" s="91"/>
      <c r="D172" s="89"/>
      <c r="E172" s="92"/>
      <c r="F172" s="93"/>
      <c r="G172" s="93"/>
      <c r="H172" s="93"/>
      <c r="I172" s="93"/>
      <c r="J172" s="94"/>
      <c r="K172" s="88"/>
      <c r="L172" s="89"/>
      <c r="M172" s="90"/>
      <c r="N172" s="91"/>
      <c r="O172" s="92"/>
      <c r="P172" s="93"/>
      <c r="Q172" s="93"/>
      <c r="R172" s="93"/>
      <c r="S172" s="93"/>
      <c r="T172" s="94"/>
    </row>
    <row r="173">
      <c r="A173" s="95"/>
      <c r="B173" s="96"/>
      <c r="C173" s="97"/>
      <c r="D173" s="95"/>
      <c r="E173" s="98"/>
      <c r="F173" s="99"/>
      <c r="G173" s="99"/>
      <c r="H173" s="99"/>
      <c r="I173" s="99"/>
      <c r="J173" s="100"/>
      <c r="K173" s="88"/>
      <c r="L173" s="95"/>
      <c r="M173" s="96"/>
      <c r="N173" s="97"/>
      <c r="O173" s="98"/>
      <c r="P173" s="99"/>
      <c r="Q173" s="99"/>
      <c r="R173" s="99"/>
      <c r="S173" s="99"/>
      <c r="T173" s="100"/>
    </row>
    <row r="174">
      <c r="A174" s="89"/>
      <c r="B174" s="90"/>
      <c r="C174" s="91"/>
      <c r="D174" s="89"/>
      <c r="E174" s="92"/>
      <c r="F174" s="93"/>
      <c r="G174" s="93"/>
      <c r="H174" s="93"/>
      <c r="I174" s="93"/>
      <c r="J174" s="94"/>
      <c r="K174" s="88"/>
      <c r="L174" s="89"/>
      <c r="M174" s="90"/>
      <c r="N174" s="91"/>
      <c r="O174" s="92"/>
      <c r="P174" s="93"/>
      <c r="Q174" s="93"/>
      <c r="R174" s="93"/>
      <c r="S174" s="93"/>
      <c r="T174" s="94"/>
    </row>
    <row r="175">
      <c r="A175" s="95"/>
      <c r="B175" s="96"/>
      <c r="C175" s="97"/>
      <c r="D175" s="95"/>
      <c r="E175" s="98"/>
      <c r="F175" s="99"/>
      <c r="G175" s="99"/>
      <c r="H175" s="99"/>
      <c r="I175" s="99"/>
      <c r="J175" s="100"/>
      <c r="K175" s="88"/>
      <c r="L175" s="95"/>
      <c r="M175" s="96"/>
      <c r="N175" s="97"/>
      <c r="O175" s="98"/>
      <c r="P175" s="99"/>
      <c r="Q175" s="99"/>
      <c r="R175" s="99"/>
      <c r="S175" s="99"/>
      <c r="T175" s="100"/>
    </row>
    <row r="176">
      <c r="A176" s="89"/>
      <c r="B176" s="90"/>
      <c r="C176" s="91"/>
      <c r="D176" s="89"/>
      <c r="E176" s="92"/>
      <c r="F176" s="93"/>
      <c r="G176" s="93"/>
      <c r="H176" s="93"/>
      <c r="I176" s="93"/>
      <c r="J176" s="94"/>
      <c r="K176" s="88"/>
      <c r="L176" s="89"/>
      <c r="M176" s="90"/>
      <c r="N176" s="91"/>
      <c r="O176" s="92"/>
      <c r="P176" s="93"/>
      <c r="Q176" s="93"/>
      <c r="R176" s="93"/>
      <c r="S176" s="93"/>
      <c r="T176" s="94"/>
    </row>
    <row r="177">
      <c r="A177" s="95"/>
      <c r="B177" s="96"/>
      <c r="C177" s="97"/>
      <c r="D177" s="95"/>
      <c r="E177" s="98"/>
      <c r="F177" s="99"/>
      <c r="G177" s="99"/>
      <c r="H177" s="99"/>
      <c r="I177" s="99"/>
      <c r="J177" s="100"/>
      <c r="K177" s="88"/>
      <c r="L177" s="95"/>
      <c r="M177" s="96"/>
      <c r="N177" s="97"/>
      <c r="O177" s="98"/>
      <c r="P177" s="99"/>
      <c r="Q177" s="99"/>
      <c r="R177" s="99"/>
      <c r="S177" s="99"/>
      <c r="T177" s="100"/>
    </row>
    <row r="178">
      <c r="A178" s="89"/>
      <c r="B178" s="90"/>
      <c r="C178" s="91"/>
      <c r="D178" s="89"/>
      <c r="E178" s="92"/>
      <c r="F178" s="93"/>
      <c r="G178" s="93"/>
      <c r="H178" s="93"/>
      <c r="I178" s="93"/>
      <c r="J178" s="94"/>
      <c r="K178" s="88"/>
      <c r="L178" s="89"/>
      <c r="M178" s="90"/>
      <c r="N178" s="91"/>
      <c r="O178" s="92"/>
      <c r="P178" s="93"/>
      <c r="Q178" s="93"/>
      <c r="R178" s="93"/>
      <c r="S178" s="93"/>
      <c r="T178" s="94"/>
    </row>
    <row r="179">
      <c r="A179" s="95"/>
      <c r="B179" s="96"/>
      <c r="C179" s="97"/>
      <c r="D179" s="95"/>
      <c r="E179" s="98"/>
      <c r="F179" s="99"/>
      <c r="G179" s="99"/>
      <c r="H179" s="99"/>
      <c r="I179" s="99"/>
      <c r="J179" s="100"/>
      <c r="K179" s="88"/>
      <c r="L179" s="95"/>
      <c r="M179" s="96"/>
      <c r="N179" s="97"/>
      <c r="O179" s="98"/>
      <c r="P179" s="99"/>
      <c r="Q179" s="99"/>
      <c r="R179" s="99"/>
      <c r="S179" s="99"/>
      <c r="T179" s="100"/>
    </row>
    <row r="180">
      <c r="A180" s="89"/>
      <c r="B180" s="90"/>
      <c r="C180" s="91"/>
      <c r="D180" s="89"/>
      <c r="E180" s="92"/>
      <c r="F180" s="93"/>
      <c r="G180" s="93"/>
      <c r="H180" s="93"/>
      <c r="I180" s="93"/>
      <c r="J180" s="94"/>
      <c r="K180" s="88"/>
      <c r="L180" s="89"/>
      <c r="M180" s="90"/>
      <c r="N180" s="91"/>
      <c r="O180" s="92"/>
      <c r="P180" s="93"/>
      <c r="Q180" s="93"/>
      <c r="R180" s="93"/>
      <c r="S180" s="93"/>
      <c r="T180" s="94"/>
    </row>
    <row r="181">
      <c r="A181" s="95"/>
      <c r="B181" s="96"/>
      <c r="C181" s="97"/>
      <c r="D181" s="95"/>
      <c r="E181" s="98"/>
      <c r="F181" s="99"/>
      <c r="G181" s="99"/>
      <c r="H181" s="99"/>
      <c r="I181" s="99"/>
      <c r="J181" s="100"/>
      <c r="K181" s="88"/>
      <c r="L181" s="95"/>
      <c r="M181" s="96"/>
      <c r="N181" s="97"/>
      <c r="O181" s="98"/>
      <c r="P181" s="99"/>
      <c r="Q181" s="99"/>
      <c r="R181" s="99"/>
      <c r="S181" s="99"/>
      <c r="T181" s="100"/>
    </row>
    <row r="182">
      <c r="A182" s="89"/>
      <c r="B182" s="90"/>
      <c r="C182" s="91"/>
      <c r="D182" s="89"/>
      <c r="E182" s="92"/>
      <c r="F182" s="93"/>
      <c r="G182" s="93"/>
      <c r="H182" s="93"/>
      <c r="I182" s="93"/>
      <c r="J182" s="94"/>
      <c r="K182" s="88"/>
      <c r="L182" s="89"/>
      <c r="M182" s="90"/>
      <c r="N182" s="91"/>
      <c r="O182" s="92"/>
      <c r="P182" s="93"/>
      <c r="Q182" s="93"/>
      <c r="R182" s="93"/>
      <c r="S182" s="93"/>
      <c r="T182" s="94"/>
    </row>
    <row r="183">
      <c r="A183" s="95"/>
      <c r="B183" s="96"/>
      <c r="C183" s="97"/>
      <c r="D183" s="95"/>
      <c r="E183" s="98"/>
      <c r="F183" s="99"/>
      <c r="G183" s="99"/>
      <c r="H183" s="99"/>
      <c r="I183" s="99"/>
      <c r="J183" s="100"/>
      <c r="K183" s="88"/>
      <c r="L183" s="95"/>
      <c r="M183" s="96"/>
      <c r="N183" s="97"/>
      <c r="O183" s="98"/>
      <c r="P183" s="99"/>
      <c r="Q183" s="99"/>
      <c r="R183" s="99"/>
      <c r="S183" s="99"/>
      <c r="T183" s="100"/>
    </row>
    <row r="184">
      <c r="A184" s="89"/>
      <c r="B184" s="90"/>
      <c r="C184" s="91"/>
      <c r="D184" s="89"/>
      <c r="E184" s="92"/>
      <c r="F184" s="93"/>
      <c r="G184" s="93"/>
      <c r="H184" s="93"/>
      <c r="I184" s="93"/>
      <c r="J184" s="94"/>
      <c r="K184" s="88"/>
      <c r="L184" s="89"/>
      <c r="M184" s="90"/>
      <c r="N184" s="91"/>
      <c r="O184" s="92"/>
      <c r="P184" s="93"/>
      <c r="Q184" s="93"/>
      <c r="R184" s="93"/>
      <c r="S184" s="93"/>
      <c r="T184" s="94"/>
    </row>
    <row r="185">
      <c r="A185" s="95"/>
      <c r="B185" s="96"/>
      <c r="C185" s="97"/>
      <c r="D185" s="95"/>
      <c r="E185" s="98"/>
      <c r="F185" s="99"/>
      <c r="G185" s="99"/>
      <c r="H185" s="99"/>
      <c r="I185" s="99"/>
      <c r="J185" s="100"/>
      <c r="K185" s="88"/>
      <c r="L185" s="95"/>
      <c r="M185" s="96"/>
      <c r="N185" s="97"/>
      <c r="O185" s="98"/>
      <c r="P185" s="99"/>
      <c r="Q185" s="99"/>
      <c r="R185" s="99"/>
      <c r="S185" s="99"/>
      <c r="T185" s="100"/>
    </row>
    <row r="186">
      <c r="A186" s="89"/>
      <c r="B186" s="90"/>
      <c r="C186" s="91"/>
      <c r="D186" s="89"/>
      <c r="E186" s="92"/>
      <c r="F186" s="93"/>
      <c r="G186" s="93"/>
      <c r="H186" s="93"/>
      <c r="I186" s="93"/>
      <c r="J186" s="94"/>
      <c r="K186" s="88"/>
      <c r="L186" s="89"/>
      <c r="M186" s="90"/>
      <c r="N186" s="91"/>
      <c r="O186" s="92"/>
      <c r="P186" s="93"/>
      <c r="Q186" s="93"/>
      <c r="R186" s="93"/>
      <c r="S186" s="93"/>
      <c r="T186" s="94"/>
    </row>
    <row r="187">
      <c r="A187" s="95"/>
      <c r="B187" s="96"/>
      <c r="C187" s="97"/>
      <c r="D187" s="95"/>
      <c r="E187" s="98"/>
      <c r="F187" s="99"/>
      <c r="G187" s="99"/>
      <c r="H187" s="99"/>
      <c r="I187" s="99"/>
      <c r="J187" s="100"/>
      <c r="K187" s="88"/>
      <c r="L187" s="95"/>
      <c r="M187" s="96"/>
      <c r="N187" s="97"/>
      <c r="O187" s="98"/>
      <c r="P187" s="99"/>
      <c r="Q187" s="99"/>
      <c r="R187" s="99"/>
      <c r="S187" s="99"/>
      <c r="T187" s="100"/>
    </row>
    <row r="188">
      <c r="A188" s="89"/>
      <c r="B188" s="90"/>
      <c r="C188" s="91"/>
      <c r="D188" s="89"/>
      <c r="E188" s="92"/>
      <c r="F188" s="93"/>
      <c r="G188" s="93"/>
      <c r="H188" s="93"/>
      <c r="I188" s="93"/>
      <c r="J188" s="94"/>
      <c r="K188" s="88"/>
      <c r="L188" s="89"/>
      <c r="M188" s="90"/>
      <c r="N188" s="91"/>
      <c r="O188" s="92"/>
      <c r="P188" s="93"/>
      <c r="Q188" s="93"/>
      <c r="R188" s="93"/>
      <c r="S188" s="93"/>
      <c r="T188" s="94"/>
    </row>
    <row r="189">
      <c r="A189" s="95"/>
      <c r="B189" s="96"/>
      <c r="C189" s="97"/>
      <c r="D189" s="95"/>
      <c r="E189" s="98"/>
      <c r="F189" s="99"/>
      <c r="G189" s="99"/>
      <c r="H189" s="99"/>
      <c r="I189" s="99"/>
      <c r="J189" s="100"/>
      <c r="K189" s="88"/>
      <c r="L189" s="95"/>
      <c r="M189" s="96"/>
      <c r="N189" s="97"/>
      <c r="O189" s="98"/>
      <c r="P189" s="99"/>
      <c r="Q189" s="99"/>
      <c r="R189" s="99"/>
      <c r="S189" s="99"/>
      <c r="T189" s="100"/>
    </row>
    <row r="190">
      <c r="A190" s="89"/>
      <c r="B190" s="90"/>
      <c r="C190" s="91"/>
      <c r="D190" s="89"/>
      <c r="E190" s="92"/>
      <c r="F190" s="93"/>
      <c r="G190" s="93"/>
      <c r="H190" s="93"/>
      <c r="I190" s="93"/>
      <c r="J190" s="94"/>
      <c r="K190" s="88"/>
      <c r="L190" s="89"/>
      <c r="M190" s="90"/>
      <c r="N190" s="91"/>
      <c r="O190" s="92"/>
      <c r="P190" s="93"/>
      <c r="Q190" s="93"/>
      <c r="R190" s="93"/>
      <c r="S190" s="93"/>
      <c r="T190" s="94"/>
    </row>
    <row r="191">
      <c r="A191" s="95"/>
      <c r="B191" s="96"/>
      <c r="C191" s="97"/>
      <c r="D191" s="95"/>
      <c r="E191" s="98"/>
      <c r="F191" s="99"/>
      <c r="G191" s="99"/>
      <c r="H191" s="99"/>
      <c r="I191" s="99"/>
      <c r="J191" s="100"/>
      <c r="K191" s="88"/>
      <c r="L191" s="95"/>
      <c r="M191" s="96"/>
      <c r="N191" s="97"/>
      <c r="O191" s="98"/>
      <c r="P191" s="99"/>
      <c r="Q191" s="99"/>
      <c r="R191" s="99"/>
      <c r="S191" s="99"/>
      <c r="T191" s="100"/>
    </row>
    <row r="192">
      <c r="A192" s="89"/>
      <c r="B192" s="90"/>
      <c r="C192" s="91"/>
      <c r="D192" s="89"/>
      <c r="E192" s="92"/>
      <c r="F192" s="93"/>
      <c r="G192" s="93"/>
      <c r="H192" s="93"/>
      <c r="I192" s="93"/>
      <c r="J192" s="94"/>
      <c r="K192" s="88"/>
      <c r="L192" s="89"/>
      <c r="M192" s="90"/>
      <c r="N192" s="91"/>
      <c r="O192" s="92"/>
      <c r="P192" s="93"/>
      <c r="Q192" s="93"/>
      <c r="R192" s="93"/>
      <c r="S192" s="93"/>
      <c r="T192" s="94"/>
    </row>
    <row r="193">
      <c r="A193" s="95"/>
      <c r="B193" s="96"/>
      <c r="C193" s="97"/>
      <c r="D193" s="95"/>
      <c r="E193" s="98"/>
      <c r="F193" s="99"/>
      <c r="G193" s="99"/>
      <c r="H193" s="99"/>
      <c r="I193" s="99"/>
      <c r="J193" s="100"/>
      <c r="K193" s="88"/>
      <c r="L193" s="95"/>
      <c r="M193" s="96"/>
      <c r="N193" s="97"/>
      <c r="O193" s="98"/>
      <c r="P193" s="99"/>
      <c r="Q193" s="99"/>
      <c r="R193" s="99"/>
      <c r="S193" s="99"/>
      <c r="T193" s="100"/>
    </row>
    <row r="194">
      <c r="A194" s="89"/>
      <c r="B194" s="90"/>
      <c r="C194" s="91"/>
      <c r="D194" s="89"/>
      <c r="E194" s="92"/>
      <c r="F194" s="93"/>
      <c r="G194" s="93"/>
      <c r="H194" s="93"/>
      <c r="I194" s="93"/>
      <c r="J194" s="94"/>
      <c r="K194" s="88"/>
      <c r="L194" s="89"/>
      <c r="M194" s="90"/>
      <c r="N194" s="91"/>
      <c r="O194" s="92"/>
      <c r="P194" s="93"/>
      <c r="Q194" s="93"/>
      <c r="R194" s="93"/>
      <c r="S194" s="93"/>
      <c r="T194" s="94"/>
    </row>
    <row r="195">
      <c r="A195" s="95"/>
      <c r="B195" s="96"/>
      <c r="C195" s="97"/>
      <c r="D195" s="95"/>
      <c r="E195" s="98"/>
      <c r="F195" s="99"/>
      <c r="G195" s="99"/>
      <c r="H195" s="99"/>
      <c r="I195" s="99"/>
      <c r="J195" s="100"/>
      <c r="K195" s="88"/>
      <c r="L195" s="95"/>
      <c r="M195" s="96"/>
      <c r="N195" s="97"/>
      <c r="O195" s="98"/>
      <c r="P195" s="99"/>
      <c r="Q195" s="99"/>
      <c r="R195" s="99"/>
      <c r="S195" s="99"/>
      <c r="T195" s="100"/>
    </row>
    <row r="196">
      <c r="A196" s="89"/>
      <c r="B196" s="90"/>
      <c r="C196" s="91"/>
      <c r="D196" s="89"/>
      <c r="E196" s="92"/>
      <c r="F196" s="93"/>
      <c r="G196" s="93"/>
      <c r="H196" s="93"/>
      <c r="I196" s="93"/>
      <c r="J196" s="94"/>
      <c r="K196" s="88"/>
      <c r="L196" s="89"/>
      <c r="M196" s="90"/>
      <c r="N196" s="91"/>
      <c r="O196" s="92"/>
      <c r="P196" s="93"/>
      <c r="Q196" s="93"/>
      <c r="R196" s="93"/>
      <c r="S196" s="93"/>
      <c r="T196" s="94"/>
    </row>
    <row r="197">
      <c r="A197" s="95"/>
      <c r="B197" s="96"/>
      <c r="C197" s="97"/>
      <c r="D197" s="95"/>
      <c r="E197" s="98"/>
      <c r="F197" s="99"/>
      <c r="G197" s="99"/>
      <c r="H197" s="99"/>
      <c r="I197" s="99"/>
      <c r="J197" s="100"/>
      <c r="K197" s="88"/>
      <c r="L197" s="95"/>
      <c r="M197" s="96"/>
      <c r="N197" s="97"/>
      <c r="O197" s="98"/>
      <c r="P197" s="99"/>
      <c r="Q197" s="99"/>
      <c r="R197" s="99"/>
      <c r="S197" s="99"/>
      <c r="T197" s="100"/>
    </row>
    <row r="198">
      <c r="A198" s="89"/>
      <c r="B198" s="90"/>
      <c r="C198" s="91"/>
      <c r="D198" s="89"/>
      <c r="E198" s="92"/>
      <c r="F198" s="93"/>
      <c r="G198" s="93"/>
      <c r="H198" s="93"/>
      <c r="I198" s="93"/>
      <c r="J198" s="94"/>
      <c r="K198" s="88"/>
      <c r="L198" s="89"/>
      <c r="M198" s="90"/>
      <c r="N198" s="91"/>
      <c r="O198" s="92"/>
      <c r="P198" s="93"/>
      <c r="Q198" s="93"/>
      <c r="R198" s="93"/>
      <c r="S198" s="93"/>
      <c r="T198" s="94"/>
    </row>
    <row r="199">
      <c r="A199" s="95"/>
      <c r="B199" s="96"/>
      <c r="C199" s="97"/>
      <c r="D199" s="95"/>
      <c r="E199" s="98"/>
      <c r="F199" s="99"/>
      <c r="G199" s="99"/>
      <c r="H199" s="99"/>
      <c r="I199" s="99"/>
      <c r="J199" s="100"/>
      <c r="K199" s="88"/>
      <c r="L199" s="95"/>
      <c r="M199" s="96"/>
      <c r="N199" s="97"/>
      <c r="O199" s="98"/>
      <c r="P199" s="99"/>
      <c r="Q199" s="99"/>
      <c r="R199" s="99"/>
      <c r="S199" s="99"/>
      <c r="T199" s="100"/>
    </row>
    <row r="200">
      <c r="A200" s="89"/>
      <c r="B200" s="90"/>
      <c r="C200" s="91"/>
      <c r="D200" s="89"/>
      <c r="E200" s="92"/>
      <c r="F200" s="93"/>
      <c r="G200" s="93"/>
      <c r="H200" s="93"/>
      <c r="I200" s="93"/>
      <c r="J200" s="94"/>
      <c r="K200" s="88"/>
      <c r="L200" s="89"/>
      <c r="M200" s="90"/>
      <c r="N200" s="91"/>
      <c r="O200" s="92"/>
      <c r="P200" s="93"/>
      <c r="Q200" s="93"/>
      <c r="R200" s="93"/>
      <c r="S200" s="93"/>
      <c r="T200" s="94"/>
    </row>
    <row r="201">
      <c r="A201" s="95"/>
      <c r="B201" s="96"/>
      <c r="C201" s="97"/>
      <c r="D201" s="95"/>
      <c r="E201" s="98"/>
      <c r="F201" s="99"/>
      <c r="G201" s="99"/>
      <c r="H201" s="99"/>
      <c r="I201" s="99"/>
      <c r="J201" s="100"/>
      <c r="K201" s="88"/>
      <c r="L201" s="95"/>
      <c r="M201" s="96"/>
      <c r="N201" s="97"/>
      <c r="O201" s="98"/>
      <c r="P201" s="99"/>
      <c r="Q201" s="99"/>
      <c r="R201" s="99"/>
      <c r="S201" s="99"/>
      <c r="T201" s="100"/>
    </row>
    <row r="202">
      <c r="A202" s="89"/>
      <c r="B202" s="90"/>
      <c r="C202" s="91"/>
      <c r="D202" s="89"/>
      <c r="E202" s="92"/>
      <c r="F202" s="93"/>
      <c r="G202" s="93"/>
      <c r="H202" s="93"/>
      <c r="I202" s="93"/>
      <c r="J202" s="94"/>
      <c r="K202" s="88"/>
      <c r="L202" s="89"/>
      <c r="M202" s="90"/>
      <c r="N202" s="91"/>
      <c r="O202" s="92"/>
      <c r="P202" s="93"/>
      <c r="Q202" s="93"/>
      <c r="R202" s="93"/>
      <c r="S202" s="93"/>
      <c r="T202" s="94"/>
    </row>
    <row r="203">
      <c r="A203" s="95"/>
      <c r="B203" s="96"/>
      <c r="C203" s="97"/>
      <c r="D203" s="95"/>
      <c r="E203" s="98"/>
      <c r="F203" s="99"/>
      <c r="G203" s="99"/>
      <c r="H203" s="99"/>
      <c r="I203" s="99"/>
      <c r="J203" s="100"/>
      <c r="K203" s="88"/>
      <c r="L203" s="95"/>
      <c r="M203" s="96"/>
      <c r="N203" s="97"/>
      <c r="O203" s="98"/>
      <c r="P203" s="99"/>
      <c r="Q203" s="99"/>
      <c r="R203" s="99"/>
      <c r="S203" s="99"/>
      <c r="T203" s="100"/>
    </row>
    <row r="204">
      <c r="A204" s="89"/>
      <c r="B204" s="90"/>
      <c r="C204" s="91"/>
      <c r="D204" s="89"/>
      <c r="E204" s="92"/>
      <c r="F204" s="93"/>
      <c r="G204" s="93"/>
      <c r="H204" s="93"/>
      <c r="I204" s="93"/>
      <c r="J204" s="94"/>
      <c r="K204" s="88"/>
      <c r="L204" s="89"/>
      <c r="M204" s="90"/>
      <c r="N204" s="91"/>
      <c r="O204" s="92"/>
      <c r="P204" s="93"/>
      <c r="Q204" s="93"/>
      <c r="R204" s="93"/>
      <c r="S204" s="93"/>
      <c r="T204" s="94"/>
    </row>
    <row r="205">
      <c r="A205" s="95"/>
      <c r="B205" s="96"/>
      <c r="C205" s="97"/>
      <c r="D205" s="95"/>
      <c r="E205" s="98"/>
      <c r="F205" s="99"/>
      <c r="G205" s="99"/>
      <c r="H205" s="99"/>
      <c r="I205" s="99"/>
      <c r="J205" s="100"/>
      <c r="K205" s="88"/>
      <c r="L205" s="95"/>
      <c r="M205" s="96"/>
      <c r="N205" s="97"/>
      <c r="O205" s="98"/>
      <c r="P205" s="99"/>
      <c r="Q205" s="99"/>
      <c r="R205" s="99"/>
      <c r="S205" s="99"/>
      <c r="T205" s="100"/>
    </row>
    <row r="206">
      <c r="A206" s="89"/>
      <c r="B206" s="90"/>
      <c r="C206" s="91"/>
      <c r="D206" s="89"/>
      <c r="E206" s="92"/>
      <c r="F206" s="93"/>
      <c r="G206" s="93"/>
      <c r="H206" s="93"/>
      <c r="I206" s="93"/>
      <c r="J206" s="94"/>
      <c r="K206" s="88"/>
      <c r="L206" s="89"/>
      <c r="M206" s="90"/>
      <c r="N206" s="91"/>
      <c r="O206" s="92"/>
      <c r="P206" s="93"/>
      <c r="Q206" s="93"/>
      <c r="R206" s="93"/>
      <c r="S206" s="93"/>
      <c r="T206" s="94"/>
    </row>
    <row r="207">
      <c r="A207" s="95"/>
      <c r="B207" s="96"/>
      <c r="C207" s="97"/>
      <c r="D207" s="95"/>
      <c r="E207" s="98"/>
      <c r="F207" s="99"/>
      <c r="G207" s="99"/>
      <c r="H207" s="99"/>
      <c r="I207" s="99"/>
      <c r="J207" s="100"/>
      <c r="K207" s="88"/>
      <c r="L207" s="95"/>
      <c r="M207" s="96"/>
      <c r="N207" s="97"/>
      <c r="O207" s="98"/>
      <c r="P207" s="99"/>
      <c r="Q207" s="99"/>
      <c r="R207" s="99"/>
      <c r="S207" s="99"/>
      <c r="T207" s="100"/>
    </row>
    <row r="208">
      <c r="A208" s="89"/>
      <c r="B208" s="90"/>
      <c r="C208" s="91"/>
      <c r="D208" s="89"/>
      <c r="E208" s="92"/>
      <c r="F208" s="93"/>
      <c r="G208" s="93"/>
      <c r="H208" s="93"/>
      <c r="I208" s="93"/>
      <c r="J208" s="94"/>
      <c r="K208" s="88"/>
      <c r="L208" s="89"/>
      <c r="M208" s="90"/>
      <c r="N208" s="91"/>
      <c r="O208" s="92"/>
      <c r="P208" s="93"/>
      <c r="Q208" s="93"/>
      <c r="R208" s="93"/>
      <c r="S208" s="93"/>
      <c r="T208" s="94"/>
    </row>
    <row r="209">
      <c r="A209" s="95"/>
      <c r="B209" s="96"/>
      <c r="C209" s="97"/>
      <c r="D209" s="95"/>
      <c r="E209" s="98"/>
      <c r="F209" s="99"/>
      <c r="G209" s="99"/>
      <c r="H209" s="99"/>
      <c r="I209" s="99"/>
      <c r="J209" s="100"/>
      <c r="K209" s="88"/>
      <c r="L209" s="95"/>
      <c r="M209" s="96"/>
      <c r="N209" s="97"/>
      <c r="O209" s="98"/>
      <c r="P209" s="99"/>
      <c r="Q209" s="99"/>
      <c r="R209" s="99"/>
      <c r="S209" s="99"/>
      <c r="T209" s="100"/>
    </row>
    <row r="210">
      <c r="A210" s="89"/>
      <c r="B210" s="90"/>
      <c r="C210" s="91"/>
      <c r="D210" s="89"/>
      <c r="E210" s="92"/>
      <c r="F210" s="93"/>
      <c r="G210" s="93"/>
      <c r="H210" s="93"/>
      <c r="I210" s="93"/>
      <c r="J210" s="94"/>
      <c r="K210" s="88"/>
      <c r="L210" s="89"/>
      <c r="M210" s="90"/>
      <c r="N210" s="91"/>
      <c r="O210" s="92"/>
      <c r="P210" s="93"/>
      <c r="Q210" s="93"/>
      <c r="R210" s="93"/>
      <c r="S210" s="93"/>
      <c r="T210" s="94"/>
    </row>
    <row r="211">
      <c r="A211" s="95"/>
      <c r="B211" s="96"/>
      <c r="C211" s="97"/>
      <c r="D211" s="95"/>
      <c r="E211" s="98"/>
      <c r="F211" s="99"/>
      <c r="G211" s="99"/>
      <c r="H211" s="99"/>
      <c r="I211" s="99"/>
      <c r="J211" s="100"/>
      <c r="K211" s="88"/>
      <c r="L211" s="95"/>
      <c r="M211" s="96"/>
      <c r="N211" s="97"/>
      <c r="O211" s="98"/>
      <c r="P211" s="99"/>
      <c r="Q211" s="99"/>
      <c r="R211" s="99"/>
      <c r="S211" s="99"/>
      <c r="T211" s="100"/>
    </row>
    <row r="212">
      <c r="A212" s="89"/>
      <c r="B212" s="90"/>
      <c r="C212" s="91"/>
      <c r="D212" s="89"/>
      <c r="E212" s="92"/>
      <c r="F212" s="93"/>
      <c r="G212" s="93"/>
      <c r="H212" s="93"/>
      <c r="I212" s="93"/>
      <c r="J212" s="94"/>
      <c r="K212" s="88"/>
      <c r="L212" s="89"/>
      <c r="M212" s="90"/>
      <c r="N212" s="91"/>
      <c r="O212" s="92"/>
      <c r="P212" s="93"/>
      <c r="Q212" s="93"/>
      <c r="R212" s="93"/>
      <c r="S212" s="93"/>
      <c r="T212" s="94"/>
    </row>
    <row r="213">
      <c r="A213" s="95"/>
      <c r="B213" s="96"/>
      <c r="C213" s="97"/>
      <c r="D213" s="95"/>
      <c r="E213" s="98"/>
      <c r="F213" s="99"/>
      <c r="G213" s="99"/>
      <c r="H213" s="99"/>
      <c r="I213" s="99"/>
      <c r="J213" s="100"/>
      <c r="K213" s="88"/>
      <c r="L213" s="95"/>
      <c r="M213" s="96"/>
      <c r="N213" s="97"/>
      <c r="O213" s="98"/>
      <c r="P213" s="99"/>
      <c r="Q213" s="99"/>
      <c r="R213" s="99"/>
      <c r="S213" s="99"/>
      <c r="T213" s="100"/>
    </row>
    <row r="214">
      <c r="A214" s="89"/>
      <c r="B214" s="90"/>
      <c r="C214" s="91"/>
      <c r="D214" s="89"/>
      <c r="E214" s="92"/>
      <c r="F214" s="93"/>
      <c r="G214" s="93"/>
      <c r="H214" s="93"/>
      <c r="I214" s="93"/>
      <c r="J214" s="94"/>
      <c r="K214" s="88"/>
      <c r="L214" s="89"/>
      <c r="M214" s="90"/>
      <c r="N214" s="91"/>
      <c r="O214" s="92"/>
      <c r="P214" s="93"/>
      <c r="Q214" s="93"/>
      <c r="R214" s="93"/>
      <c r="S214" s="93"/>
      <c r="T214" s="94"/>
    </row>
    <row r="215">
      <c r="A215" s="95"/>
      <c r="B215" s="96"/>
      <c r="C215" s="97"/>
      <c r="D215" s="95"/>
      <c r="E215" s="98"/>
      <c r="F215" s="99"/>
      <c r="G215" s="99"/>
      <c r="H215" s="99"/>
      <c r="I215" s="99"/>
      <c r="J215" s="100"/>
      <c r="K215" s="88"/>
      <c r="L215" s="95"/>
      <c r="M215" s="96"/>
      <c r="N215" s="97"/>
      <c r="O215" s="98"/>
      <c r="P215" s="99"/>
      <c r="Q215" s="99"/>
      <c r="R215" s="99"/>
      <c r="S215" s="99"/>
      <c r="T215" s="100"/>
    </row>
    <row r="216">
      <c r="A216" s="89"/>
      <c r="B216" s="90"/>
      <c r="C216" s="91"/>
      <c r="D216" s="89"/>
      <c r="E216" s="92"/>
      <c r="F216" s="93"/>
      <c r="G216" s="93"/>
      <c r="H216" s="93"/>
      <c r="I216" s="93"/>
      <c r="J216" s="94"/>
      <c r="K216" s="88"/>
      <c r="L216" s="89"/>
      <c r="M216" s="90"/>
      <c r="N216" s="91"/>
      <c r="O216" s="92"/>
      <c r="P216" s="93"/>
      <c r="Q216" s="93"/>
      <c r="R216" s="93"/>
      <c r="S216" s="93"/>
      <c r="T216" s="94"/>
    </row>
    <row r="217">
      <c r="A217" s="95"/>
      <c r="B217" s="96"/>
      <c r="C217" s="97"/>
      <c r="D217" s="95"/>
      <c r="E217" s="98"/>
      <c r="F217" s="99"/>
      <c r="G217" s="99"/>
      <c r="H217" s="99"/>
      <c r="I217" s="99"/>
      <c r="J217" s="100"/>
      <c r="K217" s="88"/>
      <c r="L217" s="95"/>
      <c r="M217" s="96"/>
      <c r="N217" s="97"/>
      <c r="O217" s="98"/>
      <c r="P217" s="99"/>
      <c r="Q217" s="99"/>
      <c r="R217" s="99"/>
      <c r="S217" s="99"/>
      <c r="T217" s="100"/>
    </row>
    <row r="218">
      <c r="A218" s="89"/>
      <c r="B218" s="90"/>
      <c r="C218" s="91"/>
      <c r="D218" s="89"/>
      <c r="E218" s="92"/>
      <c r="F218" s="93"/>
      <c r="G218" s="93"/>
      <c r="H218" s="93"/>
      <c r="I218" s="93"/>
      <c r="J218" s="94"/>
      <c r="K218" s="88"/>
      <c r="L218" s="89"/>
      <c r="M218" s="90"/>
      <c r="N218" s="91"/>
      <c r="O218" s="92"/>
      <c r="P218" s="93"/>
      <c r="Q218" s="93"/>
      <c r="R218" s="93"/>
      <c r="S218" s="93"/>
      <c r="T218" s="94"/>
    </row>
    <row r="219">
      <c r="A219" s="95"/>
      <c r="B219" s="96"/>
      <c r="C219" s="97"/>
      <c r="D219" s="95"/>
      <c r="E219" s="98"/>
      <c r="F219" s="99"/>
      <c r="G219" s="99"/>
      <c r="H219" s="99"/>
      <c r="I219" s="99"/>
      <c r="J219" s="100"/>
      <c r="K219" s="88"/>
      <c r="L219" s="95"/>
      <c r="M219" s="96"/>
      <c r="N219" s="97"/>
      <c r="O219" s="98"/>
      <c r="P219" s="99"/>
      <c r="Q219" s="99"/>
      <c r="R219" s="99"/>
      <c r="S219" s="99"/>
      <c r="T219" s="100"/>
    </row>
    <row r="220">
      <c r="A220" s="89"/>
      <c r="B220" s="90"/>
      <c r="C220" s="91"/>
      <c r="D220" s="89"/>
      <c r="E220" s="92"/>
      <c r="F220" s="93"/>
      <c r="G220" s="93"/>
      <c r="H220" s="93"/>
      <c r="I220" s="93"/>
      <c r="J220" s="94"/>
      <c r="K220" s="88"/>
      <c r="L220" s="89"/>
      <c r="M220" s="90"/>
      <c r="N220" s="91"/>
      <c r="O220" s="92"/>
      <c r="P220" s="93"/>
      <c r="Q220" s="93"/>
      <c r="R220" s="93"/>
      <c r="S220" s="93"/>
      <c r="T220" s="94"/>
    </row>
    <row r="221">
      <c r="A221" s="95"/>
      <c r="B221" s="96"/>
      <c r="C221" s="97"/>
      <c r="D221" s="95"/>
      <c r="E221" s="98"/>
      <c r="F221" s="99"/>
      <c r="G221" s="99"/>
      <c r="H221" s="99"/>
      <c r="I221" s="99"/>
      <c r="J221" s="100"/>
      <c r="K221" s="88"/>
      <c r="L221" s="95"/>
      <c r="M221" s="96"/>
      <c r="N221" s="97"/>
      <c r="O221" s="98"/>
      <c r="P221" s="99"/>
      <c r="Q221" s="99"/>
      <c r="R221" s="99"/>
      <c r="S221" s="99"/>
      <c r="T221" s="100"/>
    </row>
    <row r="222">
      <c r="A222" s="89"/>
      <c r="B222" s="90"/>
      <c r="C222" s="91"/>
      <c r="D222" s="89"/>
      <c r="E222" s="92"/>
      <c r="F222" s="93"/>
      <c r="G222" s="93"/>
      <c r="H222" s="93"/>
      <c r="I222" s="93"/>
      <c r="J222" s="94"/>
      <c r="K222" s="88"/>
      <c r="L222" s="89"/>
      <c r="M222" s="90"/>
      <c r="N222" s="91"/>
      <c r="O222" s="92"/>
      <c r="P222" s="93"/>
      <c r="Q222" s="93"/>
      <c r="R222" s="93"/>
      <c r="S222" s="93"/>
      <c r="T222" s="94"/>
    </row>
    <row r="223">
      <c r="A223" s="95"/>
      <c r="B223" s="96"/>
      <c r="C223" s="97"/>
      <c r="D223" s="95"/>
      <c r="E223" s="98"/>
      <c r="F223" s="99"/>
      <c r="G223" s="99"/>
      <c r="H223" s="99"/>
      <c r="I223" s="99"/>
      <c r="J223" s="100"/>
      <c r="K223" s="88"/>
      <c r="L223" s="95"/>
      <c r="M223" s="96"/>
      <c r="N223" s="97"/>
      <c r="O223" s="98"/>
      <c r="P223" s="99"/>
      <c r="Q223" s="99"/>
      <c r="R223" s="99"/>
      <c r="S223" s="99"/>
      <c r="T223" s="100"/>
    </row>
    <row r="224">
      <c r="A224" s="89"/>
      <c r="B224" s="90"/>
      <c r="C224" s="91"/>
      <c r="D224" s="89"/>
      <c r="E224" s="92"/>
      <c r="F224" s="93"/>
      <c r="G224" s="93"/>
      <c r="H224" s="93"/>
      <c r="I224" s="93"/>
      <c r="J224" s="94"/>
      <c r="K224" s="88"/>
      <c r="L224" s="89"/>
      <c r="M224" s="90"/>
      <c r="N224" s="91"/>
      <c r="O224" s="92"/>
      <c r="P224" s="93"/>
      <c r="Q224" s="93"/>
      <c r="R224" s="93"/>
      <c r="S224" s="93"/>
      <c r="T224" s="94"/>
    </row>
    <row r="225">
      <c r="A225" s="95"/>
      <c r="B225" s="96"/>
      <c r="C225" s="97"/>
      <c r="D225" s="95"/>
      <c r="E225" s="98"/>
      <c r="F225" s="99"/>
      <c r="G225" s="99"/>
      <c r="H225" s="99"/>
      <c r="I225" s="99"/>
      <c r="J225" s="100"/>
      <c r="K225" s="88"/>
      <c r="L225" s="95"/>
      <c r="M225" s="96"/>
      <c r="N225" s="97"/>
      <c r="O225" s="98"/>
      <c r="P225" s="99"/>
      <c r="Q225" s="99"/>
      <c r="R225" s="99"/>
      <c r="S225" s="99"/>
      <c r="T225" s="100"/>
    </row>
    <row r="226">
      <c r="A226" s="89"/>
      <c r="B226" s="90"/>
      <c r="C226" s="91"/>
      <c r="D226" s="89"/>
      <c r="E226" s="92"/>
      <c r="F226" s="93"/>
      <c r="G226" s="93"/>
      <c r="H226" s="93"/>
      <c r="I226" s="93"/>
      <c r="J226" s="94"/>
      <c r="K226" s="88"/>
      <c r="L226" s="89"/>
      <c r="M226" s="90"/>
      <c r="N226" s="91"/>
      <c r="O226" s="92"/>
      <c r="P226" s="93"/>
      <c r="Q226" s="93"/>
      <c r="R226" s="93"/>
      <c r="S226" s="93"/>
      <c r="T226" s="94"/>
    </row>
    <row r="227">
      <c r="A227" s="95"/>
      <c r="B227" s="96"/>
      <c r="C227" s="97"/>
      <c r="D227" s="95"/>
      <c r="E227" s="98"/>
      <c r="F227" s="99"/>
      <c r="G227" s="99"/>
      <c r="H227" s="99"/>
      <c r="I227" s="99"/>
      <c r="J227" s="100"/>
      <c r="K227" s="88"/>
      <c r="L227" s="95"/>
      <c r="M227" s="96"/>
      <c r="N227" s="97"/>
      <c r="O227" s="98"/>
      <c r="P227" s="99"/>
      <c r="Q227" s="99"/>
      <c r="R227" s="99"/>
      <c r="S227" s="99"/>
      <c r="T227" s="100"/>
    </row>
    <row r="228">
      <c r="A228" s="89"/>
      <c r="B228" s="90"/>
      <c r="C228" s="91"/>
      <c r="D228" s="89"/>
      <c r="E228" s="92"/>
      <c r="F228" s="93"/>
      <c r="G228" s="93"/>
      <c r="H228" s="93"/>
      <c r="I228" s="93"/>
      <c r="J228" s="94"/>
      <c r="K228" s="88"/>
      <c r="L228" s="89"/>
      <c r="M228" s="90"/>
      <c r="N228" s="91"/>
      <c r="O228" s="92"/>
      <c r="P228" s="93"/>
      <c r="Q228" s="93"/>
      <c r="R228" s="93"/>
      <c r="S228" s="93"/>
      <c r="T228" s="94"/>
    </row>
    <row r="229">
      <c r="A229" s="95"/>
      <c r="B229" s="96"/>
      <c r="C229" s="97"/>
      <c r="D229" s="95"/>
      <c r="E229" s="98"/>
      <c r="F229" s="99"/>
      <c r="G229" s="99"/>
      <c r="H229" s="99"/>
      <c r="I229" s="99"/>
      <c r="J229" s="100"/>
      <c r="K229" s="88"/>
      <c r="L229" s="95"/>
      <c r="M229" s="96"/>
      <c r="N229" s="97"/>
      <c r="O229" s="98"/>
      <c r="P229" s="99"/>
      <c r="Q229" s="99"/>
      <c r="R229" s="99"/>
      <c r="S229" s="99"/>
      <c r="T229" s="100"/>
    </row>
    <row r="230">
      <c r="A230" s="89"/>
      <c r="B230" s="90"/>
      <c r="C230" s="91"/>
      <c r="D230" s="89"/>
      <c r="E230" s="92"/>
      <c r="F230" s="93"/>
      <c r="G230" s="93"/>
      <c r="H230" s="93"/>
      <c r="I230" s="93"/>
      <c r="J230" s="94"/>
      <c r="K230" s="88"/>
      <c r="L230" s="89"/>
      <c r="M230" s="90"/>
      <c r="N230" s="91"/>
      <c r="O230" s="92"/>
      <c r="P230" s="93"/>
      <c r="Q230" s="93"/>
      <c r="R230" s="93"/>
      <c r="S230" s="93"/>
      <c r="T230" s="94"/>
    </row>
    <row r="231">
      <c r="A231" s="95"/>
      <c r="B231" s="96"/>
      <c r="C231" s="97"/>
      <c r="D231" s="95"/>
      <c r="E231" s="98"/>
      <c r="F231" s="99"/>
      <c r="G231" s="99"/>
      <c r="H231" s="99"/>
      <c r="I231" s="99"/>
      <c r="J231" s="100"/>
      <c r="K231" s="88"/>
      <c r="L231" s="95"/>
      <c r="M231" s="96"/>
      <c r="N231" s="97"/>
      <c r="O231" s="98"/>
      <c r="P231" s="99"/>
      <c r="Q231" s="99"/>
      <c r="R231" s="99"/>
      <c r="S231" s="99"/>
      <c r="T231" s="100"/>
    </row>
    <row r="232">
      <c r="A232" s="89"/>
      <c r="B232" s="90"/>
      <c r="C232" s="91"/>
      <c r="D232" s="89"/>
      <c r="E232" s="92"/>
      <c r="F232" s="93"/>
      <c r="G232" s="93"/>
      <c r="H232" s="93"/>
      <c r="I232" s="93"/>
      <c r="J232" s="94"/>
      <c r="K232" s="88"/>
      <c r="L232" s="89"/>
      <c r="M232" s="90"/>
      <c r="N232" s="91"/>
      <c r="O232" s="92"/>
      <c r="P232" s="93"/>
      <c r="Q232" s="93"/>
      <c r="R232" s="93"/>
      <c r="S232" s="93"/>
      <c r="T232" s="94"/>
    </row>
    <row r="233">
      <c r="A233" s="95"/>
      <c r="B233" s="96"/>
      <c r="C233" s="97"/>
      <c r="D233" s="95"/>
      <c r="E233" s="98"/>
      <c r="F233" s="99"/>
      <c r="G233" s="99"/>
      <c r="H233" s="99"/>
      <c r="I233" s="99"/>
      <c r="J233" s="100"/>
      <c r="K233" s="88"/>
      <c r="L233" s="95"/>
      <c r="M233" s="96"/>
      <c r="N233" s="97"/>
      <c r="O233" s="98"/>
      <c r="P233" s="99"/>
      <c r="Q233" s="99"/>
      <c r="R233" s="99"/>
      <c r="S233" s="99"/>
      <c r="T233" s="100"/>
    </row>
    <row r="234">
      <c r="A234" s="89"/>
      <c r="B234" s="90"/>
      <c r="C234" s="91"/>
      <c r="D234" s="89"/>
      <c r="E234" s="92"/>
      <c r="F234" s="93"/>
      <c r="G234" s="93"/>
      <c r="H234" s="93"/>
      <c r="I234" s="93"/>
      <c r="J234" s="94"/>
      <c r="K234" s="88"/>
      <c r="L234" s="89"/>
      <c r="M234" s="90"/>
      <c r="N234" s="91"/>
      <c r="O234" s="92"/>
      <c r="P234" s="93"/>
      <c r="Q234" s="93"/>
      <c r="R234" s="93"/>
      <c r="S234" s="93"/>
      <c r="T234" s="94"/>
    </row>
    <row r="235">
      <c r="A235" s="95"/>
      <c r="B235" s="96"/>
      <c r="C235" s="97"/>
      <c r="D235" s="95"/>
      <c r="E235" s="98"/>
      <c r="F235" s="99"/>
      <c r="G235" s="99"/>
      <c r="H235" s="99"/>
      <c r="I235" s="99"/>
      <c r="J235" s="100"/>
      <c r="K235" s="88"/>
      <c r="L235" s="95"/>
      <c r="M235" s="96"/>
      <c r="N235" s="97"/>
      <c r="O235" s="98"/>
      <c r="P235" s="99"/>
      <c r="Q235" s="99"/>
      <c r="R235" s="99"/>
      <c r="S235" s="99"/>
      <c r="T235" s="100"/>
    </row>
    <row r="236">
      <c r="A236" s="89"/>
      <c r="B236" s="90"/>
      <c r="C236" s="91"/>
      <c r="D236" s="89"/>
      <c r="E236" s="92"/>
      <c r="F236" s="93"/>
      <c r="G236" s="93"/>
      <c r="H236" s="93"/>
      <c r="I236" s="93"/>
      <c r="J236" s="94"/>
      <c r="K236" s="88"/>
      <c r="L236" s="89"/>
      <c r="M236" s="90"/>
      <c r="N236" s="91"/>
      <c r="O236" s="92"/>
      <c r="P236" s="93"/>
      <c r="Q236" s="93"/>
      <c r="R236" s="93"/>
      <c r="S236" s="93"/>
      <c r="T236" s="94"/>
    </row>
    <row r="237">
      <c r="A237" s="95"/>
      <c r="B237" s="96"/>
      <c r="C237" s="97"/>
      <c r="D237" s="95"/>
      <c r="E237" s="98"/>
      <c r="F237" s="99"/>
      <c r="G237" s="99"/>
      <c r="H237" s="99"/>
      <c r="I237" s="99"/>
      <c r="J237" s="100"/>
      <c r="K237" s="88"/>
      <c r="L237" s="95"/>
      <c r="M237" s="96"/>
      <c r="N237" s="97"/>
      <c r="O237" s="98"/>
      <c r="P237" s="99"/>
      <c r="Q237" s="99"/>
      <c r="R237" s="99"/>
      <c r="S237" s="99"/>
      <c r="T237" s="100"/>
    </row>
    <row r="238">
      <c r="A238" s="89"/>
      <c r="B238" s="90"/>
      <c r="C238" s="91"/>
      <c r="D238" s="89"/>
      <c r="E238" s="92"/>
      <c r="F238" s="93"/>
      <c r="G238" s="93"/>
      <c r="H238" s="93"/>
      <c r="I238" s="93"/>
      <c r="J238" s="94"/>
      <c r="K238" s="88"/>
      <c r="L238" s="89"/>
      <c r="M238" s="90"/>
      <c r="N238" s="91"/>
      <c r="O238" s="92"/>
      <c r="P238" s="93"/>
      <c r="Q238" s="93"/>
      <c r="R238" s="93"/>
      <c r="S238" s="93"/>
      <c r="T238" s="94"/>
    </row>
    <row r="239">
      <c r="A239" s="95"/>
      <c r="B239" s="96"/>
      <c r="C239" s="97"/>
      <c r="D239" s="95"/>
      <c r="E239" s="98"/>
      <c r="F239" s="99"/>
      <c r="G239" s="99"/>
      <c r="H239" s="99"/>
      <c r="I239" s="99"/>
      <c r="J239" s="100"/>
      <c r="K239" s="88"/>
      <c r="L239" s="95"/>
      <c r="M239" s="96"/>
      <c r="N239" s="97"/>
      <c r="O239" s="98"/>
      <c r="P239" s="99"/>
      <c r="Q239" s="99"/>
      <c r="R239" s="99"/>
      <c r="S239" s="99"/>
      <c r="T239" s="100"/>
    </row>
    <row r="240">
      <c r="A240" s="89"/>
      <c r="B240" s="90"/>
      <c r="C240" s="91"/>
      <c r="D240" s="89"/>
      <c r="E240" s="92"/>
      <c r="F240" s="93"/>
      <c r="G240" s="93"/>
      <c r="H240" s="93"/>
      <c r="I240" s="93"/>
      <c r="J240" s="94"/>
      <c r="K240" s="88"/>
      <c r="L240" s="89"/>
      <c r="M240" s="90"/>
      <c r="N240" s="91"/>
      <c r="O240" s="92"/>
      <c r="P240" s="93"/>
      <c r="Q240" s="93"/>
      <c r="R240" s="93"/>
      <c r="S240" s="93"/>
      <c r="T240" s="94"/>
    </row>
    <row r="241">
      <c r="A241" s="95"/>
      <c r="B241" s="96"/>
      <c r="C241" s="97"/>
      <c r="D241" s="95"/>
      <c r="E241" s="98"/>
      <c r="F241" s="99"/>
      <c r="G241" s="99"/>
      <c r="H241" s="99"/>
      <c r="I241" s="99"/>
      <c r="J241" s="100"/>
      <c r="K241" s="88"/>
      <c r="L241" s="95"/>
      <c r="M241" s="96"/>
      <c r="N241" s="97"/>
      <c r="O241" s="98"/>
      <c r="P241" s="99"/>
      <c r="Q241" s="99"/>
      <c r="R241" s="99"/>
      <c r="S241" s="99"/>
      <c r="T241" s="100"/>
    </row>
    <row r="242">
      <c r="A242" s="89"/>
      <c r="B242" s="90"/>
      <c r="C242" s="91"/>
      <c r="D242" s="89"/>
      <c r="E242" s="92"/>
      <c r="F242" s="93"/>
      <c r="G242" s="93"/>
      <c r="H242" s="93"/>
      <c r="I242" s="93"/>
      <c r="J242" s="94"/>
      <c r="K242" s="88"/>
      <c r="L242" s="89"/>
      <c r="M242" s="90"/>
      <c r="N242" s="91"/>
      <c r="O242" s="92"/>
      <c r="P242" s="93"/>
      <c r="Q242" s="93"/>
      <c r="R242" s="93"/>
      <c r="S242" s="93"/>
      <c r="T242" s="94"/>
    </row>
    <row r="243">
      <c r="A243" s="95"/>
      <c r="B243" s="96"/>
      <c r="C243" s="97"/>
      <c r="D243" s="95"/>
      <c r="E243" s="98"/>
      <c r="F243" s="99"/>
      <c r="G243" s="99"/>
      <c r="H243" s="99"/>
      <c r="I243" s="99"/>
      <c r="J243" s="100"/>
      <c r="K243" s="88"/>
      <c r="L243" s="95"/>
      <c r="M243" s="96"/>
      <c r="N243" s="97"/>
      <c r="O243" s="98"/>
      <c r="P243" s="99"/>
      <c r="Q243" s="99"/>
      <c r="R243" s="99"/>
      <c r="S243" s="99"/>
      <c r="T243" s="100"/>
    </row>
    <row r="244">
      <c r="A244" s="89"/>
      <c r="B244" s="90"/>
      <c r="C244" s="91"/>
      <c r="D244" s="89"/>
      <c r="E244" s="92"/>
      <c r="F244" s="93"/>
      <c r="G244" s="93"/>
      <c r="H244" s="93"/>
      <c r="I244" s="93"/>
      <c r="J244" s="94"/>
      <c r="K244" s="88"/>
      <c r="L244" s="89"/>
      <c r="M244" s="90"/>
      <c r="N244" s="91"/>
      <c r="O244" s="92"/>
      <c r="P244" s="93"/>
      <c r="Q244" s="93"/>
      <c r="R244" s="93"/>
      <c r="S244" s="93"/>
      <c r="T244" s="94"/>
    </row>
    <row r="245">
      <c r="A245" s="95"/>
      <c r="B245" s="96"/>
      <c r="C245" s="97"/>
      <c r="D245" s="95"/>
      <c r="E245" s="98"/>
      <c r="F245" s="99"/>
      <c r="G245" s="99"/>
      <c r="H245" s="99"/>
      <c r="I245" s="99"/>
      <c r="J245" s="100"/>
      <c r="K245" s="88"/>
      <c r="L245" s="95"/>
      <c r="M245" s="96"/>
      <c r="N245" s="97"/>
      <c r="O245" s="98"/>
      <c r="P245" s="99"/>
      <c r="Q245" s="99"/>
      <c r="R245" s="99"/>
      <c r="S245" s="99"/>
      <c r="T245" s="100"/>
    </row>
    <row r="246">
      <c r="A246" s="89"/>
      <c r="B246" s="90"/>
      <c r="C246" s="91"/>
      <c r="D246" s="89"/>
      <c r="E246" s="92"/>
      <c r="F246" s="93"/>
      <c r="G246" s="93"/>
      <c r="H246" s="93"/>
      <c r="I246" s="93"/>
      <c r="J246" s="94"/>
      <c r="K246" s="88"/>
      <c r="L246" s="89"/>
      <c r="M246" s="90"/>
      <c r="N246" s="91"/>
      <c r="O246" s="92"/>
      <c r="P246" s="93"/>
      <c r="Q246" s="93"/>
      <c r="R246" s="93"/>
      <c r="S246" s="93"/>
      <c r="T246" s="94"/>
    </row>
    <row r="247">
      <c r="A247" s="95"/>
      <c r="B247" s="96"/>
      <c r="C247" s="97"/>
      <c r="D247" s="95"/>
      <c r="E247" s="98"/>
      <c r="F247" s="99"/>
      <c r="G247" s="99"/>
      <c r="H247" s="99"/>
      <c r="I247" s="99"/>
      <c r="J247" s="100"/>
      <c r="K247" s="88"/>
      <c r="L247" s="95"/>
      <c r="M247" s="96"/>
      <c r="N247" s="97"/>
      <c r="O247" s="98"/>
      <c r="P247" s="99"/>
      <c r="Q247" s="99"/>
      <c r="R247" s="99"/>
      <c r="S247" s="99"/>
      <c r="T247" s="100"/>
    </row>
    <row r="248">
      <c r="A248" s="89"/>
      <c r="B248" s="90"/>
      <c r="C248" s="91"/>
      <c r="D248" s="89"/>
      <c r="E248" s="92"/>
      <c r="F248" s="93"/>
      <c r="G248" s="93"/>
      <c r="H248" s="93"/>
      <c r="I248" s="93"/>
      <c r="J248" s="94"/>
      <c r="K248" s="88"/>
      <c r="L248" s="89"/>
      <c r="M248" s="90"/>
      <c r="N248" s="91"/>
      <c r="O248" s="92"/>
      <c r="P248" s="93"/>
      <c r="Q248" s="93"/>
      <c r="R248" s="93"/>
      <c r="S248" s="93"/>
      <c r="T248" s="94"/>
    </row>
    <row r="249">
      <c r="A249" s="95"/>
      <c r="B249" s="96"/>
      <c r="C249" s="97"/>
      <c r="D249" s="95"/>
      <c r="E249" s="98"/>
      <c r="F249" s="99"/>
      <c r="G249" s="99"/>
      <c r="H249" s="99"/>
      <c r="I249" s="99"/>
      <c r="J249" s="100"/>
      <c r="K249" s="88"/>
      <c r="L249" s="95"/>
      <c r="M249" s="96"/>
      <c r="N249" s="97"/>
      <c r="O249" s="98"/>
      <c r="P249" s="99"/>
      <c r="Q249" s="99"/>
      <c r="R249" s="99"/>
      <c r="S249" s="99"/>
      <c r="T249" s="100"/>
    </row>
    <row r="250">
      <c r="A250" s="89"/>
      <c r="B250" s="90"/>
      <c r="C250" s="91"/>
      <c r="D250" s="89"/>
      <c r="E250" s="92"/>
      <c r="F250" s="93"/>
      <c r="G250" s="93"/>
      <c r="H250" s="93"/>
      <c r="I250" s="93"/>
      <c r="J250" s="94"/>
      <c r="K250" s="88"/>
      <c r="L250" s="89"/>
      <c r="M250" s="90"/>
      <c r="N250" s="91"/>
      <c r="O250" s="92"/>
      <c r="P250" s="93"/>
      <c r="Q250" s="93"/>
      <c r="R250" s="93"/>
      <c r="S250" s="93"/>
      <c r="T250" s="94"/>
    </row>
    <row r="251">
      <c r="A251" s="95"/>
      <c r="B251" s="96"/>
      <c r="C251" s="97"/>
      <c r="D251" s="95"/>
      <c r="E251" s="98"/>
      <c r="F251" s="99"/>
      <c r="G251" s="99"/>
      <c r="H251" s="99"/>
      <c r="I251" s="99"/>
      <c r="J251" s="100"/>
      <c r="K251" s="88"/>
      <c r="L251" s="95"/>
      <c r="M251" s="96"/>
      <c r="N251" s="97"/>
      <c r="O251" s="98"/>
      <c r="P251" s="99"/>
      <c r="Q251" s="99"/>
      <c r="R251" s="99"/>
      <c r="S251" s="99"/>
      <c r="T251" s="100"/>
    </row>
    <row r="252">
      <c r="A252" s="89"/>
      <c r="B252" s="90"/>
      <c r="C252" s="91"/>
      <c r="D252" s="89"/>
      <c r="E252" s="92"/>
      <c r="F252" s="93"/>
      <c r="G252" s="93"/>
      <c r="H252" s="93"/>
      <c r="I252" s="93"/>
      <c r="J252" s="94"/>
      <c r="K252" s="88"/>
      <c r="L252" s="89"/>
      <c r="M252" s="90"/>
      <c r="N252" s="91"/>
      <c r="O252" s="92"/>
      <c r="P252" s="93"/>
      <c r="Q252" s="93"/>
      <c r="R252" s="93"/>
      <c r="S252" s="93"/>
      <c r="T252" s="94"/>
    </row>
    <row r="253">
      <c r="A253" s="95"/>
      <c r="B253" s="96"/>
      <c r="C253" s="97"/>
      <c r="D253" s="95"/>
      <c r="E253" s="98"/>
      <c r="F253" s="99"/>
      <c r="G253" s="99"/>
      <c r="H253" s="99"/>
      <c r="I253" s="99"/>
      <c r="J253" s="100"/>
      <c r="K253" s="88"/>
      <c r="L253" s="95"/>
      <c r="M253" s="96"/>
      <c r="N253" s="97"/>
      <c r="O253" s="98"/>
      <c r="P253" s="99"/>
      <c r="Q253" s="99"/>
      <c r="R253" s="99"/>
      <c r="S253" s="99"/>
      <c r="T253" s="100"/>
    </row>
    <row r="254">
      <c r="A254" s="89"/>
      <c r="B254" s="90"/>
      <c r="C254" s="91"/>
      <c r="D254" s="89"/>
      <c r="E254" s="92"/>
      <c r="F254" s="93"/>
      <c r="G254" s="93"/>
      <c r="H254" s="93"/>
      <c r="I254" s="93"/>
      <c r="J254" s="94"/>
      <c r="K254" s="88"/>
      <c r="L254" s="89"/>
      <c r="M254" s="90"/>
      <c r="N254" s="91"/>
      <c r="O254" s="92"/>
      <c r="P254" s="93"/>
      <c r="Q254" s="93"/>
      <c r="R254" s="93"/>
      <c r="S254" s="93"/>
      <c r="T254" s="94"/>
    </row>
    <row r="255">
      <c r="A255" s="95"/>
      <c r="B255" s="96"/>
      <c r="C255" s="97"/>
      <c r="D255" s="95"/>
      <c r="E255" s="98"/>
      <c r="F255" s="99"/>
      <c r="G255" s="99"/>
      <c r="H255" s="99"/>
      <c r="I255" s="99"/>
      <c r="J255" s="100"/>
      <c r="K255" s="88"/>
      <c r="L255" s="95"/>
      <c r="M255" s="96"/>
      <c r="N255" s="97"/>
      <c r="O255" s="98"/>
      <c r="P255" s="99"/>
      <c r="Q255" s="99"/>
      <c r="R255" s="99"/>
      <c r="S255" s="99"/>
      <c r="T255" s="100"/>
    </row>
    <row r="256">
      <c r="A256" s="89"/>
      <c r="B256" s="90"/>
      <c r="C256" s="91"/>
      <c r="D256" s="89"/>
      <c r="E256" s="92"/>
      <c r="F256" s="93"/>
      <c r="G256" s="93"/>
      <c r="H256" s="93"/>
      <c r="I256" s="93"/>
      <c r="J256" s="94"/>
      <c r="K256" s="88"/>
      <c r="L256" s="89"/>
      <c r="M256" s="90"/>
      <c r="N256" s="91"/>
      <c r="O256" s="92"/>
      <c r="P256" s="93"/>
      <c r="Q256" s="93"/>
      <c r="R256" s="93"/>
      <c r="S256" s="93"/>
      <c r="T256" s="94"/>
    </row>
    <row r="257">
      <c r="A257" s="95"/>
      <c r="B257" s="96"/>
      <c r="C257" s="97"/>
      <c r="D257" s="95"/>
      <c r="E257" s="98"/>
      <c r="F257" s="99"/>
      <c r="G257" s="99"/>
      <c r="H257" s="99"/>
      <c r="I257" s="99"/>
      <c r="J257" s="100"/>
      <c r="K257" s="88"/>
      <c r="L257" s="95"/>
      <c r="M257" s="96"/>
      <c r="N257" s="97"/>
      <c r="O257" s="98"/>
      <c r="P257" s="99"/>
      <c r="Q257" s="99"/>
      <c r="R257" s="99"/>
      <c r="S257" s="99"/>
      <c r="T257" s="100"/>
    </row>
    <row r="258">
      <c r="A258" s="89"/>
      <c r="B258" s="90"/>
      <c r="C258" s="91"/>
      <c r="D258" s="89"/>
      <c r="E258" s="92"/>
      <c r="F258" s="93"/>
      <c r="G258" s="93"/>
      <c r="H258" s="93"/>
      <c r="I258" s="93"/>
      <c r="J258" s="94"/>
      <c r="K258" s="88"/>
      <c r="L258" s="89"/>
      <c r="M258" s="90"/>
      <c r="N258" s="91"/>
      <c r="O258" s="92"/>
      <c r="P258" s="93"/>
      <c r="Q258" s="93"/>
      <c r="R258" s="93"/>
      <c r="S258" s="93"/>
      <c r="T258" s="94"/>
    </row>
    <row r="259">
      <c r="A259" s="95"/>
      <c r="B259" s="96"/>
      <c r="C259" s="97"/>
      <c r="D259" s="95"/>
      <c r="E259" s="98"/>
      <c r="F259" s="99"/>
      <c r="G259" s="99"/>
      <c r="H259" s="99"/>
      <c r="I259" s="99"/>
      <c r="J259" s="100"/>
      <c r="K259" s="88"/>
      <c r="L259" s="95"/>
      <c r="M259" s="96"/>
      <c r="N259" s="97"/>
      <c r="O259" s="98"/>
      <c r="P259" s="99"/>
      <c r="Q259" s="99"/>
      <c r="R259" s="99"/>
      <c r="S259" s="99"/>
      <c r="T259" s="100"/>
    </row>
    <row r="260">
      <c r="A260" s="89"/>
      <c r="B260" s="90"/>
      <c r="C260" s="91"/>
      <c r="D260" s="89"/>
      <c r="E260" s="92"/>
      <c r="F260" s="93"/>
      <c r="G260" s="93"/>
      <c r="H260" s="93"/>
      <c r="I260" s="93"/>
      <c r="J260" s="94"/>
      <c r="K260" s="88"/>
      <c r="L260" s="89"/>
      <c r="M260" s="90"/>
      <c r="N260" s="91"/>
      <c r="O260" s="92"/>
      <c r="P260" s="93"/>
      <c r="Q260" s="93"/>
      <c r="R260" s="93"/>
      <c r="S260" s="93"/>
      <c r="T260" s="94"/>
    </row>
    <row r="261">
      <c r="A261" s="95"/>
      <c r="B261" s="96"/>
      <c r="C261" s="97"/>
      <c r="D261" s="95"/>
      <c r="E261" s="98"/>
      <c r="F261" s="99"/>
      <c r="G261" s="99"/>
      <c r="H261" s="99"/>
      <c r="I261" s="99"/>
      <c r="J261" s="100"/>
      <c r="K261" s="88"/>
      <c r="L261" s="95"/>
      <c r="M261" s="96"/>
      <c r="N261" s="97"/>
      <c r="O261" s="98"/>
      <c r="P261" s="99"/>
      <c r="Q261" s="99"/>
      <c r="R261" s="99"/>
      <c r="S261" s="99"/>
      <c r="T261" s="100"/>
    </row>
    <row r="262">
      <c r="A262" s="89"/>
      <c r="B262" s="90"/>
      <c r="C262" s="91"/>
      <c r="D262" s="89"/>
      <c r="E262" s="92"/>
      <c r="F262" s="93"/>
      <c r="G262" s="93"/>
      <c r="H262" s="93"/>
      <c r="I262" s="93"/>
      <c r="J262" s="94"/>
      <c r="K262" s="88"/>
      <c r="L262" s="89"/>
      <c r="M262" s="90"/>
      <c r="N262" s="91"/>
      <c r="O262" s="92"/>
      <c r="P262" s="93"/>
      <c r="Q262" s="93"/>
      <c r="R262" s="93"/>
      <c r="S262" s="93"/>
      <c r="T262" s="94"/>
    </row>
    <row r="263">
      <c r="A263" s="95"/>
      <c r="B263" s="96"/>
      <c r="C263" s="97"/>
      <c r="D263" s="95"/>
      <c r="E263" s="98"/>
      <c r="F263" s="99"/>
      <c r="G263" s="99"/>
      <c r="H263" s="99"/>
      <c r="I263" s="99"/>
      <c r="J263" s="100"/>
      <c r="K263" s="88"/>
      <c r="L263" s="95"/>
      <c r="M263" s="96"/>
      <c r="N263" s="97"/>
      <c r="O263" s="98"/>
      <c r="P263" s="99"/>
      <c r="Q263" s="99"/>
      <c r="R263" s="99"/>
      <c r="S263" s="99"/>
      <c r="T263" s="100"/>
    </row>
    <row r="264">
      <c r="A264" s="89"/>
      <c r="B264" s="90"/>
      <c r="C264" s="91"/>
      <c r="D264" s="89"/>
      <c r="E264" s="92"/>
      <c r="F264" s="93"/>
      <c r="G264" s="93"/>
      <c r="H264" s="93"/>
      <c r="I264" s="93"/>
      <c r="J264" s="94"/>
      <c r="K264" s="88"/>
      <c r="L264" s="89"/>
      <c r="M264" s="90"/>
      <c r="N264" s="91"/>
      <c r="O264" s="92"/>
      <c r="P264" s="93"/>
      <c r="Q264" s="93"/>
      <c r="R264" s="93"/>
      <c r="S264" s="93"/>
      <c r="T264" s="94"/>
    </row>
    <row r="265">
      <c r="A265" s="95"/>
      <c r="B265" s="96"/>
      <c r="C265" s="97"/>
      <c r="D265" s="95"/>
      <c r="E265" s="98"/>
      <c r="F265" s="99"/>
      <c r="G265" s="99"/>
      <c r="H265" s="99"/>
      <c r="I265" s="99"/>
      <c r="J265" s="100"/>
      <c r="K265" s="88"/>
      <c r="L265" s="95"/>
      <c r="M265" s="96"/>
      <c r="N265" s="97"/>
      <c r="O265" s="98"/>
      <c r="P265" s="99"/>
      <c r="Q265" s="99"/>
      <c r="R265" s="99"/>
      <c r="S265" s="99"/>
      <c r="T265" s="100"/>
    </row>
    <row r="266">
      <c r="A266" s="89"/>
      <c r="B266" s="90"/>
      <c r="C266" s="91"/>
      <c r="D266" s="89"/>
      <c r="E266" s="92"/>
      <c r="F266" s="93"/>
      <c r="G266" s="93"/>
      <c r="H266" s="93"/>
      <c r="I266" s="93"/>
      <c r="J266" s="94"/>
      <c r="K266" s="88"/>
      <c r="L266" s="89"/>
      <c r="M266" s="90"/>
      <c r="N266" s="91"/>
      <c r="O266" s="92"/>
      <c r="P266" s="93"/>
      <c r="Q266" s="93"/>
      <c r="R266" s="93"/>
      <c r="S266" s="93"/>
      <c r="T266" s="94"/>
    </row>
    <row r="267">
      <c r="A267" s="95"/>
      <c r="B267" s="96"/>
      <c r="C267" s="97"/>
      <c r="D267" s="95"/>
      <c r="E267" s="98"/>
      <c r="F267" s="99"/>
      <c r="G267" s="99"/>
      <c r="H267" s="99"/>
      <c r="I267" s="99"/>
      <c r="J267" s="100"/>
      <c r="K267" s="88"/>
      <c r="L267" s="95"/>
      <c r="M267" s="96"/>
      <c r="N267" s="97"/>
      <c r="O267" s="98"/>
      <c r="P267" s="99"/>
      <c r="Q267" s="99"/>
      <c r="R267" s="99"/>
      <c r="S267" s="99"/>
      <c r="T267" s="100"/>
    </row>
    <row r="268">
      <c r="A268" s="89"/>
      <c r="B268" s="90"/>
      <c r="C268" s="91"/>
      <c r="D268" s="89"/>
      <c r="E268" s="92"/>
      <c r="F268" s="93"/>
      <c r="G268" s="93"/>
      <c r="H268" s="93"/>
      <c r="I268" s="93"/>
      <c r="J268" s="94"/>
      <c r="K268" s="88"/>
      <c r="L268" s="89"/>
      <c r="M268" s="90"/>
      <c r="N268" s="91"/>
      <c r="O268" s="92"/>
      <c r="P268" s="93"/>
      <c r="Q268" s="93"/>
      <c r="R268" s="93"/>
      <c r="S268" s="93"/>
      <c r="T268" s="94"/>
    </row>
    <row r="269">
      <c r="A269" s="95"/>
      <c r="B269" s="96"/>
      <c r="C269" s="97"/>
      <c r="D269" s="95"/>
      <c r="E269" s="98"/>
      <c r="F269" s="99"/>
      <c r="G269" s="99"/>
      <c r="H269" s="99"/>
      <c r="I269" s="99"/>
      <c r="J269" s="100"/>
      <c r="K269" s="88"/>
      <c r="L269" s="95"/>
      <c r="M269" s="96"/>
      <c r="N269" s="97"/>
      <c r="O269" s="98"/>
      <c r="P269" s="99"/>
      <c r="Q269" s="99"/>
      <c r="R269" s="99"/>
      <c r="S269" s="99"/>
      <c r="T269" s="100"/>
    </row>
    <row r="270">
      <c r="A270" s="89"/>
      <c r="B270" s="90"/>
      <c r="C270" s="91"/>
      <c r="D270" s="89"/>
      <c r="E270" s="92"/>
      <c r="F270" s="93"/>
      <c r="G270" s="93"/>
      <c r="H270" s="93"/>
      <c r="I270" s="93"/>
      <c r="J270" s="94"/>
      <c r="K270" s="88"/>
      <c r="L270" s="89"/>
      <c r="M270" s="90"/>
      <c r="N270" s="91"/>
      <c r="O270" s="92"/>
      <c r="P270" s="93"/>
      <c r="Q270" s="93"/>
      <c r="R270" s="93"/>
      <c r="S270" s="93"/>
      <c r="T270" s="94"/>
    </row>
    <row r="271">
      <c r="A271" s="95"/>
      <c r="B271" s="96"/>
      <c r="C271" s="97"/>
      <c r="D271" s="95"/>
      <c r="E271" s="98"/>
      <c r="F271" s="99"/>
      <c r="G271" s="99"/>
      <c r="H271" s="99"/>
      <c r="I271" s="99"/>
      <c r="J271" s="100"/>
      <c r="K271" s="88"/>
      <c r="L271" s="95"/>
      <c r="M271" s="96"/>
      <c r="N271" s="97"/>
      <c r="O271" s="98"/>
      <c r="P271" s="99"/>
      <c r="Q271" s="99"/>
      <c r="R271" s="99"/>
      <c r="S271" s="99"/>
      <c r="T271" s="100"/>
    </row>
    <row r="272">
      <c r="A272" s="89"/>
      <c r="B272" s="90"/>
      <c r="C272" s="91"/>
      <c r="D272" s="89"/>
      <c r="E272" s="92"/>
      <c r="F272" s="93"/>
      <c r="G272" s="93"/>
      <c r="H272" s="93"/>
      <c r="I272" s="93"/>
      <c r="J272" s="94"/>
      <c r="K272" s="88"/>
      <c r="L272" s="89"/>
      <c r="M272" s="90"/>
      <c r="N272" s="91"/>
      <c r="O272" s="92"/>
      <c r="P272" s="93"/>
      <c r="Q272" s="93"/>
      <c r="R272" s="93"/>
      <c r="S272" s="93"/>
      <c r="T272" s="94"/>
    </row>
    <row r="273">
      <c r="A273" s="95"/>
      <c r="B273" s="96"/>
      <c r="C273" s="97"/>
      <c r="D273" s="95"/>
      <c r="E273" s="98"/>
      <c r="F273" s="99"/>
      <c r="G273" s="99"/>
      <c r="H273" s="99"/>
      <c r="I273" s="99"/>
      <c r="J273" s="100"/>
      <c r="K273" s="88"/>
      <c r="L273" s="95"/>
      <c r="M273" s="96"/>
      <c r="N273" s="97"/>
      <c r="O273" s="98"/>
      <c r="P273" s="99"/>
      <c r="Q273" s="99"/>
      <c r="R273" s="99"/>
      <c r="S273" s="99"/>
      <c r="T273" s="100"/>
    </row>
    <row r="274">
      <c r="A274" s="89"/>
      <c r="B274" s="90"/>
      <c r="C274" s="91"/>
      <c r="D274" s="89"/>
      <c r="E274" s="92"/>
      <c r="F274" s="93"/>
      <c r="G274" s="93"/>
      <c r="H274" s="93"/>
      <c r="I274" s="93"/>
      <c r="J274" s="94"/>
      <c r="K274" s="88"/>
      <c r="L274" s="89"/>
      <c r="M274" s="90"/>
      <c r="N274" s="91"/>
      <c r="O274" s="92"/>
      <c r="P274" s="93"/>
      <c r="Q274" s="93"/>
      <c r="R274" s="93"/>
      <c r="S274" s="93"/>
      <c r="T274" s="94"/>
    </row>
    <row r="275">
      <c r="A275" s="95"/>
      <c r="B275" s="96"/>
      <c r="C275" s="97"/>
      <c r="D275" s="95"/>
      <c r="E275" s="98"/>
      <c r="F275" s="99"/>
      <c r="G275" s="99"/>
      <c r="H275" s="99"/>
      <c r="I275" s="99"/>
      <c r="J275" s="100"/>
      <c r="K275" s="88"/>
      <c r="L275" s="95"/>
      <c r="M275" s="96"/>
      <c r="N275" s="97"/>
      <c r="O275" s="98"/>
      <c r="P275" s="99"/>
      <c r="Q275" s="99"/>
      <c r="R275" s="99"/>
      <c r="S275" s="99"/>
      <c r="T275" s="100"/>
    </row>
    <row r="276">
      <c r="A276" s="89"/>
      <c r="B276" s="90"/>
      <c r="C276" s="91"/>
      <c r="D276" s="89"/>
      <c r="E276" s="92"/>
      <c r="F276" s="93"/>
      <c r="G276" s="93"/>
      <c r="H276" s="93"/>
      <c r="I276" s="93"/>
      <c r="J276" s="94"/>
      <c r="K276" s="88"/>
      <c r="L276" s="89"/>
      <c r="M276" s="90"/>
      <c r="N276" s="91"/>
      <c r="O276" s="92"/>
      <c r="P276" s="93"/>
      <c r="Q276" s="93"/>
      <c r="R276" s="93"/>
      <c r="S276" s="93"/>
      <c r="T276" s="94"/>
    </row>
    <row r="277">
      <c r="A277" s="95"/>
      <c r="B277" s="96"/>
      <c r="C277" s="97"/>
      <c r="D277" s="95"/>
      <c r="E277" s="98"/>
      <c r="F277" s="99"/>
      <c r="G277" s="99"/>
      <c r="H277" s="99"/>
      <c r="I277" s="99"/>
      <c r="J277" s="100"/>
      <c r="K277" s="88"/>
      <c r="L277" s="95"/>
      <c r="M277" s="96"/>
      <c r="N277" s="97"/>
      <c r="O277" s="98"/>
      <c r="P277" s="99"/>
      <c r="Q277" s="99"/>
      <c r="R277" s="99"/>
      <c r="S277" s="99"/>
      <c r="T277" s="100"/>
    </row>
    <row r="278">
      <c r="A278" s="89"/>
      <c r="B278" s="90"/>
      <c r="C278" s="91"/>
      <c r="D278" s="89"/>
      <c r="E278" s="92"/>
      <c r="F278" s="93"/>
      <c r="G278" s="93"/>
      <c r="H278" s="93"/>
      <c r="I278" s="93"/>
      <c r="J278" s="94"/>
      <c r="K278" s="88"/>
      <c r="L278" s="89"/>
      <c r="M278" s="90"/>
      <c r="N278" s="91"/>
      <c r="O278" s="92"/>
      <c r="P278" s="93"/>
      <c r="Q278" s="93"/>
      <c r="R278" s="93"/>
      <c r="S278" s="93"/>
      <c r="T278" s="94"/>
    </row>
    <row r="279">
      <c r="A279" s="95"/>
      <c r="B279" s="96"/>
      <c r="C279" s="97"/>
      <c r="D279" s="95"/>
      <c r="E279" s="98"/>
      <c r="F279" s="99"/>
      <c r="G279" s="99"/>
      <c r="H279" s="99"/>
      <c r="I279" s="99"/>
      <c r="J279" s="100"/>
      <c r="K279" s="88"/>
      <c r="L279" s="95"/>
      <c r="M279" s="96"/>
      <c r="N279" s="97"/>
      <c r="O279" s="98"/>
      <c r="P279" s="99"/>
      <c r="Q279" s="99"/>
      <c r="R279" s="99"/>
      <c r="S279" s="99"/>
      <c r="T279" s="100"/>
    </row>
    <row r="280">
      <c r="A280" s="89"/>
      <c r="B280" s="90"/>
      <c r="C280" s="91"/>
      <c r="D280" s="89"/>
      <c r="E280" s="92"/>
      <c r="F280" s="93"/>
      <c r="G280" s="93"/>
      <c r="H280" s="93"/>
      <c r="I280" s="93"/>
      <c r="J280" s="94"/>
      <c r="K280" s="88"/>
      <c r="L280" s="89"/>
      <c r="M280" s="90"/>
      <c r="N280" s="91"/>
      <c r="O280" s="92"/>
      <c r="P280" s="93"/>
      <c r="Q280" s="93"/>
      <c r="R280" s="93"/>
      <c r="S280" s="93"/>
      <c r="T280" s="94"/>
    </row>
    <row r="281">
      <c r="A281" s="95"/>
      <c r="B281" s="96"/>
      <c r="C281" s="97"/>
      <c r="D281" s="95"/>
      <c r="E281" s="98"/>
      <c r="F281" s="99"/>
      <c r="G281" s="99"/>
      <c r="H281" s="99"/>
      <c r="I281" s="99"/>
      <c r="J281" s="100"/>
      <c r="K281" s="88"/>
      <c r="L281" s="95"/>
      <c r="M281" s="96"/>
      <c r="N281" s="97"/>
      <c r="O281" s="98"/>
      <c r="P281" s="99"/>
      <c r="Q281" s="99"/>
      <c r="R281" s="99"/>
      <c r="S281" s="99"/>
      <c r="T281" s="100"/>
    </row>
    <row r="282">
      <c r="A282" s="89"/>
      <c r="B282" s="90"/>
      <c r="C282" s="91"/>
      <c r="D282" s="89"/>
      <c r="E282" s="92"/>
      <c r="F282" s="93"/>
      <c r="G282" s="93"/>
      <c r="H282" s="93"/>
      <c r="I282" s="93"/>
      <c r="J282" s="94"/>
      <c r="K282" s="88"/>
      <c r="L282" s="89"/>
      <c r="M282" s="90"/>
      <c r="N282" s="91"/>
      <c r="O282" s="92"/>
      <c r="P282" s="93"/>
      <c r="Q282" s="93"/>
      <c r="R282" s="93"/>
      <c r="S282" s="93"/>
      <c r="T282" s="94"/>
    </row>
    <row r="283">
      <c r="A283" s="95"/>
      <c r="B283" s="96"/>
      <c r="C283" s="97"/>
      <c r="D283" s="95"/>
      <c r="E283" s="98"/>
      <c r="F283" s="99"/>
      <c r="G283" s="99"/>
      <c r="H283" s="99"/>
      <c r="I283" s="99"/>
      <c r="J283" s="100"/>
      <c r="K283" s="88"/>
      <c r="L283" s="95"/>
      <c r="M283" s="96"/>
      <c r="N283" s="97"/>
      <c r="O283" s="98"/>
      <c r="P283" s="99"/>
      <c r="Q283" s="99"/>
      <c r="R283" s="99"/>
      <c r="S283" s="99"/>
      <c r="T283" s="100"/>
    </row>
    <row r="284">
      <c r="A284" s="89"/>
      <c r="B284" s="90"/>
      <c r="C284" s="91"/>
      <c r="D284" s="89"/>
      <c r="E284" s="92"/>
      <c r="F284" s="93"/>
      <c r="G284" s="93"/>
      <c r="H284" s="93"/>
      <c r="I284" s="93"/>
      <c r="J284" s="94"/>
      <c r="K284" s="88"/>
      <c r="L284" s="89"/>
      <c r="M284" s="90"/>
      <c r="N284" s="91"/>
      <c r="O284" s="92"/>
      <c r="P284" s="93"/>
      <c r="Q284" s="93"/>
      <c r="R284" s="93"/>
      <c r="S284" s="93"/>
      <c r="T284" s="94"/>
    </row>
    <row r="285">
      <c r="A285" s="95"/>
      <c r="B285" s="96"/>
      <c r="C285" s="97"/>
      <c r="D285" s="95"/>
      <c r="E285" s="98"/>
      <c r="F285" s="99"/>
      <c r="G285" s="99"/>
      <c r="H285" s="99"/>
      <c r="I285" s="99"/>
      <c r="J285" s="100"/>
      <c r="K285" s="88"/>
      <c r="L285" s="95"/>
      <c r="M285" s="96"/>
      <c r="N285" s="97"/>
      <c r="O285" s="98"/>
      <c r="P285" s="99"/>
      <c r="Q285" s="99"/>
      <c r="R285" s="99"/>
      <c r="S285" s="99"/>
      <c r="T285" s="100"/>
    </row>
    <row r="286">
      <c r="A286" s="89"/>
      <c r="B286" s="90"/>
      <c r="C286" s="91"/>
      <c r="D286" s="89"/>
      <c r="E286" s="92"/>
      <c r="F286" s="93"/>
      <c r="G286" s="93"/>
      <c r="H286" s="93"/>
      <c r="I286" s="93"/>
      <c r="J286" s="94"/>
      <c r="K286" s="88"/>
      <c r="L286" s="89"/>
      <c r="M286" s="90"/>
      <c r="N286" s="91"/>
      <c r="O286" s="92"/>
      <c r="P286" s="93"/>
      <c r="Q286" s="93"/>
      <c r="R286" s="93"/>
      <c r="S286" s="93"/>
      <c r="T286" s="94"/>
    </row>
    <row r="287">
      <c r="A287" s="95"/>
      <c r="B287" s="96"/>
      <c r="C287" s="97"/>
      <c r="D287" s="95"/>
      <c r="E287" s="98"/>
      <c r="F287" s="99"/>
      <c r="G287" s="99"/>
      <c r="H287" s="99"/>
      <c r="I287" s="99"/>
      <c r="J287" s="100"/>
      <c r="K287" s="88"/>
      <c r="L287" s="95"/>
      <c r="M287" s="96"/>
      <c r="N287" s="97"/>
      <c r="O287" s="98"/>
      <c r="P287" s="99"/>
      <c r="Q287" s="99"/>
      <c r="R287" s="99"/>
      <c r="S287" s="99"/>
      <c r="T287" s="100"/>
    </row>
    <row r="288">
      <c r="A288" s="89"/>
      <c r="B288" s="90"/>
      <c r="C288" s="91"/>
      <c r="D288" s="89"/>
      <c r="E288" s="92"/>
      <c r="F288" s="93"/>
      <c r="G288" s="93"/>
      <c r="H288" s="93"/>
      <c r="I288" s="93"/>
      <c r="J288" s="94"/>
      <c r="K288" s="88"/>
      <c r="L288" s="89"/>
      <c r="M288" s="90"/>
      <c r="N288" s="91"/>
      <c r="O288" s="92"/>
      <c r="P288" s="93"/>
      <c r="Q288" s="93"/>
      <c r="R288" s="93"/>
      <c r="S288" s="93"/>
      <c r="T288" s="94"/>
    </row>
    <row r="289">
      <c r="A289" s="95"/>
      <c r="B289" s="96"/>
      <c r="C289" s="97"/>
      <c r="D289" s="95"/>
      <c r="E289" s="98"/>
      <c r="F289" s="99"/>
      <c r="G289" s="99"/>
      <c r="H289" s="99"/>
      <c r="I289" s="99"/>
      <c r="J289" s="100"/>
      <c r="K289" s="88"/>
      <c r="L289" s="95"/>
      <c r="M289" s="96"/>
      <c r="N289" s="97"/>
      <c r="O289" s="98"/>
      <c r="P289" s="99"/>
      <c r="Q289" s="99"/>
      <c r="R289" s="99"/>
      <c r="S289" s="99"/>
      <c r="T289" s="100"/>
    </row>
    <row r="290">
      <c r="A290" s="89"/>
      <c r="B290" s="90"/>
      <c r="C290" s="91"/>
      <c r="D290" s="89"/>
      <c r="E290" s="92"/>
      <c r="F290" s="93"/>
      <c r="G290" s="93"/>
      <c r="H290" s="93"/>
      <c r="I290" s="93"/>
      <c r="J290" s="94"/>
      <c r="K290" s="88"/>
      <c r="L290" s="89"/>
      <c r="M290" s="90"/>
      <c r="N290" s="91"/>
      <c r="O290" s="92"/>
      <c r="P290" s="93"/>
      <c r="Q290" s="93"/>
      <c r="R290" s="93"/>
      <c r="S290" s="93"/>
      <c r="T290" s="94"/>
    </row>
    <row r="291">
      <c r="A291" s="95"/>
      <c r="B291" s="96"/>
      <c r="C291" s="97"/>
      <c r="D291" s="95"/>
      <c r="E291" s="98"/>
      <c r="F291" s="99"/>
      <c r="G291" s="99"/>
      <c r="H291" s="99"/>
      <c r="I291" s="99"/>
      <c r="J291" s="100"/>
      <c r="K291" s="88"/>
      <c r="L291" s="95"/>
      <c r="M291" s="96"/>
      <c r="N291" s="97"/>
      <c r="O291" s="98"/>
      <c r="P291" s="99"/>
      <c r="Q291" s="99"/>
      <c r="R291" s="99"/>
      <c r="S291" s="99"/>
      <c r="T291" s="100"/>
    </row>
    <row r="292">
      <c r="A292" s="89"/>
      <c r="B292" s="90"/>
      <c r="C292" s="91"/>
      <c r="D292" s="89"/>
      <c r="E292" s="92"/>
      <c r="F292" s="93"/>
      <c r="G292" s="93"/>
      <c r="H292" s="93"/>
      <c r="I292" s="93"/>
      <c r="J292" s="94"/>
      <c r="K292" s="88"/>
      <c r="L292" s="89"/>
      <c r="M292" s="90"/>
      <c r="N292" s="91"/>
      <c r="O292" s="92"/>
      <c r="P292" s="93"/>
      <c r="Q292" s="93"/>
      <c r="R292" s="93"/>
      <c r="S292" s="93"/>
      <c r="T292" s="94"/>
    </row>
    <row r="293">
      <c r="A293" s="95"/>
      <c r="B293" s="96"/>
      <c r="C293" s="97"/>
      <c r="D293" s="95"/>
      <c r="E293" s="98"/>
      <c r="F293" s="99"/>
      <c r="G293" s="99"/>
      <c r="H293" s="99"/>
      <c r="I293" s="99"/>
      <c r="J293" s="100"/>
      <c r="K293" s="88"/>
      <c r="L293" s="95"/>
      <c r="M293" s="96"/>
      <c r="N293" s="97"/>
      <c r="O293" s="98"/>
      <c r="P293" s="99"/>
      <c r="Q293" s="99"/>
      <c r="R293" s="99"/>
      <c r="S293" s="99"/>
      <c r="T293" s="100"/>
    </row>
    <row r="294">
      <c r="A294" s="89"/>
      <c r="B294" s="90"/>
      <c r="C294" s="91"/>
      <c r="D294" s="89"/>
      <c r="E294" s="92"/>
      <c r="F294" s="93"/>
      <c r="G294" s="93"/>
      <c r="H294" s="93"/>
      <c r="I294" s="93"/>
      <c r="J294" s="94"/>
      <c r="K294" s="88"/>
      <c r="L294" s="89"/>
      <c r="M294" s="90"/>
      <c r="N294" s="91"/>
      <c r="O294" s="92"/>
      <c r="P294" s="93"/>
      <c r="Q294" s="93"/>
      <c r="R294" s="93"/>
      <c r="S294" s="93"/>
      <c r="T294" s="94"/>
    </row>
    <row r="295">
      <c r="A295" s="95"/>
      <c r="B295" s="96"/>
      <c r="C295" s="97"/>
      <c r="D295" s="95"/>
      <c r="E295" s="98"/>
      <c r="F295" s="99"/>
      <c r="G295" s="99"/>
      <c r="H295" s="99"/>
      <c r="I295" s="99"/>
      <c r="J295" s="100"/>
      <c r="K295" s="88"/>
      <c r="L295" s="95"/>
      <c r="M295" s="96"/>
      <c r="N295" s="97"/>
      <c r="O295" s="98"/>
      <c r="P295" s="99"/>
      <c r="Q295" s="99"/>
      <c r="R295" s="99"/>
      <c r="S295" s="99"/>
      <c r="T295" s="100"/>
    </row>
    <row r="296">
      <c r="A296" s="89"/>
      <c r="B296" s="90"/>
      <c r="C296" s="91"/>
      <c r="D296" s="89"/>
      <c r="E296" s="92"/>
      <c r="F296" s="93"/>
      <c r="G296" s="93"/>
      <c r="H296" s="93"/>
      <c r="I296" s="93"/>
      <c r="J296" s="94"/>
      <c r="K296" s="88"/>
      <c r="L296" s="89"/>
      <c r="M296" s="90"/>
      <c r="N296" s="91"/>
      <c r="O296" s="92"/>
      <c r="P296" s="93"/>
      <c r="Q296" s="93"/>
      <c r="R296" s="93"/>
      <c r="S296" s="93"/>
      <c r="T296" s="94"/>
    </row>
    <row r="297">
      <c r="A297" s="95"/>
      <c r="B297" s="96"/>
      <c r="C297" s="97"/>
      <c r="D297" s="95"/>
      <c r="E297" s="98"/>
      <c r="F297" s="99"/>
      <c r="G297" s="99"/>
      <c r="H297" s="99"/>
      <c r="I297" s="99"/>
      <c r="J297" s="100"/>
      <c r="K297" s="88"/>
      <c r="L297" s="95"/>
      <c r="M297" s="96"/>
      <c r="N297" s="97"/>
      <c r="O297" s="98"/>
      <c r="P297" s="99"/>
      <c r="Q297" s="99"/>
      <c r="R297" s="99"/>
      <c r="S297" s="99"/>
      <c r="T297" s="100"/>
    </row>
    <row r="298">
      <c r="A298" s="89"/>
      <c r="B298" s="90"/>
      <c r="C298" s="91"/>
      <c r="D298" s="89"/>
      <c r="E298" s="92"/>
      <c r="F298" s="93"/>
      <c r="G298" s="93"/>
      <c r="H298" s="93"/>
      <c r="I298" s="93"/>
      <c r="J298" s="94"/>
      <c r="K298" s="88"/>
      <c r="L298" s="89"/>
      <c r="M298" s="90"/>
      <c r="N298" s="91"/>
      <c r="O298" s="92"/>
      <c r="P298" s="93"/>
      <c r="Q298" s="93"/>
      <c r="R298" s="93"/>
      <c r="S298" s="93"/>
      <c r="T298" s="94"/>
    </row>
    <row r="299">
      <c r="A299" s="95"/>
      <c r="B299" s="96"/>
      <c r="C299" s="97"/>
      <c r="D299" s="95"/>
      <c r="E299" s="98"/>
      <c r="F299" s="99"/>
      <c r="G299" s="99"/>
      <c r="H299" s="99"/>
      <c r="I299" s="99"/>
      <c r="J299" s="100"/>
      <c r="K299" s="88"/>
      <c r="L299" s="95"/>
      <c r="M299" s="96"/>
      <c r="N299" s="97"/>
      <c r="O299" s="98"/>
      <c r="P299" s="99"/>
      <c r="Q299" s="99"/>
      <c r="R299" s="99"/>
      <c r="S299" s="99"/>
      <c r="T299" s="100"/>
    </row>
    <row r="300">
      <c r="A300" s="89"/>
      <c r="B300" s="90"/>
      <c r="C300" s="91"/>
      <c r="D300" s="89"/>
      <c r="E300" s="92"/>
      <c r="F300" s="93"/>
      <c r="G300" s="93"/>
      <c r="H300" s="93"/>
      <c r="I300" s="93"/>
      <c r="J300" s="94"/>
      <c r="K300" s="88"/>
      <c r="L300" s="89"/>
      <c r="M300" s="90"/>
      <c r="N300" s="91"/>
      <c r="O300" s="92"/>
      <c r="P300" s="93"/>
      <c r="Q300" s="93"/>
      <c r="R300" s="93"/>
      <c r="S300" s="93"/>
      <c r="T300" s="94"/>
    </row>
    <row r="301">
      <c r="A301" s="95"/>
      <c r="B301" s="96"/>
      <c r="C301" s="97"/>
      <c r="D301" s="95"/>
      <c r="E301" s="98"/>
      <c r="F301" s="99"/>
      <c r="G301" s="99"/>
      <c r="H301" s="99"/>
      <c r="I301" s="99"/>
      <c r="J301" s="100"/>
      <c r="K301" s="88"/>
      <c r="L301" s="95"/>
      <c r="M301" s="96"/>
      <c r="N301" s="97"/>
      <c r="O301" s="98"/>
      <c r="P301" s="99"/>
      <c r="Q301" s="99"/>
      <c r="R301" s="99"/>
      <c r="S301" s="99"/>
      <c r="T301" s="100"/>
    </row>
    <row r="302">
      <c r="A302" s="89"/>
      <c r="B302" s="90"/>
      <c r="C302" s="91"/>
      <c r="D302" s="89"/>
      <c r="E302" s="92"/>
      <c r="F302" s="93"/>
      <c r="G302" s="93"/>
      <c r="H302" s="93"/>
      <c r="I302" s="93"/>
      <c r="J302" s="94"/>
      <c r="K302" s="88"/>
      <c r="L302" s="89"/>
      <c r="M302" s="90"/>
      <c r="N302" s="91"/>
      <c r="O302" s="92"/>
      <c r="P302" s="93"/>
      <c r="Q302" s="93"/>
      <c r="R302" s="93"/>
      <c r="S302" s="93"/>
      <c r="T302" s="94"/>
    </row>
    <row r="303">
      <c r="A303" s="95"/>
      <c r="B303" s="96"/>
      <c r="C303" s="97"/>
      <c r="D303" s="95"/>
      <c r="E303" s="98"/>
      <c r="F303" s="99"/>
      <c r="G303" s="99"/>
      <c r="H303" s="99"/>
      <c r="I303" s="99"/>
      <c r="J303" s="100"/>
      <c r="K303" s="88"/>
      <c r="L303" s="95"/>
      <c r="M303" s="96"/>
      <c r="N303" s="97"/>
      <c r="O303" s="98"/>
      <c r="P303" s="99"/>
      <c r="Q303" s="99"/>
      <c r="R303" s="99"/>
      <c r="S303" s="99"/>
      <c r="T303" s="100"/>
    </row>
    <row r="304">
      <c r="A304" s="89"/>
      <c r="B304" s="90"/>
      <c r="C304" s="91"/>
      <c r="D304" s="89"/>
      <c r="E304" s="92"/>
      <c r="F304" s="93"/>
      <c r="G304" s="93"/>
      <c r="H304" s="93"/>
      <c r="I304" s="93"/>
      <c r="J304" s="94"/>
      <c r="K304" s="88"/>
      <c r="L304" s="89"/>
      <c r="M304" s="90"/>
      <c r="N304" s="91"/>
      <c r="O304" s="92"/>
      <c r="P304" s="93"/>
      <c r="Q304" s="93"/>
      <c r="R304" s="93"/>
      <c r="S304" s="93"/>
      <c r="T304" s="94"/>
    </row>
    <row r="305">
      <c r="A305" s="95"/>
      <c r="B305" s="96"/>
      <c r="C305" s="97"/>
      <c r="D305" s="95"/>
      <c r="E305" s="98"/>
      <c r="F305" s="99"/>
      <c r="G305" s="99"/>
      <c r="H305" s="99"/>
      <c r="I305" s="99"/>
      <c r="J305" s="100"/>
      <c r="K305" s="88"/>
      <c r="L305" s="95"/>
      <c r="M305" s="96"/>
      <c r="N305" s="97"/>
      <c r="O305" s="98"/>
      <c r="P305" s="99"/>
      <c r="Q305" s="99"/>
      <c r="R305" s="99"/>
      <c r="S305" s="99"/>
      <c r="T305" s="100"/>
    </row>
    <row r="306">
      <c r="A306" s="89"/>
      <c r="B306" s="90"/>
      <c r="C306" s="91"/>
      <c r="D306" s="89"/>
      <c r="E306" s="92"/>
      <c r="F306" s="93"/>
      <c r="G306" s="93"/>
      <c r="H306" s="93"/>
      <c r="I306" s="93"/>
      <c r="J306" s="94"/>
      <c r="K306" s="88"/>
      <c r="L306" s="89"/>
      <c r="M306" s="90"/>
      <c r="N306" s="91"/>
      <c r="O306" s="92"/>
      <c r="P306" s="93"/>
      <c r="Q306" s="93"/>
      <c r="R306" s="93"/>
      <c r="S306" s="93"/>
      <c r="T306" s="94"/>
    </row>
    <row r="307">
      <c r="A307" s="95"/>
      <c r="B307" s="96"/>
      <c r="C307" s="97"/>
      <c r="D307" s="95"/>
      <c r="E307" s="98"/>
      <c r="F307" s="99"/>
      <c r="G307" s="99"/>
      <c r="H307" s="99"/>
      <c r="I307" s="99"/>
      <c r="J307" s="100"/>
      <c r="K307" s="88"/>
      <c r="L307" s="95"/>
      <c r="M307" s="96"/>
      <c r="N307" s="97"/>
      <c r="O307" s="98"/>
      <c r="P307" s="99"/>
      <c r="Q307" s="99"/>
      <c r="R307" s="99"/>
      <c r="S307" s="99"/>
      <c r="T307" s="100"/>
    </row>
    <row r="308">
      <c r="A308" s="89"/>
      <c r="B308" s="90"/>
      <c r="C308" s="91"/>
      <c r="D308" s="89"/>
      <c r="E308" s="92"/>
      <c r="F308" s="93"/>
      <c r="G308" s="93"/>
      <c r="H308" s="93"/>
      <c r="I308" s="93"/>
      <c r="J308" s="94"/>
      <c r="K308" s="88"/>
      <c r="L308" s="89"/>
      <c r="M308" s="90"/>
      <c r="N308" s="91"/>
      <c r="O308" s="92"/>
      <c r="P308" s="93"/>
      <c r="Q308" s="93"/>
      <c r="R308" s="93"/>
      <c r="S308" s="93"/>
      <c r="T308" s="94"/>
    </row>
    <row r="309">
      <c r="A309" s="95"/>
      <c r="B309" s="96"/>
      <c r="C309" s="97"/>
      <c r="D309" s="95"/>
      <c r="E309" s="98"/>
      <c r="F309" s="99"/>
      <c r="G309" s="99"/>
      <c r="H309" s="99"/>
      <c r="I309" s="99"/>
      <c r="J309" s="100"/>
      <c r="K309" s="88"/>
      <c r="L309" s="95"/>
      <c r="M309" s="96"/>
      <c r="N309" s="97"/>
      <c r="O309" s="98"/>
      <c r="P309" s="99"/>
      <c r="Q309" s="99"/>
      <c r="R309" s="99"/>
      <c r="S309" s="99"/>
      <c r="T309" s="100"/>
    </row>
    <row r="310">
      <c r="A310" s="89"/>
      <c r="B310" s="90"/>
      <c r="C310" s="91"/>
      <c r="D310" s="89"/>
      <c r="E310" s="92"/>
      <c r="F310" s="93"/>
      <c r="G310" s="93"/>
      <c r="H310" s="93"/>
      <c r="I310" s="93"/>
      <c r="J310" s="94"/>
      <c r="K310" s="88"/>
      <c r="L310" s="89"/>
      <c r="M310" s="90"/>
      <c r="N310" s="91"/>
      <c r="O310" s="92"/>
      <c r="P310" s="93"/>
      <c r="Q310" s="93"/>
      <c r="R310" s="93"/>
      <c r="S310" s="93"/>
      <c r="T310" s="94"/>
    </row>
    <row r="311">
      <c r="A311" s="95"/>
      <c r="B311" s="96"/>
      <c r="C311" s="97"/>
      <c r="D311" s="95"/>
      <c r="E311" s="98"/>
      <c r="F311" s="99"/>
      <c r="G311" s="99"/>
      <c r="H311" s="99"/>
      <c r="I311" s="99"/>
      <c r="J311" s="100"/>
      <c r="K311" s="88"/>
      <c r="L311" s="95"/>
      <c r="M311" s="96"/>
      <c r="N311" s="97"/>
      <c r="O311" s="98"/>
      <c r="P311" s="99"/>
      <c r="Q311" s="99"/>
      <c r="R311" s="99"/>
      <c r="S311" s="99"/>
      <c r="T311" s="100"/>
    </row>
    <row r="312">
      <c r="A312" s="89"/>
      <c r="B312" s="90"/>
      <c r="C312" s="91"/>
      <c r="D312" s="89"/>
      <c r="E312" s="92"/>
      <c r="F312" s="93"/>
      <c r="G312" s="93"/>
      <c r="H312" s="93"/>
      <c r="I312" s="93"/>
      <c r="J312" s="94"/>
      <c r="K312" s="88"/>
      <c r="L312" s="89"/>
      <c r="M312" s="90"/>
      <c r="N312" s="91"/>
      <c r="O312" s="92"/>
      <c r="P312" s="93"/>
      <c r="Q312" s="93"/>
      <c r="R312" s="93"/>
      <c r="S312" s="93"/>
      <c r="T312" s="94"/>
    </row>
    <row r="313">
      <c r="A313" s="95"/>
      <c r="B313" s="96"/>
      <c r="C313" s="97"/>
      <c r="D313" s="95"/>
      <c r="E313" s="98"/>
      <c r="F313" s="99"/>
      <c r="G313" s="99"/>
      <c r="H313" s="99"/>
      <c r="I313" s="99"/>
      <c r="J313" s="100"/>
      <c r="K313" s="88"/>
      <c r="L313" s="95"/>
      <c r="M313" s="96"/>
      <c r="N313" s="97"/>
      <c r="O313" s="98"/>
      <c r="P313" s="99"/>
      <c r="Q313" s="99"/>
      <c r="R313" s="99"/>
      <c r="S313" s="99"/>
      <c r="T313" s="100"/>
    </row>
    <row r="314">
      <c r="A314" s="89"/>
      <c r="B314" s="90"/>
      <c r="C314" s="91"/>
      <c r="D314" s="89"/>
      <c r="E314" s="92"/>
      <c r="F314" s="93"/>
      <c r="G314" s="93"/>
      <c r="H314" s="93"/>
      <c r="I314" s="93"/>
      <c r="J314" s="94"/>
      <c r="K314" s="88"/>
      <c r="L314" s="89"/>
      <c r="M314" s="90"/>
      <c r="N314" s="91"/>
      <c r="O314" s="92"/>
      <c r="P314" s="93"/>
      <c r="Q314" s="93"/>
      <c r="R314" s="93"/>
      <c r="S314" s="93"/>
      <c r="T314" s="94"/>
    </row>
    <row r="315">
      <c r="A315" s="95"/>
      <c r="B315" s="96"/>
      <c r="C315" s="97"/>
      <c r="D315" s="95"/>
      <c r="E315" s="98"/>
      <c r="F315" s="99"/>
      <c r="G315" s="99"/>
      <c r="H315" s="99"/>
      <c r="I315" s="99"/>
      <c r="J315" s="100"/>
      <c r="K315" s="88"/>
      <c r="L315" s="95"/>
      <c r="M315" s="96"/>
      <c r="N315" s="97"/>
      <c r="O315" s="98"/>
      <c r="P315" s="99"/>
      <c r="Q315" s="99"/>
      <c r="R315" s="99"/>
      <c r="S315" s="99"/>
      <c r="T315" s="100"/>
    </row>
    <row r="316">
      <c r="A316" s="89"/>
      <c r="B316" s="90"/>
      <c r="C316" s="91"/>
      <c r="D316" s="89"/>
      <c r="E316" s="92"/>
      <c r="F316" s="93"/>
      <c r="G316" s="93"/>
      <c r="H316" s="93"/>
      <c r="I316" s="93"/>
      <c r="J316" s="94"/>
      <c r="K316" s="88"/>
      <c r="L316" s="89"/>
      <c r="M316" s="90"/>
      <c r="N316" s="91"/>
      <c r="O316" s="92"/>
      <c r="P316" s="93"/>
      <c r="Q316" s="93"/>
      <c r="R316" s="93"/>
      <c r="S316" s="93"/>
      <c r="T316" s="94"/>
    </row>
    <row r="317">
      <c r="A317" s="95"/>
      <c r="B317" s="96"/>
      <c r="C317" s="97"/>
      <c r="D317" s="95"/>
      <c r="E317" s="98"/>
      <c r="F317" s="99"/>
      <c r="G317" s="99"/>
      <c r="H317" s="99"/>
      <c r="I317" s="99"/>
      <c r="J317" s="100"/>
      <c r="K317" s="88"/>
      <c r="L317" s="95"/>
      <c r="M317" s="96"/>
      <c r="N317" s="97"/>
      <c r="O317" s="98"/>
      <c r="P317" s="99"/>
      <c r="Q317" s="99"/>
      <c r="R317" s="99"/>
      <c r="S317" s="99"/>
      <c r="T317" s="100"/>
    </row>
    <row r="318">
      <c r="A318" s="89"/>
      <c r="B318" s="90"/>
      <c r="C318" s="91"/>
      <c r="D318" s="89"/>
      <c r="E318" s="92"/>
      <c r="F318" s="93"/>
      <c r="G318" s="93"/>
      <c r="H318" s="93"/>
      <c r="I318" s="93"/>
      <c r="J318" s="94"/>
      <c r="K318" s="88"/>
      <c r="L318" s="89"/>
      <c r="M318" s="90"/>
      <c r="N318" s="91"/>
      <c r="O318" s="92"/>
      <c r="P318" s="93"/>
      <c r="Q318" s="93"/>
      <c r="R318" s="93"/>
      <c r="S318" s="93"/>
      <c r="T318" s="94"/>
    </row>
    <row r="319">
      <c r="A319" s="95"/>
      <c r="B319" s="96"/>
      <c r="C319" s="97"/>
      <c r="D319" s="95"/>
      <c r="E319" s="98"/>
      <c r="F319" s="99"/>
      <c r="G319" s="99"/>
      <c r="H319" s="99"/>
      <c r="I319" s="99"/>
      <c r="J319" s="100"/>
      <c r="K319" s="88"/>
      <c r="L319" s="95"/>
      <c r="M319" s="96"/>
      <c r="N319" s="97"/>
      <c r="O319" s="98"/>
      <c r="P319" s="99"/>
      <c r="Q319" s="99"/>
      <c r="R319" s="99"/>
      <c r="S319" s="99"/>
      <c r="T319" s="100"/>
    </row>
    <row r="320">
      <c r="A320" s="89"/>
      <c r="B320" s="90"/>
      <c r="C320" s="91"/>
      <c r="D320" s="89"/>
      <c r="E320" s="92"/>
      <c r="F320" s="93"/>
      <c r="G320" s="93"/>
      <c r="H320" s="93"/>
      <c r="I320" s="93"/>
      <c r="J320" s="94"/>
      <c r="K320" s="88"/>
      <c r="L320" s="89"/>
      <c r="M320" s="90"/>
      <c r="N320" s="91"/>
      <c r="O320" s="92"/>
      <c r="P320" s="93"/>
      <c r="Q320" s="93"/>
      <c r="R320" s="93"/>
      <c r="S320" s="93"/>
      <c r="T320" s="94"/>
    </row>
    <row r="321">
      <c r="A321" s="95"/>
      <c r="B321" s="96"/>
      <c r="C321" s="97"/>
      <c r="D321" s="95"/>
      <c r="E321" s="98"/>
      <c r="F321" s="99"/>
      <c r="G321" s="99"/>
      <c r="H321" s="99"/>
      <c r="I321" s="99"/>
      <c r="J321" s="100"/>
      <c r="K321" s="88"/>
      <c r="L321" s="95"/>
      <c r="M321" s="96"/>
      <c r="N321" s="97"/>
      <c r="O321" s="98"/>
      <c r="P321" s="99"/>
      <c r="Q321" s="99"/>
      <c r="R321" s="99"/>
      <c r="S321" s="99"/>
      <c r="T321" s="100"/>
    </row>
    <row r="322">
      <c r="A322" s="89"/>
      <c r="B322" s="90"/>
      <c r="C322" s="91"/>
      <c r="D322" s="89"/>
      <c r="E322" s="92"/>
      <c r="F322" s="93"/>
      <c r="G322" s="93"/>
      <c r="H322" s="93"/>
      <c r="I322" s="93"/>
      <c r="J322" s="94"/>
      <c r="K322" s="88"/>
      <c r="L322" s="89"/>
      <c r="M322" s="90"/>
      <c r="N322" s="91"/>
      <c r="O322" s="92"/>
      <c r="P322" s="93"/>
      <c r="Q322" s="93"/>
      <c r="R322" s="93"/>
      <c r="S322" s="93"/>
      <c r="T322" s="94"/>
    </row>
    <row r="323">
      <c r="A323" s="95"/>
      <c r="B323" s="96"/>
      <c r="C323" s="97"/>
      <c r="D323" s="95"/>
      <c r="E323" s="98"/>
      <c r="F323" s="99"/>
      <c r="G323" s="99"/>
      <c r="H323" s="99"/>
      <c r="I323" s="99"/>
      <c r="J323" s="100"/>
      <c r="K323" s="88"/>
      <c r="L323" s="95"/>
      <c r="M323" s="96"/>
      <c r="N323" s="97"/>
      <c r="O323" s="98"/>
      <c r="P323" s="99"/>
      <c r="Q323" s="99"/>
      <c r="R323" s="99"/>
      <c r="S323" s="99"/>
      <c r="T323" s="100"/>
    </row>
    <row r="324">
      <c r="A324" s="89"/>
      <c r="B324" s="90"/>
      <c r="C324" s="91"/>
      <c r="D324" s="89"/>
      <c r="E324" s="92"/>
      <c r="F324" s="93"/>
      <c r="G324" s="93"/>
      <c r="H324" s="93"/>
      <c r="I324" s="93"/>
      <c r="J324" s="94"/>
      <c r="K324" s="88"/>
      <c r="L324" s="89"/>
      <c r="M324" s="90"/>
      <c r="N324" s="91"/>
      <c r="O324" s="92"/>
      <c r="P324" s="93"/>
      <c r="Q324" s="93"/>
      <c r="R324" s="93"/>
      <c r="S324" s="93"/>
      <c r="T324" s="94"/>
    </row>
    <row r="325">
      <c r="A325" s="95"/>
      <c r="B325" s="96"/>
      <c r="C325" s="97"/>
      <c r="D325" s="95"/>
      <c r="E325" s="98"/>
      <c r="F325" s="99"/>
      <c r="G325" s="99"/>
      <c r="H325" s="99"/>
      <c r="I325" s="99"/>
      <c r="J325" s="100"/>
      <c r="K325" s="88"/>
      <c r="L325" s="95"/>
      <c r="M325" s="96"/>
      <c r="N325" s="97"/>
      <c r="O325" s="98"/>
      <c r="P325" s="99"/>
      <c r="Q325" s="99"/>
      <c r="R325" s="99"/>
      <c r="S325" s="99"/>
      <c r="T325" s="100"/>
    </row>
    <row r="326">
      <c r="A326" s="89"/>
      <c r="B326" s="90"/>
      <c r="C326" s="91"/>
      <c r="D326" s="89"/>
      <c r="E326" s="92"/>
      <c r="F326" s="93"/>
      <c r="G326" s="93"/>
      <c r="H326" s="93"/>
      <c r="I326" s="93"/>
      <c r="J326" s="94"/>
      <c r="K326" s="88"/>
      <c r="L326" s="89"/>
      <c r="M326" s="90"/>
      <c r="N326" s="91"/>
      <c r="O326" s="92"/>
      <c r="P326" s="93"/>
      <c r="Q326" s="93"/>
      <c r="R326" s="93"/>
      <c r="S326" s="93"/>
      <c r="T326" s="94"/>
    </row>
    <row r="327">
      <c r="A327" s="95"/>
      <c r="B327" s="96"/>
      <c r="C327" s="97"/>
      <c r="D327" s="95"/>
      <c r="E327" s="98"/>
      <c r="F327" s="99"/>
      <c r="G327" s="99"/>
      <c r="H327" s="99"/>
      <c r="I327" s="99"/>
      <c r="J327" s="100"/>
      <c r="K327" s="88"/>
      <c r="L327" s="95"/>
      <c r="M327" s="96"/>
      <c r="N327" s="97"/>
      <c r="O327" s="98"/>
      <c r="P327" s="99"/>
      <c r="Q327" s="99"/>
      <c r="R327" s="99"/>
      <c r="S327" s="99"/>
      <c r="T327" s="100"/>
    </row>
    <row r="328">
      <c r="A328" s="89"/>
      <c r="B328" s="90"/>
      <c r="C328" s="91"/>
      <c r="D328" s="89"/>
      <c r="E328" s="92"/>
      <c r="F328" s="93"/>
      <c r="G328" s="93"/>
      <c r="H328" s="93"/>
      <c r="I328" s="93"/>
      <c r="J328" s="94"/>
      <c r="K328" s="88"/>
      <c r="L328" s="89"/>
      <c r="M328" s="90"/>
      <c r="N328" s="91"/>
      <c r="O328" s="92"/>
      <c r="P328" s="93"/>
      <c r="Q328" s="93"/>
      <c r="R328" s="93"/>
      <c r="S328" s="93"/>
      <c r="T328" s="94"/>
    </row>
    <row r="329">
      <c r="A329" s="95"/>
      <c r="B329" s="96"/>
      <c r="C329" s="97"/>
      <c r="D329" s="95"/>
      <c r="E329" s="98"/>
      <c r="F329" s="99"/>
      <c r="G329" s="99"/>
      <c r="H329" s="99"/>
      <c r="I329" s="99"/>
      <c r="J329" s="100"/>
      <c r="K329" s="88"/>
      <c r="L329" s="95"/>
      <c r="M329" s="96"/>
      <c r="N329" s="97"/>
      <c r="O329" s="98"/>
      <c r="P329" s="99"/>
      <c r="Q329" s="99"/>
      <c r="R329" s="99"/>
      <c r="S329" s="99"/>
      <c r="T329" s="100"/>
    </row>
    <row r="330">
      <c r="A330" s="89"/>
      <c r="B330" s="90"/>
      <c r="C330" s="91"/>
      <c r="D330" s="89"/>
      <c r="E330" s="92"/>
      <c r="F330" s="93"/>
      <c r="G330" s="93"/>
      <c r="H330" s="93"/>
      <c r="I330" s="93"/>
      <c r="J330" s="94"/>
      <c r="K330" s="88"/>
      <c r="L330" s="89"/>
      <c r="M330" s="90"/>
      <c r="N330" s="91"/>
      <c r="O330" s="92"/>
      <c r="P330" s="93"/>
      <c r="Q330" s="93"/>
      <c r="R330" s="93"/>
      <c r="S330" s="93"/>
      <c r="T330" s="94"/>
    </row>
    <row r="331">
      <c r="A331" s="95"/>
      <c r="B331" s="96"/>
      <c r="C331" s="97"/>
      <c r="D331" s="95"/>
      <c r="E331" s="98"/>
      <c r="F331" s="99"/>
      <c r="G331" s="99"/>
      <c r="H331" s="99"/>
      <c r="I331" s="99"/>
      <c r="J331" s="100"/>
      <c r="K331" s="88"/>
      <c r="L331" s="95"/>
      <c r="M331" s="96"/>
      <c r="N331" s="97"/>
      <c r="O331" s="98"/>
      <c r="P331" s="99"/>
      <c r="Q331" s="99"/>
      <c r="R331" s="99"/>
      <c r="S331" s="99"/>
      <c r="T331" s="100"/>
    </row>
    <row r="332">
      <c r="A332" s="89"/>
      <c r="B332" s="90"/>
      <c r="C332" s="91"/>
      <c r="D332" s="89"/>
      <c r="E332" s="92"/>
      <c r="F332" s="93"/>
      <c r="G332" s="93"/>
      <c r="H332" s="93"/>
      <c r="I332" s="93"/>
      <c r="J332" s="94"/>
      <c r="K332" s="88"/>
      <c r="L332" s="89"/>
      <c r="M332" s="90"/>
      <c r="N332" s="91"/>
      <c r="O332" s="92"/>
      <c r="P332" s="93"/>
      <c r="Q332" s="93"/>
      <c r="R332" s="93"/>
      <c r="S332" s="93"/>
      <c r="T332" s="94"/>
    </row>
    <row r="333">
      <c r="A333" s="95"/>
      <c r="B333" s="96"/>
      <c r="C333" s="97"/>
      <c r="D333" s="95"/>
      <c r="E333" s="98"/>
      <c r="F333" s="99"/>
      <c r="G333" s="99"/>
      <c r="H333" s="99"/>
      <c r="I333" s="99"/>
      <c r="J333" s="100"/>
      <c r="K333" s="88"/>
      <c r="L333" s="95"/>
      <c r="M333" s="96"/>
      <c r="N333" s="97"/>
      <c r="O333" s="98"/>
      <c r="P333" s="99"/>
      <c r="Q333" s="99"/>
      <c r="R333" s="99"/>
      <c r="S333" s="99"/>
      <c r="T333" s="100"/>
    </row>
    <row r="334">
      <c r="A334" s="89"/>
      <c r="B334" s="90"/>
      <c r="C334" s="91"/>
      <c r="D334" s="89"/>
      <c r="E334" s="92"/>
      <c r="F334" s="93"/>
      <c r="G334" s="93"/>
      <c r="H334" s="93"/>
      <c r="I334" s="93"/>
      <c r="J334" s="94"/>
      <c r="K334" s="88"/>
      <c r="L334" s="89"/>
      <c r="M334" s="90"/>
      <c r="N334" s="91"/>
      <c r="O334" s="92"/>
      <c r="P334" s="93"/>
      <c r="Q334" s="93"/>
      <c r="R334" s="93"/>
      <c r="S334" s="93"/>
      <c r="T334" s="94"/>
    </row>
    <row r="335">
      <c r="A335" s="95"/>
      <c r="B335" s="96"/>
      <c r="C335" s="97"/>
      <c r="D335" s="95"/>
      <c r="E335" s="98"/>
      <c r="F335" s="99"/>
      <c r="G335" s="99"/>
      <c r="H335" s="99"/>
      <c r="I335" s="99"/>
      <c r="J335" s="100"/>
      <c r="K335" s="88"/>
      <c r="L335" s="95"/>
      <c r="M335" s="96"/>
      <c r="N335" s="97"/>
      <c r="O335" s="98"/>
      <c r="P335" s="99"/>
      <c r="Q335" s="99"/>
      <c r="R335" s="99"/>
      <c r="S335" s="99"/>
      <c r="T335" s="100"/>
    </row>
    <row r="336">
      <c r="A336" s="89"/>
      <c r="B336" s="90"/>
      <c r="C336" s="91"/>
      <c r="D336" s="89"/>
      <c r="E336" s="92"/>
      <c r="F336" s="93"/>
      <c r="G336" s="93"/>
      <c r="H336" s="93"/>
      <c r="I336" s="93"/>
      <c r="J336" s="94"/>
      <c r="K336" s="88"/>
      <c r="L336" s="89"/>
      <c r="M336" s="90"/>
      <c r="N336" s="91"/>
      <c r="O336" s="92"/>
      <c r="P336" s="93"/>
      <c r="Q336" s="93"/>
      <c r="R336" s="93"/>
      <c r="S336" s="93"/>
      <c r="T336" s="94"/>
    </row>
    <row r="337">
      <c r="A337" s="95"/>
      <c r="B337" s="96"/>
      <c r="C337" s="97"/>
      <c r="D337" s="95"/>
      <c r="E337" s="98"/>
      <c r="F337" s="99"/>
      <c r="G337" s="99"/>
      <c r="H337" s="99"/>
      <c r="I337" s="99"/>
      <c r="J337" s="100"/>
      <c r="K337" s="88"/>
      <c r="L337" s="95"/>
      <c r="M337" s="96"/>
      <c r="N337" s="97"/>
      <c r="O337" s="98"/>
      <c r="P337" s="99"/>
      <c r="Q337" s="99"/>
      <c r="R337" s="99"/>
      <c r="S337" s="99"/>
      <c r="T337" s="100"/>
    </row>
    <row r="338">
      <c r="A338" s="89"/>
      <c r="B338" s="90"/>
      <c r="C338" s="91"/>
      <c r="D338" s="89"/>
      <c r="E338" s="92"/>
      <c r="F338" s="93"/>
      <c r="G338" s="93"/>
      <c r="H338" s="93"/>
      <c r="I338" s="93"/>
      <c r="J338" s="94"/>
      <c r="K338" s="88"/>
      <c r="L338" s="89"/>
      <c r="M338" s="90"/>
      <c r="N338" s="91"/>
      <c r="O338" s="92"/>
      <c r="P338" s="93"/>
      <c r="Q338" s="93"/>
      <c r="R338" s="93"/>
      <c r="S338" s="93"/>
      <c r="T338" s="94"/>
    </row>
    <row r="339">
      <c r="A339" s="95"/>
      <c r="B339" s="96"/>
      <c r="C339" s="97"/>
      <c r="D339" s="95"/>
      <c r="E339" s="98"/>
      <c r="F339" s="99"/>
      <c r="G339" s="99"/>
      <c r="H339" s="99"/>
      <c r="I339" s="99"/>
      <c r="J339" s="100"/>
      <c r="K339" s="88"/>
      <c r="L339" s="95"/>
      <c r="M339" s="96"/>
      <c r="N339" s="97"/>
      <c r="O339" s="98"/>
      <c r="P339" s="99"/>
      <c r="Q339" s="99"/>
      <c r="R339" s="99"/>
      <c r="S339" s="99"/>
      <c r="T339" s="100"/>
    </row>
    <row r="340">
      <c r="A340" s="89"/>
      <c r="B340" s="90"/>
      <c r="C340" s="91"/>
      <c r="D340" s="89"/>
      <c r="E340" s="92"/>
      <c r="F340" s="93"/>
      <c r="G340" s="93"/>
      <c r="H340" s="93"/>
      <c r="I340" s="93"/>
      <c r="J340" s="94"/>
      <c r="K340" s="88"/>
      <c r="L340" s="89"/>
      <c r="M340" s="90"/>
      <c r="N340" s="91"/>
      <c r="O340" s="92"/>
      <c r="P340" s="93"/>
      <c r="Q340" s="93"/>
      <c r="R340" s="93"/>
      <c r="S340" s="93"/>
      <c r="T340" s="94"/>
    </row>
    <row r="341">
      <c r="A341" s="95"/>
      <c r="B341" s="96"/>
      <c r="C341" s="97"/>
      <c r="D341" s="95"/>
      <c r="E341" s="98"/>
      <c r="F341" s="99"/>
      <c r="G341" s="99"/>
      <c r="H341" s="99"/>
      <c r="I341" s="99"/>
      <c r="J341" s="100"/>
      <c r="K341" s="88"/>
      <c r="L341" s="95"/>
      <c r="M341" s="96"/>
      <c r="N341" s="97"/>
      <c r="O341" s="98"/>
      <c r="P341" s="99"/>
      <c r="Q341" s="99"/>
      <c r="R341" s="99"/>
      <c r="S341" s="99"/>
      <c r="T341" s="100"/>
    </row>
    <row r="342">
      <c r="A342" s="89"/>
      <c r="B342" s="90"/>
      <c r="C342" s="91"/>
      <c r="D342" s="89"/>
      <c r="E342" s="92"/>
      <c r="F342" s="93"/>
      <c r="G342" s="93"/>
      <c r="H342" s="93"/>
      <c r="I342" s="93"/>
      <c r="J342" s="94"/>
      <c r="K342" s="88"/>
      <c r="L342" s="89"/>
      <c r="M342" s="90"/>
      <c r="N342" s="91"/>
      <c r="O342" s="92"/>
      <c r="P342" s="93"/>
      <c r="Q342" s="93"/>
      <c r="R342" s="93"/>
      <c r="S342" s="93"/>
      <c r="T342" s="94"/>
    </row>
    <row r="343">
      <c r="A343" s="95"/>
      <c r="B343" s="96"/>
      <c r="C343" s="97"/>
      <c r="D343" s="95"/>
      <c r="E343" s="98"/>
      <c r="F343" s="99"/>
      <c r="G343" s="99"/>
      <c r="H343" s="99"/>
      <c r="I343" s="99"/>
      <c r="J343" s="100"/>
      <c r="K343" s="88"/>
      <c r="L343" s="95"/>
      <c r="M343" s="96"/>
      <c r="N343" s="97"/>
      <c r="O343" s="98"/>
      <c r="P343" s="99"/>
      <c r="Q343" s="99"/>
      <c r="R343" s="99"/>
      <c r="S343" s="99"/>
      <c r="T343" s="100"/>
    </row>
    <row r="344">
      <c r="A344" s="89"/>
      <c r="B344" s="90"/>
      <c r="C344" s="91"/>
      <c r="D344" s="89"/>
      <c r="E344" s="92"/>
      <c r="F344" s="93"/>
      <c r="G344" s="93"/>
      <c r="H344" s="93"/>
      <c r="I344" s="93"/>
      <c r="J344" s="94"/>
      <c r="K344" s="88"/>
      <c r="L344" s="89"/>
      <c r="M344" s="90"/>
      <c r="N344" s="91"/>
      <c r="O344" s="92"/>
      <c r="P344" s="93"/>
      <c r="Q344" s="93"/>
      <c r="R344" s="93"/>
      <c r="S344" s="93"/>
      <c r="T344" s="94"/>
    </row>
    <row r="345">
      <c r="A345" s="95"/>
      <c r="B345" s="96"/>
      <c r="C345" s="97"/>
      <c r="D345" s="95"/>
      <c r="E345" s="98"/>
      <c r="F345" s="99"/>
      <c r="G345" s="99"/>
      <c r="H345" s="99"/>
      <c r="I345" s="99"/>
      <c r="J345" s="100"/>
      <c r="K345" s="88"/>
      <c r="L345" s="95"/>
      <c r="M345" s="96"/>
      <c r="N345" s="97"/>
      <c r="O345" s="98"/>
      <c r="P345" s="99"/>
      <c r="Q345" s="99"/>
      <c r="R345" s="99"/>
      <c r="S345" s="99"/>
      <c r="T345" s="100"/>
    </row>
    <row r="346">
      <c r="A346" s="89"/>
      <c r="B346" s="90"/>
      <c r="C346" s="91"/>
      <c r="D346" s="89"/>
      <c r="E346" s="92"/>
      <c r="F346" s="93"/>
      <c r="G346" s="93"/>
      <c r="H346" s="93"/>
      <c r="I346" s="93"/>
      <c r="J346" s="94"/>
      <c r="K346" s="88"/>
      <c r="L346" s="89"/>
      <c r="M346" s="90"/>
      <c r="N346" s="91"/>
      <c r="O346" s="92"/>
      <c r="P346" s="93"/>
      <c r="Q346" s="93"/>
      <c r="R346" s="93"/>
      <c r="S346" s="93"/>
      <c r="T346" s="94"/>
    </row>
    <row r="347">
      <c r="A347" s="95"/>
      <c r="B347" s="96"/>
      <c r="C347" s="97"/>
      <c r="D347" s="95"/>
      <c r="E347" s="98"/>
      <c r="F347" s="99"/>
      <c r="G347" s="99"/>
      <c r="H347" s="99"/>
      <c r="I347" s="99"/>
      <c r="J347" s="100"/>
      <c r="K347" s="88"/>
      <c r="L347" s="95"/>
      <c r="M347" s="96"/>
      <c r="N347" s="97"/>
      <c r="O347" s="98"/>
      <c r="P347" s="99"/>
      <c r="Q347" s="99"/>
      <c r="R347" s="99"/>
      <c r="S347" s="99"/>
      <c r="T347" s="100"/>
    </row>
    <row r="348">
      <c r="A348" s="89"/>
      <c r="B348" s="90"/>
      <c r="C348" s="91"/>
      <c r="D348" s="89"/>
      <c r="E348" s="92"/>
      <c r="F348" s="93"/>
      <c r="G348" s="93"/>
      <c r="H348" s="93"/>
      <c r="I348" s="93"/>
      <c r="J348" s="94"/>
      <c r="K348" s="88"/>
      <c r="L348" s="89"/>
      <c r="M348" s="90"/>
      <c r="N348" s="91"/>
      <c r="O348" s="92"/>
      <c r="P348" s="93"/>
      <c r="Q348" s="93"/>
      <c r="R348" s="93"/>
      <c r="S348" s="93"/>
      <c r="T348" s="94"/>
    </row>
    <row r="349">
      <c r="A349" s="95"/>
      <c r="B349" s="96"/>
      <c r="C349" s="97"/>
      <c r="D349" s="95"/>
      <c r="E349" s="98"/>
      <c r="F349" s="99"/>
      <c r="G349" s="99"/>
      <c r="H349" s="99"/>
      <c r="I349" s="99"/>
      <c r="J349" s="100"/>
      <c r="K349" s="88"/>
      <c r="L349" s="95"/>
      <c r="M349" s="96"/>
      <c r="N349" s="97"/>
      <c r="O349" s="98"/>
      <c r="P349" s="99"/>
      <c r="Q349" s="99"/>
      <c r="R349" s="99"/>
      <c r="S349" s="99"/>
      <c r="T349" s="100"/>
    </row>
    <row r="350">
      <c r="A350" s="89"/>
      <c r="B350" s="90"/>
      <c r="C350" s="91"/>
      <c r="D350" s="89"/>
      <c r="E350" s="92"/>
      <c r="F350" s="93"/>
      <c r="G350" s="93"/>
      <c r="H350" s="93"/>
      <c r="I350" s="93"/>
      <c r="J350" s="94"/>
      <c r="K350" s="88"/>
      <c r="L350" s="89"/>
      <c r="M350" s="90"/>
      <c r="N350" s="91"/>
      <c r="O350" s="92"/>
      <c r="P350" s="93"/>
      <c r="Q350" s="93"/>
      <c r="R350" s="93"/>
      <c r="S350" s="93"/>
      <c r="T350" s="94"/>
    </row>
    <row r="351">
      <c r="A351" s="95"/>
      <c r="B351" s="96"/>
      <c r="C351" s="97"/>
      <c r="D351" s="95"/>
      <c r="E351" s="98"/>
      <c r="F351" s="99"/>
      <c r="G351" s="99"/>
      <c r="H351" s="99"/>
      <c r="I351" s="99"/>
      <c r="J351" s="100"/>
      <c r="K351" s="88"/>
      <c r="L351" s="95"/>
      <c r="M351" s="96"/>
      <c r="N351" s="97"/>
      <c r="O351" s="98"/>
      <c r="P351" s="99"/>
      <c r="Q351" s="99"/>
      <c r="R351" s="99"/>
      <c r="S351" s="99"/>
      <c r="T351" s="100"/>
    </row>
    <row r="352">
      <c r="A352" s="89"/>
      <c r="B352" s="90"/>
      <c r="C352" s="91"/>
      <c r="D352" s="89"/>
      <c r="E352" s="92"/>
      <c r="F352" s="93"/>
      <c r="G352" s="93"/>
      <c r="H352" s="93"/>
      <c r="I352" s="93"/>
      <c r="J352" s="94"/>
      <c r="K352" s="88"/>
      <c r="L352" s="89"/>
      <c r="M352" s="90"/>
      <c r="N352" s="91"/>
      <c r="O352" s="92"/>
      <c r="P352" s="93"/>
      <c r="Q352" s="93"/>
      <c r="R352" s="93"/>
      <c r="S352" s="93"/>
      <c r="T352" s="94"/>
    </row>
    <row r="353">
      <c r="A353" s="95"/>
      <c r="B353" s="96"/>
      <c r="C353" s="97"/>
      <c r="D353" s="95"/>
      <c r="E353" s="98"/>
      <c r="F353" s="99"/>
      <c r="G353" s="99"/>
      <c r="H353" s="99"/>
      <c r="I353" s="99"/>
      <c r="J353" s="100"/>
      <c r="K353" s="88"/>
      <c r="L353" s="95"/>
      <c r="M353" s="96"/>
      <c r="N353" s="97"/>
      <c r="O353" s="98"/>
      <c r="P353" s="99"/>
      <c r="Q353" s="99"/>
      <c r="R353" s="99"/>
      <c r="S353" s="99"/>
      <c r="T353" s="100"/>
    </row>
    <row r="354">
      <c r="A354" s="89"/>
      <c r="B354" s="90"/>
      <c r="C354" s="91"/>
      <c r="D354" s="89"/>
      <c r="E354" s="92"/>
      <c r="F354" s="93"/>
      <c r="G354" s="93"/>
      <c r="H354" s="93"/>
      <c r="I354" s="93"/>
      <c r="J354" s="94"/>
      <c r="K354" s="88"/>
      <c r="L354" s="89"/>
      <c r="M354" s="90"/>
      <c r="N354" s="91"/>
      <c r="O354" s="92"/>
      <c r="P354" s="93"/>
      <c r="Q354" s="93"/>
      <c r="R354" s="93"/>
      <c r="S354" s="93"/>
      <c r="T354" s="94"/>
    </row>
    <row r="355">
      <c r="A355" s="95"/>
      <c r="B355" s="96"/>
      <c r="C355" s="97"/>
      <c r="D355" s="95"/>
      <c r="E355" s="98"/>
      <c r="F355" s="99"/>
      <c r="G355" s="99"/>
      <c r="H355" s="99"/>
      <c r="I355" s="99"/>
      <c r="J355" s="100"/>
      <c r="K355" s="88"/>
      <c r="L355" s="95"/>
      <c r="M355" s="96"/>
      <c r="N355" s="97"/>
      <c r="O355" s="98"/>
      <c r="P355" s="99"/>
      <c r="Q355" s="99"/>
      <c r="R355" s="99"/>
      <c r="S355" s="99"/>
      <c r="T355" s="100"/>
    </row>
    <row r="356">
      <c r="A356" s="89"/>
      <c r="B356" s="90"/>
      <c r="C356" s="91"/>
      <c r="D356" s="89"/>
      <c r="E356" s="92"/>
      <c r="F356" s="93"/>
      <c r="G356" s="93"/>
      <c r="H356" s="93"/>
      <c r="I356" s="93"/>
      <c r="J356" s="94"/>
      <c r="K356" s="88"/>
      <c r="L356" s="89"/>
      <c r="M356" s="90"/>
      <c r="N356" s="91"/>
      <c r="O356" s="92"/>
      <c r="P356" s="93"/>
      <c r="Q356" s="93"/>
      <c r="R356" s="93"/>
      <c r="S356" s="93"/>
      <c r="T356" s="94"/>
    </row>
    <row r="357">
      <c r="A357" s="95"/>
      <c r="B357" s="96"/>
      <c r="C357" s="97"/>
      <c r="D357" s="95"/>
      <c r="E357" s="98"/>
      <c r="F357" s="99"/>
      <c r="G357" s="99"/>
      <c r="H357" s="99"/>
      <c r="I357" s="99"/>
      <c r="J357" s="100"/>
      <c r="K357" s="88"/>
      <c r="L357" s="95"/>
      <c r="M357" s="96"/>
      <c r="N357" s="97"/>
      <c r="O357" s="98"/>
      <c r="P357" s="99"/>
      <c r="Q357" s="99"/>
      <c r="R357" s="99"/>
      <c r="S357" s="99"/>
      <c r="T357" s="100"/>
    </row>
    <row r="358">
      <c r="A358" s="89"/>
      <c r="B358" s="90"/>
      <c r="C358" s="91"/>
      <c r="D358" s="89"/>
      <c r="E358" s="92"/>
      <c r="F358" s="93"/>
      <c r="G358" s="93"/>
      <c r="H358" s="93"/>
      <c r="I358" s="93"/>
      <c r="J358" s="94"/>
      <c r="K358" s="88"/>
      <c r="L358" s="89"/>
      <c r="M358" s="90"/>
      <c r="N358" s="91"/>
      <c r="O358" s="92"/>
      <c r="P358" s="93"/>
      <c r="Q358" s="93"/>
      <c r="R358" s="93"/>
      <c r="S358" s="93"/>
      <c r="T358" s="94"/>
    </row>
    <row r="359">
      <c r="A359" s="95"/>
      <c r="B359" s="96"/>
      <c r="C359" s="97"/>
      <c r="D359" s="95"/>
      <c r="E359" s="98"/>
      <c r="F359" s="99"/>
      <c r="G359" s="99"/>
      <c r="H359" s="99"/>
      <c r="I359" s="99"/>
      <c r="J359" s="100"/>
      <c r="K359" s="88"/>
      <c r="L359" s="95"/>
      <c r="M359" s="96"/>
      <c r="N359" s="97"/>
      <c r="O359" s="98"/>
      <c r="P359" s="99"/>
      <c r="Q359" s="99"/>
      <c r="R359" s="99"/>
      <c r="S359" s="99"/>
      <c r="T359" s="100"/>
    </row>
    <row r="360">
      <c r="A360" s="89"/>
      <c r="B360" s="90"/>
      <c r="C360" s="91"/>
      <c r="D360" s="89"/>
      <c r="E360" s="92"/>
      <c r="F360" s="93"/>
      <c r="G360" s="93"/>
      <c r="H360" s="93"/>
      <c r="I360" s="93"/>
      <c r="J360" s="94"/>
      <c r="K360" s="88"/>
      <c r="L360" s="89"/>
      <c r="M360" s="90"/>
      <c r="N360" s="91"/>
      <c r="O360" s="92"/>
      <c r="P360" s="93"/>
      <c r="Q360" s="93"/>
      <c r="R360" s="93"/>
      <c r="S360" s="93"/>
      <c r="T360" s="94"/>
    </row>
    <row r="361">
      <c r="A361" s="95"/>
      <c r="B361" s="96"/>
      <c r="C361" s="97"/>
      <c r="D361" s="95"/>
      <c r="E361" s="98"/>
      <c r="F361" s="99"/>
      <c r="G361" s="99"/>
      <c r="H361" s="99"/>
      <c r="I361" s="99"/>
      <c r="J361" s="100"/>
      <c r="K361" s="88"/>
      <c r="L361" s="95"/>
      <c r="M361" s="96"/>
      <c r="N361" s="97"/>
      <c r="O361" s="98"/>
      <c r="P361" s="99"/>
      <c r="Q361" s="99"/>
      <c r="R361" s="99"/>
      <c r="S361" s="99"/>
      <c r="T361" s="100"/>
    </row>
    <row r="362">
      <c r="A362" s="89"/>
      <c r="B362" s="90"/>
      <c r="C362" s="91"/>
      <c r="D362" s="89"/>
      <c r="E362" s="92"/>
      <c r="F362" s="93"/>
      <c r="G362" s="93"/>
      <c r="H362" s="93"/>
      <c r="I362" s="93"/>
      <c r="J362" s="94"/>
      <c r="K362" s="88"/>
      <c r="L362" s="89"/>
      <c r="M362" s="90"/>
      <c r="N362" s="91"/>
      <c r="O362" s="92"/>
      <c r="P362" s="93"/>
      <c r="Q362" s="93"/>
      <c r="R362" s="93"/>
      <c r="S362" s="93"/>
      <c r="T362" s="94"/>
    </row>
    <row r="363">
      <c r="A363" s="95"/>
      <c r="B363" s="96"/>
      <c r="C363" s="97"/>
      <c r="D363" s="95"/>
      <c r="E363" s="98"/>
      <c r="F363" s="99"/>
      <c r="G363" s="99"/>
      <c r="H363" s="99"/>
      <c r="I363" s="99"/>
      <c r="J363" s="100"/>
      <c r="K363" s="88"/>
      <c r="L363" s="95"/>
      <c r="M363" s="96"/>
      <c r="N363" s="97"/>
      <c r="O363" s="98"/>
      <c r="P363" s="99"/>
      <c r="Q363" s="99"/>
      <c r="R363" s="99"/>
      <c r="S363" s="99"/>
      <c r="T363" s="100"/>
    </row>
    <row r="364">
      <c r="A364" s="89"/>
      <c r="B364" s="90"/>
      <c r="C364" s="91"/>
      <c r="D364" s="89"/>
      <c r="E364" s="92"/>
      <c r="F364" s="93"/>
      <c r="G364" s="93"/>
      <c r="H364" s="93"/>
      <c r="I364" s="93"/>
      <c r="J364" s="94"/>
      <c r="K364" s="88"/>
      <c r="L364" s="89"/>
      <c r="M364" s="90"/>
      <c r="N364" s="91"/>
      <c r="O364" s="92"/>
      <c r="P364" s="93"/>
      <c r="Q364" s="93"/>
      <c r="R364" s="93"/>
      <c r="S364" s="93"/>
      <c r="T364" s="94"/>
    </row>
    <row r="365">
      <c r="A365" s="95"/>
      <c r="B365" s="96"/>
      <c r="C365" s="97"/>
      <c r="D365" s="95"/>
      <c r="E365" s="98"/>
      <c r="F365" s="99"/>
      <c r="G365" s="99"/>
      <c r="H365" s="99"/>
      <c r="I365" s="99"/>
      <c r="J365" s="100"/>
      <c r="K365" s="88"/>
      <c r="L365" s="95"/>
      <c r="M365" s="96"/>
      <c r="N365" s="97"/>
      <c r="O365" s="98"/>
      <c r="P365" s="99"/>
      <c r="Q365" s="99"/>
      <c r="R365" s="99"/>
      <c r="S365" s="99"/>
      <c r="T365" s="100"/>
    </row>
    <row r="366">
      <c r="A366" s="89"/>
      <c r="B366" s="90"/>
      <c r="C366" s="91"/>
      <c r="D366" s="89"/>
      <c r="E366" s="92"/>
      <c r="F366" s="93"/>
      <c r="G366" s="93"/>
      <c r="H366" s="93"/>
      <c r="I366" s="93"/>
      <c r="J366" s="94"/>
      <c r="K366" s="88"/>
      <c r="L366" s="89"/>
      <c r="M366" s="90"/>
      <c r="N366" s="91"/>
      <c r="O366" s="92"/>
      <c r="P366" s="93"/>
      <c r="Q366" s="93"/>
      <c r="R366" s="93"/>
      <c r="S366" s="93"/>
      <c r="T366" s="94"/>
    </row>
    <row r="367">
      <c r="A367" s="95"/>
      <c r="B367" s="96"/>
      <c r="C367" s="97"/>
      <c r="D367" s="95"/>
      <c r="E367" s="98"/>
      <c r="F367" s="99"/>
      <c r="G367" s="99"/>
      <c r="H367" s="99"/>
      <c r="I367" s="99"/>
      <c r="J367" s="100"/>
      <c r="K367" s="88"/>
      <c r="L367" s="95"/>
      <c r="M367" s="96"/>
      <c r="N367" s="97"/>
      <c r="O367" s="98"/>
      <c r="P367" s="99"/>
      <c r="Q367" s="99"/>
      <c r="R367" s="99"/>
      <c r="S367" s="99"/>
      <c r="T367" s="100"/>
    </row>
    <row r="368">
      <c r="A368" s="89"/>
      <c r="B368" s="90"/>
      <c r="C368" s="91"/>
      <c r="D368" s="89"/>
      <c r="E368" s="92"/>
      <c r="F368" s="93"/>
      <c r="G368" s="93"/>
      <c r="H368" s="93"/>
      <c r="I368" s="93"/>
      <c r="J368" s="94"/>
      <c r="K368" s="88"/>
      <c r="L368" s="89"/>
      <c r="M368" s="90"/>
      <c r="N368" s="91"/>
      <c r="O368" s="92"/>
      <c r="P368" s="93"/>
      <c r="Q368" s="93"/>
      <c r="R368" s="93"/>
      <c r="S368" s="93"/>
      <c r="T368" s="94"/>
    </row>
    <row r="369">
      <c r="A369" s="95"/>
      <c r="B369" s="96"/>
      <c r="C369" s="97"/>
      <c r="D369" s="95"/>
      <c r="E369" s="98"/>
      <c r="F369" s="99"/>
      <c r="G369" s="99"/>
      <c r="H369" s="99"/>
      <c r="I369" s="99"/>
      <c r="J369" s="100"/>
      <c r="K369" s="88"/>
      <c r="L369" s="95"/>
      <c r="M369" s="96"/>
      <c r="N369" s="97"/>
      <c r="O369" s="98"/>
      <c r="P369" s="99"/>
      <c r="Q369" s="99"/>
      <c r="R369" s="99"/>
      <c r="S369" s="99"/>
      <c r="T369" s="100"/>
    </row>
    <row r="370">
      <c r="A370" s="89"/>
      <c r="B370" s="90"/>
      <c r="C370" s="91"/>
      <c r="D370" s="89"/>
      <c r="E370" s="92"/>
      <c r="F370" s="93"/>
      <c r="G370" s="93"/>
      <c r="H370" s="93"/>
      <c r="I370" s="93"/>
      <c r="J370" s="94"/>
      <c r="K370" s="88"/>
      <c r="L370" s="89"/>
      <c r="M370" s="90"/>
      <c r="N370" s="91"/>
      <c r="O370" s="92"/>
      <c r="P370" s="93"/>
      <c r="Q370" s="93"/>
      <c r="R370" s="93"/>
      <c r="S370" s="93"/>
      <c r="T370" s="94"/>
    </row>
    <row r="371">
      <c r="A371" s="95"/>
      <c r="B371" s="96"/>
      <c r="C371" s="97"/>
      <c r="D371" s="95"/>
      <c r="E371" s="98"/>
      <c r="F371" s="99"/>
      <c r="G371" s="99"/>
      <c r="H371" s="99"/>
      <c r="I371" s="99"/>
      <c r="J371" s="100"/>
      <c r="K371" s="88"/>
      <c r="L371" s="95"/>
      <c r="M371" s="96"/>
      <c r="N371" s="97"/>
      <c r="O371" s="98"/>
      <c r="P371" s="99"/>
      <c r="Q371" s="99"/>
      <c r="R371" s="99"/>
      <c r="S371" s="99"/>
      <c r="T371" s="100"/>
    </row>
    <row r="372">
      <c r="A372" s="89"/>
      <c r="B372" s="90"/>
      <c r="C372" s="91"/>
      <c r="D372" s="89"/>
      <c r="E372" s="92"/>
      <c r="F372" s="93"/>
      <c r="G372" s="93"/>
      <c r="H372" s="93"/>
      <c r="I372" s="93"/>
      <c r="J372" s="94"/>
      <c r="K372" s="88"/>
      <c r="L372" s="89"/>
      <c r="M372" s="90"/>
      <c r="N372" s="91"/>
      <c r="O372" s="92"/>
      <c r="P372" s="93"/>
      <c r="Q372" s="93"/>
      <c r="R372" s="93"/>
      <c r="S372" s="93"/>
      <c r="T372" s="94"/>
    </row>
    <row r="373">
      <c r="A373" s="95"/>
      <c r="B373" s="96"/>
      <c r="C373" s="97"/>
      <c r="D373" s="95"/>
      <c r="E373" s="98"/>
      <c r="F373" s="99"/>
      <c r="G373" s="99"/>
      <c r="H373" s="99"/>
      <c r="I373" s="99"/>
      <c r="J373" s="100"/>
      <c r="K373" s="88"/>
      <c r="L373" s="95"/>
      <c r="M373" s="96"/>
      <c r="N373" s="97"/>
      <c r="O373" s="98"/>
      <c r="P373" s="99"/>
      <c r="Q373" s="99"/>
      <c r="R373" s="99"/>
      <c r="S373" s="99"/>
      <c r="T373" s="100"/>
    </row>
    <row r="374">
      <c r="A374" s="89"/>
      <c r="B374" s="90"/>
      <c r="C374" s="91"/>
      <c r="D374" s="89"/>
      <c r="E374" s="92"/>
      <c r="F374" s="93"/>
      <c r="G374" s="93"/>
      <c r="H374" s="93"/>
      <c r="I374" s="93"/>
      <c r="J374" s="94"/>
      <c r="K374" s="88"/>
      <c r="L374" s="89"/>
      <c r="M374" s="90"/>
      <c r="N374" s="91"/>
      <c r="O374" s="92"/>
      <c r="P374" s="93"/>
      <c r="Q374" s="93"/>
      <c r="R374" s="93"/>
      <c r="S374" s="93"/>
      <c r="T374" s="94"/>
    </row>
    <row r="375">
      <c r="A375" s="95"/>
      <c r="B375" s="96"/>
      <c r="C375" s="97"/>
      <c r="D375" s="95"/>
      <c r="E375" s="98"/>
      <c r="F375" s="99"/>
      <c r="G375" s="99"/>
      <c r="H375" s="99"/>
      <c r="I375" s="99"/>
      <c r="J375" s="100"/>
      <c r="K375" s="88"/>
      <c r="L375" s="95"/>
      <c r="M375" s="96"/>
      <c r="N375" s="97"/>
      <c r="O375" s="98"/>
      <c r="P375" s="99"/>
      <c r="Q375" s="99"/>
      <c r="R375" s="99"/>
      <c r="S375" s="99"/>
      <c r="T375" s="100"/>
    </row>
    <row r="376">
      <c r="A376" s="89"/>
      <c r="B376" s="90"/>
      <c r="C376" s="91"/>
      <c r="D376" s="89"/>
      <c r="E376" s="92"/>
      <c r="F376" s="93"/>
      <c r="G376" s="93"/>
      <c r="H376" s="93"/>
      <c r="I376" s="93"/>
      <c r="J376" s="94"/>
      <c r="K376" s="88"/>
      <c r="L376" s="89"/>
      <c r="M376" s="90"/>
      <c r="N376" s="91"/>
      <c r="O376" s="92"/>
      <c r="P376" s="93"/>
      <c r="Q376" s="93"/>
      <c r="R376" s="93"/>
      <c r="S376" s="93"/>
      <c r="T376" s="94"/>
    </row>
    <row r="377">
      <c r="A377" s="95"/>
      <c r="B377" s="96"/>
      <c r="C377" s="97"/>
      <c r="D377" s="95"/>
      <c r="E377" s="98"/>
      <c r="F377" s="99"/>
      <c r="G377" s="99"/>
      <c r="H377" s="99"/>
      <c r="I377" s="99"/>
      <c r="J377" s="100"/>
      <c r="K377" s="88"/>
      <c r="L377" s="95"/>
      <c r="M377" s="96"/>
      <c r="N377" s="97"/>
      <c r="O377" s="98"/>
      <c r="P377" s="99"/>
      <c r="Q377" s="99"/>
      <c r="R377" s="99"/>
      <c r="S377" s="99"/>
      <c r="T377" s="100"/>
    </row>
    <row r="378">
      <c r="A378" s="89"/>
      <c r="B378" s="90"/>
      <c r="C378" s="91"/>
      <c r="D378" s="89"/>
      <c r="E378" s="92"/>
      <c r="F378" s="93"/>
      <c r="G378" s="93"/>
      <c r="H378" s="93"/>
      <c r="I378" s="93"/>
      <c r="J378" s="94"/>
      <c r="K378" s="88"/>
      <c r="L378" s="89"/>
      <c r="M378" s="90"/>
      <c r="N378" s="91"/>
      <c r="O378" s="92"/>
      <c r="P378" s="93"/>
      <c r="Q378" s="93"/>
      <c r="R378" s="93"/>
      <c r="S378" s="93"/>
      <c r="T378" s="94"/>
    </row>
    <row r="379">
      <c r="A379" s="95"/>
      <c r="B379" s="96"/>
      <c r="C379" s="97"/>
      <c r="D379" s="95"/>
      <c r="E379" s="98"/>
      <c r="F379" s="99"/>
      <c r="G379" s="99"/>
      <c r="H379" s="99"/>
      <c r="I379" s="99"/>
      <c r="J379" s="100"/>
      <c r="K379" s="88"/>
      <c r="L379" s="95"/>
      <c r="M379" s="96"/>
      <c r="N379" s="97"/>
      <c r="O379" s="98"/>
      <c r="P379" s="99"/>
      <c r="Q379" s="99"/>
      <c r="R379" s="99"/>
      <c r="S379" s="99"/>
      <c r="T379" s="100"/>
    </row>
    <row r="380">
      <c r="A380" s="89"/>
      <c r="B380" s="90"/>
      <c r="C380" s="91"/>
      <c r="D380" s="89"/>
      <c r="E380" s="92"/>
      <c r="F380" s="93"/>
      <c r="G380" s="93"/>
      <c r="H380" s="93"/>
      <c r="I380" s="93"/>
      <c r="J380" s="94"/>
      <c r="K380" s="88"/>
      <c r="L380" s="89"/>
      <c r="M380" s="90"/>
      <c r="N380" s="91"/>
      <c r="O380" s="92"/>
      <c r="P380" s="93"/>
      <c r="Q380" s="93"/>
      <c r="R380" s="93"/>
      <c r="S380" s="93"/>
      <c r="T380" s="94"/>
    </row>
    <row r="381">
      <c r="A381" s="95"/>
      <c r="B381" s="96"/>
      <c r="C381" s="97"/>
      <c r="D381" s="95"/>
      <c r="E381" s="98"/>
      <c r="F381" s="99"/>
      <c r="G381" s="99"/>
      <c r="H381" s="99"/>
      <c r="I381" s="99"/>
      <c r="J381" s="100"/>
      <c r="K381" s="88"/>
      <c r="L381" s="95"/>
      <c r="M381" s="96"/>
      <c r="N381" s="97"/>
      <c r="O381" s="98"/>
      <c r="P381" s="99"/>
      <c r="Q381" s="99"/>
      <c r="R381" s="99"/>
      <c r="S381" s="99"/>
      <c r="T381" s="100"/>
    </row>
    <row r="382">
      <c r="A382" s="89"/>
      <c r="B382" s="90"/>
      <c r="C382" s="91"/>
      <c r="D382" s="89"/>
      <c r="E382" s="92"/>
      <c r="F382" s="93"/>
      <c r="G382" s="93"/>
      <c r="H382" s="93"/>
      <c r="I382" s="93"/>
      <c r="J382" s="94"/>
      <c r="K382" s="88"/>
      <c r="L382" s="89"/>
      <c r="M382" s="90"/>
      <c r="N382" s="91"/>
      <c r="O382" s="92"/>
      <c r="P382" s="93"/>
      <c r="Q382" s="93"/>
      <c r="R382" s="93"/>
      <c r="S382" s="93"/>
      <c r="T382" s="94"/>
    </row>
    <row r="383">
      <c r="A383" s="95"/>
      <c r="B383" s="96"/>
      <c r="C383" s="97"/>
      <c r="D383" s="95"/>
      <c r="E383" s="98"/>
      <c r="F383" s="99"/>
      <c r="G383" s="99"/>
      <c r="H383" s="99"/>
      <c r="I383" s="99"/>
      <c r="J383" s="100"/>
      <c r="K383" s="88"/>
      <c r="L383" s="95"/>
      <c r="M383" s="96"/>
      <c r="N383" s="97"/>
      <c r="O383" s="98"/>
      <c r="P383" s="99"/>
      <c r="Q383" s="99"/>
      <c r="R383" s="99"/>
      <c r="S383" s="99"/>
      <c r="T383" s="100"/>
    </row>
    <row r="384">
      <c r="A384" s="89"/>
      <c r="B384" s="90"/>
      <c r="C384" s="91"/>
      <c r="D384" s="89"/>
      <c r="E384" s="92"/>
      <c r="F384" s="93"/>
      <c r="G384" s="93"/>
      <c r="H384" s="93"/>
      <c r="I384" s="93"/>
      <c r="J384" s="94"/>
      <c r="K384" s="88"/>
      <c r="L384" s="89"/>
      <c r="M384" s="90"/>
      <c r="N384" s="91"/>
      <c r="O384" s="92"/>
      <c r="P384" s="93"/>
      <c r="Q384" s="93"/>
      <c r="R384" s="93"/>
      <c r="S384" s="93"/>
      <c r="T384" s="94"/>
    </row>
    <row r="385">
      <c r="A385" s="95"/>
      <c r="B385" s="96"/>
      <c r="C385" s="97"/>
      <c r="D385" s="95"/>
      <c r="E385" s="98"/>
      <c r="F385" s="99"/>
      <c r="G385" s="99"/>
      <c r="H385" s="99"/>
      <c r="I385" s="99"/>
      <c r="J385" s="100"/>
      <c r="K385" s="88"/>
      <c r="L385" s="95"/>
      <c r="M385" s="96"/>
      <c r="N385" s="97"/>
      <c r="O385" s="98"/>
      <c r="P385" s="99"/>
      <c r="Q385" s="99"/>
      <c r="R385" s="99"/>
      <c r="S385" s="99"/>
      <c r="T385" s="100"/>
    </row>
    <row r="386">
      <c r="A386" s="89"/>
      <c r="B386" s="90"/>
      <c r="C386" s="91"/>
      <c r="D386" s="89"/>
      <c r="E386" s="92"/>
      <c r="F386" s="93"/>
      <c r="G386" s="93"/>
      <c r="H386" s="93"/>
      <c r="I386" s="93"/>
      <c r="J386" s="94"/>
      <c r="K386" s="88"/>
      <c r="L386" s="89"/>
      <c r="M386" s="90"/>
      <c r="N386" s="91"/>
      <c r="O386" s="92"/>
      <c r="P386" s="93"/>
      <c r="Q386" s="93"/>
      <c r="R386" s="93"/>
      <c r="S386" s="93"/>
      <c r="T386" s="94"/>
    </row>
    <row r="387">
      <c r="A387" s="95"/>
      <c r="B387" s="96"/>
      <c r="C387" s="97"/>
      <c r="D387" s="95"/>
      <c r="E387" s="98"/>
      <c r="F387" s="99"/>
      <c r="G387" s="99"/>
      <c r="H387" s="99"/>
      <c r="I387" s="99"/>
      <c r="J387" s="100"/>
      <c r="K387" s="88"/>
      <c r="L387" s="95"/>
      <c r="M387" s="96"/>
      <c r="N387" s="97"/>
      <c r="O387" s="98"/>
      <c r="P387" s="99"/>
      <c r="Q387" s="99"/>
      <c r="R387" s="99"/>
      <c r="S387" s="99"/>
      <c r="T387" s="100"/>
    </row>
    <row r="388">
      <c r="A388" s="89"/>
      <c r="B388" s="90"/>
      <c r="C388" s="91"/>
      <c r="D388" s="89"/>
      <c r="E388" s="92"/>
      <c r="F388" s="93"/>
      <c r="G388" s="93"/>
      <c r="H388" s="93"/>
      <c r="I388" s="93"/>
      <c r="J388" s="94"/>
      <c r="K388" s="88"/>
      <c r="L388" s="89"/>
      <c r="M388" s="90"/>
      <c r="N388" s="91"/>
      <c r="O388" s="92"/>
      <c r="P388" s="93"/>
      <c r="Q388" s="93"/>
      <c r="R388" s="93"/>
      <c r="S388" s="93"/>
      <c r="T388" s="94"/>
    </row>
    <row r="389">
      <c r="A389" s="95"/>
      <c r="B389" s="96"/>
      <c r="C389" s="97"/>
      <c r="D389" s="95"/>
      <c r="E389" s="98"/>
      <c r="F389" s="99"/>
      <c r="G389" s="99"/>
      <c r="H389" s="99"/>
      <c r="I389" s="99"/>
      <c r="J389" s="100"/>
      <c r="K389" s="88"/>
      <c r="L389" s="95"/>
      <c r="M389" s="96"/>
      <c r="N389" s="97"/>
      <c r="O389" s="98"/>
      <c r="P389" s="99"/>
      <c r="Q389" s="99"/>
      <c r="R389" s="99"/>
      <c r="S389" s="99"/>
      <c r="T389" s="100"/>
    </row>
    <row r="390">
      <c r="A390" s="89"/>
      <c r="B390" s="90"/>
      <c r="C390" s="91"/>
      <c r="D390" s="89"/>
      <c r="E390" s="92"/>
      <c r="F390" s="93"/>
      <c r="G390" s="93"/>
      <c r="H390" s="93"/>
      <c r="I390" s="93"/>
      <c r="J390" s="94"/>
      <c r="K390" s="88"/>
      <c r="L390" s="89"/>
      <c r="M390" s="90"/>
      <c r="N390" s="91"/>
      <c r="O390" s="92"/>
      <c r="P390" s="93"/>
      <c r="Q390" s="93"/>
      <c r="R390" s="93"/>
      <c r="S390" s="93"/>
      <c r="T390" s="94"/>
    </row>
    <row r="391">
      <c r="A391" s="95"/>
      <c r="B391" s="96"/>
      <c r="C391" s="97"/>
      <c r="D391" s="95"/>
      <c r="E391" s="98"/>
      <c r="F391" s="99"/>
      <c r="G391" s="99"/>
      <c r="H391" s="99"/>
      <c r="I391" s="99"/>
      <c r="J391" s="100"/>
      <c r="K391" s="88"/>
      <c r="L391" s="95"/>
      <c r="M391" s="96"/>
      <c r="N391" s="97"/>
      <c r="O391" s="98"/>
      <c r="P391" s="99"/>
      <c r="Q391" s="99"/>
      <c r="R391" s="99"/>
      <c r="S391" s="99"/>
      <c r="T391" s="100"/>
    </row>
    <row r="392">
      <c r="A392" s="89"/>
      <c r="B392" s="90"/>
      <c r="C392" s="91"/>
      <c r="D392" s="89"/>
      <c r="E392" s="92"/>
      <c r="F392" s="93"/>
      <c r="G392" s="93"/>
      <c r="H392" s="93"/>
      <c r="I392" s="93"/>
      <c r="J392" s="94"/>
      <c r="K392" s="88"/>
      <c r="L392" s="89"/>
      <c r="M392" s="90"/>
      <c r="N392" s="91"/>
      <c r="O392" s="92"/>
      <c r="P392" s="93"/>
      <c r="Q392" s="93"/>
      <c r="R392" s="93"/>
      <c r="S392" s="93"/>
      <c r="T392" s="94"/>
    </row>
    <row r="393">
      <c r="A393" s="95"/>
      <c r="B393" s="96"/>
      <c r="C393" s="97"/>
      <c r="D393" s="95"/>
      <c r="E393" s="98"/>
      <c r="F393" s="99"/>
      <c r="G393" s="99"/>
      <c r="H393" s="99"/>
      <c r="I393" s="99"/>
      <c r="J393" s="100"/>
      <c r="K393" s="88"/>
      <c r="L393" s="95"/>
      <c r="M393" s="96"/>
      <c r="N393" s="97"/>
      <c r="O393" s="98"/>
      <c r="P393" s="99"/>
      <c r="Q393" s="99"/>
      <c r="R393" s="99"/>
      <c r="S393" s="99"/>
      <c r="T393" s="100"/>
    </row>
    <row r="394">
      <c r="A394" s="89"/>
      <c r="B394" s="90"/>
      <c r="C394" s="91"/>
      <c r="D394" s="89"/>
      <c r="E394" s="92"/>
      <c r="F394" s="93"/>
      <c r="G394" s="93"/>
      <c r="H394" s="93"/>
      <c r="I394" s="93"/>
      <c r="J394" s="94"/>
      <c r="K394" s="88"/>
      <c r="L394" s="89"/>
      <c r="M394" s="90"/>
      <c r="N394" s="91"/>
      <c r="O394" s="92"/>
      <c r="P394" s="93"/>
      <c r="Q394" s="93"/>
      <c r="R394" s="93"/>
      <c r="S394" s="93"/>
      <c r="T394" s="94"/>
    </row>
    <row r="395">
      <c r="A395" s="95"/>
      <c r="B395" s="96"/>
      <c r="C395" s="97"/>
      <c r="D395" s="95"/>
      <c r="E395" s="98"/>
      <c r="F395" s="99"/>
      <c r="G395" s="99"/>
      <c r="H395" s="99"/>
      <c r="I395" s="99"/>
      <c r="J395" s="100"/>
      <c r="K395" s="88"/>
      <c r="L395" s="95"/>
      <c r="M395" s="96"/>
      <c r="N395" s="97"/>
      <c r="O395" s="98"/>
      <c r="P395" s="99"/>
      <c r="Q395" s="99"/>
      <c r="R395" s="99"/>
      <c r="S395" s="99"/>
      <c r="T395" s="100"/>
    </row>
    <row r="396">
      <c r="A396" s="89"/>
      <c r="B396" s="90"/>
      <c r="C396" s="91"/>
      <c r="D396" s="89"/>
      <c r="E396" s="92"/>
      <c r="F396" s="93"/>
      <c r="G396" s="93"/>
      <c r="H396" s="93"/>
      <c r="I396" s="93"/>
      <c r="J396" s="94"/>
      <c r="K396" s="88"/>
      <c r="L396" s="89"/>
      <c r="M396" s="90"/>
      <c r="N396" s="91"/>
      <c r="O396" s="92"/>
      <c r="P396" s="93"/>
      <c r="Q396" s="93"/>
      <c r="R396" s="93"/>
      <c r="S396" s="93"/>
      <c r="T396" s="94"/>
    </row>
    <row r="397">
      <c r="A397" s="95"/>
      <c r="B397" s="96"/>
      <c r="C397" s="97"/>
      <c r="D397" s="95"/>
      <c r="E397" s="98"/>
      <c r="F397" s="99"/>
      <c r="G397" s="99"/>
      <c r="H397" s="99"/>
      <c r="I397" s="99"/>
      <c r="J397" s="100"/>
      <c r="K397" s="88"/>
      <c r="L397" s="95"/>
      <c r="M397" s="96"/>
      <c r="N397" s="97"/>
      <c r="O397" s="98"/>
      <c r="P397" s="99"/>
      <c r="Q397" s="99"/>
      <c r="R397" s="99"/>
      <c r="S397" s="99"/>
      <c r="T397" s="100"/>
    </row>
    <row r="398">
      <c r="A398" s="89"/>
      <c r="B398" s="90"/>
      <c r="C398" s="91"/>
      <c r="D398" s="89"/>
      <c r="E398" s="92"/>
      <c r="F398" s="93"/>
      <c r="G398" s="93"/>
      <c r="H398" s="93"/>
      <c r="I398" s="93"/>
      <c r="J398" s="94"/>
      <c r="K398" s="88"/>
      <c r="L398" s="89"/>
      <c r="M398" s="90"/>
      <c r="N398" s="91"/>
      <c r="O398" s="92"/>
      <c r="P398" s="93"/>
      <c r="Q398" s="93"/>
      <c r="R398" s="93"/>
      <c r="S398" s="93"/>
      <c r="T398" s="94"/>
    </row>
    <row r="399">
      <c r="A399" s="95"/>
      <c r="B399" s="96"/>
      <c r="C399" s="97"/>
      <c r="D399" s="95"/>
      <c r="E399" s="98"/>
      <c r="F399" s="99"/>
      <c r="G399" s="99"/>
      <c r="H399" s="99"/>
      <c r="I399" s="99"/>
      <c r="J399" s="100"/>
      <c r="K399" s="88"/>
      <c r="L399" s="95"/>
      <c r="M399" s="96"/>
      <c r="N399" s="97"/>
      <c r="O399" s="98"/>
      <c r="P399" s="99"/>
      <c r="Q399" s="99"/>
      <c r="R399" s="99"/>
      <c r="S399" s="99"/>
      <c r="T399" s="100"/>
    </row>
    <row r="400">
      <c r="A400" s="89"/>
      <c r="B400" s="90"/>
      <c r="C400" s="91"/>
      <c r="D400" s="89"/>
      <c r="E400" s="92"/>
      <c r="F400" s="93"/>
      <c r="G400" s="93"/>
      <c r="H400" s="93"/>
      <c r="I400" s="93"/>
      <c r="J400" s="94"/>
      <c r="K400" s="88"/>
      <c r="L400" s="89"/>
      <c r="M400" s="90"/>
      <c r="N400" s="91"/>
      <c r="O400" s="92"/>
      <c r="P400" s="93"/>
      <c r="Q400" s="93"/>
      <c r="R400" s="93"/>
      <c r="S400" s="93"/>
      <c r="T400" s="94"/>
    </row>
    <row r="401">
      <c r="A401" s="95"/>
      <c r="B401" s="96"/>
      <c r="C401" s="97"/>
      <c r="D401" s="95"/>
      <c r="E401" s="98"/>
      <c r="F401" s="99"/>
      <c r="G401" s="99"/>
      <c r="H401" s="99"/>
      <c r="I401" s="99"/>
      <c r="J401" s="100"/>
      <c r="K401" s="88"/>
      <c r="L401" s="95"/>
      <c r="M401" s="96"/>
      <c r="N401" s="97"/>
      <c r="O401" s="98"/>
      <c r="P401" s="99"/>
      <c r="Q401" s="99"/>
      <c r="R401" s="99"/>
      <c r="S401" s="99"/>
      <c r="T401" s="100"/>
    </row>
    <row r="402">
      <c r="A402" s="89"/>
      <c r="B402" s="90"/>
      <c r="C402" s="91"/>
      <c r="D402" s="89"/>
      <c r="E402" s="92"/>
      <c r="F402" s="93"/>
      <c r="G402" s="93"/>
      <c r="H402" s="93"/>
      <c r="I402" s="93"/>
      <c r="J402" s="94"/>
      <c r="K402" s="88"/>
      <c r="L402" s="89"/>
      <c r="M402" s="90"/>
      <c r="N402" s="91"/>
      <c r="O402" s="92"/>
      <c r="P402" s="93"/>
      <c r="Q402" s="93"/>
      <c r="R402" s="93"/>
      <c r="S402" s="93"/>
      <c r="T402" s="94"/>
    </row>
    <row r="403">
      <c r="A403" s="95"/>
      <c r="B403" s="96"/>
      <c r="C403" s="97"/>
      <c r="D403" s="95"/>
      <c r="E403" s="98"/>
      <c r="F403" s="99"/>
      <c r="G403" s="99"/>
      <c r="H403" s="99"/>
      <c r="I403" s="99"/>
      <c r="J403" s="100"/>
      <c r="K403" s="88"/>
      <c r="L403" s="95"/>
      <c r="M403" s="96"/>
      <c r="N403" s="97"/>
      <c r="O403" s="98"/>
      <c r="P403" s="99"/>
      <c r="Q403" s="99"/>
      <c r="R403" s="99"/>
      <c r="S403" s="99"/>
      <c r="T403" s="100"/>
    </row>
    <row r="404">
      <c r="A404" s="89"/>
      <c r="B404" s="90"/>
      <c r="C404" s="91"/>
      <c r="D404" s="89"/>
      <c r="E404" s="92"/>
      <c r="F404" s="93"/>
      <c r="G404" s="93"/>
      <c r="H404" s="93"/>
      <c r="I404" s="93"/>
      <c r="J404" s="94"/>
      <c r="K404" s="88"/>
      <c r="L404" s="89"/>
      <c r="M404" s="90"/>
      <c r="N404" s="91"/>
      <c r="O404" s="92"/>
      <c r="P404" s="93"/>
      <c r="Q404" s="93"/>
      <c r="R404" s="93"/>
      <c r="S404" s="93"/>
      <c r="T404" s="94"/>
    </row>
    <row r="405">
      <c r="A405" s="95"/>
      <c r="B405" s="96"/>
      <c r="C405" s="97"/>
      <c r="D405" s="95"/>
      <c r="E405" s="98"/>
      <c r="F405" s="99"/>
      <c r="G405" s="99"/>
      <c r="H405" s="99"/>
      <c r="I405" s="99"/>
      <c r="J405" s="100"/>
      <c r="K405" s="88"/>
      <c r="L405" s="95"/>
      <c r="M405" s="96"/>
      <c r="N405" s="97"/>
      <c r="O405" s="98"/>
      <c r="P405" s="99"/>
      <c r="Q405" s="99"/>
      <c r="R405" s="99"/>
      <c r="S405" s="99"/>
      <c r="T405" s="100"/>
    </row>
    <row r="406">
      <c r="A406" s="89"/>
      <c r="B406" s="90"/>
      <c r="C406" s="91"/>
      <c r="D406" s="89"/>
      <c r="E406" s="92"/>
      <c r="F406" s="93"/>
      <c r="G406" s="93"/>
      <c r="H406" s="93"/>
      <c r="I406" s="93"/>
      <c r="J406" s="94"/>
      <c r="K406" s="88"/>
      <c r="L406" s="89"/>
      <c r="M406" s="90"/>
      <c r="N406" s="91"/>
      <c r="O406" s="92"/>
      <c r="P406" s="93"/>
      <c r="Q406" s="93"/>
      <c r="R406" s="93"/>
      <c r="S406" s="93"/>
      <c r="T406" s="94"/>
    </row>
    <row r="407">
      <c r="A407" s="95"/>
      <c r="B407" s="96"/>
      <c r="C407" s="97"/>
      <c r="D407" s="95"/>
      <c r="E407" s="98"/>
      <c r="F407" s="99"/>
      <c r="G407" s="99"/>
      <c r="H407" s="99"/>
      <c r="I407" s="99"/>
      <c r="J407" s="100"/>
      <c r="K407" s="88"/>
      <c r="L407" s="95"/>
      <c r="M407" s="96"/>
      <c r="N407" s="97"/>
      <c r="O407" s="98"/>
      <c r="P407" s="99"/>
      <c r="Q407" s="99"/>
      <c r="R407" s="99"/>
      <c r="S407" s="99"/>
      <c r="T407" s="100"/>
    </row>
    <row r="408">
      <c r="A408" s="89"/>
      <c r="B408" s="90"/>
      <c r="C408" s="91"/>
      <c r="D408" s="89"/>
      <c r="E408" s="92"/>
      <c r="F408" s="93"/>
      <c r="G408" s="93"/>
      <c r="H408" s="93"/>
      <c r="I408" s="93"/>
      <c r="J408" s="94"/>
      <c r="K408" s="88"/>
      <c r="L408" s="89"/>
      <c r="M408" s="90"/>
      <c r="N408" s="91"/>
      <c r="O408" s="92"/>
      <c r="P408" s="93"/>
      <c r="Q408" s="93"/>
      <c r="R408" s="93"/>
      <c r="S408" s="93"/>
      <c r="T408" s="94"/>
    </row>
    <row r="409">
      <c r="A409" s="95"/>
      <c r="B409" s="96"/>
      <c r="C409" s="97"/>
      <c r="D409" s="95"/>
      <c r="E409" s="98"/>
      <c r="F409" s="99"/>
      <c r="G409" s="99"/>
      <c r="H409" s="99"/>
      <c r="I409" s="99"/>
      <c r="J409" s="100"/>
      <c r="K409" s="88"/>
      <c r="L409" s="95"/>
      <c r="M409" s="96"/>
      <c r="N409" s="97"/>
      <c r="O409" s="98"/>
      <c r="P409" s="99"/>
      <c r="Q409" s="99"/>
      <c r="R409" s="99"/>
      <c r="S409" s="99"/>
      <c r="T409" s="100"/>
    </row>
    <row r="410">
      <c r="A410" s="89"/>
      <c r="B410" s="90"/>
      <c r="C410" s="91"/>
      <c r="D410" s="89"/>
      <c r="E410" s="92"/>
      <c r="F410" s="93"/>
      <c r="G410" s="93"/>
      <c r="H410" s="93"/>
      <c r="I410" s="93"/>
      <c r="J410" s="94"/>
      <c r="K410" s="88"/>
      <c r="L410" s="89"/>
      <c r="M410" s="90"/>
      <c r="N410" s="91"/>
      <c r="O410" s="92"/>
      <c r="P410" s="93"/>
      <c r="Q410" s="93"/>
      <c r="R410" s="93"/>
      <c r="S410" s="93"/>
      <c r="T410" s="94"/>
    </row>
    <row r="411">
      <c r="A411" s="95"/>
      <c r="B411" s="96"/>
      <c r="C411" s="97"/>
      <c r="D411" s="95"/>
      <c r="E411" s="98"/>
      <c r="F411" s="99"/>
      <c r="G411" s="99"/>
      <c r="H411" s="99"/>
      <c r="I411" s="99"/>
      <c r="J411" s="100"/>
      <c r="K411" s="88"/>
      <c r="L411" s="95"/>
      <c r="M411" s="96"/>
      <c r="N411" s="97"/>
      <c r="O411" s="98"/>
      <c r="P411" s="99"/>
      <c r="Q411" s="99"/>
      <c r="R411" s="99"/>
      <c r="S411" s="99"/>
      <c r="T411" s="100"/>
    </row>
    <row r="412">
      <c r="A412" s="89"/>
      <c r="B412" s="90"/>
      <c r="C412" s="91"/>
      <c r="D412" s="89"/>
      <c r="E412" s="92"/>
      <c r="F412" s="93"/>
      <c r="G412" s="93"/>
      <c r="H412" s="93"/>
      <c r="I412" s="93"/>
      <c r="J412" s="94"/>
      <c r="K412" s="88"/>
      <c r="L412" s="89"/>
      <c r="M412" s="90"/>
      <c r="N412" s="91"/>
      <c r="O412" s="92"/>
      <c r="P412" s="93"/>
      <c r="Q412" s="93"/>
      <c r="R412" s="93"/>
      <c r="S412" s="93"/>
      <c r="T412" s="94"/>
    </row>
    <row r="413">
      <c r="A413" s="95"/>
      <c r="B413" s="96"/>
      <c r="C413" s="97"/>
      <c r="D413" s="95"/>
      <c r="E413" s="98"/>
      <c r="F413" s="99"/>
      <c r="G413" s="99"/>
      <c r="H413" s="99"/>
      <c r="I413" s="99"/>
      <c r="J413" s="100"/>
      <c r="K413" s="88"/>
      <c r="L413" s="95"/>
      <c r="M413" s="96"/>
      <c r="N413" s="97"/>
      <c r="O413" s="98"/>
      <c r="P413" s="99"/>
      <c r="Q413" s="99"/>
      <c r="R413" s="99"/>
      <c r="S413" s="99"/>
      <c r="T413" s="100"/>
    </row>
    <row r="414">
      <c r="A414" s="89"/>
      <c r="B414" s="90"/>
      <c r="C414" s="91"/>
      <c r="D414" s="89"/>
      <c r="E414" s="92"/>
      <c r="F414" s="93"/>
      <c r="G414" s="93"/>
      <c r="H414" s="93"/>
      <c r="I414" s="93"/>
      <c r="J414" s="94"/>
      <c r="K414" s="88"/>
      <c r="L414" s="89"/>
      <c r="M414" s="90"/>
      <c r="N414" s="91"/>
      <c r="O414" s="92"/>
      <c r="P414" s="93"/>
      <c r="Q414" s="93"/>
      <c r="R414" s="93"/>
      <c r="S414" s="93"/>
      <c r="T414" s="94"/>
    </row>
    <row r="415">
      <c r="A415" s="95"/>
      <c r="B415" s="96"/>
      <c r="C415" s="97"/>
      <c r="D415" s="95"/>
      <c r="E415" s="98"/>
      <c r="F415" s="99"/>
      <c r="G415" s="99"/>
      <c r="H415" s="99"/>
      <c r="I415" s="99"/>
      <c r="J415" s="100"/>
      <c r="K415" s="88"/>
      <c r="L415" s="95"/>
      <c r="M415" s="96"/>
      <c r="N415" s="97"/>
      <c r="O415" s="98"/>
      <c r="P415" s="99"/>
      <c r="Q415" s="99"/>
      <c r="R415" s="99"/>
      <c r="S415" s="99"/>
      <c r="T415" s="100"/>
    </row>
    <row r="416">
      <c r="A416" s="89"/>
      <c r="B416" s="90"/>
      <c r="C416" s="91"/>
      <c r="D416" s="89"/>
      <c r="E416" s="92"/>
      <c r="F416" s="93"/>
      <c r="G416" s="93"/>
      <c r="H416" s="93"/>
      <c r="I416" s="93"/>
      <c r="J416" s="94"/>
      <c r="K416" s="88"/>
      <c r="L416" s="89"/>
      <c r="M416" s="90"/>
      <c r="N416" s="91"/>
      <c r="O416" s="92"/>
      <c r="P416" s="93"/>
      <c r="Q416" s="93"/>
      <c r="R416" s="93"/>
      <c r="S416" s="93"/>
      <c r="T416" s="94"/>
    </row>
    <row r="417">
      <c r="A417" s="95"/>
      <c r="B417" s="96"/>
      <c r="C417" s="97"/>
      <c r="D417" s="95"/>
      <c r="E417" s="98"/>
      <c r="F417" s="99"/>
      <c r="G417" s="99"/>
      <c r="H417" s="99"/>
      <c r="I417" s="99"/>
      <c r="J417" s="100"/>
      <c r="K417" s="88"/>
      <c r="L417" s="95"/>
      <c r="M417" s="96"/>
      <c r="N417" s="97"/>
      <c r="O417" s="98"/>
      <c r="P417" s="99"/>
      <c r="Q417" s="99"/>
      <c r="R417" s="99"/>
      <c r="S417" s="99"/>
      <c r="T417" s="100"/>
    </row>
    <row r="418">
      <c r="A418" s="89"/>
      <c r="B418" s="90"/>
      <c r="C418" s="91"/>
      <c r="D418" s="89"/>
      <c r="E418" s="92"/>
      <c r="F418" s="93"/>
      <c r="G418" s="93"/>
      <c r="H418" s="93"/>
      <c r="I418" s="93"/>
      <c r="J418" s="94"/>
      <c r="K418" s="88"/>
      <c r="L418" s="89"/>
      <c r="M418" s="90"/>
      <c r="N418" s="91"/>
      <c r="O418" s="92"/>
      <c r="P418" s="93"/>
      <c r="Q418" s="93"/>
      <c r="R418" s="93"/>
      <c r="S418" s="93"/>
      <c r="T418" s="94"/>
    </row>
    <row r="419">
      <c r="A419" s="95"/>
      <c r="B419" s="96"/>
      <c r="C419" s="97"/>
      <c r="D419" s="95"/>
      <c r="E419" s="98"/>
      <c r="F419" s="99"/>
      <c r="G419" s="99"/>
      <c r="H419" s="99"/>
      <c r="I419" s="99"/>
      <c r="J419" s="100"/>
      <c r="K419" s="88"/>
      <c r="L419" s="95"/>
      <c r="M419" s="96"/>
      <c r="N419" s="97"/>
      <c r="O419" s="98"/>
      <c r="P419" s="99"/>
      <c r="Q419" s="99"/>
      <c r="R419" s="99"/>
      <c r="S419" s="99"/>
      <c r="T419" s="100"/>
    </row>
    <row r="420">
      <c r="A420" s="89"/>
      <c r="B420" s="90"/>
      <c r="C420" s="91"/>
      <c r="D420" s="89"/>
      <c r="E420" s="92"/>
      <c r="F420" s="93"/>
      <c r="G420" s="93"/>
      <c r="H420" s="93"/>
      <c r="I420" s="93"/>
      <c r="J420" s="94"/>
      <c r="K420" s="88"/>
      <c r="L420" s="89"/>
      <c r="M420" s="90"/>
      <c r="N420" s="91"/>
      <c r="O420" s="92"/>
      <c r="P420" s="93"/>
      <c r="Q420" s="93"/>
      <c r="R420" s="93"/>
      <c r="S420" s="93"/>
      <c r="T420" s="94"/>
    </row>
    <row r="421">
      <c r="A421" s="95"/>
      <c r="B421" s="96"/>
      <c r="C421" s="97"/>
      <c r="D421" s="95"/>
      <c r="E421" s="98"/>
      <c r="F421" s="99"/>
      <c r="G421" s="99"/>
      <c r="H421" s="99"/>
      <c r="I421" s="99"/>
      <c r="J421" s="100"/>
      <c r="K421" s="88"/>
      <c r="L421" s="95"/>
      <c r="M421" s="96"/>
      <c r="N421" s="97"/>
      <c r="O421" s="98"/>
      <c r="P421" s="99"/>
      <c r="Q421" s="99"/>
      <c r="R421" s="99"/>
      <c r="S421" s="99"/>
      <c r="T421" s="100"/>
    </row>
    <row r="422">
      <c r="A422" s="89"/>
      <c r="B422" s="90"/>
      <c r="C422" s="91"/>
      <c r="D422" s="89"/>
      <c r="E422" s="92"/>
      <c r="F422" s="93"/>
      <c r="G422" s="93"/>
      <c r="H422" s="93"/>
      <c r="I422" s="93"/>
      <c r="J422" s="94"/>
      <c r="K422" s="88"/>
      <c r="L422" s="89"/>
      <c r="M422" s="90"/>
      <c r="N422" s="91"/>
      <c r="O422" s="92"/>
      <c r="P422" s="93"/>
      <c r="Q422" s="93"/>
      <c r="R422" s="93"/>
      <c r="S422" s="93"/>
      <c r="T422" s="94"/>
    </row>
    <row r="423">
      <c r="A423" s="95"/>
      <c r="B423" s="96"/>
      <c r="C423" s="97"/>
      <c r="D423" s="95"/>
      <c r="E423" s="98"/>
      <c r="F423" s="99"/>
      <c r="G423" s="99"/>
      <c r="H423" s="99"/>
      <c r="I423" s="99"/>
      <c r="J423" s="100"/>
      <c r="K423" s="88"/>
      <c r="L423" s="95"/>
      <c r="M423" s="96"/>
      <c r="N423" s="97"/>
      <c r="O423" s="98"/>
      <c r="P423" s="99"/>
      <c r="Q423" s="99"/>
      <c r="R423" s="99"/>
      <c r="S423" s="99"/>
      <c r="T423" s="100"/>
    </row>
    <row r="424">
      <c r="A424" s="89"/>
      <c r="B424" s="90"/>
      <c r="C424" s="91"/>
      <c r="D424" s="89"/>
      <c r="E424" s="92"/>
      <c r="F424" s="93"/>
      <c r="G424" s="93"/>
      <c r="H424" s="93"/>
      <c r="I424" s="93"/>
      <c r="J424" s="94"/>
      <c r="K424" s="88"/>
      <c r="L424" s="89"/>
      <c r="M424" s="90"/>
      <c r="N424" s="91"/>
      <c r="O424" s="92"/>
      <c r="P424" s="93"/>
      <c r="Q424" s="93"/>
      <c r="R424" s="93"/>
      <c r="S424" s="93"/>
      <c r="T424" s="94"/>
    </row>
    <row r="425">
      <c r="A425" s="95"/>
      <c r="B425" s="96"/>
      <c r="C425" s="97"/>
      <c r="D425" s="95"/>
      <c r="E425" s="98"/>
      <c r="F425" s="99"/>
      <c r="G425" s="99"/>
      <c r="H425" s="99"/>
      <c r="I425" s="99"/>
      <c r="J425" s="100"/>
      <c r="K425" s="88"/>
      <c r="L425" s="95"/>
      <c r="M425" s="96"/>
      <c r="N425" s="97"/>
      <c r="O425" s="98"/>
      <c r="P425" s="99"/>
      <c r="Q425" s="99"/>
      <c r="R425" s="99"/>
      <c r="S425" s="99"/>
      <c r="T425" s="100"/>
    </row>
    <row r="426">
      <c r="A426" s="89"/>
      <c r="B426" s="90"/>
      <c r="C426" s="91"/>
      <c r="D426" s="89"/>
      <c r="E426" s="92"/>
      <c r="F426" s="93"/>
      <c r="G426" s="93"/>
      <c r="H426" s="93"/>
      <c r="I426" s="93"/>
      <c r="J426" s="94"/>
      <c r="K426" s="88"/>
      <c r="L426" s="89"/>
      <c r="M426" s="90"/>
      <c r="N426" s="91"/>
      <c r="O426" s="92"/>
      <c r="P426" s="93"/>
      <c r="Q426" s="93"/>
      <c r="R426" s="93"/>
      <c r="S426" s="93"/>
      <c r="T426" s="94"/>
    </row>
    <row r="427">
      <c r="A427" s="95"/>
      <c r="B427" s="96"/>
      <c r="C427" s="97"/>
      <c r="D427" s="95"/>
      <c r="E427" s="98"/>
      <c r="F427" s="99"/>
      <c r="G427" s="99"/>
      <c r="H427" s="99"/>
      <c r="I427" s="99"/>
      <c r="J427" s="100"/>
      <c r="K427" s="88"/>
      <c r="L427" s="95"/>
      <c r="M427" s="96"/>
      <c r="N427" s="97"/>
      <c r="O427" s="98"/>
      <c r="P427" s="99"/>
      <c r="Q427" s="99"/>
      <c r="R427" s="99"/>
      <c r="S427" s="99"/>
      <c r="T427" s="100"/>
    </row>
    <row r="428">
      <c r="A428" s="89"/>
      <c r="B428" s="90"/>
      <c r="C428" s="91"/>
      <c r="D428" s="89"/>
      <c r="E428" s="92"/>
      <c r="F428" s="93"/>
      <c r="G428" s="93"/>
      <c r="H428" s="93"/>
      <c r="I428" s="93"/>
      <c r="J428" s="94"/>
      <c r="K428" s="88"/>
      <c r="L428" s="89"/>
      <c r="M428" s="90"/>
      <c r="N428" s="91"/>
      <c r="O428" s="92"/>
      <c r="P428" s="93"/>
      <c r="Q428" s="93"/>
      <c r="R428" s="93"/>
      <c r="S428" s="93"/>
      <c r="T428" s="94"/>
    </row>
    <row r="429">
      <c r="A429" s="95"/>
      <c r="B429" s="96"/>
      <c r="C429" s="97"/>
      <c r="D429" s="95"/>
      <c r="E429" s="98"/>
      <c r="F429" s="99"/>
      <c r="G429" s="99"/>
      <c r="H429" s="99"/>
      <c r="I429" s="99"/>
      <c r="J429" s="100"/>
      <c r="K429" s="88"/>
      <c r="L429" s="95"/>
      <c r="M429" s="96"/>
      <c r="N429" s="97"/>
      <c r="O429" s="98"/>
      <c r="P429" s="99"/>
      <c r="Q429" s="99"/>
      <c r="R429" s="99"/>
      <c r="S429" s="99"/>
      <c r="T429" s="100"/>
    </row>
    <row r="430">
      <c r="A430" s="89"/>
      <c r="B430" s="90"/>
      <c r="C430" s="91"/>
      <c r="D430" s="89"/>
      <c r="E430" s="92"/>
      <c r="F430" s="93"/>
      <c r="G430" s="93"/>
      <c r="H430" s="93"/>
      <c r="I430" s="93"/>
      <c r="J430" s="94"/>
      <c r="K430" s="88"/>
      <c r="L430" s="89"/>
      <c r="M430" s="90"/>
      <c r="N430" s="91"/>
      <c r="O430" s="92"/>
      <c r="P430" s="93"/>
      <c r="Q430" s="93"/>
      <c r="R430" s="93"/>
      <c r="S430" s="93"/>
      <c r="T430" s="94"/>
    </row>
    <row r="431">
      <c r="A431" s="95"/>
      <c r="B431" s="96"/>
      <c r="C431" s="97"/>
      <c r="D431" s="95"/>
      <c r="E431" s="98"/>
      <c r="F431" s="99"/>
      <c r="G431" s="99"/>
      <c r="H431" s="99"/>
      <c r="I431" s="99"/>
      <c r="J431" s="100"/>
      <c r="K431" s="88"/>
      <c r="L431" s="95"/>
      <c r="M431" s="96"/>
      <c r="N431" s="97"/>
      <c r="O431" s="98"/>
      <c r="P431" s="99"/>
      <c r="Q431" s="99"/>
      <c r="R431" s="99"/>
      <c r="S431" s="99"/>
      <c r="T431" s="100"/>
    </row>
    <row r="432">
      <c r="A432" s="89"/>
      <c r="B432" s="90"/>
      <c r="C432" s="91"/>
      <c r="D432" s="89"/>
      <c r="E432" s="92"/>
      <c r="F432" s="93"/>
      <c r="G432" s="93"/>
      <c r="H432" s="93"/>
      <c r="I432" s="93"/>
      <c r="J432" s="94"/>
      <c r="K432" s="88"/>
      <c r="L432" s="89"/>
      <c r="M432" s="90"/>
      <c r="N432" s="91"/>
      <c r="O432" s="92"/>
      <c r="P432" s="93"/>
      <c r="Q432" s="93"/>
      <c r="R432" s="93"/>
      <c r="S432" s="93"/>
      <c r="T432" s="94"/>
    </row>
    <row r="433">
      <c r="A433" s="95"/>
      <c r="B433" s="96"/>
      <c r="C433" s="97"/>
      <c r="D433" s="95"/>
      <c r="E433" s="98"/>
      <c r="F433" s="99"/>
      <c r="G433" s="99"/>
      <c r="H433" s="99"/>
      <c r="I433" s="99"/>
      <c r="J433" s="100"/>
      <c r="K433" s="88"/>
      <c r="L433" s="95"/>
      <c r="M433" s="96"/>
      <c r="N433" s="97"/>
      <c r="O433" s="98"/>
      <c r="P433" s="99"/>
      <c r="Q433" s="99"/>
      <c r="R433" s="99"/>
      <c r="S433" s="99"/>
      <c r="T433" s="100"/>
    </row>
    <row r="434">
      <c r="A434" s="89"/>
      <c r="B434" s="90"/>
      <c r="C434" s="91"/>
      <c r="D434" s="89"/>
      <c r="E434" s="92"/>
      <c r="F434" s="93"/>
      <c r="G434" s="93"/>
      <c r="H434" s="93"/>
      <c r="I434" s="93"/>
      <c r="J434" s="94"/>
      <c r="K434" s="88"/>
      <c r="L434" s="89"/>
      <c r="M434" s="90"/>
      <c r="N434" s="91"/>
      <c r="O434" s="92"/>
      <c r="P434" s="93"/>
      <c r="Q434" s="93"/>
      <c r="R434" s="93"/>
      <c r="S434" s="93"/>
      <c r="T434" s="94"/>
    </row>
    <row r="435">
      <c r="A435" s="95"/>
      <c r="B435" s="96"/>
      <c r="C435" s="97"/>
      <c r="D435" s="95"/>
      <c r="E435" s="98"/>
      <c r="F435" s="99"/>
      <c r="G435" s="99"/>
      <c r="H435" s="99"/>
      <c r="I435" s="99"/>
      <c r="J435" s="100"/>
      <c r="K435" s="88"/>
      <c r="L435" s="95"/>
      <c r="M435" s="96"/>
      <c r="N435" s="97"/>
      <c r="O435" s="98"/>
      <c r="P435" s="99"/>
      <c r="Q435" s="99"/>
      <c r="R435" s="99"/>
      <c r="S435" s="99"/>
      <c r="T435" s="100"/>
    </row>
    <row r="436">
      <c r="A436" s="89"/>
      <c r="B436" s="90"/>
      <c r="C436" s="91"/>
      <c r="D436" s="89"/>
      <c r="E436" s="92"/>
      <c r="F436" s="93"/>
      <c r="G436" s="93"/>
      <c r="H436" s="93"/>
      <c r="I436" s="93"/>
      <c r="J436" s="94"/>
      <c r="K436" s="88"/>
      <c r="L436" s="89"/>
      <c r="M436" s="90"/>
      <c r="N436" s="91"/>
      <c r="O436" s="92"/>
      <c r="P436" s="93"/>
      <c r="Q436" s="93"/>
      <c r="R436" s="93"/>
      <c r="S436" s="93"/>
      <c r="T436" s="94"/>
    </row>
    <row r="437">
      <c r="A437" s="95"/>
      <c r="B437" s="96"/>
      <c r="C437" s="97"/>
      <c r="D437" s="95"/>
      <c r="E437" s="98"/>
      <c r="F437" s="99"/>
      <c r="G437" s="99"/>
      <c r="H437" s="99"/>
      <c r="I437" s="99"/>
      <c r="J437" s="100"/>
      <c r="K437" s="88"/>
      <c r="L437" s="95"/>
      <c r="M437" s="96"/>
      <c r="N437" s="97"/>
      <c r="O437" s="98"/>
      <c r="P437" s="99"/>
      <c r="Q437" s="99"/>
      <c r="R437" s="99"/>
      <c r="S437" s="99"/>
      <c r="T437" s="100"/>
    </row>
    <row r="438">
      <c r="A438" s="89"/>
      <c r="B438" s="90"/>
      <c r="C438" s="91"/>
      <c r="D438" s="89"/>
      <c r="E438" s="92"/>
      <c r="F438" s="93"/>
      <c r="G438" s="93"/>
      <c r="H438" s="93"/>
      <c r="I438" s="93"/>
      <c r="J438" s="94"/>
      <c r="K438" s="88"/>
      <c r="L438" s="89"/>
      <c r="M438" s="90"/>
      <c r="N438" s="91"/>
      <c r="O438" s="92"/>
      <c r="P438" s="93"/>
      <c r="Q438" s="93"/>
      <c r="R438" s="93"/>
      <c r="S438" s="93"/>
      <c r="T438" s="94"/>
    </row>
    <row r="439">
      <c r="A439" s="95"/>
      <c r="B439" s="96"/>
      <c r="C439" s="97"/>
      <c r="D439" s="95"/>
      <c r="E439" s="98"/>
      <c r="F439" s="99"/>
      <c r="G439" s="99"/>
      <c r="H439" s="99"/>
      <c r="I439" s="99"/>
      <c r="J439" s="100"/>
      <c r="K439" s="88"/>
      <c r="L439" s="95"/>
      <c r="M439" s="96"/>
      <c r="N439" s="97"/>
      <c r="O439" s="98"/>
      <c r="P439" s="99"/>
      <c r="Q439" s="99"/>
      <c r="R439" s="99"/>
      <c r="S439" s="99"/>
      <c r="T439" s="100"/>
    </row>
    <row r="440">
      <c r="A440" s="89"/>
      <c r="B440" s="90"/>
      <c r="C440" s="91"/>
      <c r="D440" s="89"/>
      <c r="E440" s="92"/>
      <c r="F440" s="93"/>
      <c r="G440" s="93"/>
      <c r="H440" s="93"/>
      <c r="I440" s="93"/>
      <c r="J440" s="94"/>
      <c r="K440" s="88"/>
      <c r="L440" s="89"/>
      <c r="M440" s="90"/>
      <c r="N440" s="91"/>
      <c r="O440" s="92"/>
      <c r="P440" s="93"/>
      <c r="Q440" s="93"/>
      <c r="R440" s="93"/>
      <c r="S440" s="93"/>
      <c r="T440" s="94"/>
    </row>
    <row r="441">
      <c r="A441" s="95"/>
      <c r="B441" s="96"/>
      <c r="C441" s="97"/>
      <c r="D441" s="95"/>
      <c r="E441" s="98"/>
      <c r="F441" s="99"/>
      <c r="G441" s="99"/>
      <c r="H441" s="99"/>
      <c r="I441" s="99"/>
      <c r="J441" s="100"/>
      <c r="K441" s="88"/>
      <c r="L441" s="95"/>
      <c r="M441" s="96"/>
      <c r="N441" s="97"/>
      <c r="O441" s="98"/>
      <c r="P441" s="99"/>
      <c r="Q441" s="99"/>
      <c r="R441" s="99"/>
      <c r="S441" s="99"/>
      <c r="T441" s="100"/>
    </row>
    <row r="442">
      <c r="A442" s="89"/>
      <c r="B442" s="90"/>
      <c r="C442" s="91"/>
      <c r="D442" s="89"/>
      <c r="E442" s="92"/>
      <c r="F442" s="93"/>
      <c r="G442" s="93"/>
      <c r="H442" s="93"/>
      <c r="I442" s="93"/>
      <c r="J442" s="94"/>
      <c r="K442" s="88"/>
      <c r="L442" s="89"/>
      <c r="M442" s="90"/>
      <c r="N442" s="91"/>
      <c r="O442" s="92"/>
      <c r="P442" s="93"/>
      <c r="Q442" s="93"/>
      <c r="R442" s="93"/>
      <c r="S442" s="93"/>
      <c r="T442" s="94"/>
    </row>
    <row r="443">
      <c r="A443" s="95"/>
      <c r="B443" s="96"/>
      <c r="C443" s="97"/>
      <c r="D443" s="95"/>
      <c r="E443" s="98"/>
      <c r="F443" s="99"/>
      <c r="G443" s="99"/>
      <c r="H443" s="99"/>
      <c r="I443" s="99"/>
      <c r="J443" s="100"/>
      <c r="K443" s="88"/>
      <c r="L443" s="95"/>
      <c r="M443" s="96"/>
      <c r="N443" s="97"/>
      <c r="O443" s="98"/>
      <c r="P443" s="99"/>
      <c r="Q443" s="99"/>
      <c r="R443" s="99"/>
      <c r="S443" s="99"/>
      <c r="T443" s="100"/>
    </row>
    <row r="444">
      <c r="A444" s="89"/>
      <c r="B444" s="90"/>
      <c r="C444" s="91"/>
      <c r="D444" s="89"/>
      <c r="E444" s="92"/>
      <c r="F444" s="93"/>
      <c r="G444" s="93"/>
      <c r="H444" s="93"/>
      <c r="I444" s="93"/>
      <c r="J444" s="94"/>
      <c r="K444" s="88"/>
      <c r="L444" s="89"/>
      <c r="M444" s="90"/>
      <c r="N444" s="91"/>
      <c r="O444" s="92"/>
      <c r="P444" s="93"/>
      <c r="Q444" s="93"/>
      <c r="R444" s="93"/>
      <c r="S444" s="93"/>
      <c r="T444" s="94"/>
    </row>
    <row r="445">
      <c r="A445" s="95"/>
      <c r="B445" s="96"/>
      <c r="C445" s="97"/>
      <c r="D445" s="95"/>
      <c r="E445" s="98"/>
      <c r="F445" s="99"/>
      <c r="G445" s="99"/>
      <c r="H445" s="99"/>
      <c r="I445" s="99"/>
      <c r="J445" s="100"/>
      <c r="K445" s="88"/>
      <c r="L445" s="95"/>
      <c r="M445" s="96"/>
      <c r="N445" s="97"/>
      <c r="O445" s="98"/>
      <c r="P445" s="99"/>
      <c r="Q445" s="99"/>
      <c r="R445" s="99"/>
      <c r="S445" s="99"/>
      <c r="T445" s="100"/>
    </row>
    <row r="446">
      <c r="A446" s="89"/>
      <c r="B446" s="90"/>
      <c r="C446" s="91"/>
      <c r="D446" s="89"/>
      <c r="E446" s="92"/>
      <c r="F446" s="93"/>
      <c r="G446" s="93"/>
      <c r="H446" s="93"/>
      <c r="I446" s="93"/>
      <c r="J446" s="94"/>
      <c r="K446" s="88"/>
      <c r="L446" s="89"/>
      <c r="M446" s="90"/>
      <c r="N446" s="91"/>
      <c r="O446" s="92"/>
      <c r="P446" s="93"/>
      <c r="Q446" s="93"/>
      <c r="R446" s="93"/>
      <c r="S446" s="93"/>
      <c r="T446" s="94"/>
    </row>
    <row r="447">
      <c r="A447" s="95"/>
      <c r="B447" s="96"/>
      <c r="C447" s="97"/>
      <c r="D447" s="95"/>
      <c r="E447" s="98"/>
      <c r="F447" s="99"/>
      <c r="G447" s="99"/>
      <c r="H447" s="99"/>
      <c r="I447" s="99"/>
      <c r="J447" s="100"/>
      <c r="K447" s="88"/>
      <c r="L447" s="95"/>
      <c r="M447" s="96"/>
      <c r="N447" s="97"/>
      <c r="O447" s="98"/>
      <c r="P447" s="99"/>
      <c r="Q447" s="99"/>
      <c r="R447" s="99"/>
      <c r="S447" s="99"/>
      <c r="T447" s="100"/>
    </row>
    <row r="448">
      <c r="A448" s="89"/>
      <c r="B448" s="90"/>
      <c r="C448" s="91"/>
      <c r="D448" s="89"/>
      <c r="E448" s="92"/>
      <c r="F448" s="93"/>
      <c r="G448" s="93"/>
      <c r="H448" s="93"/>
      <c r="I448" s="93"/>
      <c r="J448" s="94"/>
      <c r="K448" s="88"/>
      <c r="L448" s="89"/>
      <c r="M448" s="90"/>
      <c r="N448" s="91"/>
      <c r="O448" s="92"/>
      <c r="P448" s="93"/>
      <c r="Q448" s="93"/>
      <c r="R448" s="93"/>
      <c r="S448" s="93"/>
      <c r="T448" s="94"/>
    </row>
    <row r="449">
      <c r="A449" s="95"/>
      <c r="B449" s="96"/>
      <c r="C449" s="97"/>
      <c r="D449" s="95"/>
      <c r="E449" s="98"/>
      <c r="F449" s="99"/>
      <c r="G449" s="99"/>
      <c r="H449" s="99"/>
      <c r="I449" s="99"/>
      <c r="J449" s="100"/>
      <c r="K449" s="88"/>
      <c r="L449" s="95"/>
      <c r="M449" s="96"/>
      <c r="N449" s="97"/>
      <c r="O449" s="98"/>
      <c r="P449" s="99"/>
      <c r="Q449" s="99"/>
      <c r="R449" s="99"/>
      <c r="S449" s="99"/>
      <c r="T449" s="100"/>
    </row>
    <row r="450">
      <c r="A450" s="89"/>
      <c r="B450" s="90"/>
      <c r="C450" s="91"/>
      <c r="D450" s="89"/>
      <c r="E450" s="92"/>
      <c r="F450" s="93"/>
      <c r="G450" s="93"/>
      <c r="H450" s="93"/>
      <c r="I450" s="93"/>
      <c r="J450" s="94"/>
      <c r="K450" s="88"/>
      <c r="L450" s="89"/>
      <c r="M450" s="90"/>
      <c r="N450" s="91"/>
      <c r="O450" s="92"/>
      <c r="P450" s="93"/>
      <c r="Q450" s="93"/>
      <c r="R450" s="93"/>
      <c r="S450" s="93"/>
      <c r="T450" s="94"/>
    </row>
    <row r="451">
      <c r="A451" s="95"/>
      <c r="B451" s="96"/>
      <c r="C451" s="97"/>
      <c r="D451" s="95"/>
      <c r="E451" s="98"/>
      <c r="F451" s="99"/>
      <c r="G451" s="99"/>
      <c r="H451" s="99"/>
      <c r="I451" s="99"/>
      <c r="J451" s="100"/>
      <c r="K451" s="88"/>
      <c r="L451" s="95"/>
      <c r="M451" s="96"/>
      <c r="N451" s="97"/>
      <c r="O451" s="98"/>
      <c r="P451" s="99"/>
      <c r="Q451" s="99"/>
      <c r="R451" s="99"/>
      <c r="S451" s="99"/>
      <c r="T451" s="100"/>
    </row>
    <row r="452">
      <c r="A452" s="89"/>
      <c r="B452" s="90"/>
      <c r="C452" s="91"/>
      <c r="D452" s="89"/>
      <c r="E452" s="92"/>
      <c r="F452" s="93"/>
      <c r="G452" s="93"/>
      <c r="H452" s="93"/>
      <c r="I452" s="93"/>
      <c r="J452" s="94"/>
      <c r="K452" s="88"/>
      <c r="L452" s="89"/>
      <c r="M452" s="90"/>
      <c r="N452" s="91"/>
      <c r="O452" s="92"/>
      <c r="P452" s="93"/>
      <c r="Q452" s="93"/>
      <c r="R452" s="93"/>
      <c r="S452" s="93"/>
      <c r="T452" s="94"/>
    </row>
    <row r="453">
      <c r="A453" s="95"/>
      <c r="B453" s="96"/>
      <c r="C453" s="97"/>
      <c r="D453" s="95"/>
      <c r="E453" s="98"/>
      <c r="F453" s="99"/>
      <c r="G453" s="99"/>
      <c r="H453" s="99"/>
      <c r="I453" s="99"/>
      <c r="J453" s="100"/>
      <c r="K453" s="88"/>
      <c r="L453" s="95"/>
      <c r="M453" s="96"/>
      <c r="N453" s="97"/>
      <c r="O453" s="98"/>
      <c r="P453" s="99"/>
      <c r="Q453" s="99"/>
      <c r="R453" s="99"/>
      <c r="S453" s="99"/>
      <c r="T453" s="100"/>
    </row>
    <row r="454">
      <c r="A454" s="89"/>
      <c r="B454" s="90"/>
      <c r="C454" s="91"/>
      <c r="D454" s="89"/>
      <c r="E454" s="92"/>
      <c r="F454" s="93"/>
      <c r="G454" s="93"/>
      <c r="H454" s="93"/>
      <c r="I454" s="93"/>
      <c r="J454" s="94"/>
      <c r="K454" s="88"/>
      <c r="L454" s="89"/>
      <c r="M454" s="90"/>
      <c r="N454" s="91"/>
      <c r="O454" s="92"/>
      <c r="P454" s="93"/>
      <c r="Q454" s="93"/>
      <c r="R454" s="93"/>
      <c r="S454" s="93"/>
      <c r="T454" s="94"/>
    </row>
    <row r="455">
      <c r="A455" s="95"/>
      <c r="B455" s="96"/>
      <c r="C455" s="97"/>
      <c r="D455" s="95"/>
      <c r="E455" s="98"/>
      <c r="F455" s="99"/>
      <c r="G455" s="99"/>
      <c r="H455" s="99"/>
      <c r="I455" s="99"/>
      <c r="J455" s="100"/>
      <c r="K455" s="88"/>
      <c r="L455" s="95"/>
      <c r="M455" s="96"/>
      <c r="N455" s="97"/>
      <c r="O455" s="98"/>
      <c r="P455" s="99"/>
      <c r="Q455" s="99"/>
      <c r="R455" s="99"/>
      <c r="S455" s="99"/>
      <c r="T455" s="100"/>
    </row>
    <row r="456">
      <c r="A456" s="89"/>
      <c r="B456" s="90"/>
      <c r="C456" s="91"/>
      <c r="D456" s="89"/>
      <c r="E456" s="92"/>
      <c r="F456" s="93"/>
      <c r="G456" s="93"/>
      <c r="H456" s="93"/>
      <c r="I456" s="93"/>
      <c r="J456" s="94"/>
      <c r="K456" s="88"/>
      <c r="L456" s="89"/>
      <c r="M456" s="90"/>
      <c r="N456" s="91"/>
      <c r="O456" s="92"/>
      <c r="P456" s="93"/>
      <c r="Q456" s="93"/>
      <c r="R456" s="93"/>
      <c r="S456" s="93"/>
      <c r="T456" s="94"/>
    </row>
    <row r="457">
      <c r="A457" s="95"/>
      <c r="B457" s="96"/>
      <c r="C457" s="97"/>
      <c r="D457" s="95"/>
      <c r="E457" s="98"/>
      <c r="F457" s="99"/>
      <c r="G457" s="99"/>
      <c r="H457" s="99"/>
      <c r="I457" s="99"/>
      <c r="J457" s="100"/>
      <c r="K457" s="88"/>
      <c r="L457" s="95"/>
      <c r="M457" s="96"/>
      <c r="N457" s="97"/>
      <c r="O457" s="98"/>
      <c r="P457" s="99"/>
      <c r="Q457" s="99"/>
      <c r="R457" s="99"/>
      <c r="S457" s="99"/>
      <c r="T457" s="100"/>
    </row>
    <row r="458">
      <c r="A458" s="89"/>
      <c r="B458" s="90"/>
      <c r="C458" s="91"/>
      <c r="D458" s="89"/>
      <c r="E458" s="92"/>
      <c r="F458" s="93"/>
      <c r="G458" s="93"/>
      <c r="H458" s="93"/>
      <c r="I458" s="93"/>
      <c r="J458" s="94"/>
      <c r="K458" s="88"/>
      <c r="L458" s="89"/>
      <c r="M458" s="90"/>
      <c r="N458" s="91"/>
      <c r="O458" s="92"/>
      <c r="P458" s="93"/>
      <c r="Q458" s="93"/>
      <c r="R458" s="93"/>
      <c r="S458" s="93"/>
      <c r="T458" s="94"/>
    </row>
    <row r="459">
      <c r="A459" s="95"/>
      <c r="B459" s="96"/>
      <c r="C459" s="97"/>
      <c r="D459" s="95"/>
      <c r="E459" s="98"/>
      <c r="F459" s="99"/>
      <c r="G459" s="99"/>
      <c r="H459" s="99"/>
      <c r="I459" s="99"/>
      <c r="J459" s="100"/>
      <c r="K459" s="88"/>
      <c r="L459" s="95"/>
      <c r="M459" s="96"/>
      <c r="N459" s="97"/>
      <c r="O459" s="98"/>
      <c r="P459" s="99"/>
      <c r="Q459" s="99"/>
      <c r="R459" s="99"/>
      <c r="S459" s="99"/>
      <c r="T459" s="100"/>
    </row>
    <row r="460">
      <c r="A460" s="89"/>
      <c r="B460" s="90"/>
      <c r="C460" s="91"/>
      <c r="D460" s="89"/>
      <c r="E460" s="92"/>
      <c r="F460" s="93"/>
      <c r="G460" s="93"/>
      <c r="H460" s="93"/>
      <c r="I460" s="93"/>
      <c r="J460" s="94"/>
      <c r="K460" s="88"/>
      <c r="L460" s="89"/>
      <c r="M460" s="90"/>
      <c r="N460" s="91"/>
      <c r="O460" s="92"/>
      <c r="P460" s="93"/>
      <c r="Q460" s="93"/>
      <c r="R460" s="93"/>
      <c r="S460" s="93"/>
      <c r="T460" s="94"/>
    </row>
    <row r="461">
      <c r="A461" s="95"/>
      <c r="B461" s="96"/>
      <c r="C461" s="97"/>
      <c r="D461" s="95"/>
      <c r="E461" s="98"/>
      <c r="F461" s="99"/>
      <c r="G461" s="99"/>
      <c r="H461" s="99"/>
      <c r="I461" s="99"/>
      <c r="J461" s="100"/>
      <c r="K461" s="88"/>
      <c r="L461" s="95"/>
      <c r="M461" s="96"/>
      <c r="N461" s="97"/>
      <c r="O461" s="98"/>
      <c r="P461" s="99"/>
      <c r="Q461" s="99"/>
      <c r="R461" s="99"/>
      <c r="S461" s="99"/>
      <c r="T461" s="100"/>
    </row>
    <row r="462">
      <c r="A462" s="89"/>
      <c r="B462" s="90"/>
      <c r="C462" s="91"/>
      <c r="D462" s="89"/>
      <c r="E462" s="92"/>
      <c r="F462" s="93"/>
      <c r="G462" s="93"/>
      <c r="H462" s="93"/>
      <c r="I462" s="93"/>
      <c r="J462" s="94"/>
      <c r="K462" s="88"/>
      <c r="L462" s="89"/>
      <c r="M462" s="90"/>
      <c r="N462" s="91"/>
      <c r="O462" s="92"/>
      <c r="P462" s="93"/>
      <c r="Q462" s="93"/>
      <c r="R462" s="93"/>
      <c r="S462" s="93"/>
      <c r="T462" s="94"/>
    </row>
    <row r="463">
      <c r="A463" s="95"/>
      <c r="B463" s="96"/>
      <c r="C463" s="97"/>
      <c r="D463" s="95"/>
      <c r="E463" s="98"/>
      <c r="F463" s="99"/>
      <c r="G463" s="99"/>
      <c r="H463" s="99"/>
      <c r="I463" s="99"/>
      <c r="J463" s="100"/>
      <c r="K463" s="88"/>
      <c r="L463" s="95"/>
      <c r="M463" s="96"/>
      <c r="N463" s="97"/>
      <c r="O463" s="98"/>
      <c r="P463" s="99"/>
      <c r="Q463" s="99"/>
      <c r="R463" s="99"/>
      <c r="S463" s="99"/>
      <c r="T463" s="100"/>
    </row>
    <row r="464">
      <c r="A464" s="89"/>
      <c r="B464" s="90"/>
      <c r="C464" s="91"/>
      <c r="D464" s="89"/>
      <c r="E464" s="92"/>
      <c r="F464" s="93"/>
      <c r="G464" s="93"/>
      <c r="H464" s="93"/>
      <c r="I464" s="93"/>
      <c r="J464" s="94"/>
      <c r="K464" s="88"/>
      <c r="L464" s="89"/>
      <c r="M464" s="90"/>
      <c r="N464" s="91"/>
      <c r="O464" s="92"/>
      <c r="P464" s="93"/>
      <c r="Q464" s="93"/>
      <c r="R464" s="93"/>
      <c r="S464" s="93"/>
      <c r="T464" s="94"/>
    </row>
    <row r="465">
      <c r="A465" s="95"/>
      <c r="B465" s="96"/>
      <c r="C465" s="97"/>
      <c r="D465" s="95"/>
      <c r="E465" s="98"/>
      <c r="F465" s="99"/>
      <c r="G465" s="99"/>
      <c r="H465" s="99"/>
      <c r="I465" s="99"/>
      <c r="J465" s="100"/>
      <c r="K465" s="88"/>
      <c r="L465" s="95"/>
      <c r="M465" s="96"/>
      <c r="N465" s="97"/>
      <c r="O465" s="98"/>
      <c r="P465" s="99"/>
      <c r="Q465" s="99"/>
      <c r="R465" s="99"/>
      <c r="S465" s="99"/>
      <c r="T465" s="100"/>
    </row>
    <row r="466">
      <c r="A466" s="89"/>
      <c r="B466" s="90"/>
      <c r="C466" s="91"/>
      <c r="D466" s="89"/>
      <c r="E466" s="92"/>
      <c r="F466" s="93"/>
      <c r="G466" s="93"/>
      <c r="H466" s="93"/>
      <c r="I466" s="93"/>
      <c r="J466" s="94"/>
      <c r="K466" s="88"/>
      <c r="L466" s="89"/>
      <c r="M466" s="90"/>
      <c r="N466" s="91"/>
      <c r="O466" s="92"/>
      <c r="P466" s="93"/>
      <c r="Q466" s="93"/>
      <c r="R466" s="93"/>
      <c r="S466" s="93"/>
      <c r="T466" s="94"/>
    </row>
    <row r="467">
      <c r="A467" s="95"/>
      <c r="B467" s="96"/>
      <c r="C467" s="97"/>
      <c r="D467" s="95"/>
      <c r="E467" s="98"/>
      <c r="F467" s="99"/>
      <c r="G467" s="99"/>
      <c r="H467" s="99"/>
      <c r="I467" s="99"/>
      <c r="J467" s="100"/>
      <c r="K467" s="88"/>
      <c r="L467" s="95"/>
      <c r="M467" s="96"/>
      <c r="N467" s="97"/>
      <c r="O467" s="98"/>
      <c r="P467" s="99"/>
      <c r="Q467" s="99"/>
      <c r="R467" s="99"/>
      <c r="S467" s="99"/>
      <c r="T467" s="100"/>
    </row>
    <row r="468">
      <c r="A468" s="89"/>
      <c r="B468" s="90"/>
      <c r="C468" s="91"/>
      <c r="D468" s="89"/>
      <c r="E468" s="92"/>
      <c r="F468" s="93"/>
      <c r="G468" s="93"/>
      <c r="H468" s="93"/>
      <c r="I468" s="93"/>
      <c r="J468" s="94"/>
      <c r="K468" s="88"/>
      <c r="L468" s="89"/>
      <c r="M468" s="90"/>
      <c r="N468" s="91"/>
      <c r="O468" s="92"/>
      <c r="P468" s="93"/>
      <c r="Q468" s="93"/>
      <c r="R468" s="93"/>
      <c r="S468" s="93"/>
      <c r="T468" s="94"/>
    </row>
    <row r="469">
      <c r="A469" s="95"/>
      <c r="B469" s="96"/>
      <c r="C469" s="97"/>
      <c r="D469" s="95"/>
      <c r="E469" s="98"/>
      <c r="F469" s="99"/>
      <c r="G469" s="99"/>
      <c r="H469" s="99"/>
      <c r="I469" s="99"/>
      <c r="J469" s="100"/>
      <c r="K469" s="88"/>
      <c r="L469" s="95"/>
      <c r="M469" s="96"/>
      <c r="N469" s="97"/>
      <c r="O469" s="98"/>
      <c r="P469" s="99"/>
      <c r="Q469" s="99"/>
      <c r="R469" s="99"/>
      <c r="S469" s="99"/>
      <c r="T469" s="100"/>
    </row>
    <row r="470">
      <c r="A470" s="89"/>
      <c r="B470" s="90"/>
      <c r="C470" s="91"/>
      <c r="D470" s="89"/>
      <c r="E470" s="92"/>
      <c r="F470" s="93"/>
      <c r="G470" s="93"/>
      <c r="H470" s="93"/>
      <c r="I470" s="93"/>
      <c r="J470" s="94"/>
      <c r="K470" s="88"/>
      <c r="L470" s="89"/>
      <c r="M470" s="90"/>
      <c r="N470" s="91"/>
      <c r="O470" s="92"/>
      <c r="P470" s="93"/>
      <c r="Q470" s="93"/>
      <c r="R470" s="93"/>
      <c r="S470" s="93"/>
      <c r="T470" s="94"/>
    </row>
    <row r="471">
      <c r="A471" s="95"/>
      <c r="B471" s="96"/>
      <c r="C471" s="97"/>
      <c r="D471" s="95"/>
      <c r="E471" s="98"/>
      <c r="F471" s="99"/>
      <c r="G471" s="99"/>
      <c r="H471" s="99"/>
      <c r="I471" s="99"/>
      <c r="J471" s="100"/>
      <c r="K471" s="88"/>
      <c r="L471" s="95"/>
      <c r="M471" s="96"/>
      <c r="N471" s="97"/>
      <c r="O471" s="98"/>
      <c r="P471" s="99"/>
      <c r="Q471" s="99"/>
      <c r="R471" s="99"/>
      <c r="S471" s="99"/>
      <c r="T471" s="100"/>
    </row>
    <row r="472">
      <c r="A472" s="89"/>
      <c r="B472" s="90"/>
      <c r="C472" s="91"/>
      <c r="D472" s="89"/>
      <c r="E472" s="92"/>
      <c r="F472" s="93"/>
      <c r="G472" s="93"/>
      <c r="H472" s="93"/>
      <c r="I472" s="93"/>
      <c r="J472" s="94"/>
      <c r="K472" s="88"/>
      <c r="L472" s="89"/>
      <c r="M472" s="90"/>
      <c r="N472" s="91"/>
      <c r="O472" s="92"/>
      <c r="P472" s="93"/>
      <c r="Q472" s="93"/>
      <c r="R472" s="93"/>
      <c r="S472" s="93"/>
      <c r="T472" s="94"/>
    </row>
    <row r="473">
      <c r="A473" s="95"/>
      <c r="B473" s="96"/>
      <c r="C473" s="97"/>
      <c r="D473" s="95"/>
      <c r="E473" s="98"/>
      <c r="F473" s="99"/>
      <c r="G473" s="99"/>
      <c r="H473" s="99"/>
      <c r="I473" s="99"/>
      <c r="J473" s="100"/>
      <c r="K473" s="88"/>
      <c r="L473" s="95"/>
      <c r="M473" s="96"/>
      <c r="N473" s="97"/>
      <c r="O473" s="98"/>
      <c r="P473" s="99"/>
      <c r="Q473" s="99"/>
      <c r="R473" s="99"/>
      <c r="S473" s="99"/>
      <c r="T473" s="100"/>
    </row>
    <row r="474">
      <c r="A474" s="89"/>
      <c r="B474" s="90"/>
      <c r="C474" s="91"/>
      <c r="D474" s="89"/>
      <c r="E474" s="92"/>
      <c r="F474" s="93"/>
      <c r="G474" s="93"/>
      <c r="H474" s="93"/>
      <c r="I474" s="93"/>
      <c r="J474" s="94"/>
      <c r="K474" s="88"/>
      <c r="L474" s="89"/>
      <c r="M474" s="90"/>
      <c r="N474" s="91"/>
      <c r="O474" s="92"/>
      <c r="P474" s="93"/>
      <c r="Q474" s="93"/>
      <c r="R474" s="93"/>
      <c r="S474" s="93"/>
      <c r="T474" s="94"/>
    </row>
    <row r="475">
      <c r="A475" s="95"/>
      <c r="B475" s="96"/>
      <c r="C475" s="97"/>
      <c r="D475" s="95"/>
      <c r="E475" s="98"/>
      <c r="F475" s="99"/>
      <c r="G475" s="99"/>
      <c r="H475" s="99"/>
      <c r="I475" s="99"/>
      <c r="J475" s="100"/>
      <c r="K475" s="88"/>
      <c r="L475" s="95"/>
      <c r="M475" s="96"/>
      <c r="N475" s="97"/>
      <c r="O475" s="98"/>
      <c r="P475" s="99"/>
      <c r="Q475" s="99"/>
      <c r="R475" s="99"/>
      <c r="S475" s="99"/>
      <c r="T475" s="100"/>
    </row>
    <row r="476">
      <c r="A476" s="89"/>
      <c r="B476" s="90"/>
      <c r="C476" s="91"/>
      <c r="D476" s="89"/>
      <c r="E476" s="92"/>
      <c r="F476" s="93"/>
      <c r="G476" s="93"/>
      <c r="H476" s="93"/>
      <c r="I476" s="93"/>
      <c r="J476" s="94"/>
      <c r="K476" s="88"/>
      <c r="L476" s="89"/>
      <c r="M476" s="90"/>
      <c r="N476" s="91"/>
      <c r="O476" s="92"/>
      <c r="P476" s="93"/>
      <c r="Q476" s="93"/>
      <c r="R476" s="93"/>
      <c r="S476" s="93"/>
      <c r="T476" s="94"/>
    </row>
    <row r="477">
      <c r="A477" s="95"/>
      <c r="B477" s="96"/>
      <c r="C477" s="97"/>
      <c r="D477" s="95"/>
      <c r="E477" s="98"/>
      <c r="F477" s="99"/>
      <c r="G477" s="99"/>
      <c r="H477" s="99"/>
      <c r="I477" s="99"/>
      <c r="J477" s="100"/>
      <c r="K477" s="88"/>
      <c r="L477" s="95"/>
      <c r="M477" s="96"/>
      <c r="N477" s="97"/>
      <c r="O477" s="98"/>
      <c r="P477" s="99"/>
      <c r="Q477" s="99"/>
      <c r="R477" s="99"/>
      <c r="S477" s="99"/>
      <c r="T477" s="100"/>
    </row>
    <row r="478">
      <c r="A478" s="89"/>
      <c r="B478" s="90"/>
      <c r="C478" s="91"/>
      <c r="D478" s="89"/>
      <c r="E478" s="92"/>
      <c r="F478" s="93"/>
      <c r="G478" s="93"/>
      <c r="H478" s="93"/>
      <c r="I478" s="93"/>
      <c r="J478" s="94"/>
      <c r="K478" s="88"/>
      <c r="L478" s="89"/>
      <c r="M478" s="90"/>
      <c r="N478" s="91"/>
      <c r="O478" s="92"/>
      <c r="P478" s="93"/>
      <c r="Q478" s="93"/>
      <c r="R478" s="93"/>
      <c r="S478" s="93"/>
      <c r="T478" s="94"/>
    </row>
    <row r="479">
      <c r="A479" s="95"/>
      <c r="B479" s="96"/>
      <c r="C479" s="97"/>
      <c r="D479" s="95"/>
      <c r="E479" s="98"/>
      <c r="F479" s="99"/>
      <c r="G479" s="99"/>
      <c r="H479" s="99"/>
      <c r="I479" s="99"/>
      <c r="J479" s="100"/>
      <c r="K479" s="88"/>
      <c r="L479" s="95"/>
      <c r="M479" s="96"/>
      <c r="N479" s="97"/>
      <c r="O479" s="98"/>
      <c r="P479" s="99"/>
      <c r="Q479" s="99"/>
      <c r="R479" s="99"/>
      <c r="S479" s="99"/>
      <c r="T479" s="100"/>
    </row>
    <row r="480">
      <c r="A480" s="89"/>
      <c r="B480" s="90"/>
      <c r="C480" s="91"/>
      <c r="D480" s="89"/>
      <c r="E480" s="92"/>
      <c r="F480" s="93"/>
      <c r="G480" s="93"/>
      <c r="H480" s="93"/>
      <c r="I480" s="93"/>
      <c r="J480" s="94"/>
      <c r="K480" s="88"/>
      <c r="L480" s="89"/>
      <c r="M480" s="90"/>
      <c r="N480" s="91"/>
      <c r="O480" s="92"/>
      <c r="P480" s="93"/>
      <c r="Q480" s="93"/>
      <c r="R480" s="93"/>
      <c r="S480" s="93"/>
      <c r="T480" s="94"/>
    </row>
    <row r="481">
      <c r="A481" s="95"/>
      <c r="B481" s="96"/>
      <c r="C481" s="97"/>
      <c r="D481" s="95"/>
      <c r="E481" s="98"/>
      <c r="F481" s="99"/>
      <c r="G481" s="99"/>
      <c r="H481" s="99"/>
      <c r="I481" s="99"/>
      <c r="J481" s="100"/>
      <c r="K481" s="88"/>
      <c r="L481" s="95"/>
      <c r="M481" s="96"/>
      <c r="N481" s="97"/>
      <c r="O481" s="98"/>
      <c r="P481" s="99"/>
      <c r="Q481" s="99"/>
      <c r="R481" s="99"/>
      <c r="S481" s="99"/>
      <c r="T481" s="100"/>
    </row>
    <row r="482">
      <c r="A482" s="89"/>
      <c r="B482" s="90"/>
      <c r="C482" s="91"/>
      <c r="D482" s="89"/>
      <c r="E482" s="92"/>
      <c r="F482" s="93"/>
      <c r="G482" s="93"/>
      <c r="H482" s="93"/>
      <c r="I482" s="93"/>
      <c r="J482" s="94"/>
      <c r="K482" s="88"/>
      <c r="L482" s="89"/>
      <c r="M482" s="90"/>
      <c r="N482" s="91"/>
      <c r="O482" s="92"/>
      <c r="P482" s="93"/>
      <c r="Q482" s="93"/>
      <c r="R482" s="93"/>
      <c r="S482" s="93"/>
      <c r="T482" s="94"/>
    </row>
    <row r="483">
      <c r="A483" s="95"/>
      <c r="B483" s="96"/>
      <c r="C483" s="97"/>
      <c r="D483" s="95"/>
      <c r="E483" s="98"/>
      <c r="F483" s="99"/>
      <c r="G483" s="99"/>
      <c r="H483" s="99"/>
      <c r="I483" s="99"/>
      <c r="J483" s="100"/>
      <c r="K483" s="88"/>
      <c r="L483" s="95"/>
      <c r="M483" s="96"/>
      <c r="N483" s="97"/>
      <c r="O483" s="98"/>
      <c r="P483" s="99"/>
      <c r="Q483" s="99"/>
      <c r="R483" s="99"/>
      <c r="S483" s="99"/>
      <c r="T483" s="100"/>
    </row>
    <row r="484">
      <c r="A484" s="89"/>
      <c r="B484" s="90"/>
      <c r="C484" s="91"/>
      <c r="D484" s="89"/>
      <c r="E484" s="92"/>
      <c r="F484" s="93"/>
      <c r="G484" s="93"/>
      <c r="H484" s="93"/>
      <c r="I484" s="93"/>
      <c r="J484" s="94"/>
      <c r="K484" s="88"/>
      <c r="L484" s="89"/>
      <c r="M484" s="90"/>
      <c r="N484" s="91"/>
      <c r="O484" s="92"/>
      <c r="P484" s="93"/>
      <c r="Q484" s="93"/>
      <c r="R484" s="93"/>
      <c r="S484" s="93"/>
      <c r="T484" s="94"/>
    </row>
    <row r="485">
      <c r="A485" s="95"/>
      <c r="B485" s="96"/>
      <c r="C485" s="97"/>
      <c r="D485" s="95"/>
      <c r="E485" s="98"/>
      <c r="F485" s="99"/>
      <c r="G485" s="99"/>
      <c r="H485" s="99"/>
      <c r="I485" s="99"/>
      <c r="J485" s="100"/>
      <c r="K485" s="88"/>
      <c r="L485" s="95"/>
      <c r="M485" s="96"/>
      <c r="N485" s="97"/>
      <c r="O485" s="98"/>
      <c r="P485" s="99"/>
      <c r="Q485" s="99"/>
      <c r="R485" s="99"/>
      <c r="S485" s="99"/>
      <c r="T485" s="100"/>
    </row>
    <row r="486">
      <c r="A486" s="89"/>
      <c r="B486" s="90"/>
      <c r="C486" s="91"/>
      <c r="D486" s="89"/>
      <c r="E486" s="92"/>
      <c r="F486" s="93"/>
      <c r="G486" s="93"/>
      <c r="H486" s="93"/>
      <c r="I486" s="93"/>
      <c r="J486" s="94"/>
      <c r="K486" s="88"/>
      <c r="L486" s="89"/>
      <c r="M486" s="90"/>
      <c r="N486" s="91"/>
      <c r="O486" s="92"/>
      <c r="P486" s="93"/>
      <c r="Q486" s="93"/>
      <c r="R486" s="93"/>
      <c r="S486" s="93"/>
      <c r="T486" s="94"/>
    </row>
    <row r="487">
      <c r="A487" s="95"/>
      <c r="B487" s="96"/>
      <c r="C487" s="97"/>
      <c r="D487" s="95"/>
      <c r="E487" s="98"/>
      <c r="F487" s="99"/>
      <c r="G487" s="99"/>
      <c r="H487" s="99"/>
      <c r="I487" s="99"/>
      <c r="J487" s="100"/>
      <c r="K487" s="88"/>
      <c r="L487" s="95"/>
      <c r="M487" s="96"/>
      <c r="N487" s="97"/>
      <c r="O487" s="98"/>
      <c r="P487" s="99"/>
      <c r="Q487" s="99"/>
      <c r="R487" s="99"/>
      <c r="S487" s="99"/>
      <c r="T487" s="100"/>
    </row>
    <row r="488">
      <c r="A488" s="89"/>
      <c r="B488" s="90"/>
      <c r="C488" s="91"/>
      <c r="D488" s="89"/>
      <c r="E488" s="92"/>
      <c r="F488" s="93"/>
      <c r="G488" s="93"/>
      <c r="H488" s="93"/>
      <c r="I488" s="93"/>
      <c r="J488" s="94"/>
      <c r="K488" s="88"/>
      <c r="L488" s="89"/>
      <c r="M488" s="90"/>
      <c r="N488" s="91"/>
      <c r="O488" s="92"/>
      <c r="P488" s="93"/>
      <c r="Q488" s="93"/>
      <c r="R488" s="93"/>
      <c r="S488" s="93"/>
      <c r="T488" s="94"/>
    </row>
    <row r="489">
      <c r="A489" s="95"/>
      <c r="B489" s="96"/>
      <c r="C489" s="97"/>
      <c r="D489" s="95"/>
      <c r="E489" s="98"/>
      <c r="F489" s="99"/>
      <c r="G489" s="99"/>
      <c r="H489" s="99"/>
      <c r="I489" s="99"/>
      <c r="J489" s="100"/>
      <c r="K489" s="88"/>
      <c r="L489" s="95"/>
      <c r="M489" s="96"/>
      <c r="N489" s="97"/>
      <c r="O489" s="98"/>
      <c r="P489" s="99"/>
      <c r="Q489" s="99"/>
      <c r="R489" s="99"/>
      <c r="S489" s="99"/>
      <c r="T489" s="100"/>
    </row>
    <row r="490">
      <c r="A490" s="89"/>
      <c r="B490" s="90"/>
      <c r="C490" s="91"/>
      <c r="D490" s="89"/>
      <c r="E490" s="92"/>
      <c r="F490" s="93"/>
      <c r="G490" s="93"/>
      <c r="H490" s="93"/>
      <c r="I490" s="93"/>
      <c r="J490" s="94"/>
      <c r="K490" s="88"/>
      <c r="L490" s="89"/>
      <c r="M490" s="90"/>
      <c r="N490" s="91"/>
      <c r="O490" s="92"/>
      <c r="P490" s="93"/>
      <c r="Q490" s="93"/>
      <c r="R490" s="93"/>
      <c r="S490" s="93"/>
      <c r="T490" s="94"/>
    </row>
    <row r="491">
      <c r="A491" s="95"/>
      <c r="B491" s="96"/>
      <c r="C491" s="97"/>
      <c r="D491" s="95"/>
      <c r="E491" s="98"/>
      <c r="F491" s="99"/>
      <c r="G491" s="99"/>
      <c r="H491" s="99"/>
      <c r="I491" s="99"/>
      <c r="J491" s="100"/>
      <c r="K491" s="88"/>
      <c r="L491" s="95"/>
      <c r="M491" s="96"/>
      <c r="N491" s="97"/>
      <c r="O491" s="98"/>
      <c r="P491" s="99"/>
      <c r="Q491" s="99"/>
      <c r="R491" s="99"/>
      <c r="S491" s="99"/>
      <c r="T491" s="100"/>
    </row>
    <row r="492">
      <c r="A492" s="89"/>
      <c r="B492" s="90"/>
      <c r="C492" s="91"/>
      <c r="D492" s="89"/>
      <c r="E492" s="92"/>
      <c r="F492" s="93"/>
      <c r="G492" s="93"/>
      <c r="H492" s="93"/>
      <c r="I492" s="93"/>
      <c r="J492" s="94"/>
      <c r="K492" s="88"/>
      <c r="L492" s="89"/>
      <c r="M492" s="90"/>
      <c r="N492" s="91"/>
      <c r="O492" s="92"/>
      <c r="P492" s="93"/>
      <c r="Q492" s="93"/>
      <c r="R492" s="93"/>
      <c r="S492" s="93"/>
      <c r="T492" s="94"/>
    </row>
    <row r="493">
      <c r="A493" s="95"/>
      <c r="B493" s="96"/>
      <c r="C493" s="97"/>
      <c r="D493" s="95"/>
      <c r="E493" s="98"/>
      <c r="F493" s="99"/>
      <c r="G493" s="99"/>
      <c r="H493" s="99"/>
      <c r="I493" s="99"/>
      <c r="J493" s="100"/>
      <c r="K493" s="88"/>
      <c r="L493" s="95"/>
      <c r="M493" s="96"/>
      <c r="N493" s="97"/>
      <c r="O493" s="98"/>
      <c r="P493" s="99"/>
      <c r="Q493" s="99"/>
      <c r="R493" s="99"/>
      <c r="S493" s="99"/>
      <c r="T493" s="100"/>
    </row>
    <row r="494">
      <c r="A494" s="89"/>
      <c r="B494" s="90"/>
      <c r="C494" s="91"/>
      <c r="D494" s="89"/>
      <c r="E494" s="92"/>
      <c r="F494" s="93"/>
      <c r="G494" s="93"/>
      <c r="H494" s="93"/>
      <c r="I494" s="93"/>
      <c r="J494" s="94"/>
      <c r="K494" s="88"/>
      <c r="L494" s="89"/>
      <c r="M494" s="90"/>
      <c r="N494" s="91"/>
      <c r="O494" s="92"/>
      <c r="P494" s="93"/>
      <c r="Q494" s="93"/>
      <c r="R494" s="93"/>
      <c r="S494" s="93"/>
      <c r="T494" s="94"/>
    </row>
    <row r="495">
      <c r="A495" s="95"/>
      <c r="B495" s="96"/>
      <c r="C495" s="97"/>
      <c r="D495" s="95"/>
      <c r="E495" s="98"/>
      <c r="F495" s="99"/>
      <c r="G495" s="99"/>
      <c r="H495" s="99"/>
      <c r="I495" s="99"/>
      <c r="J495" s="100"/>
      <c r="K495" s="88"/>
      <c r="L495" s="95"/>
      <c r="M495" s="96"/>
      <c r="N495" s="97"/>
      <c r="O495" s="98"/>
      <c r="P495" s="99"/>
      <c r="Q495" s="99"/>
      <c r="R495" s="99"/>
      <c r="S495" s="99"/>
      <c r="T495" s="100"/>
    </row>
    <row r="496">
      <c r="A496" s="89"/>
      <c r="B496" s="90"/>
      <c r="C496" s="91"/>
      <c r="D496" s="89"/>
      <c r="E496" s="92"/>
      <c r="F496" s="93"/>
      <c r="G496" s="93"/>
      <c r="H496" s="93"/>
      <c r="I496" s="93"/>
      <c r="J496" s="94"/>
      <c r="K496" s="88"/>
      <c r="L496" s="89"/>
      <c r="M496" s="90"/>
      <c r="N496" s="91"/>
      <c r="O496" s="92"/>
      <c r="P496" s="93"/>
      <c r="Q496" s="93"/>
      <c r="R496" s="93"/>
      <c r="S496" s="93"/>
      <c r="T496" s="94"/>
    </row>
    <row r="497">
      <c r="A497" s="95"/>
      <c r="B497" s="96"/>
      <c r="C497" s="97"/>
      <c r="D497" s="95"/>
      <c r="E497" s="98"/>
      <c r="F497" s="99"/>
      <c r="G497" s="99"/>
      <c r="H497" s="99"/>
      <c r="I497" s="99"/>
      <c r="J497" s="100"/>
      <c r="K497" s="88"/>
      <c r="L497" s="95"/>
      <c r="M497" s="96"/>
      <c r="N497" s="97"/>
      <c r="O497" s="98"/>
      <c r="P497" s="99"/>
      <c r="Q497" s="99"/>
      <c r="R497" s="99"/>
      <c r="S497" s="99"/>
      <c r="T497" s="100"/>
    </row>
    <row r="498">
      <c r="A498" s="89"/>
      <c r="B498" s="90"/>
      <c r="C498" s="91"/>
      <c r="D498" s="89"/>
      <c r="E498" s="92"/>
      <c r="F498" s="93"/>
      <c r="G498" s="93"/>
      <c r="H498" s="93"/>
      <c r="I498" s="93"/>
      <c r="J498" s="94"/>
      <c r="K498" s="88"/>
      <c r="L498" s="89"/>
      <c r="M498" s="90"/>
      <c r="N498" s="91"/>
      <c r="O498" s="92"/>
      <c r="P498" s="93"/>
      <c r="Q498" s="93"/>
      <c r="R498" s="93"/>
      <c r="S498" s="93"/>
      <c r="T498" s="94"/>
    </row>
    <row r="499">
      <c r="A499" s="95"/>
      <c r="B499" s="96"/>
      <c r="C499" s="97"/>
      <c r="D499" s="95"/>
      <c r="E499" s="98"/>
      <c r="F499" s="99"/>
      <c r="G499" s="99"/>
      <c r="H499" s="99"/>
      <c r="I499" s="99"/>
      <c r="J499" s="100"/>
      <c r="K499" s="88"/>
      <c r="L499" s="95"/>
      <c r="M499" s="96"/>
      <c r="N499" s="97"/>
      <c r="O499" s="98"/>
      <c r="P499" s="99"/>
      <c r="Q499" s="99"/>
      <c r="R499" s="99"/>
      <c r="S499" s="99"/>
      <c r="T499" s="100"/>
    </row>
    <row r="500">
      <c r="A500" s="89"/>
      <c r="B500" s="90"/>
      <c r="C500" s="91"/>
      <c r="D500" s="89"/>
      <c r="E500" s="92"/>
      <c r="F500" s="93"/>
      <c r="G500" s="93"/>
      <c r="H500" s="93"/>
      <c r="I500" s="93"/>
      <c r="J500" s="94"/>
      <c r="K500" s="88"/>
      <c r="L500" s="89"/>
      <c r="M500" s="90"/>
      <c r="N500" s="91"/>
      <c r="O500" s="92"/>
      <c r="P500" s="93"/>
      <c r="Q500" s="93"/>
      <c r="R500" s="93"/>
      <c r="S500" s="93"/>
      <c r="T500" s="94"/>
    </row>
    <row r="501">
      <c r="A501" s="95"/>
      <c r="B501" s="96"/>
      <c r="C501" s="97"/>
      <c r="D501" s="95"/>
      <c r="E501" s="98"/>
      <c r="F501" s="99"/>
      <c r="G501" s="99"/>
      <c r="H501" s="99"/>
      <c r="I501" s="99"/>
      <c r="J501" s="100"/>
      <c r="K501" s="88"/>
      <c r="L501" s="95"/>
      <c r="M501" s="96"/>
      <c r="N501" s="97"/>
      <c r="O501" s="98"/>
      <c r="P501" s="99"/>
      <c r="Q501" s="99"/>
      <c r="R501" s="99"/>
      <c r="S501" s="99"/>
      <c r="T501" s="100"/>
    </row>
    <row r="502">
      <c r="A502" s="89"/>
      <c r="B502" s="90"/>
      <c r="C502" s="91"/>
      <c r="D502" s="89"/>
      <c r="E502" s="92"/>
      <c r="F502" s="93"/>
      <c r="G502" s="93"/>
      <c r="H502" s="93"/>
      <c r="I502" s="93"/>
      <c r="J502" s="94"/>
      <c r="K502" s="88"/>
      <c r="L502" s="89"/>
      <c r="M502" s="90"/>
      <c r="N502" s="91"/>
      <c r="O502" s="92"/>
      <c r="P502" s="93"/>
      <c r="Q502" s="93"/>
      <c r="R502" s="93"/>
      <c r="S502" s="93"/>
      <c r="T502" s="94"/>
    </row>
    <row r="503">
      <c r="A503" s="95"/>
      <c r="B503" s="96"/>
      <c r="C503" s="97"/>
      <c r="D503" s="95"/>
      <c r="E503" s="98"/>
      <c r="F503" s="99"/>
      <c r="G503" s="99"/>
      <c r="H503" s="99"/>
      <c r="I503" s="99"/>
      <c r="J503" s="100"/>
      <c r="K503" s="88"/>
      <c r="L503" s="95"/>
      <c r="M503" s="96"/>
      <c r="N503" s="97"/>
      <c r="O503" s="98"/>
      <c r="P503" s="99"/>
      <c r="Q503" s="99"/>
      <c r="R503" s="99"/>
      <c r="S503" s="99"/>
      <c r="T503" s="100"/>
    </row>
    <row r="504">
      <c r="A504" s="89"/>
      <c r="B504" s="90"/>
      <c r="C504" s="91"/>
      <c r="D504" s="89"/>
      <c r="E504" s="92"/>
      <c r="F504" s="93"/>
      <c r="G504" s="93"/>
      <c r="H504" s="93"/>
      <c r="I504" s="93"/>
      <c r="J504" s="94"/>
      <c r="K504" s="88"/>
      <c r="L504" s="89"/>
      <c r="M504" s="90"/>
      <c r="N504" s="91"/>
      <c r="O504" s="92"/>
      <c r="P504" s="93"/>
      <c r="Q504" s="93"/>
      <c r="R504" s="93"/>
      <c r="S504" s="93"/>
      <c r="T504" s="94"/>
    </row>
    <row r="505">
      <c r="A505" s="95"/>
      <c r="B505" s="96"/>
      <c r="C505" s="97"/>
      <c r="D505" s="95"/>
      <c r="E505" s="98"/>
      <c r="F505" s="99"/>
      <c r="G505" s="99"/>
      <c r="H505" s="99"/>
      <c r="I505" s="99"/>
      <c r="J505" s="100"/>
      <c r="K505" s="88"/>
      <c r="L505" s="95"/>
      <c r="M505" s="96"/>
      <c r="N505" s="97"/>
      <c r="O505" s="98"/>
      <c r="P505" s="99"/>
      <c r="Q505" s="99"/>
      <c r="R505" s="99"/>
      <c r="S505" s="99"/>
      <c r="T505" s="100"/>
    </row>
    <row r="506">
      <c r="A506" s="89"/>
      <c r="B506" s="90"/>
      <c r="C506" s="91"/>
      <c r="D506" s="89"/>
      <c r="E506" s="92"/>
      <c r="F506" s="93"/>
      <c r="G506" s="93"/>
      <c r="H506" s="93"/>
      <c r="I506" s="93"/>
      <c r="J506" s="94"/>
      <c r="K506" s="88"/>
      <c r="L506" s="89"/>
      <c r="M506" s="90"/>
      <c r="N506" s="91"/>
      <c r="O506" s="92"/>
      <c r="P506" s="93"/>
      <c r="Q506" s="93"/>
      <c r="R506" s="93"/>
      <c r="S506" s="93"/>
      <c r="T506" s="94"/>
    </row>
    <row r="507">
      <c r="A507" s="95"/>
      <c r="B507" s="96"/>
      <c r="C507" s="97"/>
      <c r="D507" s="95"/>
      <c r="E507" s="98"/>
      <c r="F507" s="99"/>
      <c r="G507" s="99"/>
      <c r="H507" s="99"/>
      <c r="I507" s="99"/>
      <c r="J507" s="100"/>
      <c r="K507" s="88"/>
      <c r="L507" s="95"/>
      <c r="M507" s="96"/>
      <c r="N507" s="97"/>
      <c r="O507" s="98"/>
      <c r="P507" s="99"/>
      <c r="Q507" s="99"/>
      <c r="R507" s="99"/>
      <c r="S507" s="99"/>
      <c r="T507" s="100"/>
    </row>
    <row r="508">
      <c r="A508" s="89"/>
      <c r="B508" s="90"/>
      <c r="C508" s="91"/>
      <c r="D508" s="89"/>
      <c r="E508" s="92"/>
      <c r="F508" s="93"/>
      <c r="G508" s="93"/>
      <c r="H508" s="93"/>
      <c r="I508" s="93"/>
      <c r="J508" s="94"/>
      <c r="K508" s="88"/>
      <c r="L508" s="89"/>
      <c r="M508" s="90"/>
      <c r="N508" s="91"/>
      <c r="O508" s="92"/>
      <c r="P508" s="93"/>
      <c r="Q508" s="93"/>
      <c r="R508" s="93"/>
      <c r="S508" s="93"/>
      <c r="T508" s="94"/>
    </row>
    <row r="509">
      <c r="A509" s="95"/>
      <c r="B509" s="96"/>
      <c r="C509" s="97"/>
      <c r="D509" s="95"/>
      <c r="E509" s="98"/>
      <c r="F509" s="99"/>
      <c r="G509" s="99"/>
      <c r="H509" s="99"/>
      <c r="I509" s="99"/>
      <c r="J509" s="100"/>
      <c r="K509" s="88"/>
      <c r="L509" s="95"/>
      <c r="M509" s="96"/>
      <c r="N509" s="97"/>
      <c r="O509" s="98"/>
      <c r="P509" s="99"/>
      <c r="Q509" s="99"/>
      <c r="R509" s="99"/>
      <c r="S509" s="99"/>
      <c r="T509" s="100"/>
    </row>
    <row r="510">
      <c r="A510" s="89"/>
      <c r="B510" s="90"/>
      <c r="C510" s="91"/>
      <c r="D510" s="89"/>
      <c r="E510" s="92"/>
      <c r="F510" s="93"/>
      <c r="G510" s="93"/>
      <c r="H510" s="93"/>
      <c r="I510" s="93"/>
      <c r="J510" s="94"/>
      <c r="K510" s="88"/>
      <c r="L510" s="89"/>
      <c r="M510" s="90"/>
      <c r="N510" s="91"/>
      <c r="O510" s="92"/>
      <c r="P510" s="93"/>
      <c r="Q510" s="93"/>
      <c r="R510" s="93"/>
      <c r="S510" s="93"/>
      <c r="T510" s="94"/>
    </row>
    <row r="511">
      <c r="A511" s="95"/>
      <c r="B511" s="96"/>
      <c r="C511" s="97"/>
      <c r="D511" s="95"/>
      <c r="E511" s="98"/>
      <c r="F511" s="99"/>
      <c r="G511" s="99"/>
      <c r="H511" s="99"/>
      <c r="I511" s="99"/>
      <c r="J511" s="100"/>
      <c r="K511" s="88"/>
      <c r="L511" s="95"/>
      <c r="M511" s="96"/>
      <c r="N511" s="97"/>
      <c r="O511" s="98"/>
      <c r="P511" s="99"/>
      <c r="Q511" s="99"/>
      <c r="R511" s="99"/>
      <c r="S511" s="99"/>
      <c r="T511" s="100"/>
    </row>
    <row r="512">
      <c r="A512" s="89"/>
      <c r="B512" s="90"/>
      <c r="C512" s="91"/>
      <c r="D512" s="89"/>
      <c r="E512" s="92"/>
      <c r="F512" s="93"/>
      <c r="G512" s="93"/>
      <c r="H512" s="93"/>
      <c r="I512" s="93"/>
      <c r="J512" s="94"/>
      <c r="K512" s="88"/>
      <c r="L512" s="89"/>
      <c r="M512" s="90"/>
      <c r="N512" s="91"/>
      <c r="O512" s="92"/>
      <c r="P512" s="93"/>
      <c r="Q512" s="93"/>
      <c r="R512" s="93"/>
      <c r="S512" s="93"/>
      <c r="T512" s="94"/>
    </row>
    <row r="513">
      <c r="A513" s="95"/>
      <c r="B513" s="96"/>
      <c r="C513" s="97"/>
      <c r="D513" s="95"/>
      <c r="E513" s="98"/>
      <c r="F513" s="99"/>
      <c r="G513" s="99"/>
      <c r="H513" s="99"/>
      <c r="I513" s="99"/>
      <c r="J513" s="100"/>
      <c r="K513" s="88"/>
      <c r="L513" s="95"/>
      <c r="M513" s="96"/>
      <c r="N513" s="97"/>
      <c r="O513" s="98"/>
      <c r="P513" s="99"/>
      <c r="Q513" s="99"/>
      <c r="R513" s="99"/>
      <c r="S513" s="99"/>
      <c r="T513" s="100"/>
    </row>
    <row r="514">
      <c r="A514" s="89"/>
      <c r="B514" s="90"/>
      <c r="C514" s="91"/>
      <c r="D514" s="89"/>
      <c r="E514" s="92"/>
      <c r="F514" s="93"/>
      <c r="G514" s="93"/>
      <c r="H514" s="93"/>
      <c r="I514" s="93"/>
      <c r="J514" s="94"/>
      <c r="K514" s="88"/>
      <c r="L514" s="89"/>
      <c r="M514" s="90"/>
      <c r="N514" s="91"/>
      <c r="O514" s="92"/>
      <c r="P514" s="93"/>
      <c r="Q514" s="93"/>
      <c r="R514" s="93"/>
      <c r="S514" s="93"/>
      <c r="T514" s="94"/>
    </row>
    <row r="515">
      <c r="A515" s="95"/>
      <c r="B515" s="96"/>
      <c r="C515" s="97"/>
      <c r="D515" s="95"/>
      <c r="E515" s="98"/>
      <c r="F515" s="99"/>
      <c r="G515" s="99"/>
      <c r="H515" s="99"/>
      <c r="I515" s="99"/>
      <c r="J515" s="100"/>
      <c r="K515" s="88"/>
      <c r="L515" s="95"/>
      <c r="M515" s="96"/>
      <c r="N515" s="97"/>
      <c r="O515" s="98"/>
      <c r="P515" s="99"/>
      <c r="Q515" s="99"/>
      <c r="R515" s="99"/>
      <c r="S515" s="99"/>
      <c r="T515" s="100"/>
    </row>
    <row r="516">
      <c r="A516" s="89"/>
      <c r="B516" s="90"/>
      <c r="C516" s="91"/>
      <c r="D516" s="89"/>
      <c r="E516" s="92"/>
      <c r="F516" s="93"/>
      <c r="G516" s="93"/>
      <c r="H516" s="93"/>
      <c r="I516" s="93"/>
      <c r="J516" s="94"/>
      <c r="K516" s="88"/>
      <c r="L516" s="89"/>
      <c r="M516" s="90"/>
      <c r="N516" s="91"/>
      <c r="O516" s="92"/>
      <c r="P516" s="93"/>
      <c r="Q516" s="93"/>
      <c r="R516" s="93"/>
      <c r="S516" s="93"/>
      <c r="T516" s="94"/>
    </row>
    <row r="517">
      <c r="A517" s="95"/>
      <c r="B517" s="96"/>
      <c r="C517" s="97"/>
      <c r="D517" s="95"/>
      <c r="E517" s="98"/>
      <c r="F517" s="99"/>
      <c r="G517" s="99"/>
      <c r="H517" s="99"/>
      <c r="I517" s="99"/>
      <c r="J517" s="100"/>
      <c r="K517" s="88"/>
      <c r="L517" s="95"/>
      <c r="M517" s="96"/>
      <c r="N517" s="97"/>
      <c r="O517" s="98"/>
      <c r="P517" s="99"/>
      <c r="Q517" s="99"/>
      <c r="R517" s="99"/>
      <c r="S517" s="99"/>
      <c r="T517" s="100"/>
    </row>
    <row r="518">
      <c r="A518" s="89"/>
      <c r="B518" s="90"/>
      <c r="C518" s="91"/>
      <c r="D518" s="89"/>
      <c r="E518" s="92"/>
      <c r="F518" s="93"/>
      <c r="G518" s="93"/>
      <c r="H518" s="93"/>
      <c r="I518" s="93"/>
      <c r="J518" s="94"/>
      <c r="K518" s="88"/>
      <c r="L518" s="89"/>
      <c r="M518" s="90"/>
      <c r="N518" s="91"/>
      <c r="O518" s="92"/>
      <c r="P518" s="93"/>
      <c r="Q518" s="93"/>
      <c r="R518" s="93"/>
      <c r="S518" s="93"/>
      <c r="T518" s="94"/>
    </row>
    <row r="519">
      <c r="A519" s="95"/>
      <c r="B519" s="96"/>
      <c r="C519" s="97"/>
      <c r="D519" s="95"/>
      <c r="E519" s="98"/>
      <c r="F519" s="99"/>
      <c r="G519" s="99"/>
      <c r="H519" s="99"/>
      <c r="I519" s="99"/>
      <c r="J519" s="100"/>
      <c r="K519" s="88"/>
      <c r="L519" s="95"/>
      <c r="M519" s="96"/>
      <c r="N519" s="97"/>
      <c r="O519" s="98"/>
      <c r="P519" s="99"/>
      <c r="Q519" s="99"/>
      <c r="R519" s="99"/>
      <c r="S519" s="99"/>
      <c r="T519" s="100"/>
    </row>
    <row r="520">
      <c r="A520" s="89"/>
      <c r="B520" s="90"/>
      <c r="C520" s="91"/>
      <c r="D520" s="89"/>
      <c r="E520" s="92"/>
      <c r="F520" s="93"/>
      <c r="G520" s="93"/>
      <c r="H520" s="93"/>
      <c r="I520" s="93"/>
      <c r="J520" s="94"/>
      <c r="K520" s="88"/>
      <c r="L520" s="89"/>
      <c r="M520" s="90"/>
      <c r="N520" s="91"/>
      <c r="O520" s="92"/>
      <c r="P520" s="93"/>
      <c r="Q520" s="93"/>
      <c r="R520" s="93"/>
      <c r="S520" s="93"/>
      <c r="T520" s="94"/>
    </row>
    <row r="521">
      <c r="A521" s="95"/>
      <c r="B521" s="96"/>
      <c r="C521" s="97"/>
      <c r="D521" s="95"/>
      <c r="E521" s="98"/>
      <c r="F521" s="99"/>
      <c r="G521" s="99"/>
      <c r="H521" s="99"/>
      <c r="I521" s="99"/>
      <c r="J521" s="100"/>
      <c r="K521" s="88"/>
      <c r="L521" s="95"/>
      <c r="M521" s="96"/>
      <c r="N521" s="97"/>
      <c r="O521" s="98"/>
      <c r="P521" s="99"/>
      <c r="Q521" s="99"/>
      <c r="R521" s="99"/>
      <c r="S521" s="99"/>
      <c r="T521" s="100"/>
    </row>
    <row r="522">
      <c r="A522" s="89"/>
      <c r="B522" s="90"/>
      <c r="C522" s="91"/>
      <c r="D522" s="89"/>
      <c r="E522" s="92"/>
      <c r="F522" s="93"/>
      <c r="G522" s="93"/>
      <c r="H522" s="93"/>
      <c r="I522" s="93"/>
      <c r="J522" s="94"/>
      <c r="K522" s="88"/>
      <c r="L522" s="89"/>
      <c r="M522" s="90"/>
      <c r="N522" s="91"/>
      <c r="O522" s="92"/>
      <c r="P522" s="93"/>
      <c r="Q522" s="93"/>
      <c r="R522" s="93"/>
      <c r="S522" s="93"/>
      <c r="T522" s="94"/>
    </row>
    <row r="523">
      <c r="A523" s="95"/>
      <c r="B523" s="96"/>
      <c r="C523" s="97"/>
      <c r="D523" s="95"/>
      <c r="E523" s="98"/>
      <c r="F523" s="99"/>
      <c r="G523" s="99"/>
      <c r="H523" s="99"/>
      <c r="I523" s="99"/>
      <c r="J523" s="100"/>
      <c r="K523" s="88"/>
      <c r="L523" s="95"/>
      <c r="M523" s="96"/>
      <c r="N523" s="97"/>
      <c r="O523" s="98"/>
      <c r="P523" s="99"/>
      <c r="Q523" s="99"/>
      <c r="R523" s="99"/>
      <c r="S523" s="99"/>
      <c r="T523" s="100"/>
    </row>
    <row r="524">
      <c r="A524" s="89"/>
      <c r="B524" s="90"/>
      <c r="C524" s="91"/>
      <c r="D524" s="89"/>
      <c r="E524" s="92"/>
      <c r="F524" s="93"/>
      <c r="G524" s="93"/>
      <c r="H524" s="93"/>
      <c r="I524" s="93"/>
      <c r="J524" s="94"/>
      <c r="K524" s="88"/>
      <c r="L524" s="89"/>
      <c r="M524" s="90"/>
      <c r="N524" s="91"/>
      <c r="O524" s="92"/>
      <c r="P524" s="93"/>
      <c r="Q524" s="93"/>
      <c r="R524" s="93"/>
      <c r="S524" s="93"/>
      <c r="T524" s="94"/>
    </row>
    <row r="525">
      <c r="A525" s="95"/>
      <c r="B525" s="96"/>
      <c r="C525" s="97"/>
      <c r="D525" s="95"/>
      <c r="E525" s="98"/>
      <c r="F525" s="99"/>
      <c r="G525" s="99"/>
      <c r="H525" s="99"/>
      <c r="I525" s="99"/>
      <c r="J525" s="100"/>
      <c r="K525" s="88"/>
      <c r="L525" s="95"/>
      <c r="M525" s="96"/>
      <c r="N525" s="97"/>
      <c r="O525" s="98"/>
      <c r="P525" s="99"/>
      <c r="Q525" s="99"/>
      <c r="R525" s="99"/>
      <c r="S525" s="99"/>
      <c r="T525" s="100"/>
    </row>
    <row r="526">
      <c r="A526" s="89"/>
      <c r="B526" s="90"/>
      <c r="C526" s="91"/>
      <c r="D526" s="89"/>
      <c r="E526" s="92"/>
      <c r="F526" s="93"/>
      <c r="G526" s="93"/>
      <c r="H526" s="93"/>
      <c r="I526" s="93"/>
      <c r="J526" s="94"/>
      <c r="K526" s="88"/>
      <c r="L526" s="89"/>
      <c r="M526" s="90"/>
      <c r="N526" s="91"/>
      <c r="O526" s="92"/>
      <c r="P526" s="93"/>
      <c r="Q526" s="93"/>
      <c r="R526" s="93"/>
      <c r="S526" s="93"/>
      <c r="T526" s="94"/>
    </row>
    <row r="527">
      <c r="A527" s="95"/>
      <c r="B527" s="96"/>
      <c r="C527" s="97"/>
      <c r="D527" s="95"/>
      <c r="E527" s="98"/>
      <c r="F527" s="99"/>
      <c r="G527" s="99"/>
      <c r="H527" s="99"/>
      <c r="I527" s="99"/>
      <c r="J527" s="100"/>
      <c r="K527" s="88"/>
      <c r="L527" s="95"/>
      <c r="M527" s="96"/>
      <c r="N527" s="97"/>
      <c r="O527" s="98"/>
      <c r="P527" s="99"/>
      <c r="Q527" s="99"/>
      <c r="R527" s="99"/>
      <c r="S527" s="99"/>
      <c r="T527" s="100"/>
    </row>
    <row r="528">
      <c r="A528" s="89"/>
      <c r="B528" s="90"/>
      <c r="C528" s="91"/>
      <c r="D528" s="89"/>
      <c r="E528" s="92"/>
      <c r="F528" s="93"/>
      <c r="G528" s="93"/>
      <c r="H528" s="93"/>
      <c r="I528" s="93"/>
      <c r="J528" s="94"/>
      <c r="K528" s="88"/>
      <c r="L528" s="89"/>
      <c r="M528" s="90"/>
      <c r="N528" s="91"/>
      <c r="O528" s="92"/>
      <c r="P528" s="93"/>
      <c r="Q528" s="93"/>
      <c r="R528" s="93"/>
      <c r="S528" s="93"/>
      <c r="T528" s="94"/>
    </row>
    <row r="529">
      <c r="A529" s="95"/>
      <c r="B529" s="96"/>
      <c r="C529" s="97"/>
      <c r="D529" s="95"/>
      <c r="E529" s="98"/>
      <c r="F529" s="99"/>
      <c r="G529" s="99"/>
      <c r="H529" s="99"/>
      <c r="I529" s="99"/>
      <c r="J529" s="100"/>
      <c r="K529" s="88"/>
      <c r="L529" s="95"/>
      <c r="M529" s="96"/>
      <c r="N529" s="97"/>
      <c r="O529" s="98"/>
      <c r="P529" s="99"/>
      <c r="Q529" s="99"/>
      <c r="R529" s="99"/>
      <c r="S529" s="99"/>
      <c r="T529" s="100"/>
    </row>
    <row r="530">
      <c r="A530" s="89"/>
      <c r="B530" s="90"/>
      <c r="C530" s="91"/>
      <c r="D530" s="89"/>
      <c r="E530" s="92"/>
      <c r="F530" s="93"/>
      <c r="G530" s="93"/>
      <c r="H530" s="93"/>
      <c r="I530" s="93"/>
      <c r="J530" s="94"/>
      <c r="K530" s="88"/>
      <c r="L530" s="89"/>
      <c r="M530" s="90"/>
      <c r="N530" s="91"/>
      <c r="O530" s="92"/>
      <c r="P530" s="93"/>
      <c r="Q530" s="93"/>
      <c r="R530" s="93"/>
      <c r="S530" s="93"/>
      <c r="T530" s="94"/>
    </row>
    <row r="531">
      <c r="A531" s="95"/>
      <c r="B531" s="96"/>
      <c r="C531" s="97"/>
      <c r="D531" s="95"/>
      <c r="E531" s="98"/>
      <c r="F531" s="99"/>
      <c r="G531" s="99"/>
      <c r="H531" s="99"/>
      <c r="I531" s="99"/>
      <c r="J531" s="100"/>
      <c r="K531" s="88"/>
      <c r="L531" s="95"/>
      <c r="M531" s="96"/>
      <c r="N531" s="97"/>
      <c r="O531" s="98"/>
      <c r="P531" s="99"/>
      <c r="Q531" s="99"/>
      <c r="R531" s="99"/>
      <c r="S531" s="99"/>
      <c r="T531" s="100"/>
    </row>
    <row r="532">
      <c r="A532" s="89"/>
      <c r="B532" s="90"/>
      <c r="C532" s="91"/>
      <c r="D532" s="89"/>
      <c r="E532" s="92"/>
      <c r="F532" s="93"/>
      <c r="G532" s="93"/>
      <c r="H532" s="93"/>
      <c r="I532" s="93"/>
      <c r="J532" s="94"/>
      <c r="K532" s="88"/>
      <c r="L532" s="89"/>
      <c r="M532" s="90"/>
      <c r="N532" s="91"/>
      <c r="O532" s="92"/>
      <c r="P532" s="93"/>
      <c r="Q532" s="93"/>
      <c r="R532" s="93"/>
      <c r="S532" s="93"/>
      <c r="T532" s="94"/>
    </row>
    <row r="533">
      <c r="A533" s="95"/>
      <c r="B533" s="96"/>
      <c r="C533" s="97"/>
      <c r="D533" s="95"/>
      <c r="E533" s="98"/>
      <c r="F533" s="99"/>
      <c r="G533" s="99"/>
      <c r="H533" s="99"/>
      <c r="I533" s="99"/>
      <c r="J533" s="100"/>
      <c r="K533" s="88"/>
      <c r="L533" s="95"/>
      <c r="M533" s="96"/>
      <c r="N533" s="97"/>
      <c r="O533" s="98"/>
      <c r="P533" s="99"/>
      <c r="Q533" s="99"/>
      <c r="R533" s="99"/>
      <c r="S533" s="99"/>
      <c r="T533" s="100"/>
    </row>
    <row r="534">
      <c r="A534" s="89"/>
      <c r="B534" s="90"/>
      <c r="C534" s="91"/>
      <c r="D534" s="89"/>
      <c r="E534" s="92"/>
      <c r="F534" s="93"/>
      <c r="G534" s="93"/>
      <c r="H534" s="93"/>
      <c r="I534" s="93"/>
      <c r="J534" s="94"/>
      <c r="K534" s="88"/>
      <c r="L534" s="89"/>
      <c r="M534" s="90"/>
      <c r="N534" s="91"/>
      <c r="O534" s="92"/>
      <c r="P534" s="93"/>
      <c r="Q534" s="93"/>
      <c r="R534" s="93"/>
      <c r="S534" s="93"/>
      <c r="T534" s="94"/>
    </row>
    <row r="535">
      <c r="A535" s="95"/>
      <c r="B535" s="96"/>
      <c r="C535" s="97"/>
      <c r="D535" s="95"/>
      <c r="E535" s="98"/>
      <c r="F535" s="99"/>
      <c r="G535" s="99"/>
      <c r="H535" s="99"/>
      <c r="I535" s="99"/>
      <c r="J535" s="100"/>
      <c r="K535" s="88"/>
      <c r="L535" s="95"/>
      <c r="M535" s="96"/>
      <c r="N535" s="97"/>
      <c r="O535" s="98"/>
      <c r="P535" s="99"/>
      <c r="Q535" s="99"/>
      <c r="R535" s="99"/>
      <c r="S535" s="99"/>
      <c r="T535" s="100"/>
    </row>
    <row r="536">
      <c r="A536" s="89"/>
      <c r="B536" s="90"/>
      <c r="C536" s="91"/>
      <c r="D536" s="89"/>
      <c r="E536" s="92"/>
      <c r="F536" s="93"/>
      <c r="G536" s="93"/>
      <c r="H536" s="93"/>
      <c r="I536" s="93"/>
      <c r="J536" s="94"/>
      <c r="K536" s="88"/>
      <c r="L536" s="89"/>
      <c r="M536" s="90"/>
      <c r="N536" s="91"/>
      <c r="O536" s="92"/>
      <c r="P536" s="93"/>
      <c r="Q536" s="93"/>
      <c r="R536" s="93"/>
      <c r="S536" s="93"/>
      <c r="T536" s="94"/>
    </row>
    <row r="537">
      <c r="A537" s="95"/>
      <c r="B537" s="96"/>
      <c r="C537" s="97"/>
      <c r="D537" s="95"/>
      <c r="E537" s="98"/>
      <c r="F537" s="99"/>
      <c r="G537" s="99"/>
      <c r="H537" s="99"/>
      <c r="I537" s="99"/>
      <c r="J537" s="100"/>
      <c r="K537" s="88"/>
      <c r="L537" s="95"/>
      <c r="M537" s="96"/>
      <c r="N537" s="97"/>
      <c r="O537" s="98"/>
      <c r="P537" s="99"/>
      <c r="Q537" s="99"/>
      <c r="R537" s="99"/>
      <c r="S537" s="99"/>
      <c r="T537" s="100"/>
    </row>
    <row r="538">
      <c r="A538" s="89"/>
      <c r="B538" s="90"/>
      <c r="C538" s="91"/>
      <c r="D538" s="89"/>
      <c r="E538" s="92"/>
      <c r="F538" s="93"/>
      <c r="G538" s="93"/>
      <c r="H538" s="93"/>
      <c r="I538" s="93"/>
      <c r="J538" s="94"/>
      <c r="K538" s="88"/>
      <c r="L538" s="89"/>
      <c r="M538" s="90"/>
      <c r="N538" s="91"/>
      <c r="O538" s="92"/>
      <c r="P538" s="93"/>
      <c r="Q538" s="93"/>
      <c r="R538" s="93"/>
      <c r="S538" s="93"/>
      <c r="T538" s="94"/>
    </row>
    <row r="539">
      <c r="A539" s="95"/>
      <c r="B539" s="96"/>
      <c r="C539" s="97"/>
      <c r="D539" s="95"/>
      <c r="E539" s="98"/>
      <c r="F539" s="99"/>
      <c r="G539" s="99"/>
      <c r="H539" s="99"/>
      <c r="I539" s="99"/>
      <c r="J539" s="100"/>
      <c r="K539" s="88"/>
      <c r="L539" s="95"/>
      <c r="M539" s="96"/>
      <c r="N539" s="97"/>
      <c r="O539" s="98"/>
      <c r="P539" s="99"/>
      <c r="Q539" s="99"/>
      <c r="R539" s="99"/>
      <c r="S539" s="99"/>
      <c r="T539" s="100"/>
    </row>
    <row r="540">
      <c r="A540" s="89"/>
      <c r="B540" s="90"/>
      <c r="C540" s="91"/>
      <c r="D540" s="89"/>
      <c r="E540" s="92"/>
      <c r="F540" s="93"/>
      <c r="G540" s="93"/>
      <c r="H540" s="93"/>
      <c r="I540" s="93"/>
      <c r="J540" s="94"/>
      <c r="K540" s="88"/>
      <c r="L540" s="89"/>
      <c r="M540" s="90"/>
      <c r="N540" s="91"/>
      <c r="O540" s="92"/>
      <c r="P540" s="93"/>
      <c r="Q540" s="93"/>
      <c r="R540" s="93"/>
      <c r="S540" s="93"/>
      <c r="T540" s="94"/>
    </row>
    <row r="541">
      <c r="A541" s="95"/>
      <c r="B541" s="96"/>
      <c r="C541" s="97"/>
      <c r="D541" s="95"/>
      <c r="E541" s="98"/>
      <c r="F541" s="99"/>
      <c r="G541" s="99"/>
      <c r="H541" s="99"/>
      <c r="I541" s="99"/>
      <c r="J541" s="100"/>
      <c r="K541" s="88"/>
      <c r="L541" s="95"/>
      <c r="M541" s="96"/>
      <c r="N541" s="97"/>
      <c r="O541" s="98"/>
      <c r="P541" s="99"/>
      <c r="Q541" s="99"/>
      <c r="R541" s="99"/>
      <c r="S541" s="99"/>
      <c r="T541" s="100"/>
    </row>
    <row r="542">
      <c r="A542" s="89"/>
      <c r="B542" s="90"/>
      <c r="C542" s="91"/>
      <c r="D542" s="89"/>
      <c r="E542" s="92"/>
      <c r="F542" s="93"/>
      <c r="G542" s="93"/>
      <c r="H542" s="93"/>
      <c r="I542" s="93"/>
      <c r="J542" s="94"/>
      <c r="K542" s="88"/>
      <c r="L542" s="89"/>
      <c r="M542" s="90"/>
      <c r="N542" s="91"/>
      <c r="O542" s="92"/>
      <c r="P542" s="93"/>
      <c r="Q542" s="93"/>
      <c r="R542" s="93"/>
      <c r="S542" s="93"/>
      <c r="T542" s="94"/>
    </row>
    <row r="543">
      <c r="A543" s="95"/>
      <c r="B543" s="96"/>
      <c r="C543" s="97"/>
      <c r="D543" s="95"/>
      <c r="E543" s="98"/>
      <c r="F543" s="99"/>
      <c r="G543" s="99"/>
      <c r="H543" s="99"/>
      <c r="I543" s="99"/>
      <c r="J543" s="100"/>
      <c r="K543" s="88"/>
      <c r="L543" s="95"/>
      <c r="M543" s="96"/>
      <c r="N543" s="97"/>
      <c r="O543" s="98"/>
      <c r="P543" s="99"/>
      <c r="Q543" s="99"/>
      <c r="R543" s="99"/>
      <c r="S543" s="99"/>
      <c r="T543" s="100"/>
    </row>
    <row r="544">
      <c r="A544" s="89"/>
      <c r="B544" s="90"/>
      <c r="C544" s="91"/>
      <c r="D544" s="89"/>
      <c r="E544" s="92"/>
      <c r="F544" s="93"/>
      <c r="G544" s="93"/>
      <c r="H544" s="93"/>
      <c r="I544" s="93"/>
      <c r="J544" s="94"/>
      <c r="K544" s="88"/>
      <c r="L544" s="89"/>
      <c r="M544" s="90"/>
      <c r="N544" s="91"/>
      <c r="O544" s="92"/>
      <c r="P544" s="93"/>
      <c r="Q544" s="93"/>
      <c r="R544" s="93"/>
      <c r="S544" s="93"/>
      <c r="T544" s="94"/>
    </row>
    <row r="545">
      <c r="A545" s="95"/>
      <c r="B545" s="96"/>
      <c r="C545" s="97"/>
      <c r="D545" s="95"/>
      <c r="E545" s="98"/>
      <c r="F545" s="99"/>
      <c r="G545" s="99"/>
      <c r="H545" s="99"/>
      <c r="I545" s="99"/>
      <c r="J545" s="100"/>
      <c r="K545" s="88"/>
      <c r="L545" s="95"/>
      <c r="M545" s="96"/>
      <c r="N545" s="97"/>
      <c r="O545" s="98"/>
      <c r="P545" s="99"/>
      <c r="Q545" s="99"/>
      <c r="R545" s="99"/>
      <c r="S545" s="99"/>
      <c r="T545" s="100"/>
    </row>
    <row r="546">
      <c r="A546" s="89"/>
      <c r="B546" s="90"/>
      <c r="C546" s="91"/>
      <c r="D546" s="89"/>
      <c r="E546" s="92"/>
      <c r="F546" s="93"/>
      <c r="G546" s="93"/>
      <c r="H546" s="93"/>
      <c r="I546" s="93"/>
      <c r="J546" s="94"/>
      <c r="K546" s="88"/>
      <c r="L546" s="89"/>
      <c r="M546" s="90"/>
      <c r="N546" s="91"/>
      <c r="O546" s="92"/>
      <c r="P546" s="93"/>
      <c r="Q546" s="93"/>
      <c r="R546" s="93"/>
      <c r="S546" s="93"/>
      <c r="T546" s="94"/>
    </row>
    <row r="547">
      <c r="A547" s="95"/>
      <c r="B547" s="96"/>
      <c r="C547" s="97"/>
      <c r="D547" s="95"/>
      <c r="E547" s="98"/>
      <c r="F547" s="99"/>
      <c r="G547" s="99"/>
      <c r="H547" s="99"/>
      <c r="I547" s="99"/>
      <c r="J547" s="100"/>
      <c r="K547" s="88"/>
      <c r="L547" s="95"/>
      <c r="M547" s="96"/>
      <c r="N547" s="97"/>
      <c r="O547" s="98"/>
      <c r="P547" s="99"/>
      <c r="Q547" s="99"/>
      <c r="R547" s="99"/>
      <c r="S547" s="99"/>
      <c r="T547" s="100"/>
    </row>
    <row r="548">
      <c r="A548" s="89"/>
      <c r="B548" s="90"/>
      <c r="C548" s="91"/>
      <c r="D548" s="89"/>
      <c r="E548" s="92"/>
      <c r="F548" s="93"/>
      <c r="G548" s="93"/>
      <c r="H548" s="93"/>
      <c r="I548" s="93"/>
      <c r="J548" s="94"/>
      <c r="K548" s="88"/>
      <c r="L548" s="89"/>
      <c r="M548" s="90"/>
      <c r="N548" s="91"/>
      <c r="O548" s="92"/>
      <c r="P548" s="93"/>
      <c r="Q548" s="93"/>
      <c r="R548" s="93"/>
      <c r="S548" s="93"/>
      <c r="T548" s="94"/>
    </row>
    <row r="549">
      <c r="A549" s="95"/>
      <c r="B549" s="96"/>
      <c r="C549" s="97"/>
      <c r="D549" s="95"/>
      <c r="E549" s="98"/>
      <c r="F549" s="99"/>
      <c r="G549" s="99"/>
      <c r="H549" s="99"/>
      <c r="I549" s="99"/>
      <c r="J549" s="100"/>
      <c r="K549" s="88"/>
      <c r="L549" s="95"/>
      <c r="M549" s="96"/>
      <c r="N549" s="97"/>
      <c r="O549" s="98"/>
      <c r="P549" s="99"/>
      <c r="Q549" s="99"/>
      <c r="R549" s="99"/>
      <c r="S549" s="99"/>
      <c r="T549" s="100"/>
    </row>
    <row r="550">
      <c r="A550" s="89"/>
      <c r="B550" s="90"/>
      <c r="C550" s="91"/>
      <c r="D550" s="89"/>
      <c r="E550" s="92"/>
      <c r="F550" s="93"/>
      <c r="G550" s="93"/>
      <c r="H550" s="93"/>
      <c r="I550" s="93"/>
      <c r="J550" s="94"/>
      <c r="K550" s="88"/>
      <c r="L550" s="89"/>
      <c r="M550" s="90"/>
      <c r="N550" s="91"/>
      <c r="O550" s="92"/>
      <c r="P550" s="93"/>
      <c r="Q550" s="93"/>
      <c r="R550" s="93"/>
      <c r="S550" s="93"/>
      <c r="T550" s="94"/>
    </row>
    <row r="551">
      <c r="A551" s="95"/>
      <c r="B551" s="96"/>
      <c r="C551" s="97"/>
      <c r="D551" s="95"/>
      <c r="E551" s="98"/>
      <c r="F551" s="99"/>
      <c r="G551" s="99"/>
      <c r="H551" s="99"/>
      <c r="I551" s="99"/>
      <c r="J551" s="100"/>
      <c r="K551" s="88"/>
      <c r="L551" s="95"/>
      <c r="M551" s="96"/>
      <c r="N551" s="97"/>
      <c r="O551" s="98"/>
      <c r="P551" s="99"/>
      <c r="Q551" s="99"/>
      <c r="R551" s="99"/>
      <c r="S551" s="99"/>
      <c r="T551" s="100"/>
    </row>
    <row r="552">
      <c r="A552" s="89"/>
      <c r="B552" s="90"/>
      <c r="C552" s="91"/>
      <c r="D552" s="89"/>
      <c r="E552" s="92"/>
      <c r="F552" s="93"/>
      <c r="G552" s="93"/>
      <c r="H552" s="93"/>
      <c r="I552" s="93"/>
      <c r="J552" s="94"/>
      <c r="K552" s="88"/>
      <c r="L552" s="89"/>
      <c r="M552" s="90"/>
      <c r="N552" s="91"/>
      <c r="O552" s="92"/>
      <c r="P552" s="93"/>
      <c r="Q552" s="93"/>
      <c r="R552" s="93"/>
      <c r="S552" s="93"/>
      <c r="T552" s="94"/>
    </row>
    <row r="553">
      <c r="A553" s="95"/>
      <c r="B553" s="96"/>
      <c r="C553" s="97"/>
      <c r="D553" s="95"/>
      <c r="E553" s="98"/>
      <c r="F553" s="99"/>
      <c r="G553" s="99"/>
      <c r="H553" s="99"/>
      <c r="I553" s="99"/>
      <c r="J553" s="100"/>
      <c r="K553" s="88"/>
      <c r="L553" s="95"/>
      <c r="M553" s="96"/>
      <c r="N553" s="97"/>
      <c r="O553" s="98"/>
      <c r="P553" s="99"/>
      <c r="Q553" s="99"/>
      <c r="R553" s="99"/>
      <c r="S553" s="99"/>
      <c r="T553" s="100"/>
    </row>
    <row r="554">
      <c r="A554" s="89"/>
      <c r="B554" s="90"/>
      <c r="C554" s="91"/>
      <c r="D554" s="89"/>
      <c r="E554" s="92"/>
      <c r="F554" s="93"/>
      <c r="G554" s="93"/>
      <c r="H554" s="93"/>
      <c r="I554" s="93"/>
      <c r="J554" s="94"/>
      <c r="K554" s="88"/>
      <c r="L554" s="89"/>
      <c r="M554" s="90"/>
      <c r="N554" s="91"/>
      <c r="O554" s="92"/>
      <c r="P554" s="93"/>
      <c r="Q554" s="93"/>
      <c r="R554" s="93"/>
      <c r="S554" s="93"/>
      <c r="T554" s="94"/>
    </row>
    <row r="555">
      <c r="A555" s="95"/>
      <c r="B555" s="96"/>
      <c r="C555" s="97"/>
      <c r="D555" s="95"/>
      <c r="E555" s="98"/>
      <c r="F555" s="99"/>
      <c r="G555" s="99"/>
      <c r="H555" s="99"/>
      <c r="I555" s="99"/>
      <c r="J555" s="100"/>
      <c r="K555" s="88"/>
      <c r="L555" s="95"/>
      <c r="M555" s="96"/>
      <c r="N555" s="97"/>
      <c r="O555" s="98"/>
      <c r="P555" s="99"/>
      <c r="Q555" s="99"/>
      <c r="R555" s="99"/>
      <c r="S555" s="99"/>
      <c r="T555" s="100"/>
    </row>
    <row r="556">
      <c r="A556" s="89"/>
      <c r="B556" s="90"/>
      <c r="C556" s="91"/>
      <c r="D556" s="89"/>
      <c r="E556" s="92"/>
      <c r="F556" s="93"/>
      <c r="G556" s="93"/>
      <c r="H556" s="93"/>
      <c r="I556" s="93"/>
      <c r="J556" s="94"/>
      <c r="K556" s="88"/>
      <c r="L556" s="89"/>
      <c r="M556" s="90"/>
      <c r="N556" s="91"/>
      <c r="O556" s="92"/>
      <c r="P556" s="93"/>
      <c r="Q556" s="93"/>
      <c r="R556" s="93"/>
      <c r="S556" s="93"/>
      <c r="T556" s="94"/>
    </row>
    <row r="557">
      <c r="A557" s="95"/>
      <c r="B557" s="96"/>
      <c r="C557" s="97"/>
      <c r="D557" s="95"/>
      <c r="E557" s="98"/>
      <c r="F557" s="99"/>
      <c r="G557" s="99"/>
      <c r="H557" s="99"/>
      <c r="I557" s="99"/>
      <c r="J557" s="100"/>
      <c r="K557" s="88"/>
      <c r="L557" s="95"/>
      <c r="M557" s="96"/>
      <c r="N557" s="97"/>
      <c r="O557" s="98"/>
      <c r="P557" s="99"/>
      <c r="Q557" s="99"/>
      <c r="R557" s="99"/>
      <c r="S557" s="99"/>
      <c r="T557" s="100"/>
    </row>
    <row r="558">
      <c r="A558" s="89"/>
      <c r="B558" s="90"/>
      <c r="C558" s="91"/>
      <c r="D558" s="89"/>
      <c r="E558" s="92"/>
      <c r="F558" s="93"/>
      <c r="G558" s="93"/>
      <c r="H558" s="93"/>
      <c r="I558" s="93"/>
      <c r="J558" s="94"/>
      <c r="K558" s="88"/>
      <c r="L558" s="89"/>
      <c r="M558" s="90"/>
      <c r="N558" s="91"/>
      <c r="O558" s="92"/>
      <c r="P558" s="93"/>
      <c r="Q558" s="93"/>
      <c r="R558" s="93"/>
      <c r="S558" s="93"/>
      <c r="T558" s="94"/>
    </row>
    <row r="559">
      <c r="A559" s="95"/>
      <c r="B559" s="96"/>
      <c r="C559" s="97"/>
      <c r="D559" s="95"/>
      <c r="E559" s="98"/>
      <c r="F559" s="99"/>
      <c r="G559" s="99"/>
      <c r="H559" s="99"/>
      <c r="I559" s="99"/>
      <c r="J559" s="100"/>
      <c r="K559" s="88"/>
      <c r="L559" s="95"/>
      <c r="M559" s="96"/>
      <c r="N559" s="97"/>
      <c r="O559" s="98"/>
      <c r="P559" s="99"/>
      <c r="Q559" s="99"/>
      <c r="R559" s="99"/>
      <c r="S559" s="99"/>
      <c r="T559" s="100"/>
    </row>
    <row r="560">
      <c r="A560" s="89"/>
      <c r="B560" s="90"/>
      <c r="C560" s="91"/>
      <c r="D560" s="89"/>
      <c r="E560" s="92"/>
      <c r="F560" s="93"/>
      <c r="G560" s="93"/>
      <c r="H560" s="93"/>
      <c r="I560" s="93"/>
      <c r="J560" s="94"/>
      <c r="K560" s="88"/>
      <c r="L560" s="89"/>
      <c r="M560" s="90"/>
      <c r="N560" s="91"/>
      <c r="O560" s="92"/>
      <c r="P560" s="93"/>
      <c r="Q560" s="93"/>
      <c r="R560" s="93"/>
      <c r="S560" s="93"/>
      <c r="T560" s="94"/>
    </row>
    <row r="561">
      <c r="A561" s="95"/>
      <c r="B561" s="96"/>
      <c r="C561" s="97"/>
      <c r="D561" s="95"/>
      <c r="E561" s="98"/>
      <c r="F561" s="99"/>
      <c r="G561" s="99"/>
      <c r="H561" s="99"/>
      <c r="I561" s="99"/>
      <c r="J561" s="100"/>
      <c r="K561" s="88"/>
      <c r="L561" s="95"/>
      <c r="M561" s="96"/>
      <c r="N561" s="97"/>
      <c r="O561" s="98"/>
      <c r="P561" s="99"/>
      <c r="Q561" s="99"/>
      <c r="R561" s="99"/>
      <c r="S561" s="99"/>
      <c r="T561" s="100"/>
    </row>
    <row r="562">
      <c r="A562" s="89"/>
      <c r="B562" s="90"/>
      <c r="C562" s="91"/>
      <c r="D562" s="89"/>
      <c r="E562" s="92"/>
      <c r="F562" s="93"/>
      <c r="G562" s="93"/>
      <c r="H562" s="93"/>
      <c r="I562" s="93"/>
      <c r="J562" s="94"/>
      <c r="K562" s="88"/>
      <c r="L562" s="89"/>
      <c r="M562" s="90"/>
      <c r="N562" s="91"/>
      <c r="O562" s="92"/>
      <c r="P562" s="93"/>
      <c r="Q562" s="93"/>
      <c r="R562" s="93"/>
      <c r="S562" s="93"/>
      <c r="T562" s="94"/>
    </row>
    <row r="563">
      <c r="A563" s="95"/>
      <c r="B563" s="96"/>
      <c r="C563" s="97"/>
      <c r="D563" s="95"/>
      <c r="E563" s="98"/>
      <c r="F563" s="99"/>
      <c r="G563" s="99"/>
      <c r="H563" s="99"/>
      <c r="I563" s="99"/>
      <c r="J563" s="100"/>
      <c r="K563" s="88"/>
      <c r="L563" s="95"/>
      <c r="M563" s="96"/>
      <c r="N563" s="97"/>
      <c r="O563" s="98"/>
      <c r="P563" s="99"/>
      <c r="Q563" s="99"/>
      <c r="R563" s="99"/>
      <c r="S563" s="99"/>
      <c r="T563" s="100"/>
    </row>
    <row r="564">
      <c r="A564" s="89"/>
      <c r="B564" s="90"/>
      <c r="C564" s="91"/>
      <c r="D564" s="89"/>
      <c r="E564" s="92"/>
      <c r="F564" s="93"/>
      <c r="G564" s="93"/>
      <c r="H564" s="93"/>
      <c r="I564" s="93"/>
      <c r="J564" s="94"/>
      <c r="K564" s="88"/>
      <c r="L564" s="89"/>
      <c r="M564" s="90"/>
      <c r="N564" s="91"/>
      <c r="O564" s="92"/>
      <c r="P564" s="93"/>
      <c r="Q564" s="93"/>
      <c r="R564" s="93"/>
      <c r="S564" s="93"/>
      <c r="T564" s="94"/>
    </row>
    <row r="565">
      <c r="A565" s="95"/>
      <c r="B565" s="96"/>
      <c r="C565" s="97"/>
      <c r="D565" s="95"/>
      <c r="E565" s="98"/>
      <c r="F565" s="99"/>
      <c r="G565" s="99"/>
      <c r="H565" s="99"/>
      <c r="I565" s="99"/>
      <c r="J565" s="100"/>
      <c r="K565" s="88"/>
      <c r="L565" s="95"/>
      <c r="M565" s="96"/>
      <c r="N565" s="97"/>
      <c r="O565" s="98"/>
      <c r="P565" s="99"/>
      <c r="Q565" s="99"/>
      <c r="R565" s="99"/>
      <c r="S565" s="99"/>
      <c r="T565" s="100"/>
    </row>
    <row r="566">
      <c r="A566" s="89"/>
      <c r="B566" s="90"/>
      <c r="C566" s="91"/>
      <c r="D566" s="89"/>
      <c r="E566" s="92"/>
      <c r="F566" s="93"/>
      <c r="G566" s="93"/>
      <c r="H566" s="93"/>
      <c r="I566" s="93"/>
      <c r="J566" s="94"/>
      <c r="K566" s="88"/>
      <c r="L566" s="89"/>
      <c r="M566" s="90"/>
      <c r="N566" s="91"/>
      <c r="O566" s="92"/>
      <c r="P566" s="93"/>
      <c r="Q566" s="93"/>
      <c r="R566" s="93"/>
      <c r="S566" s="93"/>
      <c r="T566" s="94"/>
    </row>
    <row r="567">
      <c r="A567" s="95"/>
      <c r="B567" s="96"/>
      <c r="C567" s="97"/>
      <c r="D567" s="95"/>
      <c r="E567" s="98"/>
      <c r="F567" s="99"/>
      <c r="G567" s="99"/>
      <c r="H567" s="99"/>
      <c r="I567" s="99"/>
      <c r="J567" s="100"/>
      <c r="K567" s="88"/>
      <c r="L567" s="95"/>
      <c r="M567" s="96"/>
      <c r="N567" s="97"/>
      <c r="O567" s="98"/>
      <c r="P567" s="99"/>
      <c r="Q567" s="99"/>
      <c r="R567" s="99"/>
      <c r="S567" s="99"/>
      <c r="T567" s="100"/>
    </row>
    <row r="568">
      <c r="A568" s="89"/>
      <c r="B568" s="90"/>
      <c r="C568" s="91"/>
      <c r="D568" s="89"/>
      <c r="E568" s="92"/>
      <c r="F568" s="93"/>
      <c r="G568" s="93"/>
      <c r="H568" s="93"/>
      <c r="I568" s="93"/>
      <c r="J568" s="94"/>
      <c r="K568" s="88"/>
      <c r="L568" s="89"/>
      <c r="M568" s="90"/>
      <c r="N568" s="91"/>
      <c r="O568" s="92"/>
      <c r="P568" s="93"/>
      <c r="Q568" s="93"/>
      <c r="R568" s="93"/>
      <c r="S568" s="93"/>
      <c r="T568" s="94"/>
    </row>
    <row r="569">
      <c r="A569" s="95"/>
      <c r="B569" s="96"/>
      <c r="C569" s="97"/>
      <c r="D569" s="95"/>
      <c r="E569" s="98"/>
      <c r="F569" s="99"/>
      <c r="G569" s="99"/>
      <c r="H569" s="99"/>
      <c r="I569" s="99"/>
      <c r="J569" s="100"/>
      <c r="K569" s="88"/>
      <c r="L569" s="95"/>
      <c r="M569" s="96"/>
      <c r="N569" s="97"/>
      <c r="O569" s="98"/>
      <c r="P569" s="99"/>
      <c r="Q569" s="99"/>
      <c r="R569" s="99"/>
      <c r="S569" s="99"/>
      <c r="T569" s="100"/>
    </row>
    <row r="570">
      <c r="A570" s="89"/>
      <c r="B570" s="90"/>
      <c r="C570" s="91"/>
      <c r="D570" s="89"/>
      <c r="E570" s="92"/>
      <c r="F570" s="93"/>
      <c r="G570" s="93"/>
      <c r="H570" s="93"/>
      <c r="I570" s="93"/>
      <c r="J570" s="94"/>
      <c r="K570" s="88"/>
      <c r="L570" s="89"/>
      <c r="M570" s="90"/>
      <c r="N570" s="91"/>
      <c r="O570" s="92"/>
      <c r="P570" s="93"/>
      <c r="Q570" s="93"/>
      <c r="R570" s="93"/>
      <c r="S570" s="93"/>
      <c r="T570" s="94"/>
    </row>
    <row r="571">
      <c r="A571" s="95"/>
      <c r="B571" s="96"/>
      <c r="C571" s="97"/>
      <c r="D571" s="95"/>
      <c r="E571" s="98"/>
      <c r="F571" s="99"/>
      <c r="G571" s="99"/>
      <c r="H571" s="99"/>
      <c r="I571" s="99"/>
      <c r="J571" s="100"/>
      <c r="K571" s="88"/>
      <c r="L571" s="95"/>
      <c r="M571" s="96"/>
      <c r="N571" s="97"/>
      <c r="O571" s="98"/>
      <c r="P571" s="99"/>
      <c r="Q571" s="99"/>
      <c r="R571" s="99"/>
      <c r="S571" s="99"/>
      <c r="T571" s="100"/>
    </row>
    <row r="572">
      <c r="A572" s="89"/>
      <c r="B572" s="90"/>
      <c r="C572" s="91"/>
      <c r="D572" s="89"/>
      <c r="E572" s="92"/>
      <c r="F572" s="93"/>
      <c r="G572" s="93"/>
      <c r="H572" s="93"/>
      <c r="I572" s="93"/>
      <c r="J572" s="94"/>
      <c r="K572" s="88"/>
      <c r="L572" s="89"/>
      <c r="M572" s="90"/>
      <c r="N572" s="91"/>
      <c r="O572" s="92"/>
      <c r="P572" s="93"/>
      <c r="Q572" s="93"/>
      <c r="R572" s="93"/>
      <c r="S572" s="93"/>
      <c r="T572" s="94"/>
    </row>
    <row r="573">
      <c r="A573" s="95"/>
      <c r="B573" s="96"/>
      <c r="C573" s="97"/>
      <c r="D573" s="95"/>
      <c r="E573" s="98"/>
      <c r="F573" s="99"/>
      <c r="G573" s="99"/>
      <c r="H573" s="99"/>
      <c r="I573" s="99"/>
      <c r="J573" s="100"/>
      <c r="K573" s="88"/>
      <c r="L573" s="95"/>
      <c r="M573" s="96"/>
      <c r="N573" s="97"/>
      <c r="O573" s="98"/>
      <c r="P573" s="99"/>
      <c r="Q573" s="99"/>
      <c r="R573" s="99"/>
      <c r="S573" s="99"/>
      <c r="T573" s="100"/>
    </row>
    <row r="574">
      <c r="A574" s="89"/>
      <c r="B574" s="90"/>
      <c r="C574" s="91"/>
      <c r="D574" s="89"/>
      <c r="E574" s="92"/>
      <c r="F574" s="93"/>
      <c r="G574" s="93"/>
      <c r="H574" s="93"/>
      <c r="I574" s="93"/>
      <c r="J574" s="94"/>
      <c r="K574" s="88"/>
      <c r="L574" s="89"/>
      <c r="M574" s="90"/>
      <c r="N574" s="91"/>
      <c r="O574" s="92"/>
      <c r="P574" s="93"/>
      <c r="Q574" s="93"/>
      <c r="R574" s="93"/>
      <c r="S574" s="93"/>
      <c r="T574" s="94"/>
    </row>
    <row r="575">
      <c r="A575" s="95"/>
      <c r="B575" s="96"/>
      <c r="C575" s="97"/>
      <c r="D575" s="95"/>
      <c r="E575" s="98"/>
      <c r="F575" s="99"/>
      <c r="G575" s="99"/>
      <c r="H575" s="99"/>
      <c r="I575" s="99"/>
      <c r="J575" s="100"/>
      <c r="K575" s="88"/>
      <c r="L575" s="95"/>
      <c r="M575" s="96"/>
      <c r="N575" s="97"/>
      <c r="O575" s="98"/>
      <c r="P575" s="99"/>
      <c r="Q575" s="99"/>
      <c r="R575" s="99"/>
      <c r="S575" s="99"/>
      <c r="T575" s="100"/>
    </row>
    <row r="576">
      <c r="A576" s="89"/>
      <c r="B576" s="90"/>
      <c r="C576" s="91"/>
      <c r="D576" s="89"/>
      <c r="E576" s="92"/>
      <c r="F576" s="93"/>
      <c r="G576" s="93"/>
      <c r="H576" s="93"/>
      <c r="I576" s="93"/>
      <c r="J576" s="94"/>
      <c r="K576" s="88"/>
      <c r="L576" s="89"/>
      <c r="M576" s="90"/>
      <c r="N576" s="91"/>
      <c r="O576" s="92"/>
      <c r="P576" s="93"/>
      <c r="Q576" s="93"/>
      <c r="R576" s="93"/>
      <c r="S576" s="93"/>
      <c r="T576" s="94"/>
    </row>
    <row r="577">
      <c r="A577" s="95"/>
      <c r="B577" s="96"/>
      <c r="C577" s="97"/>
      <c r="D577" s="95"/>
      <c r="E577" s="98"/>
      <c r="F577" s="99"/>
      <c r="G577" s="99"/>
      <c r="H577" s="99"/>
      <c r="I577" s="99"/>
      <c r="J577" s="100"/>
      <c r="K577" s="88"/>
      <c r="L577" s="95"/>
      <c r="M577" s="96"/>
      <c r="N577" s="97"/>
      <c r="O577" s="98"/>
      <c r="P577" s="99"/>
      <c r="Q577" s="99"/>
      <c r="R577" s="99"/>
      <c r="S577" s="99"/>
      <c r="T577" s="100"/>
    </row>
    <row r="578">
      <c r="A578" s="89"/>
      <c r="B578" s="90"/>
      <c r="C578" s="91"/>
      <c r="D578" s="89"/>
      <c r="E578" s="92"/>
      <c r="F578" s="93"/>
      <c r="G578" s="93"/>
      <c r="H578" s="93"/>
      <c r="I578" s="93"/>
      <c r="J578" s="94"/>
      <c r="K578" s="88"/>
      <c r="L578" s="89"/>
      <c r="M578" s="90"/>
      <c r="N578" s="91"/>
      <c r="O578" s="92"/>
      <c r="P578" s="93"/>
      <c r="Q578" s="93"/>
      <c r="R578" s="93"/>
      <c r="S578" s="93"/>
      <c r="T578" s="94"/>
    </row>
    <row r="579">
      <c r="A579" s="95"/>
      <c r="B579" s="96"/>
      <c r="C579" s="97"/>
      <c r="D579" s="95"/>
      <c r="E579" s="98"/>
      <c r="F579" s="99"/>
      <c r="G579" s="99"/>
      <c r="H579" s="99"/>
      <c r="I579" s="99"/>
      <c r="J579" s="100"/>
      <c r="K579" s="88"/>
      <c r="L579" s="95"/>
      <c r="M579" s="96"/>
      <c r="N579" s="97"/>
      <c r="O579" s="98"/>
      <c r="P579" s="99"/>
      <c r="Q579" s="99"/>
      <c r="R579" s="99"/>
      <c r="S579" s="99"/>
      <c r="T579" s="100"/>
    </row>
    <row r="580">
      <c r="A580" s="89"/>
      <c r="B580" s="90"/>
      <c r="C580" s="91"/>
      <c r="D580" s="89"/>
      <c r="E580" s="92"/>
      <c r="F580" s="93"/>
      <c r="G580" s="93"/>
      <c r="H580" s="93"/>
      <c r="I580" s="93"/>
      <c r="J580" s="94"/>
      <c r="K580" s="88"/>
      <c r="L580" s="89"/>
      <c r="M580" s="90"/>
      <c r="N580" s="91"/>
      <c r="O580" s="92"/>
      <c r="P580" s="93"/>
      <c r="Q580" s="93"/>
      <c r="R580" s="93"/>
      <c r="S580" s="93"/>
      <c r="T580" s="94"/>
    </row>
    <row r="581">
      <c r="A581" s="95"/>
      <c r="B581" s="96"/>
      <c r="C581" s="97"/>
      <c r="D581" s="95"/>
      <c r="E581" s="98"/>
      <c r="F581" s="99"/>
      <c r="G581" s="99"/>
      <c r="H581" s="99"/>
      <c r="I581" s="99"/>
      <c r="J581" s="100"/>
      <c r="K581" s="88"/>
      <c r="L581" s="95"/>
      <c r="M581" s="96"/>
      <c r="N581" s="97"/>
      <c r="O581" s="98"/>
      <c r="P581" s="99"/>
      <c r="Q581" s="99"/>
      <c r="R581" s="99"/>
      <c r="S581" s="99"/>
      <c r="T581" s="100"/>
    </row>
    <row r="582">
      <c r="A582" s="89"/>
      <c r="B582" s="90"/>
      <c r="C582" s="91"/>
      <c r="D582" s="89"/>
      <c r="E582" s="92"/>
      <c r="F582" s="93"/>
      <c r="G582" s="93"/>
      <c r="H582" s="93"/>
      <c r="I582" s="93"/>
      <c r="J582" s="94"/>
      <c r="K582" s="88"/>
      <c r="L582" s="89"/>
      <c r="M582" s="90"/>
      <c r="N582" s="91"/>
      <c r="O582" s="92"/>
      <c r="P582" s="93"/>
      <c r="Q582" s="93"/>
      <c r="R582" s="93"/>
      <c r="S582" s="93"/>
      <c r="T582" s="94"/>
    </row>
    <row r="583">
      <c r="A583" s="95"/>
      <c r="B583" s="96"/>
      <c r="C583" s="97"/>
      <c r="D583" s="95"/>
      <c r="E583" s="98"/>
      <c r="F583" s="99"/>
      <c r="G583" s="99"/>
      <c r="H583" s="99"/>
      <c r="I583" s="99"/>
      <c r="J583" s="100"/>
      <c r="K583" s="88"/>
      <c r="L583" s="95"/>
      <c r="M583" s="96"/>
      <c r="N583" s="97"/>
      <c r="O583" s="98"/>
      <c r="P583" s="99"/>
      <c r="Q583" s="99"/>
      <c r="R583" s="99"/>
      <c r="S583" s="99"/>
      <c r="T583" s="100"/>
    </row>
    <row r="584">
      <c r="A584" s="89"/>
      <c r="B584" s="90"/>
      <c r="C584" s="91"/>
      <c r="D584" s="89"/>
      <c r="E584" s="92"/>
      <c r="F584" s="93"/>
      <c r="G584" s="93"/>
      <c r="H584" s="93"/>
      <c r="I584" s="93"/>
      <c r="J584" s="94"/>
      <c r="K584" s="88"/>
      <c r="L584" s="89"/>
      <c r="M584" s="90"/>
      <c r="N584" s="91"/>
      <c r="O584" s="92"/>
      <c r="P584" s="93"/>
      <c r="Q584" s="93"/>
      <c r="R584" s="93"/>
      <c r="S584" s="93"/>
      <c r="T584" s="94"/>
    </row>
    <row r="585">
      <c r="A585" s="95"/>
      <c r="B585" s="96"/>
      <c r="C585" s="97"/>
      <c r="D585" s="95"/>
      <c r="E585" s="98"/>
      <c r="F585" s="99"/>
      <c r="G585" s="99"/>
      <c r="H585" s="99"/>
      <c r="I585" s="99"/>
      <c r="J585" s="100"/>
      <c r="K585" s="88"/>
      <c r="L585" s="95"/>
      <c r="M585" s="96"/>
      <c r="N585" s="97"/>
      <c r="O585" s="98"/>
      <c r="P585" s="99"/>
      <c r="Q585" s="99"/>
      <c r="R585" s="99"/>
      <c r="S585" s="99"/>
      <c r="T585" s="100"/>
    </row>
    <row r="586">
      <c r="A586" s="89"/>
      <c r="B586" s="90"/>
      <c r="C586" s="91"/>
      <c r="D586" s="89"/>
      <c r="E586" s="92"/>
      <c r="F586" s="93"/>
      <c r="G586" s="93"/>
      <c r="H586" s="93"/>
      <c r="I586" s="93"/>
      <c r="J586" s="94"/>
      <c r="K586" s="88"/>
      <c r="L586" s="89"/>
      <c r="M586" s="90"/>
      <c r="N586" s="91"/>
      <c r="O586" s="92"/>
      <c r="P586" s="93"/>
      <c r="Q586" s="93"/>
      <c r="R586" s="93"/>
      <c r="S586" s="93"/>
      <c r="T586" s="94"/>
    </row>
    <row r="587">
      <c r="A587" s="95"/>
      <c r="B587" s="96"/>
      <c r="C587" s="97"/>
      <c r="D587" s="95"/>
      <c r="E587" s="98"/>
      <c r="F587" s="99"/>
      <c r="G587" s="99"/>
      <c r="H587" s="99"/>
      <c r="I587" s="99"/>
      <c r="J587" s="100"/>
      <c r="K587" s="88"/>
      <c r="L587" s="95"/>
      <c r="M587" s="96"/>
      <c r="N587" s="97"/>
      <c r="O587" s="98"/>
      <c r="P587" s="99"/>
      <c r="Q587" s="99"/>
      <c r="R587" s="99"/>
      <c r="S587" s="99"/>
      <c r="T587" s="100"/>
    </row>
    <row r="588">
      <c r="A588" s="89"/>
      <c r="B588" s="90"/>
      <c r="C588" s="91"/>
      <c r="D588" s="89"/>
      <c r="E588" s="92"/>
      <c r="F588" s="93"/>
      <c r="G588" s="93"/>
      <c r="H588" s="93"/>
      <c r="I588" s="93"/>
      <c r="J588" s="94"/>
      <c r="K588" s="88"/>
      <c r="L588" s="89"/>
      <c r="M588" s="90"/>
      <c r="N588" s="91"/>
      <c r="O588" s="92"/>
      <c r="P588" s="93"/>
      <c r="Q588" s="93"/>
      <c r="R588" s="93"/>
      <c r="S588" s="93"/>
      <c r="T588" s="94"/>
    </row>
    <row r="589">
      <c r="A589" s="95"/>
      <c r="B589" s="96"/>
      <c r="C589" s="97"/>
      <c r="D589" s="95"/>
      <c r="E589" s="98"/>
      <c r="F589" s="99"/>
      <c r="G589" s="99"/>
      <c r="H589" s="99"/>
      <c r="I589" s="99"/>
      <c r="J589" s="100"/>
      <c r="K589" s="88"/>
      <c r="L589" s="95"/>
      <c r="M589" s="96"/>
      <c r="N589" s="97"/>
      <c r="O589" s="98"/>
      <c r="P589" s="99"/>
      <c r="Q589" s="99"/>
      <c r="R589" s="99"/>
      <c r="S589" s="99"/>
      <c r="T589" s="100"/>
    </row>
    <row r="590">
      <c r="A590" s="89"/>
      <c r="B590" s="90"/>
      <c r="C590" s="91"/>
      <c r="D590" s="89"/>
      <c r="E590" s="92"/>
      <c r="F590" s="93"/>
      <c r="G590" s="93"/>
      <c r="H590" s="93"/>
      <c r="I590" s="93"/>
      <c r="J590" s="94"/>
      <c r="K590" s="88"/>
      <c r="L590" s="89"/>
      <c r="M590" s="90"/>
      <c r="N590" s="91"/>
      <c r="O590" s="92"/>
      <c r="P590" s="93"/>
      <c r="Q590" s="93"/>
      <c r="R590" s="93"/>
      <c r="S590" s="93"/>
      <c r="T590" s="94"/>
    </row>
    <row r="591">
      <c r="A591" s="95"/>
      <c r="B591" s="96"/>
      <c r="C591" s="97"/>
      <c r="D591" s="95"/>
      <c r="E591" s="98"/>
      <c r="F591" s="99"/>
      <c r="G591" s="99"/>
      <c r="H591" s="99"/>
      <c r="I591" s="99"/>
      <c r="J591" s="100"/>
      <c r="K591" s="88"/>
      <c r="L591" s="95"/>
      <c r="M591" s="96"/>
      <c r="N591" s="97"/>
      <c r="O591" s="98"/>
      <c r="P591" s="99"/>
      <c r="Q591" s="99"/>
      <c r="R591" s="99"/>
      <c r="S591" s="99"/>
      <c r="T591" s="100"/>
    </row>
    <row r="592">
      <c r="A592" s="89"/>
      <c r="B592" s="90"/>
      <c r="C592" s="91"/>
      <c r="D592" s="89"/>
      <c r="E592" s="92"/>
      <c r="F592" s="93"/>
      <c r="G592" s="93"/>
      <c r="H592" s="93"/>
      <c r="I592" s="93"/>
      <c r="J592" s="94"/>
      <c r="K592" s="88"/>
      <c r="L592" s="89"/>
      <c r="M592" s="90"/>
      <c r="N592" s="91"/>
      <c r="O592" s="92"/>
      <c r="P592" s="93"/>
      <c r="Q592" s="93"/>
      <c r="R592" s="93"/>
      <c r="S592" s="93"/>
      <c r="T592" s="94"/>
    </row>
    <row r="593">
      <c r="A593" s="95"/>
      <c r="B593" s="96"/>
      <c r="C593" s="97"/>
      <c r="D593" s="95"/>
      <c r="E593" s="98"/>
      <c r="F593" s="99"/>
      <c r="G593" s="99"/>
      <c r="H593" s="99"/>
      <c r="I593" s="99"/>
      <c r="J593" s="100"/>
      <c r="K593" s="88"/>
      <c r="L593" s="95"/>
      <c r="M593" s="96"/>
      <c r="N593" s="97"/>
      <c r="O593" s="98"/>
      <c r="P593" s="99"/>
      <c r="Q593" s="99"/>
      <c r="R593" s="99"/>
      <c r="S593" s="99"/>
      <c r="T593" s="100"/>
    </row>
    <row r="594">
      <c r="A594" s="89"/>
      <c r="B594" s="90"/>
      <c r="C594" s="91"/>
      <c r="D594" s="89"/>
      <c r="E594" s="92"/>
      <c r="F594" s="93"/>
      <c r="G594" s="93"/>
      <c r="H594" s="93"/>
      <c r="I594" s="93"/>
      <c r="J594" s="94"/>
      <c r="K594" s="88"/>
      <c r="L594" s="89"/>
      <c r="M594" s="90"/>
      <c r="N594" s="91"/>
      <c r="O594" s="92"/>
      <c r="P594" s="93"/>
      <c r="Q594" s="93"/>
      <c r="R594" s="93"/>
      <c r="S594" s="93"/>
      <c r="T594" s="94"/>
    </row>
    <row r="595">
      <c r="A595" s="95"/>
      <c r="B595" s="96"/>
      <c r="C595" s="97"/>
      <c r="D595" s="95"/>
      <c r="E595" s="98"/>
      <c r="F595" s="99"/>
      <c r="G595" s="99"/>
      <c r="H595" s="99"/>
      <c r="I595" s="99"/>
      <c r="J595" s="100"/>
      <c r="K595" s="88"/>
      <c r="L595" s="95"/>
      <c r="M595" s="96"/>
      <c r="N595" s="97"/>
      <c r="O595" s="98"/>
      <c r="P595" s="99"/>
      <c r="Q595" s="99"/>
      <c r="R595" s="99"/>
      <c r="S595" s="99"/>
      <c r="T595" s="100"/>
    </row>
    <row r="596">
      <c r="A596" s="89"/>
      <c r="B596" s="90"/>
      <c r="C596" s="91"/>
      <c r="D596" s="89"/>
      <c r="E596" s="92"/>
      <c r="F596" s="93"/>
      <c r="G596" s="93"/>
      <c r="H596" s="93"/>
      <c r="I596" s="93"/>
      <c r="J596" s="94"/>
      <c r="K596" s="88"/>
      <c r="L596" s="89"/>
      <c r="M596" s="90"/>
      <c r="N596" s="91"/>
      <c r="O596" s="92"/>
      <c r="P596" s="93"/>
      <c r="Q596" s="93"/>
      <c r="R596" s="93"/>
      <c r="S596" s="93"/>
      <c r="T596" s="94"/>
    </row>
    <row r="597">
      <c r="A597" s="95"/>
      <c r="B597" s="96"/>
      <c r="C597" s="97"/>
      <c r="D597" s="95"/>
      <c r="E597" s="98"/>
      <c r="F597" s="99"/>
      <c r="G597" s="99"/>
      <c r="H597" s="99"/>
      <c r="I597" s="99"/>
      <c r="J597" s="100"/>
      <c r="K597" s="88"/>
      <c r="L597" s="95"/>
      <c r="M597" s="96"/>
      <c r="N597" s="97"/>
      <c r="O597" s="98"/>
      <c r="P597" s="99"/>
      <c r="Q597" s="99"/>
      <c r="R597" s="99"/>
      <c r="S597" s="99"/>
      <c r="T597" s="100"/>
    </row>
    <row r="598">
      <c r="A598" s="89"/>
      <c r="B598" s="90"/>
      <c r="C598" s="91"/>
      <c r="D598" s="89"/>
      <c r="E598" s="92"/>
      <c r="F598" s="93"/>
      <c r="G598" s="93"/>
      <c r="H598" s="93"/>
      <c r="I598" s="93"/>
      <c r="J598" s="94"/>
      <c r="K598" s="88"/>
      <c r="L598" s="89"/>
      <c r="M598" s="90"/>
      <c r="N598" s="91"/>
      <c r="O598" s="92"/>
      <c r="P598" s="93"/>
      <c r="Q598" s="93"/>
      <c r="R598" s="93"/>
      <c r="S598" s="93"/>
      <c r="T598" s="94"/>
    </row>
    <row r="599">
      <c r="A599" s="95"/>
      <c r="B599" s="96"/>
      <c r="C599" s="97"/>
      <c r="D599" s="95"/>
      <c r="E599" s="98"/>
      <c r="F599" s="99"/>
      <c r="G599" s="99"/>
      <c r="H599" s="99"/>
      <c r="I599" s="99"/>
      <c r="J599" s="100"/>
      <c r="K599" s="88"/>
      <c r="L599" s="95"/>
      <c r="M599" s="96"/>
      <c r="N599" s="97"/>
      <c r="O599" s="98"/>
      <c r="P599" s="99"/>
      <c r="Q599" s="99"/>
      <c r="R599" s="99"/>
      <c r="S599" s="99"/>
      <c r="T599" s="100"/>
    </row>
    <row r="600">
      <c r="A600" s="89"/>
      <c r="B600" s="90"/>
      <c r="C600" s="91"/>
      <c r="D600" s="89"/>
      <c r="E600" s="92"/>
      <c r="F600" s="93"/>
      <c r="G600" s="93"/>
      <c r="H600" s="93"/>
      <c r="I600" s="93"/>
      <c r="J600" s="94"/>
      <c r="K600" s="88"/>
      <c r="L600" s="89"/>
      <c r="M600" s="90"/>
      <c r="N600" s="91"/>
      <c r="O600" s="92"/>
      <c r="P600" s="93"/>
      <c r="Q600" s="93"/>
      <c r="R600" s="93"/>
      <c r="S600" s="93"/>
      <c r="T600" s="94"/>
    </row>
    <row r="601">
      <c r="A601" s="95"/>
      <c r="B601" s="96"/>
      <c r="C601" s="97"/>
      <c r="D601" s="95"/>
      <c r="E601" s="98"/>
      <c r="F601" s="99"/>
      <c r="G601" s="99"/>
      <c r="H601" s="99"/>
      <c r="I601" s="99"/>
      <c r="J601" s="100"/>
      <c r="K601" s="88"/>
      <c r="L601" s="95"/>
      <c r="M601" s="96"/>
      <c r="N601" s="97"/>
      <c r="O601" s="98"/>
      <c r="P601" s="99"/>
      <c r="Q601" s="99"/>
      <c r="R601" s="99"/>
      <c r="S601" s="99"/>
      <c r="T601" s="100"/>
    </row>
    <row r="602">
      <c r="A602" s="89"/>
      <c r="B602" s="90"/>
      <c r="C602" s="91"/>
      <c r="D602" s="89"/>
      <c r="E602" s="92"/>
      <c r="F602" s="93"/>
      <c r="G602" s="93"/>
      <c r="H602" s="93"/>
      <c r="I602" s="93"/>
      <c r="J602" s="94"/>
      <c r="K602" s="88"/>
      <c r="L602" s="89"/>
      <c r="M602" s="90"/>
      <c r="N602" s="91"/>
      <c r="O602" s="92"/>
      <c r="P602" s="93"/>
      <c r="Q602" s="93"/>
      <c r="R602" s="93"/>
      <c r="S602" s="93"/>
      <c r="T602" s="94"/>
    </row>
    <row r="603">
      <c r="A603" s="95"/>
      <c r="B603" s="96"/>
      <c r="C603" s="97"/>
      <c r="D603" s="95"/>
      <c r="E603" s="98"/>
      <c r="F603" s="99"/>
      <c r="G603" s="99"/>
      <c r="H603" s="99"/>
      <c r="I603" s="99"/>
      <c r="J603" s="100"/>
      <c r="K603" s="88"/>
      <c r="L603" s="95"/>
      <c r="M603" s="96"/>
      <c r="N603" s="97"/>
      <c r="O603" s="98"/>
      <c r="P603" s="99"/>
      <c r="Q603" s="99"/>
      <c r="R603" s="99"/>
      <c r="S603" s="99"/>
      <c r="T603" s="100"/>
    </row>
    <row r="604">
      <c r="A604" s="89"/>
      <c r="B604" s="90"/>
      <c r="C604" s="91"/>
      <c r="D604" s="89"/>
      <c r="E604" s="92"/>
      <c r="F604" s="93"/>
      <c r="G604" s="93"/>
      <c r="H604" s="93"/>
      <c r="I604" s="93"/>
      <c r="J604" s="94"/>
      <c r="K604" s="88"/>
      <c r="L604" s="89"/>
      <c r="M604" s="90"/>
      <c r="N604" s="91"/>
      <c r="O604" s="92"/>
      <c r="P604" s="93"/>
      <c r="Q604" s="93"/>
      <c r="R604" s="93"/>
      <c r="S604" s="93"/>
      <c r="T604" s="94"/>
    </row>
    <row r="605">
      <c r="A605" s="95"/>
      <c r="B605" s="96"/>
      <c r="C605" s="97"/>
      <c r="D605" s="95"/>
      <c r="E605" s="98"/>
      <c r="F605" s="99"/>
      <c r="G605" s="99"/>
      <c r="H605" s="99"/>
      <c r="I605" s="99"/>
      <c r="J605" s="100"/>
      <c r="K605" s="88"/>
      <c r="L605" s="95"/>
      <c r="M605" s="96"/>
      <c r="N605" s="97"/>
      <c r="O605" s="98"/>
      <c r="P605" s="99"/>
      <c r="Q605" s="99"/>
      <c r="R605" s="99"/>
      <c r="S605" s="99"/>
      <c r="T605" s="100"/>
    </row>
    <row r="606">
      <c r="A606" s="89"/>
      <c r="B606" s="90"/>
      <c r="C606" s="91"/>
      <c r="D606" s="89"/>
      <c r="E606" s="92"/>
      <c r="F606" s="93"/>
      <c r="G606" s="93"/>
      <c r="H606" s="93"/>
      <c r="I606" s="93"/>
      <c r="J606" s="94"/>
      <c r="K606" s="88"/>
      <c r="L606" s="89"/>
      <c r="M606" s="90"/>
      <c r="N606" s="91"/>
      <c r="O606" s="92"/>
      <c r="P606" s="93"/>
      <c r="Q606" s="93"/>
      <c r="R606" s="93"/>
      <c r="S606" s="93"/>
      <c r="T606" s="94"/>
    </row>
    <row r="607">
      <c r="A607" s="95"/>
      <c r="B607" s="96"/>
      <c r="C607" s="97"/>
      <c r="D607" s="95"/>
      <c r="E607" s="98"/>
      <c r="F607" s="99"/>
      <c r="G607" s="99"/>
      <c r="H607" s="99"/>
      <c r="I607" s="99"/>
      <c r="J607" s="100"/>
      <c r="K607" s="88"/>
      <c r="L607" s="95"/>
      <c r="M607" s="96"/>
      <c r="N607" s="97"/>
      <c r="O607" s="98"/>
      <c r="P607" s="99"/>
      <c r="Q607" s="99"/>
      <c r="R607" s="99"/>
      <c r="S607" s="99"/>
      <c r="T607" s="100"/>
    </row>
    <row r="608">
      <c r="A608" s="89"/>
      <c r="B608" s="90"/>
      <c r="C608" s="91"/>
      <c r="D608" s="89"/>
      <c r="E608" s="92"/>
      <c r="F608" s="93"/>
      <c r="G608" s="93"/>
      <c r="H608" s="93"/>
      <c r="I608" s="93"/>
      <c r="J608" s="94"/>
      <c r="K608" s="88"/>
      <c r="L608" s="89"/>
      <c r="M608" s="90"/>
      <c r="N608" s="91"/>
      <c r="O608" s="92"/>
      <c r="P608" s="93"/>
      <c r="Q608" s="93"/>
      <c r="R608" s="93"/>
      <c r="S608" s="93"/>
      <c r="T608" s="94"/>
    </row>
    <row r="609">
      <c r="A609" s="95"/>
      <c r="B609" s="96"/>
      <c r="C609" s="97"/>
      <c r="D609" s="95"/>
      <c r="E609" s="98"/>
      <c r="F609" s="99"/>
      <c r="G609" s="99"/>
      <c r="H609" s="99"/>
      <c r="I609" s="99"/>
      <c r="J609" s="100"/>
      <c r="K609" s="88"/>
      <c r="L609" s="95"/>
      <c r="M609" s="96"/>
      <c r="N609" s="97"/>
      <c r="O609" s="98"/>
      <c r="P609" s="99"/>
      <c r="Q609" s="99"/>
      <c r="R609" s="99"/>
      <c r="S609" s="99"/>
      <c r="T609" s="100"/>
    </row>
    <row r="610">
      <c r="A610" s="89"/>
      <c r="B610" s="90"/>
      <c r="C610" s="91"/>
      <c r="D610" s="89"/>
      <c r="E610" s="92"/>
      <c r="F610" s="93"/>
      <c r="G610" s="93"/>
      <c r="H610" s="93"/>
      <c r="I610" s="93"/>
      <c r="J610" s="94"/>
      <c r="K610" s="88"/>
      <c r="L610" s="89"/>
      <c r="M610" s="90"/>
      <c r="N610" s="91"/>
      <c r="O610" s="92"/>
      <c r="P610" s="93"/>
      <c r="Q610" s="93"/>
      <c r="R610" s="93"/>
      <c r="S610" s="93"/>
      <c r="T610" s="94"/>
    </row>
    <row r="611">
      <c r="A611" s="95"/>
      <c r="B611" s="96"/>
      <c r="C611" s="97"/>
      <c r="D611" s="95"/>
      <c r="E611" s="98"/>
      <c r="F611" s="99"/>
      <c r="G611" s="99"/>
      <c r="H611" s="99"/>
      <c r="I611" s="99"/>
      <c r="J611" s="100"/>
      <c r="K611" s="88"/>
      <c r="L611" s="95"/>
      <c r="M611" s="96"/>
      <c r="N611" s="97"/>
      <c r="O611" s="98"/>
      <c r="P611" s="99"/>
      <c r="Q611" s="99"/>
      <c r="R611" s="99"/>
      <c r="S611" s="99"/>
      <c r="T611" s="100"/>
    </row>
    <row r="612">
      <c r="A612" s="89"/>
      <c r="B612" s="90"/>
      <c r="C612" s="91"/>
      <c r="D612" s="89"/>
      <c r="E612" s="92"/>
      <c r="F612" s="93"/>
      <c r="G612" s="93"/>
      <c r="H612" s="93"/>
      <c r="I612" s="93"/>
      <c r="J612" s="94"/>
      <c r="K612" s="88"/>
      <c r="L612" s="89"/>
      <c r="M612" s="90"/>
      <c r="N612" s="91"/>
      <c r="O612" s="92"/>
      <c r="P612" s="93"/>
      <c r="Q612" s="93"/>
      <c r="R612" s="93"/>
      <c r="S612" s="93"/>
      <c r="T612" s="94"/>
    </row>
    <row r="613">
      <c r="A613" s="95"/>
      <c r="B613" s="96"/>
      <c r="C613" s="97"/>
      <c r="D613" s="95"/>
      <c r="E613" s="98"/>
      <c r="F613" s="99"/>
      <c r="G613" s="99"/>
      <c r="H613" s="99"/>
      <c r="I613" s="99"/>
      <c r="J613" s="100"/>
      <c r="K613" s="88"/>
      <c r="L613" s="95"/>
      <c r="M613" s="96"/>
      <c r="N613" s="97"/>
      <c r="O613" s="98"/>
      <c r="P613" s="99"/>
      <c r="Q613" s="99"/>
      <c r="R613" s="99"/>
      <c r="S613" s="99"/>
      <c r="T613" s="100"/>
    </row>
    <row r="614">
      <c r="A614" s="89"/>
      <c r="B614" s="90"/>
      <c r="C614" s="91"/>
      <c r="D614" s="89"/>
      <c r="E614" s="92"/>
      <c r="F614" s="93"/>
      <c r="G614" s="93"/>
      <c r="H614" s="93"/>
      <c r="I614" s="93"/>
      <c r="J614" s="94"/>
      <c r="K614" s="88"/>
      <c r="L614" s="89"/>
      <c r="M614" s="90"/>
      <c r="N614" s="91"/>
      <c r="O614" s="92"/>
      <c r="P614" s="93"/>
      <c r="Q614" s="93"/>
      <c r="R614" s="93"/>
      <c r="S614" s="93"/>
      <c r="T614" s="94"/>
    </row>
    <row r="615">
      <c r="A615" s="95"/>
      <c r="B615" s="96"/>
      <c r="C615" s="97"/>
      <c r="D615" s="95"/>
      <c r="E615" s="98"/>
      <c r="F615" s="99"/>
      <c r="G615" s="99"/>
      <c r="H615" s="99"/>
      <c r="I615" s="99"/>
      <c r="J615" s="100"/>
      <c r="K615" s="88"/>
      <c r="L615" s="95"/>
      <c r="M615" s="96"/>
      <c r="N615" s="97"/>
      <c r="O615" s="98"/>
      <c r="P615" s="99"/>
      <c r="Q615" s="99"/>
      <c r="R615" s="99"/>
      <c r="S615" s="99"/>
      <c r="T615" s="100"/>
    </row>
    <row r="616">
      <c r="A616" s="89"/>
      <c r="B616" s="90"/>
      <c r="C616" s="91"/>
      <c r="D616" s="89"/>
      <c r="E616" s="92"/>
      <c r="F616" s="93"/>
      <c r="G616" s="93"/>
      <c r="H616" s="93"/>
      <c r="I616" s="93"/>
      <c r="J616" s="94"/>
      <c r="K616" s="88"/>
      <c r="L616" s="89"/>
      <c r="M616" s="90"/>
      <c r="N616" s="91"/>
      <c r="O616" s="92"/>
      <c r="P616" s="93"/>
      <c r="Q616" s="93"/>
      <c r="R616" s="93"/>
      <c r="S616" s="93"/>
      <c r="T616" s="94"/>
    </row>
    <row r="617">
      <c r="A617" s="95"/>
      <c r="B617" s="96"/>
      <c r="C617" s="97"/>
      <c r="D617" s="95"/>
      <c r="E617" s="98"/>
      <c r="F617" s="99"/>
      <c r="G617" s="99"/>
      <c r="H617" s="99"/>
      <c r="I617" s="99"/>
      <c r="J617" s="100"/>
      <c r="K617" s="88"/>
      <c r="L617" s="95"/>
      <c r="M617" s="96"/>
      <c r="N617" s="97"/>
      <c r="O617" s="98"/>
      <c r="P617" s="99"/>
      <c r="Q617" s="99"/>
      <c r="R617" s="99"/>
      <c r="S617" s="99"/>
      <c r="T617" s="100"/>
    </row>
    <row r="618">
      <c r="A618" s="89"/>
      <c r="B618" s="90"/>
      <c r="C618" s="91"/>
      <c r="D618" s="89"/>
      <c r="E618" s="92"/>
      <c r="F618" s="93"/>
      <c r="G618" s="93"/>
      <c r="H618" s="93"/>
      <c r="I618" s="93"/>
      <c r="J618" s="94"/>
      <c r="K618" s="88"/>
      <c r="L618" s="89"/>
      <c r="M618" s="90"/>
      <c r="N618" s="91"/>
      <c r="O618" s="92"/>
      <c r="P618" s="93"/>
      <c r="Q618" s="93"/>
      <c r="R618" s="93"/>
      <c r="S618" s="93"/>
      <c r="T618" s="94"/>
    </row>
    <row r="619">
      <c r="A619" s="95"/>
      <c r="B619" s="96"/>
      <c r="C619" s="97"/>
      <c r="D619" s="95"/>
      <c r="E619" s="98"/>
      <c r="F619" s="99"/>
      <c r="G619" s="99"/>
      <c r="H619" s="99"/>
      <c r="I619" s="99"/>
      <c r="J619" s="100"/>
      <c r="K619" s="88"/>
      <c r="L619" s="95"/>
      <c r="M619" s="96"/>
      <c r="N619" s="97"/>
      <c r="O619" s="98"/>
      <c r="P619" s="99"/>
      <c r="Q619" s="99"/>
      <c r="R619" s="99"/>
      <c r="S619" s="99"/>
      <c r="T619" s="100"/>
    </row>
    <row r="620">
      <c r="A620" s="89"/>
      <c r="B620" s="90"/>
      <c r="C620" s="91"/>
      <c r="D620" s="89"/>
      <c r="E620" s="92"/>
      <c r="F620" s="93"/>
      <c r="G620" s="93"/>
      <c r="H620" s="93"/>
      <c r="I620" s="93"/>
      <c r="J620" s="94"/>
      <c r="K620" s="88"/>
      <c r="L620" s="89"/>
      <c r="M620" s="90"/>
      <c r="N620" s="91"/>
      <c r="O620" s="92"/>
      <c r="P620" s="93"/>
      <c r="Q620" s="93"/>
      <c r="R620" s="93"/>
      <c r="S620" s="93"/>
      <c r="T620" s="94"/>
    </row>
    <row r="621">
      <c r="A621" s="95"/>
      <c r="B621" s="96"/>
      <c r="C621" s="97"/>
      <c r="D621" s="95"/>
      <c r="E621" s="98"/>
      <c r="F621" s="99"/>
      <c r="G621" s="99"/>
      <c r="H621" s="99"/>
      <c r="I621" s="99"/>
      <c r="J621" s="100"/>
      <c r="K621" s="88"/>
      <c r="L621" s="95"/>
      <c r="M621" s="96"/>
      <c r="N621" s="97"/>
      <c r="O621" s="98"/>
      <c r="P621" s="99"/>
      <c r="Q621" s="99"/>
      <c r="R621" s="99"/>
      <c r="S621" s="99"/>
      <c r="T621" s="100"/>
    </row>
    <row r="622">
      <c r="A622" s="89"/>
      <c r="B622" s="90"/>
      <c r="C622" s="91"/>
      <c r="D622" s="89"/>
      <c r="E622" s="92"/>
      <c r="F622" s="93"/>
      <c r="G622" s="93"/>
      <c r="H622" s="93"/>
      <c r="I622" s="93"/>
      <c r="J622" s="94"/>
      <c r="K622" s="88"/>
      <c r="L622" s="89"/>
      <c r="M622" s="90"/>
      <c r="N622" s="91"/>
      <c r="O622" s="92"/>
      <c r="P622" s="93"/>
      <c r="Q622" s="93"/>
      <c r="R622" s="93"/>
      <c r="S622" s="93"/>
      <c r="T622" s="94"/>
    </row>
    <row r="623">
      <c r="A623" s="95"/>
      <c r="B623" s="96"/>
      <c r="C623" s="97"/>
      <c r="D623" s="95"/>
      <c r="E623" s="98"/>
      <c r="F623" s="99"/>
      <c r="G623" s="99"/>
      <c r="H623" s="99"/>
      <c r="I623" s="99"/>
      <c r="J623" s="100"/>
      <c r="K623" s="88"/>
      <c r="L623" s="95"/>
      <c r="M623" s="96"/>
      <c r="N623" s="97"/>
      <c r="O623" s="98"/>
      <c r="P623" s="99"/>
      <c r="Q623" s="99"/>
      <c r="R623" s="99"/>
      <c r="S623" s="99"/>
      <c r="T623" s="100"/>
    </row>
    <row r="624">
      <c r="A624" s="89"/>
      <c r="B624" s="90"/>
      <c r="C624" s="91"/>
      <c r="D624" s="89"/>
      <c r="E624" s="92"/>
      <c r="F624" s="93"/>
      <c r="G624" s="93"/>
      <c r="H624" s="93"/>
      <c r="I624" s="93"/>
      <c r="J624" s="94"/>
      <c r="K624" s="88"/>
      <c r="L624" s="89"/>
      <c r="M624" s="90"/>
      <c r="N624" s="91"/>
      <c r="O624" s="92"/>
      <c r="P624" s="93"/>
      <c r="Q624" s="93"/>
      <c r="R624" s="93"/>
      <c r="S624" s="93"/>
      <c r="T624" s="94"/>
    </row>
    <row r="625">
      <c r="A625" s="95"/>
      <c r="B625" s="96"/>
      <c r="C625" s="97"/>
      <c r="D625" s="95"/>
      <c r="E625" s="98"/>
      <c r="F625" s="99"/>
      <c r="G625" s="99"/>
      <c r="H625" s="99"/>
      <c r="I625" s="99"/>
      <c r="J625" s="100"/>
      <c r="K625" s="88"/>
      <c r="L625" s="95"/>
      <c r="M625" s="96"/>
      <c r="N625" s="97"/>
      <c r="O625" s="98"/>
      <c r="P625" s="99"/>
      <c r="Q625" s="99"/>
      <c r="R625" s="99"/>
      <c r="S625" s="99"/>
      <c r="T625" s="100"/>
    </row>
    <row r="626">
      <c r="A626" s="89"/>
      <c r="B626" s="90"/>
      <c r="C626" s="91"/>
      <c r="D626" s="89"/>
      <c r="E626" s="92"/>
      <c r="F626" s="93"/>
      <c r="G626" s="93"/>
      <c r="H626" s="93"/>
      <c r="I626" s="93"/>
      <c r="J626" s="94"/>
      <c r="K626" s="88"/>
      <c r="L626" s="89"/>
      <c r="M626" s="90"/>
      <c r="N626" s="91"/>
      <c r="O626" s="92"/>
      <c r="P626" s="93"/>
      <c r="Q626" s="93"/>
      <c r="R626" s="93"/>
      <c r="S626" s="93"/>
      <c r="T626" s="94"/>
    </row>
    <row r="627">
      <c r="A627" s="95"/>
      <c r="B627" s="96"/>
      <c r="C627" s="97"/>
      <c r="D627" s="95"/>
      <c r="E627" s="98"/>
      <c r="F627" s="99"/>
      <c r="G627" s="99"/>
      <c r="H627" s="99"/>
      <c r="I627" s="99"/>
      <c r="J627" s="100"/>
      <c r="K627" s="88"/>
      <c r="L627" s="95"/>
      <c r="M627" s="96"/>
      <c r="N627" s="97"/>
      <c r="O627" s="98"/>
      <c r="P627" s="99"/>
      <c r="Q627" s="99"/>
      <c r="R627" s="99"/>
      <c r="S627" s="99"/>
      <c r="T627" s="100"/>
    </row>
    <row r="628">
      <c r="A628" s="89"/>
      <c r="B628" s="90"/>
      <c r="C628" s="91"/>
      <c r="D628" s="89"/>
      <c r="E628" s="92"/>
      <c r="F628" s="93"/>
      <c r="G628" s="93"/>
      <c r="H628" s="93"/>
      <c r="I628" s="93"/>
      <c r="J628" s="94"/>
      <c r="K628" s="88"/>
      <c r="L628" s="89"/>
      <c r="M628" s="90"/>
      <c r="N628" s="91"/>
      <c r="O628" s="92"/>
      <c r="P628" s="93"/>
      <c r="Q628" s="93"/>
      <c r="R628" s="93"/>
      <c r="S628" s="93"/>
      <c r="T628" s="94"/>
    </row>
    <row r="629">
      <c r="A629" s="95"/>
      <c r="B629" s="96"/>
      <c r="C629" s="97"/>
      <c r="D629" s="95"/>
      <c r="E629" s="98"/>
      <c r="F629" s="99"/>
      <c r="G629" s="99"/>
      <c r="H629" s="99"/>
      <c r="I629" s="99"/>
      <c r="J629" s="100"/>
      <c r="K629" s="88"/>
      <c r="L629" s="95"/>
      <c r="M629" s="96"/>
      <c r="N629" s="97"/>
      <c r="O629" s="98"/>
      <c r="P629" s="99"/>
      <c r="Q629" s="99"/>
      <c r="R629" s="99"/>
      <c r="S629" s="99"/>
      <c r="T629" s="100"/>
    </row>
    <row r="630">
      <c r="A630" s="89"/>
      <c r="B630" s="90"/>
      <c r="C630" s="91"/>
      <c r="D630" s="89"/>
      <c r="E630" s="92"/>
      <c r="F630" s="93"/>
      <c r="G630" s="93"/>
      <c r="H630" s="93"/>
      <c r="I630" s="93"/>
      <c r="J630" s="94"/>
      <c r="K630" s="88"/>
      <c r="L630" s="89"/>
      <c r="M630" s="90"/>
      <c r="N630" s="91"/>
      <c r="O630" s="92"/>
      <c r="P630" s="93"/>
      <c r="Q630" s="93"/>
      <c r="R630" s="93"/>
      <c r="S630" s="93"/>
      <c r="T630" s="94"/>
    </row>
    <row r="631">
      <c r="A631" s="95"/>
      <c r="B631" s="96"/>
      <c r="C631" s="97"/>
      <c r="D631" s="95"/>
      <c r="E631" s="98"/>
      <c r="F631" s="99"/>
      <c r="G631" s="99"/>
      <c r="H631" s="99"/>
      <c r="I631" s="99"/>
      <c r="J631" s="100"/>
      <c r="K631" s="88"/>
      <c r="L631" s="95"/>
      <c r="M631" s="96"/>
      <c r="N631" s="97"/>
      <c r="O631" s="98"/>
      <c r="P631" s="99"/>
      <c r="Q631" s="99"/>
      <c r="R631" s="99"/>
      <c r="S631" s="99"/>
      <c r="T631" s="100"/>
    </row>
    <row r="632">
      <c r="A632" s="89"/>
      <c r="B632" s="90"/>
      <c r="C632" s="91"/>
      <c r="D632" s="89"/>
      <c r="E632" s="92"/>
      <c r="F632" s="93"/>
      <c r="G632" s="93"/>
      <c r="H632" s="93"/>
      <c r="I632" s="93"/>
      <c r="J632" s="94"/>
      <c r="K632" s="88"/>
      <c r="L632" s="89"/>
      <c r="M632" s="90"/>
      <c r="N632" s="91"/>
      <c r="O632" s="92"/>
      <c r="P632" s="93"/>
      <c r="Q632" s="93"/>
      <c r="R632" s="93"/>
      <c r="S632" s="93"/>
      <c r="T632" s="94"/>
    </row>
    <row r="633">
      <c r="A633" s="95"/>
      <c r="B633" s="96"/>
      <c r="C633" s="97"/>
      <c r="D633" s="95"/>
      <c r="E633" s="98"/>
      <c r="F633" s="99"/>
      <c r="G633" s="99"/>
      <c r="H633" s="99"/>
      <c r="I633" s="99"/>
      <c r="J633" s="100"/>
      <c r="K633" s="88"/>
      <c r="L633" s="95"/>
      <c r="M633" s="96"/>
      <c r="N633" s="97"/>
      <c r="O633" s="98"/>
      <c r="P633" s="99"/>
      <c r="Q633" s="99"/>
      <c r="R633" s="99"/>
      <c r="S633" s="99"/>
      <c r="T633" s="100"/>
    </row>
    <row r="634">
      <c r="A634" s="89"/>
      <c r="B634" s="90"/>
      <c r="C634" s="91"/>
      <c r="D634" s="89"/>
      <c r="E634" s="92"/>
      <c r="F634" s="93"/>
      <c r="G634" s="93"/>
      <c r="H634" s="93"/>
      <c r="I634" s="93"/>
      <c r="J634" s="94"/>
      <c r="K634" s="88"/>
      <c r="L634" s="89"/>
      <c r="M634" s="90"/>
      <c r="N634" s="91"/>
      <c r="O634" s="92"/>
      <c r="P634" s="93"/>
      <c r="Q634" s="93"/>
      <c r="R634" s="93"/>
      <c r="S634" s="93"/>
      <c r="T634" s="94"/>
    </row>
    <row r="635">
      <c r="A635" s="95"/>
      <c r="B635" s="96"/>
      <c r="C635" s="97"/>
      <c r="D635" s="95"/>
      <c r="E635" s="98"/>
      <c r="F635" s="99"/>
      <c r="G635" s="99"/>
      <c r="H635" s="99"/>
      <c r="I635" s="99"/>
      <c r="J635" s="100"/>
      <c r="K635" s="88"/>
      <c r="L635" s="95"/>
      <c r="M635" s="96"/>
      <c r="N635" s="97"/>
      <c r="O635" s="98"/>
      <c r="P635" s="99"/>
      <c r="Q635" s="99"/>
      <c r="R635" s="99"/>
      <c r="S635" s="99"/>
      <c r="T635" s="100"/>
    </row>
    <row r="636">
      <c r="A636" s="89"/>
      <c r="B636" s="90"/>
      <c r="C636" s="91"/>
      <c r="D636" s="89"/>
      <c r="E636" s="92"/>
      <c r="F636" s="93"/>
      <c r="G636" s="93"/>
      <c r="H636" s="93"/>
      <c r="I636" s="93"/>
      <c r="J636" s="94"/>
      <c r="K636" s="88"/>
      <c r="L636" s="89"/>
      <c r="M636" s="90"/>
      <c r="N636" s="91"/>
      <c r="O636" s="92"/>
      <c r="P636" s="93"/>
      <c r="Q636" s="93"/>
      <c r="R636" s="93"/>
      <c r="S636" s="93"/>
      <c r="T636" s="94"/>
    </row>
    <row r="637">
      <c r="A637" s="95"/>
      <c r="B637" s="96"/>
      <c r="C637" s="97"/>
      <c r="D637" s="95"/>
      <c r="E637" s="98"/>
      <c r="F637" s="99"/>
      <c r="G637" s="99"/>
      <c r="H637" s="99"/>
      <c r="I637" s="99"/>
      <c r="J637" s="100"/>
      <c r="K637" s="88"/>
      <c r="L637" s="95"/>
      <c r="M637" s="96"/>
      <c r="N637" s="97"/>
      <c r="O637" s="98"/>
      <c r="P637" s="99"/>
      <c r="Q637" s="99"/>
      <c r="R637" s="99"/>
      <c r="S637" s="99"/>
      <c r="T637" s="100"/>
    </row>
    <row r="638">
      <c r="A638" s="89"/>
      <c r="B638" s="90"/>
      <c r="C638" s="91"/>
      <c r="D638" s="89"/>
      <c r="E638" s="92"/>
      <c r="F638" s="93"/>
      <c r="G638" s="93"/>
      <c r="H638" s="93"/>
      <c r="I638" s="93"/>
      <c r="J638" s="94"/>
      <c r="K638" s="88"/>
      <c r="L638" s="89"/>
      <c r="M638" s="90"/>
      <c r="N638" s="91"/>
      <c r="O638" s="92"/>
      <c r="P638" s="93"/>
      <c r="Q638" s="93"/>
      <c r="R638" s="93"/>
      <c r="S638" s="93"/>
      <c r="T638" s="94"/>
    </row>
    <row r="639">
      <c r="A639" s="95"/>
      <c r="B639" s="96"/>
      <c r="C639" s="97"/>
      <c r="D639" s="95"/>
      <c r="E639" s="98"/>
      <c r="F639" s="99"/>
      <c r="G639" s="99"/>
      <c r="H639" s="99"/>
      <c r="I639" s="99"/>
      <c r="J639" s="100"/>
      <c r="K639" s="88"/>
      <c r="L639" s="95"/>
      <c r="M639" s="96"/>
      <c r="N639" s="97"/>
      <c r="O639" s="98"/>
      <c r="P639" s="99"/>
      <c r="Q639" s="99"/>
      <c r="R639" s="99"/>
      <c r="S639" s="99"/>
      <c r="T639" s="100"/>
    </row>
    <row r="640">
      <c r="A640" s="89"/>
      <c r="B640" s="90"/>
      <c r="C640" s="91"/>
      <c r="D640" s="89"/>
      <c r="E640" s="92"/>
      <c r="F640" s="93"/>
      <c r="G640" s="93"/>
      <c r="H640" s="93"/>
      <c r="I640" s="93"/>
      <c r="J640" s="94"/>
      <c r="K640" s="88"/>
      <c r="L640" s="89"/>
      <c r="M640" s="90"/>
      <c r="N640" s="91"/>
      <c r="O640" s="92"/>
      <c r="P640" s="93"/>
      <c r="Q640" s="93"/>
      <c r="R640" s="93"/>
      <c r="S640" s="93"/>
      <c r="T640" s="94"/>
    </row>
    <row r="641">
      <c r="A641" s="95"/>
      <c r="B641" s="96"/>
      <c r="C641" s="97"/>
      <c r="D641" s="95"/>
      <c r="E641" s="98"/>
      <c r="F641" s="99"/>
      <c r="G641" s="99"/>
      <c r="H641" s="99"/>
      <c r="I641" s="99"/>
      <c r="J641" s="100"/>
      <c r="K641" s="88"/>
      <c r="L641" s="95"/>
      <c r="M641" s="96"/>
      <c r="N641" s="97"/>
      <c r="O641" s="98"/>
      <c r="P641" s="99"/>
      <c r="Q641" s="99"/>
      <c r="R641" s="99"/>
      <c r="S641" s="99"/>
      <c r="T641" s="100"/>
    </row>
    <row r="642">
      <c r="A642" s="89"/>
      <c r="B642" s="90"/>
      <c r="C642" s="91"/>
      <c r="D642" s="89"/>
      <c r="E642" s="92"/>
      <c r="F642" s="93"/>
      <c r="G642" s="93"/>
      <c r="H642" s="93"/>
      <c r="I642" s="93"/>
      <c r="J642" s="94"/>
      <c r="K642" s="88"/>
      <c r="L642" s="89"/>
      <c r="M642" s="90"/>
      <c r="N642" s="91"/>
      <c r="O642" s="92"/>
      <c r="P642" s="93"/>
      <c r="Q642" s="93"/>
      <c r="R642" s="93"/>
      <c r="S642" s="93"/>
      <c r="T642" s="94"/>
    </row>
    <row r="643">
      <c r="A643" s="95"/>
      <c r="B643" s="96"/>
      <c r="C643" s="97"/>
      <c r="D643" s="95"/>
      <c r="E643" s="98"/>
      <c r="F643" s="99"/>
      <c r="G643" s="99"/>
      <c r="H643" s="99"/>
      <c r="I643" s="99"/>
      <c r="J643" s="100"/>
      <c r="K643" s="88"/>
      <c r="L643" s="95"/>
      <c r="M643" s="96"/>
      <c r="N643" s="97"/>
      <c r="O643" s="98"/>
      <c r="P643" s="99"/>
      <c r="Q643" s="99"/>
      <c r="R643" s="99"/>
      <c r="S643" s="99"/>
      <c r="T643" s="100"/>
    </row>
    <row r="644">
      <c r="A644" s="89"/>
      <c r="B644" s="90"/>
      <c r="C644" s="91"/>
      <c r="D644" s="89"/>
      <c r="E644" s="92"/>
      <c r="F644" s="93"/>
      <c r="G644" s="93"/>
      <c r="H644" s="93"/>
      <c r="I644" s="93"/>
      <c r="J644" s="94"/>
      <c r="K644" s="88"/>
      <c r="L644" s="89"/>
      <c r="M644" s="90"/>
      <c r="N644" s="91"/>
      <c r="O644" s="92"/>
      <c r="P644" s="93"/>
      <c r="Q644" s="93"/>
      <c r="R644" s="93"/>
      <c r="S644" s="93"/>
      <c r="T644" s="94"/>
    </row>
    <row r="645">
      <c r="A645" s="95"/>
      <c r="B645" s="96"/>
      <c r="C645" s="97"/>
      <c r="D645" s="95"/>
      <c r="E645" s="98"/>
      <c r="F645" s="99"/>
      <c r="G645" s="99"/>
      <c r="H645" s="99"/>
      <c r="I645" s="99"/>
      <c r="J645" s="100"/>
      <c r="K645" s="88"/>
      <c r="L645" s="95"/>
      <c r="M645" s="96"/>
      <c r="N645" s="97"/>
      <c r="O645" s="98"/>
      <c r="P645" s="99"/>
      <c r="Q645" s="99"/>
      <c r="R645" s="99"/>
      <c r="S645" s="99"/>
      <c r="T645" s="100"/>
    </row>
    <row r="646">
      <c r="A646" s="89"/>
      <c r="B646" s="90"/>
      <c r="C646" s="91"/>
      <c r="D646" s="89"/>
      <c r="E646" s="92"/>
      <c r="F646" s="93"/>
      <c r="G646" s="93"/>
      <c r="H646" s="93"/>
      <c r="I646" s="93"/>
      <c r="J646" s="94"/>
      <c r="K646" s="88"/>
      <c r="L646" s="89"/>
      <c r="M646" s="90"/>
      <c r="N646" s="91"/>
      <c r="O646" s="92"/>
      <c r="P646" s="93"/>
      <c r="Q646" s="93"/>
      <c r="R646" s="93"/>
      <c r="S646" s="93"/>
      <c r="T646" s="94"/>
    </row>
    <row r="647">
      <c r="A647" s="95"/>
      <c r="B647" s="96"/>
      <c r="C647" s="97"/>
      <c r="D647" s="95"/>
      <c r="E647" s="98"/>
      <c r="F647" s="99"/>
      <c r="G647" s="99"/>
      <c r="H647" s="99"/>
      <c r="I647" s="99"/>
      <c r="J647" s="100"/>
      <c r="K647" s="88"/>
      <c r="L647" s="95"/>
      <c r="M647" s="96"/>
      <c r="N647" s="97"/>
      <c r="O647" s="98"/>
      <c r="P647" s="99"/>
      <c r="Q647" s="99"/>
      <c r="R647" s="99"/>
      <c r="S647" s="99"/>
      <c r="T647" s="100"/>
    </row>
    <row r="648">
      <c r="A648" s="89"/>
      <c r="B648" s="90"/>
      <c r="C648" s="91"/>
      <c r="D648" s="89"/>
      <c r="E648" s="92"/>
      <c r="F648" s="93"/>
      <c r="G648" s="93"/>
      <c r="H648" s="93"/>
      <c r="I648" s="93"/>
      <c r="J648" s="94"/>
      <c r="K648" s="88"/>
      <c r="L648" s="89"/>
      <c r="M648" s="90"/>
      <c r="N648" s="91"/>
      <c r="O648" s="92"/>
      <c r="P648" s="93"/>
      <c r="Q648" s="93"/>
      <c r="R648" s="93"/>
      <c r="S648" s="93"/>
      <c r="T648" s="94"/>
    </row>
    <row r="649">
      <c r="A649" s="95"/>
      <c r="B649" s="96"/>
      <c r="C649" s="97"/>
      <c r="D649" s="95"/>
      <c r="E649" s="98"/>
      <c r="F649" s="99"/>
      <c r="G649" s="99"/>
      <c r="H649" s="99"/>
      <c r="I649" s="99"/>
      <c r="J649" s="100"/>
      <c r="K649" s="88"/>
      <c r="L649" s="95"/>
      <c r="M649" s="96"/>
      <c r="N649" s="97"/>
      <c r="O649" s="98"/>
      <c r="P649" s="99"/>
      <c r="Q649" s="99"/>
      <c r="R649" s="99"/>
      <c r="S649" s="99"/>
      <c r="T649" s="100"/>
    </row>
    <row r="650">
      <c r="A650" s="89"/>
      <c r="B650" s="90"/>
      <c r="C650" s="91"/>
      <c r="D650" s="89"/>
      <c r="E650" s="92"/>
      <c r="F650" s="93"/>
      <c r="G650" s="93"/>
      <c r="H650" s="93"/>
      <c r="I650" s="93"/>
      <c r="J650" s="94"/>
      <c r="K650" s="88"/>
      <c r="L650" s="89"/>
      <c r="M650" s="90"/>
      <c r="N650" s="91"/>
      <c r="O650" s="92"/>
      <c r="P650" s="93"/>
      <c r="Q650" s="93"/>
      <c r="R650" s="93"/>
      <c r="S650" s="93"/>
      <c r="T650" s="94"/>
    </row>
    <row r="651">
      <c r="A651" s="95"/>
      <c r="B651" s="96"/>
      <c r="C651" s="97"/>
      <c r="D651" s="95"/>
      <c r="E651" s="98"/>
      <c r="F651" s="99"/>
      <c r="G651" s="99"/>
      <c r="H651" s="99"/>
      <c r="I651" s="99"/>
      <c r="J651" s="100"/>
      <c r="K651" s="88"/>
      <c r="L651" s="95"/>
      <c r="M651" s="96"/>
      <c r="N651" s="97"/>
      <c r="O651" s="98"/>
      <c r="P651" s="99"/>
      <c r="Q651" s="99"/>
      <c r="R651" s="99"/>
      <c r="S651" s="99"/>
      <c r="T651" s="100"/>
    </row>
    <row r="652">
      <c r="A652" s="89"/>
      <c r="B652" s="90"/>
      <c r="C652" s="91"/>
      <c r="D652" s="89"/>
      <c r="E652" s="92"/>
      <c r="F652" s="93"/>
      <c r="G652" s="93"/>
      <c r="H652" s="93"/>
      <c r="I652" s="93"/>
      <c r="J652" s="94"/>
      <c r="K652" s="88"/>
      <c r="L652" s="89"/>
      <c r="M652" s="90"/>
      <c r="N652" s="91"/>
      <c r="O652" s="92"/>
      <c r="P652" s="93"/>
      <c r="Q652" s="93"/>
      <c r="R652" s="93"/>
      <c r="S652" s="93"/>
      <c r="T652" s="94"/>
    </row>
    <row r="653">
      <c r="A653" s="95"/>
      <c r="B653" s="96"/>
      <c r="C653" s="97"/>
      <c r="D653" s="95"/>
      <c r="E653" s="98"/>
      <c r="F653" s="99"/>
      <c r="G653" s="99"/>
      <c r="H653" s="99"/>
      <c r="I653" s="99"/>
      <c r="J653" s="100"/>
      <c r="K653" s="88"/>
      <c r="L653" s="95"/>
      <c r="M653" s="96"/>
      <c r="N653" s="97"/>
      <c r="O653" s="98"/>
      <c r="P653" s="99"/>
      <c r="Q653" s="99"/>
      <c r="R653" s="99"/>
      <c r="S653" s="99"/>
      <c r="T653" s="100"/>
    </row>
    <row r="654">
      <c r="A654" s="89"/>
      <c r="B654" s="90"/>
      <c r="C654" s="91"/>
      <c r="D654" s="89"/>
      <c r="E654" s="92"/>
      <c r="F654" s="93"/>
      <c r="G654" s="93"/>
      <c r="H654" s="93"/>
      <c r="I654" s="93"/>
      <c r="J654" s="94"/>
      <c r="K654" s="88"/>
      <c r="L654" s="89"/>
      <c r="M654" s="90"/>
      <c r="N654" s="91"/>
      <c r="O654" s="92"/>
      <c r="P654" s="93"/>
      <c r="Q654" s="93"/>
      <c r="R654" s="93"/>
      <c r="S654" s="93"/>
      <c r="T654" s="94"/>
    </row>
    <row r="655">
      <c r="A655" s="95"/>
      <c r="B655" s="96"/>
      <c r="C655" s="97"/>
      <c r="D655" s="95"/>
      <c r="E655" s="98"/>
      <c r="F655" s="99"/>
      <c r="G655" s="99"/>
      <c r="H655" s="99"/>
      <c r="I655" s="99"/>
      <c r="J655" s="100"/>
      <c r="K655" s="88"/>
      <c r="L655" s="95"/>
      <c r="M655" s="96"/>
      <c r="N655" s="97"/>
      <c r="O655" s="98"/>
      <c r="P655" s="99"/>
      <c r="Q655" s="99"/>
      <c r="R655" s="99"/>
      <c r="S655" s="99"/>
      <c r="T655" s="100"/>
    </row>
    <row r="656">
      <c r="A656" s="89"/>
      <c r="B656" s="90"/>
      <c r="C656" s="91"/>
      <c r="D656" s="89"/>
      <c r="E656" s="92"/>
      <c r="F656" s="93"/>
      <c r="G656" s="93"/>
      <c r="H656" s="93"/>
      <c r="I656" s="93"/>
      <c r="J656" s="94"/>
      <c r="K656" s="88"/>
      <c r="L656" s="89"/>
      <c r="M656" s="90"/>
      <c r="N656" s="91"/>
      <c r="O656" s="92"/>
      <c r="P656" s="93"/>
      <c r="Q656" s="93"/>
      <c r="R656" s="93"/>
      <c r="S656" s="93"/>
      <c r="T656" s="94"/>
    </row>
    <row r="657">
      <c r="A657" s="95"/>
      <c r="B657" s="96"/>
      <c r="C657" s="97"/>
      <c r="D657" s="95"/>
      <c r="E657" s="98"/>
      <c r="F657" s="99"/>
      <c r="G657" s="99"/>
      <c r="H657" s="99"/>
      <c r="I657" s="99"/>
      <c r="J657" s="100"/>
      <c r="K657" s="88"/>
      <c r="L657" s="95"/>
      <c r="M657" s="96"/>
      <c r="N657" s="97"/>
      <c r="O657" s="98"/>
      <c r="P657" s="99"/>
      <c r="Q657" s="99"/>
      <c r="R657" s="99"/>
      <c r="S657" s="99"/>
      <c r="T657" s="100"/>
    </row>
    <row r="658">
      <c r="A658" s="89"/>
      <c r="B658" s="90"/>
      <c r="C658" s="91"/>
      <c r="D658" s="89"/>
      <c r="E658" s="92"/>
      <c r="F658" s="93"/>
      <c r="G658" s="93"/>
      <c r="H658" s="93"/>
      <c r="I658" s="93"/>
      <c r="J658" s="94"/>
      <c r="K658" s="88"/>
      <c r="L658" s="89"/>
      <c r="M658" s="90"/>
      <c r="N658" s="91"/>
      <c r="O658" s="92"/>
      <c r="P658" s="93"/>
      <c r="Q658" s="93"/>
      <c r="R658" s="93"/>
      <c r="S658" s="93"/>
      <c r="T658" s="94"/>
    </row>
    <row r="659">
      <c r="A659" s="95"/>
      <c r="B659" s="96"/>
      <c r="C659" s="97"/>
      <c r="D659" s="95"/>
      <c r="E659" s="98"/>
      <c r="F659" s="99"/>
      <c r="G659" s="99"/>
      <c r="H659" s="99"/>
      <c r="I659" s="99"/>
      <c r="J659" s="100"/>
      <c r="K659" s="88"/>
      <c r="L659" s="95"/>
      <c r="M659" s="96"/>
      <c r="N659" s="97"/>
      <c r="O659" s="98"/>
      <c r="P659" s="99"/>
      <c r="Q659" s="99"/>
      <c r="R659" s="99"/>
      <c r="S659" s="99"/>
      <c r="T659" s="100"/>
    </row>
    <row r="660">
      <c r="A660" s="89"/>
      <c r="B660" s="90"/>
      <c r="C660" s="91"/>
      <c r="D660" s="89"/>
      <c r="E660" s="92"/>
      <c r="F660" s="93"/>
      <c r="G660" s="93"/>
      <c r="H660" s="93"/>
      <c r="I660" s="93"/>
      <c r="J660" s="94"/>
      <c r="K660" s="88"/>
      <c r="L660" s="89"/>
      <c r="M660" s="90"/>
      <c r="N660" s="91"/>
      <c r="O660" s="92"/>
      <c r="P660" s="93"/>
      <c r="Q660" s="93"/>
      <c r="R660" s="93"/>
      <c r="S660" s="93"/>
      <c r="T660" s="94"/>
    </row>
    <row r="661">
      <c r="A661" s="95"/>
      <c r="B661" s="96"/>
      <c r="C661" s="97"/>
      <c r="D661" s="95"/>
      <c r="E661" s="98"/>
      <c r="F661" s="99"/>
      <c r="G661" s="99"/>
      <c r="H661" s="99"/>
      <c r="I661" s="99"/>
      <c r="J661" s="100"/>
      <c r="K661" s="88"/>
      <c r="L661" s="95"/>
      <c r="M661" s="96"/>
      <c r="N661" s="97"/>
      <c r="O661" s="98"/>
      <c r="P661" s="99"/>
      <c r="Q661" s="99"/>
      <c r="R661" s="99"/>
      <c r="S661" s="99"/>
      <c r="T661" s="100"/>
    </row>
    <row r="662">
      <c r="A662" s="89"/>
      <c r="B662" s="90"/>
      <c r="C662" s="91"/>
      <c r="D662" s="89"/>
      <c r="E662" s="92"/>
      <c r="F662" s="93"/>
      <c r="G662" s="93"/>
      <c r="H662" s="93"/>
      <c r="I662" s="93"/>
      <c r="J662" s="94"/>
      <c r="K662" s="88"/>
      <c r="L662" s="89"/>
      <c r="M662" s="90"/>
      <c r="N662" s="91"/>
      <c r="O662" s="92"/>
      <c r="P662" s="93"/>
      <c r="Q662" s="93"/>
      <c r="R662" s="93"/>
      <c r="S662" s="93"/>
      <c r="T662" s="94"/>
    </row>
    <row r="663">
      <c r="A663" s="95"/>
      <c r="B663" s="96"/>
      <c r="C663" s="97"/>
      <c r="D663" s="95"/>
      <c r="E663" s="98"/>
      <c r="F663" s="99"/>
      <c r="G663" s="99"/>
      <c r="H663" s="99"/>
      <c r="I663" s="99"/>
      <c r="J663" s="100"/>
      <c r="K663" s="88"/>
      <c r="L663" s="95"/>
      <c r="M663" s="96"/>
      <c r="N663" s="97"/>
      <c r="O663" s="98"/>
      <c r="P663" s="99"/>
      <c r="Q663" s="99"/>
      <c r="R663" s="99"/>
      <c r="S663" s="99"/>
      <c r="T663" s="100"/>
    </row>
    <row r="664">
      <c r="A664" s="89"/>
      <c r="B664" s="90"/>
      <c r="C664" s="91"/>
      <c r="D664" s="89"/>
      <c r="E664" s="92"/>
      <c r="F664" s="93"/>
      <c r="G664" s="93"/>
      <c r="H664" s="93"/>
      <c r="I664" s="93"/>
      <c r="J664" s="94"/>
      <c r="K664" s="88"/>
      <c r="L664" s="89"/>
      <c r="M664" s="90"/>
      <c r="N664" s="91"/>
      <c r="O664" s="92"/>
      <c r="P664" s="93"/>
      <c r="Q664" s="93"/>
      <c r="R664" s="93"/>
      <c r="S664" s="93"/>
      <c r="T664" s="94"/>
    </row>
    <row r="665">
      <c r="A665" s="95"/>
      <c r="B665" s="96"/>
      <c r="C665" s="97"/>
      <c r="D665" s="95"/>
      <c r="E665" s="98"/>
      <c r="F665" s="99"/>
      <c r="G665" s="99"/>
      <c r="H665" s="99"/>
      <c r="I665" s="99"/>
      <c r="J665" s="100"/>
      <c r="K665" s="88"/>
      <c r="L665" s="95"/>
      <c r="M665" s="96"/>
      <c r="N665" s="97"/>
      <c r="O665" s="98"/>
      <c r="P665" s="99"/>
      <c r="Q665" s="99"/>
      <c r="R665" s="99"/>
      <c r="S665" s="99"/>
      <c r="T665" s="100"/>
    </row>
    <row r="666">
      <c r="A666" s="89"/>
      <c r="B666" s="90"/>
      <c r="C666" s="91"/>
      <c r="D666" s="89"/>
      <c r="E666" s="92"/>
      <c r="F666" s="93"/>
      <c r="G666" s="93"/>
      <c r="H666" s="93"/>
      <c r="I666" s="93"/>
      <c r="J666" s="94"/>
      <c r="K666" s="88"/>
      <c r="L666" s="89"/>
      <c r="M666" s="90"/>
      <c r="N666" s="91"/>
      <c r="O666" s="92"/>
      <c r="P666" s="93"/>
      <c r="Q666" s="93"/>
      <c r="R666" s="93"/>
      <c r="S666" s="93"/>
      <c r="T666" s="94"/>
    </row>
    <row r="667">
      <c r="A667" s="95"/>
      <c r="B667" s="96"/>
      <c r="C667" s="97"/>
      <c r="D667" s="95"/>
      <c r="E667" s="98"/>
      <c r="F667" s="99"/>
      <c r="G667" s="99"/>
      <c r="H667" s="99"/>
      <c r="I667" s="99"/>
      <c r="J667" s="100"/>
      <c r="K667" s="88"/>
      <c r="L667" s="95"/>
      <c r="M667" s="96"/>
      <c r="N667" s="97"/>
      <c r="O667" s="98"/>
      <c r="P667" s="99"/>
      <c r="Q667" s="99"/>
      <c r="R667" s="99"/>
      <c r="S667" s="99"/>
      <c r="T667" s="100"/>
    </row>
    <row r="668">
      <c r="A668" s="89"/>
      <c r="B668" s="90"/>
      <c r="C668" s="91"/>
      <c r="D668" s="89"/>
      <c r="E668" s="92"/>
      <c r="F668" s="93"/>
      <c r="G668" s="93"/>
      <c r="H668" s="93"/>
      <c r="I668" s="93"/>
      <c r="J668" s="94"/>
      <c r="K668" s="88"/>
      <c r="L668" s="89"/>
      <c r="M668" s="90"/>
      <c r="N668" s="91"/>
      <c r="O668" s="92"/>
      <c r="P668" s="93"/>
      <c r="Q668" s="93"/>
      <c r="R668" s="93"/>
      <c r="S668" s="93"/>
      <c r="T668" s="94"/>
    </row>
    <row r="669">
      <c r="A669" s="95"/>
      <c r="B669" s="96"/>
      <c r="C669" s="97"/>
      <c r="D669" s="95"/>
      <c r="E669" s="98"/>
      <c r="F669" s="99"/>
      <c r="G669" s="99"/>
      <c r="H669" s="99"/>
      <c r="I669" s="99"/>
      <c r="J669" s="100"/>
      <c r="K669" s="88"/>
      <c r="L669" s="95"/>
      <c r="M669" s="96"/>
      <c r="N669" s="97"/>
      <c r="O669" s="98"/>
      <c r="P669" s="99"/>
      <c r="Q669" s="99"/>
      <c r="R669" s="99"/>
      <c r="S669" s="99"/>
      <c r="T669" s="100"/>
    </row>
    <row r="670">
      <c r="A670" s="89"/>
      <c r="B670" s="90"/>
      <c r="C670" s="91"/>
      <c r="D670" s="89"/>
      <c r="E670" s="92"/>
      <c r="F670" s="93"/>
      <c r="G670" s="93"/>
      <c r="H670" s="93"/>
      <c r="I670" s="93"/>
      <c r="J670" s="94"/>
      <c r="K670" s="88"/>
      <c r="L670" s="89"/>
      <c r="M670" s="90"/>
      <c r="N670" s="91"/>
      <c r="O670" s="92"/>
      <c r="P670" s="93"/>
      <c r="Q670" s="93"/>
      <c r="R670" s="93"/>
      <c r="S670" s="93"/>
      <c r="T670" s="94"/>
    </row>
    <row r="671">
      <c r="A671" s="95"/>
      <c r="B671" s="96"/>
      <c r="C671" s="97"/>
      <c r="D671" s="95"/>
      <c r="E671" s="98"/>
      <c r="F671" s="99"/>
      <c r="G671" s="99"/>
      <c r="H671" s="99"/>
      <c r="I671" s="99"/>
      <c r="J671" s="100"/>
      <c r="K671" s="88"/>
      <c r="L671" s="95"/>
      <c r="M671" s="96"/>
      <c r="N671" s="97"/>
      <c r="O671" s="98"/>
      <c r="P671" s="99"/>
      <c r="Q671" s="99"/>
      <c r="R671" s="99"/>
      <c r="S671" s="99"/>
      <c r="T671" s="100"/>
    </row>
    <row r="672">
      <c r="A672" s="89"/>
      <c r="B672" s="90"/>
      <c r="C672" s="91"/>
      <c r="D672" s="89"/>
      <c r="E672" s="92"/>
      <c r="F672" s="93"/>
      <c r="G672" s="93"/>
      <c r="H672" s="93"/>
      <c r="I672" s="93"/>
      <c r="J672" s="94"/>
      <c r="K672" s="88"/>
      <c r="L672" s="89"/>
      <c r="M672" s="90"/>
      <c r="N672" s="91"/>
      <c r="O672" s="92"/>
      <c r="P672" s="93"/>
      <c r="Q672" s="93"/>
      <c r="R672" s="93"/>
      <c r="S672" s="93"/>
      <c r="T672" s="94"/>
    </row>
    <row r="673">
      <c r="A673" s="95"/>
      <c r="B673" s="96"/>
      <c r="C673" s="97"/>
      <c r="D673" s="95"/>
      <c r="E673" s="98"/>
      <c r="F673" s="99"/>
      <c r="G673" s="99"/>
      <c r="H673" s="99"/>
      <c r="I673" s="99"/>
      <c r="J673" s="100"/>
      <c r="K673" s="88"/>
      <c r="L673" s="95"/>
      <c r="M673" s="96"/>
      <c r="N673" s="97"/>
      <c r="O673" s="98"/>
      <c r="P673" s="99"/>
      <c r="Q673" s="99"/>
      <c r="R673" s="99"/>
      <c r="S673" s="99"/>
      <c r="T673" s="100"/>
    </row>
    <row r="674">
      <c r="A674" s="89"/>
      <c r="B674" s="90"/>
      <c r="C674" s="91"/>
      <c r="D674" s="89"/>
      <c r="E674" s="92"/>
      <c r="F674" s="93"/>
      <c r="G674" s="93"/>
      <c r="H674" s="93"/>
      <c r="I674" s="93"/>
      <c r="J674" s="94"/>
      <c r="K674" s="88"/>
      <c r="L674" s="89"/>
      <c r="M674" s="90"/>
      <c r="N674" s="91"/>
      <c r="O674" s="92"/>
      <c r="P674" s="93"/>
      <c r="Q674" s="93"/>
      <c r="R674" s="93"/>
      <c r="S674" s="93"/>
      <c r="T674" s="94"/>
    </row>
    <row r="675">
      <c r="A675" s="95"/>
      <c r="B675" s="96"/>
      <c r="C675" s="97"/>
      <c r="D675" s="95"/>
      <c r="E675" s="98"/>
      <c r="F675" s="99"/>
      <c r="G675" s="99"/>
      <c r="H675" s="99"/>
      <c r="I675" s="99"/>
      <c r="J675" s="100"/>
      <c r="K675" s="88"/>
      <c r="L675" s="95"/>
      <c r="M675" s="96"/>
      <c r="N675" s="97"/>
      <c r="O675" s="98"/>
      <c r="P675" s="99"/>
      <c r="Q675" s="99"/>
      <c r="R675" s="99"/>
      <c r="S675" s="99"/>
      <c r="T675" s="100"/>
    </row>
    <row r="676">
      <c r="A676" s="89"/>
      <c r="B676" s="90"/>
      <c r="C676" s="91"/>
      <c r="D676" s="89"/>
      <c r="E676" s="92"/>
      <c r="F676" s="93"/>
      <c r="G676" s="93"/>
      <c r="H676" s="93"/>
      <c r="I676" s="93"/>
      <c r="J676" s="94"/>
      <c r="K676" s="88"/>
      <c r="L676" s="89"/>
      <c r="M676" s="90"/>
      <c r="N676" s="91"/>
      <c r="O676" s="92"/>
      <c r="P676" s="93"/>
      <c r="Q676" s="93"/>
      <c r="R676" s="93"/>
      <c r="S676" s="93"/>
      <c r="T676" s="94"/>
    </row>
    <row r="677">
      <c r="A677" s="95"/>
      <c r="B677" s="96"/>
      <c r="C677" s="97"/>
      <c r="D677" s="95"/>
      <c r="E677" s="98"/>
      <c r="F677" s="99"/>
      <c r="G677" s="99"/>
      <c r="H677" s="99"/>
      <c r="I677" s="99"/>
      <c r="J677" s="100"/>
      <c r="K677" s="88"/>
      <c r="L677" s="95"/>
      <c r="M677" s="96"/>
      <c r="N677" s="97"/>
      <c r="O677" s="98"/>
      <c r="P677" s="99"/>
      <c r="Q677" s="99"/>
      <c r="R677" s="99"/>
      <c r="S677" s="99"/>
      <c r="T677" s="100"/>
    </row>
    <row r="678">
      <c r="A678" s="89"/>
      <c r="B678" s="90"/>
      <c r="C678" s="91"/>
      <c r="D678" s="89"/>
      <c r="E678" s="92"/>
      <c r="F678" s="93"/>
      <c r="G678" s="93"/>
      <c r="H678" s="93"/>
      <c r="I678" s="93"/>
      <c r="J678" s="94"/>
      <c r="K678" s="88"/>
      <c r="L678" s="89"/>
      <c r="M678" s="90"/>
      <c r="N678" s="91"/>
      <c r="O678" s="92"/>
      <c r="P678" s="93"/>
      <c r="Q678" s="93"/>
      <c r="R678" s="93"/>
      <c r="S678" s="93"/>
      <c r="T678" s="94"/>
    </row>
    <row r="679">
      <c r="A679" s="95"/>
      <c r="B679" s="96"/>
      <c r="C679" s="97"/>
      <c r="D679" s="95"/>
      <c r="E679" s="98"/>
      <c r="F679" s="99"/>
      <c r="G679" s="99"/>
      <c r="H679" s="99"/>
      <c r="I679" s="99"/>
      <c r="J679" s="100"/>
      <c r="K679" s="88"/>
      <c r="L679" s="95"/>
      <c r="M679" s="96"/>
      <c r="N679" s="97"/>
      <c r="O679" s="98"/>
      <c r="P679" s="99"/>
      <c r="Q679" s="99"/>
      <c r="R679" s="99"/>
      <c r="S679" s="99"/>
      <c r="T679" s="100"/>
    </row>
    <row r="680">
      <c r="A680" s="89"/>
      <c r="B680" s="90"/>
      <c r="C680" s="91"/>
      <c r="D680" s="89"/>
      <c r="E680" s="92"/>
      <c r="F680" s="93"/>
      <c r="G680" s="93"/>
      <c r="H680" s="93"/>
      <c r="I680" s="93"/>
      <c r="J680" s="94"/>
      <c r="K680" s="88"/>
      <c r="L680" s="89"/>
      <c r="M680" s="90"/>
      <c r="N680" s="91"/>
      <c r="O680" s="92"/>
      <c r="P680" s="93"/>
      <c r="Q680" s="93"/>
      <c r="R680" s="93"/>
      <c r="S680" s="93"/>
      <c r="T680" s="94"/>
    </row>
    <row r="681">
      <c r="A681" s="95"/>
      <c r="B681" s="96"/>
      <c r="C681" s="97"/>
      <c r="D681" s="95"/>
      <c r="E681" s="98"/>
      <c r="F681" s="99"/>
      <c r="G681" s="99"/>
      <c r="H681" s="99"/>
      <c r="I681" s="99"/>
      <c r="J681" s="100"/>
      <c r="K681" s="88"/>
      <c r="L681" s="95"/>
      <c r="M681" s="96"/>
      <c r="N681" s="97"/>
      <c r="O681" s="98"/>
      <c r="P681" s="99"/>
      <c r="Q681" s="99"/>
      <c r="R681" s="99"/>
      <c r="S681" s="99"/>
      <c r="T681" s="100"/>
    </row>
    <row r="682">
      <c r="A682" s="89"/>
      <c r="B682" s="90"/>
      <c r="C682" s="91"/>
      <c r="D682" s="89"/>
      <c r="E682" s="92"/>
      <c r="F682" s="93"/>
      <c r="G682" s="93"/>
      <c r="H682" s="93"/>
      <c r="I682" s="93"/>
      <c r="J682" s="94"/>
      <c r="K682" s="88"/>
      <c r="L682" s="89"/>
      <c r="M682" s="90"/>
      <c r="N682" s="91"/>
      <c r="O682" s="92"/>
      <c r="P682" s="93"/>
      <c r="Q682" s="93"/>
      <c r="R682" s="93"/>
      <c r="S682" s="93"/>
      <c r="T682" s="94"/>
    </row>
    <row r="683">
      <c r="A683" s="95"/>
      <c r="B683" s="96"/>
      <c r="C683" s="97"/>
      <c r="D683" s="95"/>
      <c r="E683" s="98"/>
      <c r="F683" s="99"/>
      <c r="G683" s="99"/>
      <c r="H683" s="99"/>
      <c r="I683" s="99"/>
      <c r="J683" s="100"/>
      <c r="K683" s="88"/>
      <c r="L683" s="95"/>
      <c r="M683" s="96"/>
      <c r="N683" s="97"/>
      <c r="O683" s="98"/>
      <c r="P683" s="99"/>
      <c r="Q683" s="99"/>
      <c r="R683" s="99"/>
      <c r="S683" s="99"/>
      <c r="T683" s="100"/>
    </row>
    <row r="684">
      <c r="A684" s="89"/>
      <c r="B684" s="90"/>
      <c r="C684" s="91"/>
      <c r="D684" s="89"/>
      <c r="E684" s="92"/>
      <c r="F684" s="93"/>
      <c r="G684" s="93"/>
      <c r="H684" s="93"/>
      <c r="I684" s="93"/>
      <c r="J684" s="94"/>
      <c r="K684" s="88"/>
      <c r="L684" s="89"/>
      <c r="M684" s="90"/>
      <c r="N684" s="91"/>
      <c r="O684" s="92"/>
      <c r="P684" s="93"/>
      <c r="Q684" s="93"/>
      <c r="R684" s="93"/>
      <c r="S684" s="93"/>
      <c r="T684" s="94"/>
    </row>
    <row r="685">
      <c r="A685" s="95"/>
      <c r="B685" s="96"/>
      <c r="C685" s="97"/>
      <c r="D685" s="95"/>
      <c r="E685" s="98"/>
      <c r="F685" s="99"/>
      <c r="G685" s="99"/>
      <c r="H685" s="99"/>
      <c r="I685" s="99"/>
      <c r="J685" s="100"/>
      <c r="K685" s="88"/>
      <c r="L685" s="95"/>
      <c r="M685" s="96"/>
      <c r="N685" s="97"/>
      <c r="O685" s="98"/>
      <c r="P685" s="99"/>
      <c r="Q685" s="99"/>
      <c r="R685" s="99"/>
      <c r="S685" s="99"/>
      <c r="T685" s="100"/>
    </row>
    <row r="686">
      <c r="A686" s="89"/>
      <c r="B686" s="90"/>
      <c r="C686" s="91"/>
      <c r="D686" s="89"/>
      <c r="E686" s="92"/>
      <c r="F686" s="93"/>
      <c r="G686" s="93"/>
      <c r="H686" s="93"/>
      <c r="I686" s="93"/>
      <c r="J686" s="94"/>
      <c r="K686" s="88"/>
      <c r="L686" s="89"/>
      <c r="M686" s="90"/>
      <c r="N686" s="91"/>
      <c r="O686" s="92"/>
      <c r="P686" s="93"/>
      <c r="Q686" s="93"/>
      <c r="R686" s="93"/>
      <c r="S686" s="93"/>
      <c r="T686" s="94"/>
    </row>
    <row r="687">
      <c r="A687" s="95"/>
      <c r="B687" s="96"/>
      <c r="C687" s="97"/>
      <c r="D687" s="95"/>
      <c r="E687" s="98"/>
      <c r="F687" s="99"/>
      <c r="G687" s="99"/>
      <c r="H687" s="99"/>
      <c r="I687" s="99"/>
      <c r="J687" s="100"/>
      <c r="K687" s="88"/>
      <c r="L687" s="95"/>
      <c r="M687" s="96"/>
      <c r="N687" s="97"/>
      <c r="O687" s="98"/>
      <c r="P687" s="99"/>
      <c r="Q687" s="99"/>
      <c r="R687" s="99"/>
      <c r="S687" s="99"/>
      <c r="T687" s="100"/>
    </row>
    <row r="688">
      <c r="A688" s="89"/>
      <c r="B688" s="90"/>
      <c r="C688" s="91"/>
      <c r="D688" s="89"/>
      <c r="E688" s="92"/>
      <c r="F688" s="93"/>
      <c r="G688" s="93"/>
      <c r="H688" s="93"/>
      <c r="I688" s="93"/>
      <c r="J688" s="94"/>
      <c r="K688" s="88"/>
      <c r="L688" s="89"/>
      <c r="M688" s="90"/>
      <c r="N688" s="91"/>
      <c r="O688" s="92"/>
      <c r="P688" s="93"/>
      <c r="Q688" s="93"/>
      <c r="R688" s="93"/>
      <c r="S688" s="93"/>
      <c r="T688" s="94"/>
    </row>
    <row r="689">
      <c r="A689" s="95"/>
      <c r="B689" s="96"/>
      <c r="C689" s="97"/>
      <c r="D689" s="95"/>
      <c r="E689" s="98"/>
      <c r="F689" s="99"/>
      <c r="G689" s="99"/>
      <c r="H689" s="99"/>
      <c r="I689" s="99"/>
      <c r="J689" s="100"/>
      <c r="K689" s="88"/>
      <c r="L689" s="95"/>
      <c r="M689" s="96"/>
      <c r="N689" s="97"/>
      <c r="O689" s="98"/>
      <c r="P689" s="99"/>
      <c r="Q689" s="99"/>
      <c r="R689" s="99"/>
      <c r="S689" s="99"/>
      <c r="T689" s="100"/>
    </row>
    <row r="690">
      <c r="A690" s="89"/>
      <c r="B690" s="90"/>
      <c r="C690" s="91"/>
      <c r="D690" s="89"/>
      <c r="E690" s="92"/>
      <c r="F690" s="93"/>
      <c r="G690" s="93"/>
      <c r="H690" s="93"/>
      <c r="I690" s="93"/>
      <c r="J690" s="94"/>
      <c r="K690" s="88"/>
      <c r="L690" s="89"/>
      <c r="M690" s="90"/>
      <c r="N690" s="91"/>
      <c r="O690" s="92"/>
      <c r="P690" s="93"/>
      <c r="Q690" s="93"/>
      <c r="R690" s="93"/>
      <c r="S690" s="93"/>
      <c r="T690" s="94"/>
    </row>
    <row r="691">
      <c r="A691" s="95"/>
      <c r="B691" s="96"/>
      <c r="C691" s="97"/>
      <c r="D691" s="95"/>
      <c r="E691" s="98"/>
      <c r="F691" s="99"/>
      <c r="G691" s="99"/>
      <c r="H691" s="99"/>
      <c r="I691" s="99"/>
      <c r="J691" s="100"/>
      <c r="K691" s="88"/>
      <c r="L691" s="95"/>
      <c r="M691" s="96"/>
      <c r="N691" s="97"/>
      <c r="O691" s="98"/>
      <c r="P691" s="99"/>
      <c r="Q691" s="99"/>
      <c r="R691" s="99"/>
      <c r="S691" s="99"/>
      <c r="T691" s="100"/>
    </row>
    <row r="692">
      <c r="A692" s="89"/>
      <c r="B692" s="90"/>
      <c r="C692" s="91"/>
      <c r="D692" s="89"/>
      <c r="E692" s="92"/>
      <c r="F692" s="93"/>
      <c r="G692" s="93"/>
      <c r="H692" s="93"/>
      <c r="I692" s="93"/>
      <c r="J692" s="94"/>
      <c r="K692" s="88"/>
      <c r="L692" s="89"/>
      <c r="M692" s="90"/>
      <c r="N692" s="91"/>
      <c r="O692" s="92"/>
      <c r="P692" s="93"/>
      <c r="Q692" s="93"/>
      <c r="R692" s="93"/>
      <c r="S692" s="93"/>
      <c r="T692" s="94"/>
    </row>
    <row r="693">
      <c r="A693" s="95"/>
      <c r="B693" s="96"/>
      <c r="C693" s="97"/>
      <c r="D693" s="95"/>
      <c r="E693" s="98"/>
      <c r="F693" s="99"/>
      <c r="G693" s="99"/>
      <c r="H693" s="99"/>
      <c r="I693" s="99"/>
      <c r="J693" s="100"/>
      <c r="K693" s="88"/>
      <c r="L693" s="95"/>
      <c r="M693" s="96"/>
      <c r="N693" s="97"/>
      <c r="O693" s="98"/>
      <c r="P693" s="99"/>
      <c r="Q693" s="99"/>
      <c r="R693" s="99"/>
      <c r="S693" s="99"/>
      <c r="T693" s="100"/>
    </row>
    <row r="694">
      <c r="A694" s="89"/>
      <c r="B694" s="90"/>
      <c r="C694" s="91"/>
      <c r="D694" s="89"/>
      <c r="E694" s="92"/>
      <c r="F694" s="93"/>
      <c r="G694" s="93"/>
      <c r="H694" s="93"/>
      <c r="I694" s="93"/>
      <c r="J694" s="94"/>
      <c r="K694" s="88"/>
      <c r="L694" s="89"/>
      <c r="M694" s="90"/>
      <c r="N694" s="91"/>
      <c r="O694" s="92"/>
      <c r="P694" s="93"/>
      <c r="Q694" s="93"/>
      <c r="R694" s="93"/>
      <c r="S694" s="93"/>
      <c r="T694" s="94"/>
    </row>
    <row r="695">
      <c r="A695" s="95"/>
      <c r="B695" s="96"/>
      <c r="C695" s="97"/>
      <c r="D695" s="95"/>
      <c r="E695" s="98"/>
      <c r="F695" s="99"/>
      <c r="G695" s="99"/>
      <c r="H695" s="99"/>
      <c r="I695" s="99"/>
      <c r="J695" s="100"/>
      <c r="K695" s="88"/>
      <c r="L695" s="95"/>
      <c r="M695" s="96"/>
      <c r="N695" s="97"/>
      <c r="O695" s="98"/>
      <c r="P695" s="99"/>
      <c r="Q695" s="99"/>
      <c r="R695" s="99"/>
      <c r="S695" s="99"/>
      <c r="T695" s="100"/>
    </row>
    <row r="696">
      <c r="A696" s="89"/>
      <c r="B696" s="90"/>
      <c r="C696" s="91"/>
      <c r="D696" s="89"/>
      <c r="E696" s="92"/>
      <c r="F696" s="93"/>
      <c r="G696" s="93"/>
      <c r="H696" s="93"/>
      <c r="I696" s="93"/>
      <c r="J696" s="94"/>
      <c r="K696" s="88"/>
      <c r="L696" s="89"/>
      <c r="M696" s="90"/>
      <c r="N696" s="91"/>
      <c r="O696" s="92"/>
      <c r="P696" s="93"/>
      <c r="Q696" s="93"/>
      <c r="R696" s="93"/>
      <c r="S696" s="93"/>
      <c r="T696" s="94"/>
    </row>
    <row r="697">
      <c r="A697" s="95"/>
      <c r="B697" s="96"/>
      <c r="C697" s="97"/>
      <c r="D697" s="95"/>
      <c r="E697" s="98"/>
      <c r="F697" s="99"/>
      <c r="G697" s="99"/>
      <c r="H697" s="99"/>
      <c r="I697" s="99"/>
      <c r="J697" s="100"/>
      <c r="K697" s="88"/>
      <c r="L697" s="95"/>
      <c r="M697" s="96"/>
      <c r="N697" s="97"/>
      <c r="O697" s="98"/>
      <c r="P697" s="99"/>
      <c r="Q697" s="99"/>
      <c r="R697" s="99"/>
      <c r="S697" s="99"/>
      <c r="T697" s="100"/>
    </row>
    <row r="698">
      <c r="A698" s="89"/>
      <c r="B698" s="90"/>
      <c r="C698" s="91"/>
      <c r="D698" s="89"/>
      <c r="E698" s="92"/>
      <c r="F698" s="93"/>
      <c r="G698" s="93"/>
      <c r="H698" s="93"/>
      <c r="I698" s="93"/>
      <c r="J698" s="94"/>
      <c r="K698" s="88"/>
      <c r="L698" s="89"/>
      <c r="M698" s="90"/>
      <c r="N698" s="91"/>
      <c r="O698" s="92"/>
      <c r="P698" s="93"/>
      <c r="Q698" s="93"/>
      <c r="R698" s="93"/>
      <c r="S698" s="93"/>
      <c r="T698" s="94"/>
    </row>
    <row r="699">
      <c r="A699" s="95"/>
      <c r="B699" s="96"/>
      <c r="C699" s="97"/>
      <c r="D699" s="95"/>
      <c r="E699" s="98"/>
      <c r="F699" s="99"/>
      <c r="G699" s="99"/>
      <c r="H699" s="99"/>
      <c r="I699" s="99"/>
      <c r="J699" s="100"/>
      <c r="K699" s="88"/>
      <c r="L699" s="95"/>
      <c r="M699" s="96"/>
      <c r="N699" s="97"/>
      <c r="O699" s="98"/>
      <c r="P699" s="99"/>
      <c r="Q699" s="99"/>
      <c r="R699" s="99"/>
      <c r="S699" s="99"/>
      <c r="T699" s="100"/>
    </row>
    <row r="700">
      <c r="A700" s="89"/>
      <c r="B700" s="90"/>
      <c r="C700" s="91"/>
      <c r="D700" s="89"/>
      <c r="E700" s="92"/>
      <c r="F700" s="93"/>
      <c r="G700" s="93"/>
      <c r="H700" s="93"/>
      <c r="I700" s="93"/>
      <c r="J700" s="94"/>
      <c r="K700" s="88"/>
      <c r="L700" s="89"/>
      <c r="M700" s="90"/>
      <c r="N700" s="91"/>
      <c r="O700" s="92"/>
      <c r="P700" s="93"/>
      <c r="Q700" s="93"/>
      <c r="R700" s="93"/>
      <c r="S700" s="93"/>
      <c r="T700" s="94"/>
    </row>
    <row r="701">
      <c r="A701" s="95"/>
      <c r="B701" s="96"/>
      <c r="C701" s="97"/>
      <c r="D701" s="95"/>
      <c r="E701" s="98"/>
      <c r="F701" s="99"/>
      <c r="G701" s="99"/>
      <c r="H701" s="99"/>
      <c r="I701" s="99"/>
      <c r="J701" s="100"/>
      <c r="K701" s="88"/>
      <c r="L701" s="95"/>
      <c r="M701" s="96"/>
      <c r="N701" s="97"/>
      <c r="O701" s="98"/>
      <c r="P701" s="99"/>
      <c r="Q701" s="99"/>
      <c r="R701" s="99"/>
      <c r="S701" s="99"/>
      <c r="T701" s="100"/>
    </row>
    <row r="702">
      <c r="A702" s="89"/>
      <c r="B702" s="90"/>
      <c r="C702" s="91"/>
      <c r="D702" s="89"/>
      <c r="E702" s="92"/>
      <c r="F702" s="93"/>
      <c r="G702" s="93"/>
      <c r="H702" s="93"/>
      <c r="I702" s="93"/>
      <c r="J702" s="94"/>
      <c r="K702" s="88"/>
      <c r="L702" s="89"/>
      <c r="M702" s="90"/>
      <c r="N702" s="91"/>
      <c r="O702" s="92"/>
      <c r="P702" s="93"/>
      <c r="Q702" s="93"/>
      <c r="R702" s="93"/>
      <c r="S702" s="93"/>
      <c r="T702" s="94"/>
    </row>
    <row r="703">
      <c r="A703" s="95"/>
      <c r="B703" s="96"/>
      <c r="C703" s="97"/>
      <c r="D703" s="95"/>
      <c r="E703" s="98"/>
      <c r="F703" s="99"/>
      <c r="G703" s="99"/>
      <c r="H703" s="99"/>
      <c r="I703" s="99"/>
      <c r="J703" s="100"/>
      <c r="K703" s="88"/>
      <c r="L703" s="95"/>
      <c r="M703" s="96"/>
      <c r="N703" s="97"/>
      <c r="O703" s="98"/>
      <c r="P703" s="99"/>
      <c r="Q703" s="99"/>
      <c r="R703" s="99"/>
      <c r="S703" s="99"/>
      <c r="T703" s="100"/>
    </row>
    <row r="704">
      <c r="A704" s="89"/>
      <c r="B704" s="90"/>
      <c r="C704" s="91"/>
      <c r="D704" s="89"/>
      <c r="E704" s="92"/>
      <c r="F704" s="93"/>
      <c r="G704" s="93"/>
      <c r="H704" s="93"/>
      <c r="I704" s="93"/>
      <c r="J704" s="94"/>
      <c r="K704" s="88"/>
      <c r="L704" s="89"/>
      <c r="M704" s="90"/>
      <c r="N704" s="91"/>
      <c r="O704" s="92"/>
      <c r="P704" s="93"/>
      <c r="Q704" s="93"/>
      <c r="R704" s="93"/>
      <c r="S704" s="93"/>
      <c r="T704" s="94"/>
    </row>
    <row r="705">
      <c r="A705" s="95"/>
      <c r="B705" s="96"/>
      <c r="C705" s="97"/>
      <c r="D705" s="95"/>
      <c r="E705" s="98"/>
      <c r="F705" s="99"/>
      <c r="G705" s="99"/>
      <c r="H705" s="99"/>
      <c r="I705" s="99"/>
      <c r="J705" s="100"/>
      <c r="K705" s="88"/>
      <c r="L705" s="95"/>
      <c r="M705" s="96"/>
      <c r="N705" s="97"/>
      <c r="O705" s="98"/>
      <c r="P705" s="99"/>
      <c r="Q705" s="99"/>
      <c r="R705" s="99"/>
      <c r="S705" s="99"/>
      <c r="T705" s="100"/>
    </row>
    <row r="706">
      <c r="A706" s="89"/>
      <c r="B706" s="90"/>
      <c r="C706" s="91"/>
      <c r="D706" s="89"/>
      <c r="E706" s="92"/>
      <c r="F706" s="93"/>
      <c r="G706" s="93"/>
      <c r="H706" s="93"/>
      <c r="I706" s="93"/>
      <c r="J706" s="94"/>
      <c r="K706" s="88"/>
      <c r="L706" s="89"/>
      <c r="M706" s="90"/>
      <c r="N706" s="91"/>
      <c r="O706" s="92"/>
      <c r="P706" s="93"/>
      <c r="Q706" s="93"/>
      <c r="R706" s="93"/>
      <c r="S706" s="93"/>
      <c r="T706" s="94"/>
    </row>
    <row r="707">
      <c r="A707" s="95"/>
      <c r="B707" s="96"/>
      <c r="C707" s="97"/>
      <c r="D707" s="95"/>
      <c r="E707" s="98"/>
      <c r="F707" s="99"/>
      <c r="G707" s="99"/>
      <c r="H707" s="99"/>
      <c r="I707" s="99"/>
      <c r="J707" s="100"/>
      <c r="K707" s="88"/>
      <c r="L707" s="95"/>
      <c r="M707" s="96"/>
      <c r="N707" s="97"/>
      <c r="O707" s="98"/>
      <c r="P707" s="99"/>
      <c r="Q707" s="99"/>
      <c r="R707" s="99"/>
      <c r="S707" s="99"/>
      <c r="T707" s="100"/>
    </row>
    <row r="708">
      <c r="A708" s="89"/>
      <c r="B708" s="90"/>
      <c r="C708" s="91"/>
      <c r="D708" s="89"/>
      <c r="E708" s="92"/>
      <c r="F708" s="93"/>
      <c r="G708" s="93"/>
      <c r="H708" s="93"/>
      <c r="I708" s="93"/>
      <c r="J708" s="94"/>
      <c r="K708" s="88"/>
      <c r="L708" s="89"/>
      <c r="M708" s="90"/>
      <c r="N708" s="91"/>
      <c r="O708" s="92"/>
      <c r="P708" s="93"/>
      <c r="Q708" s="93"/>
      <c r="R708" s="93"/>
      <c r="S708" s="93"/>
      <c r="T708" s="94"/>
    </row>
    <row r="709">
      <c r="A709" s="95"/>
      <c r="B709" s="96"/>
      <c r="C709" s="97"/>
      <c r="D709" s="95"/>
      <c r="E709" s="98"/>
      <c r="F709" s="99"/>
      <c r="G709" s="99"/>
      <c r="H709" s="99"/>
      <c r="I709" s="99"/>
      <c r="J709" s="100"/>
      <c r="K709" s="88"/>
      <c r="L709" s="95"/>
      <c r="M709" s="96"/>
      <c r="N709" s="97"/>
      <c r="O709" s="98"/>
      <c r="P709" s="99"/>
      <c r="Q709" s="99"/>
      <c r="R709" s="99"/>
      <c r="S709" s="99"/>
      <c r="T709" s="100"/>
    </row>
    <row r="710">
      <c r="A710" s="89"/>
      <c r="B710" s="90"/>
      <c r="C710" s="91"/>
      <c r="D710" s="89"/>
      <c r="E710" s="92"/>
      <c r="F710" s="93"/>
      <c r="G710" s="93"/>
      <c r="H710" s="93"/>
      <c r="I710" s="93"/>
      <c r="J710" s="94"/>
      <c r="K710" s="88"/>
      <c r="L710" s="89"/>
      <c r="M710" s="90"/>
      <c r="N710" s="91"/>
      <c r="O710" s="92"/>
      <c r="P710" s="93"/>
      <c r="Q710" s="93"/>
      <c r="R710" s="93"/>
      <c r="S710" s="93"/>
      <c r="T710" s="94"/>
    </row>
    <row r="711">
      <c r="A711" s="95"/>
      <c r="B711" s="96"/>
      <c r="C711" s="97"/>
      <c r="D711" s="95"/>
      <c r="E711" s="98"/>
      <c r="F711" s="99"/>
      <c r="G711" s="99"/>
      <c r="H711" s="99"/>
      <c r="I711" s="99"/>
      <c r="J711" s="100"/>
      <c r="K711" s="88"/>
      <c r="L711" s="95"/>
      <c r="M711" s="96"/>
      <c r="N711" s="97"/>
      <c r="O711" s="98"/>
      <c r="P711" s="99"/>
      <c r="Q711" s="99"/>
      <c r="R711" s="99"/>
      <c r="S711" s="99"/>
      <c r="T711" s="100"/>
    </row>
    <row r="712">
      <c r="A712" s="89"/>
      <c r="B712" s="90"/>
      <c r="C712" s="91"/>
      <c r="D712" s="89"/>
      <c r="E712" s="92"/>
      <c r="F712" s="93"/>
      <c r="G712" s="93"/>
      <c r="H712" s="93"/>
      <c r="I712" s="93"/>
      <c r="J712" s="94"/>
      <c r="K712" s="88"/>
      <c r="L712" s="89"/>
      <c r="M712" s="90"/>
      <c r="N712" s="91"/>
      <c r="O712" s="92"/>
      <c r="P712" s="93"/>
      <c r="Q712" s="93"/>
      <c r="R712" s="93"/>
      <c r="S712" s="93"/>
      <c r="T712" s="94"/>
    </row>
    <row r="713">
      <c r="A713" s="95"/>
      <c r="B713" s="96"/>
      <c r="C713" s="97"/>
      <c r="D713" s="95"/>
      <c r="E713" s="98"/>
      <c r="F713" s="99"/>
      <c r="G713" s="99"/>
      <c r="H713" s="99"/>
      <c r="I713" s="99"/>
      <c r="J713" s="100"/>
      <c r="K713" s="88"/>
      <c r="L713" s="95"/>
      <c r="M713" s="96"/>
      <c r="N713" s="97"/>
      <c r="O713" s="98"/>
      <c r="P713" s="99"/>
      <c r="Q713" s="99"/>
      <c r="R713" s="99"/>
      <c r="S713" s="99"/>
      <c r="T713" s="100"/>
    </row>
    <row r="714">
      <c r="A714" s="89"/>
      <c r="B714" s="90"/>
      <c r="C714" s="91"/>
      <c r="D714" s="89"/>
      <c r="E714" s="92"/>
      <c r="F714" s="93"/>
      <c r="G714" s="93"/>
      <c r="H714" s="93"/>
      <c r="I714" s="93"/>
      <c r="J714" s="94"/>
      <c r="K714" s="88"/>
      <c r="L714" s="89"/>
      <c r="M714" s="90"/>
      <c r="N714" s="91"/>
      <c r="O714" s="92"/>
      <c r="P714" s="93"/>
      <c r="Q714" s="93"/>
      <c r="R714" s="93"/>
      <c r="S714" s="93"/>
      <c r="T714" s="94"/>
    </row>
    <row r="715">
      <c r="A715" s="95"/>
      <c r="B715" s="96"/>
      <c r="C715" s="97"/>
      <c r="D715" s="95"/>
      <c r="E715" s="98"/>
      <c r="F715" s="99"/>
      <c r="G715" s="99"/>
      <c r="H715" s="99"/>
      <c r="I715" s="99"/>
      <c r="J715" s="100"/>
      <c r="K715" s="88"/>
      <c r="L715" s="95"/>
      <c r="M715" s="96"/>
      <c r="N715" s="97"/>
      <c r="O715" s="98"/>
      <c r="P715" s="99"/>
      <c r="Q715" s="99"/>
      <c r="R715" s="99"/>
      <c r="S715" s="99"/>
      <c r="T715" s="100"/>
    </row>
    <row r="716">
      <c r="A716" s="89"/>
      <c r="B716" s="90"/>
      <c r="C716" s="91"/>
      <c r="D716" s="89"/>
      <c r="E716" s="92"/>
      <c r="F716" s="93"/>
      <c r="G716" s="93"/>
      <c r="H716" s="93"/>
      <c r="I716" s="93"/>
      <c r="J716" s="94"/>
      <c r="K716" s="88"/>
      <c r="L716" s="89"/>
      <c r="M716" s="90"/>
      <c r="N716" s="91"/>
      <c r="O716" s="92"/>
      <c r="P716" s="93"/>
      <c r="Q716" s="93"/>
      <c r="R716" s="93"/>
      <c r="S716" s="93"/>
      <c r="T716" s="94"/>
    </row>
    <row r="717">
      <c r="A717" s="95"/>
      <c r="B717" s="96"/>
      <c r="C717" s="97"/>
      <c r="D717" s="95"/>
      <c r="E717" s="98"/>
      <c r="F717" s="99"/>
      <c r="G717" s="99"/>
      <c r="H717" s="99"/>
      <c r="I717" s="99"/>
      <c r="J717" s="100"/>
      <c r="K717" s="88"/>
      <c r="L717" s="95"/>
      <c r="M717" s="96"/>
      <c r="N717" s="97"/>
      <c r="O717" s="98"/>
      <c r="P717" s="99"/>
      <c r="Q717" s="99"/>
      <c r="R717" s="99"/>
      <c r="S717" s="99"/>
      <c r="T717" s="100"/>
    </row>
    <row r="718">
      <c r="A718" s="89"/>
      <c r="B718" s="90"/>
      <c r="C718" s="91"/>
      <c r="D718" s="89"/>
      <c r="E718" s="92"/>
      <c r="F718" s="93"/>
      <c r="G718" s="93"/>
      <c r="H718" s="93"/>
      <c r="I718" s="93"/>
      <c r="J718" s="94"/>
      <c r="K718" s="88"/>
      <c r="L718" s="89"/>
      <c r="M718" s="90"/>
      <c r="N718" s="91"/>
      <c r="O718" s="92"/>
      <c r="P718" s="93"/>
      <c r="Q718" s="93"/>
      <c r="R718" s="93"/>
      <c r="S718" s="93"/>
      <c r="T718" s="94"/>
    </row>
    <row r="719">
      <c r="A719" s="95"/>
      <c r="B719" s="96"/>
      <c r="C719" s="97"/>
      <c r="D719" s="95"/>
      <c r="E719" s="98"/>
      <c r="F719" s="99"/>
      <c r="G719" s="99"/>
      <c r="H719" s="99"/>
      <c r="I719" s="99"/>
      <c r="J719" s="100"/>
      <c r="K719" s="88"/>
      <c r="L719" s="95"/>
      <c r="M719" s="96"/>
      <c r="N719" s="97"/>
      <c r="O719" s="98"/>
      <c r="P719" s="99"/>
      <c r="Q719" s="99"/>
      <c r="R719" s="99"/>
      <c r="S719" s="99"/>
      <c r="T719" s="100"/>
    </row>
    <row r="720">
      <c r="A720" s="89"/>
      <c r="B720" s="90"/>
      <c r="C720" s="91"/>
      <c r="D720" s="89"/>
      <c r="E720" s="92"/>
      <c r="F720" s="93"/>
      <c r="G720" s="93"/>
      <c r="H720" s="93"/>
      <c r="I720" s="93"/>
      <c r="J720" s="94"/>
      <c r="K720" s="88"/>
      <c r="L720" s="89"/>
      <c r="M720" s="90"/>
      <c r="N720" s="91"/>
      <c r="O720" s="92"/>
      <c r="P720" s="93"/>
      <c r="Q720" s="93"/>
      <c r="R720" s="93"/>
      <c r="S720" s="93"/>
      <c r="T720" s="94"/>
    </row>
    <row r="721">
      <c r="A721" s="95"/>
      <c r="B721" s="96"/>
      <c r="C721" s="97"/>
      <c r="D721" s="95"/>
      <c r="E721" s="98"/>
      <c r="F721" s="99"/>
      <c r="G721" s="99"/>
      <c r="H721" s="99"/>
      <c r="I721" s="99"/>
      <c r="J721" s="100"/>
      <c r="K721" s="88"/>
      <c r="L721" s="95"/>
      <c r="M721" s="96"/>
      <c r="N721" s="97"/>
      <c r="O721" s="98"/>
      <c r="P721" s="99"/>
      <c r="Q721" s="99"/>
      <c r="R721" s="99"/>
      <c r="S721" s="99"/>
      <c r="T721" s="100"/>
    </row>
    <row r="722">
      <c r="A722" s="89"/>
      <c r="B722" s="90"/>
      <c r="C722" s="91"/>
      <c r="D722" s="89"/>
      <c r="E722" s="92"/>
      <c r="F722" s="93"/>
      <c r="G722" s="93"/>
      <c r="H722" s="93"/>
      <c r="I722" s="93"/>
      <c r="J722" s="94"/>
      <c r="K722" s="88"/>
      <c r="L722" s="89"/>
      <c r="M722" s="90"/>
      <c r="N722" s="91"/>
      <c r="O722" s="92"/>
      <c r="P722" s="93"/>
      <c r="Q722" s="93"/>
      <c r="R722" s="93"/>
      <c r="S722" s="93"/>
      <c r="T722" s="94"/>
    </row>
    <row r="723">
      <c r="A723" s="95"/>
      <c r="B723" s="96"/>
      <c r="C723" s="97"/>
      <c r="D723" s="95"/>
      <c r="E723" s="98"/>
      <c r="F723" s="99"/>
      <c r="G723" s="99"/>
      <c r="H723" s="99"/>
      <c r="I723" s="99"/>
      <c r="J723" s="100"/>
      <c r="K723" s="88"/>
      <c r="L723" s="95"/>
      <c r="M723" s="96"/>
      <c r="N723" s="97"/>
      <c r="O723" s="98"/>
      <c r="P723" s="99"/>
      <c r="Q723" s="99"/>
      <c r="R723" s="99"/>
      <c r="S723" s="99"/>
      <c r="T723" s="100"/>
    </row>
    <row r="724">
      <c r="A724" s="89"/>
      <c r="B724" s="90"/>
      <c r="C724" s="91"/>
      <c r="D724" s="89"/>
      <c r="E724" s="92"/>
      <c r="F724" s="93"/>
      <c r="G724" s="93"/>
      <c r="H724" s="93"/>
      <c r="I724" s="93"/>
      <c r="J724" s="94"/>
      <c r="K724" s="88"/>
      <c r="L724" s="89"/>
      <c r="M724" s="90"/>
      <c r="N724" s="91"/>
      <c r="O724" s="92"/>
      <c r="P724" s="93"/>
      <c r="Q724" s="93"/>
      <c r="R724" s="93"/>
      <c r="S724" s="93"/>
      <c r="T724" s="94"/>
    </row>
    <row r="725">
      <c r="A725" s="95"/>
      <c r="B725" s="96"/>
      <c r="C725" s="97"/>
      <c r="D725" s="95"/>
      <c r="E725" s="98"/>
      <c r="F725" s="99"/>
      <c r="G725" s="99"/>
      <c r="H725" s="99"/>
      <c r="I725" s="99"/>
      <c r="J725" s="100"/>
      <c r="K725" s="88"/>
      <c r="L725" s="95"/>
      <c r="M725" s="96"/>
      <c r="N725" s="97"/>
      <c r="O725" s="98"/>
      <c r="P725" s="99"/>
      <c r="Q725" s="99"/>
      <c r="R725" s="99"/>
      <c r="S725" s="99"/>
      <c r="T725" s="100"/>
    </row>
    <row r="726">
      <c r="A726" s="89"/>
      <c r="B726" s="90"/>
      <c r="C726" s="91"/>
      <c r="D726" s="89"/>
      <c r="E726" s="92"/>
      <c r="F726" s="93"/>
      <c r="G726" s="93"/>
      <c r="H726" s="93"/>
      <c r="I726" s="93"/>
      <c r="J726" s="94"/>
      <c r="K726" s="88"/>
      <c r="L726" s="89"/>
      <c r="M726" s="90"/>
      <c r="N726" s="91"/>
      <c r="O726" s="92"/>
      <c r="P726" s="93"/>
      <c r="Q726" s="93"/>
      <c r="R726" s="93"/>
      <c r="S726" s="93"/>
      <c r="T726" s="94"/>
    </row>
    <row r="727">
      <c r="A727" s="95"/>
      <c r="B727" s="96"/>
      <c r="C727" s="97"/>
      <c r="D727" s="95"/>
      <c r="E727" s="98"/>
      <c r="F727" s="99"/>
      <c r="G727" s="99"/>
      <c r="H727" s="99"/>
      <c r="I727" s="99"/>
      <c r="J727" s="100"/>
      <c r="K727" s="88"/>
      <c r="L727" s="95"/>
      <c r="M727" s="96"/>
      <c r="N727" s="97"/>
      <c r="O727" s="98"/>
      <c r="P727" s="99"/>
      <c r="Q727" s="99"/>
      <c r="R727" s="99"/>
      <c r="S727" s="99"/>
      <c r="T727" s="100"/>
    </row>
    <row r="728">
      <c r="A728" s="89"/>
      <c r="B728" s="90"/>
      <c r="C728" s="91"/>
      <c r="D728" s="89"/>
      <c r="E728" s="92"/>
      <c r="F728" s="93"/>
      <c r="G728" s="93"/>
      <c r="H728" s="93"/>
      <c r="I728" s="93"/>
      <c r="J728" s="94"/>
      <c r="K728" s="88"/>
      <c r="L728" s="89"/>
      <c r="M728" s="90"/>
      <c r="N728" s="91"/>
      <c r="O728" s="92"/>
      <c r="P728" s="93"/>
      <c r="Q728" s="93"/>
      <c r="R728" s="93"/>
      <c r="S728" s="93"/>
      <c r="T728" s="94"/>
    </row>
    <row r="729">
      <c r="A729" s="95"/>
      <c r="B729" s="96"/>
      <c r="C729" s="97"/>
      <c r="D729" s="95"/>
      <c r="E729" s="98"/>
      <c r="F729" s="99"/>
      <c r="G729" s="99"/>
      <c r="H729" s="99"/>
      <c r="I729" s="99"/>
      <c r="J729" s="100"/>
      <c r="K729" s="88"/>
      <c r="L729" s="95"/>
      <c r="M729" s="96"/>
      <c r="N729" s="97"/>
      <c r="O729" s="98"/>
      <c r="P729" s="99"/>
      <c r="Q729" s="99"/>
      <c r="R729" s="99"/>
      <c r="S729" s="99"/>
      <c r="T729" s="100"/>
    </row>
    <row r="730">
      <c r="A730" s="89"/>
      <c r="B730" s="90"/>
      <c r="C730" s="91"/>
      <c r="D730" s="89"/>
      <c r="E730" s="92"/>
      <c r="F730" s="93"/>
      <c r="G730" s="93"/>
      <c r="H730" s="93"/>
      <c r="I730" s="93"/>
      <c r="J730" s="94"/>
      <c r="K730" s="88"/>
      <c r="L730" s="89"/>
      <c r="M730" s="90"/>
      <c r="N730" s="91"/>
      <c r="O730" s="92"/>
      <c r="P730" s="93"/>
      <c r="Q730" s="93"/>
      <c r="R730" s="93"/>
      <c r="S730" s="93"/>
      <c r="T730" s="94"/>
    </row>
    <row r="731">
      <c r="A731" s="95"/>
      <c r="B731" s="96"/>
      <c r="C731" s="97"/>
      <c r="D731" s="95"/>
      <c r="E731" s="98"/>
      <c r="F731" s="99"/>
      <c r="G731" s="99"/>
      <c r="H731" s="99"/>
      <c r="I731" s="99"/>
      <c r="J731" s="100"/>
      <c r="K731" s="88"/>
      <c r="L731" s="95"/>
      <c r="M731" s="96"/>
      <c r="N731" s="97"/>
      <c r="O731" s="98"/>
      <c r="P731" s="99"/>
      <c r="Q731" s="99"/>
      <c r="R731" s="99"/>
      <c r="S731" s="99"/>
      <c r="T731" s="100"/>
    </row>
    <row r="732">
      <c r="A732" s="89"/>
      <c r="B732" s="90"/>
      <c r="C732" s="91"/>
      <c r="D732" s="89"/>
      <c r="E732" s="92"/>
      <c r="F732" s="93"/>
      <c r="G732" s="93"/>
      <c r="H732" s="93"/>
      <c r="I732" s="93"/>
      <c r="J732" s="94"/>
      <c r="K732" s="88"/>
      <c r="L732" s="89"/>
      <c r="M732" s="90"/>
      <c r="N732" s="91"/>
      <c r="O732" s="92"/>
      <c r="P732" s="93"/>
      <c r="Q732" s="93"/>
      <c r="R732" s="93"/>
      <c r="S732" s="93"/>
      <c r="T732" s="94"/>
    </row>
    <row r="733">
      <c r="A733" s="95"/>
      <c r="B733" s="96"/>
      <c r="C733" s="97"/>
      <c r="D733" s="95"/>
      <c r="E733" s="98"/>
      <c r="F733" s="99"/>
      <c r="G733" s="99"/>
      <c r="H733" s="99"/>
      <c r="I733" s="99"/>
      <c r="J733" s="100"/>
      <c r="K733" s="88"/>
      <c r="L733" s="95"/>
      <c r="M733" s="96"/>
      <c r="N733" s="97"/>
      <c r="O733" s="98"/>
      <c r="P733" s="99"/>
      <c r="Q733" s="99"/>
      <c r="R733" s="99"/>
      <c r="S733" s="99"/>
      <c r="T733" s="100"/>
    </row>
    <row r="734">
      <c r="A734" s="89"/>
      <c r="B734" s="90"/>
      <c r="C734" s="91"/>
      <c r="D734" s="89"/>
      <c r="E734" s="92"/>
      <c r="F734" s="93"/>
      <c r="G734" s="93"/>
      <c r="H734" s="93"/>
      <c r="I734" s="93"/>
      <c r="J734" s="94"/>
      <c r="K734" s="88"/>
      <c r="L734" s="89"/>
      <c r="M734" s="90"/>
      <c r="N734" s="91"/>
      <c r="O734" s="92"/>
      <c r="P734" s="93"/>
      <c r="Q734" s="93"/>
      <c r="R734" s="93"/>
      <c r="S734" s="93"/>
      <c r="T734" s="94"/>
    </row>
    <row r="735">
      <c r="A735" s="95"/>
      <c r="B735" s="96"/>
      <c r="C735" s="97"/>
      <c r="D735" s="95"/>
      <c r="E735" s="98"/>
      <c r="F735" s="99"/>
      <c r="G735" s="99"/>
      <c r="H735" s="99"/>
      <c r="I735" s="99"/>
      <c r="J735" s="100"/>
      <c r="K735" s="88"/>
      <c r="L735" s="95"/>
      <c r="M735" s="96"/>
      <c r="N735" s="97"/>
      <c r="O735" s="98"/>
      <c r="P735" s="99"/>
      <c r="Q735" s="99"/>
      <c r="R735" s="99"/>
      <c r="S735" s="99"/>
      <c r="T735" s="100"/>
    </row>
    <row r="736">
      <c r="A736" s="89"/>
      <c r="B736" s="90"/>
      <c r="C736" s="91"/>
      <c r="D736" s="89"/>
      <c r="E736" s="92"/>
      <c r="F736" s="93"/>
      <c r="G736" s="93"/>
      <c r="H736" s="93"/>
      <c r="I736" s="93"/>
      <c r="J736" s="94"/>
      <c r="K736" s="88"/>
      <c r="L736" s="89"/>
      <c r="M736" s="90"/>
      <c r="N736" s="91"/>
      <c r="O736" s="92"/>
      <c r="P736" s="93"/>
      <c r="Q736" s="93"/>
      <c r="R736" s="93"/>
      <c r="S736" s="93"/>
      <c r="T736" s="94"/>
    </row>
    <row r="737">
      <c r="A737" s="95"/>
      <c r="B737" s="96"/>
      <c r="C737" s="97"/>
      <c r="D737" s="95"/>
      <c r="E737" s="98"/>
      <c r="F737" s="99"/>
      <c r="G737" s="99"/>
      <c r="H737" s="99"/>
      <c r="I737" s="99"/>
      <c r="J737" s="100"/>
      <c r="K737" s="88"/>
      <c r="L737" s="95"/>
      <c r="M737" s="96"/>
      <c r="N737" s="97"/>
      <c r="O737" s="98"/>
      <c r="P737" s="99"/>
      <c r="Q737" s="99"/>
      <c r="R737" s="99"/>
      <c r="S737" s="99"/>
      <c r="T737" s="100"/>
    </row>
    <row r="738">
      <c r="A738" s="89"/>
      <c r="B738" s="90"/>
      <c r="C738" s="91"/>
      <c r="D738" s="89"/>
      <c r="E738" s="92"/>
      <c r="F738" s="93"/>
      <c r="G738" s="93"/>
      <c r="H738" s="93"/>
      <c r="I738" s="93"/>
      <c r="J738" s="94"/>
      <c r="K738" s="88"/>
      <c r="L738" s="89"/>
      <c r="M738" s="90"/>
      <c r="N738" s="91"/>
      <c r="O738" s="92"/>
      <c r="P738" s="93"/>
      <c r="Q738" s="93"/>
      <c r="R738" s="93"/>
      <c r="S738" s="93"/>
      <c r="T738" s="94"/>
    </row>
    <row r="739">
      <c r="A739" s="95"/>
      <c r="B739" s="96"/>
      <c r="C739" s="97"/>
      <c r="D739" s="95"/>
      <c r="E739" s="98"/>
      <c r="F739" s="99"/>
      <c r="G739" s="99"/>
      <c r="H739" s="99"/>
      <c r="I739" s="99"/>
      <c r="J739" s="100"/>
      <c r="K739" s="88"/>
      <c r="L739" s="95"/>
      <c r="M739" s="96"/>
      <c r="N739" s="97"/>
      <c r="O739" s="98"/>
      <c r="P739" s="99"/>
      <c r="Q739" s="99"/>
      <c r="R739" s="99"/>
      <c r="S739" s="99"/>
      <c r="T739" s="100"/>
    </row>
    <row r="740">
      <c r="A740" s="89"/>
      <c r="B740" s="90"/>
      <c r="C740" s="91"/>
      <c r="D740" s="89"/>
      <c r="E740" s="92"/>
      <c r="F740" s="93"/>
      <c r="G740" s="93"/>
      <c r="H740" s="93"/>
      <c r="I740" s="93"/>
      <c r="J740" s="94"/>
      <c r="K740" s="88"/>
      <c r="L740" s="89"/>
      <c r="M740" s="90"/>
      <c r="N740" s="91"/>
      <c r="O740" s="92"/>
      <c r="P740" s="93"/>
      <c r="Q740" s="93"/>
      <c r="R740" s="93"/>
      <c r="S740" s="93"/>
      <c r="T740" s="94"/>
    </row>
    <row r="741">
      <c r="A741" s="95"/>
      <c r="B741" s="96"/>
      <c r="C741" s="97"/>
      <c r="D741" s="95"/>
      <c r="E741" s="98"/>
      <c r="F741" s="99"/>
      <c r="G741" s="99"/>
      <c r="H741" s="99"/>
      <c r="I741" s="99"/>
      <c r="J741" s="100"/>
      <c r="K741" s="88"/>
      <c r="L741" s="95"/>
      <c r="M741" s="96"/>
      <c r="N741" s="97"/>
      <c r="O741" s="98"/>
      <c r="P741" s="99"/>
      <c r="Q741" s="99"/>
      <c r="R741" s="99"/>
      <c r="S741" s="99"/>
      <c r="T741" s="100"/>
    </row>
    <row r="742">
      <c r="A742" s="89"/>
      <c r="B742" s="90"/>
      <c r="C742" s="91"/>
      <c r="D742" s="89"/>
      <c r="E742" s="92"/>
      <c r="F742" s="93"/>
      <c r="G742" s="93"/>
      <c r="H742" s="93"/>
      <c r="I742" s="93"/>
      <c r="J742" s="94"/>
      <c r="K742" s="88"/>
      <c r="L742" s="89"/>
      <c r="M742" s="90"/>
      <c r="N742" s="91"/>
      <c r="O742" s="92"/>
      <c r="P742" s="93"/>
      <c r="Q742" s="93"/>
      <c r="R742" s="93"/>
      <c r="S742" s="93"/>
      <c r="T742" s="94"/>
    </row>
    <row r="743">
      <c r="A743" s="95"/>
      <c r="B743" s="96"/>
      <c r="C743" s="97"/>
      <c r="D743" s="95"/>
      <c r="E743" s="98"/>
      <c r="F743" s="99"/>
      <c r="G743" s="99"/>
      <c r="H743" s="99"/>
      <c r="I743" s="99"/>
      <c r="J743" s="100"/>
      <c r="K743" s="88"/>
      <c r="L743" s="95"/>
      <c r="M743" s="96"/>
      <c r="N743" s="97"/>
      <c r="O743" s="98"/>
      <c r="P743" s="99"/>
      <c r="Q743" s="99"/>
      <c r="R743" s="99"/>
      <c r="S743" s="99"/>
      <c r="T743" s="100"/>
    </row>
    <row r="744">
      <c r="A744" s="89"/>
      <c r="B744" s="90"/>
      <c r="C744" s="91"/>
      <c r="D744" s="89"/>
      <c r="E744" s="92"/>
      <c r="F744" s="93"/>
      <c r="G744" s="93"/>
      <c r="H744" s="93"/>
      <c r="I744" s="93"/>
      <c r="J744" s="94"/>
      <c r="K744" s="88"/>
      <c r="L744" s="89"/>
      <c r="M744" s="90"/>
      <c r="N744" s="91"/>
      <c r="O744" s="92"/>
      <c r="P744" s="93"/>
      <c r="Q744" s="93"/>
      <c r="R744" s="93"/>
      <c r="S744" s="93"/>
      <c r="T744" s="94"/>
    </row>
    <row r="745">
      <c r="A745" s="95"/>
      <c r="B745" s="96"/>
      <c r="C745" s="97"/>
      <c r="D745" s="95"/>
      <c r="E745" s="98"/>
      <c r="F745" s="99"/>
      <c r="G745" s="99"/>
      <c r="H745" s="99"/>
      <c r="I745" s="99"/>
      <c r="J745" s="100"/>
      <c r="K745" s="88"/>
      <c r="L745" s="95"/>
      <c r="M745" s="96"/>
      <c r="N745" s="97"/>
      <c r="O745" s="98"/>
      <c r="P745" s="99"/>
      <c r="Q745" s="99"/>
      <c r="R745" s="99"/>
      <c r="S745" s="99"/>
      <c r="T745" s="100"/>
    </row>
    <row r="746">
      <c r="A746" s="89"/>
      <c r="B746" s="90"/>
      <c r="C746" s="91"/>
      <c r="D746" s="89"/>
      <c r="E746" s="92"/>
      <c r="F746" s="93"/>
      <c r="G746" s="93"/>
      <c r="H746" s="93"/>
      <c r="I746" s="93"/>
      <c r="J746" s="94"/>
      <c r="K746" s="88"/>
      <c r="L746" s="89"/>
      <c r="M746" s="90"/>
      <c r="N746" s="91"/>
      <c r="O746" s="92"/>
      <c r="P746" s="93"/>
      <c r="Q746" s="93"/>
      <c r="R746" s="93"/>
      <c r="S746" s="93"/>
      <c r="T746" s="94"/>
    </row>
    <row r="747">
      <c r="A747" s="95"/>
      <c r="B747" s="96"/>
      <c r="C747" s="97"/>
      <c r="D747" s="95"/>
      <c r="E747" s="98"/>
      <c r="F747" s="99"/>
      <c r="G747" s="99"/>
      <c r="H747" s="99"/>
      <c r="I747" s="99"/>
      <c r="J747" s="100"/>
      <c r="K747" s="88"/>
      <c r="L747" s="95"/>
      <c r="M747" s="96"/>
      <c r="N747" s="97"/>
      <c r="O747" s="98"/>
      <c r="P747" s="99"/>
      <c r="Q747" s="99"/>
      <c r="R747" s="99"/>
      <c r="S747" s="99"/>
      <c r="T747" s="100"/>
    </row>
    <row r="748">
      <c r="A748" s="89"/>
      <c r="B748" s="90"/>
      <c r="C748" s="91"/>
      <c r="D748" s="89"/>
      <c r="E748" s="92"/>
      <c r="F748" s="93"/>
      <c r="G748" s="93"/>
      <c r="H748" s="93"/>
      <c r="I748" s="93"/>
      <c r="J748" s="94"/>
      <c r="K748" s="88"/>
      <c r="L748" s="89"/>
      <c r="M748" s="90"/>
      <c r="N748" s="91"/>
      <c r="O748" s="92"/>
      <c r="P748" s="93"/>
      <c r="Q748" s="93"/>
      <c r="R748" s="93"/>
      <c r="S748" s="93"/>
      <c r="T748" s="94"/>
    </row>
    <row r="749">
      <c r="A749" s="95"/>
      <c r="B749" s="96"/>
      <c r="C749" s="97"/>
      <c r="D749" s="95"/>
      <c r="E749" s="98"/>
      <c r="F749" s="99"/>
      <c r="G749" s="99"/>
      <c r="H749" s="99"/>
      <c r="I749" s="99"/>
      <c r="J749" s="100"/>
      <c r="K749" s="88"/>
      <c r="L749" s="95"/>
      <c r="M749" s="96"/>
      <c r="N749" s="97"/>
      <c r="O749" s="98"/>
      <c r="P749" s="99"/>
      <c r="Q749" s="99"/>
      <c r="R749" s="99"/>
      <c r="S749" s="99"/>
      <c r="T749" s="100"/>
    </row>
    <row r="750">
      <c r="A750" s="89"/>
      <c r="B750" s="90"/>
      <c r="C750" s="91"/>
      <c r="D750" s="89"/>
      <c r="E750" s="92"/>
      <c r="F750" s="93"/>
      <c r="G750" s="93"/>
      <c r="H750" s="93"/>
      <c r="I750" s="93"/>
      <c r="J750" s="94"/>
      <c r="K750" s="88"/>
      <c r="L750" s="89"/>
      <c r="M750" s="90"/>
      <c r="N750" s="91"/>
      <c r="O750" s="92"/>
      <c r="P750" s="93"/>
      <c r="Q750" s="93"/>
      <c r="R750" s="93"/>
      <c r="S750" s="93"/>
      <c r="T750" s="94"/>
    </row>
    <row r="751">
      <c r="A751" s="95"/>
      <c r="B751" s="96"/>
      <c r="C751" s="97"/>
      <c r="D751" s="95"/>
      <c r="E751" s="98"/>
      <c r="F751" s="99"/>
      <c r="G751" s="99"/>
      <c r="H751" s="99"/>
      <c r="I751" s="99"/>
      <c r="J751" s="100"/>
      <c r="K751" s="88"/>
      <c r="L751" s="95"/>
      <c r="M751" s="96"/>
      <c r="N751" s="97"/>
      <c r="O751" s="98"/>
      <c r="P751" s="99"/>
      <c r="Q751" s="99"/>
      <c r="R751" s="99"/>
      <c r="S751" s="99"/>
      <c r="T751" s="100"/>
    </row>
    <row r="752">
      <c r="A752" s="89"/>
      <c r="B752" s="90"/>
      <c r="C752" s="91"/>
      <c r="D752" s="89"/>
      <c r="E752" s="92"/>
      <c r="F752" s="93"/>
      <c r="G752" s="93"/>
      <c r="H752" s="93"/>
      <c r="I752" s="93"/>
      <c r="J752" s="94"/>
      <c r="K752" s="88"/>
      <c r="L752" s="89"/>
      <c r="M752" s="90"/>
      <c r="N752" s="91"/>
      <c r="O752" s="92"/>
      <c r="P752" s="93"/>
      <c r="Q752" s="93"/>
      <c r="R752" s="93"/>
      <c r="S752" s="93"/>
      <c r="T752" s="94"/>
    </row>
    <row r="753">
      <c r="A753" s="95"/>
      <c r="B753" s="96"/>
      <c r="C753" s="97"/>
      <c r="D753" s="95"/>
      <c r="E753" s="98"/>
      <c r="F753" s="99"/>
      <c r="G753" s="99"/>
      <c r="H753" s="99"/>
      <c r="I753" s="99"/>
      <c r="J753" s="100"/>
      <c r="K753" s="88"/>
      <c r="L753" s="95"/>
      <c r="M753" s="96"/>
      <c r="N753" s="97"/>
      <c r="O753" s="98"/>
      <c r="P753" s="99"/>
      <c r="Q753" s="99"/>
      <c r="R753" s="99"/>
      <c r="S753" s="99"/>
      <c r="T753" s="100"/>
    </row>
    <row r="754">
      <c r="A754" s="89"/>
      <c r="B754" s="90"/>
      <c r="C754" s="91"/>
      <c r="D754" s="89"/>
      <c r="E754" s="92"/>
      <c r="F754" s="93"/>
      <c r="G754" s="93"/>
      <c r="H754" s="93"/>
      <c r="I754" s="93"/>
      <c r="J754" s="94"/>
      <c r="K754" s="88"/>
      <c r="L754" s="89"/>
      <c r="M754" s="90"/>
      <c r="N754" s="91"/>
      <c r="O754" s="92"/>
      <c r="P754" s="93"/>
      <c r="Q754" s="93"/>
      <c r="R754" s="93"/>
      <c r="S754" s="93"/>
      <c r="T754" s="94"/>
    </row>
    <row r="755">
      <c r="A755" s="95"/>
      <c r="B755" s="96"/>
      <c r="C755" s="97"/>
      <c r="D755" s="95"/>
      <c r="E755" s="98"/>
      <c r="F755" s="99"/>
      <c r="G755" s="99"/>
      <c r="H755" s="99"/>
      <c r="I755" s="99"/>
      <c r="J755" s="100"/>
      <c r="K755" s="88"/>
      <c r="L755" s="95"/>
      <c r="M755" s="96"/>
      <c r="N755" s="97"/>
      <c r="O755" s="98"/>
      <c r="P755" s="99"/>
      <c r="Q755" s="99"/>
      <c r="R755" s="99"/>
      <c r="S755" s="99"/>
      <c r="T755" s="100"/>
    </row>
    <row r="756">
      <c r="A756" s="89"/>
      <c r="B756" s="90"/>
      <c r="C756" s="91"/>
      <c r="D756" s="89"/>
      <c r="E756" s="92"/>
      <c r="F756" s="93"/>
      <c r="G756" s="93"/>
      <c r="H756" s="93"/>
      <c r="I756" s="93"/>
      <c r="J756" s="94"/>
      <c r="K756" s="88"/>
      <c r="L756" s="89"/>
      <c r="M756" s="90"/>
      <c r="N756" s="91"/>
      <c r="O756" s="92"/>
      <c r="P756" s="93"/>
      <c r="Q756" s="93"/>
      <c r="R756" s="93"/>
      <c r="S756" s="93"/>
      <c r="T756" s="94"/>
    </row>
    <row r="757">
      <c r="A757" s="95"/>
      <c r="B757" s="96"/>
      <c r="C757" s="97"/>
      <c r="D757" s="95"/>
      <c r="E757" s="98"/>
      <c r="F757" s="99"/>
      <c r="G757" s="99"/>
      <c r="H757" s="99"/>
      <c r="I757" s="99"/>
      <c r="J757" s="100"/>
      <c r="K757" s="88"/>
      <c r="L757" s="95"/>
      <c r="M757" s="96"/>
      <c r="N757" s="97"/>
      <c r="O757" s="98"/>
      <c r="P757" s="99"/>
      <c r="Q757" s="99"/>
      <c r="R757" s="99"/>
      <c r="S757" s="99"/>
      <c r="T757" s="100"/>
    </row>
    <row r="758">
      <c r="A758" s="89"/>
      <c r="B758" s="90"/>
      <c r="C758" s="91"/>
      <c r="D758" s="89"/>
      <c r="E758" s="92"/>
      <c r="F758" s="93"/>
      <c r="G758" s="93"/>
      <c r="H758" s="93"/>
      <c r="I758" s="93"/>
      <c r="J758" s="94"/>
      <c r="K758" s="88"/>
      <c r="L758" s="89"/>
      <c r="M758" s="90"/>
      <c r="N758" s="91"/>
      <c r="O758" s="92"/>
      <c r="P758" s="93"/>
      <c r="Q758" s="93"/>
      <c r="R758" s="93"/>
      <c r="S758" s="93"/>
      <c r="T758" s="94"/>
    </row>
    <row r="759">
      <c r="A759" s="95"/>
      <c r="B759" s="96"/>
      <c r="C759" s="97"/>
      <c r="D759" s="95"/>
      <c r="E759" s="98"/>
      <c r="F759" s="99"/>
      <c r="G759" s="99"/>
      <c r="H759" s="99"/>
      <c r="I759" s="99"/>
      <c r="J759" s="100"/>
      <c r="K759" s="88"/>
      <c r="L759" s="95"/>
      <c r="M759" s="96"/>
      <c r="N759" s="97"/>
      <c r="O759" s="98"/>
      <c r="P759" s="99"/>
      <c r="Q759" s="99"/>
      <c r="R759" s="99"/>
      <c r="S759" s="99"/>
      <c r="T759" s="100"/>
    </row>
    <row r="760">
      <c r="A760" s="89"/>
      <c r="B760" s="90"/>
      <c r="C760" s="91"/>
      <c r="D760" s="89"/>
      <c r="E760" s="92"/>
      <c r="F760" s="93"/>
      <c r="G760" s="93"/>
      <c r="H760" s="93"/>
      <c r="I760" s="93"/>
      <c r="J760" s="94"/>
      <c r="K760" s="88"/>
      <c r="L760" s="89"/>
      <c r="M760" s="90"/>
      <c r="N760" s="91"/>
      <c r="O760" s="92"/>
      <c r="P760" s="93"/>
      <c r="Q760" s="93"/>
      <c r="R760" s="93"/>
      <c r="S760" s="93"/>
      <c r="T760" s="94"/>
    </row>
    <row r="761">
      <c r="A761" s="95"/>
      <c r="B761" s="96"/>
      <c r="C761" s="97"/>
      <c r="D761" s="95"/>
      <c r="E761" s="98"/>
      <c r="F761" s="99"/>
      <c r="G761" s="99"/>
      <c r="H761" s="99"/>
      <c r="I761" s="99"/>
      <c r="J761" s="100"/>
      <c r="K761" s="88"/>
      <c r="L761" s="95"/>
      <c r="M761" s="96"/>
      <c r="N761" s="97"/>
      <c r="O761" s="98"/>
      <c r="P761" s="99"/>
      <c r="Q761" s="99"/>
      <c r="R761" s="99"/>
      <c r="S761" s="99"/>
      <c r="T761" s="100"/>
    </row>
    <row r="762">
      <c r="A762" s="89"/>
      <c r="B762" s="90"/>
      <c r="C762" s="91"/>
      <c r="D762" s="89"/>
      <c r="E762" s="92"/>
      <c r="F762" s="93"/>
      <c r="G762" s="93"/>
      <c r="H762" s="93"/>
      <c r="I762" s="93"/>
      <c r="J762" s="94"/>
      <c r="K762" s="88"/>
      <c r="L762" s="89"/>
      <c r="M762" s="90"/>
      <c r="N762" s="91"/>
      <c r="O762" s="92"/>
      <c r="P762" s="93"/>
      <c r="Q762" s="93"/>
      <c r="R762" s="93"/>
      <c r="S762" s="93"/>
      <c r="T762" s="94"/>
    </row>
    <row r="763">
      <c r="A763" s="95"/>
      <c r="B763" s="96"/>
      <c r="C763" s="97"/>
      <c r="D763" s="95"/>
      <c r="E763" s="98"/>
      <c r="F763" s="99"/>
      <c r="G763" s="99"/>
      <c r="H763" s="99"/>
      <c r="I763" s="99"/>
      <c r="J763" s="100"/>
      <c r="K763" s="88"/>
      <c r="L763" s="95"/>
      <c r="M763" s="96"/>
      <c r="N763" s="97"/>
      <c r="O763" s="98"/>
      <c r="P763" s="99"/>
      <c r="Q763" s="99"/>
      <c r="R763" s="99"/>
      <c r="S763" s="99"/>
      <c r="T763" s="100"/>
    </row>
    <row r="764">
      <c r="A764" s="89"/>
      <c r="B764" s="90"/>
      <c r="C764" s="91"/>
      <c r="D764" s="89"/>
      <c r="E764" s="92"/>
      <c r="F764" s="93"/>
      <c r="G764" s="93"/>
      <c r="H764" s="93"/>
      <c r="I764" s="93"/>
      <c r="J764" s="94"/>
      <c r="K764" s="88"/>
      <c r="L764" s="89"/>
      <c r="M764" s="90"/>
      <c r="N764" s="91"/>
      <c r="O764" s="92"/>
      <c r="P764" s="93"/>
      <c r="Q764" s="93"/>
      <c r="R764" s="93"/>
      <c r="S764" s="93"/>
      <c r="T764" s="94"/>
    </row>
    <row r="765">
      <c r="A765" s="95"/>
      <c r="B765" s="96"/>
      <c r="C765" s="97"/>
      <c r="D765" s="95"/>
      <c r="E765" s="98"/>
      <c r="F765" s="99"/>
      <c r="G765" s="99"/>
      <c r="H765" s="99"/>
      <c r="I765" s="99"/>
      <c r="J765" s="100"/>
      <c r="K765" s="88"/>
      <c r="L765" s="95"/>
      <c r="M765" s="96"/>
      <c r="N765" s="97"/>
      <c r="O765" s="98"/>
      <c r="P765" s="99"/>
      <c r="Q765" s="99"/>
      <c r="R765" s="99"/>
      <c r="S765" s="99"/>
      <c r="T765" s="100"/>
    </row>
    <row r="766">
      <c r="A766" s="89"/>
      <c r="B766" s="90"/>
      <c r="C766" s="91"/>
      <c r="D766" s="89"/>
      <c r="E766" s="92"/>
      <c r="F766" s="93"/>
      <c r="G766" s="93"/>
      <c r="H766" s="93"/>
      <c r="I766" s="93"/>
      <c r="J766" s="94"/>
      <c r="K766" s="88"/>
      <c r="L766" s="89"/>
      <c r="M766" s="90"/>
      <c r="N766" s="91"/>
      <c r="O766" s="92"/>
      <c r="P766" s="93"/>
      <c r="Q766" s="93"/>
      <c r="R766" s="93"/>
      <c r="S766" s="93"/>
      <c r="T766" s="94"/>
    </row>
    <row r="767">
      <c r="A767" s="95"/>
      <c r="B767" s="96"/>
      <c r="C767" s="97"/>
      <c r="D767" s="95"/>
      <c r="E767" s="98"/>
      <c r="F767" s="99"/>
      <c r="G767" s="99"/>
      <c r="H767" s="99"/>
      <c r="I767" s="99"/>
      <c r="J767" s="100"/>
      <c r="K767" s="88"/>
      <c r="L767" s="95"/>
      <c r="M767" s="96"/>
      <c r="N767" s="97"/>
      <c r="O767" s="98"/>
      <c r="P767" s="99"/>
      <c r="Q767" s="99"/>
      <c r="R767" s="99"/>
      <c r="S767" s="99"/>
      <c r="T767" s="100"/>
    </row>
    <row r="768">
      <c r="A768" s="89"/>
      <c r="B768" s="90"/>
      <c r="C768" s="91"/>
      <c r="D768" s="89"/>
      <c r="E768" s="92"/>
      <c r="F768" s="93"/>
      <c r="G768" s="93"/>
      <c r="H768" s="93"/>
      <c r="I768" s="93"/>
      <c r="J768" s="94"/>
      <c r="K768" s="88"/>
      <c r="L768" s="89"/>
      <c r="M768" s="90"/>
      <c r="N768" s="91"/>
      <c r="O768" s="92"/>
      <c r="P768" s="93"/>
      <c r="Q768" s="93"/>
      <c r="R768" s="93"/>
      <c r="S768" s="93"/>
      <c r="T768" s="94"/>
    </row>
    <row r="769">
      <c r="A769" s="95"/>
      <c r="B769" s="96"/>
      <c r="C769" s="97"/>
      <c r="D769" s="95"/>
      <c r="E769" s="98"/>
      <c r="F769" s="99"/>
      <c r="G769" s="99"/>
      <c r="H769" s="99"/>
      <c r="I769" s="99"/>
      <c r="J769" s="100"/>
      <c r="K769" s="88"/>
      <c r="L769" s="95"/>
      <c r="M769" s="96"/>
      <c r="N769" s="97"/>
      <c r="O769" s="98"/>
      <c r="P769" s="99"/>
      <c r="Q769" s="99"/>
      <c r="R769" s="99"/>
      <c r="S769" s="99"/>
      <c r="T769" s="100"/>
    </row>
    <row r="770">
      <c r="A770" s="89"/>
      <c r="B770" s="90"/>
      <c r="C770" s="91"/>
      <c r="D770" s="89"/>
      <c r="E770" s="92"/>
      <c r="F770" s="93"/>
      <c r="G770" s="93"/>
      <c r="H770" s="93"/>
      <c r="I770" s="93"/>
      <c r="J770" s="94"/>
      <c r="K770" s="88"/>
      <c r="L770" s="89"/>
      <c r="M770" s="90"/>
      <c r="N770" s="91"/>
      <c r="O770" s="92"/>
      <c r="P770" s="93"/>
      <c r="Q770" s="93"/>
      <c r="R770" s="93"/>
      <c r="S770" s="93"/>
      <c r="T770" s="94"/>
    </row>
    <row r="771">
      <c r="A771" s="95"/>
      <c r="B771" s="96"/>
      <c r="C771" s="97"/>
      <c r="D771" s="95"/>
      <c r="E771" s="98"/>
      <c r="F771" s="99"/>
      <c r="G771" s="99"/>
      <c r="H771" s="99"/>
      <c r="I771" s="99"/>
      <c r="J771" s="100"/>
      <c r="K771" s="88"/>
      <c r="L771" s="95"/>
      <c r="M771" s="96"/>
      <c r="N771" s="97"/>
      <c r="O771" s="98"/>
      <c r="P771" s="99"/>
      <c r="Q771" s="99"/>
      <c r="R771" s="99"/>
      <c r="S771" s="99"/>
      <c r="T771" s="100"/>
    </row>
    <row r="772">
      <c r="A772" s="89"/>
      <c r="B772" s="90"/>
      <c r="C772" s="91"/>
      <c r="D772" s="89"/>
      <c r="E772" s="92"/>
      <c r="F772" s="93"/>
      <c r="G772" s="93"/>
      <c r="H772" s="93"/>
      <c r="I772" s="93"/>
      <c r="J772" s="94"/>
      <c r="K772" s="88"/>
      <c r="L772" s="89"/>
      <c r="M772" s="90"/>
      <c r="N772" s="91"/>
      <c r="O772" s="92"/>
      <c r="P772" s="93"/>
      <c r="Q772" s="93"/>
      <c r="R772" s="93"/>
      <c r="S772" s="93"/>
      <c r="T772" s="94"/>
    </row>
    <row r="773">
      <c r="A773" s="95"/>
      <c r="B773" s="96"/>
      <c r="C773" s="97"/>
      <c r="D773" s="95"/>
      <c r="E773" s="98"/>
      <c r="F773" s="99"/>
      <c r="G773" s="99"/>
      <c r="H773" s="99"/>
      <c r="I773" s="99"/>
      <c r="J773" s="100"/>
      <c r="K773" s="88"/>
      <c r="L773" s="95"/>
      <c r="M773" s="96"/>
      <c r="N773" s="97"/>
      <c r="O773" s="98"/>
      <c r="P773" s="99"/>
      <c r="Q773" s="99"/>
      <c r="R773" s="99"/>
      <c r="S773" s="99"/>
      <c r="T773" s="100"/>
    </row>
    <row r="774">
      <c r="A774" s="89"/>
      <c r="B774" s="90"/>
      <c r="C774" s="91"/>
      <c r="D774" s="89"/>
      <c r="E774" s="92"/>
      <c r="F774" s="93"/>
      <c r="G774" s="93"/>
      <c r="H774" s="93"/>
      <c r="I774" s="93"/>
      <c r="J774" s="94"/>
      <c r="K774" s="88"/>
      <c r="L774" s="89"/>
      <c r="M774" s="90"/>
      <c r="N774" s="91"/>
      <c r="O774" s="92"/>
      <c r="P774" s="93"/>
      <c r="Q774" s="93"/>
      <c r="R774" s="93"/>
      <c r="S774" s="93"/>
      <c r="T774" s="94"/>
    </row>
    <row r="775">
      <c r="A775" s="95"/>
      <c r="B775" s="96"/>
      <c r="C775" s="97"/>
      <c r="D775" s="95"/>
      <c r="E775" s="98"/>
      <c r="F775" s="99"/>
      <c r="G775" s="99"/>
      <c r="H775" s="99"/>
      <c r="I775" s="99"/>
      <c r="J775" s="100"/>
      <c r="K775" s="88"/>
      <c r="L775" s="95"/>
      <c r="M775" s="96"/>
      <c r="N775" s="97"/>
      <c r="O775" s="98"/>
      <c r="P775" s="99"/>
      <c r="Q775" s="99"/>
      <c r="R775" s="99"/>
      <c r="S775" s="99"/>
      <c r="T775" s="100"/>
    </row>
    <row r="776">
      <c r="A776" s="89"/>
      <c r="B776" s="90"/>
      <c r="C776" s="91"/>
      <c r="D776" s="89"/>
      <c r="E776" s="92"/>
      <c r="F776" s="93"/>
      <c r="G776" s="93"/>
      <c r="H776" s="93"/>
      <c r="I776" s="93"/>
      <c r="J776" s="94"/>
      <c r="K776" s="88"/>
      <c r="L776" s="89"/>
      <c r="M776" s="90"/>
      <c r="N776" s="91"/>
      <c r="O776" s="92"/>
      <c r="P776" s="93"/>
      <c r="Q776" s="93"/>
      <c r="R776" s="93"/>
      <c r="S776" s="93"/>
      <c r="T776" s="94"/>
    </row>
    <row r="777">
      <c r="A777" s="95"/>
      <c r="B777" s="96"/>
      <c r="C777" s="97"/>
      <c r="D777" s="95"/>
      <c r="E777" s="98"/>
      <c r="F777" s="99"/>
      <c r="G777" s="99"/>
      <c r="H777" s="99"/>
      <c r="I777" s="99"/>
      <c r="J777" s="100"/>
      <c r="K777" s="88"/>
      <c r="L777" s="95"/>
      <c r="M777" s="96"/>
      <c r="N777" s="97"/>
      <c r="O777" s="98"/>
      <c r="P777" s="99"/>
      <c r="Q777" s="99"/>
      <c r="R777" s="99"/>
      <c r="S777" s="99"/>
      <c r="T777" s="100"/>
    </row>
    <row r="778">
      <c r="A778" s="89"/>
      <c r="B778" s="90"/>
      <c r="C778" s="91"/>
      <c r="D778" s="89"/>
      <c r="E778" s="92"/>
      <c r="F778" s="93"/>
      <c r="G778" s="93"/>
      <c r="H778" s="93"/>
      <c r="I778" s="93"/>
      <c r="J778" s="94"/>
      <c r="K778" s="88"/>
      <c r="L778" s="89"/>
      <c r="M778" s="90"/>
      <c r="N778" s="91"/>
      <c r="O778" s="92"/>
      <c r="P778" s="93"/>
      <c r="Q778" s="93"/>
      <c r="R778" s="93"/>
      <c r="S778" s="93"/>
      <c r="T778" s="94"/>
    </row>
    <row r="779">
      <c r="A779" s="95"/>
      <c r="B779" s="96"/>
      <c r="C779" s="97"/>
      <c r="D779" s="95"/>
      <c r="E779" s="98"/>
      <c r="F779" s="99"/>
      <c r="G779" s="99"/>
      <c r="H779" s="99"/>
      <c r="I779" s="99"/>
      <c r="J779" s="100"/>
      <c r="K779" s="88"/>
      <c r="L779" s="95"/>
      <c r="M779" s="96"/>
      <c r="N779" s="97"/>
      <c r="O779" s="98"/>
      <c r="P779" s="99"/>
      <c r="Q779" s="99"/>
      <c r="R779" s="99"/>
      <c r="S779" s="99"/>
      <c r="T779" s="100"/>
    </row>
    <row r="780">
      <c r="A780" s="89"/>
      <c r="B780" s="90"/>
      <c r="C780" s="91"/>
      <c r="D780" s="89"/>
      <c r="E780" s="92"/>
      <c r="F780" s="93"/>
      <c r="G780" s="93"/>
      <c r="H780" s="93"/>
      <c r="I780" s="93"/>
      <c r="J780" s="94"/>
      <c r="K780" s="88"/>
      <c r="L780" s="89"/>
      <c r="M780" s="90"/>
      <c r="N780" s="91"/>
      <c r="O780" s="92"/>
      <c r="P780" s="93"/>
      <c r="Q780" s="93"/>
      <c r="R780" s="93"/>
      <c r="S780" s="93"/>
      <c r="T780" s="94"/>
    </row>
    <row r="781">
      <c r="A781" s="95"/>
      <c r="B781" s="96"/>
      <c r="C781" s="97"/>
      <c r="D781" s="95"/>
      <c r="E781" s="98"/>
      <c r="F781" s="99"/>
      <c r="G781" s="99"/>
      <c r="H781" s="99"/>
      <c r="I781" s="99"/>
      <c r="J781" s="100"/>
      <c r="K781" s="88"/>
      <c r="L781" s="95"/>
      <c r="M781" s="96"/>
      <c r="N781" s="97"/>
      <c r="O781" s="98"/>
      <c r="P781" s="99"/>
      <c r="Q781" s="99"/>
      <c r="R781" s="99"/>
      <c r="S781" s="99"/>
      <c r="T781" s="100"/>
    </row>
    <row r="782">
      <c r="A782" s="89"/>
      <c r="B782" s="90"/>
      <c r="C782" s="91"/>
      <c r="D782" s="89"/>
      <c r="E782" s="92"/>
      <c r="F782" s="93"/>
      <c r="G782" s="93"/>
      <c r="H782" s="93"/>
      <c r="I782" s="93"/>
      <c r="J782" s="94"/>
      <c r="K782" s="88"/>
      <c r="L782" s="89"/>
      <c r="M782" s="90"/>
      <c r="N782" s="91"/>
      <c r="O782" s="92"/>
      <c r="P782" s="93"/>
      <c r="Q782" s="93"/>
      <c r="R782" s="93"/>
      <c r="S782" s="93"/>
      <c r="T782" s="94"/>
    </row>
    <row r="783">
      <c r="A783" s="95"/>
      <c r="B783" s="96"/>
      <c r="C783" s="97"/>
      <c r="D783" s="95"/>
      <c r="E783" s="98"/>
      <c r="F783" s="99"/>
      <c r="G783" s="99"/>
      <c r="H783" s="99"/>
      <c r="I783" s="99"/>
      <c r="J783" s="100"/>
      <c r="K783" s="88"/>
      <c r="L783" s="95"/>
      <c r="M783" s="96"/>
      <c r="N783" s="97"/>
      <c r="O783" s="98"/>
      <c r="P783" s="99"/>
      <c r="Q783" s="99"/>
      <c r="R783" s="99"/>
      <c r="S783" s="99"/>
      <c r="T783" s="100"/>
    </row>
    <row r="784">
      <c r="A784" s="89"/>
      <c r="B784" s="90"/>
      <c r="C784" s="91"/>
      <c r="D784" s="89"/>
      <c r="E784" s="92"/>
      <c r="F784" s="93"/>
      <c r="G784" s="93"/>
      <c r="H784" s="93"/>
      <c r="I784" s="93"/>
      <c r="J784" s="94"/>
      <c r="K784" s="88"/>
      <c r="L784" s="89"/>
      <c r="M784" s="90"/>
      <c r="N784" s="91"/>
      <c r="O784" s="92"/>
      <c r="P784" s="93"/>
      <c r="Q784" s="93"/>
      <c r="R784" s="93"/>
      <c r="S784" s="93"/>
      <c r="T784" s="94"/>
    </row>
    <row r="785">
      <c r="A785" s="95"/>
      <c r="B785" s="96"/>
      <c r="C785" s="97"/>
      <c r="D785" s="95"/>
      <c r="E785" s="98"/>
      <c r="F785" s="99"/>
      <c r="G785" s="99"/>
      <c r="H785" s="99"/>
      <c r="I785" s="99"/>
      <c r="J785" s="100"/>
      <c r="K785" s="88"/>
      <c r="L785" s="95"/>
      <c r="M785" s="96"/>
      <c r="N785" s="97"/>
      <c r="O785" s="98"/>
      <c r="P785" s="99"/>
      <c r="Q785" s="99"/>
      <c r="R785" s="99"/>
      <c r="S785" s="99"/>
      <c r="T785" s="100"/>
    </row>
    <row r="786">
      <c r="A786" s="89"/>
      <c r="B786" s="90"/>
      <c r="C786" s="91"/>
      <c r="D786" s="89"/>
      <c r="E786" s="92"/>
      <c r="F786" s="93"/>
      <c r="G786" s="93"/>
      <c r="H786" s="93"/>
      <c r="I786" s="93"/>
      <c r="J786" s="94"/>
      <c r="K786" s="88"/>
      <c r="L786" s="89"/>
      <c r="M786" s="90"/>
      <c r="N786" s="91"/>
      <c r="O786" s="92"/>
      <c r="P786" s="93"/>
      <c r="Q786" s="93"/>
      <c r="R786" s="93"/>
      <c r="S786" s="93"/>
      <c r="T786" s="94"/>
    </row>
    <row r="787">
      <c r="A787" s="95"/>
      <c r="B787" s="96"/>
      <c r="C787" s="97"/>
      <c r="D787" s="95"/>
      <c r="E787" s="98"/>
      <c r="F787" s="99"/>
      <c r="G787" s="99"/>
      <c r="H787" s="99"/>
      <c r="I787" s="99"/>
      <c r="J787" s="100"/>
      <c r="K787" s="88"/>
      <c r="L787" s="95"/>
      <c r="M787" s="96"/>
      <c r="N787" s="97"/>
      <c r="O787" s="98"/>
      <c r="P787" s="99"/>
      <c r="Q787" s="99"/>
      <c r="R787" s="99"/>
      <c r="S787" s="99"/>
      <c r="T787" s="100"/>
    </row>
    <row r="788">
      <c r="A788" s="89"/>
      <c r="B788" s="90"/>
      <c r="C788" s="91"/>
      <c r="D788" s="89"/>
      <c r="E788" s="92"/>
      <c r="F788" s="93"/>
      <c r="G788" s="93"/>
      <c r="H788" s="93"/>
      <c r="I788" s="93"/>
      <c r="J788" s="94"/>
      <c r="K788" s="88"/>
      <c r="L788" s="89"/>
      <c r="M788" s="90"/>
      <c r="N788" s="91"/>
      <c r="O788" s="92"/>
      <c r="P788" s="93"/>
      <c r="Q788" s="93"/>
      <c r="R788" s="93"/>
      <c r="S788" s="93"/>
      <c r="T788" s="94"/>
    </row>
    <row r="789">
      <c r="A789" s="95"/>
      <c r="B789" s="96"/>
      <c r="C789" s="97"/>
      <c r="D789" s="95"/>
      <c r="E789" s="98"/>
      <c r="F789" s="99"/>
      <c r="G789" s="99"/>
      <c r="H789" s="99"/>
      <c r="I789" s="99"/>
      <c r="J789" s="100"/>
      <c r="K789" s="88"/>
      <c r="L789" s="95"/>
      <c r="M789" s="96"/>
      <c r="N789" s="97"/>
      <c r="O789" s="98"/>
      <c r="P789" s="99"/>
      <c r="Q789" s="99"/>
      <c r="R789" s="99"/>
      <c r="S789" s="99"/>
      <c r="T789" s="100"/>
    </row>
    <row r="790">
      <c r="A790" s="89"/>
      <c r="B790" s="90"/>
      <c r="C790" s="91"/>
      <c r="D790" s="89"/>
      <c r="E790" s="92"/>
      <c r="F790" s="93"/>
      <c r="G790" s="93"/>
      <c r="H790" s="93"/>
      <c r="I790" s="93"/>
      <c r="J790" s="94"/>
      <c r="K790" s="88"/>
      <c r="L790" s="89"/>
      <c r="M790" s="90"/>
      <c r="N790" s="91"/>
      <c r="O790" s="92"/>
      <c r="P790" s="93"/>
      <c r="Q790" s="93"/>
      <c r="R790" s="93"/>
      <c r="S790" s="93"/>
      <c r="T790" s="94"/>
    </row>
    <row r="791">
      <c r="A791" s="95"/>
      <c r="B791" s="96"/>
      <c r="C791" s="97"/>
      <c r="D791" s="95"/>
      <c r="E791" s="98"/>
      <c r="F791" s="99"/>
      <c r="G791" s="99"/>
      <c r="H791" s="99"/>
      <c r="I791" s="99"/>
      <c r="J791" s="100"/>
      <c r="K791" s="88"/>
      <c r="L791" s="95"/>
      <c r="M791" s="96"/>
      <c r="N791" s="97"/>
      <c r="O791" s="98"/>
      <c r="P791" s="99"/>
      <c r="Q791" s="99"/>
      <c r="R791" s="99"/>
      <c r="S791" s="99"/>
      <c r="T791" s="100"/>
    </row>
    <row r="792">
      <c r="A792" s="89"/>
      <c r="B792" s="90"/>
      <c r="C792" s="91"/>
      <c r="D792" s="89"/>
      <c r="E792" s="92"/>
      <c r="F792" s="93"/>
      <c r="G792" s="93"/>
      <c r="H792" s="93"/>
      <c r="I792" s="93"/>
      <c r="J792" s="94"/>
      <c r="K792" s="88"/>
      <c r="L792" s="89"/>
      <c r="M792" s="90"/>
      <c r="N792" s="91"/>
      <c r="O792" s="92"/>
      <c r="P792" s="93"/>
      <c r="Q792" s="93"/>
      <c r="R792" s="93"/>
      <c r="S792" s="93"/>
      <c r="T792" s="94"/>
    </row>
    <row r="793">
      <c r="A793" s="95"/>
      <c r="B793" s="96"/>
      <c r="C793" s="97"/>
      <c r="D793" s="95"/>
      <c r="E793" s="98"/>
      <c r="F793" s="99"/>
      <c r="G793" s="99"/>
      <c r="H793" s="99"/>
      <c r="I793" s="99"/>
      <c r="J793" s="100"/>
      <c r="K793" s="88"/>
      <c r="L793" s="95"/>
      <c r="M793" s="96"/>
      <c r="N793" s="97"/>
      <c r="O793" s="98"/>
      <c r="P793" s="99"/>
      <c r="Q793" s="99"/>
      <c r="R793" s="99"/>
      <c r="S793" s="99"/>
      <c r="T793" s="100"/>
    </row>
    <row r="794">
      <c r="A794" s="89"/>
      <c r="B794" s="90"/>
      <c r="C794" s="91"/>
      <c r="D794" s="89"/>
      <c r="E794" s="92"/>
      <c r="F794" s="93"/>
      <c r="G794" s="93"/>
      <c r="H794" s="93"/>
      <c r="I794" s="93"/>
      <c r="J794" s="94"/>
      <c r="K794" s="88"/>
      <c r="L794" s="89"/>
      <c r="M794" s="90"/>
      <c r="N794" s="91"/>
      <c r="O794" s="92"/>
      <c r="P794" s="93"/>
      <c r="Q794" s="93"/>
      <c r="R794" s="93"/>
      <c r="S794" s="93"/>
      <c r="T794" s="94"/>
    </row>
    <row r="795">
      <c r="A795" s="95"/>
      <c r="B795" s="96"/>
      <c r="C795" s="97"/>
      <c r="D795" s="95"/>
      <c r="E795" s="98"/>
      <c r="F795" s="99"/>
      <c r="G795" s="99"/>
      <c r="H795" s="99"/>
      <c r="I795" s="99"/>
      <c r="J795" s="100"/>
      <c r="K795" s="88"/>
      <c r="L795" s="95"/>
      <c r="M795" s="96"/>
      <c r="N795" s="97"/>
      <c r="O795" s="98"/>
      <c r="P795" s="99"/>
      <c r="Q795" s="99"/>
      <c r="R795" s="99"/>
      <c r="S795" s="99"/>
      <c r="T795" s="100"/>
    </row>
    <row r="796">
      <c r="A796" s="89"/>
      <c r="B796" s="90"/>
      <c r="C796" s="91"/>
      <c r="D796" s="89"/>
      <c r="E796" s="92"/>
      <c r="F796" s="93"/>
      <c r="G796" s="93"/>
      <c r="H796" s="93"/>
      <c r="I796" s="93"/>
      <c r="J796" s="94"/>
      <c r="K796" s="88"/>
      <c r="L796" s="89"/>
      <c r="M796" s="90"/>
      <c r="N796" s="91"/>
      <c r="O796" s="92"/>
      <c r="P796" s="93"/>
      <c r="Q796" s="93"/>
      <c r="R796" s="93"/>
      <c r="S796" s="93"/>
      <c r="T796" s="94"/>
    </row>
    <row r="797">
      <c r="A797" s="95"/>
      <c r="B797" s="96"/>
      <c r="C797" s="97"/>
      <c r="D797" s="95"/>
      <c r="E797" s="98"/>
      <c r="F797" s="99"/>
      <c r="G797" s="99"/>
      <c r="H797" s="99"/>
      <c r="I797" s="99"/>
      <c r="J797" s="100"/>
      <c r="K797" s="88"/>
      <c r="L797" s="95"/>
      <c r="M797" s="96"/>
      <c r="N797" s="97"/>
      <c r="O797" s="98"/>
      <c r="P797" s="99"/>
      <c r="Q797" s="99"/>
      <c r="R797" s="99"/>
      <c r="S797" s="99"/>
      <c r="T797" s="100"/>
    </row>
    <row r="798">
      <c r="A798" s="89"/>
      <c r="B798" s="90"/>
      <c r="C798" s="91"/>
      <c r="D798" s="89"/>
      <c r="E798" s="92"/>
      <c r="F798" s="93"/>
      <c r="G798" s="93"/>
      <c r="H798" s="93"/>
      <c r="I798" s="93"/>
      <c r="J798" s="94"/>
      <c r="K798" s="88"/>
      <c r="L798" s="89"/>
      <c r="M798" s="90"/>
      <c r="N798" s="91"/>
      <c r="O798" s="92"/>
      <c r="P798" s="93"/>
      <c r="Q798" s="93"/>
      <c r="R798" s="93"/>
      <c r="S798" s="93"/>
      <c r="T798" s="94"/>
    </row>
    <row r="799">
      <c r="A799" s="95"/>
      <c r="B799" s="96"/>
      <c r="C799" s="97"/>
      <c r="D799" s="95"/>
      <c r="E799" s="98"/>
      <c r="F799" s="99"/>
      <c r="G799" s="99"/>
      <c r="H799" s="99"/>
      <c r="I799" s="99"/>
      <c r="J799" s="100"/>
      <c r="K799" s="88"/>
      <c r="L799" s="95"/>
      <c r="M799" s="96"/>
      <c r="N799" s="97"/>
      <c r="O799" s="98"/>
      <c r="P799" s="99"/>
      <c r="Q799" s="99"/>
      <c r="R799" s="99"/>
      <c r="S799" s="99"/>
      <c r="T799" s="100"/>
    </row>
    <row r="800">
      <c r="A800" s="89"/>
      <c r="B800" s="90"/>
      <c r="C800" s="91"/>
      <c r="D800" s="89"/>
      <c r="E800" s="92"/>
      <c r="F800" s="93"/>
      <c r="G800" s="93"/>
      <c r="H800" s="93"/>
      <c r="I800" s="93"/>
      <c r="J800" s="94"/>
      <c r="K800" s="88"/>
      <c r="L800" s="89"/>
      <c r="M800" s="90"/>
      <c r="N800" s="91"/>
      <c r="O800" s="92"/>
      <c r="P800" s="93"/>
      <c r="Q800" s="93"/>
      <c r="R800" s="93"/>
      <c r="S800" s="93"/>
      <c r="T800" s="94"/>
    </row>
    <row r="801">
      <c r="A801" s="95"/>
      <c r="B801" s="96"/>
      <c r="C801" s="97"/>
      <c r="D801" s="95"/>
      <c r="E801" s="98"/>
      <c r="F801" s="99"/>
      <c r="G801" s="99"/>
      <c r="H801" s="99"/>
      <c r="I801" s="99"/>
      <c r="J801" s="100"/>
      <c r="K801" s="88"/>
      <c r="L801" s="95"/>
      <c r="M801" s="96"/>
      <c r="N801" s="97"/>
      <c r="O801" s="98"/>
      <c r="P801" s="99"/>
      <c r="Q801" s="99"/>
      <c r="R801" s="99"/>
      <c r="S801" s="99"/>
      <c r="T801" s="100"/>
    </row>
    <row r="802">
      <c r="A802" s="89"/>
      <c r="B802" s="90"/>
      <c r="C802" s="91"/>
      <c r="D802" s="89"/>
      <c r="E802" s="92"/>
      <c r="F802" s="93"/>
      <c r="G802" s="93"/>
      <c r="H802" s="93"/>
      <c r="I802" s="93"/>
      <c r="J802" s="94"/>
      <c r="K802" s="88"/>
      <c r="L802" s="89"/>
      <c r="M802" s="90"/>
      <c r="N802" s="91"/>
      <c r="O802" s="92"/>
      <c r="P802" s="93"/>
      <c r="Q802" s="93"/>
      <c r="R802" s="93"/>
      <c r="S802" s="93"/>
      <c r="T802" s="94"/>
    </row>
    <row r="803">
      <c r="A803" s="95"/>
      <c r="B803" s="96"/>
      <c r="C803" s="97"/>
      <c r="D803" s="95"/>
      <c r="E803" s="98"/>
      <c r="F803" s="99"/>
      <c r="G803" s="99"/>
      <c r="H803" s="99"/>
      <c r="I803" s="99"/>
      <c r="J803" s="100"/>
      <c r="K803" s="88"/>
      <c r="L803" s="95"/>
      <c r="M803" s="96"/>
      <c r="N803" s="97"/>
      <c r="O803" s="98"/>
      <c r="P803" s="99"/>
      <c r="Q803" s="99"/>
      <c r="R803" s="99"/>
      <c r="S803" s="99"/>
      <c r="T803" s="100"/>
    </row>
    <row r="804">
      <c r="A804" s="89"/>
      <c r="B804" s="90"/>
      <c r="C804" s="91"/>
      <c r="D804" s="89"/>
      <c r="E804" s="92"/>
      <c r="F804" s="93"/>
      <c r="G804" s="93"/>
      <c r="H804" s="93"/>
      <c r="I804" s="93"/>
      <c r="J804" s="94"/>
      <c r="K804" s="88"/>
      <c r="L804" s="89"/>
      <c r="M804" s="90"/>
      <c r="N804" s="91"/>
      <c r="O804" s="92"/>
      <c r="P804" s="93"/>
      <c r="Q804" s="93"/>
      <c r="R804" s="93"/>
      <c r="S804" s="93"/>
      <c r="T804" s="94"/>
    </row>
    <row r="805">
      <c r="A805" s="95"/>
      <c r="B805" s="96"/>
      <c r="C805" s="97"/>
      <c r="D805" s="95"/>
      <c r="E805" s="98"/>
      <c r="F805" s="99"/>
      <c r="G805" s="99"/>
      <c r="H805" s="99"/>
      <c r="I805" s="99"/>
      <c r="J805" s="100"/>
      <c r="K805" s="88"/>
      <c r="L805" s="95"/>
      <c r="M805" s="96"/>
      <c r="N805" s="97"/>
      <c r="O805" s="98"/>
      <c r="P805" s="99"/>
      <c r="Q805" s="99"/>
      <c r="R805" s="99"/>
      <c r="S805" s="99"/>
      <c r="T805" s="100"/>
    </row>
    <row r="806">
      <c r="A806" s="89"/>
      <c r="B806" s="90"/>
      <c r="C806" s="91"/>
      <c r="D806" s="89"/>
      <c r="E806" s="92"/>
      <c r="F806" s="93"/>
      <c r="G806" s="93"/>
      <c r="H806" s="93"/>
      <c r="I806" s="93"/>
      <c r="J806" s="94"/>
      <c r="K806" s="88"/>
      <c r="L806" s="89"/>
      <c r="M806" s="90"/>
      <c r="N806" s="91"/>
      <c r="O806" s="92"/>
      <c r="P806" s="93"/>
      <c r="Q806" s="93"/>
      <c r="R806" s="93"/>
      <c r="S806" s="93"/>
      <c r="T806" s="94"/>
    </row>
    <row r="807">
      <c r="A807" s="95"/>
      <c r="B807" s="96"/>
      <c r="C807" s="97"/>
      <c r="D807" s="95"/>
      <c r="E807" s="98"/>
      <c r="F807" s="99"/>
      <c r="G807" s="99"/>
      <c r="H807" s="99"/>
      <c r="I807" s="99"/>
      <c r="J807" s="100"/>
      <c r="K807" s="88"/>
      <c r="L807" s="95"/>
      <c r="M807" s="96"/>
      <c r="N807" s="97"/>
      <c r="O807" s="98"/>
      <c r="P807" s="99"/>
      <c r="Q807" s="99"/>
      <c r="R807" s="99"/>
      <c r="S807" s="99"/>
      <c r="T807" s="100"/>
    </row>
    <row r="808">
      <c r="A808" s="89"/>
      <c r="B808" s="90"/>
      <c r="C808" s="91"/>
      <c r="D808" s="89"/>
      <c r="E808" s="92"/>
      <c r="F808" s="93"/>
      <c r="G808" s="93"/>
      <c r="H808" s="93"/>
      <c r="I808" s="93"/>
      <c r="J808" s="94"/>
      <c r="K808" s="88"/>
      <c r="L808" s="89"/>
      <c r="M808" s="90"/>
      <c r="N808" s="91"/>
      <c r="O808" s="92"/>
      <c r="P808" s="93"/>
      <c r="Q808" s="93"/>
      <c r="R808" s="93"/>
      <c r="S808" s="93"/>
      <c r="T808" s="94"/>
    </row>
    <row r="809">
      <c r="A809" s="95"/>
      <c r="B809" s="96"/>
      <c r="C809" s="97"/>
      <c r="D809" s="95"/>
      <c r="E809" s="98"/>
      <c r="F809" s="99"/>
      <c r="G809" s="99"/>
      <c r="H809" s="99"/>
      <c r="I809" s="99"/>
      <c r="J809" s="100"/>
      <c r="K809" s="88"/>
      <c r="L809" s="95"/>
      <c r="M809" s="96"/>
      <c r="N809" s="97"/>
      <c r="O809" s="98"/>
      <c r="P809" s="99"/>
      <c r="Q809" s="99"/>
      <c r="R809" s="99"/>
      <c r="S809" s="99"/>
      <c r="T809" s="100"/>
    </row>
    <row r="810">
      <c r="A810" s="89"/>
      <c r="B810" s="90"/>
      <c r="C810" s="91"/>
      <c r="D810" s="89"/>
      <c r="E810" s="92"/>
      <c r="F810" s="93"/>
      <c r="G810" s="93"/>
      <c r="H810" s="93"/>
      <c r="I810" s="93"/>
      <c r="J810" s="94"/>
      <c r="K810" s="88"/>
      <c r="L810" s="89"/>
      <c r="M810" s="90"/>
      <c r="N810" s="91"/>
      <c r="O810" s="92"/>
      <c r="P810" s="93"/>
      <c r="Q810" s="93"/>
      <c r="R810" s="93"/>
      <c r="S810" s="93"/>
      <c r="T810" s="94"/>
    </row>
    <row r="811">
      <c r="A811" s="95"/>
      <c r="B811" s="96"/>
      <c r="C811" s="97"/>
      <c r="D811" s="95"/>
      <c r="E811" s="98"/>
      <c r="F811" s="99"/>
      <c r="G811" s="99"/>
      <c r="H811" s="99"/>
      <c r="I811" s="99"/>
      <c r="J811" s="100"/>
      <c r="K811" s="88"/>
      <c r="L811" s="95"/>
      <c r="M811" s="96"/>
      <c r="N811" s="97"/>
      <c r="O811" s="98"/>
      <c r="P811" s="99"/>
      <c r="Q811" s="99"/>
      <c r="R811" s="99"/>
      <c r="S811" s="99"/>
      <c r="T811" s="100"/>
    </row>
    <row r="812">
      <c r="A812" s="89"/>
      <c r="B812" s="90"/>
      <c r="C812" s="91"/>
      <c r="D812" s="89"/>
      <c r="E812" s="92"/>
      <c r="F812" s="93"/>
      <c r="G812" s="93"/>
      <c r="H812" s="93"/>
      <c r="I812" s="93"/>
      <c r="J812" s="94"/>
      <c r="K812" s="88"/>
      <c r="L812" s="89"/>
      <c r="M812" s="90"/>
      <c r="N812" s="91"/>
      <c r="O812" s="92"/>
      <c r="P812" s="93"/>
      <c r="Q812" s="93"/>
      <c r="R812" s="93"/>
      <c r="S812" s="93"/>
      <c r="T812" s="94"/>
    </row>
    <row r="813">
      <c r="A813" s="95"/>
      <c r="B813" s="96"/>
      <c r="C813" s="97"/>
      <c r="D813" s="95"/>
      <c r="E813" s="98"/>
      <c r="F813" s="99"/>
      <c r="G813" s="99"/>
      <c r="H813" s="99"/>
      <c r="I813" s="99"/>
      <c r="J813" s="100"/>
      <c r="K813" s="88"/>
      <c r="L813" s="95"/>
      <c r="M813" s="96"/>
      <c r="N813" s="97"/>
      <c r="O813" s="98"/>
      <c r="P813" s="99"/>
      <c r="Q813" s="99"/>
      <c r="R813" s="99"/>
      <c r="S813" s="99"/>
      <c r="T813" s="100"/>
    </row>
    <row r="814">
      <c r="A814" s="89"/>
      <c r="B814" s="90"/>
      <c r="C814" s="91"/>
      <c r="D814" s="89"/>
      <c r="E814" s="92"/>
      <c r="F814" s="93"/>
      <c r="G814" s="93"/>
      <c r="H814" s="93"/>
      <c r="I814" s="93"/>
      <c r="J814" s="94"/>
      <c r="K814" s="88"/>
      <c r="L814" s="89"/>
      <c r="M814" s="90"/>
      <c r="N814" s="91"/>
      <c r="O814" s="92"/>
      <c r="P814" s="93"/>
      <c r="Q814" s="93"/>
      <c r="R814" s="93"/>
      <c r="S814" s="93"/>
      <c r="T814" s="94"/>
    </row>
    <row r="815">
      <c r="A815" s="95"/>
      <c r="B815" s="96"/>
      <c r="C815" s="97"/>
      <c r="D815" s="95"/>
      <c r="E815" s="98"/>
      <c r="F815" s="99"/>
      <c r="G815" s="99"/>
      <c r="H815" s="99"/>
      <c r="I815" s="99"/>
      <c r="J815" s="100"/>
      <c r="K815" s="88"/>
      <c r="L815" s="95"/>
      <c r="M815" s="96"/>
      <c r="N815" s="97"/>
      <c r="O815" s="98"/>
      <c r="P815" s="99"/>
      <c r="Q815" s="99"/>
      <c r="R815" s="99"/>
      <c r="S815" s="99"/>
      <c r="T815" s="100"/>
    </row>
    <row r="816">
      <c r="A816" s="89"/>
      <c r="B816" s="90"/>
      <c r="C816" s="91"/>
      <c r="D816" s="89"/>
      <c r="E816" s="92"/>
      <c r="F816" s="93"/>
      <c r="G816" s="93"/>
      <c r="H816" s="93"/>
      <c r="I816" s="93"/>
      <c r="J816" s="94"/>
      <c r="K816" s="88"/>
      <c r="L816" s="89"/>
      <c r="M816" s="90"/>
      <c r="N816" s="91"/>
      <c r="O816" s="92"/>
      <c r="P816" s="93"/>
      <c r="Q816" s="93"/>
      <c r="R816" s="93"/>
      <c r="S816" s="93"/>
      <c r="T816" s="94"/>
    </row>
    <row r="817">
      <c r="A817" s="95"/>
      <c r="B817" s="96"/>
      <c r="C817" s="97"/>
      <c r="D817" s="95"/>
      <c r="E817" s="98"/>
      <c r="F817" s="99"/>
      <c r="G817" s="99"/>
      <c r="H817" s="99"/>
      <c r="I817" s="99"/>
      <c r="J817" s="100"/>
      <c r="K817" s="88"/>
      <c r="L817" s="95"/>
      <c r="M817" s="96"/>
      <c r="N817" s="97"/>
      <c r="O817" s="98"/>
      <c r="P817" s="99"/>
      <c r="Q817" s="99"/>
      <c r="R817" s="99"/>
      <c r="S817" s="99"/>
      <c r="T817" s="100"/>
    </row>
    <row r="818">
      <c r="A818" s="89"/>
      <c r="B818" s="90"/>
      <c r="C818" s="91"/>
      <c r="D818" s="89"/>
      <c r="E818" s="92"/>
      <c r="F818" s="93"/>
      <c r="G818" s="93"/>
      <c r="H818" s="93"/>
      <c r="I818" s="93"/>
      <c r="J818" s="94"/>
      <c r="K818" s="88"/>
      <c r="L818" s="89"/>
      <c r="M818" s="90"/>
      <c r="N818" s="91"/>
      <c r="O818" s="92"/>
      <c r="P818" s="93"/>
      <c r="Q818" s="93"/>
      <c r="R818" s="93"/>
      <c r="S818" s="93"/>
      <c r="T818" s="94"/>
    </row>
    <row r="819">
      <c r="A819" s="95"/>
      <c r="B819" s="96"/>
      <c r="C819" s="97"/>
      <c r="D819" s="95"/>
      <c r="E819" s="98"/>
      <c r="F819" s="99"/>
      <c r="G819" s="99"/>
      <c r="H819" s="99"/>
      <c r="I819" s="99"/>
      <c r="J819" s="100"/>
      <c r="K819" s="88"/>
      <c r="L819" s="95"/>
      <c r="M819" s="96"/>
      <c r="N819" s="97"/>
      <c r="O819" s="98"/>
      <c r="P819" s="99"/>
      <c r="Q819" s="99"/>
      <c r="R819" s="99"/>
      <c r="S819" s="99"/>
      <c r="T819" s="100"/>
    </row>
    <row r="820">
      <c r="A820" s="89"/>
      <c r="B820" s="90"/>
      <c r="C820" s="91"/>
      <c r="D820" s="89"/>
      <c r="E820" s="92"/>
      <c r="F820" s="93"/>
      <c r="G820" s="93"/>
      <c r="H820" s="93"/>
      <c r="I820" s="93"/>
      <c r="J820" s="94"/>
      <c r="K820" s="88"/>
      <c r="L820" s="89"/>
      <c r="M820" s="90"/>
      <c r="N820" s="91"/>
      <c r="O820" s="92"/>
      <c r="P820" s="93"/>
      <c r="Q820" s="93"/>
      <c r="R820" s="93"/>
      <c r="S820" s="93"/>
      <c r="T820" s="94"/>
    </row>
    <row r="821">
      <c r="A821" s="95"/>
      <c r="B821" s="96"/>
      <c r="C821" s="97"/>
      <c r="D821" s="95"/>
      <c r="E821" s="98"/>
      <c r="F821" s="99"/>
      <c r="G821" s="99"/>
      <c r="H821" s="99"/>
      <c r="I821" s="99"/>
      <c r="J821" s="100"/>
      <c r="K821" s="88"/>
      <c r="L821" s="95"/>
      <c r="M821" s="96"/>
      <c r="N821" s="97"/>
      <c r="O821" s="98"/>
      <c r="P821" s="99"/>
      <c r="Q821" s="99"/>
      <c r="R821" s="99"/>
      <c r="S821" s="99"/>
      <c r="T821" s="100"/>
    </row>
    <row r="822">
      <c r="A822" s="89"/>
      <c r="B822" s="90"/>
      <c r="C822" s="91"/>
      <c r="D822" s="89"/>
      <c r="E822" s="92"/>
      <c r="F822" s="93"/>
      <c r="G822" s="93"/>
      <c r="H822" s="93"/>
      <c r="I822" s="93"/>
      <c r="J822" s="94"/>
      <c r="K822" s="88"/>
      <c r="L822" s="89"/>
      <c r="M822" s="90"/>
      <c r="N822" s="91"/>
      <c r="O822" s="92"/>
      <c r="P822" s="93"/>
      <c r="Q822" s="93"/>
      <c r="R822" s="93"/>
      <c r="S822" s="93"/>
      <c r="T822" s="94"/>
    </row>
    <row r="823">
      <c r="A823" s="95"/>
      <c r="B823" s="96"/>
      <c r="C823" s="97"/>
      <c r="D823" s="95"/>
      <c r="E823" s="98"/>
      <c r="F823" s="99"/>
      <c r="G823" s="99"/>
      <c r="H823" s="99"/>
      <c r="I823" s="99"/>
      <c r="J823" s="100"/>
      <c r="K823" s="88"/>
      <c r="L823" s="95"/>
      <c r="M823" s="96"/>
      <c r="N823" s="97"/>
      <c r="O823" s="98"/>
      <c r="P823" s="99"/>
      <c r="Q823" s="99"/>
      <c r="R823" s="99"/>
      <c r="S823" s="99"/>
      <c r="T823" s="100"/>
    </row>
    <row r="824">
      <c r="A824" s="89"/>
      <c r="B824" s="90"/>
      <c r="C824" s="91"/>
      <c r="D824" s="89"/>
      <c r="E824" s="92"/>
      <c r="F824" s="93"/>
      <c r="G824" s="93"/>
      <c r="H824" s="93"/>
      <c r="I824" s="93"/>
      <c r="J824" s="94"/>
      <c r="K824" s="88"/>
      <c r="L824" s="89"/>
      <c r="M824" s="90"/>
      <c r="N824" s="91"/>
      <c r="O824" s="92"/>
      <c r="P824" s="93"/>
      <c r="Q824" s="93"/>
      <c r="R824" s="93"/>
      <c r="S824" s="93"/>
      <c r="T824" s="94"/>
    </row>
    <row r="825">
      <c r="A825" s="95"/>
      <c r="B825" s="96"/>
      <c r="C825" s="97"/>
      <c r="D825" s="95"/>
      <c r="E825" s="98"/>
      <c r="F825" s="99"/>
      <c r="G825" s="99"/>
      <c r="H825" s="99"/>
      <c r="I825" s="99"/>
      <c r="J825" s="100"/>
      <c r="K825" s="88"/>
      <c r="L825" s="95"/>
      <c r="M825" s="96"/>
      <c r="N825" s="97"/>
      <c r="O825" s="98"/>
      <c r="P825" s="99"/>
      <c r="Q825" s="99"/>
      <c r="R825" s="99"/>
      <c r="S825" s="99"/>
      <c r="T825" s="100"/>
    </row>
    <row r="826">
      <c r="A826" s="89"/>
      <c r="B826" s="90"/>
      <c r="C826" s="91"/>
      <c r="D826" s="89"/>
      <c r="E826" s="92"/>
      <c r="F826" s="93"/>
      <c r="G826" s="93"/>
      <c r="H826" s="93"/>
      <c r="I826" s="93"/>
      <c r="J826" s="94"/>
      <c r="K826" s="88"/>
      <c r="L826" s="89"/>
      <c r="M826" s="90"/>
      <c r="N826" s="91"/>
      <c r="O826" s="92"/>
      <c r="P826" s="93"/>
      <c r="Q826" s="93"/>
      <c r="R826" s="93"/>
      <c r="S826" s="93"/>
      <c r="T826" s="94"/>
    </row>
    <row r="827">
      <c r="A827" s="95"/>
      <c r="B827" s="96"/>
      <c r="C827" s="97"/>
      <c r="D827" s="95"/>
      <c r="E827" s="98"/>
      <c r="F827" s="99"/>
      <c r="G827" s="99"/>
      <c r="H827" s="99"/>
      <c r="I827" s="99"/>
      <c r="J827" s="100"/>
      <c r="K827" s="88"/>
      <c r="L827" s="95"/>
      <c r="M827" s="96"/>
      <c r="N827" s="97"/>
      <c r="O827" s="98"/>
      <c r="P827" s="99"/>
      <c r="Q827" s="99"/>
      <c r="R827" s="99"/>
      <c r="S827" s="99"/>
      <c r="T827" s="100"/>
    </row>
    <row r="828">
      <c r="A828" s="89"/>
      <c r="B828" s="90"/>
      <c r="C828" s="91"/>
      <c r="D828" s="89"/>
      <c r="E828" s="92"/>
      <c r="F828" s="93"/>
      <c r="G828" s="93"/>
      <c r="H828" s="93"/>
      <c r="I828" s="93"/>
      <c r="J828" s="94"/>
      <c r="K828" s="88"/>
      <c r="L828" s="89"/>
      <c r="M828" s="90"/>
      <c r="N828" s="91"/>
      <c r="O828" s="92"/>
      <c r="P828" s="93"/>
      <c r="Q828" s="93"/>
      <c r="R828" s="93"/>
      <c r="S828" s="93"/>
      <c r="T828" s="94"/>
    </row>
    <row r="829">
      <c r="A829" s="95"/>
      <c r="B829" s="96"/>
      <c r="C829" s="97"/>
      <c r="D829" s="95"/>
      <c r="E829" s="98"/>
      <c r="F829" s="99"/>
      <c r="G829" s="99"/>
      <c r="H829" s="99"/>
      <c r="I829" s="99"/>
      <c r="J829" s="100"/>
      <c r="K829" s="88"/>
      <c r="L829" s="95"/>
      <c r="M829" s="96"/>
      <c r="N829" s="97"/>
      <c r="O829" s="98"/>
      <c r="P829" s="99"/>
      <c r="Q829" s="99"/>
      <c r="R829" s="99"/>
      <c r="S829" s="99"/>
      <c r="T829" s="100"/>
    </row>
    <row r="830">
      <c r="A830" s="89"/>
      <c r="B830" s="90"/>
      <c r="C830" s="91"/>
      <c r="D830" s="89"/>
      <c r="E830" s="92"/>
      <c r="F830" s="93"/>
      <c r="G830" s="93"/>
      <c r="H830" s="93"/>
      <c r="I830" s="93"/>
      <c r="J830" s="94"/>
      <c r="K830" s="88"/>
      <c r="L830" s="89"/>
      <c r="M830" s="90"/>
      <c r="N830" s="91"/>
      <c r="O830" s="92"/>
      <c r="P830" s="93"/>
      <c r="Q830" s="93"/>
      <c r="R830" s="93"/>
      <c r="S830" s="93"/>
      <c r="T830" s="94"/>
    </row>
    <row r="831">
      <c r="A831" s="95"/>
      <c r="B831" s="96"/>
      <c r="C831" s="97"/>
      <c r="D831" s="95"/>
      <c r="E831" s="98"/>
      <c r="F831" s="99"/>
      <c r="G831" s="99"/>
      <c r="H831" s="99"/>
      <c r="I831" s="99"/>
      <c r="J831" s="100"/>
      <c r="K831" s="88"/>
      <c r="L831" s="95"/>
      <c r="M831" s="96"/>
      <c r="N831" s="97"/>
      <c r="O831" s="98"/>
      <c r="P831" s="99"/>
      <c r="Q831" s="99"/>
      <c r="R831" s="99"/>
      <c r="S831" s="99"/>
      <c r="T831" s="100"/>
    </row>
    <row r="832">
      <c r="A832" s="89"/>
      <c r="B832" s="90"/>
      <c r="C832" s="91"/>
      <c r="D832" s="89"/>
      <c r="E832" s="92"/>
      <c r="F832" s="93"/>
      <c r="G832" s="93"/>
      <c r="H832" s="93"/>
      <c r="I832" s="93"/>
      <c r="J832" s="94"/>
      <c r="K832" s="88"/>
      <c r="L832" s="89"/>
      <c r="M832" s="90"/>
      <c r="N832" s="91"/>
      <c r="O832" s="92"/>
      <c r="P832" s="93"/>
      <c r="Q832" s="93"/>
      <c r="R832" s="93"/>
      <c r="S832" s="93"/>
      <c r="T832" s="94"/>
    </row>
    <row r="833">
      <c r="A833" s="95"/>
      <c r="B833" s="96"/>
      <c r="C833" s="97"/>
      <c r="D833" s="95"/>
      <c r="E833" s="98"/>
      <c r="F833" s="99"/>
      <c r="G833" s="99"/>
      <c r="H833" s="99"/>
      <c r="I833" s="99"/>
      <c r="J833" s="100"/>
      <c r="K833" s="88"/>
      <c r="L833" s="95"/>
      <c r="M833" s="96"/>
      <c r="N833" s="97"/>
      <c r="O833" s="98"/>
      <c r="P833" s="99"/>
      <c r="Q833" s="99"/>
      <c r="R833" s="99"/>
      <c r="S833" s="99"/>
      <c r="T833" s="100"/>
    </row>
    <row r="834">
      <c r="A834" s="89"/>
      <c r="B834" s="90"/>
      <c r="C834" s="91"/>
      <c r="D834" s="89"/>
      <c r="E834" s="92"/>
      <c r="F834" s="93"/>
      <c r="G834" s="93"/>
      <c r="H834" s="93"/>
      <c r="I834" s="93"/>
      <c r="J834" s="94"/>
      <c r="K834" s="88"/>
      <c r="L834" s="89"/>
      <c r="M834" s="90"/>
      <c r="N834" s="91"/>
      <c r="O834" s="92"/>
      <c r="P834" s="93"/>
      <c r="Q834" s="93"/>
      <c r="R834" s="93"/>
      <c r="S834" s="93"/>
      <c r="T834" s="94"/>
    </row>
    <row r="835">
      <c r="A835" s="95"/>
      <c r="B835" s="96"/>
      <c r="C835" s="97"/>
      <c r="D835" s="95"/>
      <c r="E835" s="98"/>
      <c r="F835" s="99"/>
      <c r="G835" s="99"/>
      <c r="H835" s="99"/>
      <c r="I835" s="99"/>
      <c r="J835" s="100"/>
      <c r="K835" s="88"/>
      <c r="L835" s="95"/>
      <c r="M835" s="96"/>
      <c r="N835" s="97"/>
      <c r="O835" s="98"/>
      <c r="P835" s="99"/>
      <c r="Q835" s="99"/>
      <c r="R835" s="99"/>
      <c r="S835" s="99"/>
      <c r="T835" s="100"/>
    </row>
    <row r="836">
      <c r="A836" s="89"/>
      <c r="B836" s="90"/>
      <c r="C836" s="91"/>
      <c r="D836" s="89"/>
      <c r="E836" s="92"/>
      <c r="F836" s="93"/>
      <c r="G836" s="93"/>
      <c r="H836" s="93"/>
      <c r="I836" s="93"/>
      <c r="J836" s="94"/>
      <c r="K836" s="88"/>
      <c r="L836" s="89"/>
      <c r="M836" s="90"/>
      <c r="N836" s="91"/>
      <c r="O836" s="92"/>
      <c r="P836" s="93"/>
      <c r="Q836" s="93"/>
      <c r="R836" s="93"/>
      <c r="S836" s="93"/>
      <c r="T836" s="94"/>
    </row>
    <row r="837">
      <c r="A837" s="95"/>
      <c r="B837" s="96"/>
      <c r="C837" s="97"/>
      <c r="D837" s="95"/>
      <c r="E837" s="98"/>
      <c r="F837" s="99"/>
      <c r="G837" s="99"/>
      <c r="H837" s="99"/>
      <c r="I837" s="99"/>
      <c r="J837" s="100"/>
      <c r="K837" s="88"/>
      <c r="L837" s="95"/>
      <c r="M837" s="96"/>
      <c r="N837" s="97"/>
      <c r="O837" s="98"/>
      <c r="P837" s="99"/>
      <c r="Q837" s="99"/>
      <c r="R837" s="99"/>
      <c r="S837" s="99"/>
      <c r="T837" s="100"/>
    </row>
    <row r="838">
      <c r="A838" s="89"/>
      <c r="B838" s="90"/>
      <c r="C838" s="91"/>
      <c r="D838" s="89"/>
      <c r="E838" s="92"/>
      <c r="F838" s="93"/>
      <c r="G838" s="93"/>
      <c r="H838" s="93"/>
      <c r="I838" s="93"/>
      <c r="J838" s="94"/>
      <c r="K838" s="88"/>
      <c r="L838" s="89"/>
      <c r="M838" s="90"/>
      <c r="N838" s="91"/>
      <c r="O838" s="92"/>
      <c r="P838" s="93"/>
      <c r="Q838" s="93"/>
      <c r="R838" s="93"/>
      <c r="S838" s="93"/>
      <c r="T838" s="94"/>
    </row>
    <row r="839">
      <c r="A839" s="95"/>
      <c r="B839" s="96"/>
      <c r="C839" s="97"/>
      <c r="D839" s="95"/>
      <c r="E839" s="98"/>
      <c r="F839" s="99"/>
      <c r="G839" s="99"/>
      <c r="H839" s="99"/>
      <c r="I839" s="99"/>
      <c r="J839" s="100"/>
      <c r="K839" s="88"/>
      <c r="L839" s="95"/>
      <c r="M839" s="96"/>
      <c r="N839" s="97"/>
      <c r="O839" s="98"/>
      <c r="P839" s="99"/>
      <c r="Q839" s="99"/>
      <c r="R839" s="99"/>
      <c r="S839" s="99"/>
      <c r="T839" s="100"/>
    </row>
    <row r="840">
      <c r="A840" s="89"/>
      <c r="B840" s="90"/>
      <c r="C840" s="91"/>
      <c r="D840" s="89"/>
      <c r="E840" s="92"/>
      <c r="F840" s="93"/>
      <c r="G840" s="93"/>
      <c r="H840" s="93"/>
      <c r="I840" s="93"/>
      <c r="J840" s="94"/>
      <c r="K840" s="88"/>
      <c r="L840" s="89"/>
      <c r="M840" s="90"/>
      <c r="N840" s="91"/>
      <c r="O840" s="92"/>
      <c r="P840" s="93"/>
      <c r="Q840" s="93"/>
      <c r="R840" s="93"/>
      <c r="S840" s="93"/>
      <c r="T840" s="94"/>
    </row>
    <row r="841">
      <c r="A841" s="95"/>
      <c r="B841" s="96"/>
      <c r="C841" s="97"/>
      <c r="D841" s="95"/>
      <c r="E841" s="98"/>
      <c r="F841" s="99"/>
      <c r="G841" s="99"/>
      <c r="H841" s="99"/>
      <c r="I841" s="99"/>
      <c r="J841" s="100"/>
      <c r="K841" s="88"/>
      <c r="L841" s="95"/>
      <c r="M841" s="96"/>
      <c r="N841" s="97"/>
      <c r="O841" s="98"/>
      <c r="P841" s="99"/>
      <c r="Q841" s="99"/>
      <c r="R841" s="99"/>
      <c r="S841" s="99"/>
      <c r="T841" s="100"/>
    </row>
    <row r="842">
      <c r="A842" s="89"/>
      <c r="B842" s="90"/>
      <c r="C842" s="91"/>
      <c r="D842" s="89"/>
      <c r="E842" s="92"/>
      <c r="F842" s="93"/>
      <c r="G842" s="93"/>
      <c r="H842" s="93"/>
      <c r="I842" s="93"/>
      <c r="J842" s="94"/>
      <c r="K842" s="88"/>
      <c r="L842" s="89"/>
      <c r="M842" s="90"/>
      <c r="N842" s="91"/>
      <c r="O842" s="92"/>
      <c r="P842" s="93"/>
      <c r="Q842" s="93"/>
      <c r="R842" s="93"/>
      <c r="S842" s="93"/>
      <c r="T842" s="94"/>
    </row>
    <row r="843">
      <c r="A843" s="95"/>
      <c r="B843" s="96"/>
      <c r="C843" s="97"/>
      <c r="D843" s="95"/>
      <c r="E843" s="98"/>
      <c r="F843" s="99"/>
      <c r="G843" s="99"/>
      <c r="H843" s="99"/>
      <c r="I843" s="99"/>
      <c r="J843" s="100"/>
      <c r="K843" s="88"/>
      <c r="L843" s="95"/>
      <c r="M843" s="96"/>
      <c r="N843" s="97"/>
      <c r="O843" s="98"/>
      <c r="P843" s="99"/>
      <c r="Q843" s="99"/>
      <c r="R843" s="99"/>
      <c r="S843" s="99"/>
      <c r="T843" s="100"/>
    </row>
    <row r="844">
      <c r="A844" s="89"/>
      <c r="B844" s="90"/>
      <c r="C844" s="91"/>
      <c r="D844" s="89"/>
      <c r="E844" s="92"/>
      <c r="F844" s="93"/>
      <c r="G844" s="93"/>
      <c r="H844" s="93"/>
      <c r="I844" s="93"/>
      <c r="J844" s="94"/>
      <c r="K844" s="88"/>
      <c r="L844" s="89"/>
      <c r="M844" s="90"/>
      <c r="N844" s="91"/>
      <c r="O844" s="92"/>
      <c r="P844" s="93"/>
      <c r="Q844" s="93"/>
      <c r="R844" s="93"/>
      <c r="S844" s="93"/>
      <c r="T844" s="94"/>
    </row>
    <row r="845">
      <c r="A845" s="95"/>
      <c r="B845" s="96"/>
      <c r="C845" s="97"/>
      <c r="D845" s="95"/>
      <c r="E845" s="98"/>
      <c r="F845" s="99"/>
      <c r="G845" s="99"/>
      <c r="H845" s="99"/>
      <c r="I845" s="99"/>
      <c r="J845" s="100"/>
      <c r="K845" s="88"/>
      <c r="L845" s="95"/>
      <c r="M845" s="96"/>
      <c r="N845" s="97"/>
      <c r="O845" s="98"/>
      <c r="P845" s="99"/>
      <c r="Q845" s="99"/>
      <c r="R845" s="99"/>
      <c r="S845" s="99"/>
      <c r="T845" s="100"/>
    </row>
    <row r="846">
      <c r="A846" s="89"/>
      <c r="B846" s="90"/>
      <c r="C846" s="91"/>
      <c r="D846" s="89"/>
      <c r="E846" s="92"/>
      <c r="F846" s="93"/>
      <c r="G846" s="93"/>
      <c r="H846" s="93"/>
      <c r="I846" s="93"/>
      <c r="J846" s="94"/>
      <c r="K846" s="88"/>
      <c r="L846" s="89"/>
      <c r="M846" s="90"/>
      <c r="N846" s="91"/>
      <c r="O846" s="92"/>
      <c r="P846" s="93"/>
      <c r="Q846" s="93"/>
      <c r="R846" s="93"/>
      <c r="S846" s="93"/>
      <c r="T846" s="94"/>
    </row>
    <row r="847">
      <c r="A847" s="95"/>
      <c r="B847" s="96"/>
      <c r="C847" s="97"/>
      <c r="D847" s="95"/>
      <c r="E847" s="98"/>
      <c r="F847" s="99"/>
      <c r="G847" s="99"/>
      <c r="H847" s="99"/>
      <c r="I847" s="99"/>
      <c r="J847" s="100"/>
      <c r="K847" s="88"/>
      <c r="L847" s="95"/>
      <c r="M847" s="96"/>
      <c r="N847" s="97"/>
      <c r="O847" s="98"/>
      <c r="P847" s="99"/>
      <c r="Q847" s="99"/>
      <c r="R847" s="99"/>
      <c r="S847" s="99"/>
      <c r="T847" s="100"/>
    </row>
    <row r="848">
      <c r="A848" s="89"/>
      <c r="B848" s="90"/>
      <c r="C848" s="91"/>
      <c r="D848" s="89"/>
      <c r="E848" s="92"/>
      <c r="F848" s="93"/>
      <c r="G848" s="93"/>
      <c r="H848" s="93"/>
      <c r="I848" s="93"/>
      <c r="J848" s="94"/>
      <c r="K848" s="88"/>
      <c r="L848" s="89"/>
      <c r="M848" s="90"/>
      <c r="N848" s="91"/>
      <c r="O848" s="92"/>
      <c r="P848" s="93"/>
      <c r="Q848" s="93"/>
      <c r="R848" s="93"/>
      <c r="S848" s="93"/>
      <c r="T848" s="94"/>
    </row>
    <row r="849">
      <c r="A849" s="95"/>
      <c r="B849" s="96"/>
      <c r="C849" s="97"/>
      <c r="D849" s="95"/>
      <c r="E849" s="98"/>
      <c r="F849" s="99"/>
      <c r="G849" s="99"/>
      <c r="H849" s="99"/>
      <c r="I849" s="99"/>
      <c r="J849" s="100"/>
      <c r="K849" s="88"/>
      <c r="L849" s="95"/>
      <c r="M849" s="96"/>
      <c r="N849" s="97"/>
      <c r="O849" s="98"/>
      <c r="P849" s="99"/>
      <c r="Q849" s="99"/>
      <c r="R849" s="99"/>
      <c r="S849" s="99"/>
      <c r="T849" s="100"/>
    </row>
    <row r="850">
      <c r="A850" s="89"/>
      <c r="B850" s="90"/>
      <c r="C850" s="91"/>
      <c r="D850" s="89"/>
      <c r="E850" s="92"/>
      <c r="F850" s="93"/>
      <c r="G850" s="93"/>
      <c r="H850" s="93"/>
      <c r="I850" s="93"/>
      <c r="J850" s="94"/>
      <c r="K850" s="88"/>
      <c r="L850" s="89"/>
      <c r="M850" s="90"/>
      <c r="N850" s="91"/>
      <c r="O850" s="92"/>
      <c r="P850" s="93"/>
      <c r="Q850" s="93"/>
      <c r="R850" s="93"/>
      <c r="S850" s="93"/>
      <c r="T850" s="94"/>
    </row>
    <row r="851">
      <c r="A851" s="95"/>
      <c r="B851" s="96"/>
      <c r="C851" s="97"/>
      <c r="D851" s="95"/>
      <c r="E851" s="98"/>
      <c r="F851" s="99"/>
      <c r="G851" s="99"/>
      <c r="H851" s="99"/>
      <c r="I851" s="99"/>
      <c r="J851" s="100"/>
      <c r="K851" s="88"/>
      <c r="L851" s="95"/>
      <c r="M851" s="96"/>
      <c r="N851" s="97"/>
      <c r="O851" s="98"/>
      <c r="P851" s="99"/>
      <c r="Q851" s="99"/>
      <c r="R851" s="99"/>
      <c r="S851" s="99"/>
      <c r="T851" s="100"/>
    </row>
    <row r="852">
      <c r="A852" s="89"/>
      <c r="B852" s="90"/>
      <c r="C852" s="91"/>
      <c r="D852" s="89"/>
      <c r="E852" s="92"/>
      <c r="F852" s="93"/>
      <c r="G852" s="93"/>
      <c r="H852" s="93"/>
      <c r="I852" s="93"/>
      <c r="J852" s="94"/>
      <c r="K852" s="88"/>
      <c r="L852" s="89"/>
      <c r="M852" s="90"/>
      <c r="N852" s="91"/>
      <c r="O852" s="92"/>
      <c r="P852" s="93"/>
      <c r="Q852" s="93"/>
      <c r="R852" s="93"/>
      <c r="S852" s="93"/>
      <c r="T852" s="94"/>
    </row>
    <row r="853">
      <c r="A853" s="95"/>
      <c r="B853" s="96"/>
      <c r="C853" s="97"/>
      <c r="D853" s="95"/>
      <c r="E853" s="98"/>
      <c r="F853" s="99"/>
      <c r="G853" s="99"/>
      <c r="H853" s="99"/>
      <c r="I853" s="99"/>
      <c r="J853" s="100"/>
      <c r="K853" s="88"/>
      <c r="L853" s="95"/>
      <c r="M853" s="96"/>
      <c r="N853" s="97"/>
      <c r="O853" s="98"/>
      <c r="P853" s="99"/>
      <c r="Q853" s="99"/>
      <c r="R853" s="99"/>
      <c r="S853" s="99"/>
      <c r="T853" s="100"/>
    </row>
    <row r="854">
      <c r="A854" s="89"/>
      <c r="B854" s="90"/>
      <c r="C854" s="91"/>
      <c r="D854" s="89"/>
      <c r="E854" s="92"/>
      <c r="F854" s="93"/>
      <c r="G854" s="93"/>
      <c r="H854" s="93"/>
      <c r="I854" s="93"/>
      <c r="J854" s="94"/>
      <c r="K854" s="88"/>
      <c r="L854" s="89"/>
      <c r="M854" s="90"/>
      <c r="N854" s="91"/>
      <c r="O854" s="92"/>
      <c r="P854" s="93"/>
      <c r="Q854" s="93"/>
      <c r="R854" s="93"/>
      <c r="S854" s="93"/>
      <c r="T854" s="94"/>
    </row>
    <row r="855">
      <c r="A855" s="95"/>
      <c r="B855" s="96"/>
      <c r="C855" s="97"/>
      <c r="D855" s="95"/>
      <c r="E855" s="98"/>
      <c r="F855" s="99"/>
      <c r="G855" s="99"/>
      <c r="H855" s="99"/>
      <c r="I855" s="99"/>
      <c r="J855" s="100"/>
      <c r="K855" s="88"/>
      <c r="L855" s="95"/>
      <c r="M855" s="96"/>
      <c r="N855" s="97"/>
      <c r="O855" s="98"/>
      <c r="P855" s="99"/>
      <c r="Q855" s="99"/>
      <c r="R855" s="99"/>
      <c r="S855" s="99"/>
      <c r="T855" s="100"/>
    </row>
    <row r="856">
      <c r="A856" s="89"/>
      <c r="B856" s="90"/>
      <c r="C856" s="91"/>
      <c r="D856" s="89"/>
      <c r="E856" s="92"/>
      <c r="F856" s="93"/>
      <c r="G856" s="93"/>
      <c r="H856" s="93"/>
      <c r="I856" s="93"/>
      <c r="J856" s="94"/>
      <c r="K856" s="88"/>
      <c r="L856" s="89"/>
      <c r="M856" s="90"/>
      <c r="N856" s="91"/>
      <c r="O856" s="92"/>
      <c r="P856" s="93"/>
      <c r="Q856" s="93"/>
      <c r="R856" s="93"/>
      <c r="S856" s="93"/>
      <c r="T856" s="94"/>
    </row>
    <row r="857">
      <c r="A857" s="95"/>
      <c r="B857" s="96"/>
      <c r="C857" s="97"/>
      <c r="D857" s="95"/>
      <c r="E857" s="98"/>
      <c r="F857" s="99"/>
      <c r="G857" s="99"/>
      <c r="H857" s="99"/>
      <c r="I857" s="99"/>
      <c r="J857" s="100"/>
      <c r="K857" s="88"/>
      <c r="L857" s="95"/>
      <c r="M857" s="96"/>
      <c r="N857" s="97"/>
      <c r="O857" s="98"/>
      <c r="P857" s="99"/>
      <c r="Q857" s="99"/>
      <c r="R857" s="99"/>
      <c r="S857" s="99"/>
      <c r="T857" s="100"/>
    </row>
    <row r="858">
      <c r="A858" s="89"/>
      <c r="B858" s="90"/>
      <c r="C858" s="91"/>
      <c r="D858" s="89"/>
      <c r="E858" s="92"/>
      <c r="F858" s="93"/>
      <c r="G858" s="93"/>
      <c r="H858" s="93"/>
      <c r="I858" s="93"/>
      <c r="J858" s="94"/>
      <c r="K858" s="88"/>
      <c r="L858" s="89"/>
      <c r="M858" s="90"/>
      <c r="N858" s="91"/>
      <c r="O858" s="92"/>
      <c r="P858" s="93"/>
      <c r="Q858" s="93"/>
      <c r="R858" s="93"/>
      <c r="S858" s="93"/>
      <c r="T858" s="94"/>
    </row>
    <row r="859">
      <c r="A859" s="95"/>
      <c r="B859" s="96"/>
      <c r="C859" s="97"/>
      <c r="D859" s="95"/>
      <c r="E859" s="98"/>
      <c r="F859" s="99"/>
      <c r="G859" s="99"/>
      <c r="H859" s="99"/>
      <c r="I859" s="99"/>
      <c r="J859" s="100"/>
      <c r="K859" s="88"/>
      <c r="L859" s="95"/>
      <c r="M859" s="96"/>
      <c r="N859" s="97"/>
      <c r="O859" s="98"/>
      <c r="P859" s="99"/>
      <c r="Q859" s="99"/>
      <c r="R859" s="99"/>
      <c r="S859" s="99"/>
      <c r="T859" s="100"/>
    </row>
    <row r="860">
      <c r="A860" s="89"/>
      <c r="B860" s="90"/>
      <c r="C860" s="91"/>
      <c r="D860" s="89"/>
      <c r="E860" s="92"/>
      <c r="F860" s="93"/>
      <c r="G860" s="93"/>
      <c r="H860" s="93"/>
      <c r="I860" s="93"/>
      <c r="J860" s="94"/>
      <c r="K860" s="88"/>
      <c r="L860" s="89"/>
      <c r="M860" s="90"/>
      <c r="N860" s="91"/>
      <c r="O860" s="92"/>
      <c r="P860" s="93"/>
      <c r="Q860" s="93"/>
      <c r="R860" s="93"/>
      <c r="S860" s="93"/>
      <c r="T860" s="94"/>
    </row>
    <row r="861">
      <c r="A861" s="95"/>
      <c r="B861" s="96"/>
      <c r="C861" s="97"/>
      <c r="D861" s="95"/>
      <c r="E861" s="98"/>
      <c r="F861" s="99"/>
      <c r="G861" s="99"/>
      <c r="H861" s="99"/>
      <c r="I861" s="99"/>
      <c r="J861" s="100"/>
      <c r="K861" s="88"/>
      <c r="L861" s="95"/>
      <c r="M861" s="96"/>
      <c r="N861" s="97"/>
      <c r="O861" s="98"/>
      <c r="P861" s="99"/>
      <c r="Q861" s="99"/>
      <c r="R861" s="99"/>
      <c r="S861" s="99"/>
      <c r="T861" s="100"/>
    </row>
    <row r="862">
      <c r="A862" s="89"/>
      <c r="B862" s="90"/>
      <c r="C862" s="91"/>
      <c r="D862" s="89"/>
      <c r="E862" s="92"/>
      <c r="F862" s="93"/>
      <c r="G862" s="93"/>
      <c r="H862" s="93"/>
      <c r="I862" s="93"/>
      <c r="J862" s="94"/>
      <c r="K862" s="88"/>
      <c r="L862" s="89"/>
      <c r="M862" s="90"/>
      <c r="N862" s="91"/>
      <c r="O862" s="92"/>
      <c r="P862" s="93"/>
      <c r="Q862" s="93"/>
      <c r="R862" s="93"/>
      <c r="S862" s="93"/>
      <c r="T862" s="94"/>
    </row>
    <row r="863">
      <c r="A863" s="95"/>
      <c r="B863" s="96"/>
      <c r="C863" s="97"/>
      <c r="D863" s="95"/>
      <c r="E863" s="98"/>
      <c r="F863" s="99"/>
      <c r="G863" s="99"/>
      <c r="H863" s="99"/>
      <c r="I863" s="99"/>
      <c r="J863" s="100"/>
      <c r="K863" s="88"/>
      <c r="L863" s="95"/>
      <c r="M863" s="96"/>
      <c r="N863" s="97"/>
      <c r="O863" s="98"/>
      <c r="P863" s="99"/>
      <c r="Q863" s="99"/>
      <c r="R863" s="99"/>
      <c r="S863" s="99"/>
      <c r="T863" s="100"/>
    </row>
    <row r="864">
      <c r="A864" s="89"/>
      <c r="B864" s="90"/>
      <c r="C864" s="91"/>
      <c r="D864" s="89"/>
      <c r="E864" s="92"/>
      <c r="F864" s="93"/>
      <c r="G864" s="93"/>
      <c r="H864" s="93"/>
      <c r="I864" s="93"/>
      <c r="J864" s="94"/>
      <c r="K864" s="88"/>
      <c r="L864" s="89"/>
      <c r="M864" s="90"/>
      <c r="N864" s="91"/>
      <c r="O864" s="92"/>
      <c r="P864" s="93"/>
      <c r="Q864" s="93"/>
      <c r="R864" s="93"/>
      <c r="S864" s="93"/>
      <c r="T864" s="94"/>
    </row>
    <row r="865">
      <c r="A865" s="95"/>
      <c r="B865" s="96"/>
      <c r="C865" s="97"/>
      <c r="D865" s="95"/>
      <c r="E865" s="98"/>
      <c r="F865" s="99"/>
      <c r="G865" s="99"/>
      <c r="H865" s="99"/>
      <c r="I865" s="99"/>
      <c r="J865" s="100"/>
      <c r="K865" s="88"/>
      <c r="L865" s="95"/>
      <c r="M865" s="96"/>
      <c r="N865" s="97"/>
      <c r="O865" s="98"/>
      <c r="P865" s="99"/>
      <c r="Q865" s="99"/>
      <c r="R865" s="99"/>
      <c r="S865" s="99"/>
      <c r="T865" s="100"/>
    </row>
    <row r="866">
      <c r="A866" s="89"/>
      <c r="B866" s="90"/>
      <c r="C866" s="91"/>
      <c r="D866" s="89"/>
      <c r="E866" s="92"/>
      <c r="F866" s="93"/>
      <c r="G866" s="93"/>
      <c r="H866" s="93"/>
      <c r="I866" s="93"/>
      <c r="J866" s="94"/>
      <c r="K866" s="88"/>
      <c r="L866" s="89"/>
      <c r="M866" s="90"/>
      <c r="N866" s="91"/>
      <c r="O866" s="92"/>
      <c r="P866" s="93"/>
      <c r="Q866" s="93"/>
      <c r="R866" s="93"/>
      <c r="S866" s="93"/>
      <c r="T866" s="94"/>
    </row>
    <row r="867">
      <c r="A867" s="95"/>
      <c r="B867" s="96"/>
      <c r="C867" s="97"/>
      <c r="D867" s="95"/>
      <c r="E867" s="98"/>
      <c r="F867" s="99"/>
      <c r="G867" s="99"/>
      <c r="H867" s="99"/>
      <c r="I867" s="99"/>
      <c r="J867" s="100"/>
      <c r="K867" s="88"/>
      <c r="L867" s="95"/>
      <c r="M867" s="96"/>
      <c r="N867" s="97"/>
      <c r="O867" s="98"/>
      <c r="P867" s="99"/>
      <c r="Q867" s="99"/>
      <c r="R867" s="99"/>
      <c r="S867" s="99"/>
      <c r="T867" s="100"/>
    </row>
    <row r="868">
      <c r="A868" s="89"/>
      <c r="B868" s="90"/>
      <c r="C868" s="91"/>
      <c r="D868" s="89"/>
      <c r="E868" s="92"/>
      <c r="F868" s="93"/>
      <c r="G868" s="93"/>
      <c r="H868" s="93"/>
      <c r="I868" s="93"/>
      <c r="J868" s="94"/>
      <c r="K868" s="88"/>
      <c r="L868" s="89"/>
      <c r="M868" s="90"/>
      <c r="N868" s="91"/>
      <c r="O868" s="92"/>
      <c r="P868" s="93"/>
      <c r="Q868" s="93"/>
      <c r="R868" s="93"/>
      <c r="S868" s="93"/>
      <c r="T868" s="94"/>
    </row>
    <row r="869">
      <c r="A869" s="95"/>
      <c r="B869" s="96"/>
      <c r="C869" s="97"/>
      <c r="D869" s="95"/>
      <c r="E869" s="98"/>
      <c r="F869" s="99"/>
      <c r="G869" s="99"/>
      <c r="H869" s="99"/>
      <c r="I869" s="99"/>
      <c r="J869" s="100"/>
      <c r="K869" s="88"/>
      <c r="L869" s="95"/>
      <c r="M869" s="96"/>
      <c r="N869" s="97"/>
      <c r="O869" s="98"/>
      <c r="P869" s="99"/>
      <c r="Q869" s="99"/>
      <c r="R869" s="99"/>
      <c r="S869" s="99"/>
      <c r="T869" s="100"/>
    </row>
    <row r="870">
      <c r="A870" s="89"/>
      <c r="B870" s="90"/>
      <c r="C870" s="91"/>
      <c r="D870" s="89"/>
      <c r="E870" s="92"/>
      <c r="F870" s="93"/>
      <c r="G870" s="93"/>
      <c r="H870" s="93"/>
      <c r="I870" s="93"/>
      <c r="J870" s="94"/>
      <c r="K870" s="88"/>
      <c r="L870" s="89"/>
      <c r="M870" s="90"/>
      <c r="N870" s="91"/>
      <c r="O870" s="92"/>
      <c r="P870" s="93"/>
      <c r="Q870" s="93"/>
      <c r="R870" s="93"/>
      <c r="S870" s="93"/>
      <c r="T870" s="94"/>
    </row>
    <row r="871">
      <c r="A871" s="95"/>
      <c r="B871" s="96"/>
      <c r="C871" s="97"/>
      <c r="D871" s="95"/>
      <c r="E871" s="98"/>
      <c r="F871" s="99"/>
      <c r="G871" s="99"/>
      <c r="H871" s="99"/>
      <c r="I871" s="99"/>
      <c r="J871" s="100"/>
      <c r="K871" s="88"/>
      <c r="L871" s="95"/>
      <c r="M871" s="96"/>
      <c r="N871" s="97"/>
      <c r="O871" s="98"/>
      <c r="P871" s="99"/>
      <c r="Q871" s="99"/>
      <c r="R871" s="99"/>
      <c r="S871" s="99"/>
      <c r="T871" s="100"/>
    </row>
    <row r="872">
      <c r="A872" s="89"/>
      <c r="B872" s="90"/>
      <c r="C872" s="91"/>
      <c r="D872" s="89"/>
      <c r="E872" s="92"/>
      <c r="F872" s="93"/>
      <c r="G872" s="93"/>
      <c r="H872" s="93"/>
      <c r="I872" s="93"/>
      <c r="J872" s="94"/>
      <c r="K872" s="88"/>
      <c r="L872" s="89"/>
      <c r="M872" s="90"/>
      <c r="N872" s="91"/>
      <c r="O872" s="92"/>
      <c r="P872" s="93"/>
      <c r="Q872" s="93"/>
      <c r="R872" s="93"/>
      <c r="S872" s="93"/>
      <c r="T872" s="94"/>
    </row>
    <row r="873">
      <c r="A873" s="95"/>
      <c r="B873" s="96"/>
      <c r="C873" s="97"/>
      <c r="D873" s="95"/>
      <c r="E873" s="98"/>
      <c r="F873" s="99"/>
      <c r="G873" s="99"/>
      <c r="H873" s="99"/>
      <c r="I873" s="99"/>
      <c r="J873" s="100"/>
      <c r="K873" s="88"/>
      <c r="L873" s="95"/>
      <c r="M873" s="96"/>
      <c r="N873" s="97"/>
      <c r="O873" s="98"/>
      <c r="P873" s="99"/>
      <c r="Q873" s="99"/>
      <c r="R873" s="99"/>
      <c r="S873" s="99"/>
      <c r="T873" s="100"/>
    </row>
    <row r="874">
      <c r="A874" s="89"/>
      <c r="B874" s="90"/>
      <c r="C874" s="91"/>
      <c r="D874" s="89"/>
      <c r="E874" s="92"/>
      <c r="F874" s="93"/>
      <c r="G874" s="93"/>
      <c r="H874" s="93"/>
      <c r="I874" s="93"/>
      <c r="J874" s="94"/>
      <c r="K874" s="88"/>
      <c r="L874" s="89"/>
      <c r="M874" s="90"/>
      <c r="N874" s="91"/>
      <c r="O874" s="92"/>
      <c r="P874" s="93"/>
      <c r="Q874" s="93"/>
      <c r="R874" s="93"/>
      <c r="S874" s="93"/>
      <c r="T874" s="94"/>
    </row>
    <row r="875">
      <c r="A875" s="95"/>
      <c r="B875" s="96"/>
      <c r="C875" s="97"/>
      <c r="D875" s="95"/>
      <c r="E875" s="98"/>
      <c r="F875" s="99"/>
      <c r="G875" s="99"/>
      <c r="H875" s="99"/>
      <c r="I875" s="99"/>
      <c r="J875" s="100"/>
      <c r="K875" s="88"/>
      <c r="L875" s="95"/>
      <c r="M875" s="96"/>
      <c r="N875" s="97"/>
      <c r="O875" s="98"/>
      <c r="P875" s="99"/>
      <c r="Q875" s="99"/>
      <c r="R875" s="99"/>
      <c r="S875" s="99"/>
      <c r="T875" s="100"/>
    </row>
    <row r="876">
      <c r="A876" s="89"/>
      <c r="B876" s="90"/>
      <c r="C876" s="91"/>
      <c r="D876" s="89"/>
      <c r="E876" s="92"/>
      <c r="F876" s="93"/>
      <c r="G876" s="93"/>
      <c r="H876" s="93"/>
      <c r="I876" s="93"/>
      <c r="J876" s="94"/>
      <c r="K876" s="88"/>
      <c r="L876" s="89"/>
      <c r="M876" s="90"/>
      <c r="N876" s="91"/>
      <c r="O876" s="92"/>
      <c r="P876" s="93"/>
      <c r="Q876" s="93"/>
      <c r="R876" s="93"/>
      <c r="S876" s="93"/>
      <c r="T876" s="94"/>
    </row>
    <row r="877">
      <c r="A877" s="95"/>
      <c r="B877" s="96"/>
      <c r="C877" s="97"/>
      <c r="D877" s="95"/>
      <c r="E877" s="98"/>
      <c r="F877" s="99"/>
      <c r="G877" s="99"/>
      <c r="H877" s="99"/>
      <c r="I877" s="99"/>
      <c r="J877" s="100"/>
      <c r="K877" s="88"/>
      <c r="L877" s="95"/>
      <c r="M877" s="96"/>
      <c r="N877" s="97"/>
      <c r="O877" s="98"/>
      <c r="P877" s="99"/>
      <c r="Q877" s="99"/>
      <c r="R877" s="99"/>
      <c r="S877" s="99"/>
      <c r="T877" s="100"/>
    </row>
    <row r="878">
      <c r="A878" s="89"/>
      <c r="B878" s="90"/>
      <c r="C878" s="91"/>
      <c r="D878" s="89"/>
      <c r="E878" s="92"/>
      <c r="F878" s="93"/>
      <c r="G878" s="93"/>
      <c r="H878" s="93"/>
      <c r="I878" s="93"/>
      <c r="J878" s="94"/>
      <c r="K878" s="88"/>
      <c r="L878" s="89"/>
      <c r="M878" s="90"/>
      <c r="N878" s="91"/>
      <c r="O878" s="92"/>
      <c r="P878" s="93"/>
      <c r="Q878" s="93"/>
      <c r="R878" s="93"/>
      <c r="S878" s="93"/>
      <c r="T878" s="94"/>
    </row>
    <row r="879">
      <c r="A879" s="95"/>
      <c r="B879" s="96"/>
      <c r="C879" s="97"/>
      <c r="D879" s="95"/>
      <c r="E879" s="98"/>
      <c r="F879" s="99"/>
      <c r="G879" s="99"/>
      <c r="H879" s="99"/>
      <c r="I879" s="99"/>
      <c r="J879" s="100"/>
      <c r="K879" s="88"/>
      <c r="L879" s="95"/>
      <c r="M879" s="96"/>
      <c r="N879" s="97"/>
      <c r="O879" s="98"/>
      <c r="P879" s="99"/>
      <c r="Q879" s="99"/>
      <c r="R879" s="99"/>
      <c r="S879" s="99"/>
      <c r="T879" s="100"/>
    </row>
    <row r="880">
      <c r="A880" s="89"/>
      <c r="B880" s="90"/>
      <c r="C880" s="91"/>
      <c r="D880" s="89"/>
      <c r="E880" s="92"/>
      <c r="F880" s="93"/>
      <c r="G880" s="93"/>
      <c r="H880" s="93"/>
      <c r="I880" s="93"/>
      <c r="J880" s="94"/>
      <c r="K880" s="88"/>
      <c r="L880" s="89"/>
      <c r="M880" s="90"/>
      <c r="N880" s="91"/>
      <c r="O880" s="92"/>
      <c r="P880" s="93"/>
      <c r="Q880" s="93"/>
      <c r="R880" s="93"/>
      <c r="S880" s="93"/>
      <c r="T880" s="94"/>
    </row>
    <row r="881">
      <c r="A881" s="95"/>
      <c r="B881" s="96"/>
      <c r="C881" s="97"/>
      <c r="D881" s="95"/>
      <c r="E881" s="98"/>
      <c r="F881" s="99"/>
      <c r="G881" s="99"/>
      <c r="H881" s="99"/>
      <c r="I881" s="99"/>
      <c r="J881" s="100"/>
      <c r="K881" s="88"/>
      <c r="L881" s="95"/>
      <c r="M881" s="96"/>
      <c r="N881" s="97"/>
      <c r="O881" s="98"/>
      <c r="P881" s="99"/>
      <c r="Q881" s="99"/>
      <c r="R881" s="99"/>
      <c r="S881" s="99"/>
      <c r="T881" s="100"/>
    </row>
    <row r="882">
      <c r="A882" s="89"/>
      <c r="B882" s="90"/>
      <c r="C882" s="91"/>
      <c r="D882" s="89"/>
      <c r="E882" s="92"/>
      <c r="F882" s="93"/>
      <c r="G882" s="93"/>
      <c r="H882" s="93"/>
      <c r="I882" s="93"/>
      <c r="J882" s="94"/>
      <c r="K882" s="88"/>
      <c r="L882" s="89"/>
      <c r="M882" s="90"/>
      <c r="N882" s="91"/>
      <c r="O882" s="92"/>
      <c r="P882" s="93"/>
      <c r="Q882" s="93"/>
      <c r="R882" s="93"/>
      <c r="S882" s="93"/>
      <c r="T882" s="94"/>
    </row>
    <row r="883">
      <c r="A883" s="95"/>
      <c r="B883" s="96"/>
      <c r="C883" s="97"/>
      <c r="D883" s="95"/>
      <c r="E883" s="98"/>
      <c r="F883" s="99"/>
      <c r="G883" s="99"/>
      <c r="H883" s="99"/>
      <c r="I883" s="99"/>
      <c r="J883" s="100"/>
      <c r="K883" s="88"/>
      <c r="L883" s="95"/>
      <c r="M883" s="96"/>
      <c r="N883" s="97"/>
      <c r="O883" s="98"/>
      <c r="P883" s="99"/>
      <c r="Q883" s="99"/>
      <c r="R883" s="99"/>
      <c r="S883" s="99"/>
      <c r="T883" s="100"/>
    </row>
    <row r="884">
      <c r="A884" s="89"/>
      <c r="B884" s="90"/>
      <c r="C884" s="91"/>
      <c r="D884" s="89"/>
      <c r="E884" s="92"/>
      <c r="F884" s="93"/>
      <c r="G884" s="93"/>
      <c r="H884" s="93"/>
      <c r="I884" s="93"/>
      <c r="J884" s="94"/>
      <c r="K884" s="88"/>
      <c r="L884" s="89"/>
      <c r="M884" s="90"/>
      <c r="N884" s="91"/>
      <c r="O884" s="92"/>
      <c r="P884" s="93"/>
      <c r="Q884" s="93"/>
      <c r="R884" s="93"/>
      <c r="S884" s="93"/>
      <c r="T884" s="94"/>
    </row>
    <row r="885">
      <c r="A885" s="95"/>
      <c r="B885" s="96"/>
      <c r="C885" s="97"/>
      <c r="D885" s="95"/>
      <c r="E885" s="98"/>
      <c r="F885" s="99"/>
      <c r="G885" s="99"/>
      <c r="H885" s="99"/>
      <c r="I885" s="99"/>
      <c r="J885" s="100"/>
      <c r="K885" s="88"/>
      <c r="L885" s="95"/>
      <c r="M885" s="96"/>
      <c r="N885" s="97"/>
      <c r="O885" s="98"/>
      <c r="P885" s="99"/>
      <c r="Q885" s="99"/>
      <c r="R885" s="99"/>
      <c r="S885" s="99"/>
      <c r="T885" s="100"/>
    </row>
    <row r="886">
      <c r="A886" s="89"/>
      <c r="B886" s="90"/>
      <c r="C886" s="91"/>
      <c r="D886" s="89"/>
      <c r="E886" s="92"/>
      <c r="F886" s="93"/>
      <c r="G886" s="93"/>
      <c r="H886" s="93"/>
      <c r="I886" s="93"/>
      <c r="J886" s="94"/>
      <c r="K886" s="88"/>
      <c r="L886" s="89"/>
      <c r="M886" s="90"/>
      <c r="N886" s="91"/>
      <c r="O886" s="92"/>
      <c r="P886" s="93"/>
      <c r="Q886" s="93"/>
      <c r="R886" s="93"/>
      <c r="S886" s="93"/>
      <c r="T886" s="94"/>
    </row>
    <row r="887">
      <c r="A887" s="95"/>
      <c r="B887" s="96"/>
      <c r="C887" s="97"/>
      <c r="D887" s="95"/>
      <c r="E887" s="98"/>
      <c r="F887" s="99"/>
      <c r="G887" s="99"/>
      <c r="H887" s="99"/>
      <c r="I887" s="99"/>
      <c r="J887" s="100"/>
      <c r="K887" s="88"/>
      <c r="L887" s="95"/>
      <c r="M887" s="96"/>
      <c r="N887" s="97"/>
      <c r="O887" s="98"/>
      <c r="P887" s="99"/>
      <c r="Q887" s="99"/>
      <c r="R887" s="99"/>
      <c r="S887" s="99"/>
      <c r="T887" s="100"/>
    </row>
    <row r="888">
      <c r="A888" s="89"/>
      <c r="B888" s="90"/>
      <c r="C888" s="91"/>
      <c r="D888" s="89"/>
      <c r="E888" s="92"/>
      <c r="F888" s="93"/>
      <c r="G888" s="93"/>
      <c r="H888" s="93"/>
      <c r="I888" s="93"/>
      <c r="J888" s="94"/>
      <c r="K888" s="88"/>
      <c r="L888" s="89"/>
      <c r="M888" s="90"/>
      <c r="N888" s="91"/>
      <c r="O888" s="92"/>
      <c r="P888" s="93"/>
      <c r="Q888" s="93"/>
      <c r="R888" s="93"/>
      <c r="S888" s="93"/>
      <c r="T888" s="94"/>
    </row>
    <row r="889">
      <c r="A889" s="95"/>
      <c r="B889" s="96"/>
      <c r="C889" s="97"/>
      <c r="D889" s="95"/>
      <c r="E889" s="98"/>
      <c r="F889" s="99"/>
      <c r="G889" s="99"/>
      <c r="H889" s="99"/>
      <c r="I889" s="99"/>
      <c r="J889" s="100"/>
      <c r="K889" s="88"/>
      <c r="L889" s="95"/>
      <c r="M889" s="96"/>
      <c r="N889" s="97"/>
      <c r="O889" s="98"/>
      <c r="P889" s="99"/>
      <c r="Q889" s="99"/>
      <c r="R889" s="99"/>
      <c r="S889" s="99"/>
      <c r="T889" s="100"/>
    </row>
    <row r="890">
      <c r="A890" s="89"/>
      <c r="B890" s="90"/>
      <c r="C890" s="91"/>
      <c r="D890" s="89"/>
      <c r="E890" s="92"/>
      <c r="F890" s="93"/>
      <c r="G890" s="93"/>
      <c r="H890" s="93"/>
      <c r="I890" s="93"/>
      <c r="J890" s="94"/>
      <c r="K890" s="88"/>
      <c r="L890" s="89"/>
      <c r="M890" s="90"/>
      <c r="N890" s="91"/>
      <c r="O890" s="92"/>
      <c r="P890" s="93"/>
      <c r="Q890" s="93"/>
      <c r="R890" s="93"/>
      <c r="S890" s="93"/>
      <c r="T890" s="94"/>
    </row>
    <row r="891">
      <c r="A891" s="95"/>
      <c r="B891" s="96"/>
      <c r="C891" s="97"/>
      <c r="D891" s="95"/>
      <c r="E891" s="98"/>
      <c r="F891" s="99"/>
      <c r="G891" s="99"/>
      <c r="H891" s="99"/>
      <c r="I891" s="99"/>
      <c r="J891" s="100"/>
      <c r="K891" s="88"/>
      <c r="L891" s="95"/>
      <c r="M891" s="96"/>
      <c r="N891" s="97"/>
      <c r="O891" s="98"/>
      <c r="P891" s="99"/>
      <c r="Q891" s="99"/>
      <c r="R891" s="99"/>
      <c r="S891" s="99"/>
      <c r="T891" s="100"/>
    </row>
    <row r="892">
      <c r="A892" s="89"/>
      <c r="B892" s="90"/>
      <c r="C892" s="91"/>
      <c r="D892" s="89"/>
      <c r="E892" s="92"/>
      <c r="F892" s="93"/>
      <c r="G892" s="93"/>
      <c r="H892" s="93"/>
      <c r="I892" s="93"/>
      <c r="J892" s="94"/>
      <c r="K892" s="88"/>
      <c r="L892" s="89"/>
      <c r="M892" s="90"/>
      <c r="N892" s="91"/>
      <c r="O892" s="92"/>
      <c r="P892" s="93"/>
      <c r="Q892" s="93"/>
      <c r="R892" s="93"/>
      <c r="S892" s="93"/>
      <c r="T892" s="94"/>
    </row>
    <row r="893">
      <c r="A893" s="95"/>
      <c r="B893" s="96"/>
      <c r="C893" s="97"/>
      <c r="D893" s="95"/>
      <c r="E893" s="98"/>
      <c r="F893" s="99"/>
      <c r="G893" s="99"/>
      <c r="H893" s="99"/>
      <c r="I893" s="99"/>
      <c r="J893" s="100"/>
      <c r="K893" s="88"/>
      <c r="L893" s="95"/>
      <c r="M893" s="96"/>
      <c r="N893" s="97"/>
      <c r="O893" s="98"/>
      <c r="P893" s="99"/>
      <c r="Q893" s="99"/>
      <c r="R893" s="99"/>
      <c r="S893" s="99"/>
      <c r="T893" s="100"/>
    </row>
    <row r="894">
      <c r="A894" s="89"/>
      <c r="B894" s="90"/>
      <c r="C894" s="91"/>
      <c r="D894" s="89"/>
      <c r="E894" s="92"/>
      <c r="F894" s="93"/>
      <c r="G894" s="93"/>
      <c r="H894" s="93"/>
      <c r="I894" s="93"/>
      <c r="J894" s="94"/>
      <c r="K894" s="88"/>
      <c r="L894" s="89"/>
      <c r="M894" s="90"/>
      <c r="N894" s="91"/>
      <c r="O894" s="92"/>
      <c r="P894" s="93"/>
      <c r="Q894" s="93"/>
      <c r="R894" s="93"/>
      <c r="S894" s="93"/>
      <c r="T894" s="94"/>
    </row>
    <row r="895">
      <c r="A895" s="95"/>
      <c r="B895" s="96"/>
      <c r="C895" s="97"/>
      <c r="D895" s="95"/>
      <c r="E895" s="98"/>
      <c r="F895" s="99"/>
      <c r="G895" s="99"/>
      <c r="H895" s="99"/>
      <c r="I895" s="99"/>
      <c r="J895" s="100"/>
      <c r="K895" s="88"/>
      <c r="L895" s="95"/>
      <c r="M895" s="96"/>
      <c r="N895" s="97"/>
      <c r="O895" s="98"/>
      <c r="P895" s="99"/>
      <c r="Q895" s="99"/>
      <c r="R895" s="99"/>
      <c r="S895" s="99"/>
      <c r="T895" s="100"/>
    </row>
    <row r="896">
      <c r="A896" s="89"/>
      <c r="B896" s="90"/>
      <c r="C896" s="91"/>
      <c r="D896" s="89"/>
      <c r="E896" s="92"/>
      <c r="F896" s="93"/>
      <c r="G896" s="93"/>
      <c r="H896" s="93"/>
      <c r="I896" s="93"/>
      <c r="J896" s="94"/>
      <c r="K896" s="88"/>
      <c r="L896" s="89"/>
      <c r="M896" s="90"/>
      <c r="N896" s="91"/>
      <c r="O896" s="92"/>
      <c r="P896" s="93"/>
      <c r="Q896" s="93"/>
      <c r="R896" s="93"/>
      <c r="S896" s="93"/>
      <c r="T896" s="94"/>
    </row>
    <row r="897">
      <c r="A897" s="95"/>
      <c r="B897" s="96"/>
      <c r="C897" s="97"/>
      <c r="D897" s="95"/>
      <c r="E897" s="98"/>
      <c r="F897" s="99"/>
      <c r="G897" s="99"/>
      <c r="H897" s="99"/>
      <c r="I897" s="99"/>
      <c r="J897" s="100"/>
      <c r="K897" s="88"/>
      <c r="L897" s="95"/>
      <c r="M897" s="96"/>
      <c r="N897" s="97"/>
      <c r="O897" s="98"/>
      <c r="P897" s="99"/>
      <c r="Q897" s="99"/>
      <c r="R897" s="99"/>
      <c r="S897" s="99"/>
      <c r="T897" s="100"/>
    </row>
    <row r="898">
      <c r="A898" s="89"/>
      <c r="B898" s="90"/>
      <c r="C898" s="91"/>
      <c r="D898" s="89"/>
      <c r="E898" s="92"/>
      <c r="F898" s="93"/>
      <c r="G898" s="93"/>
      <c r="H898" s="93"/>
      <c r="I898" s="93"/>
      <c r="J898" s="94"/>
      <c r="K898" s="88"/>
      <c r="L898" s="89"/>
      <c r="M898" s="90"/>
      <c r="N898" s="91"/>
      <c r="O898" s="92"/>
      <c r="P898" s="93"/>
      <c r="Q898" s="93"/>
      <c r="R898" s="93"/>
      <c r="S898" s="93"/>
      <c r="T898" s="94"/>
    </row>
    <row r="899">
      <c r="A899" s="95"/>
      <c r="B899" s="96"/>
      <c r="C899" s="97"/>
      <c r="D899" s="95"/>
      <c r="E899" s="98"/>
      <c r="F899" s="99"/>
      <c r="G899" s="99"/>
      <c r="H899" s="99"/>
      <c r="I899" s="99"/>
      <c r="J899" s="100"/>
      <c r="K899" s="88"/>
      <c r="L899" s="95"/>
      <c r="M899" s="96"/>
      <c r="N899" s="97"/>
      <c r="O899" s="98"/>
      <c r="P899" s="99"/>
      <c r="Q899" s="99"/>
      <c r="R899" s="99"/>
      <c r="S899" s="99"/>
      <c r="T899" s="100"/>
    </row>
    <row r="900">
      <c r="A900" s="89"/>
      <c r="B900" s="90"/>
      <c r="C900" s="91"/>
      <c r="D900" s="89"/>
      <c r="E900" s="92"/>
      <c r="F900" s="93"/>
      <c r="G900" s="93"/>
      <c r="H900" s="93"/>
      <c r="I900" s="93"/>
      <c r="J900" s="94"/>
      <c r="K900" s="88"/>
      <c r="L900" s="89"/>
      <c r="M900" s="90"/>
      <c r="N900" s="91"/>
      <c r="O900" s="92"/>
      <c r="P900" s="93"/>
      <c r="Q900" s="93"/>
      <c r="R900" s="93"/>
      <c r="S900" s="93"/>
      <c r="T900" s="94"/>
    </row>
    <row r="901">
      <c r="A901" s="95"/>
      <c r="B901" s="96"/>
      <c r="C901" s="97"/>
      <c r="D901" s="95"/>
      <c r="E901" s="98"/>
      <c r="F901" s="99"/>
      <c r="G901" s="99"/>
      <c r="H901" s="99"/>
      <c r="I901" s="99"/>
      <c r="J901" s="100"/>
      <c r="K901" s="88"/>
      <c r="L901" s="95"/>
      <c r="M901" s="96"/>
      <c r="N901" s="97"/>
      <c r="O901" s="98"/>
      <c r="P901" s="99"/>
      <c r="Q901" s="99"/>
      <c r="R901" s="99"/>
      <c r="S901" s="99"/>
      <c r="T901" s="100"/>
    </row>
    <row r="902">
      <c r="A902" s="89"/>
      <c r="B902" s="90"/>
      <c r="C902" s="91"/>
      <c r="D902" s="89"/>
      <c r="E902" s="92"/>
      <c r="F902" s="93"/>
      <c r="G902" s="93"/>
      <c r="H902" s="93"/>
      <c r="I902" s="93"/>
      <c r="J902" s="94"/>
      <c r="K902" s="88"/>
      <c r="L902" s="89"/>
      <c r="M902" s="90"/>
      <c r="N902" s="91"/>
      <c r="O902" s="92"/>
      <c r="P902" s="93"/>
      <c r="Q902" s="93"/>
      <c r="R902" s="93"/>
      <c r="S902" s="93"/>
      <c r="T902" s="94"/>
    </row>
    <row r="903">
      <c r="A903" s="95"/>
      <c r="B903" s="96"/>
      <c r="C903" s="97"/>
      <c r="D903" s="95"/>
      <c r="E903" s="98"/>
      <c r="F903" s="99"/>
      <c r="G903" s="99"/>
      <c r="H903" s="99"/>
      <c r="I903" s="99"/>
      <c r="J903" s="100"/>
      <c r="K903" s="88"/>
      <c r="L903" s="95"/>
      <c r="M903" s="96"/>
      <c r="N903" s="97"/>
      <c r="O903" s="98"/>
      <c r="P903" s="99"/>
      <c r="Q903" s="99"/>
      <c r="R903" s="99"/>
      <c r="S903" s="99"/>
      <c r="T903" s="100"/>
    </row>
    <row r="904">
      <c r="A904" s="89"/>
      <c r="B904" s="90"/>
      <c r="C904" s="91"/>
      <c r="D904" s="89"/>
      <c r="E904" s="92"/>
      <c r="F904" s="93"/>
      <c r="G904" s="93"/>
      <c r="H904" s="93"/>
      <c r="I904" s="93"/>
      <c r="J904" s="94"/>
      <c r="K904" s="88"/>
      <c r="L904" s="89"/>
      <c r="M904" s="90"/>
      <c r="N904" s="91"/>
      <c r="O904" s="92"/>
      <c r="P904" s="93"/>
      <c r="Q904" s="93"/>
      <c r="R904" s="93"/>
      <c r="S904" s="93"/>
      <c r="T904" s="94"/>
    </row>
    <row r="905">
      <c r="A905" s="95"/>
      <c r="B905" s="96"/>
      <c r="C905" s="97"/>
      <c r="D905" s="95"/>
      <c r="E905" s="98"/>
      <c r="F905" s="99"/>
      <c r="G905" s="99"/>
      <c r="H905" s="99"/>
      <c r="I905" s="99"/>
      <c r="J905" s="100"/>
      <c r="K905" s="88"/>
      <c r="L905" s="95"/>
      <c r="M905" s="96"/>
      <c r="N905" s="97"/>
      <c r="O905" s="98"/>
      <c r="P905" s="99"/>
      <c r="Q905" s="99"/>
      <c r="R905" s="99"/>
      <c r="S905" s="99"/>
      <c r="T905" s="100"/>
    </row>
    <row r="906">
      <c r="A906" s="89"/>
      <c r="B906" s="90"/>
      <c r="C906" s="91"/>
      <c r="D906" s="89"/>
      <c r="E906" s="92"/>
      <c r="F906" s="93"/>
      <c r="G906" s="93"/>
      <c r="H906" s="93"/>
      <c r="I906" s="93"/>
      <c r="J906" s="94"/>
      <c r="K906" s="88"/>
      <c r="L906" s="89"/>
      <c r="M906" s="90"/>
      <c r="N906" s="91"/>
      <c r="O906" s="92"/>
      <c r="P906" s="93"/>
      <c r="Q906" s="93"/>
      <c r="R906" s="93"/>
      <c r="S906" s="93"/>
      <c r="T906" s="94"/>
    </row>
    <row r="907">
      <c r="A907" s="95"/>
      <c r="B907" s="96"/>
      <c r="C907" s="97"/>
      <c r="D907" s="95"/>
      <c r="E907" s="98"/>
      <c r="F907" s="99"/>
      <c r="G907" s="99"/>
      <c r="H907" s="99"/>
      <c r="I907" s="99"/>
      <c r="J907" s="100"/>
      <c r="K907" s="88"/>
      <c r="L907" s="95"/>
      <c r="M907" s="96"/>
      <c r="N907" s="97"/>
      <c r="O907" s="98"/>
      <c r="P907" s="99"/>
      <c r="Q907" s="99"/>
      <c r="R907" s="99"/>
      <c r="S907" s="99"/>
      <c r="T907" s="100"/>
    </row>
    <row r="908">
      <c r="A908" s="89"/>
      <c r="B908" s="90"/>
      <c r="C908" s="91"/>
      <c r="D908" s="89"/>
      <c r="E908" s="92"/>
      <c r="F908" s="93"/>
      <c r="G908" s="93"/>
      <c r="H908" s="93"/>
      <c r="I908" s="93"/>
      <c r="J908" s="94"/>
      <c r="K908" s="88"/>
      <c r="L908" s="89"/>
      <c r="M908" s="90"/>
      <c r="N908" s="91"/>
      <c r="O908" s="92"/>
      <c r="P908" s="93"/>
      <c r="Q908" s="93"/>
      <c r="R908" s="93"/>
      <c r="S908" s="93"/>
      <c r="T908" s="94"/>
    </row>
    <row r="909">
      <c r="A909" s="95"/>
      <c r="B909" s="96"/>
      <c r="C909" s="97"/>
      <c r="D909" s="95"/>
      <c r="E909" s="98"/>
      <c r="F909" s="99"/>
      <c r="G909" s="99"/>
      <c r="H909" s="99"/>
      <c r="I909" s="99"/>
      <c r="J909" s="100"/>
      <c r="K909" s="88"/>
      <c r="L909" s="95"/>
      <c r="M909" s="96"/>
      <c r="N909" s="97"/>
      <c r="O909" s="98"/>
      <c r="P909" s="99"/>
      <c r="Q909" s="99"/>
      <c r="R909" s="99"/>
      <c r="S909" s="99"/>
      <c r="T909" s="100"/>
    </row>
    <row r="910">
      <c r="A910" s="89"/>
      <c r="B910" s="90"/>
      <c r="C910" s="91"/>
      <c r="D910" s="89"/>
      <c r="E910" s="92"/>
      <c r="F910" s="93"/>
      <c r="G910" s="93"/>
      <c r="H910" s="93"/>
      <c r="I910" s="93"/>
      <c r="J910" s="94"/>
      <c r="K910" s="88"/>
      <c r="L910" s="89"/>
      <c r="M910" s="90"/>
      <c r="N910" s="91"/>
      <c r="O910" s="92"/>
      <c r="P910" s="93"/>
      <c r="Q910" s="93"/>
      <c r="R910" s="93"/>
      <c r="S910" s="93"/>
      <c r="T910" s="94"/>
    </row>
    <row r="911">
      <c r="A911" s="95"/>
      <c r="B911" s="96"/>
      <c r="C911" s="97"/>
      <c r="D911" s="95"/>
      <c r="E911" s="98"/>
      <c r="F911" s="99"/>
      <c r="G911" s="99"/>
      <c r="H911" s="99"/>
      <c r="I911" s="99"/>
      <c r="J911" s="100"/>
      <c r="K911" s="88"/>
      <c r="L911" s="95"/>
      <c r="M911" s="96"/>
      <c r="N911" s="97"/>
      <c r="O911" s="98"/>
      <c r="P911" s="99"/>
      <c r="Q911" s="99"/>
      <c r="R911" s="99"/>
      <c r="S911" s="99"/>
      <c r="T911" s="100"/>
    </row>
    <row r="912">
      <c r="A912" s="89"/>
      <c r="B912" s="90"/>
      <c r="C912" s="91"/>
      <c r="D912" s="89"/>
      <c r="E912" s="92"/>
      <c r="F912" s="93"/>
      <c r="G912" s="93"/>
      <c r="H912" s="93"/>
      <c r="I912" s="93"/>
      <c r="J912" s="94"/>
      <c r="K912" s="88"/>
      <c r="L912" s="89"/>
      <c r="M912" s="90"/>
      <c r="N912" s="91"/>
      <c r="O912" s="92"/>
      <c r="P912" s="93"/>
      <c r="Q912" s="93"/>
      <c r="R912" s="93"/>
      <c r="S912" s="93"/>
      <c r="T912" s="94"/>
    </row>
    <row r="913">
      <c r="A913" s="95"/>
      <c r="B913" s="96"/>
      <c r="C913" s="97"/>
      <c r="D913" s="95"/>
      <c r="E913" s="98"/>
      <c r="F913" s="99"/>
      <c r="G913" s="99"/>
      <c r="H913" s="99"/>
      <c r="I913" s="99"/>
      <c r="J913" s="100"/>
      <c r="K913" s="88"/>
      <c r="L913" s="95"/>
      <c r="M913" s="96"/>
      <c r="N913" s="97"/>
      <c r="O913" s="98"/>
      <c r="P913" s="99"/>
      <c r="Q913" s="99"/>
      <c r="R913" s="99"/>
      <c r="S913" s="99"/>
      <c r="T913" s="100"/>
    </row>
    <row r="914">
      <c r="A914" s="89"/>
      <c r="B914" s="90"/>
      <c r="C914" s="91"/>
      <c r="D914" s="89"/>
      <c r="E914" s="92"/>
      <c r="F914" s="93"/>
      <c r="G914" s="93"/>
      <c r="H914" s="93"/>
      <c r="I914" s="93"/>
      <c r="J914" s="94"/>
      <c r="K914" s="88"/>
      <c r="L914" s="89"/>
      <c r="M914" s="90"/>
      <c r="N914" s="91"/>
      <c r="O914" s="92"/>
      <c r="P914" s="93"/>
      <c r="Q914" s="93"/>
      <c r="R914" s="93"/>
      <c r="S914" s="93"/>
      <c r="T914" s="94"/>
    </row>
    <row r="915">
      <c r="A915" s="95"/>
      <c r="B915" s="96"/>
      <c r="C915" s="97"/>
      <c r="D915" s="95"/>
      <c r="E915" s="98"/>
      <c r="F915" s="99"/>
      <c r="G915" s="99"/>
      <c r="H915" s="99"/>
      <c r="I915" s="99"/>
      <c r="J915" s="100"/>
      <c r="K915" s="88"/>
      <c r="L915" s="95"/>
      <c r="M915" s="96"/>
      <c r="N915" s="97"/>
      <c r="O915" s="98"/>
      <c r="P915" s="99"/>
      <c r="Q915" s="99"/>
      <c r="R915" s="99"/>
      <c r="S915" s="99"/>
      <c r="T915" s="100"/>
    </row>
    <row r="916">
      <c r="A916" s="89"/>
      <c r="B916" s="90"/>
      <c r="C916" s="91"/>
      <c r="D916" s="89"/>
      <c r="E916" s="92"/>
      <c r="F916" s="93"/>
      <c r="G916" s="93"/>
      <c r="H916" s="93"/>
      <c r="I916" s="93"/>
      <c r="J916" s="94"/>
      <c r="K916" s="88"/>
      <c r="L916" s="89"/>
      <c r="M916" s="90"/>
      <c r="N916" s="91"/>
      <c r="O916" s="92"/>
      <c r="P916" s="93"/>
      <c r="Q916" s="93"/>
      <c r="R916" s="93"/>
      <c r="S916" s="93"/>
      <c r="T916" s="94"/>
    </row>
    <row r="917">
      <c r="A917" s="95"/>
      <c r="B917" s="96"/>
      <c r="C917" s="97"/>
      <c r="D917" s="95"/>
      <c r="E917" s="98"/>
      <c r="F917" s="99"/>
      <c r="G917" s="99"/>
      <c r="H917" s="99"/>
      <c r="I917" s="99"/>
      <c r="J917" s="100"/>
      <c r="K917" s="88"/>
      <c r="L917" s="95"/>
      <c r="M917" s="96"/>
      <c r="N917" s="97"/>
      <c r="O917" s="98"/>
      <c r="P917" s="99"/>
      <c r="Q917" s="99"/>
      <c r="R917" s="99"/>
      <c r="S917" s="99"/>
      <c r="T917" s="100"/>
    </row>
    <row r="918">
      <c r="A918" s="89"/>
      <c r="B918" s="90"/>
      <c r="C918" s="91"/>
      <c r="D918" s="89"/>
      <c r="E918" s="92"/>
      <c r="F918" s="93"/>
      <c r="G918" s="93"/>
      <c r="H918" s="93"/>
      <c r="I918" s="93"/>
      <c r="J918" s="94"/>
      <c r="K918" s="88"/>
      <c r="L918" s="89"/>
      <c r="M918" s="90"/>
      <c r="N918" s="91"/>
      <c r="O918" s="92"/>
      <c r="P918" s="93"/>
      <c r="Q918" s="93"/>
      <c r="R918" s="93"/>
      <c r="S918" s="93"/>
      <c r="T918" s="94"/>
    </row>
    <row r="919">
      <c r="A919" s="95"/>
      <c r="B919" s="96"/>
      <c r="C919" s="97"/>
      <c r="D919" s="95"/>
      <c r="E919" s="98"/>
      <c r="F919" s="99"/>
      <c r="G919" s="99"/>
      <c r="H919" s="99"/>
      <c r="I919" s="99"/>
      <c r="J919" s="100"/>
      <c r="K919" s="88"/>
      <c r="L919" s="95"/>
      <c r="M919" s="96"/>
      <c r="N919" s="97"/>
      <c r="O919" s="98"/>
      <c r="P919" s="99"/>
      <c r="Q919" s="99"/>
      <c r="R919" s="99"/>
      <c r="S919" s="99"/>
      <c r="T919" s="100"/>
    </row>
    <row r="920">
      <c r="A920" s="89"/>
      <c r="B920" s="90"/>
      <c r="C920" s="91"/>
      <c r="D920" s="89"/>
      <c r="E920" s="92"/>
      <c r="F920" s="93"/>
      <c r="G920" s="93"/>
      <c r="H920" s="93"/>
      <c r="I920" s="93"/>
      <c r="J920" s="94"/>
      <c r="K920" s="88"/>
      <c r="L920" s="89"/>
      <c r="M920" s="90"/>
      <c r="N920" s="91"/>
      <c r="O920" s="92"/>
      <c r="P920" s="93"/>
      <c r="Q920" s="93"/>
      <c r="R920" s="93"/>
      <c r="S920" s="93"/>
      <c r="T920" s="94"/>
    </row>
    <row r="921">
      <c r="A921" s="95"/>
      <c r="B921" s="96"/>
      <c r="C921" s="97"/>
      <c r="D921" s="95"/>
      <c r="E921" s="98"/>
      <c r="F921" s="99"/>
      <c r="G921" s="99"/>
      <c r="H921" s="99"/>
      <c r="I921" s="99"/>
      <c r="J921" s="100"/>
      <c r="K921" s="88"/>
      <c r="L921" s="95"/>
      <c r="M921" s="96"/>
      <c r="N921" s="97"/>
      <c r="O921" s="98"/>
      <c r="P921" s="99"/>
      <c r="Q921" s="99"/>
      <c r="R921" s="99"/>
      <c r="S921" s="99"/>
      <c r="T921" s="100"/>
    </row>
    <row r="922">
      <c r="A922" s="89"/>
      <c r="B922" s="90"/>
      <c r="C922" s="91"/>
      <c r="D922" s="89"/>
      <c r="E922" s="92"/>
      <c r="F922" s="93"/>
      <c r="G922" s="93"/>
      <c r="H922" s="93"/>
      <c r="I922" s="93"/>
      <c r="J922" s="94"/>
      <c r="K922" s="88"/>
      <c r="L922" s="89"/>
      <c r="M922" s="90"/>
      <c r="N922" s="91"/>
      <c r="O922" s="92"/>
      <c r="P922" s="93"/>
      <c r="Q922" s="93"/>
      <c r="R922" s="93"/>
      <c r="S922" s="93"/>
      <c r="T922" s="94"/>
    </row>
    <row r="923">
      <c r="A923" s="95"/>
      <c r="B923" s="96"/>
      <c r="C923" s="97"/>
      <c r="D923" s="95"/>
      <c r="E923" s="98"/>
      <c r="F923" s="99"/>
      <c r="G923" s="99"/>
      <c r="H923" s="99"/>
      <c r="I923" s="99"/>
      <c r="J923" s="100"/>
      <c r="K923" s="88"/>
      <c r="L923" s="95"/>
      <c r="M923" s="96"/>
      <c r="N923" s="97"/>
      <c r="O923" s="98"/>
      <c r="P923" s="99"/>
      <c r="Q923" s="99"/>
      <c r="R923" s="99"/>
      <c r="S923" s="99"/>
      <c r="T923" s="100"/>
    </row>
    <row r="924">
      <c r="A924" s="89"/>
      <c r="B924" s="90"/>
      <c r="C924" s="91"/>
      <c r="D924" s="89"/>
      <c r="E924" s="92"/>
      <c r="F924" s="93"/>
      <c r="G924" s="93"/>
      <c r="H924" s="93"/>
      <c r="I924" s="93"/>
      <c r="J924" s="94"/>
      <c r="K924" s="88"/>
      <c r="L924" s="89"/>
      <c r="M924" s="90"/>
      <c r="N924" s="91"/>
      <c r="O924" s="92"/>
      <c r="P924" s="93"/>
      <c r="Q924" s="93"/>
      <c r="R924" s="93"/>
      <c r="S924" s="93"/>
      <c r="T924" s="94"/>
    </row>
    <row r="925">
      <c r="A925" s="95"/>
      <c r="B925" s="96"/>
      <c r="C925" s="97"/>
      <c r="D925" s="95"/>
      <c r="E925" s="98"/>
      <c r="F925" s="99"/>
      <c r="G925" s="99"/>
      <c r="H925" s="99"/>
      <c r="I925" s="99"/>
      <c r="J925" s="100"/>
      <c r="K925" s="88"/>
      <c r="L925" s="95"/>
      <c r="M925" s="96"/>
      <c r="N925" s="97"/>
      <c r="O925" s="98"/>
      <c r="P925" s="99"/>
      <c r="Q925" s="99"/>
      <c r="R925" s="99"/>
      <c r="S925" s="99"/>
      <c r="T925" s="100"/>
    </row>
    <row r="926">
      <c r="A926" s="89"/>
      <c r="B926" s="90"/>
      <c r="C926" s="91"/>
      <c r="D926" s="89"/>
      <c r="E926" s="92"/>
      <c r="F926" s="93"/>
      <c r="G926" s="93"/>
      <c r="H926" s="93"/>
      <c r="I926" s="93"/>
      <c r="J926" s="94"/>
      <c r="K926" s="88"/>
      <c r="L926" s="89"/>
      <c r="M926" s="90"/>
      <c r="N926" s="91"/>
      <c r="O926" s="92"/>
      <c r="P926" s="93"/>
      <c r="Q926" s="93"/>
      <c r="R926" s="93"/>
      <c r="S926" s="93"/>
      <c r="T926" s="94"/>
    </row>
    <row r="927">
      <c r="A927" s="95"/>
      <c r="B927" s="96"/>
      <c r="C927" s="97"/>
      <c r="D927" s="95"/>
      <c r="E927" s="98"/>
      <c r="F927" s="99"/>
      <c r="G927" s="99"/>
      <c r="H927" s="99"/>
      <c r="I927" s="99"/>
      <c r="J927" s="100"/>
      <c r="K927" s="88"/>
      <c r="L927" s="95"/>
      <c r="M927" s="96"/>
      <c r="N927" s="97"/>
      <c r="O927" s="98"/>
      <c r="P927" s="99"/>
      <c r="Q927" s="99"/>
      <c r="R927" s="99"/>
      <c r="S927" s="99"/>
      <c r="T927" s="100"/>
    </row>
    <row r="928">
      <c r="A928" s="89"/>
      <c r="B928" s="90"/>
      <c r="C928" s="91"/>
      <c r="D928" s="89"/>
      <c r="E928" s="92"/>
      <c r="F928" s="93"/>
      <c r="G928" s="93"/>
      <c r="H928" s="93"/>
      <c r="I928" s="93"/>
      <c r="J928" s="94"/>
      <c r="K928" s="88"/>
      <c r="L928" s="89"/>
      <c r="M928" s="90"/>
      <c r="N928" s="91"/>
      <c r="O928" s="92"/>
      <c r="P928" s="93"/>
      <c r="Q928" s="93"/>
      <c r="R928" s="93"/>
      <c r="S928" s="93"/>
      <c r="T928" s="94"/>
    </row>
    <row r="929">
      <c r="A929" s="95"/>
      <c r="B929" s="96"/>
      <c r="C929" s="97"/>
      <c r="D929" s="95"/>
      <c r="E929" s="98"/>
      <c r="F929" s="99"/>
      <c r="G929" s="99"/>
      <c r="H929" s="99"/>
      <c r="I929" s="99"/>
      <c r="J929" s="100"/>
      <c r="K929" s="88"/>
      <c r="L929" s="95"/>
      <c r="M929" s="96"/>
      <c r="N929" s="97"/>
      <c r="O929" s="98"/>
      <c r="P929" s="99"/>
      <c r="Q929" s="99"/>
      <c r="R929" s="99"/>
      <c r="S929" s="99"/>
      <c r="T929" s="100"/>
    </row>
    <row r="930">
      <c r="A930" s="89"/>
      <c r="B930" s="90"/>
      <c r="C930" s="91"/>
      <c r="D930" s="89"/>
      <c r="E930" s="92"/>
      <c r="F930" s="93"/>
      <c r="G930" s="93"/>
      <c r="H930" s="93"/>
      <c r="I930" s="93"/>
      <c r="J930" s="94"/>
      <c r="K930" s="88"/>
      <c r="L930" s="89"/>
      <c r="M930" s="90"/>
      <c r="N930" s="91"/>
      <c r="O930" s="92"/>
      <c r="P930" s="93"/>
      <c r="Q930" s="93"/>
      <c r="R930" s="93"/>
      <c r="S930" s="93"/>
      <c r="T930" s="94"/>
    </row>
    <row r="931">
      <c r="A931" s="95"/>
      <c r="B931" s="96"/>
      <c r="C931" s="97"/>
      <c r="D931" s="95"/>
      <c r="E931" s="98"/>
      <c r="F931" s="99"/>
      <c r="G931" s="99"/>
      <c r="H931" s="99"/>
      <c r="I931" s="99"/>
      <c r="J931" s="100"/>
      <c r="K931" s="88"/>
      <c r="L931" s="95"/>
      <c r="M931" s="96"/>
      <c r="N931" s="97"/>
      <c r="O931" s="98"/>
      <c r="P931" s="99"/>
      <c r="Q931" s="99"/>
      <c r="R931" s="99"/>
      <c r="S931" s="99"/>
      <c r="T931" s="100"/>
    </row>
    <row r="932">
      <c r="A932" s="89"/>
      <c r="B932" s="90"/>
      <c r="C932" s="91"/>
      <c r="D932" s="89"/>
      <c r="E932" s="92"/>
      <c r="F932" s="93"/>
      <c r="G932" s="93"/>
      <c r="H932" s="93"/>
      <c r="I932" s="93"/>
      <c r="J932" s="94"/>
      <c r="K932" s="88"/>
      <c r="L932" s="89"/>
      <c r="M932" s="90"/>
      <c r="N932" s="91"/>
      <c r="O932" s="92"/>
      <c r="P932" s="93"/>
      <c r="Q932" s="93"/>
      <c r="R932" s="93"/>
      <c r="S932" s="93"/>
      <c r="T932" s="94"/>
    </row>
    <row r="933">
      <c r="A933" s="95"/>
      <c r="B933" s="96"/>
      <c r="C933" s="97"/>
      <c r="D933" s="95"/>
      <c r="E933" s="98"/>
      <c r="F933" s="99"/>
      <c r="G933" s="99"/>
      <c r="H933" s="99"/>
      <c r="I933" s="99"/>
      <c r="J933" s="100"/>
      <c r="K933" s="88"/>
      <c r="L933" s="95"/>
      <c r="M933" s="96"/>
      <c r="N933" s="97"/>
      <c r="O933" s="98"/>
      <c r="P933" s="99"/>
      <c r="Q933" s="99"/>
      <c r="R933" s="99"/>
      <c r="S933" s="99"/>
      <c r="T933" s="100"/>
    </row>
    <row r="934">
      <c r="A934" s="89"/>
      <c r="B934" s="90"/>
      <c r="C934" s="91"/>
      <c r="D934" s="89"/>
      <c r="E934" s="92"/>
      <c r="F934" s="93"/>
      <c r="G934" s="93"/>
      <c r="H934" s="93"/>
      <c r="I934" s="93"/>
      <c r="J934" s="94"/>
      <c r="K934" s="88"/>
      <c r="L934" s="89"/>
      <c r="M934" s="90"/>
      <c r="N934" s="91"/>
      <c r="O934" s="92"/>
      <c r="P934" s="93"/>
      <c r="Q934" s="93"/>
      <c r="R934" s="93"/>
      <c r="S934" s="93"/>
      <c r="T934" s="94"/>
    </row>
    <row r="935">
      <c r="A935" s="95"/>
      <c r="B935" s="96"/>
      <c r="C935" s="97"/>
      <c r="D935" s="95"/>
      <c r="E935" s="98"/>
      <c r="F935" s="99"/>
      <c r="G935" s="99"/>
      <c r="H935" s="99"/>
      <c r="I935" s="99"/>
      <c r="J935" s="100"/>
      <c r="K935" s="88"/>
      <c r="L935" s="95"/>
      <c r="M935" s="96"/>
      <c r="N935" s="97"/>
      <c r="O935" s="98"/>
      <c r="P935" s="99"/>
      <c r="Q935" s="99"/>
      <c r="R935" s="99"/>
      <c r="S935" s="99"/>
      <c r="T935" s="100"/>
    </row>
    <row r="936">
      <c r="A936" s="89"/>
      <c r="B936" s="90"/>
      <c r="C936" s="91"/>
      <c r="D936" s="89"/>
      <c r="E936" s="92"/>
      <c r="F936" s="93"/>
      <c r="G936" s="93"/>
      <c r="H936" s="93"/>
      <c r="I936" s="93"/>
      <c r="J936" s="94"/>
      <c r="K936" s="88"/>
      <c r="L936" s="89"/>
      <c r="M936" s="90"/>
      <c r="N936" s="91"/>
      <c r="O936" s="92"/>
      <c r="P936" s="93"/>
      <c r="Q936" s="93"/>
      <c r="R936" s="93"/>
      <c r="S936" s="93"/>
      <c r="T936" s="94"/>
    </row>
    <row r="937">
      <c r="A937" s="95"/>
      <c r="B937" s="96"/>
      <c r="C937" s="97"/>
      <c r="D937" s="95"/>
      <c r="E937" s="98"/>
      <c r="F937" s="99"/>
      <c r="G937" s="99"/>
      <c r="H937" s="99"/>
      <c r="I937" s="99"/>
      <c r="J937" s="100"/>
      <c r="K937" s="88"/>
      <c r="L937" s="95"/>
      <c r="M937" s="96"/>
      <c r="N937" s="97"/>
      <c r="O937" s="98"/>
      <c r="P937" s="99"/>
      <c r="Q937" s="99"/>
      <c r="R937" s="99"/>
      <c r="S937" s="99"/>
      <c r="T937" s="100"/>
    </row>
    <row r="938">
      <c r="A938" s="89"/>
      <c r="B938" s="90"/>
      <c r="C938" s="91"/>
      <c r="D938" s="89"/>
      <c r="E938" s="92"/>
      <c r="F938" s="93"/>
      <c r="G938" s="93"/>
      <c r="H938" s="93"/>
      <c r="I938" s="93"/>
      <c r="J938" s="94"/>
      <c r="K938" s="88"/>
      <c r="L938" s="89"/>
      <c r="M938" s="90"/>
      <c r="N938" s="91"/>
      <c r="O938" s="92"/>
      <c r="P938" s="93"/>
      <c r="Q938" s="93"/>
      <c r="R938" s="93"/>
      <c r="S938" s="93"/>
      <c r="T938" s="94"/>
    </row>
    <row r="939">
      <c r="A939" s="95"/>
      <c r="B939" s="96"/>
      <c r="C939" s="97"/>
      <c r="D939" s="95"/>
      <c r="E939" s="98"/>
      <c r="F939" s="99"/>
      <c r="G939" s="99"/>
      <c r="H939" s="99"/>
      <c r="I939" s="99"/>
      <c r="J939" s="100"/>
      <c r="K939" s="88"/>
      <c r="L939" s="95"/>
      <c r="M939" s="96"/>
      <c r="N939" s="97"/>
      <c r="O939" s="98"/>
      <c r="P939" s="99"/>
      <c r="Q939" s="99"/>
      <c r="R939" s="99"/>
      <c r="S939" s="99"/>
      <c r="T939" s="100"/>
    </row>
    <row r="940">
      <c r="A940" s="89"/>
      <c r="B940" s="90"/>
      <c r="C940" s="91"/>
      <c r="D940" s="89"/>
      <c r="E940" s="92"/>
      <c r="F940" s="93"/>
      <c r="G940" s="93"/>
      <c r="H940" s="93"/>
      <c r="I940" s="93"/>
      <c r="J940" s="94"/>
      <c r="K940" s="88"/>
      <c r="L940" s="89"/>
      <c r="M940" s="90"/>
      <c r="N940" s="91"/>
      <c r="O940" s="92"/>
      <c r="P940" s="93"/>
      <c r="Q940" s="93"/>
      <c r="R940" s="93"/>
      <c r="S940" s="93"/>
      <c r="T940" s="94"/>
    </row>
    <row r="941">
      <c r="A941" s="95"/>
      <c r="B941" s="96"/>
      <c r="C941" s="97"/>
      <c r="D941" s="95"/>
      <c r="E941" s="98"/>
      <c r="F941" s="99"/>
      <c r="G941" s="99"/>
      <c r="H941" s="99"/>
      <c r="I941" s="99"/>
      <c r="J941" s="100"/>
      <c r="K941" s="88"/>
      <c r="L941" s="95"/>
      <c r="M941" s="96"/>
      <c r="N941" s="97"/>
      <c r="O941" s="98"/>
      <c r="P941" s="99"/>
      <c r="Q941" s="99"/>
      <c r="R941" s="99"/>
      <c r="S941" s="99"/>
      <c r="T941" s="100"/>
    </row>
    <row r="942">
      <c r="A942" s="89"/>
      <c r="B942" s="90"/>
      <c r="C942" s="91"/>
      <c r="D942" s="89"/>
      <c r="E942" s="92"/>
      <c r="F942" s="93"/>
      <c r="G942" s="93"/>
      <c r="H942" s="93"/>
      <c r="I942" s="93"/>
      <c r="J942" s="94"/>
      <c r="K942" s="88"/>
      <c r="L942" s="89"/>
      <c r="M942" s="90"/>
      <c r="N942" s="91"/>
      <c r="O942" s="92"/>
      <c r="P942" s="93"/>
      <c r="Q942" s="93"/>
      <c r="R942" s="93"/>
      <c r="S942" s="93"/>
      <c r="T942" s="94"/>
    </row>
    <row r="943">
      <c r="A943" s="95"/>
      <c r="B943" s="96"/>
      <c r="C943" s="97"/>
      <c r="D943" s="95"/>
      <c r="E943" s="98"/>
      <c r="F943" s="99"/>
      <c r="G943" s="99"/>
      <c r="H943" s="99"/>
      <c r="I943" s="99"/>
      <c r="J943" s="100"/>
      <c r="K943" s="88"/>
      <c r="L943" s="95"/>
      <c r="M943" s="96"/>
      <c r="N943" s="97"/>
      <c r="O943" s="98"/>
      <c r="P943" s="99"/>
      <c r="Q943" s="99"/>
      <c r="R943" s="99"/>
      <c r="S943" s="99"/>
      <c r="T943" s="100"/>
    </row>
    <row r="944">
      <c r="A944" s="89"/>
      <c r="B944" s="90"/>
      <c r="C944" s="91"/>
      <c r="D944" s="89"/>
      <c r="E944" s="92"/>
      <c r="F944" s="93"/>
      <c r="G944" s="93"/>
      <c r="H944" s="93"/>
      <c r="I944" s="93"/>
      <c r="J944" s="94"/>
      <c r="K944" s="88"/>
      <c r="L944" s="89"/>
      <c r="M944" s="90"/>
      <c r="N944" s="91"/>
      <c r="O944" s="92"/>
      <c r="P944" s="93"/>
      <c r="Q944" s="93"/>
      <c r="R944" s="93"/>
      <c r="S944" s="93"/>
      <c r="T944" s="94"/>
    </row>
    <row r="945">
      <c r="A945" s="95"/>
      <c r="B945" s="96"/>
      <c r="C945" s="97"/>
      <c r="D945" s="95"/>
      <c r="E945" s="98"/>
      <c r="F945" s="99"/>
      <c r="G945" s="99"/>
      <c r="H945" s="99"/>
      <c r="I945" s="99"/>
      <c r="J945" s="100"/>
      <c r="K945" s="88"/>
      <c r="L945" s="95"/>
      <c r="M945" s="96"/>
      <c r="N945" s="97"/>
      <c r="O945" s="98"/>
      <c r="P945" s="99"/>
      <c r="Q945" s="99"/>
      <c r="R945" s="99"/>
      <c r="S945" s="99"/>
      <c r="T945" s="100"/>
    </row>
    <row r="946">
      <c r="A946" s="89"/>
      <c r="B946" s="90"/>
      <c r="C946" s="91"/>
      <c r="D946" s="89"/>
      <c r="E946" s="92"/>
      <c r="F946" s="93"/>
      <c r="G946" s="93"/>
      <c r="H946" s="93"/>
      <c r="I946" s="93"/>
      <c r="J946" s="94"/>
      <c r="K946" s="88"/>
      <c r="L946" s="89"/>
      <c r="M946" s="90"/>
      <c r="N946" s="91"/>
      <c r="O946" s="92"/>
      <c r="P946" s="93"/>
      <c r="Q946" s="93"/>
      <c r="R946" s="93"/>
      <c r="S946" s="93"/>
      <c r="T946" s="94"/>
    </row>
    <row r="947">
      <c r="A947" s="95"/>
      <c r="B947" s="96"/>
      <c r="C947" s="97"/>
      <c r="D947" s="95"/>
      <c r="E947" s="98"/>
      <c r="F947" s="99"/>
      <c r="G947" s="99"/>
      <c r="H947" s="99"/>
      <c r="I947" s="99"/>
      <c r="J947" s="100"/>
      <c r="K947" s="88"/>
      <c r="L947" s="95"/>
      <c r="M947" s="96"/>
      <c r="N947" s="97"/>
      <c r="O947" s="98"/>
      <c r="P947" s="99"/>
      <c r="Q947" s="99"/>
      <c r="R947" s="99"/>
      <c r="S947" s="99"/>
      <c r="T947" s="100"/>
    </row>
    <row r="948">
      <c r="A948" s="89"/>
      <c r="B948" s="90"/>
      <c r="C948" s="91"/>
      <c r="D948" s="89"/>
      <c r="E948" s="92"/>
      <c r="F948" s="93"/>
      <c r="G948" s="93"/>
      <c r="H948" s="93"/>
      <c r="I948" s="93"/>
      <c r="J948" s="94"/>
      <c r="K948" s="88"/>
      <c r="L948" s="89"/>
      <c r="M948" s="90"/>
      <c r="N948" s="91"/>
      <c r="O948" s="92"/>
      <c r="P948" s="93"/>
      <c r="Q948" s="93"/>
      <c r="R948" s="93"/>
      <c r="S948" s="93"/>
      <c r="T948" s="94"/>
    </row>
    <row r="949">
      <c r="A949" s="95"/>
      <c r="B949" s="96"/>
      <c r="C949" s="97"/>
      <c r="D949" s="95"/>
      <c r="E949" s="98"/>
      <c r="F949" s="99"/>
      <c r="G949" s="99"/>
      <c r="H949" s="99"/>
      <c r="I949" s="99"/>
      <c r="J949" s="100"/>
      <c r="K949" s="88"/>
      <c r="L949" s="95"/>
      <c r="M949" s="96"/>
      <c r="N949" s="97"/>
      <c r="O949" s="98"/>
      <c r="P949" s="99"/>
      <c r="Q949" s="99"/>
      <c r="R949" s="99"/>
      <c r="S949" s="99"/>
      <c r="T949" s="100"/>
    </row>
    <row r="950">
      <c r="A950" s="89"/>
      <c r="B950" s="90"/>
      <c r="C950" s="91"/>
      <c r="D950" s="89"/>
      <c r="E950" s="92"/>
      <c r="F950" s="93"/>
      <c r="G950" s="93"/>
      <c r="H950" s="93"/>
      <c r="I950" s="93"/>
      <c r="J950" s="94"/>
      <c r="K950" s="88"/>
      <c r="L950" s="89"/>
      <c r="M950" s="90"/>
      <c r="N950" s="91"/>
      <c r="O950" s="92"/>
      <c r="P950" s="93"/>
      <c r="Q950" s="93"/>
      <c r="R950" s="93"/>
      <c r="S950" s="93"/>
      <c r="T950" s="94"/>
    </row>
    <row r="951">
      <c r="A951" s="95"/>
      <c r="B951" s="96"/>
      <c r="C951" s="97"/>
      <c r="D951" s="95"/>
      <c r="E951" s="98"/>
      <c r="F951" s="99"/>
      <c r="G951" s="99"/>
      <c r="H951" s="99"/>
      <c r="I951" s="99"/>
      <c r="J951" s="100"/>
      <c r="K951" s="88"/>
      <c r="L951" s="95"/>
      <c r="M951" s="96"/>
      <c r="N951" s="97"/>
      <c r="O951" s="98"/>
      <c r="P951" s="99"/>
      <c r="Q951" s="99"/>
      <c r="R951" s="99"/>
      <c r="S951" s="99"/>
      <c r="T951" s="100"/>
    </row>
    <row r="952">
      <c r="A952" s="89"/>
      <c r="B952" s="90"/>
      <c r="C952" s="91"/>
      <c r="D952" s="89"/>
      <c r="E952" s="92"/>
      <c r="F952" s="93"/>
      <c r="G952" s="93"/>
      <c r="H952" s="93"/>
      <c r="I952" s="93"/>
      <c r="J952" s="94"/>
      <c r="K952" s="88"/>
      <c r="L952" s="89"/>
      <c r="M952" s="90"/>
      <c r="N952" s="91"/>
      <c r="O952" s="92"/>
      <c r="P952" s="93"/>
      <c r="Q952" s="93"/>
      <c r="R952" s="93"/>
      <c r="S952" s="93"/>
      <c r="T952" s="94"/>
    </row>
    <row r="953">
      <c r="A953" s="95"/>
      <c r="B953" s="96"/>
      <c r="C953" s="97"/>
      <c r="D953" s="95"/>
      <c r="E953" s="98"/>
      <c r="F953" s="99"/>
      <c r="G953" s="99"/>
      <c r="H953" s="99"/>
      <c r="I953" s="99"/>
      <c r="J953" s="100"/>
      <c r="K953" s="88"/>
      <c r="L953" s="95"/>
      <c r="M953" s="96"/>
      <c r="N953" s="97"/>
      <c r="O953" s="98"/>
      <c r="P953" s="99"/>
      <c r="Q953" s="99"/>
      <c r="R953" s="99"/>
      <c r="S953" s="99"/>
      <c r="T953" s="100"/>
    </row>
    <row r="954">
      <c r="A954" s="89"/>
      <c r="B954" s="90"/>
      <c r="C954" s="91"/>
      <c r="D954" s="89"/>
      <c r="E954" s="92"/>
      <c r="F954" s="93"/>
      <c r="G954" s="93"/>
      <c r="H954" s="93"/>
      <c r="I954" s="93"/>
      <c r="J954" s="94"/>
      <c r="K954" s="88"/>
      <c r="L954" s="89"/>
      <c r="M954" s="90"/>
      <c r="N954" s="91"/>
      <c r="O954" s="92"/>
      <c r="P954" s="93"/>
      <c r="Q954" s="93"/>
      <c r="R954" s="93"/>
      <c r="S954" s="93"/>
      <c r="T954" s="94"/>
    </row>
    <row r="955">
      <c r="A955" s="95"/>
      <c r="B955" s="96"/>
      <c r="C955" s="97"/>
      <c r="D955" s="95"/>
      <c r="E955" s="98"/>
      <c r="F955" s="99"/>
      <c r="G955" s="99"/>
      <c r="H955" s="99"/>
      <c r="I955" s="99"/>
      <c r="J955" s="100"/>
      <c r="K955" s="88"/>
      <c r="L955" s="95"/>
      <c r="M955" s="96"/>
      <c r="N955" s="97"/>
      <c r="O955" s="98"/>
      <c r="P955" s="99"/>
      <c r="Q955" s="99"/>
      <c r="R955" s="99"/>
      <c r="S955" s="99"/>
      <c r="T955" s="100"/>
    </row>
    <row r="956">
      <c r="A956" s="89"/>
      <c r="B956" s="90"/>
      <c r="C956" s="91"/>
      <c r="D956" s="89"/>
      <c r="E956" s="92"/>
      <c r="F956" s="93"/>
      <c r="G956" s="93"/>
      <c r="H956" s="93"/>
      <c r="I956" s="93"/>
      <c r="J956" s="94"/>
      <c r="K956" s="88"/>
      <c r="L956" s="89"/>
      <c r="M956" s="90"/>
      <c r="N956" s="91"/>
      <c r="O956" s="92"/>
      <c r="P956" s="93"/>
      <c r="Q956" s="93"/>
      <c r="R956" s="93"/>
      <c r="S956" s="93"/>
      <c r="T956" s="94"/>
    </row>
    <row r="957">
      <c r="A957" s="95"/>
      <c r="B957" s="96"/>
      <c r="C957" s="97"/>
      <c r="D957" s="95"/>
      <c r="E957" s="98"/>
      <c r="F957" s="99"/>
      <c r="G957" s="99"/>
      <c r="H957" s="99"/>
      <c r="I957" s="99"/>
      <c r="J957" s="100"/>
      <c r="K957" s="88"/>
      <c r="L957" s="95"/>
      <c r="M957" s="96"/>
      <c r="N957" s="97"/>
      <c r="O957" s="98"/>
      <c r="P957" s="99"/>
      <c r="Q957" s="99"/>
      <c r="R957" s="99"/>
      <c r="S957" s="99"/>
      <c r="T957" s="100"/>
    </row>
    <row r="958">
      <c r="A958" s="89"/>
      <c r="B958" s="90"/>
      <c r="C958" s="91"/>
      <c r="D958" s="89"/>
      <c r="E958" s="92"/>
      <c r="F958" s="93"/>
      <c r="G958" s="93"/>
      <c r="H958" s="93"/>
      <c r="I958" s="93"/>
      <c r="J958" s="94"/>
      <c r="K958" s="88"/>
      <c r="L958" s="89"/>
      <c r="M958" s="90"/>
      <c r="N958" s="91"/>
      <c r="O958" s="92"/>
      <c r="P958" s="93"/>
      <c r="Q958" s="93"/>
      <c r="R958" s="93"/>
      <c r="S958" s="93"/>
      <c r="T958" s="94"/>
    </row>
    <row r="959">
      <c r="A959" s="95"/>
      <c r="B959" s="96"/>
      <c r="C959" s="97"/>
      <c r="D959" s="95"/>
      <c r="E959" s="98"/>
      <c r="F959" s="99"/>
      <c r="G959" s="99"/>
      <c r="H959" s="99"/>
      <c r="I959" s="99"/>
      <c r="J959" s="100"/>
      <c r="K959" s="88"/>
      <c r="L959" s="95"/>
      <c r="M959" s="96"/>
      <c r="N959" s="97"/>
      <c r="O959" s="98"/>
      <c r="P959" s="99"/>
      <c r="Q959" s="99"/>
      <c r="R959" s="99"/>
      <c r="S959" s="99"/>
      <c r="T959" s="100"/>
    </row>
    <row r="960">
      <c r="A960" s="89"/>
      <c r="B960" s="90"/>
      <c r="C960" s="91"/>
      <c r="D960" s="89"/>
      <c r="E960" s="92"/>
      <c r="F960" s="93"/>
      <c r="G960" s="93"/>
      <c r="H960" s="93"/>
      <c r="I960" s="93"/>
      <c r="J960" s="94"/>
      <c r="K960" s="88"/>
      <c r="L960" s="89"/>
      <c r="M960" s="90"/>
      <c r="N960" s="91"/>
      <c r="O960" s="92"/>
      <c r="P960" s="93"/>
      <c r="Q960" s="93"/>
      <c r="R960" s="93"/>
      <c r="S960" s="93"/>
      <c r="T960" s="94"/>
    </row>
    <row r="961">
      <c r="A961" s="95"/>
      <c r="B961" s="96"/>
      <c r="C961" s="97"/>
      <c r="D961" s="95"/>
      <c r="E961" s="98"/>
      <c r="F961" s="99"/>
      <c r="G961" s="99"/>
      <c r="H961" s="99"/>
      <c r="I961" s="99"/>
      <c r="J961" s="100"/>
      <c r="K961" s="88"/>
      <c r="L961" s="95"/>
      <c r="M961" s="96"/>
      <c r="N961" s="97"/>
      <c r="O961" s="98"/>
      <c r="P961" s="99"/>
      <c r="Q961" s="99"/>
      <c r="R961" s="99"/>
      <c r="S961" s="99"/>
      <c r="T961" s="100"/>
    </row>
    <row r="962">
      <c r="A962" s="89"/>
      <c r="B962" s="90"/>
      <c r="C962" s="91"/>
      <c r="D962" s="89"/>
      <c r="E962" s="92"/>
      <c r="F962" s="93"/>
      <c r="G962" s="93"/>
      <c r="H962" s="93"/>
      <c r="I962" s="93"/>
      <c r="J962" s="94"/>
      <c r="K962" s="88"/>
      <c r="L962" s="89"/>
      <c r="M962" s="90"/>
      <c r="N962" s="91"/>
      <c r="O962" s="92"/>
      <c r="P962" s="93"/>
      <c r="Q962" s="93"/>
      <c r="R962" s="93"/>
      <c r="S962" s="93"/>
      <c r="T962" s="94"/>
    </row>
    <row r="963">
      <c r="A963" s="95"/>
      <c r="B963" s="96"/>
      <c r="C963" s="97"/>
      <c r="D963" s="95"/>
      <c r="E963" s="98"/>
      <c r="F963" s="99"/>
      <c r="G963" s="99"/>
      <c r="H963" s="99"/>
      <c r="I963" s="99"/>
      <c r="J963" s="100"/>
      <c r="K963" s="88"/>
      <c r="L963" s="95"/>
      <c r="M963" s="96"/>
      <c r="N963" s="97"/>
      <c r="O963" s="98"/>
      <c r="P963" s="99"/>
      <c r="Q963" s="99"/>
      <c r="R963" s="99"/>
      <c r="S963" s="99"/>
      <c r="T963" s="100"/>
    </row>
    <row r="964">
      <c r="A964" s="89"/>
      <c r="B964" s="90"/>
      <c r="C964" s="91"/>
      <c r="D964" s="89"/>
      <c r="E964" s="92"/>
      <c r="F964" s="93"/>
      <c r="G964" s="93"/>
      <c r="H964" s="93"/>
      <c r="I964" s="93"/>
      <c r="J964" s="94"/>
      <c r="K964" s="88"/>
      <c r="L964" s="89"/>
      <c r="M964" s="90"/>
      <c r="N964" s="91"/>
      <c r="O964" s="92"/>
      <c r="P964" s="93"/>
      <c r="Q964" s="93"/>
      <c r="R964" s="93"/>
      <c r="S964" s="93"/>
      <c r="T964" s="94"/>
    </row>
    <row r="965">
      <c r="A965" s="95"/>
      <c r="B965" s="96"/>
      <c r="C965" s="97"/>
      <c r="D965" s="95"/>
      <c r="E965" s="98"/>
      <c r="F965" s="99"/>
      <c r="G965" s="99"/>
      <c r="H965" s="99"/>
      <c r="I965" s="99"/>
      <c r="J965" s="100"/>
      <c r="K965" s="88"/>
      <c r="L965" s="95"/>
      <c r="M965" s="96"/>
      <c r="N965" s="97"/>
      <c r="O965" s="98"/>
      <c r="P965" s="99"/>
      <c r="Q965" s="99"/>
      <c r="R965" s="99"/>
      <c r="S965" s="99"/>
      <c r="T965" s="100"/>
    </row>
    <row r="966">
      <c r="A966" s="89"/>
      <c r="B966" s="90"/>
      <c r="C966" s="91"/>
      <c r="D966" s="89"/>
      <c r="E966" s="92"/>
      <c r="F966" s="93"/>
      <c r="G966" s="93"/>
      <c r="H966" s="93"/>
      <c r="I966" s="93"/>
      <c r="J966" s="94"/>
      <c r="K966" s="88"/>
      <c r="L966" s="89"/>
      <c r="M966" s="90"/>
      <c r="N966" s="91"/>
      <c r="O966" s="92"/>
      <c r="P966" s="93"/>
      <c r="Q966" s="93"/>
      <c r="R966" s="93"/>
      <c r="S966" s="93"/>
      <c r="T966" s="94"/>
    </row>
    <row r="967">
      <c r="A967" s="95"/>
      <c r="B967" s="96"/>
      <c r="C967" s="97"/>
      <c r="D967" s="95"/>
      <c r="E967" s="98"/>
      <c r="F967" s="99"/>
      <c r="G967" s="99"/>
      <c r="H967" s="99"/>
      <c r="I967" s="99"/>
      <c r="J967" s="100"/>
      <c r="K967" s="88"/>
      <c r="L967" s="95"/>
      <c r="M967" s="96"/>
      <c r="N967" s="97"/>
      <c r="O967" s="98"/>
      <c r="P967" s="99"/>
      <c r="Q967" s="99"/>
      <c r="R967" s="99"/>
      <c r="S967" s="99"/>
      <c r="T967" s="100"/>
    </row>
    <row r="968">
      <c r="A968" s="89"/>
      <c r="B968" s="90"/>
      <c r="C968" s="91"/>
      <c r="D968" s="89"/>
      <c r="E968" s="92"/>
      <c r="F968" s="93"/>
      <c r="G968" s="93"/>
      <c r="H968" s="93"/>
      <c r="I968" s="93"/>
      <c r="J968" s="94"/>
      <c r="K968" s="88"/>
      <c r="L968" s="89"/>
      <c r="M968" s="90"/>
      <c r="N968" s="91"/>
      <c r="O968" s="92"/>
      <c r="P968" s="93"/>
      <c r="Q968" s="93"/>
      <c r="R968" s="93"/>
      <c r="S968" s="93"/>
      <c r="T968" s="94"/>
    </row>
    <row r="969">
      <c r="A969" s="95"/>
      <c r="B969" s="96"/>
      <c r="C969" s="97"/>
      <c r="D969" s="95"/>
      <c r="E969" s="98"/>
      <c r="F969" s="99"/>
      <c r="G969" s="99"/>
      <c r="H969" s="99"/>
      <c r="I969" s="99"/>
      <c r="J969" s="100"/>
      <c r="K969" s="88"/>
      <c r="L969" s="95"/>
      <c r="M969" s="96"/>
      <c r="N969" s="97"/>
      <c r="O969" s="98"/>
      <c r="P969" s="99"/>
      <c r="Q969" s="99"/>
      <c r="R969" s="99"/>
      <c r="S969" s="99"/>
      <c r="T969" s="100"/>
    </row>
    <row r="970">
      <c r="A970" s="89"/>
      <c r="B970" s="90"/>
      <c r="C970" s="91"/>
      <c r="D970" s="89"/>
      <c r="E970" s="92"/>
      <c r="F970" s="93"/>
      <c r="G970" s="93"/>
      <c r="H970" s="93"/>
      <c r="I970" s="93"/>
      <c r="J970" s="94"/>
      <c r="K970" s="88"/>
      <c r="L970" s="89"/>
      <c r="M970" s="90"/>
      <c r="N970" s="91"/>
      <c r="O970" s="92"/>
      <c r="P970" s="93"/>
      <c r="Q970" s="93"/>
      <c r="R970" s="93"/>
      <c r="S970" s="93"/>
      <c r="T970" s="94"/>
    </row>
    <row r="971">
      <c r="A971" s="95"/>
      <c r="B971" s="96"/>
      <c r="C971" s="97"/>
      <c r="D971" s="95"/>
      <c r="E971" s="98"/>
      <c r="F971" s="99"/>
      <c r="G971" s="99"/>
      <c r="H971" s="99"/>
      <c r="I971" s="99"/>
      <c r="J971" s="100"/>
      <c r="K971" s="88"/>
      <c r="L971" s="95"/>
      <c r="M971" s="96"/>
      <c r="N971" s="97"/>
      <c r="O971" s="98"/>
      <c r="P971" s="99"/>
      <c r="Q971" s="99"/>
      <c r="R971" s="99"/>
      <c r="S971" s="99"/>
      <c r="T971" s="100"/>
    </row>
    <row r="972">
      <c r="A972" s="89"/>
      <c r="B972" s="90"/>
      <c r="C972" s="91"/>
      <c r="D972" s="89"/>
      <c r="E972" s="92"/>
      <c r="F972" s="93"/>
      <c r="G972" s="93"/>
      <c r="H972" s="93"/>
      <c r="I972" s="93"/>
      <c r="J972" s="94"/>
      <c r="K972" s="88"/>
      <c r="L972" s="89"/>
      <c r="M972" s="90"/>
      <c r="N972" s="91"/>
      <c r="O972" s="92"/>
      <c r="P972" s="93"/>
      <c r="Q972" s="93"/>
      <c r="R972" s="93"/>
      <c r="S972" s="93"/>
      <c r="T972" s="94"/>
    </row>
    <row r="973">
      <c r="A973" s="95"/>
      <c r="B973" s="96"/>
      <c r="C973" s="97"/>
      <c r="D973" s="95"/>
      <c r="E973" s="98"/>
      <c r="F973" s="99"/>
      <c r="G973" s="99"/>
      <c r="H973" s="99"/>
      <c r="I973" s="99"/>
      <c r="J973" s="100"/>
      <c r="K973" s="88"/>
      <c r="L973" s="95"/>
      <c r="M973" s="96"/>
      <c r="N973" s="97"/>
      <c r="O973" s="98"/>
      <c r="P973" s="99"/>
      <c r="Q973" s="99"/>
      <c r="R973" s="99"/>
      <c r="S973" s="99"/>
      <c r="T973" s="100"/>
    </row>
    <row r="974">
      <c r="A974" s="89"/>
      <c r="B974" s="90"/>
      <c r="C974" s="91"/>
      <c r="D974" s="89"/>
      <c r="E974" s="92"/>
      <c r="F974" s="93"/>
      <c r="G974" s="93"/>
      <c r="H974" s="93"/>
      <c r="I974" s="93"/>
      <c r="J974" s="94"/>
      <c r="K974" s="88"/>
      <c r="L974" s="89"/>
      <c r="M974" s="90"/>
      <c r="N974" s="91"/>
      <c r="O974" s="92"/>
      <c r="P974" s="93"/>
      <c r="Q974" s="93"/>
      <c r="R974" s="93"/>
      <c r="S974" s="93"/>
      <c r="T974" s="94"/>
    </row>
    <row r="975">
      <c r="A975" s="95"/>
      <c r="B975" s="96"/>
      <c r="C975" s="97"/>
      <c r="D975" s="95"/>
      <c r="E975" s="98"/>
      <c r="F975" s="99"/>
      <c r="G975" s="99"/>
      <c r="H975" s="99"/>
      <c r="I975" s="99"/>
      <c r="J975" s="100"/>
      <c r="K975" s="88"/>
      <c r="L975" s="95"/>
      <c r="M975" s="96"/>
      <c r="N975" s="97"/>
      <c r="O975" s="98"/>
      <c r="P975" s="99"/>
      <c r="Q975" s="99"/>
      <c r="R975" s="99"/>
      <c r="S975" s="99"/>
      <c r="T975" s="100"/>
    </row>
    <row r="976">
      <c r="A976" s="89"/>
      <c r="B976" s="90"/>
      <c r="C976" s="91"/>
      <c r="D976" s="89"/>
      <c r="E976" s="92"/>
      <c r="F976" s="93"/>
      <c r="G976" s="93"/>
      <c r="H976" s="93"/>
      <c r="I976" s="93"/>
      <c r="J976" s="94"/>
      <c r="K976" s="88"/>
      <c r="L976" s="89"/>
      <c r="M976" s="90"/>
      <c r="N976" s="91"/>
      <c r="O976" s="92"/>
      <c r="P976" s="93"/>
      <c r="Q976" s="93"/>
      <c r="R976" s="93"/>
      <c r="S976" s="93"/>
      <c r="T976" s="94"/>
    </row>
    <row r="977">
      <c r="A977" s="95"/>
      <c r="B977" s="96"/>
      <c r="C977" s="97"/>
      <c r="D977" s="95"/>
      <c r="E977" s="98"/>
      <c r="F977" s="99"/>
      <c r="G977" s="99"/>
      <c r="H977" s="99"/>
      <c r="I977" s="99"/>
      <c r="J977" s="100"/>
      <c r="K977" s="88"/>
      <c r="L977" s="95"/>
      <c r="M977" s="96"/>
      <c r="N977" s="97"/>
      <c r="O977" s="98"/>
      <c r="P977" s="99"/>
      <c r="Q977" s="99"/>
      <c r="R977" s="99"/>
      <c r="S977" s="99"/>
      <c r="T977" s="100"/>
    </row>
    <row r="978">
      <c r="A978" s="89"/>
      <c r="B978" s="90"/>
      <c r="C978" s="91"/>
      <c r="D978" s="89"/>
      <c r="E978" s="92"/>
      <c r="F978" s="93"/>
      <c r="G978" s="93"/>
      <c r="H978" s="93"/>
      <c r="I978" s="93"/>
      <c r="J978" s="94"/>
      <c r="K978" s="88"/>
      <c r="L978" s="89"/>
      <c r="M978" s="90"/>
      <c r="N978" s="91"/>
      <c r="O978" s="92"/>
      <c r="P978" s="93"/>
      <c r="Q978" s="93"/>
      <c r="R978" s="93"/>
      <c r="S978" s="93"/>
      <c r="T978" s="94"/>
    </row>
    <row r="979">
      <c r="A979" s="95"/>
      <c r="B979" s="96"/>
      <c r="C979" s="97"/>
      <c r="D979" s="95"/>
      <c r="E979" s="98"/>
      <c r="F979" s="99"/>
      <c r="G979" s="99"/>
      <c r="H979" s="99"/>
      <c r="I979" s="99"/>
      <c r="J979" s="100"/>
      <c r="K979" s="88"/>
      <c r="L979" s="95"/>
      <c r="M979" s="96"/>
      <c r="N979" s="97"/>
      <c r="O979" s="98"/>
      <c r="P979" s="99"/>
      <c r="Q979" s="99"/>
      <c r="R979" s="99"/>
      <c r="S979" s="99"/>
      <c r="T979" s="100"/>
    </row>
    <row r="980">
      <c r="A980" s="89"/>
      <c r="B980" s="90"/>
      <c r="C980" s="91"/>
      <c r="D980" s="89"/>
      <c r="E980" s="92"/>
      <c r="F980" s="93"/>
      <c r="G980" s="93"/>
      <c r="H980" s="93"/>
      <c r="I980" s="93"/>
      <c r="J980" s="94"/>
      <c r="K980" s="88"/>
      <c r="L980" s="89"/>
      <c r="M980" s="90"/>
      <c r="N980" s="91"/>
      <c r="O980" s="92"/>
      <c r="P980" s="93"/>
      <c r="Q980" s="93"/>
      <c r="R980" s="93"/>
      <c r="S980" s="93"/>
      <c r="T980" s="94"/>
    </row>
    <row r="981">
      <c r="A981" s="95"/>
      <c r="B981" s="96"/>
      <c r="C981" s="97"/>
      <c r="D981" s="95"/>
      <c r="E981" s="98"/>
      <c r="F981" s="99"/>
      <c r="G981" s="99"/>
      <c r="H981" s="99"/>
      <c r="I981" s="99"/>
      <c r="J981" s="100"/>
      <c r="K981" s="88"/>
      <c r="L981" s="95"/>
      <c r="M981" s="96"/>
      <c r="N981" s="97"/>
      <c r="O981" s="98"/>
      <c r="P981" s="99"/>
      <c r="Q981" s="99"/>
      <c r="R981" s="99"/>
      <c r="S981" s="99"/>
      <c r="T981" s="100"/>
    </row>
    <row r="982">
      <c r="A982" s="89"/>
      <c r="B982" s="90"/>
      <c r="C982" s="91"/>
      <c r="D982" s="89"/>
      <c r="E982" s="92"/>
      <c r="F982" s="93"/>
      <c r="G982" s="93"/>
      <c r="H982" s="93"/>
      <c r="I982" s="93"/>
      <c r="J982" s="94"/>
      <c r="K982" s="88"/>
      <c r="L982" s="89"/>
      <c r="M982" s="90"/>
      <c r="N982" s="91"/>
      <c r="O982" s="92"/>
      <c r="P982" s="93"/>
      <c r="Q982" s="93"/>
      <c r="R982" s="93"/>
      <c r="S982" s="93"/>
      <c r="T982" s="94"/>
    </row>
    <row r="983">
      <c r="A983" s="95"/>
      <c r="B983" s="96"/>
      <c r="C983" s="97"/>
      <c r="D983" s="95"/>
      <c r="E983" s="98"/>
      <c r="F983" s="99"/>
      <c r="G983" s="99"/>
      <c r="H983" s="99"/>
      <c r="I983" s="99"/>
      <c r="J983" s="100"/>
      <c r="K983" s="88"/>
      <c r="L983" s="95"/>
      <c r="M983" s="96"/>
      <c r="N983" s="97"/>
      <c r="O983" s="98"/>
      <c r="P983" s="99"/>
      <c r="Q983" s="99"/>
      <c r="R983" s="99"/>
      <c r="S983" s="99"/>
      <c r="T983" s="100"/>
    </row>
    <row r="984">
      <c r="A984" s="89"/>
      <c r="B984" s="90"/>
      <c r="C984" s="91"/>
      <c r="D984" s="89"/>
      <c r="E984" s="92"/>
      <c r="F984" s="93"/>
      <c r="G984" s="93"/>
      <c r="H984" s="93"/>
      <c r="I984" s="93"/>
      <c r="J984" s="94"/>
      <c r="K984" s="88"/>
      <c r="L984" s="89"/>
      <c r="M984" s="90"/>
      <c r="N984" s="91"/>
      <c r="O984" s="92"/>
      <c r="P984" s="93"/>
      <c r="Q984" s="93"/>
      <c r="R984" s="93"/>
      <c r="S984" s="93"/>
      <c r="T984" s="94"/>
    </row>
    <row r="985">
      <c r="A985" s="95"/>
      <c r="B985" s="96"/>
      <c r="C985" s="97"/>
      <c r="D985" s="95"/>
      <c r="E985" s="98"/>
      <c r="F985" s="99"/>
      <c r="G985" s="99"/>
      <c r="H985" s="99"/>
      <c r="I985" s="99"/>
      <c r="J985" s="100"/>
      <c r="K985" s="88"/>
      <c r="L985" s="95"/>
      <c r="M985" s="96"/>
      <c r="N985" s="97"/>
      <c r="O985" s="98"/>
      <c r="P985" s="99"/>
      <c r="Q985" s="99"/>
      <c r="R985" s="99"/>
      <c r="S985" s="99"/>
      <c r="T985" s="100"/>
    </row>
    <row r="986">
      <c r="A986" s="89"/>
      <c r="B986" s="90"/>
      <c r="C986" s="91"/>
      <c r="D986" s="89"/>
      <c r="E986" s="92"/>
      <c r="F986" s="93"/>
      <c r="G986" s="93"/>
      <c r="H986" s="93"/>
      <c r="I986" s="93"/>
      <c r="J986" s="94"/>
      <c r="K986" s="88"/>
      <c r="L986" s="89"/>
      <c r="M986" s="90"/>
      <c r="N986" s="91"/>
      <c r="O986" s="92"/>
      <c r="P986" s="93"/>
      <c r="Q986" s="93"/>
      <c r="R986" s="93"/>
      <c r="S986" s="93"/>
      <c r="T986" s="94"/>
    </row>
    <row r="987">
      <c r="A987" s="95"/>
      <c r="B987" s="96"/>
      <c r="C987" s="97"/>
      <c r="D987" s="95"/>
      <c r="E987" s="98"/>
      <c r="F987" s="99"/>
      <c r="G987" s="99"/>
      <c r="H987" s="99"/>
      <c r="I987" s="99"/>
      <c r="J987" s="100"/>
      <c r="K987" s="88"/>
      <c r="L987" s="95"/>
      <c r="M987" s="96"/>
      <c r="N987" s="97"/>
      <c r="O987" s="98"/>
      <c r="P987" s="99"/>
      <c r="Q987" s="99"/>
      <c r="R987" s="99"/>
      <c r="S987" s="99"/>
      <c r="T987" s="100"/>
    </row>
    <row r="988">
      <c r="A988" s="89"/>
      <c r="B988" s="90"/>
      <c r="C988" s="91"/>
      <c r="D988" s="89"/>
      <c r="E988" s="92"/>
      <c r="F988" s="93"/>
      <c r="G988" s="93"/>
      <c r="H988" s="93"/>
      <c r="I988" s="93"/>
      <c r="J988" s="94"/>
      <c r="K988" s="88"/>
      <c r="L988" s="89"/>
      <c r="M988" s="90"/>
      <c r="N988" s="91"/>
      <c r="O988" s="92"/>
      <c r="P988" s="93"/>
      <c r="Q988" s="93"/>
      <c r="R988" s="93"/>
      <c r="S988" s="93"/>
      <c r="T988" s="94"/>
    </row>
    <row r="989">
      <c r="A989" s="95"/>
      <c r="B989" s="96"/>
      <c r="C989" s="97"/>
      <c r="D989" s="95"/>
      <c r="E989" s="98"/>
      <c r="F989" s="99"/>
      <c r="G989" s="99"/>
      <c r="H989" s="99"/>
      <c r="I989" s="99"/>
      <c r="J989" s="100"/>
      <c r="K989" s="88"/>
      <c r="L989" s="95"/>
      <c r="M989" s="96"/>
      <c r="N989" s="97"/>
      <c r="O989" s="98"/>
      <c r="P989" s="99"/>
      <c r="Q989" s="99"/>
      <c r="R989" s="99"/>
      <c r="S989" s="99"/>
      <c r="T989" s="100"/>
    </row>
    <row r="990">
      <c r="A990" s="89"/>
      <c r="B990" s="90"/>
      <c r="C990" s="91"/>
      <c r="D990" s="89"/>
      <c r="E990" s="92"/>
      <c r="F990" s="93"/>
      <c r="G990" s="93"/>
      <c r="H990" s="93"/>
      <c r="I990" s="93"/>
      <c r="J990" s="94"/>
      <c r="K990" s="88"/>
      <c r="L990" s="89"/>
      <c r="M990" s="90"/>
      <c r="N990" s="91"/>
      <c r="O990" s="92"/>
      <c r="P990" s="93"/>
      <c r="Q990" s="93"/>
      <c r="R990" s="93"/>
      <c r="S990" s="93"/>
      <c r="T990" s="94"/>
    </row>
    <row r="991">
      <c r="A991" s="95"/>
      <c r="B991" s="96"/>
      <c r="C991" s="97"/>
      <c r="D991" s="95"/>
      <c r="E991" s="98"/>
      <c r="F991" s="99"/>
      <c r="G991" s="99"/>
      <c r="H991" s="99"/>
      <c r="I991" s="99"/>
      <c r="J991" s="100"/>
      <c r="K991" s="88"/>
      <c r="L991" s="95"/>
      <c r="M991" s="96"/>
      <c r="N991" s="97"/>
      <c r="O991" s="98"/>
      <c r="P991" s="99"/>
      <c r="Q991" s="99"/>
      <c r="R991" s="99"/>
      <c r="S991" s="99"/>
      <c r="T991" s="100"/>
    </row>
    <row r="992">
      <c r="A992" s="89"/>
      <c r="B992" s="90"/>
      <c r="C992" s="91"/>
      <c r="D992" s="89"/>
      <c r="E992" s="92"/>
      <c r="F992" s="93"/>
      <c r="G992" s="93"/>
      <c r="H992" s="93"/>
      <c r="I992" s="93"/>
      <c r="J992" s="94"/>
      <c r="K992" s="88"/>
      <c r="L992" s="89"/>
      <c r="M992" s="90"/>
      <c r="N992" s="91"/>
      <c r="O992" s="92"/>
      <c r="P992" s="93"/>
      <c r="Q992" s="93"/>
      <c r="R992" s="93"/>
      <c r="S992" s="93"/>
      <c r="T992" s="94"/>
    </row>
    <row r="993">
      <c r="A993" s="95"/>
      <c r="B993" s="96"/>
      <c r="C993" s="97"/>
      <c r="D993" s="95"/>
      <c r="E993" s="98"/>
      <c r="F993" s="99"/>
      <c r="G993" s="99"/>
      <c r="H993" s="99"/>
      <c r="I993" s="99"/>
      <c r="J993" s="100"/>
      <c r="K993" s="88"/>
      <c r="L993" s="95"/>
      <c r="M993" s="96"/>
      <c r="N993" s="97"/>
      <c r="O993" s="98"/>
      <c r="P993" s="99"/>
      <c r="Q993" s="99"/>
      <c r="R993" s="99"/>
      <c r="S993" s="99"/>
      <c r="T993" s="100"/>
    </row>
    <row r="994">
      <c r="A994" s="89"/>
      <c r="B994" s="90"/>
      <c r="C994" s="91"/>
      <c r="D994" s="89"/>
      <c r="E994" s="92"/>
      <c r="F994" s="93"/>
      <c r="G994" s="93"/>
      <c r="H994" s="93"/>
      <c r="I994" s="93"/>
      <c r="J994" s="94"/>
      <c r="K994" s="88"/>
      <c r="L994" s="89"/>
      <c r="M994" s="90"/>
      <c r="N994" s="91"/>
      <c r="O994" s="92"/>
      <c r="P994" s="93"/>
      <c r="Q994" s="93"/>
      <c r="R994" s="93"/>
      <c r="S994" s="93"/>
      <c r="T994" s="94"/>
    </row>
    <row r="995">
      <c r="A995" s="95"/>
      <c r="B995" s="96"/>
      <c r="C995" s="97"/>
      <c r="D995" s="95"/>
      <c r="E995" s="98"/>
      <c r="F995" s="99"/>
      <c r="G995" s="99"/>
      <c r="H995" s="99"/>
      <c r="I995" s="99"/>
      <c r="J995" s="100"/>
      <c r="K995" s="88"/>
      <c r="L995" s="95"/>
      <c r="M995" s="96"/>
      <c r="N995" s="97"/>
      <c r="O995" s="98"/>
      <c r="P995" s="99"/>
      <c r="Q995" s="99"/>
      <c r="R995" s="99"/>
      <c r="S995" s="99"/>
      <c r="T995" s="100"/>
    </row>
    <row r="996">
      <c r="A996" s="89"/>
      <c r="B996" s="90"/>
      <c r="C996" s="91"/>
      <c r="D996" s="89"/>
      <c r="E996" s="92"/>
      <c r="F996" s="93"/>
      <c r="G996" s="93"/>
      <c r="H996" s="93"/>
      <c r="I996" s="93"/>
      <c r="J996" s="94"/>
      <c r="K996" s="88"/>
      <c r="L996" s="89"/>
      <c r="M996" s="90"/>
      <c r="N996" s="91"/>
      <c r="O996" s="92"/>
      <c r="P996" s="93"/>
      <c r="Q996" s="93"/>
      <c r="R996" s="93"/>
      <c r="S996" s="93"/>
      <c r="T996" s="94"/>
    </row>
    <row r="997">
      <c r="A997" s="95"/>
      <c r="B997" s="96"/>
      <c r="C997" s="97"/>
      <c r="D997" s="95"/>
      <c r="E997" s="98"/>
      <c r="F997" s="99"/>
      <c r="G997" s="99"/>
      <c r="H997" s="99"/>
      <c r="I997" s="99"/>
      <c r="J997" s="100"/>
      <c r="K997" s="88"/>
      <c r="L997" s="95"/>
      <c r="M997" s="96"/>
      <c r="N997" s="97"/>
      <c r="O997" s="98"/>
      <c r="P997" s="99"/>
      <c r="Q997" s="99"/>
      <c r="R997" s="99"/>
      <c r="S997" s="99"/>
      <c r="T997" s="100"/>
    </row>
    <row r="998">
      <c r="A998" s="89"/>
      <c r="B998" s="90"/>
      <c r="C998" s="91"/>
      <c r="D998" s="89"/>
      <c r="E998" s="92"/>
      <c r="F998" s="93"/>
      <c r="G998" s="93"/>
      <c r="H998" s="93"/>
      <c r="I998" s="93"/>
      <c r="J998" s="94"/>
      <c r="K998" s="88"/>
      <c r="L998" s="89"/>
      <c r="M998" s="90"/>
      <c r="N998" s="91"/>
      <c r="O998" s="92"/>
      <c r="P998" s="93"/>
      <c r="Q998" s="93"/>
      <c r="R998" s="93"/>
      <c r="S998" s="93"/>
      <c r="T998" s="94"/>
    </row>
    <row r="999">
      <c r="A999" s="95"/>
      <c r="B999" s="96"/>
      <c r="C999" s="97"/>
      <c r="D999" s="95"/>
      <c r="E999" s="98"/>
      <c r="F999" s="99"/>
      <c r="G999" s="99"/>
      <c r="H999" s="99"/>
      <c r="I999" s="99"/>
      <c r="J999" s="100"/>
      <c r="K999" s="88"/>
      <c r="L999" s="95"/>
      <c r="M999" s="96"/>
      <c r="N999" s="97"/>
      <c r="O999" s="98"/>
      <c r="P999" s="99"/>
      <c r="Q999" s="99"/>
      <c r="R999" s="99"/>
      <c r="S999" s="99"/>
      <c r="T999" s="100"/>
    </row>
  </sheetData>
  <conditionalFormatting sqref="B2:C999 F2:I999 M2:N999 P2:S999">
    <cfRule type="expression" dxfId="5" priority="1">
      <formula>IF(MOD(ROW(),2)=1,1,0)=1</formula>
    </cfRule>
  </conditionalFormatting>
  <conditionalFormatting sqref="A2:A999 D2:D999 L2:L999">
    <cfRule type="expression" dxfId="6" priority="2">
      <formula>IF(MOD(ROW(),2)=1,1,0)=1</formula>
    </cfRule>
  </conditionalFormatting>
  <conditionalFormatting sqref="E2:E999 O2:O999">
    <cfRule type="expression" dxfId="7" priority="3">
      <formula>IF(MOD(ROW(),2)=1,1,0)=1</formula>
    </cfRule>
  </conditionalFormatting>
  <conditionalFormatting sqref="J2:J999 T2:T999">
    <cfRule type="expression" dxfId="8" priority="4">
      <formula>IF(MOD(ROW(),2)=1,1,0)=1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4.5"/>
    <col customWidth="1" min="2" max="2" width="7.33"/>
    <col customWidth="1" min="3" max="3" width="10.17"/>
    <col customWidth="1" hidden="1" min="4" max="4" width="34.0"/>
    <col customWidth="1" hidden="1" min="5" max="5" width="10.17"/>
  </cols>
  <sheetData>
    <row r="1" ht="9.0" customHeight="1">
      <c r="A1" s="101" t="s">
        <v>65</v>
      </c>
      <c r="B1" s="86" t="s">
        <v>119</v>
      </c>
      <c r="C1" s="102" t="s">
        <v>120</v>
      </c>
      <c r="D1" s="103" t="s">
        <v>121</v>
      </c>
      <c r="E1" s="104" t="s">
        <v>120</v>
      </c>
    </row>
    <row r="2" ht="9.0" customHeight="1">
      <c r="A2" s="93" t="s">
        <v>122</v>
      </c>
      <c r="B2" s="90" t="s">
        <v>123</v>
      </c>
      <c r="C2" s="91">
        <v>156.276002739626</v>
      </c>
      <c r="D2" s="105" t="str">
        <f t="shared" ref="D2:D598" si="1">CONCATENATE(A2," (",B2&amp;")")</f>
        <v>Fontvielle Impact (VLD)</v>
      </c>
      <c r="E2" s="106">
        <f t="shared" ref="E2:E598" si="2">C2</f>
        <v>156.2760027</v>
      </c>
    </row>
    <row r="3" ht="9.0" customHeight="1">
      <c r="A3" s="99" t="s">
        <v>124</v>
      </c>
      <c r="B3" s="96" t="s">
        <v>125</v>
      </c>
      <c r="C3" s="97">
        <v>122.600003203369</v>
      </c>
      <c r="D3" s="105" t="str">
        <f t="shared" si="1"/>
        <v>SK Franz Josef City (PIS)</v>
      </c>
      <c r="E3" s="106">
        <f t="shared" si="2"/>
        <v>122.6000032</v>
      </c>
    </row>
    <row r="4" ht="9.0" customHeight="1">
      <c r="A4" s="99" t="s">
        <v>126</v>
      </c>
      <c r="B4" s="96" t="s">
        <v>127</v>
      </c>
      <c r="C4" s="97">
        <v>113.843002136794</v>
      </c>
      <c r="D4" s="105" t="str">
        <f t="shared" si="1"/>
        <v>Unión de Ciudagua (AGU)</v>
      </c>
      <c r="E4" s="106">
        <f t="shared" si="2"/>
        <v>113.8430021</v>
      </c>
    </row>
    <row r="5" ht="9.0" customHeight="1">
      <c r="A5" s="99" t="s">
        <v>128</v>
      </c>
      <c r="B5" s="96" t="s">
        <v>129</v>
      </c>
      <c r="C5" s="97">
        <v>110.825002609121</v>
      </c>
      <c r="D5" s="105" t="str">
        <f t="shared" si="1"/>
        <v>Raynor City United (VAL)</v>
      </c>
      <c r="E5" s="106">
        <f t="shared" si="2"/>
        <v>110.8250026</v>
      </c>
    </row>
    <row r="6" ht="9.0" customHeight="1">
      <c r="A6" s="99" t="s">
        <v>130</v>
      </c>
      <c r="B6" s="96" t="s">
        <v>131</v>
      </c>
      <c r="C6" s="97">
        <v>110.657001013395</v>
      </c>
      <c r="D6" s="105" t="str">
        <f t="shared" si="1"/>
        <v>Sonoma Center Panthers (COM)</v>
      </c>
      <c r="E6" s="106">
        <f t="shared" si="2"/>
        <v>110.657001</v>
      </c>
    </row>
    <row r="7" ht="9.0" customHeight="1">
      <c r="A7" s="99" t="s">
        <v>132</v>
      </c>
      <c r="B7" s="96" t="s">
        <v>133</v>
      </c>
      <c r="C7" s="97">
        <v>108.400001621522</v>
      </c>
      <c r="D7" s="105" t="str">
        <f t="shared" si="1"/>
        <v>Neurologists (EIT)</v>
      </c>
      <c r="E7" s="106">
        <f t="shared" si="2"/>
        <v>108.4000016</v>
      </c>
    </row>
    <row r="8" ht="9.0" customHeight="1">
      <c r="A8" s="99" t="s">
        <v>134</v>
      </c>
      <c r="B8" s="96" t="s">
        <v>135</v>
      </c>
      <c r="C8" s="97">
        <v>102.885001692725</v>
      </c>
      <c r="D8" s="105" t="str">
        <f t="shared" si="1"/>
        <v>FKM (KPZ)</v>
      </c>
      <c r="E8" s="106">
        <f t="shared" si="2"/>
        <v>102.8850017</v>
      </c>
    </row>
    <row r="9" ht="9.0" customHeight="1">
      <c r="A9" s="99" t="s">
        <v>136</v>
      </c>
      <c r="B9" s="96" t="s">
        <v>125</v>
      </c>
      <c r="C9" s="97">
        <v>101.20000220417</v>
      </c>
      <c r="D9" s="105" t="str">
        <f t="shared" si="1"/>
        <v>East Franz Athletic (PIS)</v>
      </c>
      <c r="E9" s="106">
        <f t="shared" si="2"/>
        <v>101.2000022</v>
      </c>
    </row>
    <row r="10" ht="9.0" customHeight="1">
      <c r="A10" s="99" t="s">
        <v>137</v>
      </c>
      <c r="B10" s="96" t="s">
        <v>131</v>
      </c>
      <c r="C10" s="97">
        <v>97.6570018150843</v>
      </c>
      <c r="D10" s="105" t="str">
        <f t="shared" si="1"/>
        <v>Yuba United (COM)</v>
      </c>
      <c r="E10" s="106">
        <f t="shared" si="2"/>
        <v>97.65700182</v>
      </c>
    </row>
    <row r="11" ht="9.0" customHeight="1">
      <c r="A11" s="99" t="s">
        <v>138</v>
      </c>
      <c r="B11" s="96" t="s">
        <v>133</v>
      </c>
      <c r="C11" s="97">
        <v>93.4000011196238</v>
      </c>
      <c r="D11" s="105" t="str">
        <f t="shared" si="1"/>
        <v>Psychiatrists (EIT)</v>
      </c>
      <c r="E11" s="106">
        <f t="shared" si="2"/>
        <v>93.40000112</v>
      </c>
    </row>
    <row r="12" ht="9.0" customHeight="1">
      <c r="A12" s="99" t="s">
        <v>139</v>
      </c>
      <c r="B12" s="96" t="s">
        <v>140</v>
      </c>
      <c r="C12" s="97">
        <v>90.6920024591594</v>
      </c>
      <c r="D12" s="105" t="str">
        <f t="shared" si="1"/>
        <v>Avidia United (KRY)</v>
      </c>
      <c r="E12" s="106">
        <f t="shared" si="2"/>
        <v>90.69200246</v>
      </c>
    </row>
    <row r="13" ht="9.0" customHeight="1">
      <c r="A13" s="99" t="s">
        <v>141</v>
      </c>
      <c r="B13" s="96" t="s">
        <v>142</v>
      </c>
      <c r="C13" s="97">
        <v>90.2440023394639</v>
      </c>
      <c r="D13" s="105" t="str">
        <f t="shared" si="1"/>
        <v>Navel Sharks (WRL)</v>
      </c>
      <c r="E13" s="106">
        <f t="shared" si="2"/>
        <v>90.24400234</v>
      </c>
    </row>
    <row r="14" ht="9.0" customHeight="1">
      <c r="A14" s="99" t="s">
        <v>143</v>
      </c>
      <c r="B14" s="96" t="s">
        <v>131</v>
      </c>
      <c r="C14" s="97">
        <v>89.6570024136863</v>
      </c>
      <c r="D14" s="105" t="str">
        <f t="shared" si="1"/>
        <v>Árgos LP (COM)</v>
      </c>
      <c r="E14" s="106">
        <f t="shared" si="2"/>
        <v>89.65700241</v>
      </c>
    </row>
    <row r="15" ht="9.0" customHeight="1">
      <c r="A15" s="99" t="s">
        <v>144</v>
      </c>
      <c r="B15" s="96" t="s">
        <v>145</v>
      </c>
      <c r="C15" s="97">
        <v>87.3770012057943</v>
      </c>
      <c r="D15" s="105" t="str">
        <f t="shared" si="1"/>
        <v>Ranca Toco (CAF)</v>
      </c>
      <c r="E15" s="106">
        <f t="shared" si="2"/>
        <v>87.37700121</v>
      </c>
    </row>
    <row r="16" ht="9.0" customHeight="1">
      <c r="A16" s="99" t="s">
        <v>146</v>
      </c>
      <c r="B16" s="96" t="s">
        <v>145</v>
      </c>
      <c r="C16" s="97">
        <v>87.3770011062823</v>
      </c>
      <c r="D16" s="105" t="str">
        <f t="shared" si="1"/>
        <v>SC Lasft (CAF)</v>
      </c>
      <c r="E16" s="106">
        <f t="shared" si="2"/>
        <v>87.37700111</v>
      </c>
    </row>
    <row r="17" ht="9.0" customHeight="1">
      <c r="A17" s="99" t="s">
        <v>147</v>
      </c>
      <c r="B17" s="96" t="s">
        <v>148</v>
      </c>
      <c r="C17" s="97">
        <v>85.6260002404569</v>
      </c>
      <c r="D17" s="105" t="str">
        <f t="shared" si="1"/>
        <v>Qidade Savana (JSY)</v>
      </c>
      <c r="E17" s="106">
        <f t="shared" si="2"/>
        <v>85.62600024</v>
      </c>
    </row>
    <row r="18" ht="9.0" customHeight="1">
      <c r="A18" s="99" t="s">
        <v>149</v>
      </c>
      <c r="B18" s="96" t="s">
        <v>123</v>
      </c>
      <c r="C18" s="97">
        <v>83.2760011389198</v>
      </c>
      <c r="D18" s="105" t="str">
        <f t="shared" si="1"/>
        <v>Metropolis Alligators (VLD)</v>
      </c>
      <c r="E18" s="106">
        <f t="shared" si="2"/>
        <v>83.27600114</v>
      </c>
    </row>
    <row r="19" ht="9.0" customHeight="1">
      <c r="A19" s="99" t="s">
        <v>150</v>
      </c>
      <c r="B19" s="96" t="s">
        <v>145</v>
      </c>
      <c r="C19" s="97">
        <v>80.3770020061913</v>
      </c>
      <c r="D19" s="105" t="str">
        <f t="shared" si="1"/>
        <v>Petardos S/A (CAF)</v>
      </c>
      <c r="E19" s="106">
        <f t="shared" si="2"/>
        <v>80.37700201</v>
      </c>
    </row>
    <row r="20" ht="9.0" customHeight="1">
      <c r="A20" s="99" t="s">
        <v>151</v>
      </c>
      <c r="B20" s="96" t="s">
        <v>152</v>
      </c>
      <c r="C20" s="97">
        <v>74.5240018515104</v>
      </c>
      <c r="D20" s="105" t="str">
        <f t="shared" si="1"/>
        <v>Billiard (ZRB)</v>
      </c>
      <c r="E20" s="106">
        <f t="shared" si="2"/>
        <v>74.52400185</v>
      </c>
    </row>
    <row r="21" ht="9.0" customHeight="1">
      <c r="A21" s="99" t="s">
        <v>153</v>
      </c>
      <c r="B21" s="96" t="s">
        <v>145</v>
      </c>
      <c r="C21" s="97">
        <v>72.3770011054903</v>
      </c>
      <c r="D21" s="105" t="str">
        <f t="shared" si="1"/>
        <v>Cafundó do Juta (CAF)</v>
      </c>
      <c r="E21" s="106">
        <f t="shared" si="2"/>
        <v>72.37700111</v>
      </c>
    </row>
    <row r="22" ht="9.0" customHeight="1">
      <c r="A22" s="99" t="s">
        <v>154</v>
      </c>
      <c r="B22" s="96" t="s">
        <v>44</v>
      </c>
      <c r="C22" s="97">
        <v>71.6840006797851</v>
      </c>
      <c r="D22" s="105" t="str">
        <f t="shared" si="1"/>
        <v>Firewood City (OSR)</v>
      </c>
      <c r="E22" s="106">
        <f t="shared" si="2"/>
        <v>71.68400068</v>
      </c>
    </row>
    <row r="23" ht="9.0" customHeight="1">
      <c r="A23" s="99" t="s">
        <v>155</v>
      </c>
      <c r="B23" s="96" t="s">
        <v>145</v>
      </c>
      <c r="C23" s="97">
        <v>70.3770028062732</v>
      </c>
      <c r="D23" s="105" t="str">
        <f t="shared" si="1"/>
        <v>CR Submiria (CAF)</v>
      </c>
      <c r="E23" s="106">
        <f t="shared" si="2"/>
        <v>70.37700281</v>
      </c>
    </row>
    <row r="24" ht="9.0" customHeight="1">
      <c r="A24" s="99" t="s">
        <v>156</v>
      </c>
      <c r="B24" s="96" t="s">
        <v>133</v>
      </c>
      <c r="C24" s="97">
        <v>69.6000003400167</v>
      </c>
      <c r="D24" s="105" t="str">
        <f t="shared" si="1"/>
        <v>Cardiologists (EIT)</v>
      </c>
      <c r="E24" s="106">
        <f t="shared" si="2"/>
        <v>69.60000034</v>
      </c>
    </row>
    <row r="25" ht="9.0" customHeight="1">
      <c r="A25" s="99" t="s">
        <v>157</v>
      </c>
      <c r="B25" s="96" t="s">
        <v>158</v>
      </c>
      <c r="C25" s="97">
        <v>68.8080015872779</v>
      </c>
      <c r="D25" s="105" t="str">
        <f t="shared" si="1"/>
        <v>Royal Khaldoon (QPM)</v>
      </c>
      <c r="E25" s="106">
        <f t="shared" si="2"/>
        <v>68.80800159</v>
      </c>
    </row>
    <row r="26" ht="9.0" customHeight="1">
      <c r="A26" s="99" t="s">
        <v>159</v>
      </c>
      <c r="B26" s="96" t="s">
        <v>123</v>
      </c>
      <c r="C26" s="97">
        <v>68.2760012392049</v>
      </c>
      <c r="D26" s="105" t="str">
        <f t="shared" si="1"/>
        <v>AS Bezieres (VLD)</v>
      </c>
      <c r="E26" s="106">
        <f t="shared" si="2"/>
        <v>68.27600124</v>
      </c>
    </row>
    <row r="27" ht="9.0" customHeight="1">
      <c r="A27" s="99" t="s">
        <v>160</v>
      </c>
      <c r="B27" s="96" t="s">
        <v>140</v>
      </c>
      <c r="C27" s="97">
        <v>64.6920013593593</v>
      </c>
      <c r="D27" s="105" t="str">
        <f t="shared" si="1"/>
        <v>Ousevale Borough (KRY)</v>
      </c>
      <c r="E27" s="106">
        <f t="shared" si="2"/>
        <v>64.69200136</v>
      </c>
    </row>
    <row r="28" ht="9.0" customHeight="1">
      <c r="A28" s="99" t="s">
        <v>161</v>
      </c>
      <c r="B28" s="96" t="s">
        <v>131</v>
      </c>
      <c r="C28" s="97">
        <v>64.4570018120543</v>
      </c>
      <c r="D28" s="105" t="str">
        <f t="shared" si="1"/>
        <v>Natestadt Nationalisten (COM)</v>
      </c>
      <c r="E28" s="106">
        <f t="shared" si="2"/>
        <v>64.45700181</v>
      </c>
    </row>
    <row r="29" ht="9.0" customHeight="1">
      <c r="A29" s="99" t="s">
        <v>162</v>
      </c>
      <c r="B29" s="96" t="s">
        <v>127</v>
      </c>
      <c r="C29" s="97">
        <v>63.8430018358888</v>
      </c>
      <c r="D29" s="105" t="str">
        <f t="shared" si="1"/>
        <v>Alianza Ciruelas (AGU)</v>
      </c>
      <c r="E29" s="106">
        <f t="shared" si="2"/>
        <v>63.84300184</v>
      </c>
    </row>
    <row r="30" ht="9.0" customHeight="1">
      <c r="A30" s="99" t="s">
        <v>163</v>
      </c>
      <c r="B30" s="96" t="s">
        <v>129</v>
      </c>
      <c r="C30" s="97">
        <v>63.6250011075913</v>
      </c>
      <c r="D30" s="105" t="str">
        <f t="shared" si="1"/>
        <v>Ibini FC (VAL)</v>
      </c>
      <c r="E30" s="106">
        <f t="shared" si="2"/>
        <v>63.62500111</v>
      </c>
    </row>
    <row r="31" ht="9.0" customHeight="1">
      <c r="A31" s="99" t="s">
        <v>164</v>
      </c>
      <c r="B31" s="96" t="s">
        <v>165</v>
      </c>
      <c r="C31" s="97">
        <v>62.7640015950881</v>
      </c>
      <c r="D31" s="105" t="str">
        <f t="shared" si="1"/>
        <v>Cednia Beach AFC (TUR)</v>
      </c>
      <c r="E31" s="106">
        <f t="shared" si="2"/>
        <v>62.7640016</v>
      </c>
    </row>
    <row r="32" ht="9.0" customHeight="1">
      <c r="A32" s="99" t="s">
        <v>166</v>
      </c>
      <c r="B32" s="96" t="s">
        <v>167</v>
      </c>
      <c r="C32" s="97">
        <v>61.392002726694</v>
      </c>
      <c r="D32" s="105" t="str">
        <f t="shared" si="1"/>
        <v>Echegoyan FC (ASG)</v>
      </c>
      <c r="E32" s="106">
        <f t="shared" si="2"/>
        <v>61.39200273</v>
      </c>
    </row>
    <row r="33" ht="9.0" customHeight="1">
      <c r="A33" s="99" t="s">
        <v>168</v>
      </c>
      <c r="B33" s="96" t="s">
        <v>169</v>
      </c>
      <c r="C33" s="97">
        <v>60.0720001302474</v>
      </c>
      <c r="D33" s="105" t="str">
        <f t="shared" si="1"/>
        <v>Santos Luega (PAS)</v>
      </c>
      <c r="E33" s="106">
        <f t="shared" si="2"/>
        <v>60.07200013</v>
      </c>
    </row>
    <row r="34" ht="9.0" customHeight="1">
      <c r="A34" s="99" t="s">
        <v>170</v>
      </c>
      <c r="B34" s="96" t="s">
        <v>148</v>
      </c>
      <c r="C34" s="97">
        <v>57.6260028386417</v>
      </c>
      <c r="D34" s="105" t="str">
        <f t="shared" si="1"/>
        <v>Jamaica Giants (JSY)</v>
      </c>
      <c r="E34" s="106">
        <f t="shared" si="2"/>
        <v>57.62600284</v>
      </c>
    </row>
    <row r="35" ht="9.0" customHeight="1">
      <c r="A35" s="99" t="s">
        <v>171</v>
      </c>
      <c r="B35" s="96" t="s">
        <v>129</v>
      </c>
      <c r="C35" s="97">
        <v>57.4250009076782</v>
      </c>
      <c r="D35" s="105" t="str">
        <f t="shared" si="1"/>
        <v>Hondo FC (VAL)</v>
      </c>
      <c r="E35" s="106">
        <f t="shared" si="2"/>
        <v>57.42500091</v>
      </c>
    </row>
    <row r="36" ht="9.0" customHeight="1">
      <c r="A36" s="99" t="s">
        <v>172</v>
      </c>
      <c r="B36" s="96" t="s">
        <v>125</v>
      </c>
      <c r="C36" s="97">
        <v>57.0000003824147</v>
      </c>
      <c r="D36" s="105" t="str">
        <f t="shared" si="1"/>
        <v>Jan Mayen Islanders (PIS)</v>
      </c>
      <c r="E36" s="106">
        <f t="shared" si="2"/>
        <v>57.00000038</v>
      </c>
    </row>
    <row r="37" ht="9.0" customHeight="1">
      <c r="A37" s="99" t="s">
        <v>173</v>
      </c>
      <c r="B37" s="96" t="s">
        <v>174</v>
      </c>
      <c r="C37" s="97">
        <v>55.8960008796151</v>
      </c>
      <c r="D37" s="105" t="str">
        <f t="shared" si="1"/>
        <v>Bradley Hornets (WZI)</v>
      </c>
      <c r="E37" s="106">
        <f t="shared" si="2"/>
        <v>55.89600088</v>
      </c>
    </row>
    <row r="38" ht="9.0" customHeight="1">
      <c r="A38" s="99" t="s">
        <v>175</v>
      </c>
      <c r="B38" s="96" t="s">
        <v>167</v>
      </c>
      <c r="C38" s="97">
        <v>53.79200022741</v>
      </c>
      <c r="D38" s="105" t="str">
        <f t="shared" si="1"/>
        <v>Sporting Iturributa (ASG)</v>
      </c>
      <c r="E38" s="106">
        <f t="shared" si="2"/>
        <v>53.79200023</v>
      </c>
    </row>
    <row r="39" ht="9.0" customHeight="1">
      <c r="A39" s="99" t="s">
        <v>176</v>
      </c>
      <c r="B39" s="96" t="s">
        <v>142</v>
      </c>
      <c r="C39" s="97">
        <v>52.4440002977709</v>
      </c>
      <c r="D39" s="105" t="str">
        <f t="shared" si="1"/>
        <v>Navel FC (WRL)</v>
      </c>
      <c r="E39" s="106">
        <f t="shared" si="2"/>
        <v>52.4440003</v>
      </c>
    </row>
    <row r="40" ht="9.0" customHeight="1">
      <c r="A40" s="99" t="s">
        <v>177</v>
      </c>
      <c r="B40" s="96" t="s">
        <v>127</v>
      </c>
      <c r="C40" s="97">
        <v>52.4430019366718</v>
      </c>
      <c r="D40" s="105" t="str">
        <f t="shared" si="1"/>
        <v>Universidad de Dénprade (AGU)</v>
      </c>
      <c r="E40" s="106">
        <f t="shared" si="2"/>
        <v>52.44300194</v>
      </c>
    </row>
    <row r="41" ht="9.0" customHeight="1">
      <c r="A41" s="99" t="s">
        <v>178</v>
      </c>
      <c r="B41" s="96" t="s">
        <v>145</v>
      </c>
      <c r="C41" s="97">
        <v>52.3770018045733</v>
      </c>
      <c r="D41" s="105" t="str">
        <f t="shared" si="1"/>
        <v>Atlético Jutense (CAF)</v>
      </c>
      <c r="E41" s="106">
        <f t="shared" si="2"/>
        <v>52.3770018</v>
      </c>
    </row>
    <row r="42" ht="9.0" customHeight="1">
      <c r="A42" s="99" t="s">
        <v>179</v>
      </c>
      <c r="B42" s="96" t="s">
        <v>152</v>
      </c>
      <c r="C42" s="97">
        <v>51.1240013506113</v>
      </c>
      <c r="D42" s="105" t="str">
        <f t="shared" si="1"/>
        <v>Warriors (ZRB)</v>
      </c>
      <c r="E42" s="106">
        <f t="shared" si="2"/>
        <v>51.12400135</v>
      </c>
    </row>
    <row r="43" ht="9.0" customHeight="1">
      <c r="A43" s="99" t="s">
        <v>180</v>
      </c>
      <c r="B43" s="96" t="s">
        <v>167</v>
      </c>
      <c r="C43" s="97">
        <v>50.792000386773</v>
      </c>
      <c r="D43" s="105" t="str">
        <f t="shared" si="1"/>
        <v>Royal Rumiatzi (ASG)</v>
      </c>
      <c r="E43" s="106">
        <f t="shared" si="2"/>
        <v>50.79200039</v>
      </c>
    </row>
    <row r="44" ht="9.0" customHeight="1">
      <c r="A44" s="99" t="s">
        <v>181</v>
      </c>
      <c r="B44" s="96" t="s">
        <v>123</v>
      </c>
      <c r="C44" s="97">
        <v>50.4760029370247</v>
      </c>
      <c r="D44" s="105" t="str">
        <f t="shared" si="1"/>
        <v>Marinos Metropolis (VLD)</v>
      </c>
      <c r="E44" s="106">
        <f t="shared" si="2"/>
        <v>50.47600294</v>
      </c>
    </row>
    <row r="45" ht="9.0" customHeight="1">
      <c r="A45" s="99" t="s">
        <v>182</v>
      </c>
      <c r="B45" s="96" t="s">
        <v>167</v>
      </c>
      <c r="C45" s="97">
        <v>50.3920002297863</v>
      </c>
      <c r="D45" s="105" t="str">
        <f t="shared" si="1"/>
        <v>Iturributa United (ASG)</v>
      </c>
      <c r="E45" s="106">
        <f t="shared" si="2"/>
        <v>50.39200023</v>
      </c>
    </row>
    <row r="46" ht="9.0" customHeight="1">
      <c r="A46" s="99" t="s">
        <v>183</v>
      </c>
      <c r="B46" s="96" t="s">
        <v>127</v>
      </c>
      <c r="C46" s="97">
        <v>50.2430002775789</v>
      </c>
      <c r="D46" s="105" t="str">
        <f t="shared" si="1"/>
        <v>CA Condadore (AGU)</v>
      </c>
      <c r="E46" s="106">
        <f t="shared" si="2"/>
        <v>50.24300028</v>
      </c>
    </row>
    <row r="47" ht="9.0" customHeight="1">
      <c r="A47" s="99" t="s">
        <v>184</v>
      </c>
      <c r="B47" s="96" t="s">
        <v>169</v>
      </c>
      <c r="C47" s="97">
        <v>49.4720006296412</v>
      </c>
      <c r="D47" s="105" t="str">
        <f t="shared" si="1"/>
        <v>CA Paulinthal (PAS)</v>
      </c>
      <c r="E47" s="106">
        <f t="shared" si="2"/>
        <v>49.47200063</v>
      </c>
    </row>
    <row r="48" ht="9.0" customHeight="1">
      <c r="A48" s="99" t="s">
        <v>185</v>
      </c>
      <c r="B48" s="96" t="s">
        <v>129</v>
      </c>
      <c r="C48" s="97">
        <v>48.8250002089132</v>
      </c>
      <c r="D48" s="105" t="str">
        <f t="shared" si="1"/>
        <v>Mar Sara FC (VAL)</v>
      </c>
      <c r="E48" s="106">
        <f t="shared" si="2"/>
        <v>48.82500021</v>
      </c>
    </row>
    <row r="49" ht="9.0" customHeight="1">
      <c r="A49" s="99" t="s">
        <v>186</v>
      </c>
      <c r="B49" s="96" t="s">
        <v>127</v>
      </c>
      <c r="C49" s="97">
        <v>48.6430002376658</v>
      </c>
      <c r="D49" s="105" t="str">
        <f t="shared" si="1"/>
        <v>Blén CA (AGU)</v>
      </c>
      <c r="E49" s="106">
        <f t="shared" si="2"/>
        <v>48.64300024</v>
      </c>
    </row>
    <row r="50" ht="9.0" customHeight="1">
      <c r="A50" s="99" t="s">
        <v>187</v>
      </c>
      <c r="B50" s="96" t="s">
        <v>152</v>
      </c>
      <c r="C50" s="97">
        <v>48.1240004095044</v>
      </c>
      <c r="D50" s="105" t="str">
        <f t="shared" si="1"/>
        <v>Polar Zenith (ZRB)</v>
      </c>
      <c r="E50" s="106">
        <f t="shared" si="2"/>
        <v>48.12400041</v>
      </c>
    </row>
    <row r="51" ht="9.0" customHeight="1">
      <c r="A51" s="99" t="s">
        <v>188</v>
      </c>
      <c r="B51" s="96" t="s">
        <v>129</v>
      </c>
      <c r="C51" s="97">
        <v>47.8250002081114</v>
      </c>
      <c r="D51" s="105" t="str">
        <f t="shared" si="1"/>
        <v>FC Capri (VAL)</v>
      </c>
      <c r="E51" s="106">
        <f t="shared" si="2"/>
        <v>47.82500021</v>
      </c>
    </row>
    <row r="52" ht="9.0" customHeight="1">
      <c r="A52" s="99" t="s">
        <v>189</v>
      </c>
      <c r="B52" s="96" t="s">
        <v>190</v>
      </c>
      <c r="C52" s="97">
        <v>47.4920023844668</v>
      </c>
      <c r="D52" s="105" t="str">
        <f t="shared" si="1"/>
        <v>Great Falls Cymru (TBI)</v>
      </c>
      <c r="E52" s="106">
        <f t="shared" si="2"/>
        <v>47.49200238</v>
      </c>
    </row>
    <row r="53" ht="9.0" customHeight="1">
      <c r="A53" s="99" t="s">
        <v>191</v>
      </c>
      <c r="B53" s="96" t="s">
        <v>148</v>
      </c>
      <c r="C53" s="97">
        <v>47.2260002388077</v>
      </c>
      <c r="D53" s="105" t="str">
        <f t="shared" si="1"/>
        <v>Heidelstadt Falken (JSY)</v>
      </c>
      <c r="E53" s="106">
        <f t="shared" si="2"/>
        <v>47.22600024</v>
      </c>
    </row>
    <row r="54" ht="9.0" customHeight="1">
      <c r="A54" s="99" t="s">
        <v>192</v>
      </c>
      <c r="B54" s="96" t="s">
        <v>148</v>
      </c>
      <c r="C54" s="97">
        <v>46.4260003194368</v>
      </c>
      <c r="D54" s="105" t="str">
        <f t="shared" si="1"/>
        <v>Carter FC (JSY)</v>
      </c>
      <c r="E54" s="106">
        <f t="shared" si="2"/>
        <v>46.42600032</v>
      </c>
    </row>
    <row r="55" ht="9.0" customHeight="1">
      <c r="A55" s="99" t="s">
        <v>193</v>
      </c>
      <c r="B55" s="96" t="s">
        <v>167</v>
      </c>
      <c r="C55" s="97">
        <v>45.3920013273009</v>
      </c>
      <c r="D55" s="105" t="str">
        <f t="shared" si="1"/>
        <v>Ituraitz FC (ASG)</v>
      </c>
      <c r="E55" s="106">
        <f t="shared" si="2"/>
        <v>45.39200133</v>
      </c>
    </row>
    <row r="56" ht="9.0" customHeight="1">
      <c r="A56" s="99" t="s">
        <v>194</v>
      </c>
      <c r="B56" s="96" t="s">
        <v>127</v>
      </c>
      <c r="C56" s="97">
        <v>44.843000235866</v>
      </c>
      <c r="D56" s="105" t="str">
        <f t="shared" si="1"/>
        <v>Ojedo Cerro (AGU)</v>
      </c>
      <c r="E56" s="106">
        <f t="shared" si="2"/>
        <v>44.84300024</v>
      </c>
    </row>
    <row r="57" ht="9.0" customHeight="1">
      <c r="A57" s="99" t="s">
        <v>195</v>
      </c>
      <c r="B57" s="96" t="s">
        <v>148</v>
      </c>
      <c r="C57" s="97">
        <v>44.6260002397527</v>
      </c>
      <c r="D57" s="105" t="str">
        <f t="shared" si="1"/>
        <v>Forest Hill FC (JSY)</v>
      </c>
      <c r="E57" s="106">
        <f t="shared" si="2"/>
        <v>44.62600024</v>
      </c>
    </row>
    <row r="58" ht="9.0" customHeight="1">
      <c r="A58" s="99" t="s">
        <v>196</v>
      </c>
      <c r="B58" s="96" t="s">
        <v>131</v>
      </c>
      <c r="C58" s="97">
        <v>43.6570003131772</v>
      </c>
      <c r="D58" s="105" t="str">
        <f t="shared" si="1"/>
        <v>Kagoshima Phoenix (COM)</v>
      </c>
      <c r="E58" s="106">
        <f t="shared" si="2"/>
        <v>43.65700031</v>
      </c>
    </row>
    <row r="59" ht="9.0" customHeight="1">
      <c r="A59" s="99" t="s">
        <v>197</v>
      </c>
      <c r="B59" s="96" t="s">
        <v>135</v>
      </c>
      <c r="C59" s="97">
        <v>41.4850003511064</v>
      </c>
      <c r="D59" s="105" t="str">
        <f t="shared" si="1"/>
        <v>Vulkan (KPZ)</v>
      </c>
      <c r="E59" s="106">
        <f t="shared" si="2"/>
        <v>41.48500035</v>
      </c>
    </row>
    <row r="60" ht="9.0" customHeight="1">
      <c r="A60" s="99" t="s">
        <v>198</v>
      </c>
      <c r="B60" s="96" t="s">
        <v>140</v>
      </c>
      <c r="C60" s="97">
        <v>40.8920013575793</v>
      </c>
      <c r="D60" s="105" t="str">
        <f t="shared" si="1"/>
        <v>Mercia Bromham (KRY)</v>
      </c>
      <c r="E60" s="106">
        <f t="shared" si="2"/>
        <v>40.89200136</v>
      </c>
    </row>
    <row r="61" ht="9.0" customHeight="1">
      <c r="A61" s="99" t="s">
        <v>117</v>
      </c>
      <c r="B61" s="96" t="s">
        <v>44</v>
      </c>
      <c r="C61" s="97">
        <v>40.0840002584851</v>
      </c>
      <c r="D61" s="105" t="str">
        <f t="shared" si="1"/>
        <v>Hastmead Diamante (OSR)</v>
      </c>
      <c r="E61" s="106">
        <f t="shared" si="2"/>
        <v>40.08400026</v>
      </c>
    </row>
    <row r="62" ht="9.0" customHeight="1">
      <c r="A62" s="99" t="s">
        <v>199</v>
      </c>
      <c r="B62" s="96" t="s">
        <v>125</v>
      </c>
      <c r="C62" s="97">
        <v>40.0000004237495</v>
      </c>
      <c r="D62" s="105" t="str">
        <f t="shared" si="1"/>
        <v>FC Cape St Paul (PIS)</v>
      </c>
      <c r="E62" s="106">
        <f t="shared" si="2"/>
        <v>40.00000042</v>
      </c>
    </row>
    <row r="63" ht="9.0" customHeight="1">
      <c r="A63" s="99" t="s">
        <v>200</v>
      </c>
      <c r="B63" s="96" t="s">
        <v>174</v>
      </c>
      <c r="C63" s="97">
        <v>39.2960009789703</v>
      </c>
      <c r="D63" s="105" t="str">
        <f t="shared" si="1"/>
        <v>Mort Park (WZI)</v>
      </c>
      <c r="E63" s="106">
        <f t="shared" si="2"/>
        <v>39.29600098</v>
      </c>
    </row>
    <row r="64" ht="9.0" customHeight="1">
      <c r="A64" s="99" t="s">
        <v>201</v>
      </c>
      <c r="B64" s="96" t="s">
        <v>44</v>
      </c>
      <c r="C64" s="97">
        <v>37.8840024778248</v>
      </c>
      <c r="D64" s="105" t="str">
        <f t="shared" si="1"/>
        <v>Grasshoppers Turic (OSR)</v>
      </c>
      <c r="E64" s="106">
        <f t="shared" si="2"/>
        <v>37.88400248</v>
      </c>
    </row>
    <row r="65" ht="9.0" customHeight="1">
      <c r="A65" s="99" t="s">
        <v>202</v>
      </c>
      <c r="B65" s="96" t="s">
        <v>145</v>
      </c>
      <c r="C65" s="97">
        <v>37.3770003056733</v>
      </c>
      <c r="D65" s="105" t="str">
        <f t="shared" si="1"/>
        <v>Eldorado (CAF)</v>
      </c>
      <c r="E65" s="106">
        <f t="shared" si="2"/>
        <v>37.37700031</v>
      </c>
    </row>
    <row r="66" ht="9.0" customHeight="1">
      <c r="A66" s="99" t="s">
        <v>203</v>
      </c>
      <c r="B66" s="96" t="s">
        <v>174</v>
      </c>
      <c r="C66" s="97">
        <v>36.8960017798159</v>
      </c>
      <c r="D66" s="105" t="str">
        <f t="shared" si="1"/>
        <v>Banks (WZI)</v>
      </c>
      <c r="E66" s="106">
        <f t="shared" si="2"/>
        <v>36.89600178</v>
      </c>
    </row>
    <row r="67" ht="9.0" customHeight="1">
      <c r="A67" s="99" t="s">
        <v>204</v>
      </c>
      <c r="B67" s="96" t="s">
        <v>135</v>
      </c>
      <c r="C67" s="97">
        <v>36.0850003103055</v>
      </c>
      <c r="D67" s="105" t="str">
        <f t="shared" si="1"/>
        <v>Gimnasia (KPZ)</v>
      </c>
      <c r="E67" s="106">
        <f t="shared" si="2"/>
        <v>36.08500031</v>
      </c>
    </row>
    <row r="68" ht="9.0" customHeight="1">
      <c r="A68" s="99" t="s">
        <v>205</v>
      </c>
      <c r="B68" s="96" t="s">
        <v>169</v>
      </c>
      <c r="C68" s="97">
        <v>36.0720009291131</v>
      </c>
      <c r="D68" s="105" t="str">
        <f t="shared" si="1"/>
        <v>Galactica (PAS)</v>
      </c>
      <c r="E68" s="106">
        <f t="shared" si="2"/>
        <v>36.07200093</v>
      </c>
    </row>
    <row r="69" ht="9.0" customHeight="1">
      <c r="A69" s="99" t="s">
        <v>206</v>
      </c>
      <c r="B69" s="96" t="s">
        <v>135</v>
      </c>
      <c r="C69" s="97">
        <v>35.8850001902994</v>
      </c>
      <c r="D69" s="105" t="str">
        <f t="shared" si="1"/>
        <v>Zhevassi (KPZ)</v>
      </c>
      <c r="E69" s="106">
        <f t="shared" si="2"/>
        <v>35.88500019</v>
      </c>
    </row>
    <row r="70" ht="9.0" customHeight="1">
      <c r="A70" s="99" t="s">
        <v>207</v>
      </c>
      <c r="B70" s="96" t="s">
        <v>208</v>
      </c>
      <c r="C70" s="97">
        <v>35.5760000008595</v>
      </c>
      <c r="D70" s="105" t="str">
        <f t="shared" si="1"/>
        <v>RGS Athletic (EFL)</v>
      </c>
      <c r="E70" s="106">
        <f t="shared" si="2"/>
        <v>35.576</v>
      </c>
    </row>
    <row r="71" ht="9.0" customHeight="1">
      <c r="A71" s="99" t="s">
        <v>209</v>
      </c>
      <c r="B71" s="96" t="s">
        <v>152</v>
      </c>
      <c r="C71" s="97">
        <v>34.9240002517957</v>
      </c>
      <c r="D71" s="105" t="str">
        <f t="shared" si="1"/>
        <v>Pyramid AC (ZRB)</v>
      </c>
      <c r="E71" s="106">
        <f t="shared" si="2"/>
        <v>34.92400025</v>
      </c>
    </row>
    <row r="72" ht="9.0" customHeight="1">
      <c r="A72" s="99" t="s">
        <v>210</v>
      </c>
      <c r="B72" s="96" t="s">
        <v>140</v>
      </c>
      <c r="C72" s="97">
        <v>34.8920003786593</v>
      </c>
      <c r="D72" s="105" t="str">
        <f t="shared" si="1"/>
        <v>Casuals Osteria (KRY)</v>
      </c>
      <c r="E72" s="106">
        <f t="shared" si="2"/>
        <v>34.89200038</v>
      </c>
    </row>
    <row r="73" ht="9.0" customHeight="1">
      <c r="A73" s="99" t="s">
        <v>211</v>
      </c>
      <c r="B73" s="96" t="s">
        <v>129</v>
      </c>
      <c r="C73" s="97">
        <v>34.8250002075043</v>
      </c>
      <c r="D73" s="105" t="str">
        <f t="shared" si="1"/>
        <v>Soldarian FC (VAL)</v>
      </c>
      <c r="E73" s="106">
        <f t="shared" si="2"/>
        <v>34.82500021</v>
      </c>
    </row>
    <row r="74" ht="9.0" customHeight="1">
      <c r="A74" s="99" t="s">
        <v>212</v>
      </c>
      <c r="B74" s="96" t="s">
        <v>152</v>
      </c>
      <c r="C74" s="97">
        <v>34.5240016494953</v>
      </c>
      <c r="D74" s="105" t="str">
        <f t="shared" si="1"/>
        <v>Cannibals (ZRB)</v>
      </c>
      <c r="E74" s="106">
        <f t="shared" si="2"/>
        <v>34.52400165</v>
      </c>
    </row>
    <row r="75" ht="9.0" customHeight="1">
      <c r="A75" s="99" t="s">
        <v>213</v>
      </c>
      <c r="B75" s="96" t="s">
        <v>152</v>
      </c>
      <c r="C75" s="97">
        <v>34.1240002496554</v>
      </c>
      <c r="D75" s="105" t="str">
        <f t="shared" si="1"/>
        <v>Battle (ZRB)</v>
      </c>
      <c r="E75" s="106">
        <f t="shared" si="2"/>
        <v>34.12400025</v>
      </c>
    </row>
    <row r="76" ht="9.0" customHeight="1">
      <c r="A76" s="99" t="s">
        <v>214</v>
      </c>
      <c r="B76" s="96" t="s">
        <v>135</v>
      </c>
      <c r="C76" s="97">
        <v>33.8850001912124</v>
      </c>
      <c r="D76" s="105" t="str">
        <f t="shared" si="1"/>
        <v>Juvapanam (KPZ)</v>
      </c>
      <c r="E76" s="106">
        <f t="shared" si="2"/>
        <v>33.88500019</v>
      </c>
    </row>
    <row r="77" ht="9.0" customHeight="1">
      <c r="A77" s="99" t="s">
        <v>215</v>
      </c>
      <c r="B77" s="96" t="s">
        <v>129</v>
      </c>
      <c r="C77" s="97">
        <v>32.8250008082121</v>
      </c>
      <c r="D77" s="105" t="str">
        <f t="shared" si="1"/>
        <v>Club ESF (VAL)</v>
      </c>
      <c r="E77" s="106">
        <f t="shared" si="2"/>
        <v>32.82500081</v>
      </c>
    </row>
    <row r="78" ht="9.0" customHeight="1">
      <c r="A78" s="99" t="s">
        <v>216</v>
      </c>
      <c r="B78" s="96" t="s">
        <v>217</v>
      </c>
      <c r="C78" s="97">
        <v>32.0910002539193</v>
      </c>
      <c r="D78" s="105" t="str">
        <f t="shared" si="1"/>
        <v>Astodon Lannies (CVC)</v>
      </c>
      <c r="E78" s="106">
        <f t="shared" si="2"/>
        <v>32.09100025</v>
      </c>
    </row>
    <row r="79" ht="9.0" customHeight="1">
      <c r="A79" s="99" t="s">
        <v>218</v>
      </c>
      <c r="B79" s="96" t="s">
        <v>148</v>
      </c>
      <c r="C79" s="97">
        <v>31.8260003986368</v>
      </c>
      <c r="D79" s="105" t="str">
        <f t="shared" si="1"/>
        <v>Yûpo CCK (JSY)</v>
      </c>
      <c r="E79" s="106">
        <f t="shared" si="2"/>
        <v>31.8260004</v>
      </c>
    </row>
    <row r="80" ht="9.0" customHeight="1">
      <c r="A80" s="99" t="s">
        <v>219</v>
      </c>
      <c r="B80" s="96" t="s">
        <v>131</v>
      </c>
      <c r="C80" s="97">
        <v>31.6570021119672</v>
      </c>
      <c r="D80" s="105" t="str">
        <f t="shared" si="1"/>
        <v>Medoria Löwen (COM)</v>
      </c>
      <c r="E80" s="106">
        <f t="shared" si="2"/>
        <v>31.65700211</v>
      </c>
    </row>
    <row r="81" ht="9.0" customHeight="1">
      <c r="A81" s="99" t="s">
        <v>220</v>
      </c>
      <c r="B81" s="96" t="s">
        <v>221</v>
      </c>
      <c r="C81" s="97">
        <v>31.0880020812648</v>
      </c>
      <c r="D81" s="105" t="str">
        <f t="shared" si="1"/>
        <v>Augusta (DAR)</v>
      </c>
      <c r="E81" s="106">
        <f t="shared" si="2"/>
        <v>31.08800208</v>
      </c>
    </row>
    <row r="82" ht="9.0" customHeight="1">
      <c r="A82" s="99" t="s">
        <v>222</v>
      </c>
      <c r="B82" s="96" t="s">
        <v>131</v>
      </c>
      <c r="C82" s="97">
        <v>30.6570003127762</v>
      </c>
      <c r="D82" s="105" t="str">
        <f t="shared" si="1"/>
        <v>Sokojiwa Dosi CK (COM)</v>
      </c>
      <c r="E82" s="106">
        <f t="shared" si="2"/>
        <v>30.65700031</v>
      </c>
    </row>
    <row r="83" ht="9.0" customHeight="1">
      <c r="A83" s="99" t="s">
        <v>223</v>
      </c>
      <c r="B83" s="96" t="s">
        <v>133</v>
      </c>
      <c r="C83" s="97">
        <v>30.4000002199106</v>
      </c>
      <c r="D83" s="105" t="str">
        <f t="shared" si="1"/>
        <v>Dermatologists (EIT)</v>
      </c>
      <c r="E83" s="106">
        <f t="shared" si="2"/>
        <v>30.40000022</v>
      </c>
    </row>
    <row r="84" ht="9.0" customHeight="1">
      <c r="A84" s="99" t="s">
        <v>224</v>
      </c>
      <c r="B84" s="96" t="s">
        <v>133</v>
      </c>
      <c r="C84" s="97">
        <v>30.4000002189026</v>
      </c>
      <c r="D84" s="105" t="str">
        <f t="shared" si="1"/>
        <v>Urologists (EIT)</v>
      </c>
      <c r="E84" s="106">
        <f t="shared" si="2"/>
        <v>30.40000022</v>
      </c>
    </row>
    <row r="85" ht="9.0" customHeight="1">
      <c r="A85" s="99" t="s">
        <v>225</v>
      </c>
      <c r="B85" s="96" t="s">
        <v>123</v>
      </c>
      <c r="C85" s="97">
        <v>29.2760003169157</v>
      </c>
      <c r="D85" s="105" t="str">
        <f t="shared" si="1"/>
        <v>Nacional (VLD)</v>
      </c>
      <c r="E85" s="106">
        <f t="shared" si="2"/>
        <v>29.27600032</v>
      </c>
    </row>
    <row r="86" ht="9.0" customHeight="1">
      <c r="A86" s="99" t="s">
        <v>226</v>
      </c>
      <c r="B86" s="96" t="s">
        <v>131</v>
      </c>
      <c r="C86" s="97">
        <v>28.6570003119672</v>
      </c>
      <c r="D86" s="105" t="str">
        <f t="shared" si="1"/>
        <v>Cordubovica Falcons (COM)</v>
      </c>
      <c r="E86" s="106">
        <f t="shared" si="2"/>
        <v>28.65700031</v>
      </c>
    </row>
    <row r="87" ht="9.0" customHeight="1">
      <c r="A87" s="99" t="s">
        <v>227</v>
      </c>
      <c r="B87" s="96" t="s">
        <v>148</v>
      </c>
      <c r="C87" s="97">
        <v>28.6260002386368</v>
      </c>
      <c r="D87" s="105" t="str">
        <f t="shared" si="1"/>
        <v>Dûsanto Mojaikĭjĭ (JSY)</v>
      </c>
      <c r="E87" s="106">
        <f t="shared" si="2"/>
        <v>28.62600024</v>
      </c>
    </row>
    <row r="88" ht="9.0" customHeight="1">
      <c r="A88" s="99" t="s">
        <v>228</v>
      </c>
      <c r="B88" s="96" t="s">
        <v>221</v>
      </c>
      <c r="C88" s="97">
        <v>27.8880007814338</v>
      </c>
      <c r="D88" s="105" t="str">
        <f t="shared" si="1"/>
        <v>Scott City FC (DAR)</v>
      </c>
      <c r="E88" s="106">
        <f t="shared" si="2"/>
        <v>27.88800078</v>
      </c>
    </row>
    <row r="89" ht="9.0" customHeight="1">
      <c r="A89" s="99" t="s">
        <v>229</v>
      </c>
      <c r="B89" s="96" t="s">
        <v>135</v>
      </c>
      <c r="C89" s="97">
        <v>27.8850001902995</v>
      </c>
      <c r="D89" s="105" t="str">
        <f t="shared" si="1"/>
        <v>Urajbina (KPZ)</v>
      </c>
      <c r="E89" s="106">
        <f t="shared" si="2"/>
        <v>27.88500019</v>
      </c>
    </row>
    <row r="90" ht="9.0" customHeight="1">
      <c r="A90" s="99" t="s">
        <v>230</v>
      </c>
      <c r="B90" s="96" t="s">
        <v>127</v>
      </c>
      <c r="C90" s="97">
        <v>27.8430002358659</v>
      </c>
      <c r="D90" s="105" t="str">
        <f t="shared" si="1"/>
        <v>Mapabore Juventud (AGU)</v>
      </c>
      <c r="E90" s="106">
        <f t="shared" si="2"/>
        <v>27.84300024</v>
      </c>
    </row>
    <row r="91" ht="9.0" customHeight="1">
      <c r="A91" s="99" t="s">
        <v>231</v>
      </c>
      <c r="B91" s="96" t="s">
        <v>135</v>
      </c>
      <c r="C91" s="97">
        <v>27.0850003116994</v>
      </c>
      <c r="D91" s="105" t="str">
        <f t="shared" si="1"/>
        <v>Yastrabi (KPZ)</v>
      </c>
      <c r="E91" s="106">
        <f t="shared" si="2"/>
        <v>27.08500031</v>
      </c>
    </row>
    <row r="92" ht="9.0" customHeight="1">
      <c r="A92" s="99" t="s">
        <v>232</v>
      </c>
      <c r="B92" s="96" t="s">
        <v>233</v>
      </c>
      <c r="C92" s="97">
        <v>26.9900016192283</v>
      </c>
      <c r="D92" s="105" t="str">
        <f t="shared" si="1"/>
        <v>Inter Compolis (CAW)</v>
      </c>
      <c r="E92" s="106">
        <f t="shared" si="2"/>
        <v>26.99000162</v>
      </c>
    </row>
    <row r="93" ht="9.0" customHeight="1">
      <c r="A93" s="99" t="s">
        <v>234</v>
      </c>
      <c r="B93" s="96" t="s">
        <v>135</v>
      </c>
      <c r="C93" s="97">
        <v>26.8850016902994</v>
      </c>
      <c r="D93" s="105" t="str">
        <f t="shared" si="1"/>
        <v>Iguani (KPZ)</v>
      </c>
      <c r="E93" s="106">
        <f t="shared" si="2"/>
        <v>26.88500169</v>
      </c>
    </row>
    <row r="94" ht="9.0" customHeight="1">
      <c r="A94" s="99" t="s">
        <v>235</v>
      </c>
      <c r="B94" s="96" t="s">
        <v>129</v>
      </c>
      <c r="C94" s="97">
        <v>26.8250002075042</v>
      </c>
      <c r="D94" s="105" t="str">
        <f t="shared" si="1"/>
        <v>Char Sara FC (VAL)</v>
      </c>
      <c r="E94" s="106">
        <f t="shared" si="2"/>
        <v>26.82500021</v>
      </c>
    </row>
    <row r="95" ht="9.0" customHeight="1">
      <c r="A95" s="99" t="s">
        <v>236</v>
      </c>
      <c r="B95" s="96" t="s">
        <v>174</v>
      </c>
      <c r="C95" s="97">
        <v>26.6960002190833</v>
      </c>
      <c r="D95" s="105" t="str">
        <f t="shared" si="1"/>
        <v>Stanley United (WZI)</v>
      </c>
      <c r="E95" s="106">
        <f t="shared" si="2"/>
        <v>26.69600022</v>
      </c>
    </row>
    <row r="96" ht="9.0" customHeight="1">
      <c r="A96" s="99" t="s">
        <v>237</v>
      </c>
      <c r="B96" s="96" t="s">
        <v>190</v>
      </c>
      <c r="C96" s="97">
        <v>26.0920003435342</v>
      </c>
      <c r="D96" s="105" t="str">
        <f t="shared" si="1"/>
        <v>Belgium FC (TBI)</v>
      </c>
      <c r="E96" s="106">
        <f t="shared" si="2"/>
        <v>26.09200034</v>
      </c>
    </row>
    <row r="97" ht="9.0" customHeight="1">
      <c r="A97" s="99" t="s">
        <v>238</v>
      </c>
      <c r="B97" s="96" t="s">
        <v>158</v>
      </c>
      <c r="C97" s="97">
        <v>25.608000266557</v>
      </c>
      <c r="D97" s="105" t="str">
        <f t="shared" si="1"/>
        <v>Almondvale (QPM)</v>
      </c>
      <c r="E97" s="106">
        <f t="shared" si="2"/>
        <v>25.60800027</v>
      </c>
    </row>
    <row r="98" ht="9.0" customHeight="1">
      <c r="A98" s="99" t="s">
        <v>239</v>
      </c>
      <c r="B98" s="96" t="s">
        <v>133</v>
      </c>
      <c r="C98" s="97">
        <v>25.4000015189026</v>
      </c>
      <c r="D98" s="105" t="str">
        <f t="shared" si="1"/>
        <v>Endocrinologists (EIT)</v>
      </c>
      <c r="E98" s="106">
        <f t="shared" si="2"/>
        <v>25.40000152</v>
      </c>
    </row>
    <row r="99" ht="9.0" customHeight="1">
      <c r="A99" s="99" t="s">
        <v>240</v>
      </c>
      <c r="B99" s="96" t="s">
        <v>133</v>
      </c>
      <c r="C99" s="97">
        <v>25.4000002589136</v>
      </c>
      <c r="D99" s="105" t="str">
        <f t="shared" si="1"/>
        <v>Pulmonologists (EIT)</v>
      </c>
      <c r="E99" s="106">
        <f t="shared" si="2"/>
        <v>25.40000026</v>
      </c>
    </row>
    <row r="100" ht="9.0" customHeight="1">
      <c r="A100" s="99" t="s">
        <v>241</v>
      </c>
      <c r="B100" s="96" t="s">
        <v>133</v>
      </c>
      <c r="C100" s="97">
        <v>25.2000014189026</v>
      </c>
      <c r="D100" s="105" t="str">
        <f t="shared" si="1"/>
        <v>Surgeons (EIT)</v>
      </c>
      <c r="E100" s="106">
        <f t="shared" si="2"/>
        <v>25.20000142</v>
      </c>
    </row>
    <row r="101" ht="9.0" customHeight="1">
      <c r="A101" s="99" t="s">
        <v>242</v>
      </c>
      <c r="B101" s="96" t="s">
        <v>127</v>
      </c>
      <c r="C101" s="97">
        <v>25.0430003558768</v>
      </c>
      <c r="D101" s="105" t="str">
        <f t="shared" si="1"/>
        <v>ICD Villago (AGU)</v>
      </c>
      <c r="E101" s="106">
        <f t="shared" si="2"/>
        <v>25.04300036</v>
      </c>
    </row>
    <row r="102" ht="9.0" customHeight="1">
      <c r="A102" s="99" t="s">
        <v>243</v>
      </c>
      <c r="B102" s="96" t="s">
        <v>123</v>
      </c>
      <c r="C102" s="97">
        <v>24.6760002779047</v>
      </c>
      <c r="D102" s="105" t="str">
        <f t="shared" si="1"/>
        <v>Canalave Dragons (VLD)</v>
      </c>
      <c r="E102" s="106">
        <f t="shared" si="2"/>
        <v>24.67600028</v>
      </c>
    </row>
    <row r="103" ht="9.0" customHeight="1">
      <c r="A103" s="99" t="s">
        <v>244</v>
      </c>
      <c r="B103" s="96" t="s">
        <v>123</v>
      </c>
      <c r="C103" s="97">
        <v>24.6760002369059</v>
      </c>
      <c r="D103" s="105" t="str">
        <f t="shared" si="1"/>
        <v>Olympique de Fontvielle (VLD)</v>
      </c>
      <c r="E103" s="106">
        <f t="shared" si="2"/>
        <v>24.67600024</v>
      </c>
    </row>
    <row r="104" ht="9.0" customHeight="1">
      <c r="A104" s="99" t="s">
        <v>245</v>
      </c>
      <c r="B104" s="96" t="s">
        <v>167</v>
      </c>
      <c r="C104" s="97">
        <v>23.9920003877859</v>
      </c>
      <c r="D104" s="105" t="str">
        <f t="shared" si="1"/>
        <v>Astograth University (ASG)</v>
      </c>
      <c r="E104" s="106">
        <f t="shared" si="2"/>
        <v>23.99200039</v>
      </c>
    </row>
    <row r="105" ht="9.0" customHeight="1">
      <c r="A105" s="99" t="s">
        <v>246</v>
      </c>
      <c r="B105" s="96" t="s">
        <v>145</v>
      </c>
      <c r="C105" s="97">
        <v>23.9770003045812</v>
      </c>
      <c r="D105" s="105" t="str">
        <f t="shared" si="1"/>
        <v>A.F.F. (CAF)</v>
      </c>
      <c r="E105" s="106">
        <f t="shared" si="2"/>
        <v>23.9770003</v>
      </c>
    </row>
    <row r="106" ht="9.0" customHeight="1">
      <c r="A106" s="99" t="s">
        <v>247</v>
      </c>
      <c r="B106" s="96" t="s">
        <v>217</v>
      </c>
      <c r="C106" s="97">
        <v>23.8910001330833</v>
      </c>
      <c r="D106" s="105" t="str">
        <f t="shared" si="1"/>
        <v>Merrilin Chasers (CVC)</v>
      </c>
      <c r="E106" s="106">
        <f t="shared" si="2"/>
        <v>23.89100013</v>
      </c>
    </row>
    <row r="107" ht="9.0" customHeight="1">
      <c r="A107" s="99" t="s">
        <v>248</v>
      </c>
      <c r="B107" s="96" t="s">
        <v>140</v>
      </c>
      <c r="C107" s="97">
        <v>23.6920002574592</v>
      </c>
      <c r="D107" s="105" t="str">
        <f t="shared" si="1"/>
        <v>Royal Emberton (KRY)</v>
      </c>
      <c r="E107" s="106">
        <f t="shared" si="2"/>
        <v>23.69200026</v>
      </c>
    </row>
    <row r="108" ht="9.0" customHeight="1">
      <c r="A108" s="99" t="s">
        <v>249</v>
      </c>
      <c r="B108" s="96" t="s">
        <v>127</v>
      </c>
      <c r="C108" s="97">
        <v>23.6430003959938</v>
      </c>
      <c r="D108" s="105" t="str">
        <f t="shared" si="1"/>
        <v>12 de noviembre (AGU)</v>
      </c>
      <c r="E108" s="106">
        <f t="shared" si="2"/>
        <v>23.6430004</v>
      </c>
    </row>
    <row r="109" ht="9.0" customHeight="1">
      <c r="A109" s="99" t="s">
        <v>250</v>
      </c>
      <c r="B109" s="96" t="s">
        <v>158</v>
      </c>
      <c r="C109" s="97">
        <v>23.6080001878585</v>
      </c>
      <c r="D109" s="105" t="str">
        <f t="shared" si="1"/>
        <v>Real Minanda (QPM)</v>
      </c>
      <c r="E109" s="106">
        <f t="shared" si="2"/>
        <v>23.60800019</v>
      </c>
    </row>
    <row r="110" ht="9.0" customHeight="1">
      <c r="A110" s="99" t="s">
        <v>251</v>
      </c>
      <c r="B110" s="96" t="s">
        <v>125</v>
      </c>
      <c r="C110" s="97">
        <v>23.6000013022425</v>
      </c>
      <c r="D110" s="105" t="str">
        <f t="shared" si="1"/>
        <v>FC Axel Heiburg (PIS)</v>
      </c>
      <c r="E110" s="106">
        <f t="shared" si="2"/>
        <v>23.6000013</v>
      </c>
    </row>
    <row r="111" ht="9.0" customHeight="1">
      <c r="A111" s="99" t="s">
        <v>252</v>
      </c>
      <c r="B111" s="96" t="s">
        <v>253</v>
      </c>
      <c r="C111" s="97">
        <v>23.4190002078156</v>
      </c>
      <c r="D111" s="105" t="str">
        <f t="shared" si="1"/>
        <v>Vliegende Beigners FC (CKY)</v>
      </c>
      <c r="E111" s="106">
        <f t="shared" si="2"/>
        <v>23.41900021</v>
      </c>
    </row>
    <row r="112" ht="9.0" customHeight="1">
      <c r="A112" s="99" t="s">
        <v>254</v>
      </c>
      <c r="B112" s="96" t="s">
        <v>158</v>
      </c>
      <c r="C112" s="97">
        <v>23.408001086557</v>
      </c>
      <c r="D112" s="105" t="str">
        <f t="shared" si="1"/>
        <v>Augustus (QPM)</v>
      </c>
      <c r="E112" s="106">
        <f t="shared" si="2"/>
        <v>23.40800109</v>
      </c>
    </row>
    <row r="113" ht="9.0" customHeight="1">
      <c r="A113" s="99" t="s">
        <v>255</v>
      </c>
      <c r="B113" s="96" t="s">
        <v>131</v>
      </c>
      <c r="C113" s="97">
        <v>22.6570012119672</v>
      </c>
      <c r="D113" s="105" t="str">
        <f t="shared" si="1"/>
        <v>Chorion Bluffs Knights (COM)</v>
      </c>
      <c r="E113" s="106">
        <f t="shared" si="2"/>
        <v>22.65700121</v>
      </c>
    </row>
    <row r="114" ht="9.0" customHeight="1">
      <c r="A114" s="99" t="s">
        <v>256</v>
      </c>
      <c r="B114" s="96" t="s">
        <v>148</v>
      </c>
      <c r="C114" s="97">
        <v>22.6260013386367</v>
      </c>
      <c r="D114" s="105" t="str">
        <f t="shared" si="1"/>
        <v>West Bend Wildcats (JSY)</v>
      </c>
      <c r="E114" s="106">
        <f t="shared" si="2"/>
        <v>22.62600134</v>
      </c>
    </row>
    <row r="115" ht="9.0" customHeight="1">
      <c r="A115" s="99" t="s">
        <v>257</v>
      </c>
      <c r="B115" s="96" t="s">
        <v>145</v>
      </c>
      <c r="C115" s="97">
        <v>22.3770003045812</v>
      </c>
      <c r="D115" s="105" t="str">
        <f t="shared" si="1"/>
        <v>Clube Comercial (CAF)</v>
      </c>
      <c r="E115" s="106">
        <f t="shared" si="2"/>
        <v>22.3770003</v>
      </c>
    </row>
    <row r="116" ht="9.0" customHeight="1">
      <c r="A116" s="99" t="s">
        <v>258</v>
      </c>
      <c r="B116" s="96" t="s">
        <v>145</v>
      </c>
      <c r="C116" s="97">
        <v>22.3770003045732</v>
      </c>
      <c r="D116" s="105" t="str">
        <f t="shared" si="1"/>
        <v>Varzeano (CAF)</v>
      </c>
      <c r="E116" s="106">
        <f t="shared" si="2"/>
        <v>22.3770003</v>
      </c>
    </row>
    <row r="117" ht="9.0" customHeight="1">
      <c r="A117" s="99" t="s">
        <v>259</v>
      </c>
      <c r="B117" s="96" t="s">
        <v>260</v>
      </c>
      <c r="C117" s="97">
        <v>21.7870008998471</v>
      </c>
      <c r="D117" s="105" t="str">
        <f t="shared" si="1"/>
        <v>Jungle Strike FC (VIL)</v>
      </c>
      <c r="E117" s="106">
        <f t="shared" si="2"/>
        <v>21.7870009</v>
      </c>
    </row>
    <row r="118" ht="9.0" customHeight="1">
      <c r="A118" s="99" t="s">
        <v>261</v>
      </c>
      <c r="B118" s="96" t="s">
        <v>262</v>
      </c>
      <c r="C118" s="97">
        <v>21.7560000990199</v>
      </c>
      <c r="D118" s="105" t="str">
        <f t="shared" si="1"/>
        <v>Niccostrato (ERA)</v>
      </c>
      <c r="E118" s="106">
        <f t="shared" si="2"/>
        <v>21.7560001</v>
      </c>
    </row>
    <row r="119" ht="9.0" customHeight="1">
      <c r="A119" s="99" t="s">
        <v>263</v>
      </c>
      <c r="B119" s="96" t="s">
        <v>145</v>
      </c>
      <c r="C119" s="97">
        <v>21.3770003045802</v>
      </c>
      <c r="D119" s="105" t="str">
        <f t="shared" si="1"/>
        <v>São Longuinho (CAF)</v>
      </c>
      <c r="E119" s="106">
        <f t="shared" si="2"/>
        <v>21.3770003</v>
      </c>
    </row>
    <row r="120" ht="9.0" customHeight="1">
      <c r="A120" s="99" t="s">
        <v>264</v>
      </c>
      <c r="B120" s="96" t="s">
        <v>190</v>
      </c>
      <c r="C120" s="97">
        <v>20.8920009840651</v>
      </c>
      <c r="D120" s="105" t="str">
        <f t="shared" si="1"/>
        <v>Bloomfield National (TBI)</v>
      </c>
      <c r="E120" s="106">
        <f t="shared" si="2"/>
        <v>20.89200098</v>
      </c>
    </row>
    <row r="121" ht="9.0" customHeight="1">
      <c r="A121" s="99" t="s">
        <v>265</v>
      </c>
      <c r="B121" s="96" t="s">
        <v>131</v>
      </c>
      <c r="C121" s="97">
        <v>20.6570003119672</v>
      </c>
      <c r="D121" s="105" t="str">
        <f t="shared" si="1"/>
        <v>Dawson Springs FC (COM)</v>
      </c>
      <c r="E121" s="106">
        <f t="shared" si="2"/>
        <v>20.65700031</v>
      </c>
    </row>
    <row r="122" ht="9.0" customHeight="1">
      <c r="A122" s="99" t="s">
        <v>266</v>
      </c>
      <c r="B122" s="96" t="s">
        <v>262</v>
      </c>
      <c r="C122" s="97">
        <v>20.5560006996999</v>
      </c>
      <c r="D122" s="105" t="str">
        <f t="shared" si="1"/>
        <v>Juvillian Martinax (ERA)</v>
      </c>
      <c r="E122" s="106">
        <f t="shared" si="2"/>
        <v>20.5560007</v>
      </c>
    </row>
    <row r="123" ht="9.0" customHeight="1">
      <c r="A123" s="99" t="s">
        <v>267</v>
      </c>
      <c r="B123" s="96" t="s">
        <v>148</v>
      </c>
      <c r="C123" s="97">
        <v>20.4260002394367</v>
      </c>
      <c r="D123" s="105" t="str">
        <f t="shared" si="1"/>
        <v>High Mountain Buffalo (JSY)</v>
      </c>
      <c r="E123" s="106">
        <f t="shared" si="2"/>
        <v>20.42600024</v>
      </c>
    </row>
    <row r="124" ht="9.0" customHeight="1">
      <c r="A124" s="99" t="s">
        <v>268</v>
      </c>
      <c r="B124" s="96" t="s">
        <v>260</v>
      </c>
      <c r="C124" s="97">
        <v>20.3870002194135</v>
      </c>
      <c r="D124" s="105" t="str">
        <f t="shared" si="1"/>
        <v>Arcticala Inlet (VIL)</v>
      </c>
      <c r="E124" s="106">
        <f t="shared" si="2"/>
        <v>20.38700022</v>
      </c>
    </row>
    <row r="125" ht="9.0" customHeight="1">
      <c r="A125" s="99" t="s">
        <v>269</v>
      </c>
      <c r="B125" s="96" t="s">
        <v>145</v>
      </c>
      <c r="C125" s="97">
        <v>20.3770009045732</v>
      </c>
      <c r="D125" s="105" t="str">
        <f t="shared" si="1"/>
        <v>Dunboor FC (CAF)</v>
      </c>
      <c r="E125" s="106">
        <f t="shared" si="2"/>
        <v>20.3770009</v>
      </c>
    </row>
    <row r="126" ht="9.0" customHeight="1">
      <c r="A126" s="99" t="s">
        <v>270</v>
      </c>
      <c r="B126" s="96" t="s">
        <v>152</v>
      </c>
      <c r="C126" s="97">
        <v>20.324000249497</v>
      </c>
      <c r="D126" s="105" t="str">
        <f t="shared" si="1"/>
        <v>Romans (ZRB)</v>
      </c>
      <c r="E126" s="106">
        <f t="shared" si="2"/>
        <v>20.32400025</v>
      </c>
    </row>
    <row r="127" ht="9.0" customHeight="1">
      <c r="A127" s="99" t="s">
        <v>271</v>
      </c>
      <c r="B127" s="96" t="s">
        <v>142</v>
      </c>
      <c r="C127" s="97">
        <v>19.4440001581547</v>
      </c>
      <c r="D127" s="105" t="str">
        <f t="shared" si="1"/>
        <v>Lagoon Red Diamonds (WRL)</v>
      </c>
      <c r="E127" s="106">
        <f t="shared" si="2"/>
        <v>19.44400016</v>
      </c>
    </row>
    <row r="128" ht="9.0" customHeight="1">
      <c r="A128" s="99" t="s">
        <v>272</v>
      </c>
      <c r="B128" s="96" t="s">
        <v>273</v>
      </c>
      <c r="C128" s="97">
        <v>19.2020002121012</v>
      </c>
      <c r="D128" s="105" t="str">
        <f t="shared" si="1"/>
        <v>Les Alliés (SAU)</v>
      </c>
      <c r="E128" s="106">
        <f t="shared" si="2"/>
        <v>19.20200021</v>
      </c>
    </row>
    <row r="129" ht="9.0" customHeight="1">
      <c r="A129" s="99" t="s">
        <v>274</v>
      </c>
      <c r="B129" s="96" t="s">
        <v>131</v>
      </c>
      <c r="C129" s="97">
        <v>18.8570003119684</v>
      </c>
      <c r="D129" s="105" t="str">
        <f t="shared" si="1"/>
        <v>KQ Nepáïire Tingitana (COM)</v>
      </c>
      <c r="E129" s="106">
        <f t="shared" si="2"/>
        <v>18.85700031</v>
      </c>
    </row>
    <row r="130" ht="9.0" customHeight="1">
      <c r="A130" s="99" t="s">
        <v>275</v>
      </c>
      <c r="B130" s="96" t="s">
        <v>276</v>
      </c>
      <c r="C130" s="97">
        <v>18.4440001486298</v>
      </c>
      <c r="D130" s="105" t="str">
        <f t="shared" si="1"/>
        <v>Bayern Phoenix (TAE)</v>
      </c>
      <c r="E130" s="106">
        <f t="shared" si="2"/>
        <v>18.44400015</v>
      </c>
    </row>
    <row r="131" ht="9.0" customHeight="1">
      <c r="A131" s="99" t="s">
        <v>277</v>
      </c>
      <c r="B131" s="96" t="s">
        <v>262</v>
      </c>
      <c r="C131" s="97">
        <v>17.9560000990211</v>
      </c>
      <c r="D131" s="105" t="str">
        <f t="shared" si="1"/>
        <v>FC Mildrid (ERA)</v>
      </c>
      <c r="E131" s="106">
        <f t="shared" si="2"/>
        <v>17.9560001</v>
      </c>
    </row>
    <row r="132" ht="9.0" customHeight="1">
      <c r="A132" s="99" t="s">
        <v>278</v>
      </c>
      <c r="B132" s="96" t="s">
        <v>158</v>
      </c>
      <c r="C132" s="97">
        <v>17.808000186557</v>
      </c>
      <c r="D132" s="105" t="str">
        <f t="shared" si="1"/>
        <v>Valengren Kickers (QPM)</v>
      </c>
      <c r="E132" s="106">
        <f t="shared" si="2"/>
        <v>17.80800019</v>
      </c>
    </row>
    <row r="133" ht="9.0" customHeight="1">
      <c r="A133" s="99" t="s">
        <v>279</v>
      </c>
      <c r="B133" s="96" t="s">
        <v>169</v>
      </c>
      <c r="C133" s="97">
        <v>17.4720002089744</v>
      </c>
      <c r="D133" s="105" t="str">
        <f t="shared" si="1"/>
        <v>Tanrısal (PAS)</v>
      </c>
      <c r="E133" s="106">
        <f t="shared" si="2"/>
        <v>17.47200021</v>
      </c>
    </row>
    <row r="134" ht="9.0" customHeight="1">
      <c r="A134" s="99" t="s">
        <v>280</v>
      </c>
      <c r="B134" s="96" t="s">
        <v>44</v>
      </c>
      <c r="C134" s="97">
        <v>17.0840001778649</v>
      </c>
      <c r="D134" s="105" t="str">
        <f t="shared" si="1"/>
        <v>Burningham City (OSR)</v>
      </c>
      <c r="E134" s="106">
        <f t="shared" si="2"/>
        <v>17.08400018</v>
      </c>
    </row>
    <row r="135" ht="9.0" customHeight="1">
      <c r="A135" s="99" t="s">
        <v>281</v>
      </c>
      <c r="B135" s="96" t="s">
        <v>125</v>
      </c>
      <c r="C135" s="97">
        <v>16.8000003023633</v>
      </c>
      <c r="D135" s="105" t="str">
        <f t="shared" si="1"/>
        <v>FC1. Surtsey Island Gulls (PIS)</v>
      </c>
      <c r="E135" s="106">
        <f t="shared" si="2"/>
        <v>16.8000003</v>
      </c>
    </row>
    <row r="136" ht="9.0" customHeight="1">
      <c r="A136" s="99" t="s">
        <v>282</v>
      </c>
      <c r="B136" s="96" t="s">
        <v>221</v>
      </c>
      <c r="C136" s="97">
        <v>16.6880003418656</v>
      </c>
      <c r="D136" s="105" t="str">
        <f t="shared" si="1"/>
        <v>Eau Claire Aris FC (DAR)</v>
      </c>
      <c r="E136" s="106">
        <f t="shared" si="2"/>
        <v>16.68800034</v>
      </c>
    </row>
    <row r="137" ht="9.0" customHeight="1">
      <c r="A137" s="99" t="s">
        <v>283</v>
      </c>
      <c r="B137" s="96" t="s">
        <v>284</v>
      </c>
      <c r="C137" s="97">
        <v>16.4330002190172</v>
      </c>
      <c r="D137" s="105" t="str">
        <f t="shared" si="1"/>
        <v>Skyline United (MNG)</v>
      </c>
      <c r="E137" s="106">
        <f t="shared" si="2"/>
        <v>16.43300022</v>
      </c>
    </row>
    <row r="138" ht="9.0" customHeight="1">
      <c r="A138" s="99" t="s">
        <v>285</v>
      </c>
      <c r="B138" s="96" t="s">
        <v>158</v>
      </c>
      <c r="C138" s="97">
        <v>16.4080001867239</v>
      </c>
      <c r="D138" s="105" t="str">
        <f t="shared" si="1"/>
        <v>Ajax Khaldoon (QPM)</v>
      </c>
      <c r="E138" s="106">
        <f t="shared" si="2"/>
        <v>16.40800019</v>
      </c>
    </row>
    <row r="139" ht="9.0" customHeight="1">
      <c r="A139" s="99" t="s">
        <v>286</v>
      </c>
      <c r="B139" s="96" t="s">
        <v>123</v>
      </c>
      <c r="C139" s="97">
        <v>16.2760003969051</v>
      </c>
      <c r="D139" s="105" t="str">
        <f t="shared" si="1"/>
        <v>Edmonton United (VLD)</v>
      </c>
      <c r="E139" s="106">
        <f t="shared" si="2"/>
        <v>16.2760004</v>
      </c>
    </row>
    <row r="140" ht="9.0" customHeight="1">
      <c r="A140" s="99" t="s">
        <v>287</v>
      </c>
      <c r="B140" s="96" t="s">
        <v>169</v>
      </c>
      <c r="C140" s="97">
        <v>16.0720002889341</v>
      </c>
      <c r="D140" s="105" t="str">
        <f t="shared" si="1"/>
        <v>Baskita FC (PAS)</v>
      </c>
      <c r="E140" s="106">
        <f t="shared" si="2"/>
        <v>16.07200029</v>
      </c>
    </row>
    <row r="141" ht="9.0" customHeight="1">
      <c r="A141" s="99" t="s">
        <v>288</v>
      </c>
      <c r="B141" s="96" t="s">
        <v>158</v>
      </c>
      <c r="C141" s="97">
        <v>16.0080006866785</v>
      </c>
      <c r="D141" s="105" t="str">
        <f t="shared" si="1"/>
        <v>Pythons (QPM)</v>
      </c>
      <c r="E141" s="106">
        <f t="shared" si="2"/>
        <v>16.00800069</v>
      </c>
    </row>
    <row r="142" ht="9.0" customHeight="1">
      <c r="A142" s="99" t="s">
        <v>289</v>
      </c>
      <c r="B142" s="96" t="s">
        <v>145</v>
      </c>
      <c r="C142" s="97">
        <v>15.9770003047332</v>
      </c>
      <c r="D142" s="105" t="str">
        <f t="shared" si="1"/>
        <v>Desportivo Espinal (CAF)</v>
      </c>
      <c r="E142" s="106">
        <f t="shared" si="2"/>
        <v>15.9770003</v>
      </c>
    </row>
    <row r="143" ht="9.0" customHeight="1">
      <c r="A143" s="99" t="s">
        <v>290</v>
      </c>
      <c r="B143" s="96" t="s">
        <v>44</v>
      </c>
      <c r="C143" s="97">
        <v>15.8840002984848</v>
      </c>
      <c r="D143" s="105" t="str">
        <f t="shared" si="1"/>
        <v>Greeningham City (OSR)</v>
      </c>
      <c r="E143" s="106">
        <f t="shared" si="2"/>
        <v>15.8840003</v>
      </c>
    </row>
    <row r="144" ht="9.0" customHeight="1">
      <c r="A144" s="99" t="s">
        <v>291</v>
      </c>
      <c r="B144" s="96" t="s">
        <v>123</v>
      </c>
      <c r="C144" s="97">
        <v>15.8760002370647</v>
      </c>
      <c r="D144" s="105" t="str">
        <f t="shared" si="1"/>
        <v>Tannenberg FC (VLD)</v>
      </c>
      <c r="E144" s="106">
        <f t="shared" si="2"/>
        <v>15.87600024</v>
      </c>
    </row>
    <row r="145" ht="9.0" customHeight="1">
      <c r="A145" s="99" t="s">
        <v>292</v>
      </c>
      <c r="B145" s="96" t="s">
        <v>276</v>
      </c>
      <c r="C145" s="97">
        <v>15.8440005684608</v>
      </c>
      <c r="D145" s="105" t="str">
        <f t="shared" si="1"/>
        <v>Laketown Rangers (TAE)</v>
      </c>
      <c r="E145" s="106">
        <f t="shared" si="2"/>
        <v>15.84400057</v>
      </c>
    </row>
    <row r="146" ht="9.0" customHeight="1">
      <c r="A146" s="99" t="s">
        <v>293</v>
      </c>
      <c r="B146" s="96" t="s">
        <v>253</v>
      </c>
      <c r="C146" s="97">
        <v>15.8190008877751</v>
      </c>
      <c r="D146" s="105" t="str">
        <f t="shared" si="1"/>
        <v>Kapital FC (CKY)</v>
      </c>
      <c r="E146" s="106">
        <f t="shared" si="2"/>
        <v>15.81900089</v>
      </c>
    </row>
    <row r="147" ht="9.0" customHeight="1">
      <c r="A147" s="99" t="s">
        <v>294</v>
      </c>
      <c r="B147" s="96" t="s">
        <v>295</v>
      </c>
      <c r="C147" s="97">
        <v>15.6700009402462</v>
      </c>
      <c r="D147" s="105" t="str">
        <f t="shared" si="1"/>
        <v>FC Charge (CRM)</v>
      </c>
      <c r="E147" s="106">
        <f t="shared" si="2"/>
        <v>15.67000094</v>
      </c>
    </row>
    <row r="148" ht="9.0" customHeight="1">
      <c r="A148" s="99" t="s">
        <v>296</v>
      </c>
      <c r="B148" s="96" t="s">
        <v>142</v>
      </c>
      <c r="C148" s="97">
        <v>15.4440002172188</v>
      </c>
      <c r="D148" s="105" t="str">
        <f t="shared" si="1"/>
        <v>FC Atlantis (WRL)</v>
      </c>
      <c r="E148" s="106">
        <f t="shared" si="2"/>
        <v>15.44400022</v>
      </c>
    </row>
    <row r="149" ht="9.0" customHeight="1">
      <c r="A149" s="99" t="s">
        <v>297</v>
      </c>
      <c r="B149" s="96" t="s">
        <v>298</v>
      </c>
      <c r="C149" s="97">
        <v>15.355000803233</v>
      </c>
      <c r="D149" s="105" t="str">
        <f t="shared" si="1"/>
        <v>Mountbatten Junction (LLF)</v>
      </c>
      <c r="E149" s="106">
        <f t="shared" si="2"/>
        <v>15.3550008</v>
      </c>
    </row>
    <row r="150" ht="9.0" customHeight="1">
      <c r="A150" s="99" t="s">
        <v>299</v>
      </c>
      <c r="B150" s="96" t="s">
        <v>133</v>
      </c>
      <c r="C150" s="97">
        <v>15.2000002189038</v>
      </c>
      <c r="D150" s="105" t="str">
        <f t="shared" si="1"/>
        <v>Oncologists (EIT)</v>
      </c>
      <c r="E150" s="106">
        <f t="shared" si="2"/>
        <v>15.20000022</v>
      </c>
    </row>
    <row r="151" ht="9.0" customHeight="1">
      <c r="A151" s="99" t="s">
        <v>300</v>
      </c>
      <c r="B151" s="96" t="s">
        <v>169</v>
      </c>
      <c r="C151" s="97">
        <v>15.0720002090981</v>
      </c>
      <c r="D151" s="105" t="str">
        <f t="shared" si="1"/>
        <v>Stein-los Turkish (PAS)</v>
      </c>
      <c r="E151" s="106">
        <f t="shared" si="2"/>
        <v>15.07200021</v>
      </c>
    </row>
    <row r="152" ht="9.0" customHeight="1">
      <c r="A152" s="99" t="s">
        <v>301</v>
      </c>
      <c r="B152" s="96" t="s">
        <v>129</v>
      </c>
      <c r="C152" s="97">
        <v>15.0250002076657</v>
      </c>
      <c r="D152" s="105" t="str">
        <f t="shared" si="1"/>
        <v>Club Valanora (VAL)</v>
      </c>
      <c r="E152" s="106">
        <f t="shared" si="2"/>
        <v>15.02500021</v>
      </c>
    </row>
    <row r="153" ht="9.0" customHeight="1">
      <c r="A153" s="99" t="s">
        <v>302</v>
      </c>
      <c r="B153" s="96" t="s">
        <v>303</v>
      </c>
      <c r="C153" s="97">
        <v>14.925000701292</v>
      </c>
      <c r="D153" s="105" t="str">
        <f t="shared" si="1"/>
        <v>Sparta (CLP)</v>
      </c>
      <c r="E153" s="106">
        <f t="shared" si="2"/>
        <v>14.9250007</v>
      </c>
    </row>
    <row r="154" ht="9.0" customHeight="1">
      <c r="A154" s="99" t="s">
        <v>304</v>
      </c>
      <c r="B154" s="96" t="s">
        <v>295</v>
      </c>
      <c r="C154" s="97">
        <v>14.8700007402466</v>
      </c>
      <c r="D154" s="105" t="str">
        <f t="shared" si="1"/>
        <v>Seendok Shells (CRM)</v>
      </c>
      <c r="E154" s="106">
        <f t="shared" si="2"/>
        <v>14.87000074</v>
      </c>
    </row>
    <row r="155" ht="9.0" customHeight="1">
      <c r="A155" s="99" t="s">
        <v>305</v>
      </c>
      <c r="B155" s="96" t="s">
        <v>135</v>
      </c>
      <c r="C155" s="97">
        <v>14.6850001904202</v>
      </c>
      <c r="D155" s="105" t="str">
        <f t="shared" si="1"/>
        <v>Raktaghav Hathi (KPZ)</v>
      </c>
      <c r="E155" s="106">
        <f t="shared" si="2"/>
        <v>14.68500019</v>
      </c>
    </row>
    <row r="156" ht="9.0" customHeight="1">
      <c r="A156" s="99" t="s">
        <v>306</v>
      </c>
      <c r="B156" s="96" t="s">
        <v>131</v>
      </c>
      <c r="C156" s="97">
        <v>14.4570003119672</v>
      </c>
      <c r="D156" s="105" t="str">
        <f t="shared" si="1"/>
        <v>Black Oasis Athletic (COM)</v>
      </c>
      <c r="E156" s="106">
        <f t="shared" si="2"/>
        <v>14.45700031</v>
      </c>
    </row>
    <row r="157" ht="9.0" customHeight="1">
      <c r="A157" s="99" t="s">
        <v>307</v>
      </c>
      <c r="B157" s="96" t="s">
        <v>142</v>
      </c>
      <c r="C157" s="97">
        <v>14.444000297175</v>
      </c>
      <c r="D157" s="105" t="str">
        <f t="shared" si="1"/>
        <v>Eastburg United (WRL)</v>
      </c>
      <c r="E157" s="106">
        <f t="shared" si="2"/>
        <v>14.4440003</v>
      </c>
    </row>
    <row r="158" ht="9.0" customHeight="1">
      <c r="A158" s="99" t="s">
        <v>308</v>
      </c>
      <c r="B158" s="96" t="s">
        <v>309</v>
      </c>
      <c r="C158" s="97">
        <v>14.4200000357055</v>
      </c>
      <c r="D158" s="105" t="str">
        <f t="shared" si="1"/>
        <v>Chapeleta de Desportos (CPV)</v>
      </c>
      <c r="E158" s="106">
        <f t="shared" si="2"/>
        <v>14.42000004</v>
      </c>
    </row>
    <row r="159" ht="9.0" customHeight="1">
      <c r="A159" s="99" t="s">
        <v>310</v>
      </c>
      <c r="B159" s="96" t="s">
        <v>217</v>
      </c>
      <c r="C159" s="97">
        <v>14.2910009329143</v>
      </c>
      <c r="D159" s="105" t="str">
        <f t="shared" si="1"/>
        <v>Kyle Stevedores (CVC)</v>
      </c>
      <c r="E159" s="106">
        <f t="shared" si="2"/>
        <v>14.29100093</v>
      </c>
    </row>
    <row r="160" ht="9.0" customHeight="1">
      <c r="A160" s="99" t="s">
        <v>311</v>
      </c>
      <c r="B160" s="96" t="s">
        <v>217</v>
      </c>
      <c r="C160" s="97">
        <v>14.2910001329143</v>
      </c>
      <c r="D160" s="105" t="str">
        <f t="shared" si="1"/>
        <v>Athenian Towns (CVC)</v>
      </c>
      <c r="E160" s="106">
        <f t="shared" si="2"/>
        <v>14.29100013</v>
      </c>
    </row>
    <row r="161" ht="9.0" customHeight="1">
      <c r="A161" s="99" t="s">
        <v>312</v>
      </c>
      <c r="B161" s="96" t="s">
        <v>129</v>
      </c>
      <c r="C161" s="97">
        <v>14.2250002875042</v>
      </c>
      <c r="D161" s="105" t="str">
        <f t="shared" si="1"/>
        <v>AC Valanari (VAL)</v>
      </c>
      <c r="E161" s="106">
        <f t="shared" si="2"/>
        <v>14.22500029</v>
      </c>
    </row>
    <row r="162" ht="9.0" customHeight="1">
      <c r="A162" s="99" t="s">
        <v>313</v>
      </c>
      <c r="B162" s="96" t="s">
        <v>125</v>
      </c>
      <c r="C162" s="97">
        <v>14.0000003022425</v>
      </c>
      <c r="D162" s="105" t="str">
        <f t="shared" si="1"/>
        <v>FC Torshavn (PIS)</v>
      </c>
      <c r="E162" s="106">
        <f t="shared" si="2"/>
        <v>14.0000003</v>
      </c>
    </row>
    <row r="163" ht="9.0" customHeight="1">
      <c r="A163" s="99" t="s">
        <v>314</v>
      </c>
      <c r="B163" s="96" t="s">
        <v>133</v>
      </c>
      <c r="C163" s="97">
        <v>14.0000002190626</v>
      </c>
      <c r="D163" s="105" t="str">
        <f t="shared" si="1"/>
        <v>Otorhinolaryngologists (EIT)</v>
      </c>
      <c r="E163" s="106">
        <f t="shared" si="2"/>
        <v>14.00000022</v>
      </c>
    </row>
    <row r="164" ht="9.0" customHeight="1">
      <c r="A164" s="99" t="s">
        <v>315</v>
      </c>
      <c r="B164" s="96" t="s">
        <v>260</v>
      </c>
      <c r="C164" s="97">
        <v>13.9870002593715</v>
      </c>
      <c r="D164" s="105" t="str">
        <f t="shared" si="1"/>
        <v>Turoki Tide (VIL)</v>
      </c>
      <c r="E164" s="106">
        <f t="shared" si="2"/>
        <v>13.98700026</v>
      </c>
    </row>
    <row r="165" ht="9.0" customHeight="1">
      <c r="A165" s="99" t="s">
        <v>316</v>
      </c>
      <c r="B165" s="96" t="s">
        <v>317</v>
      </c>
      <c r="C165" s="97">
        <v>13.9250010891579</v>
      </c>
      <c r="D165" s="105" t="str">
        <f t="shared" si="1"/>
        <v>Revolutionaries (SSO)</v>
      </c>
      <c r="E165" s="106">
        <f t="shared" si="2"/>
        <v>13.92500109</v>
      </c>
    </row>
    <row r="166" ht="9.0" customHeight="1">
      <c r="A166" s="99" t="s">
        <v>318</v>
      </c>
      <c r="B166" s="96" t="s">
        <v>152</v>
      </c>
      <c r="C166" s="97">
        <v>13.9240002496153</v>
      </c>
      <c r="D166" s="105" t="str">
        <f t="shared" si="1"/>
        <v>Cross SC (ZRB)</v>
      </c>
      <c r="E166" s="106">
        <f t="shared" si="2"/>
        <v>13.92400025</v>
      </c>
    </row>
    <row r="167" ht="9.0" customHeight="1">
      <c r="A167" s="99" t="s">
        <v>319</v>
      </c>
      <c r="B167" s="96" t="s">
        <v>140</v>
      </c>
      <c r="C167" s="97">
        <v>13.8920004176192</v>
      </c>
      <c r="D167" s="105" t="str">
        <f t="shared" si="1"/>
        <v>New Cefn Albion (KRY)</v>
      </c>
      <c r="E167" s="106">
        <f t="shared" si="2"/>
        <v>13.89200042</v>
      </c>
    </row>
    <row r="168" ht="9.0" customHeight="1">
      <c r="A168" s="99" t="s">
        <v>320</v>
      </c>
      <c r="B168" s="96" t="s">
        <v>273</v>
      </c>
      <c r="C168" s="97">
        <v>13.8020008913356</v>
      </c>
      <c r="D168" s="105" t="str">
        <f t="shared" si="1"/>
        <v>Arçon (SAU)</v>
      </c>
      <c r="E168" s="106">
        <f t="shared" si="2"/>
        <v>13.80200089</v>
      </c>
    </row>
    <row r="169" ht="9.0" customHeight="1">
      <c r="A169" s="99" t="s">
        <v>321</v>
      </c>
      <c r="B169" s="96" t="s">
        <v>322</v>
      </c>
      <c r="C169" s="97">
        <v>13.7650001180963</v>
      </c>
      <c r="D169" s="105" t="str">
        <f t="shared" si="1"/>
        <v>1024 Command Liner (SXB)</v>
      </c>
      <c r="E169" s="106">
        <f t="shared" si="2"/>
        <v>13.76500012</v>
      </c>
    </row>
    <row r="170" ht="9.0" customHeight="1">
      <c r="A170" s="99" t="s">
        <v>323</v>
      </c>
      <c r="B170" s="96" t="s">
        <v>190</v>
      </c>
      <c r="C170" s="97">
        <v>13.6920001834521</v>
      </c>
      <c r="D170" s="105" t="str">
        <f t="shared" si="1"/>
        <v>Viktoria Baden (TBI)</v>
      </c>
      <c r="E170" s="106">
        <f t="shared" si="2"/>
        <v>13.69200018</v>
      </c>
    </row>
    <row r="171" ht="9.0" customHeight="1">
      <c r="A171" s="99" t="s">
        <v>324</v>
      </c>
      <c r="B171" s="96" t="s">
        <v>135</v>
      </c>
      <c r="C171" s="97">
        <v>13.4850001902994</v>
      </c>
      <c r="D171" s="105" t="str">
        <f t="shared" si="1"/>
        <v>Therakham (KPZ)</v>
      </c>
      <c r="E171" s="106">
        <f t="shared" si="2"/>
        <v>13.48500019</v>
      </c>
    </row>
    <row r="172" ht="9.0" customHeight="1">
      <c r="A172" s="99" t="s">
        <v>325</v>
      </c>
      <c r="B172" s="96" t="s">
        <v>129</v>
      </c>
      <c r="C172" s="97">
        <v>13.4250002075041</v>
      </c>
      <c r="D172" s="105" t="str">
        <f t="shared" si="1"/>
        <v>Straightdale FC (VAL)</v>
      </c>
      <c r="E172" s="106">
        <f t="shared" si="2"/>
        <v>13.42500021</v>
      </c>
    </row>
    <row r="173" ht="9.0" customHeight="1">
      <c r="A173" s="99" t="s">
        <v>326</v>
      </c>
      <c r="B173" s="96" t="s">
        <v>217</v>
      </c>
      <c r="C173" s="97">
        <v>13.2910008329143</v>
      </c>
      <c r="D173" s="105" t="str">
        <f t="shared" si="1"/>
        <v>Woodlands Lumberjacks (CVC)</v>
      </c>
      <c r="E173" s="106">
        <f t="shared" si="2"/>
        <v>13.29100083</v>
      </c>
    </row>
    <row r="174" ht="9.0" customHeight="1">
      <c r="A174" s="99" t="s">
        <v>327</v>
      </c>
      <c r="B174" s="96" t="s">
        <v>133</v>
      </c>
      <c r="C174" s="97">
        <v>13.2000002189826</v>
      </c>
      <c r="D174" s="105" t="str">
        <f t="shared" si="1"/>
        <v>General Practitioners (EIT)</v>
      </c>
      <c r="E174" s="106">
        <f t="shared" si="2"/>
        <v>13.20000022</v>
      </c>
    </row>
    <row r="175" ht="9.0" customHeight="1">
      <c r="A175" s="99" t="s">
        <v>328</v>
      </c>
      <c r="B175" s="96" t="s">
        <v>133</v>
      </c>
      <c r="C175" s="97">
        <v>13.2000002189026</v>
      </c>
      <c r="D175" s="105" t="str">
        <f t="shared" si="1"/>
        <v>Orthopedists (EIT)</v>
      </c>
      <c r="E175" s="106">
        <f t="shared" si="2"/>
        <v>13.20000022</v>
      </c>
    </row>
    <row r="176" ht="9.0" customHeight="1">
      <c r="A176" s="99" t="s">
        <v>329</v>
      </c>
      <c r="B176" s="96" t="s">
        <v>190</v>
      </c>
      <c r="C176" s="97">
        <v>13.0920001833654</v>
      </c>
      <c r="D176" s="105" t="str">
        <f t="shared" si="1"/>
        <v>Greenville Rovers (TBI)</v>
      </c>
      <c r="E176" s="106">
        <f t="shared" si="2"/>
        <v>13.09200018</v>
      </c>
    </row>
    <row r="177" ht="9.0" customHeight="1">
      <c r="A177" s="99" t="s">
        <v>330</v>
      </c>
      <c r="B177" s="96" t="s">
        <v>276</v>
      </c>
      <c r="C177" s="97">
        <v>13.0440001090619</v>
      </c>
      <c r="D177" s="105" t="str">
        <f t="shared" si="1"/>
        <v>Atlantea Hurricanes (TAE)</v>
      </c>
      <c r="E177" s="106">
        <f t="shared" si="2"/>
        <v>13.04400011</v>
      </c>
    </row>
    <row r="178" ht="9.0" customHeight="1">
      <c r="A178" s="99" t="s">
        <v>331</v>
      </c>
      <c r="B178" s="96" t="s">
        <v>284</v>
      </c>
      <c r="C178" s="97">
        <v>13.03300021897</v>
      </c>
      <c r="D178" s="105" t="str">
        <f t="shared" si="1"/>
        <v>Mangolana City (MNG)</v>
      </c>
      <c r="E178" s="106">
        <f t="shared" si="2"/>
        <v>13.03300022</v>
      </c>
    </row>
    <row r="179" ht="9.0" customHeight="1">
      <c r="A179" s="99" t="s">
        <v>332</v>
      </c>
      <c r="B179" s="96" t="s">
        <v>208</v>
      </c>
      <c r="C179" s="97">
        <v>12.9760000010435</v>
      </c>
      <c r="D179" s="105" t="str">
        <f t="shared" si="1"/>
        <v>FM Town (EFL)</v>
      </c>
      <c r="E179" s="106">
        <f t="shared" si="2"/>
        <v>12.976</v>
      </c>
    </row>
    <row r="180" ht="9.0" customHeight="1">
      <c r="A180" s="99" t="s">
        <v>333</v>
      </c>
      <c r="B180" s="96" t="s">
        <v>217</v>
      </c>
      <c r="C180" s="97">
        <v>12.8910001329143</v>
      </c>
      <c r="D180" s="105" t="str">
        <f t="shared" si="1"/>
        <v>Fox Zero (CVC)</v>
      </c>
      <c r="E180" s="106">
        <f t="shared" si="2"/>
        <v>12.89100013</v>
      </c>
    </row>
    <row r="181" ht="9.0" customHeight="1">
      <c r="A181" s="99" t="s">
        <v>334</v>
      </c>
      <c r="B181" s="96" t="s">
        <v>148</v>
      </c>
      <c r="C181" s="97">
        <v>12.8260003586367</v>
      </c>
      <c r="D181" s="105" t="str">
        <f t="shared" si="1"/>
        <v>Sokojito Dosi Dalamjwijĭ (JSY)</v>
      </c>
      <c r="E181" s="106">
        <f t="shared" si="2"/>
        <v>12.82600036</v>
      </c>
    </row>
    <row r="182" ht="9.0" customHeight="1">
      <c r="A182" s="99" t="s">
        <v>335</v>
      </c>
      <c r="B182" s="96" t="s">
        <v>148</v>
      </c>
      <c r="C182" s="97">
        <v>12.8260002387567</v>
      </c>
      <c r="D182" s="105" t="str">
        <f t="shared" si="1"/>
        <v>New Haverford Albion (JSY)</v>
      </c>
      <c r="E182" s="106">
        <f t="shared" si="2"/>
        <v>12.82600024</v>
      </c>
    </row>
    <row r="183" ht="9.0" customHeight="1">
      <c r="A183" s="99" t="s">
        <v>336</v>
      </c>
      <c r="B183" s="96" t="s">
        <v>273</v>
      </c>
      <c r="C183" s="97">
        <v>12.8020000912952</v>
      </c>
      <c r="D183" s="105" t="str">
        <f t="shared" si="1"/>
        <v>Gilley FC (SAU)</v>
      </c>
      <c r="E183" s="106">
        <f t="shared" si="2"/>
        <v>12.80200009</v>
      </c>
    </row>
    <row r="184" ht="9.0" customHeight="1">
      <c r="A184" s="99" t="s">
        <v>337</v>
      </c>
      <c r="B184" s="96" t="s">
        <v>152</v>
      </c>
      <c r="C184" s="97">
        <v>12.7240003694953</v>
      </c>
      <c r="D184" s="105" t="str">
        <f t="shared" si="1"/>
        <v>Balance (ZRB)</v>
      </c>
      <c r="E184" s="106">
        <f t="shared" si="2"/>
        <v>12.72400037</v>
      </c>
    </row>
    <row r="185" ht="9.0" customHeight="1">
      <c r="A185" s="99" t="s">
        <v>338</v>
      </c>
      <c r="B185" s="96" t="s">
        <v>169</v>
      </c>
      <c r="C185" s="97">
        <v>12.6720001290957</v>
      </c>
      <c r="D185" s="105" t="str">
        <f t="shared" si="1"/>
        <v>Club Stein-los (PAS)</v>
      </c>
      <c r="E185" s="106">
        <f t="shared" si="2"/>
        <v>12.67200013</v>
      </c>
    </row>
    <row r="186" ht="9.0" customHeight="1">
      <c r="A186" s="99" t="s">
        <v>339</v>
      </c>
      <c r="B186" s="96" t="s">
        <v>340</v>
      </c>
      <c r="C186" s="97">
        <v>12.6520002021665</v>
      </c>
      <c r="D186" s="105" t="str">
        <f t="shared" si="1"/>
        <v>Dragoste Dragons (ANT)</v>
      </c>
      <c r="E186" s="106">
        <f t="shared" si="2"/>
        <v>12.6520002</v>
      </c>
    </row>
    <row r="187" ht="9.0" customHeight="1">
      <c r="A187" s="99" t="s">
        <v>341</v>
      </c>
      <c r="B187" s="96" t="s">
        <v>262</v>
      </c>
      <c r="C187" s="97">
        <v>12.5560008988999</v>
      </c>
      <c r="D187" s="105" t="str">
        <f t="shared" si="1"/>
        <v>Arsar (ERA)</v>
      </c>
      <c r="E187" s="106">
        <f t="shared" si="2"/>
        <v>12.5560009</v>
      </c>
    </row>
    <row r="188" ht="9.0" customHeight="1">
      <c r="A188" s="99" t="s">
        <v>342</v>
      </c>
      <c r="B188" s="96" t="s">
        <v>148</v>
      </c>
      <c r="C188" s="97">
        <v>12.4260002386375</v>
      </c>
      <c r="D188" s="105" t="str">
        <f t="shared" si="1"/>
        <v>Noka Mariners (JSY)</v>
      </c>
      <c r="E188" s="106">
        <f t="shared" si="2"/>
        <v>12.42600024</v>
      </c>
    </row>
    <row r="189" ht="9.0" customHeight="1">
      <c r="A189" s="99" t="s">
        <v>343</v>
      </c>
      <c r="B189" s="96" t="s">
        <v>298</v>
      </c>
      <c r="C189" s="97">
        <v>12.355000103633</v>
      </c>
      <c r="D189" s="105" t="str">
        <f t="shared" si="1"/>
        <v>Oldbridge City (LLF)</v>
      </c>
      <c r="E189" s="106">
        <f t="shared" si="2"/>
        <v>12.3550001</v>
      </c>
    </row>
    <row r="190" ht="9.0" customHeight="1">
      <c r="A190" s="99" t="s">
        <v>344</v>
      </c>
      <c r="B190" s="96" t="s">
        <v>140</v>
      </c>
      <c r="C190" s="97">
        <v>12.2920002574592</v>
      </c>
      <c r="D190" s="105" t="str">
        <f t="shared" si="1"/>
        <v>Stanton Town (KRY)</v>
      </c>
      <c r="E190" s="106">
        <f t="shared" si="2"/>
        <v>12.29200026</v>
      </c>
    </row>
    <row r="191" ht="9.0" customHeight="1">
      <c r="A191" s="99" t="s">
        <v>345</v>
      </c>
      <c r="B191" s="96" t="s">
        <v>140</v>
      </c>
      <c r="C191" s="97">
        <v>12.2920002574592</v>
      </c>
      <c r="D191" s="105" t="str">
        <f t="shared" si="1"/>
        <v>Emberton Reds (KRY)</v>
      </c>
      <c r="E191" s="106">
        <f t="shared" si="2"/>
        <v>12.29200026</v>
      </c>
    </row>
    <row r="192" ht="9.0" customHeight="1">
      <c r="A192" s="99" t="s">
        <v>346</v>
      </c>
      <c r="B192" s="96" t="s">
        <v>129</v>
      </c>
      <c r="C192" s="97">
        <v>12.2250002475041</v>
      </c>
      <c r="D192" s="105" t="str">
        <f t="shared" si="1"/>
        <v>Rolalas FC (VAL)</v>
      </c>
      <c r="E192" s="106">
        <f t="shared" si="2"/>
        <v>12.22500025</v>
      </c>
    </row>
    <row r="193" ht="9.0" customHeight="1">
      <c r="A193" s="99" t="s">
        <v>347</v>
      </c>
      <c r="B193" s="96" t="s">
        <v>348</v>
      </c>
      <c r="C193" s="97">
        <v>12.120000082483</v>
      </c>
      <c r="D193" s="105" t="str">
        <f t="shared" si="1"/>
        <v>OAS Royal FC (COS)</v>
      </c>
      <c r="E193" s="106">
        <f t="shared" si="2"/>
        <v>12.12000008</v>
      </c>
    </row>
    <row r="194" ht="9.0" customHeight="1">
      <c r="A194" s="99" t="s">
        <v>349</v>
      </c>
      <c r="B194" s="96" t="s">
        <v>295</v>
      </c>
      <c r="C194" s="97">
        <v>11.8700001408266</v>
      </c>
      <c r="D194" s="105" t="str">
        <f t="shared" si="1"/>
        <v>Minelmeni Tigers (CRM)</v>
      </c>
      <c r="E194" s="106">
        <f t="shared" si="2"/>
        <v>11.87000014</v>
      </c>
    </row>
    <row r="195" ht="9.0" customHeight="1">
      <c r="A195" s="99" t="s">
        <v>350</v>
      </c>
      <c r="B195" s="96" t="s">
        <v>167</v>
      </c>
      <c r="C195" s="97">
        <v>11.7920002666859</v>
      </c>
      <c r="D195" s="105" t="str">
        <f t="shared" si="1"/>
        <v>Urbizania Wanderers (ASG)</v>
      </c>
      <c r="E195" s="106">
        <f t="shared" si="2"/>
        <v>11.79200027</v>
      </c>
    </row>
    <row r="196" ht="9.0" customHeight="1">
      <c r="A196" s="99" t="s">
        <v>351</v>
      </c>
      <c r="B196" s="96" t="s">
        <v>284</v>
      </c>
      <c r="C196" s="97">
        <v>11.6330000988952</v>
      </c>
      <c r="D196" s="105" t="str">
        <f t="shared" si="1"/>
        <v>Arsenrall (MNG)</v>
      </c>
      <c r="E196" s="106">
        <f t="shared" si="2"/>
        <v>11.6330001</v>
      </c>
    </row>
    <row r="197" ht="9.0" customHeight="1">
      <c r="A197" s="99" t="s">
        <v>352</v>
      </c>
      <c r="B197" s="96" t="s">
        <v>262</v>
      </c>
      <c r="C197" s="97">
        <v>11.5560000989</v>
      </c>
      <c r="D197" s="105" t="str">
        <f t="shared" si="1"/>
        <v>Internazcionale Eliodoro (ERA)</v>
      </c>
      <c r="E197" s="106">
        <f t="shared" si="2"/>
        <v>11.5560001</v>
      </c>
    </row>
    <row r="198" ht="9.0" customHeight="1">
      <c r="A198" s="99" t="s">
        <v>353</v>
      </c>
      <c r="B198" s="96" t="s">
        <v>260</v>
      </c>
      <c r="C198" s="97">
        <v>11.3870006992663</v>
      </c>
      <c r="D198" s="105" t="str">
        <f t="shared" si="1"/>
        <v>Kiiarana (VIL)</v>
      </c>
      <c r="E198" s="106">
        <f t="shared" si="2"/>
        <v>11.3870007</v>
      </c>
    </row>
    <row r="199" ht="9.0" customHeight="1">
      <c r="A199" s="99" t="s">
        <v>354</v>
      </c>
      <c r="B199" s="96" t="s">
        <v>262</v>
      </c>
      <c r="C199" s="97">
        <v>10.5560000990615</v>
      </c>
      <c r="D199" s="105" t="str">
        <f t="shared" si="1"/>
        <v>Royal Vosaroni Antenelli (ERA)</v>
      </c>
      <c r="E199" s="106">
        <f t="shared" si="2"/>
        <v>10.5560001</v>
      </c>
    </row>
    <row r="200" ht="9.0" customHeight="1">
      <c r="A200" s="99" t="s">
        <v>355</v>
      </c>
      <c r="B200" s="96" t="s">
        <v>217</v>
      </c>
      <c r="C200" s="97">
        <v>10.2910002130759</v>
      </c>
      <c r="D200" s="105" t="str">
        <f t="shared" si="1"/>
        <v>Islaic Gold (CVC)</v>
      </c>
      <c r="E200" s="106">
        <f t="shared" si="2"/>
        <v>10.29100021</v>
      </c>
    </row>
    <row r="201" ht="9.0" customHeight="1">
      <c r="A201" s="99" t="s">
        <v>356</v>
      </c>
      <c r="B201" s="96" t="s">
        <v>208</v>
      </c>
      <c r="C201" s="97">
        <v>9.97600000014352</v>
      </c>
      <c r="D201" s="105" t="str">
        <f t="shared" si="1"/>
        <v>Ye Olde Medieval Bridge (EFL)</v>
      </c>
      <c r="E201" s="106">
        <f t="shared" si="2"/>
        <v>9.976</v>
      </c>
    </row>
    <row r="202" ht="9.0" customHeight="1">
      <c r="A202" s="99" t="s">
        <v>357</v>
      </c>
      <c r="B202" s="96" t="s">
        <v>217</v>
      </c>
      <c r="C202" s="97">
        <v>9.89100013307587</v>
      </c>
      <c r="D202" s="105" t="str">
        <f t="shared" si="1"/>
        <v>Sherwood FC (CVC)</v>
      </c>
      <c r="E202" s="106">
        <f t="shared" si="2"/>
        <v>9.891000133</v>
      </c>
    </row>
    <row r="203" ht="9.0" customHeight="1">
      <c r="A203" s="99" t="s">
        <v>358</v>
      </c>
      <c r="B203" s="96" t="s">
        <v>142</v>
      </c>
      <c r="C203" s="97">
        <v>9.84400013705635</v>
      </c>
      <c r="D203" s="105" t="str">
        <f t="shared" si="1"/>
        <v>Sparta Navel (WRL)</v>
      </c>
      <c r="E203" s="106">
        <f t="shared" si="2"/>
        <v>9.844000137</v>
      </c>
    </row>
    <row r="204" ht="9.0" customHeight="1">
      <c r="A204" s="99" t="s">
        <v>359</v>
      </c>
      <c r="B204" s="96" t="s">
        <v>142</v>
      </c>
      <c r="C204" s="97">
        <v>9.84400013705475</v>
      </c>
      <c r="D204" s="105" t="str">
        <f t="shared" si="1"/>
        <v>Portland Greencaps (WRL)</v>
      </c>
      <c r="E204" s="106">
        <f t="shared" si="2"/>
        <v>9.844000137</v>
      </c>
    </row>
    <row r="205" ht="9.0" customHeight="1">
      <c r="A205" s="99" t="s">
        <v>360</v>
      </c>
      <c r="B205" s="96" t="s">
        <v>44</v>
      </c>
      <c r="C205" s="97">
        <v>9.68400017778484</v>
      </c>
      <c r="D205" s="105" t="str">
        <f t="shared" si="1"/>
        <v>Utica United (OSR)</v>
      </c>
      <c r="E205" s="106">
        <f t="shared" si="2"/>
        <v>9.684000178</v>
      </c>
    </row>
    <row r="206" ht="9.0" customHeight="1">
      <c r="A206" s="99" t="s">
        <v>361</v>
      </c>
      <c r="B206" s="96" t="s">
        <v>340</v>
      </c>
      <c r="C206" s="97">
        <v>9.65200004204484</v>
      </c>
      <c r="D206" s="105" t="str">
        <f t="shared" si="1"/>
        <v>Cărbune Județ FC (ANT)</v>
      </c>
      <c r="E206" s="106">
        <f t="shared" si="2"/>
        <v>9.652000042</v>
      </c>
    </row>
    <row r="207" ht="9.0" customHeight="1">
      <c r="A207" s="99" t="s">
        <v>362</v>
      </c>
      <c r="B207" s="96" t="s">
        <v>190</v>
      </c>
      <c r="C207" s="97">
        <v>9.49200018352675</v>
      </c>
      <c r="D207" s="105" t="str">
        <f t="shared" si="1"/>
        <v>Dover City (TBI)</v>
      </c>
      <c r="E207" s="106">
        <f t="shared" si="2"/>
        <v>9.492000184</v>
      </c>
    </row>
    <row r="208" ht="9.0" customHeight="1">
      <c r="A208" s="99" t="s">
        <v>363</v>
      </c>
      <c r="B208" s="96" t="s">
        <v>142</v>
      </c>
      <c r="C208" s="97">
        <v>9.44400013705476</v>
      </c>
      <c r="D208" s="105" t="str">
        <f t="shared" si="1"/>
        <v>Vieux-Port FC (WRL)</v>
      </c>
      <c r="E208" s="106">
        <f t="shared" si="2"/>
        <v>9.444000137</v>
      </c>
    </row>
    <row r="209" ht="9.0" customHeight="1">
      <c r="A209" s="99" t="s">
        <v>364</v>
      </c>
      <c r="B209" s="96" t="s">
        <v>284</v>
      </c>
      <c r="C209" s="97">
        <v>8.83300017900958</v>
      </c>
      <c r="D209" s="105" t="str">
        <f t="shared" si="1"/>
        <v>Skyline City (MNG)</v>
      </c>
      <c r="E209" s="106">
        <f t="shared" si="2"/>
        <v>8.833000179</v>
      </c>
    </row>
    <row r="210" ht="9.0" customHeight="1">
      <c r="A210" s="99" t="s">
        <v>365</v>
      </c>
      <c r="B210" s="96" t="s">
        <v>273</v>
      </c>
      <c r="C210" s="97">
        <v>8.80200011137597</v>
      </c>
      <c r="D210" s="105" t="str">
        <f t="shared" si="1"/>
        <v>Bugny FC (SAU)</v>
      </c>
      <c r="E210" s="106">
        <f t="shared" si="2"/>
        <v>8.802000111</v>
      </c>
    </row>
    <row r="211" ht="9.0" customHeight="1">
      <c r="A211" s="99" t="s">
        <v>366</v>
      </c>
      <c r="B211" s="96" t="s">
        <v>208</v>
      </c>
      <c r="C211" s="97">
        <v>8.77600000026433</v>
      </c>
      <c r="D211" s="105" t="str">
        <f t="shared" si="1"/>
        <v>VLC FC (EFL)</v>
      </c>
      <c r="E211" s="106">
        <f t="shared" si="2"/>
        <v>8.776</v>
      </c>
    </row>
    <row r="212" ht="9.0" customHeight="1">
      <c r="A212" s="99" t="s">
        <v>367</v>
      </c>
      <c r="B212" s="96" t="s">
        <v>217</v>
      </c>
      <c r="C212" s="97">
        <v>8.69100013291429</v>
      </c>
      <c r="D212" s="105" t="str">
        <f t="shared" si="1"/>
        <v>Chastings Barts (CVC)</v>
      </c>
      <c r="E212" s="106">
        <f t="shared" si="2"/>
        <v>8.691000133</v>
      </c>
    </row>
    <row r="213" ht="9.0" customHeight="1">
      <c r="A213" s="99" t="s">
        <v>368</v>
      </c>
      <c r="B213" s="96" t="s">
        <v>276</v>
      </c>
      <c r="C213" s="97">
        <v>8.64400014846473</v>
      </c>
      <c r="D213" s="105" t="str">
        <f t="shared" si="1"/>
        <v>Los Riosa Monstas (TAE)</v>
      </c>
      <c r="E213" s="106">
        <f t="shared" si="2"/>
        <v>8.644000148</v>
      </c>
    </row>
    <row r="214" ht="9.0" customHeight="1">
      <c r="A214" s="99" t="s">
        <v>369</v>
      </c>
      <c r="B214" s="96" t="s">
        <v>142</v>
      </c>
      <c r="C214" s="97">
        <v>8.64400013705476</v>
      </c>
      <c r="D214" s="105" t="str">
        <f t="shared" si="1"/>
        <v>Náutico (WRL)</v>
      </c>
      <c r="E214" s="106">
        <f t="shared" si="2"/>
        <v>8.644000137</v>
      </c>
    </row>
    <row r="215" ht="9.0" customHeight="1">
      <c r="A215" s="99" t="s">
        <v>370</v>
      </c>
      <c r="B215" s="96" t="s">
        <v>276</v>
      </c>
      <c r="C215" s="97">
        <v>8.64400006846235</v>
      </c>
      <c r="D215" s="105" t="str">
        <f t="shared" si="1"/>
        <v>Bayern-Algaer (TAE)</v>
      </c>
      <c r="E215" s="106">
        <f t="shared" si="2"/>
        <v>8.644000068</v>
      </c>
    </row>
    <row r="216" ht="9.0" customHeight="1">
      <c r="A216" s="99" t="s">
        <v>371</v>
      </c>
      <c r="B216" s="96" t="s">
        <v>253</v>
      </c>
      <c r="C216" s="97">
        <v>8.61900012765553</v>
      </c>
      <c r="D216" s="105" t="str">
        <f t="shared" si="1"/>
        <v>Club Vutbol Libridis (CKY)</v>
      </c>
      <c r="E216" s="106">
        <f t="shared" si="2"/>
        <v>8.619000128</v>
      </c>
    </row>
    <row r="217" ht="9.0" customHeight="1">
      <c r="A217" s="99" t="s">
        <v>372</v>
      </c>
      <c r="B217" s="96" t="s">
        <v>158</v>
      </c>
      <c r="C217" s="97">
        <v>8.60800026655694</v>
      </c>
      <c r="D217" s="105" t="str">
        <f t="shared" si="1"/>
        <v>Burston Wanderers (QPM)</v>
      </c>
      <c r="E217" s="106">
        <f t="shared" si="2"/>
        <v>8.608000267</v>
      </c>
    </row>
    <row r="218" ht="9.0" customHeight="1">
      <c r="A218" s="99" t="s">
        <v>373</v>
      </c>
      <c r="B218" s="96" t="s">
        <v>208</v>
      </c>
      <c r="C218" s="97">
        <v>8.37600000026513</v>
      </c>
      <c r="D218" s="105" t="str">
        <f t="shared" si="1"/>
        <v>Monksville United (EFL)</v>
      </c>
      <c r="E218" s="106">
        <f t="shared" si="2"/>
        <v>8.376</v>
      </c>
    </row>
    <row r="219" ht="9.0" customHeight="1">
      <c r="A219" s="99" t="s">
        <v>374</v>
      </c>
      <c r="B219" s="96" t="s">
        <v>165</v>
      </c>
      <c r="C219" s="97">
        <v>8.36400021459528</v>
      </c>
      <c r="D219" s="105" t="str">
        <f t="shared" si="1"/>
        <v>Mliona-Lpaka (TUR)</v>
      </c>
      <c r="E219" s="106">
        <f t="shared" si="2"/>
        <v>8.364000215</v>
      </c>
    </row>
    <row r="220" ht="9.0" customHeight="1">
      <c r="A220" s="99" t="s">
        <v>375</v>
      </c>
      <c r="B220" s="96" t="s">
        <v>376</v>
      </c>
      <c r="C220" s="97">
        <v>8.28000007756581</v>
      </c>
      <c r="D220" s="105" t="str">
        <f t="shared" si="1"/>
        <v>Pendleton (IPE)</v>
      </c>
      <c r="E220" s="106">
        <f t="shared" si="2"/>
        <v>8.280000078</v>
      </c>
    </row>
    <row r="221" ht="9.0" customHeight="1">
      <c r="A221" s="99" t="s">
        <v>377</v>
      </c>
      <c r="B221" s="96" t="s">
        <v>169</v>
      </c>
      <c r="C221" s="97">
        <v>8.2720001289341</v>
      </c>
      <c r="D221" s="105" t="str">
        <f t="shared" si="1"/>
        <v>Lunas FC (PAS)</v>
      </c>
      <c r="E221" s="106">
        <f t="shared" si="2"/>
        <v>8.272000129</v>
      </c>
    </row>
    <row r="222" ht="9.0" customHeight="1">
      <c r="A222" s="99" t="s">
        <v>378</v>
      </c>
      <c r="B222" s="96" t="s">
        <v>340</v>
      </c>
      <c r="C222" s="97">
        <v>8.25200012220645</v>
      </c>
      <c r="D222" s="105" t="str">
        <f t="shared" si="1"/>
        <v>Iarba Tineri (ANT)</v>
      </c>
      <c r="E222" s="106">
        <f t="shared" si="2"/>
        <v>8.252000122</v>
      </c>
    </row>
    <row r="223" ht="9.0" customHeight="1">
      <c r="A223" s="99" t="s">
        <v>379</v>
      </c>
      <c r="B223" s="96" t="s">
        <v>380</v>
      </c>
      <c r="C223" s="97">
        <v>8.22000000003588</v>
      </c>
      <c r="D223" s="105" t="str">
        <f t="shared" si="1"/>
        <v>Chevrin Nova (STA)</v>
      </c>
      <c r="E223" s="106">
        <f t="shared" si="2"/>
        <v>8.22</v>
      </c>
    </row>
    <row r="224" ht="9.0" customHeight="1">
      <c r="A224" s="99" t="s">
        <v>381</v>
      </c>
      <c r="B224" s="96" t="s">
        <v>382</v>
      </c>
      <c r="C224" s="97">
        <v>8.21500015811906</v>
      </c>
      <c r="D224" s="105" t="str">
        <f t="shared" si="1"/>
        <v>Island of Jersey (HLO)</v>
      </c>
      <c r="E224" s="106">
        <f t="shared" si="2"/>
        <v>8.215000158</v>
      </c>
    </row>
    <row r="225" ht="9.0" customHeight="1">
      <c r="A225" s="99" t="s">
        <v>383</v>
      </c>
      <c r="B225" s="96" t="s">
        <v>158</v>
      </c>
      <c r="C225" s="97">
        <v>8.20800018655694</v>
      </c>
      <c r="D225" s="105" t="str">
        <f t="shared" si="1"/>
        <v>Skyte City (QPM)</v>
      </c>
      <c r="E225" s="106">
        <f t="shared" si="2"/>
        <v>8.208000187</v>
      </c>
    </row>
    <row r="226" ht="9.0" customHeight="1">
      <c r="A226" s="99" t="s">
        <v>384</v>
      </c>
      <c r="B226" s="96" t="s">
        <v>174</v>
      </c>
      <c r="C226" s="97">
        <v>8.09600025891445</v>
      </c>
      <c r="D226" s="105" t="str">
        <f t="shared" si="1"/>
        <v>Taylor’s Cross (WZI)</v>
      </c>
      <c r="E226" s="106">
        <f t="shared" si="2"/>
        <v>8.096000259</v>
      </c>
    </row>
    <row r="227" ht="9.0" customHeight="1">
      <c r="A227" s="99" t="s">
        <v>385</v>
      </c>
      <c r="B227" s="96" t="s">
        <v>174</v>
      </c>
      <c r="C227" s="97">
        <v>8.09600017893426</v>
      </c>
      <c r="D227" s="105" t="str">
        <f t="shared" si="1"/>
        <v>Markham (WZI)</v>
      </c>
      <c r="E227" s="106">
        <f t="shared" si="2"/>
        <v>8.096000179</v>
      </c>
    </row>
    <row r="228" ht="9.0" customHeight="1">
      <c r="A228" s="99" t="s">
        <v>386</v>
      </c>
      <c r="B228" s="96" t="s">
        <v>44</v>
      </c>
      <c r="C228" s="97">
        <v>8.08400021778483</v>
      </c>
      <c r="D228" s="105" t="str">
        <f t="shared" si="1"/>
        <v>Trothwands Evolution (OSR)</v>
      </c>
      <c r="E228" s="106">
        <f t="shared" si="2"/>
        <v>8.084000218</v>
      </c>
    </row>
    <row r="229" ht="9.0" customHeight="1">
      <c r="A229" s="99" t="s">
        <v>387</v>
      </c>
      <c r="B229" s="96" t="s">
        <v>295</v>
      </c>
      <c r="C229" s="97">
        <v>8.0700002202858</v>
      </c>
      <c r="D229" s="105" t="str">
        <f t="shared" si="1"/>
        <v>Northeastern (CRM)</v>
      </c>
      <c r="E229" s="106">
        <f t="shared" si="2"/>
        <v>8.07000022</v>
      </c>
    </row>
    <row r="230" ht="9.0" customHeight="1">
      <c r="A230" s="99" t="s">
        <v>388</v>
      </c>
      <c r="B230" s="96" t="s">
        <v>322</v>
      </c>
      <c r="C230" s="97">
        <v>7.9650001976339</v>
      </c>
      <c r="D230" s="105" t="str">
        <f t="shared" si="1"/>
        <v>C Ancients (SXB)</v>
      </c>
      <c r="E230" s="106">
        <f t="shared" si="2"/>
        <v>7.965000198</v>
      </c>
    </row>
    <row r="231" ht="9.0" customHeight="1">
      <c r="A231" s="99" t="s">
        <v>389</v>
      </c>
      <c r="B231" s="96" t="s">
        <v>165</v>
      </c>
      <c r="C231" s="97">
        <v>7.9640001344741</v>
      </c>
      <c r="D231" s="105" t="str">
        <f t="shared" si="1"/>
        <v>Kionao Locals (TUR)</v>
      </c>
      <c r="E231" s="106">
        <f t="shared" si="2"/>
        <v>7.964000134</v>
      </c>
    </row>
    <row r="232" ht="9.0" customHeight="1">
      <c r="A232" s="99" t="s">
        <v>390</v>
      </c>
      <c r="B232" s="96" t="s">
        <v>391</v>
      </c>
      <c r="C232" s="97">
        <v>7.920000792</v>
      </c>
      <c r="D232" s="105" t="str">
        <f t="shared" si="1"/>
        <v>Kaje Football (UGO)</v>
      </c>
      <c r="E232" s="106">
        <f t="shared" si="2"/>
        <v>7.920000792</v>
      </c>
    </row>
    <row r="233" ht="9.0" customHeight="1">
      <c r="A233" s="99" t="s">
        <v>392</v>
      </c>
      <c r="B233" s="96" t="s">
        <v>217</v>
      </c>
      <c r="C233" s="97">
        <v>7.89100013295547</v>
      </c>
      <c r="D233" s="105" t="str">
        <f t="shared" si="1"/>
        <v>Chase Citiz (CVC)</v>
      </c>
      <c r="E233" s="106">
        <f t="shared" si="2"/>
        <v>7.891000133</v>
      </c>
    </row>
    <row r="234" ht="9.0" customHeight="1">
      <c r="A234" s="99" t="s">
        <v>393</v>
      </c>
      <c r="B234" s="96" t="s">
        <v>394</v>
      </c>
      <c r="C234" s="97">
        <v>7.8750000005665</v>
      </c>
      <c r="D234" s="105" t="str">
        <f t="shared" si="1"/>
        <v>Burnaby SC (KSK)</v>
      </c>
      <c r="E234" s="106">
        <f t="shared" si="2"/>
        <v>7.875000001</v>
      </c>
    </row>
    <row r="235" ht="9.0" customHeight="1">
      <c r="A235" s="99" t="s">
        <v>395</v>
      </c>
      <c r="B235" s="96" t="s">
        <v>253</v>
      </c>
      <c r="C235" s="97">
        <v>7.81900024765512</v>
      </c>
      <c r="D235" s="105" t="str">
        <f t="shared" si="1"/>
        <v>SC Avenion (CKY)</v>
      </c>
      <c r="E235" s="106">
        <f t="shared" si="2"/>
        <v>7.819000248</v>
      </c>
    </row>
    <row r="236" ht="9.0" customHeight="1">
      <c r="A236" s="99" t="s">
        <v>396</v>
      </c>
      <c r="B236" s="96" t="s">
        <v>165</v>
      </c>
      <c r="C236" s="97">
        <v>7.56400009447489</v>
      </c>
      <c r="D236" s="105" t="str">
        <f t="shared" si="1"/>
        <v>Cednia Rovers (TUR)</v>
      </c>
      <c r="E236" s="106">
        <f t="shared" si="2"/>
        <v>7.564000094</v>
      </c>
    </row>
    <row r="237" ht="9.0" customHeight="1">
      <c r="A237" s="99" t="s">
        <v>397</v>
      </c>
      <c r="B237" s="96" t="s">
        <v>217</v>
      </c>
      <c r="C237" s="97">
        <v>7.49100025291427</v>
      </c>
      <c r="D237" s="105" t="str">
        <f t="shared" si="1"/>
        <v>Skyanter Infantry (CVC)</v>
      </c>
      <c r="E237" s="106">
        <f t="shared" si="2"/>
        <v>7.491000253</v>
      </c>
    </row>
    <row r="238" ht="9.0" customHeight="1">
      <c r="A238" s="99" t="s">
        <v>398</v>
      </c>
      <c r="B238" s="96" t="s">
        <v>208</v>
      </c>
      <c r="C238" s="97">
        <v>7.17600000014513</v>
      </c>
      <c r="D238" s="105" t="str">
        <f t="shared" si="1"/>
        <v>SS City (EFL)</v>
      </c>
      <c r="E238" s="106">
        <f t="shared" si="2"/>
        <v>7.176</v>
      </c>
    </row>
    <row r="239" ht="9.0" customHeight="1">
      <c r="A239" s="99" t="s">
        <v>399</v>
      </c>
      <c r="B239" s="96" t="s">
        <v>190</v>
      </c>
      <c r="C239" s="97">
        <v>7.09200018336516</v>
      </c>
      <c r="D239" s="105" t="str">
        <f t="shared" si="1"/>
        <v>Zarahemla All-Sport (TBI)</v>
      </c>
      <c r="E239" s="106">
        <f t="shared" si="2"/>
        <v>7.092000183</v>
      </c>
    </row>
    <row r="240" ht="9.0" customHeight="1">
      <c r="A240" s="99" t="s">
        <v>400</v>
      </c>
      <c r="B240" s="96" t="s">
        <v>221</v>
      </c>
      <c r="C240" s="97">
        <v>7.08800026130477</v>
      </c>
      <c r="D240" s="105" t="str">
        <f t="shared" si="1"/>
        <v>Rogerton Whitecaps (DAR)</v>
      </c>
      <c r="E240" s="106">
        <f t="shared" si="2"/>
        <v>7.088000261</v>
      </c>
    </row>
    <row r="241" ht="9.0" customHeight="1">
      <c r="A241" s="99" t="s">
        <v>401</v>
      </c>
      <c r="B241" s="96" t="s">
        <v>402</v>
      </c>
      <c r="C241" s="97">
        <v>7.03000000000047</v>
      </c>
      <c r="D241" s="105" t="str">
        <f t="shared" si="1"/>
        <v>New Dublin Dragons (UNI)</v>
      </c>
      <c r="E241" s="106">
        <f t="shared" si="2"/>
        <v>7.03</v>
      </c>
    </row>
    <row r="242" ht="9.0" customHeight="1">
      <c r="A242" s="99" t="s">
        <v>403</v>
      </c>
      <c r="B242" s="96" t="s">
        <v>233</v>
      </c>
      <c r="C242" s="97">
        <v>6.99000011918289</v>
      </c>
      <c r="D242" s="105" t="str">
        <f t="shared" si="1"/>
        <v>New Athens United (CAW)</v>
      </c>
      <c r="E242" s="106">
        <f t="shared" si="2"/>
        <v>6.990000119</v>
      </c>
    </row>
    <row r="243" ht="9.0" customHeight="1">
      <c r="A243" s="99" t="s">
        <v>404</v>
      </c>
      <c r="B243" s="96" t="s">
        <v>405</v>
      </c>
      <c r="C243" s="97">
        <v>6.96000019420104</v>
      </c>
      <c r="D243" s="105" t="str">
        <f t="shared" si="1"/>
        <v>CA Conquistadores (OSD)</v>
      </c>
      <c r="E243" s="106">
        <f t="shared" si="2"/>
        <v>6.960000194</v>
      </c>
    </row>
    <row r="244" ht="9.0" customHeight="1">
      <c r="A244" s="99" t="s">
        <v>406</v>
      </c>
      <c r="B244" s="96" t="s">
        <v>317</v>
      </c>
      <c r="C244" s="97">
        <v>6.92500010923912</v>
      </c>
      <c r="D244" s="105" t="str">
        <f t="shared" si="1"/>
        <v>Directus (SSO)</v>
      </c>
      <c r="E244" s="106">
        <f t="shared" si="2"/>
        <v>6.925000109</v>
      </c>
    </row>
    <row r="245" ht="9.0" customHeight="1">
      <c r="A245" s="99" t="s">
        <v>407</v>
      </c>
      <c r="B245" s="96" t="s">
        <v>408</v>
      </c>
      <c r="C245" s="97">
        <v>6.890000689</v>
      </c>
      <c r="D245" s="105" t="str">
        <f t="shared" si="1"/>
        <v>CF Cristobál (GTR)</v>
      </c>
      <c r="E245" s="106">
        <f t="shared" si="2"/>
        <v>6.890000689</v>
      </c>
    </row>
    <row r="246" ht="9.0" customHeight="1">
      <c r="A246" s="99" t="s">
        <v>409</v>
      </c>
      <c r="B246" s="96" t="s">
        <v>410</v>
      </c>
      <c r="C246" s="97">
        <v>6.765</v>
      </c>
      <c r="D246" s="105" t="str">
        <f t="shared" si="1"/>
        <v>Náhvarðvíkur Bæ IF (BLK)</v>
      </c>
      <c r="E246" s="106">
        <f t="shared" si="2"/>
        <v>6.765</v>
      </c>
    </row>
    <row r="247" ht="9.0" customHeight="1">
      <c r="A247" s="99" t="s">
        <v>411</v>
      </c>
      <c r="B247" s="96" t="s">
        <v>412</v>
      </c>
      <c r="C247" s="97">
        <v>6.760000676</v>
      </c>
      <c r="D247" s="105" t="str">
        <f t="shared" si="1"/>
        <v>Arkengrath (WLK)</v>
      </c>
      <c r="E247" s="106">
        <f t="shared" si="2"/>
        <v>6.760000676</v>
      </c>
    </row>
    <row r="248" ht="9.0" customHeight="1">
      <c r="A248" s="99" t="s">
        <v>413</v>
      </c>
      <c r="B248" s="96" t="s">
        <v>190</v>
      </c>
      <c r="C248" s="97">
        <v>6.69200026336515</v>
      </c>
      <c r="D248" s="105" t="str">
        <f t="shared" si="1"/>
        <v>Far Point Islanders (TBI)</v>
      </c>
      <c r="E248" s="106">
        <f t="shared" si="2"/>
        <v>6.692000263</v>
      </c>
    </row>
    <row r="249" ht="9.0" customHeight="1">
      <c r="A249" s="99" t="s">
        <v>414</v>
      </c>
      <c r="B249" s="96" t="s">
        <v>221</v>
      </c>
      <c r="C249" s="97">
        <v>6.68800022138477</v>
      </c>
      <c r="D249" s="105" t="str">
        <f t="shared" si="1"/>
        <v>Brady City Crunch (DAR)</v>
      </c>
      <c r="E249" s="106">
        <f t="shared" si="2"/>
        <v>6.688000221</v>
      </c>
    </row>
    <row r="250" ht="9.0" customHeight="1">
      <c r="A250" s="99" t="s">
        <v>415</v>
      </c>
      <c r="B250" s="96" t="s">
        <v>221</v>
      </c>
      <c r="C250" s="97">
        <v>6.68800018128597</v>
      </c>
      <c r="D250" s="105" t="str">
        <f t="shared" si="1"/>
        <v>Chippewa Falls Strykers (DAR)</v>
      </c>
      <c r="E250" s="106">
        <f t="shared" si="2"/>
        <v>6.688000181</v>
      </c>
    </row>
    <row r="251" ht="9.0" customHeight="1">
      <c r="A251" s="99" t="s">
        <v>416</v>
      </c>
      <c r="B251" s="96" t="s">
        <v>417</v>
      </c>
      <c r="C251" s="97">
        <v>6.60500056605985</v>
      </c>
      <c r="D251" s="105" t="str">
        <f t="shared" si="1"/>
        <v>Iona Spaceport Defenders (UNF)</v>
      </c>
      <c r="E251" s="106">
        <f t="shared" si="2"/>
        <v>6.605000566</v>
      </c>
    </row>
    <row r="252" ht="9.0" customHeight="1">
      <c r="A252" s="99" t="s">
        <v>418</v>
      </c>
      <c r="B252" s="96" t="s">
        <v>233</v>
      </c>
      <c r="C252" s="97">
        <v>6.59000019910209</v>
      </c>
      <c r="D252" s="105" t="str">
        <f t="shared" si="1"/>
        <v>Vanler Dynamo (CAW)</v>
      </c>
      <c r="E252" s="106">
        <f t="shared" si="2"/>
        <v>6.590000199</v>
      </c>
    </row>
    <row r="253" ht="9.0" customHeight="1">
      <c r="A253" s="99" t="s">
        <v>419</v>
      </c>
      <c r="B253" s="96" t="s">
        <v>221</v>
      </c>
      <c r="C253" s="97">
        <v>6.48800018126597</v>
      </c>
      <c r="D253" s="105" t="str">
        <f t="shared" si="1"/>
        <v>Eau Claire United (DAR)</v>
      </c>
      <c r="E253" s="106">
        <f t="shared" si="2"/>
        <v>6.488000181</v>
      </c>
    </row>
    <row r="254" ht="9.0" customHeight="1">
      <c r="A254" s="99" t="s">
        <v>420</v>
      </c>
      <c r="B254" s="96" t="s">
        <v>394</v>
      </c>
      <c r="C254" s="97">
        <v>6.4750000001865</v>
      </c>
      <c r="D254" s="105" t="str">
        <f t="shared" si="1"/>
        <v>Coquitlam United (KSK)</v>
      </c>
      <c r="E254" s="106">
        <f t="shared" si="2"/>
        <v>6.475</v>
      </c>
    </row>
    <row r="255" ht="9.0" customHeight="1">
      <c r="A255" s="99" t="s">
        <v>421</v>
      </c>
      <c r="B255" s="96" t="s">
        <v>208</v>
      </c>
      <c r="C255" s="97">
        <v>6.37600000026432</v>
      </c>
      <c r="D255" s="105" t="str">
        <f t="shared" si="1"/>
        <v>UR Town (EFL)</v>
      </c>
      <c r="E255" s="106">
        <f t="shared" si="2"/>
        <v>6.376</v>
      </c>
    </row>
    <row r="256" ht="9.0" customHeight="1">
      <c r="A256" s="99" t="s">
        <v>422</v>
      </c>
      <c r="B256" s="96" t="s">
        <v>190</v>
      </c>
      <c r="C256" s="97">
        <v>6.29200022336515</v>
      </c>
      <c r="D256" s="105" t="str">
        <f t="shared" si="1"/>
        <v>FC Green Star (TBI)</v>
      </c>
      <c r="E256" s="106">
        <f t="shared" si="2"/>
        <v>6.292000223</v>
      </c>
    </row>
    <row r="257" ht="9.0" customHeight="1">
      <c r="A257" s="99" t="s">
        <v>423</v>
      </c>
      <c r="B257" s="96" t="s">
        <v>382</v>
      </c>
      <c r="C257" s="97">
        <v>6.21500007811866</v>
      </c>
      <c r="D257" s="105" t="str">
        <f t="shared" si="1"/>
        <v>Jersey North (HLO)</v>
      </c>
      <c r="E257" s="106">
        <f t="shared" si="2"/>
        <v>6.215000078</v>
      </c>
    </row>
    <row r="258" ht="9.0" customHeight="1">
      <c r="A258" s="99" t="s">
        <v>424</v>
      </c>
      <c r="B258" s="96" t="s">
        <v>273</v>
      </c>
      <c r="C258" s="97">
        <v>6.20200009141517</v>
      </c>
      <c r="D258" s="105" t="str">
        <f t="shared" si="1"/>
        <v>Walldrew (SAU)</v>
      </c>
      <c r="E258" s="106">
        <f t="shared" si="2"/>
        <v>6.202000091</v>
      </c>
    </row>
    <row r="259" ht="9.0" customHeight="1">
      <c r="A259" s="99" t="s">
        <v>425</v>
      </c>
      <c r="B259" s="96" t="s">
        <v>260</v>
      </c>
      <c r="C259" s="97">
        <v>6.18700013932546</v>
      </c>
      <c r="D259" s="105" t="str">
        <f t="shared" si="1"/>
        <v>Makosile (VIL)</v>
      </c>
      <c r="E259" s="106">
        <f t="shared" si="2"/>
        <v>6.187000139</v>
      </c>
    </row>
    <row r="260" ht="9.0" customHeight="1">
      <c r="A260" s="99" t="s">
        <v>426</v>
      </c>
      <c r="B260" s="96" t="s">
        <v>427</v>
      </c>
      <c r="C260" s="97">
        <v>6.15000015670602</v>
      </c>
      <c r="D260" s="105" t="str">
        <f t="shared" si="1"/>
        <v>Goidelic (ANC)</v>
      </c>
      <c r="E260" s="106">
        <f t="shared" si="2"/>
        <v>6.150000157</v>
      </c>
    </row>
    <row r="261" ht="9.0" customHeight="1">
      <c r="A261" s="99" t="s">
        <v>428</v>
      </c>
      <c r="B261" s="96" t="s">
        <v>260</v>
      </c>
      <c r="C261" s="97">
        <v>5.98700009924585</v>
      </c>
      <c r="D261" s="105" t="str">
        <f t="shared" si="1"/>
        <v>Yeaddin Owls (VIL)</v>
      </c>
      <c r="E261" s="106">
        <f t="shared" si="2"/>
        <v>5.987000099</v>
      </c>
    </row>
    <row r="262" ht="9.0" customHeight="1">
      <c r="A262" s="99" t="s">
        <v>429</v>
      </c>
      <c r="B262" s="96" t="s">
        <v>322</v>
      </c>
      <c r="C262" s="97">
        <v>5.96500007767229</v>
      </c>
      <c r="D262" s="105" t="str">
        <f t="shared" si="1"/>
        <v>RGB 72 OS (SXB)</v>
      </c>
      <c r="E262" s="106">
        <f t="shared" si="2"/>
        <v>5.965000078</v>
      </c>
    </row>
    <row r="263" ht="9.0" customHeight="1">
      <c r="A263" s="99" t="s">
        <v>430</v>
      </c>
      <c r="B263" s="96" t="s">
        <v>427</v>
      </c>
      <c r="C263" s="97">
        <v>5.95000015662741</v>
      </c>
      <c r="D263" s="105" t="str">
        <f t="shared" si="1"/>
        <v>Ballymairead Town (ANC)</v>
      </c>
      <c r="E263" s="106">
        <f t="shared" si="2"/>
        <v>5.950000157</v>
      </c>
    </row>
    <row r="264" ht="9.0" customHeight="1">
      <c r="A264" s="99" t="s">
        <v>431</v>
      </c>
      <c r="B264" s="96" t="s">
        <v>317</v>
      </c>
      <c r="C264" s="97">
        <v>5.92500016915912</v>
      </c>
      <c r="D264" s="105" t="str">
        <f t="shared" si="1"/>
        <v>Ulsa (SSO)</v>
      </c>
      <c r="E264" s="106">
        <f t="shared" si="2"/>
        <v>5.925000169</v>
      </c>
    </row>
    <row r="265" ht="9.0" customHeight="1">
      <c r="A265" s="99" t="s">
        <v>432</v>
      </c>
      <c r="B265" s="96" t="s">
        <v>380</v>
      </c>
      <c r="C265" s="97">
        <v>5.82000000007009</v>
      </c>
      <c r="D265" s="105" t="str">
        <f t="shared" si="1"/>
        <v>Cardrake Fronds (STA)</v>
      </c>
      <c r="E265" s="106">
        <f t="shared" si="2"/>
        <v>5.82</v>
      </c>
    </row>
    <row r="266" ht="9.0" customHeight="1">
      <c r="A266" s="99" t="s">
        <v>433</v>
      </c>
      <c r="B266" s="96" t="s">
        <v>434</v>
      </c>
      <c r="C266" s="97">
        <v>5.815000474607</v>
      </c>
      <c r="D266" s="105" t="str">
        <f t="shared" si="1"/>
        <v>Vegai 4th Quad (AMV)</v>
      </c>
      <c r="E266" s="106">
        <f t="shared" si="2"/>
        <v>5.815000475</v>
      </c>
    </row>
    <row r="267" ht="9.0" customHeight="1">
      <c r="A267" s="99" t="s">
        <v>435</v>
      </c>
      <c r="B267" s="96" t="s">
        <v>382</v>
      </c>
      <c r="C267" s="97">
        <v>5.81500011815944</v>
      </c>
      <c r="D267" s="105" t="str">
        <f t="shared" si="1"/>
        <v>Napio Lions (HLO)</v>
      </c>
      <c r="E267" s="106">
        <f t="shared" si="2"/>
        <v>5.815000118</v>
      </c>
    </row>
    <row r="268" ht="9.0" customHeight="1">
      <c r="A268" s="99" t="s">
        <v>436</v>
      </c>
      <c r="B268" s="96" t="s">
        <v>437</v>
      </c>
      <c r="C268" s="97">
        <v>5.785</v>
      </c>
      <c r="D268" s="105" t="str">
        <f t="shared" si="1"/>
        <v>Tingley All Stars (ERP)</v>
      </c>
      <c r="E268" s="106">
        <f t="shared" si="2"/>
        <v>5.785</v>
      </c>
    </row>
    <row r="269" ht="9.0" customHeight="1">
      <c r="A269" s="99" t="s">
        <v>438</v>
      </c>
      <c r="B269" s="96" t="s">
        <v>262</v>
      </c>
      <c r="C269" s="97">
        <v>5.75600021889989</v>
      </c>
      <c r="D269" s="105" t="str">
        <f t="shared" si="1"/>
        <v>Vincanto (ERA)</v>
      </c>
      <c r="E269" s="106">
        <f t="shared" si="2"/>
        <v>5.756000219</v>
      </c>
    </row>
    <row r="270" ht="9.0" customHeight="1">
      <c r="A270" s="99" t="s">
        <v>439</v>
      </c>
      <c r="B270" s="96" t="s">
        <v>262</v>
      </c>
      <c r="C270" s="97">
        <v>5.75600009889989</v>
      </c>
      <c r="D270" s="105" t="str">
        <f t="shared" si="1"/>
        <v>Eliodoro City (ERA)</v>
      </c>
      <c r="E270" s="106">
        <f t="shared" si="2"/>
        <v>5.756000099</v>
      </c>
    </row>
    <row r="271" ht="9.0" customHeight="1">
      <c r="A271" s="99" t="s">
        <v>440</v>
      </c>
      <c r="B271" s="96" t="s">
        <v>276</v>
      </c>
      <c r="C271" s="97">
        <v>5.64400022848073</v>
      </c>
      <c r="D271" s="105" t="str">
        <f t="shared" si="1"/>
        <v>Tintown Terrapins (TAE)</v>
      </c>
      <c r="E271" s="106">
        <f t="shared" si="2"/>
        <v>5.644000228</v>
      </c>
    </row>
    <row r="272" ht="9.0" customHeight="1">
      <c r="A272" s="99" t="s">
        <v>441</v>
      </c>
      <c r="B272" s="96" t="s">
        <v>442</v>
      </c>
      <c r="C272" s="97">
        <v>5.6050004665549</v>
      </c>
      <c r="D272" s="105" t="str">
        <f t="shared" si="1"/>
        <v>Ungalb Devsgrybe (EAR)</v>
      </c>
      <c r="E272" s="106">
        <f t="shared" si="2"/>
        <v>5.605000467</v>
      </c>
    </row>
    <row r="273" ht="9.0" customHeight="1">
      <c r="A273" s="99" t="s">
        <v>443</v>
      </c>
      <c r="B273" s="96" t="s">
        <v>442</v>
      </c>
      <c r="C273" s="97">
        <v>5.6050001866765</v>
      </c>
      <c r="D273" s="105" t="str">
        <f t="shared" si="1"/>
        <v>Ousteeble TU (EAR)</v>
      </c>
      <c r="E273" s="106">
        <f t="shared" si="2"/>
        <v>5.605000187</v>
      </c>
    </row>
    <row r="274" ht="9.0" customHeight="1">
      <c r="A274" s="99" t="s">
        <v>444</v>
      </c>
      <c r="B274" s="96" t="s">
        <v>208</v>
      </c>
      <c r="C274" s="97">
        <v>5.57600000014352</v>
      </c>
      <c r="D274" s="105" t="str">
        <f t="shared" si="1"/>
        <v>Klosertun Town (EFL)</v>
      </c>
      <c r="E274" s="106">
        <f t="shared" si="2"/>
        <v>5.576</v>
      </c>
    </row>
    <row r="275" ht="9.0" customHeight="1">
      <c r="A275" s="99" t="s">
        <v>445</v>
      </c>
      <c r="B275" s="96" t="s">
        <v>262</v>
      </c>
      <c r="C275" s="97">
        <v>5.55600017890009</v>
      </c>
      <c r="D275" s="105" t="str">
        <f t="shared" si="1"/>
        <v>Charzzan (ERA)</v>
      </c>
      <c r="E275" s="106">
        <f t="shared" si="2"/>
        <v>5.556000179</v>
      </c>
    </row>
    <row r="276" ht="9.0" customHeight="1">
      <c r="A276" s="99" t="s">
        <v>446</v>
      </c>
      <c r="B276" s="96" t="s">
        <v>317</v>
      </c>
      <c r="C276" s="97">
        <v>5.52500016907832</v>
      </c>
      <c r="D276" s="105" t="str">
        <f t="shared" si="1"/>
        <v>Sparta FC (SSO)</v>
      </c>
      <c r="E276" s="106">
        <f t="shared" si="2"/>
        <v>5.525000169</v>
      </c>
    </row>
    <row r="277" ht="9.0" customHeight="1">
      <c r="A277" s="99" t="s">
        <v>447</v>
      </c>
      <c r="B277" s="96" t="s">
        <v>348</v>
      </c>
      <c r="C277" s="97">
        <v>5.52000012170379</v>
      </c>
      <c r="D277" s="105" t="str">
        <f t="shared" si="1"/>
        <v>Mallox (COS)</v>
      </c>
      <c r="E277" s="106">
        <f t="shared" si="2"/>
        <v>5.520000122</v>
      </c>
    </row>
    <row r="278" ht="9.0" customHeight="1">
      <c r="A278" s="99" t="s">
        <v>448</v>
      </c>
      <c r="B278" s="96" t="s">
        <v>276</v>
      </c>
      <c r="C278" s="97">
        <v>5.44400006846154</v>
      </c>
      <c r="D278" s="105" t="str">
        <f t="shared" si="1"/>
        <v>Real Chinchinhua (TAE)</v>
      </c>
      <c r="E278" s="106">
        <f t="shared" si="2"/>
        <v>5.444000068</v>
      </c>
    </row>
    <row r="279" ht="9.0" customHeight="1">
      <c r="A279" s="99" t="s">
        <v>449</v>
      </c>
      <c r="B279" s="96" t="s">
        <v>276</v>
      </c>
      <c r="C279" s="97">
        <v>5.44400006846073</v>
      </c>
      <c r="D279" s="105" t="str">
        <f t="shared" si="1"/>
        <v>Wiechester FC (TAE)</v>
      </c>
      <c r="E279" s="106">
        <f t="shared" si="2"/>
        <v>5.444000068</v>
      </c>
    </row>
    <row r="280" ht="9.0" customHeight="1">
      <c r="A280" s="99" t="s">
        <v>450</v>
      </c>
      <c r="B280" s="96" t="s">
        <v>273</v>
      </c>
      <c r="C280" s="97">
        <v>5.40200025129515</v>
      </c>
      <c r="D280" s="105" t="str">
        <f t="shared" si="1"/>
        <v>Riverside (SAU)</v>
      </c>
      <c r="E280" s="106">
        <f t="shared" si="2"/>
        <v>5.402000251</v>
      </c>
    </row>
    <row r="281" ht="9.0" customHeight="1">
      <c r="A281" s="99" t="s">
        <v>451</v>
      </c>
      <c r="B281" s="96" t="s">
        <v>322</v>
      </c>
      <c r="C281" s="97">
        <v>5.36500003759348</v>
      </c>
      <c r="D281" s="105" t="str">
        <f t="shared" si="1"/>
        <v>68000 Emulation (SXB)</v>
      </c>
      <c r="E281" s="106">
        <f t="shared" si="2"/>
        <v>5.365000038</v>
      </c>
    </row>
    <row r="282" ht="9.0" customHeight="1">
      <c r="A282" s="99" t="s">
        <v>452</v>
      </c>
      <c r="B282" s="96" t="s">
        <v>262</v>
      </c>
      <c r="C282" s="97">
        <v>5.3560000988999</v>
      </c>
      <c r="D282" s="105" t="str">
        <f t="shared" si="1"/>
        <v>Matarazi (ERA)</v>
      </c>
      <c r="E282" s="106">
        <f t="shared" si="2"/>
        <v>5.356000099</v>
      </c>
    </row>
    <row r="283" ht="9.0" customHeight="1">
      <c r="A283" s="99" t="s">
        <v>453</v>
      </c>
      <c r="B283" s="96" t="s">
        <v>340</v>
      </c>
      <c r="C283" s="97">
        <v>5.25200006208644</v>
      </c>
      <c r="D283" s="105" t="str">
        <f t="shared" si="1"/>
        <v>Inima de la Riu (ANT)</v>
      </c>
      <c r="E283" s="106">
        <f t="shared" si="2"/>
        <v>5.252000062</v>
      </c>
    </row>
    <row r="284" ht="9.0" customHeight="1">
      <c r="A284" s="99" t="s">
        <v>454</v>
      </c>
      <c r="B284" s="96" t="s">
        <v>253</v>
      </c>
      <c r="C284" s="97">
        <v>5.21900010777391</v>
      </c>
      <c r="D284" s="105" t="str">
        <f t="shared" si="1"/>
        <v>FC Sazapkhulo (CKY)</v>
      </c>
      <c r="E284" s="106">
        <f t="shared" si="2"/>
        <v>5.219000108</v>
      </c>
    </row>
    <row r="285" ht="9.0" customHeight="1">
      <c r="A285" s="99" t="s">
        <v>455</v>
      </c>
      <c r="B285" s="96" t="s">
        <v>260</v>
      </c>
      <c r="C285" s="97">
        <v>5.18700017924545</v>
      </c>
      <c r="D285" s="105" t="str">
        <f t="shared" si="1"/>
        <v>Colonial Sile (VIL)</v>
      </c>
      <c r="E285" s="106">
        <f t="shared" si="2"/>
        <v>5.187000179</v>
      </c>
    </row>
    <row r="286" ht="9.0" customHeight="1">
      <c r="A286" s="99" t="s">
        <v>456</v>
      </c>
      <c r="B286" s="96" t="s">
        <v>260</v>
      </c>
      <c r="C286" s="97">
        <v>5.18700009924545</v>
      </c>
      <c r="D286" s="105" t="str">
        <f t="shared" si="1"/>
        <v>Eastal Lunar (VIL)</v>
      </c>
      <c r="E286" s="106">
        <f t="shared" si="2"/>
        <v>5.187000099</v>
      </c>
    </row>
    <row r="287" ht="9.0" customHeight="1">
      <c r="A287" s="99" t="s">
        <v>457</v>
      </c>
      <c r="B287" s="96" t="s">
        <v>165</v>
      </c>
      <c r="C287" s="97">
        <v>5.16400009451408</v>
      </c>
      <c r="D287" s="105" t="str">
        <f t="shared" si="1"/>
        <v>Wunokalsa Waridi (TUR)</v>
      </c>
      <c r="E287" s="106">
        <f t="shared" si="2"/>
        <v>5.164000095</v>
      </c>
    </row>
    <row r="288" ht="9.0" customHeight="1">
      <c r="A288" s="99" t="s">
        <v>458</v>
      </c>
      <c r="B288" s="96" t="s">
        <v>262</v>
      </c>
      <c r="C288" s="97">
        <v>5.15600011893989</v>
      </c>
      <c r="D288" s="105" t="str">
        <f t="shared" si="1"/>
        <v>Drago de Celio (ERA)</v>
      </c>
      <c r="E288" s="106">
        <f t="shared" si="2"/>
        <v>5.156000119</v>
      </c>
    </row>
    <row r="289" ht="9.0" customHeight="1">
      <c r="A289" s="99" t="s">
        <v>459</v>
      </c>
      <c r="B289" s="96" t="s">
        <v>376</v>
      </c>
      <c r="C289" s="97">
        <v>5.08000021710581</v>
      </c>
      <c r="D289" s="105" t="str">
        <f t="shared" si="1"/>
        <v>Burnden Park (IPE)</v>
      </c>
      <c r="E289" s="106">
        <f t="shared" si="2"/>
        <v>5.080000217</v>
      </c>
    </row>
    <row r="290" ht="9.0" customHeight="1">
      <c r="A290" s="99" t="s">
        <v>460</v>
      </c>
      <c r="B290" s="96" t="s">
        <v>276</v>
      </c>
      <c r="C290" s="97">
        <v>5.04400006858073</v>
      </c>
      <c r="D290" s="105" t="str">
        <f t="shared" si="1"/>
        <v>Fadrön Flight (TAE)</v>
      </c>
      <c r="E290" s="106">
        <f t="shared" si="2"/>
        <v>5.044000069</v>
      </c>
    </row>
    <row r="291" ht="9.0" customHeight="1">
      <c r="A291" s="99" t="s">
        <v>461</v>
      </c>
      <c r="B291" s="96" t="s">
        <v>253</v>
      </c>
      <c r="C291" s="97">
        <v>5.01900008769392</v>
      </c>
      <c r="D291" s="105" t="str">
        <f t="shared" si="1"/>
        <v>FC Stephani (CKY)</v>
      </c>
      <c r="E291" s="106">
        <f t="shared" si="2"/>
        <v>5.019000088</v>
      </c>
    </row>
    <row r="292" ht="9.0" customHeight="1">
      <c r="A292" s="99" t="s">
        <v>462</v>
      </c>
      <c r="B292" s="96" t="s">
        <v>273</v>
      </c>
      <c r="C292" s="97">
        <v>5.00200009129635</v>
      </c>
      <c r="D292" s="105" t="str">
        <f t="shared" si="1"/>
        <v>Montbenoit (SAU)</v>
      </c>
      <c r="E292" s="106">
        <f t="shared" si="2"/>
        <v>5.002000091</v>
      </c>
    </row>
    <row r="293" ht="9.0" customHeight="1">
      <c r="A293" s="99" t="s">
        <v>463</v>
      </c>
      <c r="B293" s="96" t="s">
        <v>464</v>
      </c>
      <c r="C293" s="97">
        <v>4.87000015161092</v>
      </c>
      <c r="D293" s="105" t="str">
        <f t="shared" si="1"/>
        <v>Extramarine (MIU)</v>
      </c>
      <c r="E293" s="106">
        <f t="shared" si="2"/>
        <v>4.870000152</v>
      </c>
    </row>
    <row r="294" ht="9.0" customHeight="1">
      <c r="A294" s="99" t="s">
        <v>465</v>
      </c>
      <c r="B294" s="96" t="s">
        <v>380</v>
      </c>
      <c r="C294" s="97">
        <v>4.82000000002989</v>
      </c>
      <c r="D294" s="105" t="str">
        <f t="shared" si="1"/>
        <v>Bruntesville Gliders (STA)</v>
      </c>
      <c r="E294" s="106">
        <f t="shared" si="2"/>
        <v>4.82</v>
      </c>
    </row>
    <row r="295" ht="9.0" customHeight="1">
      <c r="A295" s="99" t="s">
        <v>466</v>
      </c>
      <c r="B295" s="96" t="s">
        <v>273</v>
      </c>
      <c r="C295" s="97">
        <v>4.80200017129515</v>
      </c>
      <c r="D295" s="105" t="str">
        <f t="shared" si="1"/>
        <v>Longview (SAU)</v>
      </c>
      <c r="E295" s="106">
        <f t="shared" si="2"/>
        <v>4.802000171</v>
      </c>
    </row>
    <row r="296" ht="9.0" customHeight="1">
      <c r="A296" s="99" t="s">
        <v>467</v>
      </c>
      <c r="B296" s="96" t="s">
        <v>260</v>
      </c>
      <c r="C296" s="97">
        <v>4.78700009924546</v>
      </c>
      <c r="D296" s="105" t="str">
        <f t="shared" si="1"/>
        <v>Jlinal Cove (VIL)</v>
      </c>
      <c r="E296" s="106">
        <f t="shared" si="2"/>
        <v>4.787000099</v>
      </c>
    </row>
    <row r="297" ht="9.0" customHeight="1">
      <c r="A297" s="99" t="s">
        <v>468</v>
      </c>
      <c r="B297" s="96" t="s">
        <v>276</v>
      </c>
      <c r="C297" s="97">
        <v>4.64400006846074</v>
      </c>
      <c r="D297" s="105" t="str">
        <f t="shared" si="1"/>
        <v>SK Nethers United FC (TAE)</v>
      </c>
      <c r="E297" s="106">
        <f t="shared" si="2"/>
        <v>4.644000068</v>
      </c>
    </row>
    <row r="298" ht="9.0" customHeight="1">
      <c r="A298" s="99" t="s">
        <v>469</v>
      </c>
      <c r="B298" s="96" t="s">
        <v>276</v>
      </c>
      <c r="C298" s="97">
        <v>4.64400006846073</v>
      </c>
      <c r="D298" s="105" t="str">
        <f t="shared" si="1"/>
        <v>Knightspurs (TAE)</v>
      </c>
      <c r="E298" s="106">
        <f t="shared" si="2"/>
        <v>4.644000068</v>
      </c>
    </row>
    <row r="299" ht="9.0" customHeight="1">
      <c r="A299" s="99" t="s">
        <v>470</v>
      </c>
      <c r="B299" s="96" t="s">
        <v>471</v>
      </c>
      <c r="C299" s="97">
        <v>4.62000000000005</v>
      </c>
      <c r="D299" s="105" t="str">
        <f t="shared" si="1"/>
        <v>Louargat Youth Academy (KRN)</v>
      </c>
      <c r="E299" s="106">
        <f t="shared" si="2"/>
        <v>4.62</v>
      </c>
    </row>
    <row r="300" ht="9.0" customHeight="1">
      <c r="A300" s="99" t="s">
        <v>472</v>
      </c>
      <c r="B300" s="96" t="s">
        <v>253</v>
      </c>
      <c r="C300" s="97">
        <v>4.61900008765471</v>
      </c>
      <c r="D300" s="105" t="str">
        <f t="shared" si="1"/>
        <v>ChenkorSport SC (CKY)</v>
      </c>
      <c r="E300" s="106">
        <f t="shared" si="2"/>
        <v>4.619000088</v>
      </c>
    </row>
    <row r="301" ht="9.0" customHeight="1">
      <c r="A301" s="99" t="s">
        <v>473</v>
      </c>
      <c r="B301" s="96" t="s">
        <v>260</v>
      </c>
      <c r="C301" s="97">
        <v>4.58700011924545</v>
      </c>
      <c r="D301" s="105" t="str">
        <f t="shared" si="1"/>
        <v>Turoki United (VIL)</v>
      </c>
      <c r="E301" s="106">
        <f t="shared" si="2"/>
        <v>4.587000119</v>
      </c>
    </row>
    <row r="302" ht="9.0" customHeight="1">
      <c r="A302" s="99" t="s">
        <v>474</v>
      </c>
      <c r="B302" s="96" t="s">
        <v>475</v>
      </c>
      <c r="C302" s="97">
        <v>4.575000196608</v>
      </c>
      <c r="D302" s="105" t="str">
        <f t="shared" si="1"/>
        <v>Home United (MAP)</v>
      </c>
      <c r="E302" s="106">
        <f t="shared" si="2"/>
        <v>4.575000197</v>
      </c>
    </row>
    <row r="303" ht="9.0" customHeight="1">
      <c r="A303" s="99" t="s">
        <v>476</v>
      </c>
      <c r="B303" s="96" t="s">
        <v>322</v>
      </c>
      <c r="C303" s="97">
        <v>4.56500005759228</v>
      </c>
      <c r="D303" s="105" t="str">
        <f t="shared" si="1"/>
        <v>1317 User DNE (SXB)</v>
      </c>
      <c r="E303" s="106">
        <f t="shared" si="2"/>
        <v>4.565000058</v>
      </c>
    </row>
    <row r="304" ht="9.0" customHeight="1">
      <c r="A304" s="99" t="s">
        <v>477</v>
      </c>
      <c r="B304" s="96" t="s">
        <v>340</v>
      </c>
      <c r="C304" s="97">
        <v>4.45200012204505</v>
      </c>
      <c r="D304" s="105" t="str">
        <f t="shared" si="1"/>
        <v>Frumoasa Lanternă (ANT)</v>
      </c>
      <c r="E304" s="106">
        <f t="shared" si="2"/>
        <v>4.452000122</v>
      </c>
    </row>
    <row r="305" ht="9.0" customHeight="1">
      <c r="A305" s="99" t="s">
        <v>478</v>
      </c>
      <c r="B305" s="96" t="s">
        <v>479</v>
      </c>
      <c r="C305" s="97">
        <v>4.43000015112738</v>
      </c>
      <c r="D305" s="105" t="str">
        <f t="shared" si="1"/>
        <v>Pentref-ar-y-Bae (AEL)</v>
      </c>
      <c r="E305" s="106">
        <f t="shared" si="2"/>
        <v>4.430000151</v>
      </c>
    </row>
    <row r="306" ht="9.0" customHeight="1">
      <c r="A306" s="99" t="s">
        <v>480</v>
      </c>
      <c r="B306" s="96" t="s">
        <v>253</v>
      </c>
      <c r="C306" s="97">
        <v>4.41900008769391</v>
      </c>
      <c r="D306" s="105" t="str">
        <f t="shared" si="1"/>
        <v>Hjeravenion Klub (CKY)</v>
      </c>
      <c r="E306" s="106">
        <f t="shared" si="2"/>
        <v>4.419000088</v>
      </c>
    </row>
    <row r="307" ht="9.0" customHeight="1">
      <c r="A307" s="99" t="s">
        <v>481</v>
      </c>
      <c r="B307" s="96" t="s">
        <v>442</v>
      </c>
      <c r="C307" s="97">
        <v>4.4050000667161</v>
      </c>
      <c r="D307" s="105" t="str">
        <f t="shared" si="1"/>
        <v>Buzhrumpus GU (EAR)</v>
      </c>
      <c r="E307" s="106">
        <f t="shared" si="2"/>
        <v>4.405000067</v>
      </c>
    </row>
    <row r="308" ht="9.0" customHeight="1">
      <c r="A308" s="99" t="s">
        <v>482</v>
      </c>
      <c r="B308" s="96" t="s">
        <v>208</v>
      </c>
      <c r="C308" s="97">
        <v>4.37600000014352</v>
      </c>
      <c r="D308" s="105" t="str">
        <f t="shared" si="1"/>
        <v>Royal Dillvill (EFL)</v>
      </c>
      <c r="E308" s="106">
        <f t="shared" si="2"/>
        <v>4.376</v>
      </c>
    </row>
    <row r="309" ht="9.0" customHeight="1">
      <c r="A309" s="99" t="s">
        <v>483</v>
      </c>
      <c r="B309" s="96" t="s">
        <v>322</v>
      </c>
      <c r="C309" s="97">
        <v>4.36500003775228</v>
      </c>
      <c r="D309" s="105" t="str">
        <f t="shared" si="1"/>
        <v>OS Brigade Neurale (SXB)</v>
      </c>
      <c r="E309" s="106">
        <f t="shared" si="2"/>
        <v>4.365000038</v>
      </c>
    </row>
    <row r="310" ht="9.0" customHeight="1">
      <c r="A310" s="99" t="s">
        <v>484</v>
      </c>
      <c r="B310" s="96" t="s">
        <v>405</v>
      </c>
      <c r="C310" s="97">
        <v>4.36000005408104</v>
      </c>
      <c r="D310" s="105" t="str">
        <f t="shared" si="1"/>
        <v>Qolo-Qolo (OSD)</v>
      </c>
      <c r="E310" s="106">
        <f t="shared" si="2"/>
        <v>4.360000054</v>
      </c>
    </row>
    <row r="311" ht="9.0" customHeight="1">
      <c r="A311" s="99" t="s">
        <v>485</v>
      </c>
      <c r="B311" s="96" t="s">
        <v>317</v>
      </c>
      <c r="C311" s="97">
        <v>4.32500008907752</v>
      </c>
      <c r="D311" s="105" t="str">
        <f t="shared" si="1"/>
        <v>Lajuno (SSO)</v>
      </c>
      <c r="E311" s="106">
        <f t="shared" si="2"/>
        <v>4.325000089</v>
      </c>
    </row>
    <row r="312" ht="9.0" customHeight="1">
      <c r="A312" s="99" t="s">
        <v>486</v>
      </c>
      <c r="B312" s="96" t="s">
        <v>276</v>
      </c>
      <c r="C312" s="97">
        <v>4.24400006850073</v>
      </c>
      <c r="D312" s="105" t="str">
        <f t="shared" si="1"/>
        <v>Ojian Orangemen (TAE)</v>
      </c>
      <c r="E312" s="106">
        <f t="shared" si="2"/>
        <v>4.244000069</v>
      </c>
    </row>
    <row r="313" ht="9.0" customHeight="1">
      <c r="A313" s="99" t="s">
        <v>487</v>
      </c>
      <c r="B313" s="96" t="s">
        <v>402</v>
      </c>
      <c r="C313" s="97">
        <v>4.23000000000202</v>
      </c>
      <c r="D313" s="105" t="str">
        <f t="shared" si="1"/>
        <v>Zamba Torpedoes (UNI)</v>
      </c>
      <c r="E313" s="106">
        <f t="shared" si="2"/>
        <v>4.23</v>
      </c>
    </row>
    <row r="314" ht="9.0" customHeight="1">
      <c r="A314" s="99" t="s">
        <v>488</v>
      </c>
      <c r="B314" s="96" t="s">
        <v>233</v>
      </c>
      <c r="C314" s="97">
        <v>4.19000019906129</v>
      </c>
      <c r="D314" s="105" t="str">
        <f t="shared" si="1"/>
        <v>Yellow Beach Universe (CAW)</v>
      </c>
      <c r="E314" s="106">
        <f t="shared" si="2"/>
        <v>4.190000199</v>
      </c>
    </row>
    <row r="315" ht="9.0" customHeight="1">
      <c r="A315" s="99" t="s">
        <v>489</v>
      </c>
      <c r="B315" s="96" t="s">
        <v>405</v>
      </c>
      <c r="C315" s="97">
        <v>4.16000003416063</v>
      </c>
      <c r="D315" s="105" t="str">
        <f t="shared" si="1"/>
        <v>Condensadores CD (OSD)</v>
      </c>
      <c r="E315" s="106">
        <f t="shared" si="2"/>
        <v>4.160000034</v>
      </c>
    </row>
    <row r="316" ht="9.0" customHeight="1">
      <c r="A316" s="99" t="s">
        <v>490</v>
      </c>
      <c r="B316" s="96" t="s">
        <v>427</v>
      </c>
      <c r="C316" s="97">
        <v>4.15000005662582</v>
      </c>
      <c r="D316" s="105" t="str">
        <f t="shared" si="1"/>
        <v>Downcurron Thistles (ANC)</v>
      </c>
      <c r="E316" s="106">
        <f t="shared" si="2"/>
        <v>4.150000057</v>
      </c>
    </row>
    <row r="317" ht="9.0" customHeight="1">
      <c r="A317" s="99" t="s">
        <v>491</v>
      </c>
      <c r="B317" s="96" t="s">
        <v>380</v>
      </c>
      <c r="C317" s="97">
        <v>4.02000000011108</v>
      </c>
      <c r="D317" s="105" t="str">
        <f t="shared" si="1"/>
        <v>Lipachi White Falcons (STA)</v>
      </c>
      <c r="E317" s="106">
        <f t="shared" si="2"/>
        <v>4.02</v>
      </c>
    </row>
    <row r="318" ht="9.0" customHeight="1">
      <c r="A318" s="99" t="s">
        <v>492</v>
      </c>
      <c r="B318" s="96" t="s">
        <v>380</v>
      </c>
      <c r="C318" s="97">
        <v>4.02000000007148</v>
      </c>
      <c r="D318" s="105" t="str">
        <f t="shared" si="1"/>
        <v>Chevronia Stars (STA)</v>
      </c>
      <c r="E318" s="106">
        <f t="shared" si="2"/>
        <v>4.02</v>
      </c>
    </row>
    <row r="319" ht="9.0" customHeight="1">
      <c r="A319" s="99" t="s">
        <v>493</v>
      </c>
      <c r="B319" s="96" t="s">
        <v>233</v>
      </c>
      <c r="C319" s="97">
        <v>3.99000013910169</v>
      </c>
      <c r="D319" s="105" t="str">
        <f t="shared" si="1"/>
        <v>Port Kostas Strikers (CAW)</v>
      </c>
      <c r="E319" s="106">
        <f t="shared" si="2"/>
        <v>3.990000139</v>
      </c>
    </row>
    <row r="320" ht="9.0" customHeight="1">
      <c r="A320" s="99" t="s">
        <v>494</v>
      </c>
      <c r="B320" s="96" t="s">
        <v>495</v>
      </c>
      <c r="C320" s="97">
        <v>3.9450001981965</v>
      </c>
      <c r="D320" s="105" t="str">
        <f t="shared" si="1"/>
        <v>Maethorü (KOR)</v>
      </c>
      <c r="E320" s="106">
        <f t="shared" si="2"/>
        <v>3.945000198</v>
      </c>
    </row>
    <row r="321" ht="9.0" customHeight="1">
      <c r="A321" s="99" t="s">
        <v>496</v>
      </c>
      <c r="B321" s="96" t="s">
        <v>497</v>
      </c>
      <c r="C321" s="97">
        <v>3.93000013764858</v>
      </c>
      <c r="D321" s="105" t="str">
        <f t="shared" si="1"/>
        <v>CPD Dinas Parheft (FLN)</v>
      </c>
      <c r="E321" s="106">
        <f t="shared" si="2"/>
        <v>3.930000138</v>
      </c>
    </row>
    <row r="322" ht="9.0" customHeight="1">
      <c r="A322" s="99" t="s">
        <v>498</v>
      </c>
      <c r="B322" s="96" t="s">
        <v>317</v>
      </c>
      <c r="C322" s="97">
        <v>3.92500008919752</v>
      </c>
      <c r="D322" s="105" t="str">
        <f t="shared" si="1"/>
        <v>Bastion (SSO)</v>
      </c>
      <c r="E322" s="106">
        <f t="shared" si="2"/>
        <v>3.925000089</v>
      </c>
    </row>
    <row r="323" ht="9.0" customHeight="1">
      <c r="A323" s="99" t="s">
        <v>499</v>
      </c>
      <c r="B323" s="96" t="s">
        <v>295</v>
      </c>
      <c r="C323" s="97">
        <v>3.87000016012538</v>
      </c>
      <c r="D323" s="105" t="str">
        <f t="shared" si="1"/>
        <v>Cahrsinleh Devils (CRM)</v>
      </c>
      <c r="E323" s="106">
        <f t="shared" si="2"/>
        <v>3.87000016</v>
      </c>
    </row>
    <row r="324" ht="9.0" customHeight="1">
      <c r="A324" s="99" t="s">
        <v>500</v>
      </c>
      <c r="B324" s="96" t="s">
        <v>295</v>
      </c>
      <c r="C324" s="97">
        <v>3.87000014012539</v>
      </c>
      <c r="D324" s="105" t="str">
        <f t="shared" si="1"/>
        <v>Chahr North Stars (CRM)</v>
      </c>
      <c r="E324" s="106">
        <f t="shared" si="2"/>
        <v>3.87000014</v>
      </c>
    </row>
    <row r="325" ht="9.0" customHeight="1">
      <c r="A325" s="99" t="s">
        <v>501</v>
      </c>
      <c r="B325" s="96" t="s">
        <v>295</v>
      </c>
      <c r="C325" s="97">
        <v>3.87000014012538</v>
      </c>
      <c r="D325" s="105" t="str">
        <f t="shared" si="1"/>
        <v>Sehndohn Storm (CRM)</v>
      </c>
      <c r="E325" s="106">
        <f t="shared" si="2"/>
        <v>3.87000014</v>
      </c>
    </row>
    <row r="326" ht="9.0" customHeight="1">
      <c r="A326" s="99" t="s">
        <v>502</v>
      </c>
      <c r="B326" s="96" t="s">
        <v>284</v>
      </c>
      <c r="C326" s="97">
        <v>3.83300009886917</v>
      </c>
      <c r="D326" s="105" t="str">
        <f t="shared" si="1"/>
        <v>Skyline FC (MNG)</v>
      </c>
      <c r="E326" s="106">
        <f t="shared" si="2"/>
        <v>3.833000099</v>
      </c>
    </row>
    <row r="327" ht="9.0" customHeight="1">
      <c r="A327" s="99" t="s">
        <v>503</v>
      </c>
      <c r="B327" s="96" t="s">
        <v>479</v>
      </c>
      <c r="C327" s="97">
        <v>3.83000005112738</v>
      </c>
      <c r="D327" s="105" t="str">
        <f t="shared" si="1"/>
        <v>Doversham County (AEL)</v>
      </c>
      <c r="E327" s="106">
        <f t="shared" si="2"/>
        <v>3.830000051</v>
      </c>
    </row>
    <row r="328" ht="9.0" customHeight="1">
      <c r="A328" s="99" t="s">
        <v>504</v>
      </c>
      <c r="B328" s="96" t="s">
        <v>505</v>
      </c>
      <c r="C328" s="97">
        <v>3.82000002868154</v>
      </c>
      <c r="D328" s="105" t="str">
        <f t="shared" si="1"/>
        <v>Hovedstaden Løver (BSK)</v>
      </c>
      <c r="E328" s="106">
        <f t="shared" si="2"/>
        <v>3.820000029</v>
      </c>
    </row>
    <row r="329" ht="9.0" customHeight="1">
      <c r="A329" s="99" t="s">
        <v>506</v>
      </c>
      <c r="B329" s="96" t="s">
        <v>505</v>
      </c>
      <c r="C329" s="97">
        <v>3.82000002868035</v>
      </c>
      <c r="D329" s="105" t="str">
        <f t="shared" si="1"/>
        <v>Laagri-kvinder (BSK)</v>
      </c>
      <c r="E329" s="106">
        <f t="shared" si="2"/>
        <v>3.820000029</v>
      </c>
    </row>
    <row r="330" ht="9.0" customHeight="1">
      <c r="A330" s="99" t="s">
        <v>507</v>
      </c>
      <c r="B330" s="96" t="s">
        <v>417</v>
      </c>
      <c r="C330" s="97">
        <v>3.80500014612065</v>
      </c>
      <c r="D330" s="105" t="str">
        <f t="shared" si="1"/>
        <v>Pyria Thunder (UNF)</v>
      </c>
      <c r="E330" s="106">
        <f t="shared" si="2"/>
        <v>3.805000146</v>
      </c>
    </row>
    <row r="331" ht="9.0" customHeight="1">
      <c r="A331" s="99" t="s">
        <v>508</v>
      </c>
      <c r="B331" s="96" t="s">
        <v>284</v>
      </c>
      <c r="C331" s="97">
        <v>3.63300005884916</v>
      </c>
      <c r="D331" s="105" t="str">
        <f t="shared" si="1"/>
        <v>Soccoroo (MNG)</v>
      </c>
      <c r="E331" s="106">
        <f t="shared" si="2"/>
        <v>3.633000059</v>
      </c>
    </row>
    <row r="332" ht="9.0" customHeight="1">
      <c r="A332" s="99" t="s">
        <v>509</v>
      </c>
      <c r="B332" s="96" t="s">
        <v>309</v>
      </c>
      <c r="C332" s="97">
        <v>3.62000005476394</v>
      </c>
      <c r="D332" s="105" t="str">
        <f t="shared" si="1"/>
        <v>Capivara FC (CPV)</v>
      </c>
      <c r="E332" s="106">
        <f t="shared" si="2"/>
        <v>3.620000055</v>
      </c>
    </row>
    <row r="333" ht="9.0" customHeight="1">
      <c r="A333" s="99" t="s">
        <v>510</v>
      </c>
      <c r="B333" s="96" t="s">
        <v>380</v>
      </c>
      <c r="C333" s="97">
        <v>3.62000000002989</v>
      </c>
      <c r="D333" s="105" t="str">
        <f t="shared" si="1"/>
        <v>DiKalbe Thunder Devils (STA)</v>
      </c>
      <c r="E333" s="106">
        <f t="shared" si="2"/>
        <v>3.62</v>
      </c>
    </row>
    <row r="334" ht="9.0" customHeight="1">
      <c r="A334" s="99" t="s">
        <v>511</v>
      </c>
      <c r="B334" s="96" t="s">
        <v>512</v>
      </c>
      <c r="C334" s="97">
        <v>3.58600007610606</v>
      </c>
      <c r="D334" s="105" t="str">
        <f t="shared" si="1"/>
        <v>Næløn (SVG)</v>
      </c>
      <c r="E334" s="106">
        <f t="shared" si="2"/>
        <v>3.586000076</v>
      </c>
    </row>
    <row r="335" ht="9.0" customHeight="1">
      <c r="A335" s="99" t="s">
        <v>513</v>
      </c>
      <c r="B335" s="96" t="s">
        <v>512</v>
      </c>
      <c r="C335" s="97">
        <v>3.58600003602606</v>
      </c>
      <c r="D335" s="105" t="str">
        <f t="shared" si="1"/>
        <v>Svaåj (SVG)</v>
      </c>
      <c r="E335" s="106">
        <f t="shared" si="2"/>
        <v>3.586000036</v>
      </c>
    </row>
    <row r="336" ht="9.0" customHeight="1">
      <c r="A336" s="99" t="s">
        <v>514</v>
      </c>
      <c r="B336" s="96" t="s">
        <v>298</v>
      </c>
      <c r="C336" s="97">
        <v>3.555000222633</v>
      </c>
      <c r="D336" s="105" t="str">
        <f t="shared" si="1"/>
        <v>Djei Sporting Club (LLF)</v>
      </c>
      <c r="E336" s="106">
        <f t="shared" si="2"/>
        <v>3.555000223</v>
      </c>
    </row>
    <row r="337" ht="9.0" customHeight="1">
      <c r="A337" s="99" t="s">
        <v>515</v>
      </c>
      <c r="B337" s="96" t="s">
        <v>516</v>
      </c>
      <c r="C337" s="97">
        <v>3.5550001981575</v>
      </c>
      <c r="D337" s="105" t="str">
        <f t="shared" si="1"/>
        <v>West Hockett (CTC)</v>
      </c>
      <c r="E337" s="106">
        <f t="shared" si="2"/>
        <v>3.555000198</v>
      </c>
    </row>
    <row r="338" ht="9.0" customHeight="1">
      <c r="A338" s="99" t="s">
        <v>517</v>
      </c>
      <c r="B338" s="96" t="s">
        <v>303</v>
      </c>
      <c r="C338" s="97">
        <v>3.525000220632</v>
      </c>
      <c r="D338" s="105" t="str">
        <f t="shared" si="1"/>
        <v>Tout-Puissant Outremont (CLP)</v>
      </c>
      <c r="E338" s="106">
        <f t="shared" si="2"/>
        <v>3.525000221</v>
      </c>
    </row>
    <row r="339" ht="9.0" customHeight="1">
      <c r="A339" s="99" t="s">
        <v>518</v>
      </c>
      <c r="B339" s="96" t="s">
        <v>317</v>
      </c>
      <c r="C339" s="97">
        <v>3.52500008907752</v>
      </c>
      <c r="D339" s="105" t="str">
        <f t="shared" si="1"/>
        <v>Hornchurch (SSO)</v>
      </c>
      <c r="E339" s="106">
        <f t="shared" si="2"/>
        <v>3.525000089</v>
      </c>
    </row>
    <row r="340" ht="9.0" customHeight="1">
      <c r="A340" s="99" t="s">
        <v>519</v>
      </c>
      <c r="B340" s="96" t="s">
        <v>348</v>
      </c>
      <c r="C340" s="97">
        <v>3.52000004158379</v>
      </c>
      <c r="D340" s="105" t="str">
        <f t="shared" si="1"/>
        <v>Cassandra City (COS)</v>
      </c>
      <c r="E340" s="106">
        <f t="shared" si="2"/>
        <v>3.520000042</v>
      </c>
    </row>
    <row r="341" ht="9.0" customHeight="1">
      <c r="A341" s="99" t="s">
        <v>520</v>
      </c>
      <c r="B341" s="96" t="s">
        <v>376</v>
      </c>
      <c r="C341" s="97">
        <v>3.480000097067</v>
      </c>
      <c r="D341" s="105" t="str">
        <f t="shared" si="1"/>
        <v>Winwick (IPE)</v>
      </c>
      <c r="E341" s="106">
        <f t="shared" si="2"/>
        <v>3.480000097</v>
      </c>
    </row>
    <row r="342" ht="9.0" customHeight="1">
      <c r="A342" s="99" t="s">
        <v>521</v>
      </c>
      <c r="B342" s="96" t="s">
        <v>376</v>
      </c>
      <c r="C342" s="97">
        <v>3.4800000570674</v>
      </c>
      <c r="D342" s="105" t="str">
        <f t="shared" si="1"/>
        <v>Caelon (IPE)</v>
      </c>
      <c r="E342" s="106">
        <f t="shared" si="2"/>
        <v>3.480000057</v>
      </c>
    </row>
    <row r="343" ht="9.0" customHeight="1">
      <c r="A343" s="99" t="s">
        <v>522</v>
      </c>
      <c r="B343" s="96" t="s">
        <v>340</v>
      </c>
      <c r="C343" s="97">
        <v>3.45200004204564</v>
      </c>
      <c r="D343" s="105" t="str">
        <f t="shared" si="1"/>
        <v>Junglă (ANT)</v>
      </c>
      <c r="E343" s="106">
        <f t="shared" si="2"/>
        <v>3.452000042</v>
      </c>
    </row>
    <row r="344" ht="9.0" customHeight="1">
      <c r="A344" s="99" t="s">
        <v>523</v>
      </c>
      <c r="B344" s="96" t="s">
        <v>340</v>
      </c>
      <c r="C344" s="97">
        <v>3.45200004204484</v>
      </c>
      <c r="D344" s="105" t="str">
        <f t="shared" si="1"/>
        <v>Stejar Munte (ANT)</v>
      </c>
      <c r="E344" s="106">
        <f t="shared" si="2"/>
        <v>3.452000042</v>
      </c>
    </row>
    <row r="345" ht="9.0" customHeight="1">
      <c r="A345" s="99" t="s">
        <v>524</v>
      </c>
      <c r="B345" s="96" t="s">
        <v>309</v>
      </c>
      <c r="C345" s="97">
        <v>3.42000015464394</v>
      </c>
      <c r="D345" s="105" t="str">
        <f t="shared" si="1"/>
        <v>Crash Bandicoot (CPV)</v>
      </c>
      <c r="E345" s="106">
        <f t="shared" si="2"/>
        <v>3.420000155</v>
      </c>
    </row>
    <row r="346" ht="9.0" customHeight="1">
      <c r="A346" s="99" t="s">
        <v>525</v>
      </c>
      <c r="B346" s="96" t="s">
        <v>376</v>
      </c>
      <c r="C346" s="97">
        <v>3.280000177066</v>
      </c>
      <c r="D346" s="105" t="str">
        <f t="shared" si="1"/>
        <v>Vant Isles (IPE)</v>
      </c>
      <c r="E346" s="106">
        <f t="shared" si="2"/>
        <v>3.280000177</v>
      </c>
    </row>
    <row r="347" ht="9.0" customHeight="1">
      <c r="A347" s="99" t="s">
        <v>526</v>
      </c>
      <c r="B347" s="96" t="s">
        <v>464</v>
      </c>
      <c r="C347" s="97">
        <v>3.27000023152932</v>
      </c>
      <c r="D347" s="105" t="str">
        <f t="shared" si="1"/>
        <v>Haitiëns (MIU)</v>
      </c>
      <c r="E347" s="106">
        <f t="shared" si="2"/>
        <v>3.270000232</v>
      </c>
    </row>
    <row r="348" ht="9.0" customHeight="1">
      <c r="A348" s="99" t="s">
        <v>527</v>
      </c>
      <c r="B348" s="96" t="s">
        <v>479</v>
      </c>
      <c r="C348" s="97">
        <v>3.23000007116658</v>
      </c>
      <c r="D348" s="105" t="str">
        <f t="shared" si="1"/>
        <v>CCPD Penfro (AEL)</v>
      </c>
      <c r="E348" s="106">
        <f t="shared" si="2"/>
        <v>3.230000071</v>
      </c>
    </row>
    <row r="349" ht="9.0" customHeight="1">
      <c r="A349" s="99" t="s">
        <v>528</v>
      </c>
      <c r="B349" s="96" t="s">
        <v>380</v>
      </c>
      <c r="C349" s="97">
        <v>3.22000000014988</v>
      </c>
      <c r="D349" s="105" t="str">
        <f t="shared" si="1"/>
        <v>Brutesville Gliders (STA)</v>
      </c>
      <c r="E349" s="106">
        <f t="shared" si="2"/>
        <v>3.22</v>
      </c>
    </row>
    <row r="350" ht="9.0" customHeight="1">
      <c r="A350" s="99" t="s">
        <v>529</v>
      </c>
      <c r="B350" s="96" t="s">
        <v>382</v>
      </c>
      <c r="C350" s="97">
        <v>3.21500003805805</v>
      </c>
      <c r="D350" s="105" t="str">
        <f t="shared" si="1"/>
        <v>EK888 (HLO)</v>
      </c>
      <c r="E350" s="106">
        <f t="shared" si="2"/>
        <v>3.215000038</v>
      </c>
    </row>
    <row r="351" ht="9.0" customHeight="1">
      <c r="A351" s="99" t="s">
        <v>530</v>
      </c>
      <c r="B351" s="96" t="s">
        <v>512</v>
      </c>
      <c r="C351" s="97">
        <v>3.18600015602526</v>
      </c>
      <c r="D351" s="105" t="str">
        <f t="shared" si="1"/>
        <v>Hørn (SVG)</v>
      </c>
      <c r="E351" s="106">
        <f t="shared" si="2"/>
        <v>3.186000156</v>
      </c>
    </row>
    <row r="352" ht="9.0" customHeight="1">
      <c r="A352" s="99" t="s">
        <v>531</v>
      </c>
      <c r="B352" s="96" t="s">
        <v>427</v>
      </c>
      <c r="C352" s="97">
        <v>3.150000036587</v>
      </c>
      <c r="D352" s="105" t="str">
        <f t="shared" si="1"/>
        <v>Caernankry City (ANC)</v>
      </c>
      <c r="E352" s="106">
        <f t="shared" si="2"/>
        <v>3.150000037</v>
      </c>
    </row>
    <row r="353" ht="9.0" customHeight="1">
      <c r="A353" s="99" t="s">
        <v>532</v>
      </c>
      <c r="B353" s="96" t="s">
        <v>303</v>
      </c>
      <c r="C353" s="97">
        <v>3.125000220592</v>
      </c>
      <c r="D353" s="105" t="str">
        <f t="shared" si="1"/>
        <v>Montréal (CLP)</v>
      </c>
      <c r="E353" s="106">
        <f t="shared" si="2"/>
        <v>3.125000221</v>
      </c>
    </row>
    <row r="354" ht="9.0" customHeight="1">
      <c r="A354" s="99" t="s">
        <v>533</v>
      </c>
      <c r="B354" s="96" t="s">
        <v>303</v>
      </c>
      <c r="C354" s="97">
        <v>3.125000100712</v>
      </c>
      <c r="D354" s="105" t="str">
        <f t="shared" si="1"/>
        <v>Saint-Urbain (CLP)</v>
      </c>
      <c r="E354" s="106">
        <f t="shared" si="2"/>
        <v>3.125000101</v>
      </c>
    </row>
    <row r="355" ht="9.0" customHeight="1">
      <c r="A355" s="99" t="s">
        <v>534</v>
      </c>
      <c r="B355" s="96" t="s">
        <v>535</v>
      </c>
      <c r="C355" s="97">
        <v>3.12000019800114</v>
      </c>
      <c r="D355" s="105" t="str">
        <f t="shared" si="1"/>
        <v>Íþróttafélag Strímstraður (HRJ)</v>
      </c>
      <c r="E355" s="106">
        <f t="shared" si="2"/>
        <v>3.120000198</v>
      </c>
    </row>
    <row r="356" ht="9.0" customHeight="1">
      <c r="A356" s="99" t="s">
        <v>536</v>
      </c>
      <c r="B356" s="96" t="s">
        <v>348</v>
      </c>
      <c r="C356" s="97">
        <v>3.12000016158219</v>
      </c>
      <c r="D356" s="105" t="str">
        <f t="shared" si="1"/>
        <v>Ramusok United (COS)</v>
      </c>
      <c r="E356" s="106">
        <f t="shared" si="2"/>
        <v>3.120000162</v>
      </c>
    </row>
    <row r="357" ht="9.0" customHeight="1">
      <c r="A357" s="99" t="s">
        <v>537</v>
      </c>
      <c r="B357" s="96" t="s">
        <v>340</v>
      </c>
      <c r="C357" s="97">
        <v>3.05200004204484</v>
      </c>
      <c r="D357" s="105" t="str">
        <f t="shared" si="1"/>
        <v>Inima de Leu (ANT)</v>
      </c>
      <c r="E357" s="106">
        <f t="shared" si="2"/>
        <v>3.052000042</v>
      </c>
    </row>
    <row r="358" ht="9.0" customHeight="1">
      <c r="A358" s="99" t="s">
        <v>538</v>
      </c>
      <c r="B358" s="96" t="s">
        <v>479</v>
      </c>
      <c r="C358" s="97">
        <v>3.03000007104639</v>
      </c>
      <c r="D358" s="105" t="str">
        <f t="shared" si="1"/>
        <v>Imeall an Uisce (AEL)</v>
      </c>
      <c r="E358" s="106">
        <f t="shared" si="2"/>
        <v>3.030000071</v>
      </c>
    </row>
    <row r="359" ht="9.0" customHeight="1">
      <c r="A359" s="99" t="s">
        <v>539</v>
      </c>
      <c r="B359" s="96" t="s">
        <v>309</v>
      </c>
      <c r="C359" s="97">
        <v>3.02000003460514</v>
      </c>
      <c r="D359" s="105" t="str">
        <f t="shared" si="1"/>
        <v>Saci SC (CPV)</v>
      </c>
      <c r="E359" s="106">
        <f t="shared" si="2"/>
        <v>3.020000035</v>
      </c>
    </row>
    <row r="360" ht="9.0" customHeight="1">
      <c r="A360" s="99" t="s">
        <v>540</v>
      </c>
      <c r="B360" s="96" t="s">
        <v>434</v>
      </c>
      <c r="C360" s="97">
        <v>3.015000154647</v>
      </c>
      <c r="D360" s="105" t="str">
        <f t="shared" si="1"/>
        <v>Errion Vega FK (AMV)</v>
      </c>
      <c r="E360" s="106">
        <f t="shared" si="2"/>
        <v>3.015000155</v>
      </c>
    </row>
    <row r="361" ht="9.0" customHeight="1">
      <c r="A361" s="99" t="s">
        <v>541</v>
      </c>
      <c r="B361" s="96" t="s">
        <v>417</v>
      </c>
      <c r="C361" s="97">
        <v>3.00500006604145</v>
      </c>
      <c r="D361" s="105" t="str">
        <f t="shared" si="1"/>
        <v>Iona Junction Spiders (UNF)</v>
      </c>
      <c r="E361" s="106">
        <f t="shared" si="2"/>
        <v>3.005000066</v>
      </c>
    </row>
    <row r="362" ht="9.0" customHeight="1">
      <c r="A362" s="99" t="s">
        <v>542</v>
      </c>
      <c r="B362" s="96" t="s">
        <v>322</v>
      </c>
      <c r="C362" s="97">
        <v>2.96500003759248</v>
      </c>
      <c r="D362" s="105" t="str">
        <f t="shared" si="1"/>
        <v>Hex 256 BiCubic (SXB)</v>
      </c>
      <c r="E362" s="106">
        <f t="shared" si="2"/>
        <v>2.965000038</v>
      </c>
    </row>
    <row r="363" ht="9.0" customHeight="1">
      <c r="A363" s="99" t="s">
        <v>543</v>
      </c>
      <c r="B363" s="96" t="s">
        <v>322</v>
      </c>
      <c r="C363" s="97">
        <v>2.96500003759228</v>
      </c>
      <c r="D363" s="105" t="str">
        <f t="shared" si="1"/>
        <v>OS Anti Alias (SXB)</v>
      </c>
      <c r="E363" s="106">
        <f t="shared" si="2"/>
        <v>2.965000038</v>
      </c>
    </row>
    <row r="364" ht="9.0" customHeight="1">
      <c r="A364" s="99" t="s">
        <v>544</v>
      </c>
      <c r="B364" s="96" t="s">
        <v>464</v>
      </c>
      <c r="C364" s="97">
        <v>2.87000019152932</v>
      </c>
      <c r="D364" s="105" t="str">
        <f t="shared" si="1"/>
        <v>Accident &amp; Emergency (MIU)</v>
      </c>
      <c r="E364" s="106">
        <f t="shared" si="2"/>
        <v>2.870000192</v>
      </c>
    </row>
    <row r="365" ht="9.0" customHeight="1">
      <c r="A365" s="99" t="s">
        <v>545</v>
      </c>
      <c r="B365" s="96" t="s">
        <v>464</v>
      </c>
      <c r="C365" s="97">
        <v>2.87000007164932</v>
      </c>
      <c r="D365" s="105" t="str">
        <f t="shared" si="1"/>
        <v>Humunculus Alumni (MIU)</v>
      </c>
      <c r="E365" s="106">
        <f t="shared" si="2"/>
        <v>2.870000072</v>
      </c>
    </row>
    <row r="366" ht="9.0" customHeight="1">
      <c r="A366" s="99" t="s">
        <v>546</v>
      </c>
      <c r="B366" s="96" t="s">
        <v>464</v>
      </c>
      <c r="C366" s="97">
        <v>2.87000007153052</v>
      </c>
      <c r="D366" s="105" t="str">
        <f t="shared" si="1"/>
        <v>Old Tamarindians (MIU)</v>
      </c>
      <c r="E366" s="106">
        <f t="shared" si="2"/>
        <v>2.870000072</v>
      </c>
    </row>
    <row r="367" ht="9.0" customHeight="1">
      <c r="A367" s="99" t="s">
        <v>547</v>
      </c>
      <c r="B367" s="96" t="s">
        <v>464</v>
      </c>
      <c r="C367" s="97">
        <v>2.87000007152934</v>
      </c>
      <c r="D367" s="105" t="str">
        <f t="shared" si="1"/>
        <v>Faculty of UnHumanities (MIU)</v>
      </c>
      <c r="E367" s="106">
        <f t="shared" si="2"/>
        <v>2.870000072</v>
      </c>
    </row>
    <row r="368" ht="9.0" customHeight="1">
      <c r="A368" s="99" t="s">
        <v>548</v>
      </c>
      <c r="B368" s="96" t="s">
        <v>464</v>
      </c>
      <c r="C368" s="97">
        <v>2.87000007152934</v>
      </c>
      <c r="D368" s="105" t="str">
        <f t="shared" si="1"/>
        <v>Old Calculators (MIU)</v>
      </c>
      <c r="E368" s="106">
        <f t="shared" si="2"/>
        <v>2.870000072</v>
      </c>
    </row>
    <row r="369" ht="9.0" customHeight="1">
      <c r="A369" s="99" t="s">
        <v>549</v>
      </c>
      <c r="B369" s="96" t="s">
        <v>340</v>
      </c>
      <c r="C369" s="97">
        <v>2.85200004206484</v>
      </c>
      <c r="D369" s="105" t="str">
        <f t="shared" si="1"/>
        <v>Față Falcons (ANT)</v>
      </c>
      <c r="E369" s="106">
        <f t="shared" si="2"/>
        <v>2.852000042</v>
      </c>
    </row>
    <row r="370" ht="9.0" customHeight="1">
      <c r="A370" s="99" t="s">
        <v>550</v>
      </c>
      <c r="B370" s="96" t="s">
        <v>479</v>
      </c>
      <c r="C370" s="97">
        <v>2.83000003104619</v>
      </c>
      <c r="D370" s="105" t="str">
        <f t="shared" si="1"/>
        <v>Trechoid Wanderers (AEL)</v>
      </c>
      <c r="E370" s="106">
        <f t="shared" si="2"/>
        <v>2.830000031</v>
      </c>
    </row>
    <row r="371" ht="9.0" customHeight="1">
      <c r="A371" s="99" t="s">
        <v>551</v>
      </c>
      <c r="B371" s="96" t="s">
        <v>380</v>
      </c>
      <c r="C371" s="97">
        <v>2.82000000002988</v>
      </c>
      <c r="D371" s="105" t="str">
        <f t="shared" si="1"/>
        <v>Gurchar Mariners (STA)</v>
      </c>
      <c r="E371" s="106">
        <f t="shared" si="2"/>
        <v>2.82</v>
      </c>
    </row>
    <row r="372" ht="9.0" customHeight="1">
      <c r="A372" s="99" t="s">
        <v>552</v>
      </c>
      <c r="B372" s="96" t="s">
        <v>512</v>
      </c>
      <c r="C372" s="97">
        <v>2.78600003614526</v>
      </c>
      <c r="D372" s="105" t="str">
        <f t="shared" si="1"/>
        <v>Nørs (SVG)</v>
      </c>
      <c r="E372" s="106">
        <f t="shared" si="2"/>
        <v>2.786000036</v>
      </c>
    </row>
    <row r="373" ht="9.0" customHeight="1">
      <c r="A373" s="99" t="s">
        <v>553</v>
      </c>
      <c r="B373" s="96" t="s">
        <v>298</v>
      </c>
      <c r="C373" s="97">
        <v>2.755000142633</v>
      </c>
      <c r="D373" s="105" t="str">
        <f t="shared" si="1"/>
        <v>Navon Beach (LLF)</v>
      </c>
      <c r="E373" s="106">
        <f t="shared" si="2"/>
        <v>2.755000143</v>
      </c>
    </row>
    <row r="374" ht="9.0" customHeight="1">
      <c r="A374" s="99" t="s">
        <v>554</v>
      </c>
      <c r="B374" s="96" t="s">
        <v>298</v>
      </c>
      <c r="C374" s="97">
        <v>2.755000142633</v>
      </c>
      <c r="D374" s="105" t="str">
        <f t="shared" si="1"/>
        <v>Orean United (LLF)</v>
      </c>
      <c r="E374" s="106">
        <f t="shared" si="2"/>
        <v>2.755000143</v>
      </c>
    </row>
    <row r="375" ht="9.0" customHeight="1">
      <c r="A375" s="99" t="s">
        <v>362</v>
      </c>
      <c r="B375" s="96" t="s">
        <v>298</v>
      </c>
      <c r="C375" s="97">
        <v>2.755000102673</v>
      </c>
      <c r="D375" s="105" t="str">
        <f t="shared" si="1"/>
        <v>Dover City (LLF)</v>
      </c>
      <c r="E375" s="106">
        <f t="shared" si="2"/>
        <v>2.755000103</v>
      </c>
    </row>
    <row r="376" ht="9.0" customHeight="1">
      <c r="A376" s="99" t="s">
        <v>555</v>
      </c>
      <c r="B376" s="96" t="s">
        <v>303</v>
      </c>
      <c r="C376" s="97">
        <v>2.725000100672</v>
      </c>
      <c r="D376" s="105" t="str">
        <f t="shared" si="1"/>
        <v>Cosmopolitan (CLP)</v>
      </c>
      <c r="E376" s="106">
        <f t="shared" si="2"/>
        <v>2.725000101</v>
      </c>
    </row>
    <row r="377" ht="9.0" customHeight="1">
      <c r="A377" s="99" t="s">
        <v>556</v>
      </c>
      <c r="B377" s="96" t="s">
        <v>348</v>
      </c>
      <c r="C377" s="97">
        <v>2.72000008162219</v>
      </c>
      <c r="D377" s="105" t="str">
        <f t="shared" si="1"/>
        <v>Eastweald (COS)</v>
      </c>
      <c r="E377" s="106">
        <f t="shared" si="2"/>
        <v>2.720000082</v>
      </c>
    </row>
    <row r="378" ht="9.0" customHeight="1">
      <c r="A378" s="99" t="s">
        <v>557</v>
      </c>
      <c r="B378" s="96" t="s">
        <v>348</v>
      </c>
      <c r="C378" s="97">
        <v>2.72000004158299</v>
      </c>
      <c r="D378" s="105" t="str">
        <f t="shared" si="1"/>
        <v>Kaldukosk FC (COS)</v>
      </c>
      <c r="E378" s="106">
        <f t="shared" si="2"/>
        <v>2.720000042</v>
      </c>
    </row>
    <row r="379" ht="9.0" customHeight="1">
      <c r="A379" s="99" t="s">
        <v>558</v>
      </c>
      <c r="B379" s="96" t="s">
        <v>376</v>
      </c>
      <c r="C379" s="97">
        <v>2.6800000571458</v>
      </c>
      <c r="D379" s="105" t="str">
        <f t="shared" si="1"/>
        <v>University College FC (IPE)</v>
      </c>
      <c r="E379" s="106">
        <f t="shared" si="2"/>
        <v>2.680000057</v>
      </c>
    </row>
    <row r="380" ht="9.0" customHeight="1">
      <c r="A380" s="99" t="s">
        <v>559</v>
      </c>
      <c r="B380" s="96" t="s">
        <v>402</v>
      </c>
      <c r="C380" s="97">
        <v>2.63000000000121</v>
      </c>
      <c r="D380" s="105" t="str">
        <f t="shared" si="1"/>
        <v>Athletic Stanza (UNI)</v>
      </c>
      <c r="E380" s="106">
        <f t="shared" si="2"/>
        <v>2.63</v>
      </c>
    </row>
    <row r="381" ht="9.0" customHeight="1">
      <c r="A381" s="99" t="s">
        <v>560</v>
      </c>
      <c r="B381" s="96" t="s">
        <v>505</v>
      </c>
      <c r="C381" s="97">
        <v>2.62000014856034</v>
      </c>
      <c r="D381" s="105" t="str">
        <f t="shared" si="1"/>
        <v>Pajusti Tähte (BSK)</v>
      </c>
      <c r="E381" s="106">
        <f t="shared" si="2"/>
        <v>2.620000149</v>
      </c>
    </row>
    <row r="382" ht="9.0" customHeight="1">
      <c r="A382" s="99" t="s">
        <v>561</v>
      </c>
      <c r="B382" s="96" t="s">
        <v>309</v>
      </c>
      <c r="C382" s="97">
        <v>2.62000011460394</v>
      </c>
      <c r="D382" s="105" t="str">
        <f t="shared" si="1"/>
        <v>Madruguinha Buneco Clube (CPV)</v>
      </c>
      <c r="E382" s="106">
        <f t="shared" si="2"/>
        <v>2.620000115</v>
      </c>
    </row>
    <row r="383" ht="9.0" customHeight="1">
      <c r="A383" s="99" t="s">
        <v>562</v>
      </c>
      <c r="B383" s="96" t="s">
        <v>309</v>
      </c>
      <c r="C383" s="97">
        <v>2.62000003460474</v>
      </c>
      <c r="D383" s="105" t="str">
        <f t="shared" si="1"/>
        <v>31 Cudmundópolis (CPV)</v>
      </c>
      <c r="E383" s="106">
        <f t="shared" si="2"/>
        <v>2.620000035</v>
      </c>
    </row>
    <row r="384" ht="9.0" customHeight="1">
      <c r="A384" s="99" t="s">
        <v>563</v>
      </c>
      <c r="B384" s="96" t="s">
        <v>505</v>
      </c>
      <c r="C384" s="97">
        <v>2.62000002868034</v>
      </c>
      <c r="D384" s="105" t="str">
        <f t="shared" si="1"/>
        <v>Nørdlinge Søfarende (BSK)</v>
      </c>
      <c r="E384" s="106">
        <f t="shared" si="2"/>
        <v>2.620000029</v>
      </c>
    </row>
    <row r="385" ht="9.0" customHeight="1">
      <c r="A385" s="99" t="s">
        <v>564</v>
      </c>
      <c r="B385" s="96" t="s">
        <v>505</v>
      </c>
      <c r="C385" s="97">
        <v>2.62000002856154</v>
      </c>
      <c r="D385" s="105" t="str">
        <f t="shared" si="1"/>
        <v>Lago Unueca 96 (BSK)</v>
      </c>
      <c r="E385" s="106">
        <f t="shared" si="2"/>
        <v>2.620000029</v>
      </c>
    </row>
    <row r="386" ht="9.0" customHeight="1">
      <c r="A386" s="99" t="s">
        <v>565</v>
      </c>
      <c r="B386" s="96" t="s">
        <v>505</v>
      </c>
      <c r="C386" s="97">
        <v>2.62000002856035</v>
      </c>
      <c r="D386" s="105" t="str">
        <f t="shared" si="1"/>
        <v>Fensmark-kvinder (BSK)</v>
      </c>
      <c r="E386" s="106">
        <f t="shared" si="2"/>
        <v>2.620000029</v>
      </c>
    </row>
    <row r="387" ht="9.0" customHeight="1">
      <c r="A387" s="99" t="s">
        <v>566</v>
      </c>
      <c r="B387" s="96" t="s">
        <v>417</v>
      </c>
      <c r="C387" s="97">
        <v>2.60500006615985</v>
      </c>
      <c r="D387" s="105" t="str">
        <f t="shared" si="1"/>
        <v>Iriwati Panthers (UNF)</v>
      </c>
      <c r="E387" s="106">
        <f t="shared" si="2"/>
        <v>2.605000066</v>
      </c>
    </row>
    <row r="388" ht="9.0" customHeight="1">
      <c r="A388" s="99" t="s">
        <v>567</v>
      </c>
      <c r="B388" s="96" t="s">
        <v>417</v>
      </c>
      <c r="C388" s="97">
        <v>2.60500006615985</v>
      </c>
      <c r="D388" s="105" t="str">
        <f t="shared" si="1"/>
        <v>Vititi Paladins (UNF)</v>
      </c>
      <c r="E388" s="106">
        <f t="shared" si="2"/>
        <v>2.605000066</v>
      </c>
    </row>
    <row r="389" ht="9.0" customHeight="1">
      <c r="A389" s="99" t="s">
        <v>568</v>
      </c>
      <c r="B389" s="96" t="s">
        <v>405</v>
      </c>
      <c r="C389" s="97">
        <v>2.56000011403983</v>
      </c>
      <c r="D389" s="105" t="str">
        <f t="shared" si="1"/>
        <v>AS Débardeurs Nationale (OSD)</v>
      </c>
      <c r="E389" s="106">
        <f t="shared" si="2"/>
        <v>2.560000114</v>
      </c>
    </row>
    <row r="390" ht="9.0" customHeight="1">
      <c r="A390" s="99" t="s">
        <v>569</v>
      </c>
      <c r="B390" s="96" t="s">
        <v>298</v>
      </c>
      <c r="C390" s="97">
        <v>2.555000102653</v>
      </c>
      <c r="D390" s="105" t="str">
        <f t="shared" si="1"/>
        <v>Kinney Road (LLF)</v>
      </c>
      <c r="E390" s="106">
        <f t="shared" si="2"/>
        <v>2.555000103</v>
      </c>
    </row>
    <row r="391" ht="9.0" customHeight="1">
      <c r="A391" s="99" t="s">
        <v>570</v>
      </c>
      <c r="B391" s="96" t="s">
        <v>464</v>
      </c>
      <c r="C391" s="97">
        <v>2.47000007152933</v>
      </c>
      <c r="D391" s="105" t="str">
        <f t="shared" si="1"/>
        <v>Un Chien Andalou School (MIU)</v>
      </c>
      <c r="E391" s="106">
        <f t="shared" si="2"/>
        <v>2.470000072</v>
      </c>
    </row>
    <row r="392" ht="9.0" customHeight="1">
      <c r="A392" s="99" t="s">
        <v>571</v>
      </c>
      <c r="B392" s="96" t="s">
        <v>402</v>
      </c>
      <c r="C392" s="97">
        <v>2.43000000000161</v>
      </c>
      <c r="D392" s="105" t="str">
        <f t="shared" si="1"/>
        <v>Univerbardé (UNI)</v>
      </c>
      <c r="E392" s="106">
        <f t="shared" si="2"/>
        <v>2.43</v>
      </c>
    </row>
    <row r="393" ht="9.0" customHeight="1">
      <c r="A393" s="99" t="s">
        <v>572</v>
      </c>
      <c r="B393" s="96" t="s">
        <v>573</v>
      </c>
      <c r="C393" s="97">
        <v>2.410000103138</v>
      </c>
      <c r="D393" s="105" t="str">
        <f t="shared" si="1"/>
        <v>Fort Town Galaxy (FLP)</v>
      </c>
      <c r="E393" s="106">
        <f t="shared" si="2"/>
        <v>2.410000103</v>
      </c>
    </row>
    <row r="394" ht="9.0" customHeight="1">
      <c r="A394" s="99" t="s">
        <v>574</v>
      </c>
      <c r="B394" s="96" t="s">
        <v>442</v>
      </c>
      <c r="C394" s="97">
        <v>2.40500010655529</v>
      </c>
      <c r="D394" s="105" t="str">
        <f t="shared" si="1"/>
        <v>Stroyfungul GU (EAR)</v>
      </c>
      <c r="E394" s="106">
        <f t="shared" si="2"/>
        <v>2.405000107</v>
      </c>
    </row>
    <row r="395" ht="9.0" customHeight="1">
      <c r="A395" s="99" t="s">
        <v>575</v>
      </c>
      <c r="B395" s="96" t="s">
        <v>442</v>
      </c>
      <c r="C395" s="97">
        <v>2.40500008659509</v>
      </c>
      <c r="D395" s="105" t="str">
        <f t="shared" si="1"/>
        <v>Attereg GU (EAR)</v>
      </c>
      <c r="E395" s="106">
        <f t="shared" si="2"/>
        <v>2.405000087</v>
      </c>
    </row>
    <row r="396" ht="9.0" customHeight="1">
      <c r="A396" s="99" t="s">
        <v>576</v>
      </c>
      <c r="B396" s="96" t="s">
        <v>512</v>
      </c>
      <c r="C396" s="97">
        <v>2.38600003602486</v>
      </c>
      <c r="D396" s="105" t="str">
        <f t="shared" si="1"/>
        <v>Huc Åablæt (SVG)</v>
      </c>
      <c r="E396" s="106">
        <f t="shared" si="2"/>
        <v>2.386000036</v>
      </c>
    </row>
    <row r="397" ht="9.0" customHeight="1">
      <c r="A397" s="99" t="s">
        <v>577</v>
      </c>
      <c r="B397" s="96" t="s">
        <v>578</v>
      </c>
      <c r="C397" s="97">
        <v>2.38500014859</v>
      </c>
      <c r="D397" s="105" t="str">
        <f t="shared" si="1"/>
        <v>AC Regia Artadates (PHO)</v>
      </c>
      <c r="E397" s="106">
        <f t="shared" si="2"/>
        <v>2.385000149</v>
      </c>
    </row>
    <row r="398" ht="9.0" customHeight="1">
      <c r="A398" s="99" t="s">
        <v>579</v>
      </c>
      <c r="B398" s="96" t="s">
        <v>437</v>
      </c>
      <c r="C398" s="97">
        <v>2.385</v>
      </c>
      <c r="D398" s="105" t="str">
        <f t="shared" si="1"/>
        <v>West Rodallega Centurions (ERP)</v>
      </c>
      <c r="E398" s="106">
        <f t="shared" si="2"/>
        <v>2.385</v>
      </c>
    </row>
    <row r="399" ht="9.0" customHeight="1">
      <c r="A399" s="99" t="s">
        <v>580</v>
      </c>
      <c r="B399" s="96" t="s">
        <v>410</v>
      </c>
      <c r="C399" s="97">
        <v>2.365</v>
      </c>
      <c r="D399" s="105" t="str">
        <f t="shared" si="1"/>
        <v>Hreindýrsal Stríðsmaður (BLK)</v>
      </c>
      <c r="E399" s="106">
        <f t="shared" si="2"/>
        <v>2.365</v>
      </c>
    </row>
    <row r="400" ht="9.0" customHeight="1">
      <c r="A400" s="99" t="s">
        <v>581</v>
      </c>
      <c r="B400" s="96" t="s">
        <v>497</v>
      </c>
      <c r="C400" s="97">
        <v>2.33000001764818</v>
      </c>
      <c r="D400" s="105" t="str">
        <f t="shared" si="1"/>
        <v>CPD Dinas Larai (FLN)</v>
      </c>
      <c r="E400" s="106">
        <f t="shared" si="2"/>
        <v>2.330000018</v>
      </c>
    </row>
    <row r="401" ht="9.0" customHeight="1">
      <c r="A401" s="99" t="s">
        <v>582</v>
      </c>
      <c r="B401" s="96" t="s">
        <v>376</v>
      </c>
      <c r="C401" s="97">
        <v>2.2800000571058</v>
      </c>
      <c r="D401" s="105" t="str">
        <f t="shared" si="1"/>
        <v>Walkden (IPE)</v>
      </c>
      <c r="E401" s="106">
        <f t="shared" si="2"/>
        <v>2.280000057</v>
      </c>
    </row>
    <row r="402" ht="9.0" customHeight="1">
      <c r="A402" s="99" t="s">
        <v>583</v>
      </c>
      <c r="B402" s="96" t="s">
        <v>376</v>
      </c>
      <c r="C402" s="97">
        <v>2.2800000570662</v>
      </c>
      <c r="D402" s="105" t="str">
        <f t="shared" si="1"/>
        <v>Vant City (IPE)</v>
      </c>
      <c r="E402" s="106">
        <f t="shared" si="2"/>
        <v>2.280000057</v>
      </c>
    </row>
    <row r="403" ht="9.0" customHeight="1">
      <c r="A403" s="99" t="s">
        <v>584</v>
      </c>
      <c r="B403" s="96" t="s">
        <v>376</v>
      </c>
      <c r="C403" s="97">
        <v>2.2800000570658</v>
      </c>
      <c r="D403" s="105" t="str">
        <f t="shared" si="1"/>
        <v>Hutt River Embassy FC (IPE)</v>
      </c>
      <c r="E403" s="106">
        <f t="shared" si="2"/>
        <v>2.280000057</v>
      </c>
    </row>
    <row r="404" ht="9.0" customHeight="1">
      <c r="A404" s="99" t="s">
        <v>585</v>
      </c>
      <c r="B404" s="96" t="s">
        <v>376</v>
      </c>
      <c r="C404" s="97">
        <v>2.2800000570658</v>
      </c>
      <c r="D404" s="105" t="str">
        <f t="shared" si="1"/>
        <v>Leighton (IPE)</v>
      </c>
      <c r="E404" s="106">
        <f t="shared" si="2"/>
        <v>2.280000057</v>
      </c>
    </row>
    <row r="405" ht="9.0" customHeight="1">
      <c r="A405" s="99" t="s">
        <v>586</v>
      </c>
      <c r="B405" s="96" t="s">
        <v>464</v>
      </c>
      <c r="C405" s="97">
        <v>2.27000007156952</v>
      </c>
      <c r="D405" s="105" t="str">
        <f t="shared" si="1"/>
        <v>Tanguy School of Arch. (MIU)</v>
      </c>
      <c r="E405" s="106">
        <f t="shared" si="2"/>
        <v>2.270000072</v>
      </c>
    </row>
    <row r="406" ht="9.0" customHeight="1">
      <c r="A406" s="99" t="s">
        <v>587</v>
      </c>
      <c r="B406" s="96" t="s">
        <v>588</v>
      </c>
      <c r="C406" s="97">
        <v>2.26500000000226</v>
      </c>
      <c r="D406" s="105" t="str">
        <f t="shared" si="1"/>
        <v>Capitolians (KYP)</v>
      </c>
      <c r="E406" s="106">
        <f t="shared" si="2"/>
        <v>2.265</v>
      </c>
    </row>
    <row r="407" ht="9.0" customHeight="1">
      <c r="A407" s="99" t="s">
        <v>589</v>
      </c>
      <c r="B407" s="96" t="s">
        <v>588</v>
      </c>
      <c r="C407" s="97">
        <v>2.26500000000226</v>
      </c>
      <c r="D407" s="105" t="str">
        <f t="shared" si="1"/>
        <v>FC Alaer (KYP)</v>
      </c>
      <c r="E407" s="106">
        <f t="shared" si="2"/>
        <v>2.265</v>
      </c>
    </row>
    <row r="408" ht="9.0" customHeight="1">
      <c r="A408" s="99" t="s">
        <v>590</v>
      </c>
      <c r="B408" s="96" t="s">
        <v>505</v>
      </c>
      <c r="C408" s="97">
        <v>2.22000006860034</v>
      </c>
      <c r="D408" s="105" t="str">
        <f t="shared" si="1"/>
        <v>Adavere Koprad (BSK)</v>
      </c>
      <c r="E408" s="106">
        <f t="shared" si="2"/>
        <v>2.220000069</v>
      </c>
    </row>
    <row r="409" ht="9.0" customHeight="1">
      <c r="A409" s="99" t="s">
        <v>591</v>
      </c>
      <c r="B409" s="96" t="s">
        <v>505</v>
      </c>
      <c r="C409" s="97">
        <v>2.22000002856035</v>
      </c>
      <c r="D409" s="105" t="str">
        <f t="shared" si="1"/>
        <v>Hadsten (BSK)</v>
      </c>
      <c r="E409" s="106">
        <f t="shared" si="2"/>
        <v>2.220000029</v>
      </c>
    </row>
    <row r="410" ht="9.0" customHeight="1">
      <c r="A410" s="99" t="s">
        <v>592</v>
      </c>
      <c r="B410" s="96" t="s">
        <v>382</v>
      </c>
      <c r="C410" s="97">
        <v>2.21500003803785</v>
      </c>
      <c r="D410" s="105" t="str">
        <f t="shared" si="1"/>
        <v>Harloop City (HLO)</v>
      </c>
      <c r="E410" s="106">
        <f t="shared" si="2"/>
        <v>2.215000038</v>
      </c>
    </row>
    <row r="411" ht="9.0" customHeight="1">
      <c r="A411" s="99" t="s">
        <v>593</v>
      </c>
      <c r="B411" s="96" t="s">
        <v>475</v>
      </c>
      <c r="C411" s="97">
        <v>2.175000036648</v>
      </c>
      <c r="D411" s="105" t="str">
        <f t="shared" si="1"/>
        <v>Golden Phoniex (MAP)</v>
      </c>
      <c r="E411" s="106">
        <f t="shared" si="2"/>
        <v>2.175000037</v>
      </c>
    </row>
    <row r="412" ht="9.0" customHeight="1">
      <c r="A412" s="99" t="s">
        <v>594</v>
      </c>
      <c r="B412" s="96" t="s">
        <v>475</v>
      </c>
      <c r="C412" s="97">
        <v>2.175000036528</v>
      </c>
      <c r="D412" s="105" t="str">
        <f t="shared" si="1"/>
        <v>West Ham (MAP)</v>
      </c>
      <c r="E412" s="106">
        <f t="shared" si="2"/>
        <v>2.175000037</v>
      </c>
    </row>
    <row r="413" ht="9.0" customHeight="1">
      <c r="A413" s="99" t="s">
        <v>595</v>
      </c>
      <c r="B413" s="96" t="s">
        <v>427</v>
      </c>
      <c r="C413" s="97">
        <v>2.1500000565462</v>
      </c>
      <c r="D413" s="105" t="str">
        <f t="shared" si="1"/>
        <v>Seersha County (ANC)</v>
      </c>
      <c r="E413" s="106">
        <f t="shared" si="2"/>
        <v>2.150000057</v>
      </c>
    </row>
    <row r="414" ht="9.0" customHeight="1">
      <c r="A414" s="99" t="s">
        <v>596</v>
      </c>
      <c r="B414" s="96" t="s">
        <v>597</v>
      </c>
      <c r="C414" s="97">
        <v>2.140000214</v>
      </c>
      <c r="D414" s="105" t="str">
        <f t="shared" si="1"/>
        <v>Impériale Marchand (SUN)</v>
      </c>
      <c r="E414" s="106">
        <f t="shared" si="2"/>
        <v>2.140000214</v>
      </c>
    </row>
    <row r="415" ht="9.0" customHeight="1">
      <c r="A415" s="99" t="s">
        <v>598</v>
      </c>
      <c r="B415" s="96" t="s">
        <v>303</v>
      </c>
      <c r="C415" s="97">
        <v>2.125000120592</v>
      </c>
      <c r="D415" s="105" t="str">
        <f t="shared" si="1"/>
        <v>Worcester Hearts (CLP)</v>
      </c>
      <c r="E415" s="106">
        <f t="shared" si="2"/>
        <v>2.125000121</v>
      </c>
    </row>
    <row r="416" ht="9.0" customHeight="1">
      <c r="A416" s="99" t="s">
        <v>599</v>
      </c>
      <c r="B416" s="96" t="s">
        <v>535</v>
      </c>
      <c r="C416" s="97">
        <v>2.12000005800154</v>
      </c>
      <c r="D416" s="105" t="str">
        <f t="shared" si="1"/>
        <v>HK Fjóllbærin (HRJ)</v>
      </c>
      <c r="E416" s="106">
        <f t="shared" si="2"/>
        <v>2.120000058</v>
      </c>
    </row>
    <row r="417" ht="9.0" customHeight="1">
      <c r="A417" s="99" t="s">
        <v>600</v>
      </c>
      <c r="B417" s="96" t="s">
        <v>348</v>
      </c>
      <c r="C417" s="97">
        <v>2.12000004160219</v>
      </c>
      <c r="D417" s="105" t="str">
        <f t="shared" si="1"/>
        <v>Klyde (COS)</v>
      </c>
      <c r="E417" s="106">
        <f t="shared" si="2"/>
        <v>2.120000042</v>
      </c>
    </row>
    <row r="418" ht="9.0" customHeight="1">
      <c r="A418" s="99" t="s">
        <v>601</v>
      </c>
      <c r="B418" s="96" t="s">
        <v>602</v>
      </c>
      <c r="C418" s="97">
        <v>2.10000021</v>
      </c>
      <c r="D418" s="105" t="str">
        <f t="shared" si="1"/>
        <v>Ayeville City Pikachus (NSI)</v>
      </c>
      <c r="E418" s="106">
        <f t="shared" si="2"/>
        <v>2.10000021</v>
      </c>
    </row>
    <row r="419" ht="9.0" customHeight="1">
      <c r="A419" s="99" t="s">
        <v>603</v>
      </c>
      <c r="B419" s="96" t="s">
        <v>604</v>
      </c>
      <c r="C419" s="97">
        <v>2.095</v>
      </c>
      <c r="D419" s="105" t="str">
        <f t="shared" si="1"/>
        <v>CSKA Tsaritin Saints (CHK)</v>
      </c>
      <c r="E419" s="106">
        <f t="shared" si="2"/>
        <v>2.095</v>
      </c>
    </row>
    <row r="420" ht="9.0" customHeight="1">
      <c r="A420" s="99" t="s">
        <v>605</v>
      </c>
      <c r="B420" s="96" t="s">
        <v>604</v>
      </c>
      <c r="C420" s="97">
        <v>2.095</v>
      </c>
      <c r="D420" s="105" t="str">
        <f t="shared" si="1"/>
        <v>Red Star Kemenovsk FC (CHK)</v>
      </c>
      <c r="E420" s="106">
        <f t="shared" si="2"/>
        <v>2.095</v>
      </c>
    </row>
    <row r="421" ht="9.0" customHeight="1">
      <c r="A421" s="99" t="s">
        <v>606</v>
      </c>
      <c r="B421" s="96" t="s">
        <v>607</v>
      </c>
      <c r="C421" s="97">
        <v>2.0850000002085</v>
      </c>
      <c r="D421" s="105" t="str">
        <f t="shared" si="1"/>
        <v>FV Lillestrøm (HAK)</v>
      </c>
      <c r="E421" s="106">
        <f t="shared" si="2"/>
        <v>2.085</v>
      </c>
    </row>
    <row r="422" ht="9.0" customHeight="1">
      <c r="A422" s="99" t="s">
        <v>608</v>
      </c>
      <c r="B422" s="96" t="s">
        <v>394</v>
      </c>
      <c r="C422" s="97">
        <v>2.0750000001065</v>
      </c>
      <c r="D422" s="105" t="str">
        <f t="shared" si="1"/>
        <v>Kirkenes FC (KSK)</v>
      </c>
      <c r="E422" s="106">
        <f t="shared" si="2"/>
        <v>2.075</v>
      </c>
    </row>
    <row r="423" ht="9.0" customHeight="1">
      <c r="A423" s="99" t="s">
        <v>609</v>
      </c>
      <c r="B423" s="96" t="s">
        <v>464</v>
      </c>
      <c r="C423" s="97">
        <v>2.07000007156932</v>
      </c>
      <c r="D423" s="105" t="str">
        <f t="shared" si="1"/>
        <v>Clunwardine Salopia (MIU)</v>
      </c>
      <c r="E423" s="106">
        <f t="shared" si="2"/>
        <v>2.070000072</v>
      </c>
    </row>
    <row r="424" ht="9.0" customHeight="1">
      <c r="A424" s="99" t="s">
        <v>610</v>
      </c>
      <c r="B424" s="96" t="s">
        <v>464</v>
      </c>
      <c r="C424" s="97">
        <v>2.07000007152972</v>
      </c>
      <c r="D424" s="105" t="str">
        <f t="shared" si="1"/>
        <v>Rear Admirals (MIU)</v>
      </c>
      <c r="E424" s="106">
        <f t="shared" si="2"/>
        <v>2.070000072</v>
      </c>
    </row>
    <row r="425" ht="9.0" customHeight="1">
      <c r="A425" s="99" t="s">
        <v>182</v>
      </c>
      <c r="B425" s="96" t="s">
        <v>611</v>
      </c>
      <c r="C425" s="97">
        <v>2.040000204</v>
      </c>
      <c r="D425" s="105" t="str">
        <f t="shared" si="1"/>
        <v>Iturributa United (ITB)</v>
      </c>
      <c r="E425" s="106">
        <f t="shared" si="2"/>
        <v>2.040000204</v>
      </c>
    </row>
    <row r="426" ht="9.0" customHeight="1">
      <c r="A426" s="99" t="s">
        <v>612</v>
      </c>
      <c r="B426" s="96" t="s">
        <v>309</v>
      </c>
      <c r="C426" s="97">
        <v>2.02000005460394</v>
      </c>
      <c r="D426" s="105" t="str">
        <f t="shared" si="1"/>
        <v>Paraguay SC (CPV)</v>
      </c>
      <c r="E426" s="106">
        <f t="shared" si="2"/>
        <v>2.020000055</v>
      </c>
    </row>
    <row r="427" ht="9.0" customHeight="1">
      <c r="A427" s="99" t="s">
        <v>613</v>
      </c>
      <c r="B427" s="96" t="s">
        <v>309</v>
      </c>
      <c r="C427" s="97">
        <v>2.02000003462394</v>
      </c>
      <c r="D427" s="105" t="str">
        <f t="shared" si="1"/>
        <v>Vila Xurupita (CPV)</v>
      </c>
      <c r="E427" s="106">
        <f t="shared" si="2"/>
        <v>2.020000035</v>
      </c>
    </row>
    <row r="428" ht="9.0" customHeight="1">
      <c r="A428" s="99" t="s">
        <v>614</v>
      </c>
      <c r="B428" s="96" t="s">
        <v>309</v>
      </c>
      <c r="C428" s="97">
        <v>2.02000003460414</v>
      </c>
      <c r="D428" s="105" t="str">
        <f t="shared" si="1"/>
        <v>Filhos do Íbis (CPV)</v>
      </c>
      <c r="E428" s="106">
        <f t="shared" si="2"/>
        <v>2.020000035</v>
      </c>
    </row>
    <row r="429" ht="9.0" customHeight="1">
      <c r="A429" s="99" t="s">
        <v>615</v>
      </c>
      <c r="B429" s="96" t="s">
        <v>382</v>
      </c>
      <c r="C429" s="97">
        <v>2.01500005803784</v>
      </c>
      <c r="D429" s="105" t="str">
        <f t="shared" si="1"/>
        <v>Jersey FC (HLO)</v>
      </c>
      <c r="E429" s="106">
        <f t="shared" si="2"/>
        <v>2.015000058</v>
      </c>
    </row>
    <row r="430" ht="9.0" customHeight="1">
      <c r="A430" s="99" t="s">
        <v>616</v>
      </c>
      <c r="B430" s="96" t="s">
        <v>417</v>
      </c>
      <c r="C430" s="97">
        <v>2.00500008604025</v>
      </c>
      <c r="D430" s="105" t="str">
        <f t="shared" si="1"/>
        <v>La Pinatra Crusaders (UNF)</v>
      </c>
      <c r="E430" s="106">
        <f t="shared" si="2"/>
        <v>2.005000086</v>
      </c>
    </row>
    <row r="431" ht="9.0" customHeight="1">
      <c r="A431" s="99" t="s">
        <v>617</v>
      </c>
      <c r="B431" s="96" t="s">
        <v>512</v>
      </c>
      <c r="C431" s="97">
        <v>1.98600003606506</v>
      </c>
      <c r="D431" s="105" t="str">
        <f t="shared" si="1"/>
        <v>Aåmæmon (SVG)</v>
      </c>
      <c r="E431" s="106">
        <f t="shared" si="2"/>
        <v>1.986000036</v>
      </c>
    </row>
    <row r="432" ht="9.0" customHeight="1">
      <c r="A432" s="99" t="s">
        <v>618</v>
      </c>
      <c r="B432" s="96" t="s">
        <v>516</v>
      </c>
      <c r="C432" s="97">
        <v>1.9550000781175</v>
      </c>
      <c r="D432" s="105" t="str">
        <f t="shared" si="1"/>
        <v>Tovlin (CTC)</v>
      </c>
      <c r="E432" s="106">
        <f t="shared" si="2"/>
        <v>1.955000078</v>
      </c>
    </row>
    <row r="433" ht="9.0" customHeight="1">
      <c r="A433" s="99" t="s">
        <v>619</v>
      </c>
      <c r="B433" s="96" t="s">
        <v>620</v>
      </c>
      <c r="C433" s="97">
        <v>1.9450001945</v>
      </c>
      <c r="D433" s="105" t="str">
        <f t="shared" si="1"/>
        <v>Tower 2 (THL)</v>
      </c>
      <c r="E433" s="106">
        <f t="shared" si="2"/>
        <v>1.945000195</v>
      </c>
    </row>
    <row r="434" ht="9.0" customHeight="1">
      <c r="A434" s="99" t="s">
        <v>621</v>
      </c>
      <c r="B434" s="96" t="s">
        <v>495</v>
      </c>
      <c r="C434" s="97">
        <v>1.9450000781165</v>
      </c>
      <c r="D434" s="105" t="str">
        <f t="shared" si="1"/>
        <v>Branvün (KOR)</v>
      </c>
      <c r="E434" s="106">
        <f t="shared" si="2"/>
        <v>1.945000078</v>
      </c>
    </row>
    <row r="435" ht="9.0" customHeight="1">
      <c r="A435" s="99" t="s">
        <v>622</v>
      </c>
      <c r="B435" s="96" t="s">
        <v>497</v>
      </c>
      <c r="C435" s="97">
        <v>1.93000001752898</v>
      </c>
      <c r="D435" s="105" t="str">
        <f t="shared" si="1"/>
        <v>De Ioke (FLN)</v>
      </c>
      <c r="E435" s="106">
        <f t="shared" si="2"/>
        <v>1.930000018</v>
      </c>
    </row>
    <row r="436" ht="9.0" customHeight="1">
      <c r="A436" s="99" t="s">
        <v>623</v>
      </c>
      <c r="B436" s="96" t="s">
        <v>535</v>
      </c>
      <c r="C436" s="97">
        <v>1.92000007800114</v>
      </c>
      <c r="D436" s="105" t="str">
        <f t="shared" si="1"/>
        <v>Knattspyrnufélag Stríðsær (HRJ)</v>
      </c>
      <c r="E436" s="106">
        <f t="shared" si="2"/>
        <v>1.920000078</v>
      </c>
    </row>
    <row r="437" ht="9.0" customHeight="1">
      <c r="A437" s="99" t="s">
        <v>624</v>
      </c>
      <c r="B437" s="96" t="s">
        <v>464</v>
      </c>
      <c r="C437" s="97">
        <v>1.87000009152932</v>
      </c>
      <c r="D437" s="105" t="str">
        <f t="shared" si="1"/>
        <v>Old Realists (MIU)</v>
      </c>
      <c r="E437" s="106">
        <f t="shared" si="2"/>
        <v>1.870000092</v>
      </c>
    </row>
    <row r="438" ht="9.0" customHeight="1">
      <c r="A438" s="99" t="s">
        <v>625</v>
      </c>
      <c r="B438" s="96" t="s">
        <v>464</v>
      </c>
      <c r="C438" s="97">
        <v>1.87000007152933</v>
      </c>
      <c r="D438" s="105" t="str">
        <f t="shared" si="1"/>
        <v>Old Fellateians (MIU)</v>
      </c>
      <c r="E438" s="106">
        <f t="shared" si="2"/>
        <v>1.870000072</v>
      </c>
    </row>
    <row r="439" ht="9.0" customHeight="1">
      <c r="A439" s="99" t="s">
        <v>626</v>
      </c>
      <c r="B439" s="96" t="s">
        <v>627</v>
      </c>
      <c r="C439" s="97">
        <v>1.8300001595235</v>
      </c>
      <c r="D439" s="105" t="str">
        <f t="shared" si="1"/>
        <v>Empilot United FC (BRP)</v>
      </c>
      <c r="E439" s="106">
        <f t="shared" si="2"/>
        <v>1.83000016</v>
      </c>
    </row>
    <row r="440" ht="9.0" customHeight="1">
      <c r="A440" s="99" t="s">
        <v>628</v>
      </c>
      <c r="B440" s="96" t="s">
        <v>505</v>
      </c>
      <c r="C440" s="97">
        <v>1.82000006856034</v>
      </c>
      <c r="D440" s="105" t="str">
        <f t="shared" si="1"/>
        <v>Fredensburg Storm (BSK)</v>
      </c>
      <c r="E440" s="106">
        <f t="shared" si="2"/>
        <v>1.820000069</v>
      </c>
    </row>
    <row r="441" ht="9.0" customHeight="1">
      <c r="A441" s="99" t="s">
        <v>629</v>
      </c>
      <c r="B441" s="96" t="s">
        <v>505</v>
      </c>
      <c r="C441" s="97">
        <v>1.82000002856074</v>
      </c>
      <c r="D441" s="105" t="str">
        <f t="shared" si="1"/>
        <v>Väätsa (BSK)</v>
      </c>
      <c r="E441" s="106">
        <f t="shared" si="2"/>
        <v>1.820000029</v>
      </c>
    </row>
    <row r="442" ht="9.0" customHeight="1">
      <c r="A442" s="99" t="s">
        <v>630</v>
      </c>
      <c r="B442" s="96" t="s">
        <v>471</v>
      </c>
      <c r="C442" s="97">
        <v>1.82000000000002</v>
      </c>
      <c r="D442" s="105" t="str">
        <f t="shared" si="1"/>
        <v>Libherr Youth Academy (KRN)</v>
      </c>
      <c r="E442" s="106">
        <f t="shared" si="2"/>
        <v>1.82</v>
      </c>
    </row>
    <row r="443" ht="9.0" customHeight="1">
      <c r="A443" s="99" t="s">
        <v>631</v>
      </c>
      <c r="B443" s="96" t="s">
        <v>417</v>
      </c>
      <c r="C443" s="97">
        <v>1.80500008604005</v>
      </c>
      <c r="D443" s="105" t="str">
        <f t="shared" si="1"/>
        <v>Manvero Heroes (UNF)</v>
      </c>
      <c r="E443" s="106">
        <f t="shared" si="2"/>
        <v>1.805000086</v>
      </c>
    </row>
    <row r="444" ht="9.0" customHeight="1">
      <c r="A444" s="99" t="s">
        <v>632</v>
      </c>
      <c r="B444" s="96" t="s">
        <v>442</v>
      </c>
      <c r="C444" s="97">
        <v>1.80500006657489</v>
      </c>
      <c r="D444" s="105" t="str">
        <f t="shared" si="1"/>
        <v>Brantslaybel TU (EAR)</v>
      </c>
      <c r="E444" s="106">
        <f t="shared" si="2"/>
        <v>1.805000067</v>
      </c>
    </row>
    <row r="445" ht="9.0" customHeight="1">
      <c r="A445" s="99" t="s">
        <v>633</v>
      </c>
      <c r="B445" s="96" t="s">
        <v>475</v>
      </c>
      <c r="C445" s="97">
        <v>1.775000116528</v>
      </c>
      <c r="D445" s="105" t="str">
        <f t="shared" si="1"/>
        <v>River Park (MAP)</v>
      </c>
      <c r="E445" s="106">
        <f t="shared" si="2"/>
        <v>1.775000117</v>
      </c>
    </row>
    <row r="446" ht="9.0" customHeight="1">
      <c r="A446" s="99" t="s">
        <v>634</v>
      </c>
      <c r="B446" s="96" t="s">
        <v>475</v>
      </c>
      <c r="C446" s="97">
        <v>1.775000056548</v>
      </c>
      <c r="D446" s="105" t="str">
        <f t="shared" si="1"/>
        <v>Struggait United (MAP)</v>
      </c>
      <c r="E446" s="106">
        <f t="shared" si="2"/>
        <v>1.775000057</v>
      </c>
    </row>
    <row r="447" ht="9.0" customHeight="1">
      <c r="A447" s="99" t="s">
        <v>635</v>
      </c>
      <c r="B447" s="96" t="s">
        <v>475</v>
      </c>
      <c r="C447" s="97">
        <v>1.775000036528</v>
      </c>
      <c r="D447" s="105" t="str">
        <f t="shared" si="1"/>
        <v>Moonchester United (MAP)</v>
      </c>
      <c r="E447" s="106">
        <f t="shared" si="2"/>
        <v>1.775000037</v>
      </c>
    </row>
    <row r="448" ht="9.0" customHeight="1">
      <c r="A448" s="99" t="s">
        <v>636</v>
      </c>
      <c r="B448" s="96" t="s">
        <v>405</v>
      </c>
      <c r="C448" s="97">
        <v>1.76000005404002</v>
      </c>
      <c r="D448" s="105" t="str">
        <f t="shared" si="1"/>
        <v>Caballeros CF (OSD)</v>
      </c>
      <c r="E448" s="106">
        <f t="shared" si="2"/>
        <v>1.760000054</v>
      </c>
    </row>
    <row r="449" ht="9.0" customHeight="1">
      <c r="A449" s="99" t="s">
        <v>637</v>
      </c>
      <c r="B449" s="96" t="s">
        <v>427</v>
      </c>
      <c r="C449" s="97">
        <v>1.7500000365458</v>
      </c>
      <c r="D449" s="105" t="str">
        <f t="shared" si="1"/>
        <v>Rushmore Athletic (ANC)</v>
      </c>
      <c r="E449" s="106">
        <f t="shared" si="2"/>
        <v>1.750000037</v>
      </c>
    </row>
    <row r="450" ht="9.0" customHeight="1">
      <c r="A450" s="99" t="s">
        <v>638</v>
      </c>
      <c r="B450" s="96" t="s">
        <v>639</v>
      </c>
      <c r="C450" s="97">
        <v>1.750000000175</v>
      </c>
      <c r="D450" s="105" t="str">
        <f t="shared" si="1"/>
        <v>Eindhoven Tigers (CYB)</v>
      </c>
      <c r="E450" s="106">
        <f t="shared" si="2"/>
        <v>1.75</v>
      </c>
    </row>
    <row r="451" ht="9.0" customHeight="1">
      <c r="A451" s="99" t="s">
        <v>640</v>
      </c>
      <c r="B451" s="96" t="s">
        <v>639</v>
      </c>
      <c r="C451" s="97">
        <v>1.750000000175</v>
      </c>
      <c r="D451" s="105" t="str">
        <f t="shared" si="1"/>
        <v>FC Guingamp (CYB)</v>
      </c>
      <c r="E451" s="106">
        <f t="shared" si="2"/>
        <v>1.75</v>
      </c>
    </row>
    <row r="452" ht="9.0" customHeight="1">
      <c r="A452" s="99" t="s">
        <v>641</v>
      </c>
      <c r="B452" s="96" t="s">
        <v>497</v>
      </c>
      <c r="C452" s="97">
        <v>1.73000005756798</v>
      </c>
      <c r="D452" s="105" t="str">
        <f t="shared" si="1"/>
        <v>Rhymney Unedig (FLN)</v>
      </c>
      <c r="E452" s="106">
        <f t="shared" si="2"/>
        <v>1.730000058</v>
      </c>
    </row>
    <row r="453" ht="9.0" customHeight="1">
      <c r="A453" s="99" t="s">
        <v>642</v>
      </c>
      <c r="B453" s="96" t="s">
        <v>391</v>
      </c>
      <c r="C453" s="97">
        <v>1.720000172</v>
      </c>
      <c r="D453" s="105" t="str">
        <f t="shared" si="1"/>
        <v>FC Deska (UGO)</v>
      </c>
      <c r="E453" s="106">
        <f t="shared" si="2"/>
        <v>1.720000172</v>
      </c>
    </row>
    <row r="454" ht="9.0" customHeight="1">
      <c r="A454" s="99" t="s">
        <v>643</v>
      </c>
      <c r="B454" s="96" t="s">
        <v>408</v>
      </c>
      <c r="C454" s="97">
        <v>1.690000169</v>
      </c>
      <c r="D454" s="105" t="str">
        <f t="shared" si="1"/>
        <v>CF Batátaia (GTR)</v>
      </c>
      <c r="E454" s="106">
        <f t="shared" si="2"/>
        <v>1.690000169</v>
      </c>
    </row>
    <row r="455" ht="9.0" customHeight="1">
      <c r="A455" s="99" t="s">
        <v>644</v>
      </c>
      <c r="B455" s="96" t="s">
        <v>408</v>
      </c>
      <c r="C455" s="97">
        <v>1.690000169</v>
      </c>
      <c r="D455" s="105" t="str">
        <f t="shared" si="1"/>
        <v>CF Fátima (GTR)</v>
      </c>
      <c r="E455" s="106">
        <f t="shared" si="2"/>
        <v>1.690000169</v>
      </c>
    </row>
    <row r="456" ht="9.0" customHeight="1">
      <c r="A456" s="99" t="s">
        <v>645</v>
      </c>
      <c r="B456" s="96" t="s">
        <v>607</v>
      </c>
      <c r="C456" s="97">
        <v>1.6850000001685</v>
      </c>
      <c r="D456" s="105" t="str">
        <f t="shared" si="1"/>
        <v>SK Òlafsvik (HAK)</v>
      </c>
      <c r="E456" s="106">
        <f t="shared" si="2"/>
        <v>1.685</v>
      </c>
    </row>
    <row r="457" ht="9.0" customHeight="1">
      <c r="A457" s="99" t="s">
        <v>646</v>
      </c>
      <c r="B457" s="96" t="s">
        <v>647</v>
      </c>
      <c r="C457" s="97">
        <v>1.6550000001655</v>
      </c>
      <c r="D457" s="105" t="str">
        <f t="shared" si="1"/>
        <v>Carlisle (SSB)</v>
      </c>
      <c r="E457" s="106">
        <f t="shared" si="2"/>
        <v>1.655</v>
      </c>
    </row>
    <row r="458" ht="9.0" customHeight="1">
      <c r="A458" s="99" t="s">
        <v>648</v>
      </c>
      <c r="B458" s="96" t="s">
        <v>649</v>
      </c>
      <c r="C458" s="97">
        <v>1.655</v>
      </c>
      <c r="D458" s="105" t="str">
        <f t="shared" si="1"/>
        <v>Democratic Party (POL)</v>
      </c>
      <c r="E458" s="106">
        <f t="shared" si="2"/>
        <v>1.655</v>
      </c>
    </row>
    <row r="459" ht="9.0" customHeight="1">
      <c r="A459" s="99" t="s">
        <v>650</v>
      </c>
      <c r="B459" s="96" t="s">
        <v>649</v>
      </c>
      <c r="C459" s="97">
        <v>1.655</v>
      </c>
      <c r="D459" s="105" t="str">
        <f t="shared" si="1"/>
        <v>The Grand Old Party (POL)</v>
      </c>
      <c r="E459" s="106">
        <f t="shared" si="2"/>
        <v>1.655</v>
      </c>
    </row>
    <row r="460" ht="9.0" customHeight="1">
      <c r="A460" s="99" t="s">
        <v>651</v>
      </c>
      <c r="B460" s="96" t="s">
        <v>652</v>
      </c>
      <c r="C460" s="97">
        <v>1.64500000000164</v>
      </c>
      <c r="D460" s="105" t="str">
        <f t="shared" si="1"/>
        <v>Cosmopolitans (ERK)</v>
      </c>
      <c r="E460" s="106">
        <f t="shared" si="2"/>
        <v>1.645</v>
      </c>
    </row>
    <row r="461" ht="9.0" customHeight="1">
      <c r="A461" s="99" t="s">
        <v>653</v>
      </c>
      <c r="B461" s="96" t="s">
        <v>652</v>
      </c>
      <c r="C461" s="97">
        <v>1.64500000000164</v>
      </c>
      <c r="D461" s="105" t="str">
        <f t="shared" si="1"/>
        <v>Garoosh Hotspur (ERK)</v>
      </c>
      <c r="E461" s="106">
        <f t="shared" si="2"/>
        <v>1.645</v>
      </c>
    </row>
    <row r="462" ht="9.0" customHeight="1">
      <c r="A462" s="99" t="s">
        <v>654</v>
      </c>
      <c r="B462" s="96" t="s">
        <v>479</v>
      </c>
      <c r="C462" s="97">
        <v>1.63000003108618</v>
      </c>
      <c r="D462" s="105" t="str">
        <f t="shared" si="1"/>
        <v>Drayfill Town (AEL)</v>
      </c>
      <c r="E462" s="106">
        <f t="shared" si="2"/>
        <v>1.630000031</v>
      </c>
    </row>
    <row r="463" ht="9.0" customHeight="1">
      <c r="A463" s="99" t="s">
        <v>655</v>
      </c>
      <c r="B463" s="96" t="s">
        <v>505</v>
      </c>
      <c r="C463" s="97">
        <v>1.62000004856034</v>
      </c>
      <c r="D463" s="105" t="str">
        <f t="shared" si="1"/>
        <v>Vodskov Pistrikud (BSK)</v>
      </c>
      <c r="E463" s="106">
        <f t="shared" si="2"/>
        <v>1.620000049</v>
      </c>
    </row>
    <row r="464" ht="9.0" customHeight="1">
      <c r="A464" s="99" t="s">
        <v>656</v>
      </c>
      <c r="B464" s="96" t="s">
        <v>505</v>
      </c>
      <c r="C464" s="97">
        <v>1.62000002856034</v>
      </c>
      <c r="D464" s="105" t="str">
        <f t="shared" si="1"/>
        <v>Løgstør (BSK)</v>
      </c>
      <c r="E464" s="106">
        <f t="shared" si="2"/>
        <v>1.620000029</v>
      </c>
    </row>
    <row r="465" ht="9.0" customHeight="1">
      <c r="A465" s="99" t="s">
        <v>657</v>
      </c>
      <c r="B465" s="96" t="s">
        <v>658</v>
      </c>
      <c r="C465" s="97">
        <v>1.6150000001615</v>
      </c>
      <c r="D465" s="105" t="str">
        <f t="shared" si="1"/>
        <v>Frostmarris (ICM)</v>
      </c>
      <c r="E465" s="106">
        <f t="shared" si="2"/>
        <v>1.615</v>
      </c>
    </row>
    <row r="466" ht="9.0" customHeight="1">
      <c r="A466" s="99" t="s">
        <v>659</v>
      </c>
      <c r="B466" s="96" t="s">
        <v>658</v>
      </c>
      <c r="C466" s="97">
        <v>1.6150000001615</v>
      </c>
      <c r="D466" s="105" t="str">
        <f t="shared" si="1"/>
        <v>Old Haven (ICM)</v>
      </c>
      <c r="E466" s="106">
        <f t="shared" si="2"/>
        <v>1.615</v>
      </c>
    </row>
    <row r="467" ht="9.0" customHeight="1">
      <c r="A467" s="99" t="s">
        <v>660</v>
      </c>
      <c r="B467" s="96" t="s">
        <v>661</v>
      </c>
      <c r="C467" s="97">
        <v>1.6000000156445</v>
      </c>
      <c r="D467" s="105" t="str">
        <f t="shared" si="1"/>
        <v>Voley (DAI)</v>
      </c>
      <c r="E467" s="106">
        <f t="shared" si="2"/>
        <v>1.600000016</v>
      </c>
    </row>
    <row r="468" ht="9.0" customHeight="1">
      <c r="A468" s="99" t="s">
        <v>662</v>
      </c>
      <c r="B468" s="96" t="s">
        <v>663</v>
      </c>
      <c r="C468" s="97">
        <v>1.5950001595</v>
      </c>
      <c r="D468" s="105" t="str">
        <f t="shared" si="1"/>
        <v>AC Accerigarriba (MTR)</v>
      </c>
      <c r="E468" s="106">
        <f t="shared" si="2"/>
        <v>1.59500016</v>
      </c>
    </row>
    <row r="469" ht="9.0" customHeight="1">
      <c r="A469" s="99" t="s">
        <v>664</v>
      </c>
      <c r="B469" s="96" t="s">
        <v>512</v>
      </c>
      <c r="C469" s="97">
        <v>1.58600007602486</v>
      </c>
      <c r="D469" s="105" t="str">
        <f t="shared" si="1"/>
        <v>Reijklaåven (SVG)</v>
      </c>
      <c r="E469" s="106">
        <f t="shared" si="2"/>
        <v>1.586000076</v>
      </c>
    </row>
    <row r="470" ht="9.0" customHeight="1">
      <c r="A470" s="99" t="s">
        <v>665</v>
      </c>
      <c r="B470" s="96" t="s">
        <v>578</v>
      </c>
      <c r="C470" s="97">
        <v>1.58500006859</v>
      </c>
      <c r="D470" s="105" t="str">
        <f t="shared" si="1"/>
        <v>Torpedo Okhtepes Oztenza (PHO)</v>
      </c>
      <c r="E470" s="106">
        <f t="shared" si="2"/>
        <v>1.585000069</v>
      </c>
    </row>
    <row r="471" ht="9.0" customHeight="1">
      <c r="A471" s="99" t="s">
        <v>666</v>
      </c>
      <c r="B471" s="96" t="s">
        <v>437</v>
      </c>
      <c r="C471" s="97">
        <v>1.585</v>
      </c>
      <c r="D471" s="105" t="str">
        <f t="shared" si="1"/>
        <v>Go Sushi Apo’olo (ERP)</v>
      </c>
      <c r="E471" s="106">
        <f t="shared" si="2"/>
        <v>1.585</v>
      </c>
    </row>
    <row r="472" ht="9.0" customHeight="1">
      <c r="A472" s="99" t="s">
        <v>667</v>
      </c>
      <c r="B472" s="96" t="s">
        <v>437</v>
      </c>
      <c r="C472" s="97">
        <v>1.585</v>
      </c>
      <c r="D472" s="105" t="str">
        <f t="shared" si="1"/>
        <v>Sleepy Hollow CS (ERP)</v>
      </c>
      <c r="E472" s="106">
        <f t="shared" si="2"/>
        <v>1.585</v>
      </c>
    </row>
    <row r="473" ht="9.0" customHeight="1">
      <c r="A473" s="99" t="s">
        <v>668</v>
      </c>
      <c r="B473" s="96" t="s">
        <v>475</v>
      </c>
      <c r="C473" s="97">
        <v>1.575000056568</v>
      </c>
      <c r="D473" s="105" t="str">
        <f t="shared" si="1"/>
        <v>Matting Memorial (MAP)</v>
      </c>
      <c r="E473" s="106">
        <f t="shared" si="2"/>
        <v>1.575000057</v>
      </c>
    </row>
    <row r="474" ht="9.0" customHeight="1">
      <c r="A474" s="99" t="s">
        <v>669</v>
      </c>
      <c r="B474" s="96" t="s">
        <v>670</v>
      </c>
      <c r="C474" s="97">
        <v>1.570000157</v>
      </c>
      <c r="D474" s="105" t="str">
        <f t="shared" si="1"/>
        <v>Elmelk (MAN)</v>
      </c>
      <c r="E474" s="106">
        <f t="shared" si="2"/>
        <v>1.570000157</v>
      </c>
    </row>
    <row r="475" ht="9.0" customHeight="1">
      <c r="A475" s="99" t="s">
        <v>671</v>
      </c>
      <c r="B475" s="96" t="s">
        <v>410</v>
      </c>
      <c r="C475" s="97">
        <v>1.565</v>
      </c>
      <c r="D475" s="105" t="str">
        <f t="shared" si="1"/>
        <v>K85 Járn Virkaroy (BLK)</v>
      </c>
      <c r="E475" s="106">
        <f t="shared" si="2"/>
        <v>1.565</v>
      </c>
    </row>
    <row r="476" ht="9.0" customHeight="1">
      <c r="A476" s="99" t="s">
        <v>672</v>
      </c>
      <c r="B476" s="96" t="s">
        <v>673</v>
      </c>
      <c r="C476" s="97">
        <v>1.560000156</v>
      </c>
      <c r="D476" s="105" t="str">
        <f t="shared" si="1"/>
        <v>Arcadia AFC (AIS)</v>
      </c>
      <c r="E476" s="106">
        <f t="shared" si="2"/>
        <v>1.560000156</v>
      </c>
    </row>
    <row r="477" ht="9.0" customHeight="1">
      <c r="A477" s="99" t="s">
        <v>674</v>
      </c>
      <c r="B477" s="96" t="s">
        <v>405</v>
      </c>
      <c r="C477" s="97">
        <v>1.56000003405982</v>
      </c>
      <c r="D477" s="105" t="str">
        <f t="shared" si="1"/>
        <v>Clube Cobreloa (OSD)</v>
      </c>
      <c r="E477" s="106">
        <f t="shared" si="2"/>
        <v>1.560000034</v>
      </c>
    </row>
    <row r="478" ht="9.0" customHeight="1">
      <c r="A478" s="99" t="s">
        <v>675</v>
      </c>
      <c r="B478" s="96" t="s">
        <v>516</v>
      </c>
      <c r="C478" s="97">
        <v>1.5550000381175</v>
      </c>
      <c r="D478" s="105" t="str">
        <f t="shared" si="1"/>
        <v>Forrest (CTC)</v>
      </c>
      <c r="E478" s="106">
        <f t="shared" si="2"/>
        <v>1.555000038</v>
      </c>
    </row>
    <row r="479" ht="9.0" customHeight="1">
      <c r="A479" s="99" t="s">
        <v>676</v>
      </c>
      <c r="B479" s="96" t="s">
        <v>677</v>
      </c>
      <c r="C479" s="97">
        <v>1.4750001475</v>
      </c>
      <c r="D479" s="105" t="str">
        <f t="shared" si="1"/>
        <v>Ithaca Big Red (VRB)</v>
      </c>
      <c r="E479" s="106">
        <f t="shared" si="2"/>
        <v>1.475000148</v>
      </c>
    </row>
    <row r="480" ht="9.0" customHeight="1">
      <c r="A480" s="99" t="s">
        <v>678</v>
      </c>
      <c r="B480" s="96" t="s">
        <v>394</v>
      </c>
      <c r="C480" s="97">
        <v>1.4750000000865</v>
      </c>
      <c r="D480" s="105" t="str">
        <f t="shared" si="1"/>
        <v>Latrobe AFC (KSK)</v>
      </c>
      <c r="E480" s="106">
        <f t="shared" si="2"/>
        <v>1.475</v>
      </c>
    </row>
    <row r="481" ht="9.0" customHeight="1">
      <c r="A481" s="99" t="s">
        <v>679</v>
      </c>
      <c r="B481" s="96" t="s">
        <v>394</v>
      </c>
      <c r="C481" s="97">
        <v>1.4750000000665</v>
      </c>
      <c r="D481" s="105" t="str">
        <f t="shared" si="1"/>
        <v>CS Saint-Rémy (KSK)</v>
      </c>
      <c r="E481" s="106">
        <f t="shared" si="2"/>
        <v>1.475</v>
      </c>
    </row>
    <row r="482" ht="9.0" customHeight="1">
      <c r="A482" s="99" t="s">
        <v>680</v>
      </c>
      <c r="B482" s="96" t="s">
        <v>588</v>
      </c>
      <c r="C482" s="97">
        <v>1.46500000000147</v>
      </c>
      <c r="D482" s="105" t="str">
        <f t="shared" si="1"/>
        <v>Borlfield Town (KYP)</v>
      </c>
      <c r="E482" s="106">
        <f t="shared" si="2"/>
        <v>1.465</v>
      </c>
    </row>
    <row r="483" ht="9.0" customHeight="1">
      <c r="A483" s="99" t="s">
        <v>681</v>
      </c>
      <c r="B483" s="96" t="s">
        <v>588</v>
      </c>
      <c r="C483" s="97">
        <v>1.46500000000147</v>
      </c>
      <c r="D483" s="105" t="str">
        <f t="shared" si="1"/>
        <v>Bravin Rangers (KYP)</v>
      </c>
      <c r="E483" s="106">
        <f t="shared" si="2"/>
        <v>1.465</v>
      </c>
    </row>
    <row r="484" ht="9.0" customHeight="1">
      <c r="A484" s="99" t="s">
        <v>682</v>
      </c>
      <c r="B484" s="96" t="s">
        <v>627</v>
      </c>
      <c r="C484" s="97">
        <v>1.4300001195235</v>
      </c>
      <c r="D484" s="105" t="str">
        <f t="shared" si="1"/>
        <v>Prime Para United (BRP)</v>
      </c>
      <c r="E484" s="106">
        <f t="shared" si="2"/>
        <v>1.43000012</v>
      </c>
    </row>
    <row r="485" ht="9.0" customHeight="1">
      <c r="A485" s="99" t="s">
        <v>683</v>
      </c>
      <c r="B485" s="96" t="s">
        <v>627</v>
      </c>
      <c r="C485" s="97">
        <v>1.4300000396035</v>
      </c>
      <c r="D485" s="105" t="str">
        <f t="shared" si="1"/>
        <v>New City FAC (BRP)</v>
      </c>
      <c r="E485" s="106">
        <f t="shared" si="2"/>
        <v>1.43000004</v>
      </c>
    </row>
    <row r="486" ht="9.0" customHeight="1">
      <c r="A486" s="99" t="s">
        <v>684</v>
      </c>
      <c r="B486" s="96" t="s">
        <v>627</v>
      </c>
      <c r="C486" s="97">
        <v>1.4300000396035</v>
      </c>
      <c r="D486" s="105" t="str">
        <f t="shared" si="1"/>
        <v>Tagud Wanderer (BRP)</v>
      </c>
      <c r="E486" s="106">
        <f t="shared" si="2"/>
        <v>1.43000004</v>
      </c>
    </row>
    <row r="487" ht="9.0" customHeight="1">
      <c r="A487" s="99" t="s">
        <v>685</v>
      </c>
      <c r="B487" s="96" t="s">
        <v>402</v>
      </c>
      <c r="C487" s="97">
        <v>1.43000000000081</v>
      </c>
      <c r="D487" s="105" t="str">
        <f t="shared" si="1"/>
        <v>Gratizoli (UNI)</v>
      </c>
      <c r="E487" s="106">
        <f t="shared" si="2"/>
        <v>1.43</v>
      </c>
    </row>
    <row r="488" ht="9.0" customHeight="1">
      <c r="A488" s="99" t="s">
        <v>686</v>
      </c>
      <c r="B488" s="96" t="s">
        <v>687</v>
      </c>
      <c r="C488" s="97">
        <v>1.420000000142</v>
      </c>
      <c r="D488" s="105" t="str">
        <f t="shared" si="1"/>
        <v>Frbiba City (MIC)</v>
      </c>
      <c r="E488" s="106">
        <f t="shared" si="2"/>
        <v>1.42</v>
      </c>
    </row>
    <row r="489" ht="9.0" customHeight="1">
      <c r="A489" s="99" t="s">
        <v>688</v>
      </c>
      <c r="B489" s="96" t="s">
        <v>471</v>
      </c>
      <c r="C489" s="97">
        <v>1.42000000000001</v>
      </c>
      <c r="D489" s="105" t="str">
        <f t="shared" si="1"/>
        <v>New Southampton YA (KRN)</v>
      </c>
      <c r="E489" s="106">
        <f t="shared" si="2"/>
        <v>1.42</v>
      </c>
    </row>
    <row r="490" ht="9.0" customHeight="1">
      <c r="A490" s="99" t="s">
        <v>689</v>
      </c>
      <c r="B490" s="96" t="s">
        <v>434</v>
      </c>
      <c r="C490" s="97">
        <v>1.415000114527</v>
      </c>
      <c r="D490" s="105" t="str">
        <f t="shared" si="1"/>
        <v>Carrington FK (AMV)</v>
      </c>
      <c r="E490" s="106">
        <f t="shared" si="2"/>
        <v>1.415000115</v>
      </c>
    </row>
    <row r="491" ht="9.0" customHeight="1">
      <c r="A491" s="99" t="s">
        <v>690</v>
      </c>
      <c r="B491" s="96" t="s">
        <v>434</v>
      </c>
      <c r="C491" s="97">
        <v>1.415000094547</v>
      </c>
      <c r="D491" s="105" t="str">
        <f t="shared" si="1"/>
        <v>FK Kelsey (AMV)</v>
      </c>
      <c r="E491" s="106">
        <f t="shared" si="2"/>
        <v>1.415000095</v>
      </c>
    </row>
    <row r="492" ht="9.0" customHeight="1">
      <c r="A492" s="99" t="s">
        <v>691</v>
      </c>
      <c r="B492" s="96" t="s">
        <v>573</v>
      </c>
      <c r="C492" s="97">
        <v>1.410000043098</v>
      </c>
      <c r="D492" s="105" t="str">
        <f t="shared" si="1"/>
        <v>Ebbtoll Sharks (FLP)</v>
      </c>
      <c r="E492" s="106">
        <f t="shared" si="2"/>
        <v>1.410000043</v>
      </c>
    </row>
    <row r="493" ht="9.0" customHeight="1">
      <c r="A493" s="99" t="s">
        <v>692</v>
      </c>
      <c r="B493" s="96" t="s">
        <v>693</v>
      </c>
      <c r="C493" s="97">
        <v>1.4</v>
      </c>
      <c r="D493" s="105" t="str">
        <f t="shared" si="1"/>
        <v>Arcova (CSC)</v>
      </c>
      <c r="E493" s="106">
        <f t="shared" si="2"/>
        <v>1.4</v>
      </c>
    </row>
    <row r="494" ht="9.0" customHeight="1">
      <c r="A494" s="99" t="s">
        <v>694</v>
      </c>
      <c r="B494" s="96" t="s">
        <v>693</v>
      </c>
      <c r="C494" s="97">
        <v>1.4</v>
      </c>
      <c r="D494" s="105" t="str">
        <f t="shared" si="1"/>
        <v>Knoxcrest (CSC)</v>
      </c>
      <c r="E494" s="106">
        <f t="shared" si="2"/>
        <v>1.4</v>
      </c>
    </row>
    <row r="495" ht="9.0" customHeight="1">
      <c r="A495" s="99" t="s">
        <v>695</v>
      </c>
      <c r="B495" s="96" t="s">
        <v>512</v>
      </c>
      <c r="C495" s="97">
        <v>1.38600005602486</v>
      </c>
      <c r="D495" s="105" t="str">
        <f t="shared" si="1"/>
        <v>Hønørvijlnen (SVG)</v>
      </c>
      <c r="E495" s="106">
        <f t="shared" si="2"/>
        <v>1.386000056</v>
      </c>
    </row>
    <row r="496" ht="9.0" customHeight="1">
      <c r="A496" s="99" t="s">
        <v>696</v>
      </c>
      <c r="B496" s="96" t="s">
        <v>516</v>
      </c>
      <c r="C496" s="97">
        <v>1.3550000780575</v>
      </c>
      <c r="D496" s="105" t="str">
        <f t="shared" si="1"/>
        <v>Coral Town (CTC)</v>
      </c>
      <c r="E496" s="106">
        <f t="shared" si="2"/>
        <v>1.355000078</v>
      </c>
    </row>
    <row r="497" ht="9.0" customHeight="1">
      <c r="A497" s="99" t="s">
        <v>697</v>
      </c>
      <c r="B497" s="96" t="s">
        <v>597</v>
      </c>
      <c r="C497" s="97">
        <v>1.340000134</v>
      </c>
      <c r="D497" s="105" t="str">
        <f t="shared" si="1"/>
        <v>Chelmsford Sporting (SUN)</v>
      </c>
      <c r="E497" s="106">
        <f t="shared" si="2"/>
        <v>1.340000134</v>
      </c>
    </row>
    <row r="498" ht="9.0" customHeight="1">
      <c r="A498" s="99" t="s">
        <v>698</v>
      </c>
      <c r="B498" s="96" t="s">
        <v>391</v>
      </c>
      <c r="C498" s="97">
        <v>1.320000132</v>
      </c>
      <c r="D498" s="105" t="str">
        <f t="shared" si="1"/>
        <v>West Tolten (UGO)</v>
      </c>
      <c r="E498" s="106">
        <f t="shared" si="2"/>
        <v>1.320000132</v>
      </c>
    </row>
    <row r="499" ht="9.0" customHeight="1">
      <c r="A499" s="99" t="s">
        <v>699</v>
      </c>
      <c r="B499" s="96" t="s">
        <v>602</v>
      </c>
      <c r="C499" s="97">
        <v>1.30000013</v>
      </c>
      <c r="D499" s="105" t="str">
        <f t="shared" si="1"/>
        <v>Tivoli City Venassaurs (NSI)</v>
      </c>
      <c r="E499" s="106">
        <f t="shared" si="2"/>
        <v>1.30000013</v>
      </c>
    </row>
    <row r="500" ht="9.0" customHeight="1">
      <c r="A500" s="99" t="s">
        <v>700</v>
      </c>
      <c r="B500" s="96" t="s">
        <v>604</v>
      </c>
      <c r="C500" s="97">
        <v>1.295</v>
      </c>
      <c r="D500" s="105" t="str">
        <f t="shared" si="1"/>
        <v>CDSC Spartak Bolsh (CHK)</v>
      </c>
      <c r="E500" s="106">
        <f t="shared" si="2"/>
        <v>1.295</v>
      </c>
    </row>
    <row r="501" ht="9.0" customHeight="1">
      <c r="A501" s="99" t="s">
        <v>701</v>
      </c>
      <c r="B501" s="96" t="s">
        <v>647</v>
      </c>
      <c r="C501" s="97">
        <v>1.2550000001255</v>
      </c>
      <c r="D501" s="105" t="str">
        <f t="shared" si="1"/>
        <v>Glasgow Town (SSB)</v>
      </c>
      <c r="E501" s="106">
        <f t="shared" si="2"/>
        <v>1.255</v>
      </c>
    </row>
    <row r="502" ht="9.0" customHeight="1">
      <c r="A502" s="99" t="s">
        <v>702</v>
      </c>
      <c r="B502" s="96" t="s">
        <v>649</v>
      </c>
      <c r="C502" s="97">
        <v>1.255</v>
      </c>
      <c r="D502" s="105" t="str">
        <f t="shared" si="1"/>
        <v>Royalist Party (POL)</v>
      </c>
      <c r="E502" s="106">
        <f t="shared" si="2"/>
        <v>1.255</v>
      </c>
    </row>
    <row r="503" ht="9.0" customHeight="1">
      <c r="A503" s="99" t="s">
        <v>703</v>
      </c>
      <c r="B503" s="96" t="s">
        <v>652</v>
      </c>
      <c r="C503" s="97">
        <v>1.24500000000125</v>
      </c>
      <c r="D503" s="105" t="str">
        <f t="shared" si="1"/>
        <v>Magnetas (ERK)</v>
      </c>
      <c r="E503" s="106">
        <f t="shared" si="2"/>
        <v>1.245</v>
      </c>
    </row>
    <row r="504" ht="9.0" customHeight="1">
      <c r="A504" s="99" t="s">
        <v>175</v>
      </c>
      <c r="B504" s="96" t="s">
        <v>611</v>
      </c>
      <c r="C504" s="97">
        <v>1.240000124</v>
      </c>
      <c r="D504" s="105" t="str">
        <f t="shared" si="1"/>
        <v>Sporting Iturributa (ITB)</v>
      </c>
      <c r="E504" s="106">
        <f t="shared" si="2"/>
        <v>1.240000124</v>
      </c>
    </row>
    <row r="505" ht="9.0" customHeight="1">
      <c r="A505" s="99" t="s">
        <v>704</v>
      </c>
      <c r="B505" s="96" t="s">
        <v>434</v>
      </c>
      <c r="C505" s="97">
        <v>1.215000074547</v>
      </c>
      <c r="D505" s="105" t="str">
        <f t="shared" si="1"/>
        <v>Stonengarten UH (AMV)</v>
      </c>
      <c r="E505" s="106">
        <f t="shared" si="2"/>
        <v>1.215000075</v>
      </c>
    </row>
    <row r="506" ht="9.0" customHeight="1">
      <c r="A506" s="99" t="s">
        <v>705</v>
      </c>
      <c r="B506" s="96" t="s">
        <v>661</v>
      </c>
      <c r="C506" s="97">
        <v>1.2000000955245</v>
      </c>
      <c r="D506" s="105" t="str">
        <f t="shared" si="1"/>
        <v>University (DAI)</v>
      </c>
      <c r="E506" s="106">
        <f t="shared" si="2"/>
        <v>1.200000096</v>
      </c>
    </row>
    <row r="507" ht="9.0" customHeight="1">
      <c r="A507" s="99" t="s">
        <v>706</v>
      </c>
      <c r="B507" s="96" t="s">
        <v>661</v>
      </c>
      <c r="C507" s="97">
        <v>1.2000000156045</v>
      </c>
      <c r="D507" s="105" t="str">
        <f t="shared" si="1"/>
        <v>Korriga (DAI)</v>
      </c>
      <c r="E507" s="106">
        <f t="shared" si="2"/>
        <v>1.200000016</v>
      </c>
    </row>
    <row r="508" ht="9.0" customHeight="1">
      <c r="A508" s="99" t="s">
        <v>707</v>
      </c>
      <c r="B508" s="96" t="s">
        <v>663</v>
      </c>
      <c r="C508" s="97">
        <v>1.1950001195</v>
      </c>
      <c r="D508" s="105" t="str">
        <f t="shared" si="1"/>
        <v>Athletic Acquagarella (MTR)</v>
      </c>
      <c r="E508" s="106">
        <f t="shared" si="2"/>
        <v>1.19500012</v>
      </c>
    </row>
    <row r="509" ht="9.0" customHeight="1">
      <c r="A509" s="99" t="s">
        <v>708</v>
      </c>
      <c r="B509" s="96" t="s">
        <v>670</v>
      </c>
      <c r="C509" s="97">
        <v>1.170000117</v>
      </c>
      <c r="D509" s="105" t="str">
        <f t="shared" si="1"/>
        <v>Ansker (MAN)</v>
      </c>
      <c r="E509" s="106">
        <f t="shared" si="2"/>
        <v>1.170000117</v>
      </c>
    </row>
    <row r="510" ht="9.0" customHeight="1">
      <c r="A510" s="99" t="s">
        <v>709</v>
      </c>
      <c r="B510" s="96" t="s">
        <v>410</v>
      </c>
      <c r="C510" s="97">
        <v>1.165</v>
      </c>
      <c r="D510" s="105" t="str">
        <f t="shared" si="1"/>
        <v>FF Berafjörðinn (BLK)</v>
      </c>
      <c r="E510" s="106">
        <f t="shared" si="2"/>
        <v>1.165</v>
      </c>
    </row>
    <row r="511" ht="9.0" customHeight="1">
      <c r="A511" s="99" t="s">
        <v>710</v>
      </c>
      <c r="B511" s="96" t="s">
        <v>412</v>
      </c>
      <c r="C511" s="97">
        <v>1.160000116</v>
      </c>
      <c r="D511" s="105" t="str">
        <f t="shared" si="1"/>
        <v>Lake Town (WLK)</v>
      </c>
      <c r="E511" s="106">
        <f t="shared" si="2"/>
        <v>1.160000116</v>
      </c>
    </row>
    <row r="512" ht="9.0" customHeight="1">
      <c r="A512" s="99" t="s">
        <v>711</v>
      </c>
      <c r="B512" s="96" t="s">
        <v>412</v>
      </c>
      <c r="C512" s="97">
        <v>1.160000116</v>
      </c>
      <c r="D512" s="105" t="str">
        <f t="shared" si="1"/>
        <v>Waterfall City (WLK)</v>
      </c>
      <c r="E512" s="106">
        <f t="shared" si="2"/>
        <v>1.160000116</v>
      </c>
    </row>
    <row r="513" ht="9.0" customHeight="1">
      <c r="A513" s="99" t="s">
        <v>712</v>
      </c>
      <c r="B513" s="96" t="s">
        <v>412</v>
      </c>
      <c r="C513" s="97">
        <v>1.160000116</v>
      </c>
      <c r="D513" s="105" t="str">
        <f t="shared" si="1"/>
        <v>Wolf’s Vale (WLK)</v>
      </c>
      <c r="E513" s="106">
        <f t="shared" si="2"/>
        <v>1.160000116</v>
      </c>
    </row>
    <row r="514" ht="9.0" customHeight="1">
      <c r="A514" s="99" t="s">
        <v>713</v>
      </c>
      <c r="B514" s="96" t="s">
        <v>714</v>
      </c>
      <c r="C514" s="97">
        <v>1.150000115</v>
      </c>
      <c r="D514" s="105" t="str">
        <f t="shared" si="1"/>
        <v>House of Octavius (TRV)</v>
      </c>
      <c r="E514" s="106">
        <f t="shared" si="2"/>
        <v>1.150000115</v>
      </c>
    </row>
    <row r="515" ht="9.0" customHeight="1">
      <c r="A515" s="99" t="s">
        <v>715</v>
      </c>
      <c r="B515" s="96" t="s">
        <v>495</v>
      </c>
      <c r="C515" s="97">
        <v>1.1450000780365</v>
      </c>
      <c r="D515" s="105" t="str">
        <f t="shared" si="1"/>
        <v>Líjü (KOR)</v>
      </c>
      <c r="E515" s="106">
        <f t="shared" si="2"/>
        <v>1.145000078</v>
      </c>
    </row>
    <row r="516" ht="9.0" customHeight="1">
      <c r="A516" s="99" t="s">
        <v>716</v>
      </c>
      <c r="B516" s="96" t="s">
        <v>497</v>
      </c>
      <c r="C516" s="97">
        <v>1.13000003754778</v>
      </c>
      <c r="D516" s="105" t="str">
        <f t="shared" si="1"/>
        <v>Mmyrskanor Unedig (FLN)</v>
      </c>
      <c r="E516" s="106">
        <f t="shared" si="2"/>
        <v>1.130000038</v>
      </c>
    </row>
    <row r="517" ht="9.0" customHeight="1">
      <c r="A517" s="99" t="s">
        <v>717</v>
      </c>
      <c r="B517" s="96" t="s">
        <v>391</v>
      </c>
      <c r="C517" s="97">
        <v>1.120000112</v>
      </c>
      <c r="D517" s="105" t="str">
        <f t="shared" si="1"/>
        <v>Kjeldor Knights (UGO)</v>
      </c>
      <c r="E517" s="106">
        <f t="shared" si="2"/>
        <v>1.120000112</v>
      </c>
    </row>
    <row r="518" ht="9.0" customHeight="1">
      <c r="A518" s="99" t="s">
        <v>718</v>
      </c>
      <c r="B518" s="96" t="s">
        <v>535</v>
      </c>
      <c r="C518" s="97">
        <v>1.12000007800034</v>
      </c>
      <c r="D518" s="105" t="str">
        <f t="shared" si="1"/>
        <v>Knattspyrnufélag Bolúvík (HRJ)</v>
      </c>
      <c r="E518" s="106">
        <f t="shared" si="2"/>
        <v>1.120000078</v>
      </c>
    </row>
    <row r="519" ht="9.0" customHeight="1">
      <c r="A519" s="99" t="s">
        <v>719</v>
      </c>
      <c r="B519" s="96" t="s">
        <v>720</v>
      </c>
      <c r="C519" s="97">
        <v>1.1050001105</v>
      </c>
      <c r="D519" s="105" t="str">
        <f t="shared" si="1"/>
        <v>Ruaonemotunga (WIL)</v>
      </c>
      <c r="E519" s="106">
        <f t="shared" si="2"/>
        <v>1.105000111</v>
      </c>
    </row>
    <row r="520" ht="9.0" customHeight="1">
      <c r="A520" s="99" t="s">
        <v>721</v>
      </c>
      <c r="B520" s="96" t="s">
        <v>408</v>
      </c>
      <c r="C520" s="97">
        <v>1.090000109</v>
      </c>
      <c r="D520" s="105" t="str">
        <f t="shared" si="1"/>
        <v>CF Caicique Agüeybaná (GTR)</v>
      </c>
      <c r="E520" s="106">
        <f t="shared" si="2"/>
        <v>1.090000109</v>
      </c>
    </row>
    <row r="521" ht="9.0" customHeight="1">
      <c r="A521" s="99" t="s">
        <v>722</v>
      </c>
      <c r="B521" s="96" t="s">
        <v>723</v>
      </c>
      <c r="C521" s="97">
        <v>1.090000109</v>
      </c>
      <c r="D521" s="105" t="str">
        <f t="shared" si="1"/>
        <v>Montfort Wanderers (LCP)</v>
      </c>
      <c r="E521" s="106">
        <f t="shared" si="2"/>
        <v>1.090000109</v>
      </c>
    </row>
    <row r="522" ht="9.0" customHeight="1">
      <c r="A522" s="99" t="s">
        <v>724</v>
      </c>
      <c r="B522" s="96" t="s">
        <v>725</v>
      </c>
      <c r="C522" s="97">
        <v>1.060000000106</v>
      </c>
      <c r="D522" s="105" t="str">
        <f t="shared" si="1"/>
        <v>Ribble Street (NCB)</v>
      </c>
      <c r="E522" s="106">
        <f t="shared" si="2"/>
        <v>1.06</v>
      </c>
    </row>
    <row r="523" ht="9.0" customHeight="1">
      <c r="A523" s="99" t="s">
        <v>726</v>
      </c>
      <c r="B523" s="96" t="s">
        <v>725</v>
      </c>
      <c r="C523" s="97">
        <v>1.060000000106</v>
      </c>
      <c r="D523" s="105" t="str">
        <f t="shared" si="1"/>
        <v>Rushton Road XI (NCB)</v>
      </c>
      <c r="E523" s="106">
        <f t="shared" si="2"/>
        <v>1.06</v>
      </c>
    </row>
    <row r="524" ht="9.0" customHeight="1">
      <c r="A524" s="99" t="s">
        <v>727</v>
      </c>
      <c r="B524" s="96" t="s">
        <v>627</v>
      </c>
      <c r="C524" s="97">
        <v>1.0300000395635</v>
      </c>
      <c r="D524" s="105" t="str">
        <f t="shared" si="1"/>
        <v>Para Wanderer’s FC (BRP)</v>
      </c>
      <c r="E524" s="106">
        <f t="shared" si="2"/>
        <v>1.03000004</v>
      </c>
    </row>
    <row r="525" ht="9.0" customHeight="1">
      <c r="A525" s="99" t="s">
        <v>728</v>
      </c>
      <c r="B525" s="96" t="s">
        <v>729</v>
      </c>
      <c r="C525" s="97">
        <v>1.0250000001025</v>
      </c>
      <c r="D525" s="105" t="str">
        <f t="shared" si="1"/>
        <v>FK Arĝento Monto (SAR)</v>
      </c>
      <c r="E525" s="106">
        <f t="shared" si="2"/>
        <v>1.025</v>
      </c>
    </row>
    <row r="526" ht="9.0" customHeight="1">
      <c r="A526" s="99" t="s">
        <v>730</v>
      </c>
      <c r="B526" s="96" t="s">
        <v>729</v>
      </c>
      <c r="C526" s="97">
        <v>1.0250000001025</v>
      </c>
      <c r="D526" s="105" t="str">
        <f t="shared" si="1"/>
        <v>Safiro Rivero (SAR)</v>
      </c>
      <c r="E526" s="106">
        <f t="shared" si="2"/>
        <v>1.025</v>
      </c>
    </row>
    <row r="527" ht="9.0" customHeight="1">
      <c r="A527" s="99" t="s">
        <v>731</v>
      </c>
      <c r="B527" s="96" t="s">
        <v>687</v>
      </c>
      <c r="C527" s="97">
        <v>1.020000000102</v>
      </c>
      <c r="D527" s="105" t="str">
        <f t="shared" si="1"/>
        <v>FC Jagoza United (MIC)</v>
      </c>
      <c r="E527" s="106">
        <f t="shared" si="2"/>
        <v>1.02</v>
      </c>
    </row>
    <row r="528" ht="9.0" customHeight="1">
      <c r="A528" s="99" t="s">
        <v>732</v>
      </c>
      <c r="B528" s="96" t="s">
        <v>471</v>
      </c>
      <c r="C528" s="97">
        <v>1.02000000000001</v>
      </c>
      <c r="D528" s="105" t="str">
        <f t="shared" si="1"/>
        <v>Rennes Youth Academy (KRN)</v>
      </c>
      <c r="E528" s="106">
        <f t="shared" si="2"/>
        <v>1.02</v>
      </c>
    </row>
    <row r="529" ht="9.0" customHeight="1">
      <c r="A529" s="99" t="s">
        <v>733</v>
      </c>
      <c r="B529" s="96" t="s">
        <v>573</v>
      </c>
      <c r="C529" s="97">
        <v>1.010000063038</v>
      </c>
      <c r="D529" s="105" t="str">
        <f t="shared" si="1"/>
        <v>Darclon Cats (FLP)</v>
      </c>
      <c r="E529" s="106">
        <f t="shared" si="2"/>
        <v>1.010000063</v>
      </c>
    </row>
    <row r="530" ht="9.0" customHeight="1">
      <c r="A530" s="99" t="s">
        <v>734</v>
      </c>
      <c r="B530" s="96" t="s">
        <v>578</v>
      </c>
      <c r="C530" s="97">
        <v>0.98500006853</v>
      </c>
      <c r="D530" s="105" t="str">
        <f t="shared" si="1"/>
        <v>Olympia Tyreebi (PHO)</v>
      </c>
      <c r="E530" s="106">
        <f t="shared" si="2"/>
        <v>0.9850000685</v>
      </c>
    </row>
    <row r="531" ht="9.0" customHeight="1">
      <c r="A531" s="99" t="s">
        <v>735</v>
      </c>
      <c r="B531" s="96" t="s">
        <v>736</v>
      </c>
      <c r="C531" s="97">
        <v>0.9550000955</v>
      </c>
      <c r="D531" s="105" t="str">
        <f t="shared" si="1"/>
        <v>Bakersfield (FSC)</v>
      </c>
      <c r="E531" s="106">
        <f t="shared" si="2"/>
        <v>0.9550000955</v>
      </c>
    </row>
    <row r="532" ht="9.0" customHeight="1">
      <c r="A532" s="99" t="s">
        <v>737</v>
      </c>
      <c r="B532" s="96" t="s">
        <v>516</v>
      </c>
      <c r="C532" s="97">
        <v>0.9550000580375</v>
      </c>
      <c r="D532" s="105" t="str">
        <f t="shared" si="1"/>
        <v>Nabeton (CTC)</v>
      </c>
      <c r="E532" s="106">
        <f t="shared" si="2"/>
        <v>0.955000058</v>
      </c>
    </row>
    <row r="533" ht="9.0" customHeight="1">
      <c r="A533" s="99" t="s">
        <v>738</v>
      </c>
      <c r="B533" s="96" t="s">
        <v>639</v>
      </c>
      <c r="C533" s="97">
        <v>0.950000000095</v>
      </c>
      <c r="D533" s="105" t="str">
        <f t="shared" si="1"/>
        <v>Preeta Bay (CYB)</v>
      </c>
      <c r="E533" s="106">
        <f t="shared" si="2"/>
        <v>0.9500000001</v>
      </c>
    </row>
    <row r="534" ht="9.0" customHeight="1">
      <c r="A534" s="99" t="s">
        <v>739</v>
      </c>
      <c r="B534" s="96" t="s">
        <v>495</v>
      </c>
      <c r="C534" s="97">
        <v>0.9450000580365</v>
      </c>
      <c r="D534" s="105" t="str">
        <f t="shared" si="1"/>
        <v>Kol (KOR)</v>
      </c>
      <c r="E534" s="106">
        <f t="shared" si="2"/>
        <v>0.945000058</v>
      </c>
    </row>
    <row r="535" ht="9.0" customHeight="1">
      <c r="A535" s="99" t="s">
        <v>740</v>
      </c>
      <c r="B535" s="96" t="s">
        <v>495</v>
      </c>
      <c r="C535" s="97">
        <v>0.9450000380565</v>
      </c>
      <c r="D535" s="105" t="str">
        <f t="shared" si="1"/>
        <v>Nórílyá (KOR)</v>
      </c>
      <c r="E535" s="106">
        <f t="shared" si="2"/>
        <v>0.9450000381</v>
      </c>
    </row>
    <row r="536" ht="9.0" customHeight="1">
      <c r="A536" s="99" t="s">
        <v>741</v>
      </c>
      <c r="B536" s="96" t="s">
        <v>495</v>
      </c>
      <c r="C536" s="97">
        <v>0.9450000380565</v>
      </c>
      <c r="D536" s="105" t="str">
        <f t="shared" si="1"/>
        <v>Tangkü (KOR)</v>
      </c>
      <c r="E536" s="106">
        <f t="shared" si="2"/>
        <v>0.9450000381</v>
      </c>
    </row>
    <row r="537" ht="9.0" customHeight="1">
      <c r="A537" s="99" t="s">
        <v>742</v>
      </c>
      <c r="B537" s="96" t="s">
        <v>497</v>
      </c>
      <c r="C537" s="97">
        <v>0.93000003752778</v>
      </c>
      <c r="D537" s="105" t="str">
        <f t="shared" si="1"/>
        <v>Parahai (FLN)</v>
      </c>
      <c r="E537" s="106">
        <f t="shared" si="2"/>
        <v>0.9300000375</v>
      </c>
    </row>
    <row r="538" ht="9.0" customHeight="1">
      <c r="A538" s="99" t="s">
        <v>743</v>
      </c>
      <c r="B538" s="96" t="s">
        <v>602</v>
      </c>
      <c r="C538" s="97">
        <v>0.90000009</v>
      </c>
      <c r="D538" s="105" t="str">
        <f t="shared" si="1"/>
        <v>Seaside Wartortles (NSI)</v>
      </c>
      <c r="E538" s="106">
        <f t="shared" si="2"/>
        <v>0.90000009</v>
      </c>
    </row>
    <row r="539" ht="9.0" customHeight="1">
      <c r="A539" s="99" t="s">
        <v>744</v>
      </c>
      <c r="B539" s="96" t="s">
        <v>604</v>
      </c>
      <c r="C539" s="97">
        <v>0.895</v>
      </c>
      <c r="D539" s="105" t="str">
        <f t="shared" si="1"/>
        <v>Racing Club Liyakovski (CHK)</v>
      </c>
      <c r="E539" s="106">
        <f t="shared" si="2"/>
        <v>0.895</v>
      </c>
    </row>
    <row r="540" ht="9.0" customHeight="1">
      <c r="A540" s="99" t="s">
        <v>745</v>
      </c>
      <c r="B540" s="96" t="s">
        <v>647</v>
      </c>
      <c r="C540" s="97">
        <v>0.8550000000855</v>
      </c>
      <c r="D540" s="105" t="str">
        <f t="shared" si="1"/>
        <v>Athletic Glasgow (SSB)</v>
      </c>
      <c r="E540" s="106">
        <f t="shared" si="2"/>
        <v>0.8550000001</v>
      </c>
    </row>
    <row r="541" ht="9.0" customHeight="1">
      <c r="A541" s="99" t="s">
        <v>746</v>
      </c>
      <c r="B541" s="96" t="s">
        <v>649</v>
      </c>
      <c r="C541" s="97">
        <v>0.855</v>
      </c>
      <c r="D541" s="105" t="str">
        <f t="shared" si="1"/>
        <v>Republican Party (POL)</v>
      </c>
      <c r="E541" s="106">
        <f t="shared" si="2"/>
        <v>0.855</v>
      </c>
    </row>
    <row r="542" ht="9.0" customHeight="1">
      <c r="A542" s="99" t="s">
        <v>747</v>
      </c>
      <c r="B542" s="96" t="s">
        <v>627</v>
      </c>
      <c r="C542" s="97">
        <v>0.8300000595235</v>
      </c>
      <c r="D542" s="105" t="str">
        <f t="shared" si="1"/>
        <v>Bartholomew FC (BRP)</v>
      </c>
      <c r="E542" s="106">
        <f t="shared" si="2"/>
        <v>0.8300000595</v>
      </c>
    </row>
    <row r="543" ht="9.0" customHeight="1">
      <c r="A543" s="99" t="s">
        <v>748</v>
      </c>
      <c r="B543" s="96" t="s">
        <v>627</v>
      </c>
      <c r="C543" s="97">
        <v>0.8300000595235</v>
      </c>
      <c r="D543" s="105" t="str">
        <f t="shared" si="1"/>
        <v>Oldcastle United (BRP)</v>
      </c>
      <c r="E543" s="106">
        <f t="shared" si="2"/>
        <v>0.8300000595</v>
      </c>
    </row>
    <row r="544" ht="9.0" customHeight="1">
      <c r="A544" s="99" t="s">
        <v>749</v>
      </c>
      <c r="B544" s="96" t="s">
        <v>627</v>
      </c>
      <c r="C544" s="97">
        <v>0.8300000395435</v>
      </c>
      <c r="D544" s="105" t="str">
        <f t="shared" si="1"/>
        <v>Topian United (BRP)</v>
      </c>
      <c r="E544" s="106">
        <f t="shared" si="2"/>
        <v>0.8300000395</v>
      </c>
    </row>
    <row r="545" ht="9.0" customHeight="1">
      <c r="A545" s="99" t="s">
        <v>750</v>
      </c>
      <c r="B545" s="96" t="s">
        <v>573</v>
      </c>
      <c r="C545" s="97">
        <v>0.810000023058</v>
      </c>
      <c r="D545" s="105" t="str">
        <f t="shared" si="1"/>
        <v>Rosalo Fighters FC (FLP)</v>
      </c>
      <c r="E545" s="106">
        <f t="shared" si="2"/>
        <v>0.8100000231</v>
      </c>
    </row>
    <row r="546" ht="9.0" customHeight="1">
      <c r="A546" s="99" t="s">
        <v>751</v>
      </c>
      <c r="B546" s="96" t="s">
        <v>661</v>
      </c>
      <c r="C546" s="97">
        <v>0.8000000555245</v>
      </c>
      <c r="D546" s="105" t="str">
        <f t="shared" si="1"/>
        <v>Tommy-Atkins (DAI)</v>
      </c>
      <c r="E546" s="106">
        <f t="shared" si="2"/>
        <v>0.8000000555</v>
      </c>
    </row>
    <row r="547" ht="9.0" customHeight="1">
      <c r="A547" s="99" t="s">
        <v>752</v>
      </c>
      <c r="B547" s="96" t="s">
        <v>673</v>
      </c>
      <c r="C547" s="97">
        <v>0.760000076</v>
      </c>
      <c r="D547" s="105" t="str">
        <f t="shared" si="1"/>
        <v>Esperance United FC (AIS)</v>
      </c>
      <c r="E547" s="106">
        <f t="shared" si="2"/>
        <v>0.760000076</v>
      </c>
    </row>
    <row r="548" ht="9.0" customHeight="1">
      <c r="A548" s="99" t="s">
        <v>753</v>
      </c>
      <c r="B548" s="96" t="s">
        <v>673</v>
      </c>
      <c r="C548" s="97">
        <v>0.760000076</v>
      </c>
      <c r="D548" s="105" t="str">
        <f t="shared" si="1"/>
        <v>North Esperance FC (AIS)</v>
      </c>
      <c r="E548" s="106">
        <f t="shared" si="2"/>
        <v>0.760000076</v>
      </c>
    </row>
    <row r="549" ht="9.0" customHeight="1">
      <c r="A549" s="99" t="s">
        <v>754</v>
      </c>
      <c r="B549" s="96" t="s">
        <v>714</v>
      </c>
      <c r="C549" s="97">
        <v>0.750000075</v>
      </c>
      <c r="D549" s="105" t="str">
        <f t="shared" si="1"/>
        <v>House of Ameretat (TRV)</v>
      </c>
      <c r="E549" s="106">
        <f t="shared" si="2"/>
        <v>0.750000075</v>
      </c>
    </row>
    <row r="550" ht="9.0" customHeight="1">
      <c r="A550" s="99" t="s">
        <v>755</v>
      </c>
      <c r="B550" s="96" t="s">
        <v>714</v>
      </c>
      <c r="C550" s="97">
        <v>0.750000075</v>
      </c>
      <c r="D550" s="105" t="str">
        <f t="shared" si="1"/>
        <v>House of Selene (TRV)</v>
      </c>
      <c r="E550" s="106">
        <f t="shared" si="2"/>
        <v>0.750000075</v>
      </c>
    </row>
    <row r="551" ht="9.0" customHeight="1">
      <c r="A551" s="99" t="s">
        <v>756</v>
      </c>
      <c r="B551" s="96" t="s">
        <v>714</v>
      </c>
      <c r="C551" s="97">
        <v>0.750000075</v>
      </c>
      <c r="D551" s="105" t="str">
        <f t="shared" si="1"/>
        <v>House of Thoth (TRV)</v>
      </c>
      <c r="E551" s="106">
        <f t="shared" si="2"/>
        <v>0.750000075</v>
      </c>
    </row>
    <row r="552" ht="9.0" customHeight="1">
      <c r="A552" s="99" t="s">
        <v>757</v>
      </c>
      <c r="B552" s="96" t="s">
        <v>639</v>
      </c>
      <c r="C552" s="97">
        <v>0.750000000075</v>
      </c>
      <c r="D552" s="105" t="str">
        <f t="shared" si="1"/>
        <v>Paritzburg City SC (CYB)</v>
      </c>
      <c r="E552" s="106">
        <f t="shared" si="2"/>
        <v>0.7500000001</v>
      </c>
    </row>
    <row r="553" ht="9.0" customHeight="1">
      <c r="A553" s="99" t="s">
        <v>758</v>
      </c>
      <c r="B553" s="96" t="s">
        <v>620</v>
      </c>
      <c r="C553" s="97">
        <v>0.7450000745</v>
      </c>
      <c r="D553" s="105" t="str">
        <f t="shared" si="1"/>
        <v>Tower 5 (THL)</v>
      </c>
      <c r="E553" s="106">
        <f t="shared" si="2"/>
        <v>0.7450000745</v>
      </c>
    </row>
    <row r="554" ht="9.0" customHeight="1">
      <c r="A554" s="99" t="s">
        <v>759</v>
      </c>
      <c r="B554" s="96" t="s">
        <v>597</v>
      </c>
      <c r="C554" s="97">
        <v>0.740000074</v>
      </c>
      <c r="D554" s="105" t="str">
        <f t="shared" si="1"/>
        <v>Colonial FC (SUN)</v>
      </c>
      <c r="E554" s="106">
        <f t="shared" si="2"/>
        <v>0.740000074</v>
      </c>
    </row>
    <row r="555" ht="9.0" customHeight="1">
      <c r="A555" s="99" t="s">
        <v>760</v>
      </c>
      <c r="B555" s="96" t="s">
        <v>597</v>
      </c>
      <c r="C555" s="97">
        <v>0.740000074</v>
      </c>
      <c r="D555" s="105" t="str">
        <f t="shared" si="1"/>
        <v>Numidians FC (SUN)</v>
      </c>
      <c r="E555" s="106">
        <f t="shared" si="2"/>
        <v>0.740000074</v>
      </c>
    </row>
    <row r="556" ht="9.0" customHeight="1">
      <c r="A556" s="99" t="s">
        <v>761</v>
      </c>
      <c r="B556" s="96" t="s">
        <v>720</v>
      </c>
      <c r="C556" s="97">
        <v>0.7050000705</v>
      </c>
      <c r="D556" s="105" t="str">
        <f t="shared" si="1"/>
        <v>Awamoanatai (WIL)</v>
      </c>
      <c r="E556" s="106">
        <f t="shared" si="2"/>
        <v>0.7050000705</v>
      </c>
    </row>
    <row r="557" ht="9.0" customHeight="1">
      <c r="A557" s="99" t="s">
        <v>762</v>
      </c>
      <c r="B557" s="96" t="s">
        <v>720</v>
      </c>
      <c r="C557" s="97">
        <v>0.7050000705</v>
      </c>
      <c r="D557" s="105" t="str">
        <f t="shared" si="1"/>
        <v>Kiwinuianga (WIL)</v>
      </c>
      <c r="E557" s="106">
        <f t="shared" si="2"/>
        <v>0.7050000705</v>
      </c>
    </row>
    <row r="558" ht="9.0" customHeight="1">
      <c r="A558" s="99" t="s">
        <v>763</v>
      </c>
      <c r="B558" s="96" t="s">
        <v>602</v>
      </c>
      <c r="C558" s="97">
        <v>0.70000007</v>
      </c>
      <c r="D558" s="105" t="str">
        <f t="shared" si="1"/>
        <v>Davencreek Victinis (NSI)</v>
      </c>
      <c r="E558" s="106">
        <f t="shared" si="2"/>
        <v>0.70000007</v>
      </c>
    </row>
    <row r="559" ht="9.0" customHeight="1">
      <c r="A559" s="99" t="s">
        <v>764</v>
      </c>
      <c r="B559" s="96" t="s">
        <v>723</v>
      </c>
      <c r="C559" s="97">
        <v>0.690000069</v>
      </c>
      <c r="D559" s="105" t="str">
        <f t="shared" si="1"/>
        <v>Abingdon Celtic (LCP)</v>
      </c>
      <c r="E559" s="106">
        <f t="shared" si="2"/>
        <v>0.690000069</v>
      </c>
    </row>
    <row r="560" ht="9.0" customHeight="1">
      <c r="A560" s="99" t="s">
        <v>765</v>
      </c>
      <c r="B560" s="96" t="s">
        <v>723</v>
      </c>
      <c r="C560" s="97">
        <v>0.690000069</v>
      </c>
      <c r="D560" s="105" t="str">
        <f t="shared" si="1"/>
        <v>Carrington United (LCP)</v>
      </c>
      <c r="E560" s="106">
        <f t="shared" si="2"/>
        <v>0.690000069</v>
      </c>
    </row>
    <row r="561" ht="9.0" customHeight="1">
      <c r="A561" s="99" t="s">
        <v>766</v>
      </c>
      <c r="B561" s="96" t="s">
        <v>607</v>
      </c>
      <c r="C561" s="97">
        <v>0.6850000000685</v>
      </c>
      <c r="D561" s="105" t="str">
        <f t="shared" si="1"/>
        <v>Fortune Reykholt (HAK)</v>
      </c>
      <c r="E561" s="106">
        <f t="shared" si="2"/>
        <v>0.6850000001</v>
      </c>
    </row>
    <row r="562" ht="9.0" customHeight="1">
      <c r="A562" s="99" t="s">
        <v>767</v>
      </c>
      <c r="B562" s="96" t="s">
        <v>607</v>
      </c>
      <c r="C562" s="97">
        <v>0.6850000000685</v>
      </c>
      <c r="D562" s="105" t="str">
        <f t="shared" si="1"/>
        <v>Krònstad Athletikk (HAK)</v>
      </c>
      <c r="E562" s="106">
        <f t="shared" si="2"/>
        <v>0.6850000001</v>
      </c>
    </row>
    <row r="563" ht="9.0" customHeight="1">
      <c r="A563" s="99" t="s">
        <v>768</v>
      </c>
      <c r="B563" s="96" t="s">
        <v>677</v>
      </c>
      <c r="C563" s="97">
        <v>0.6750000675</v>
      </c>
      <c r="D563" s="105" t="str">
        <f t="shared" si="1"/>
        <v>FC Negroe Pride (VRB)</v>
      </c>
      <c r="E563" s="106">
        <f t="shared" si="2"/>
        <v>0.6750000675</v>
      </c>
    </row>
    <row r="564" ht="9.0" customHeight="1">
      <c r="A564" s="99" t="s">
        <v>769</v>
      </c>
      <c r="B564" s="96" t="s">
        <v>725</v>
      </c>
      <c r="C564" s="97">
        <v>0.660000000066</v>
      </c>
      <c r="D564" s="105" t="str">
        <f t="shared" si="1"/>
        <v>Rushton Nature Reserve (NCB)</v>
      </c>
      <c r="E564" s="106">
        <f t="shared" si="2"/>
        <v>0.6600000001</v>
      </c>
    </row>
    <row r="565" ht="9.0" customHeight="1">
      <c r="A565" s="99" t="s">
        <v>770</v>
      </c>
      <c r="B565" s="96" t="s">
        <v>647</v>
      </c>
      <c r="C565" s="97">
        <v>0.6550000000655</v>
      </c>
      <c r="D565" s="105" t="str">
        <f t="shared" si="1"/>
        <v>Edinburgh Athletic (SSB)</v>
      </c>
      <c r="E565" s="106">
        <f t="shared" si="2"/>
        <v>0.6550000001</v>
      </c>
    </row>
    <row r="566" ht="9.0" customHeight="1">
      <c r="A566" s="99" t="s">
        <v>771</v>
      </c>
      <c r="B566" s="96" t="s">
        <v>652</v>
      </c>
      <c r="C566" s="97">
        <v>0.645000000000645</v>
      </c>
      <c r="D566" s="105" t="str">
        <f t="shared" si="1"/>
        <v>Kelzermu (ERK)</v>
      </c>
      <c r="E566" s="106">
        <f t="shared" si="2"/>
        <v>0.645</v>
      </c>
    </row>
    <row r="567" ht="9.0" customHeight="1">
      <c r="A567" s="99" t="s">
        <v>772</v>
      </c>
      <c r="B567" s="96" t="s">
        <v>611</v>
      </c>
      <c r="C567" s="97">
        <v>0.640000064</v>
      </c>
      <c r="D567" s="105" t="str">
        <f t="shared" si="1"/>
        <v>Freedom FC (ITB)</v>
      </c>
      <c r="E567" s="106">
        <f t="shared" si="2"/>
        <v>0.640000064</v>
      </c>
    </row>
    <row r="568" ht="9.0" customHeight="1">
      <c r="A568" s="99" t="s">
        <v>773</v>
      </c>
      <c r="B568" s="96" t="s">
        <v>611</v>
      </c>
      <c r="C568" s="97">
        <v>0.640000064</v>
      </c>
      <c r="D568" s="105" t="str">
        <f t="shared" si="1"/>
        <v>Iturributa Racing Club (ITB)</v>
      </c>
      <c r="E568" s="106">
        <f t="shared" si="2"/>
        <v>0.640000064</v>
      </c>
    </row>
    <row r="569" ht="9.0" customHeight="1">
      <c r="A569" s="99" t="s">
        <v>774</v>
      </c>
      <c r="B569" s="96" t="s">
        <v>658</v>
      </c>
      <c r="C569" s="97">
        <v>0.6150000000615</v>
      </c>
      <c r="D569" s="105" t="str">
        <f t="shared" si="1"/>
        <v>Bendis (ICM)</v>
      </c>
      <c r="E569" s="106">
        <f t="shared" si="2"/>
        <v>0.6150000001</v>
      </c>
    </row>
    <row r="570" ht="9.0" customHeight="1">
      <c r="A570" s="99" t="s">
        <v>775</v>
      </c>
      <c r="B570" s="96" t="s">
        <v>658</v>
      </c>
      <c r="C570" s="97">
        <v>0.6150000000615</v>
      </c>
      <c r="D570" s="105" t="str">
        <f t="shared" si="1"/>
        <v>Michael’s Bay (ICM)</v>
      </c>
      <c r="E570" s="106">
        <f t="shared" si="2"/>
        <v>0.6150000001</v>
      </c>
    </row>
    <row r="571" ht="9.0" customHeight="1">
      <c r="A571" s="99" t="s">
        <v>776</v>
      </c>
      <c r="B571" s="96" t="s">
        <v>573</v>
      </c>
      <c r="C571" s="97">
        <v>0.610000043018</v>
      </c>
      <c r="D571" s="105" t="str">
        <f t="shared" si="1"/>
        <v>Downham Lions (FLP)</v>
      </c>
      <c r="E571" s="106">
        <f t="shared" si="2"/>
        <v>0.610000043</v>
      </c>
    </row>
    <row r="572" ht="9.0" customHeight="1">
      <c r="A572" s="99" t="s">
        <v>777</v>
      </c>
      <c r="B572" s="96" t="s">
        <v>661</v>
      </c>
      <c r="C572" s="97">
        <v>0.6000000355245</v>
      </c>
      <c r="D572" s="105" t="str">
        <f t="shared" si="1"/>
        <v>Marvel Team (DAI)</v>
      </c>
      <c r="E572" s="106">
        <f t="shared" si="2"/>
        <v>0.6000000355</v>
      </c>
    </row>
    <row r="573" ht="9.0" customHeight="1">
      <c r="A573" s="99" t="s">
        <v>778</v>
      </c>
      <c r="B573" s="96" t="s">
        <v>661</v>
      </c>
      <c r="C573" s="97">
        <v>0.6000000355245</v>
      </c>
      <c r="D573" s="105" t="str">
        <f t="shared" si="1"/>
        <v>Minigoleada (DAI)</v>
      </c>
      <c r="E573" s="106">
        <f t="shared" si="2"/>
        <v>0.6000000355</v>
      </c>
    </row>
    <row r="574" ht="9.0" customHeight="1">
      <c r="A574" s="99" t="s">
        <v>779</v>
      </c>
      <c r="B574" s="96" t="s">
        <v>661</v>
      </c>
      <c r="C574" s="97">
        <v>0.6000000155445</v>
      </c>
      <c r="D574" s="105" t="str">
        <f t="shared" si="1"/>
        <v>Xistrumbigonça (DAI)</v>
      </c>
      <c r="E574" s="106">
        <f t="shared" si="2"/>
        <v>0.6000000155</v>
      </c>
    </row>
    <row r="575" ht="9.0" customHeight="1">
      <c r="A575" s="99" t="s">
        <v>780</v>
      </c>
      <c r="B575" s="96" t="s">
        <v>661</v>
      </c>
      <c r="C575" s="97">
        <v>0.6000000155445</v>
      </c>
      <c r="D575" s="105" t="str">
        <f t="shared" si="1"/>
        <v>Zill (DAI)</v>
      </c>
      <c r="E575" s="106">
        <f t="shared" si="2"/>
        <v>0.6000000155</v>
      </c>
    </row>
    <row r="576" ht="9.0" customHeight="1">
      <c r="A576" s="99" t="s">
        <v>781</v>
      </c>
      <c r="B576" s="96" t="s">
        <v>693</v>
      </c>
      <c r="C576" s="97">
        <v>0.6</v>
      </c>
      <c r="D576" s="105" t="str">
        <f t="shared" si="1"/>
        <v>Montaire (CSC)</v>
      </c>
      <c r="E576" s="106">
        <f t="shared" si="2"/>
        <v>0.6</v>
      </c>
    </row>
    <row r="577" ht="9.0" customHeight="1">
      <c r="A577" s="99" t="s">
        <v>782</v>
      </c>
      <c r="B577" s="96" t="s">
        <v>663</v>
      </c>
      <c r="C577" s="97">
        <v>0.5950000595</v>
      </c>
      <c r="D577" s="105" t="str">
        <f t="shared" si="1"/>
        <v>AC Caliccione (MTR)</v>
      </c>
      <c r="E577" s="106">
        <f t="shared" si="2"/>
        <v>0.5950000595</v>
      </c>
    </row>
    <row r="578" ht="9.0" customHeight="1">
      <c r="A578" s="99" t="s">
        <v>783</v>
      </c>
      <c r="B578" s="96" t="s">
        <v>663</v>
      </c>
      <c r="C578" s="97">
        <v>0.5950000595</v>
      </c>
      <c r="D578" s="105" t="str">
        <f t="shared" si="1"/>
        <v>Athletic Baracasschia (MTR)</v>
      </c>
      <c r="E578" s="106">
        <f t="shared" si="2"/>
        <v>0.5950000595</v>
      </c>
    </row>
    <row r="579" ht="9.0" customHeight="1">
      <c r="A579" s="99" t="s">
        <v>784</v>
      </c>
      <c r="B579" s="96" t="s">
        <v>578</v>
      </c>
      <c r="C579" s="97">
        <v>0.58500004851</v>
      </c>
      <c r="D579" s="105" t="str">
        <f t="shared" si="1"/>
        <v>Inter Novi Xan (PHO)</v>
      </c>
      <c r="E579" s="106">
        <f t="shared" si="2"/>
        <v>0.5850000485</v>
      </c>
    </row>
    <row r="580" ht="9.0" customHeight="1">
      <c r="A580" s="99" t="s">
        <v>785</v>
      </c>
      <c r="B580" s="96" t="s">
        <v>578</v>
      </c>
      <c r="C580" s="97">
        <v>0.58500002853</v>
      </c>
      <c r="D580" s="105" t="str">
        <f t="shared" si="1"/>
        <v>FC Zimbru Asisuus (PHO)</v>
      </c>
      <c r="E580" s="106">
        <f t="shared" si="2"/>
        <v>0.5850000285</v>
      </c>
    </row>
    <row r="581" ht="9.0" customHeight="1">
      <c r="A581" s="99" t="s">
        <v>786</v>
      </c>
      <c r="B581" s="96" t="s">
        <v>670</v>
      </c>
      <c r="C581" s="97">
        <v>0.570000057</v>
      </c>
      <c r="D581" s="105" t="str">
        <f t="shared" si="1"/>
        <v>Aarowmaw (MAN)</v>
      </c>
      <c r="E581" s="106">
        <f t="shared" si="2"/>
        <v>0.570000057</v>
      </c>
    </row>
    <row r="582" ht="9.0" customHeight="1">
      <c r="A582" s="99" t="s">
        <v>787</v>
      </c>
      <c r="B582" s="96" t="s">
        <v>670</v>
      </c>
      <c r="C582" s="97">
        <v>0.570000057</v>
      </c>
      <c r="D582" s="105" t="str">
        <f t="shared" si="1"/>
        <v>Balan (MAN)</v>
      </c>
      <c r="E582" s="106">
        <f t="shared" si="2"/>
        <v>0.570000057</v>
      </c>
    </row>
    <row r="583" ht="9.0" customHeight="1">
      <c r="A583" s="99" t="s">
        <v>788</v>
      </c>
      <c r="B583" s="96" t="s">
        <v>673</v>
      </c>
      <c r="C583" s="97">
        <v>0.560000056</v>
      </c>
      <c r="D583" s="105" t="str">
        <f t="shared" si="1"/>
        <v>New Albion FC (AIS)</v>
      </c>
      <c r="E583" s="106">
        <f t="shared" si="2"/>
        <v>0.560000056</v>
      </c>
    </row>
    <row r="584" ht="9.0" customHeight="1">
      <c r="A584" s="99" t="s">
        <v>789</v>
      </c>
      <c r="B584" s="96" t="s">
        <v>736</v>
      </c>
      <c r="C584" s="97">
        <v>0.5550000555</v>
      </c>
      <c r="D584" s="105" t="str">
        <f t="shared" si="1"/>
        <v>Thousand Oaks (FSC)</v>
      </c>
      <c r="E584" s="106">
        <f t="shared" si="2"/>
        <v>0.5550000555</v>
      </c>
    </row>
    <row r="585" ht="9.0" customHeight="1">
      <c r="A585" s="99" t="s">
        <v>790</v>
      </c>
      <c r="B585" s="96" t="s">
        <v>620</v>
      </c>
      <c r="C585" s="97">
        <v>0.5450000545</v>
      </c>
      <c r="D585" s="105" t="str">
        <f t="shared" si="1"/>
        <v>Tower 6 (THL)</v>
      </c>
      <c r="E585" s="106">
        <f t="shared" si="2"/>
        <v>0.5450000545</v>
      </c>
    </row>
    <row r="586" ht="9.0" customHeight="1">
      <c r="A586" s="99" t="s">
        <v>791</v>
      </c>
      <c r="B586" s="96" t="s">
        <v>620</v>
      </c>
      <c r="C586" s="97">
        <v>0.5450000545</v>
      </c>
      <c r="D586" s="105" t="str">
        <f t="shared" si="1"/>
        <v>Tower 7 (THL)</v>
      </c>
      <c r="E586" s="106">
        <f t="shared" si="2"/>
        <v>0.5450000545</v>
      </c>
    </row>
    <row r="587" ht="9.0" customHeight="1">
      <c r="A587" s="99" t="s">
        <v>792</v>
      </c>
      <c r="B587" s="96" t="s">
        <v>723</v>
      </c>
      <c r="C587" s="97">
        <v>0.490000049</v>
      </c>
      <c r="D587" s="105" t="str">
        <f t="shared" si="1"/>
        <v>Colesham Athletic (LCP)</v>
      </c>
      <c r="E587" s="106">
        <f t="shared" si="2"/>
        <v>0.490000049</v>
      </c>
    </row>
    <row r="588" ht="9.0" customHeight="1">
      <c r="A588" s="99" t="s">
        <v>793</v>
      </c>
      <c r="B588" s="96" t="s">
        <v>677</v>
      </c>
      <c r="C588" s="97">
        <v>0.4750000475</v>
      </c>
      <c r="D588" s="105" t="str">
        <f t="shared" si="1"/>
        <v>Atalanta BC (VRB)</v>
      </c>
      <c r="E588" s="106">
        <f t="shared" si="2"/>
        <v>0.4750000475</v>
      </c>
    </row>
    <row r="589" ht="9.0" customHeight="1">
      <c r="A589" s="99" t="s">
        <v>794</v>
      </c>
      <c r="B589" s="96" t="s">
        <v>677</v>
      </c>
      <c r="C589" s="97">
        <v>0.4750000475</v>
      </c>
      <c r="D589" s="105" t="str">
        <f t="shared" si="1"/>
        <v>Vonghurst Capitols (VRB)</v>
      </c>
      <c r="E589" s="106">
        <f t="shared" si="2"/>
        <v>0.4750000475</v>
      </c>
    </row>
    <row r="590" ht="9.0" customHeight="1">
      <c r="A590" s="99" t="s">
        <v>795</v>
      </c>
      <c r="B590" s="96" t="s">
        <v>796</v>
      </c>
      <c r="C590" s="97">
        <v>0.470000047</v>
      </c>
      <c r="D590" s="105" t="str">
        <f t="shared" si="1"/>
        <v>CF Aéropag (ACF)</v>
      </c>
      <c r="E590" s="106">
        <f t="shared" si="2"/>
        <v>0.470000047</v>
      </c>
    </row>
    <row r="591" ht="9.0" customHeight="1">
      <c r="A591" s="99" t="s">
        <v>797</v>
      </c>
      <c r="B591" s="96" t="s">
        <v>725</v>
      </c>
      <c r="C591" s="97">
        <v>0.460000000046</v>
      </c>
      <c r="D591" s="105" t="str">
        <f t="shared" si="1"/>
        <v>Kingsway Lane XI (NCB)</v>
      </c>
      <c r="E591" s="106">
        <f t="shared" si="2"/>
        <v>0.46</v>
      </c>
    </row>
    <row r="592" ht="9.0" customHeight="1">
      <c r="A592" s="99" t="s">
        <v>798</v>
      </c>
      <c r="B592" s="96" t="s">
        <v>729</v>
      </c>
      <c r="C592" s="97">
        <v>0.4250000000425</v>
      </c>
      <c r="D592" s="105" t="str">
        <f t="shared" si="1"/>
        <v>Myollo Kunigitaj (SAR)</v>
      </c>
      <c r="E592" s="106">
        <f t="shared" si="2"/>
        <v>0.425</v>
      </c>
    </row>
    <row r="593" ht="9.0" customHeight="1">
      <c r="A593" s="99" t="s">
        <v>799</v>
      </c>
      <c r="B593" s="96" t="s">
        <v>729</v>
      </c>
      <c r="C593" s="97">
        <v>0.4250000000425</v>
      </c>
      <c r="D593" s="105" t="str">
        <f t="shared" si="1"/>
        <v>SK Sankta Dio (SAR)</v>
      </c>
      <c r="E593" s="106">
        <f t="shared" si="2"/>
        <v>0.425</v>
      </c>
    </row>
    <row r="594" ht="9.0" customHeight="1">
      <c r="A594" s="99" t="s">
        <v>800</v>
      </c>
      <c r="B594" s="96" t="s">
        <v>687</v>
      </c>
      <c r="C594" s="97">
        <v>0.420000000042</v>
      </c>
      <c r="D594" s="105" t="str">
        <f t="shared" si="1"/>
        <v>Catsore Bay FC (MIC)</v>
      </c>
      <c r="E594" s="106">
        <f t="shared" si="2"/>
        <v>0.42</v>
      </c>
    </row>
    <row r="595" ht="9.0" customHeight="1">
      <c r="A595" s="99" t="s">
        <v>801</v>
      </c>
      <c r="B595" s="96" t="s">
        <v>687</v>
      </c>
      <c r="C595" s="97">
        <v>0.420000000042</v>
      </c>
      <c r="D595" s="105" t="str">
        <f t="shared" si="1"/>
        <v>FC Piramide (MIC)</v>
      </c>
      <c r="E595" s="106">
        <f t="shared" si="2"/>
        <v>0.42</v>
      </c>
    </row>
    <row r="596" ht="9.0" customHeight="1">
      <c r="A596" s="99" t="s">
        <v>802</v>
      </c>
      <c r="B596" s="96" t="s">
        <v>693</v>
      </c>
      <c r="C596" s="97">
        <v>0.4</v>
      </c>
      <c r="D596" s="105" t="str">
        <f t="shared" si="1"/>
        <v>Corinor (CSC)</v>
      </c>
      <c r="E596" s="106">
        <f t="shared" si="2"/>
        <v>0.4</v>
      </c>
    </row>
    <row r="597" ht="9.0" customHeight="1">
      <c r="A597" s="99" t="s">
        <v>803</v>
      </c>
      <c r="B597" s="96" t="s">
        <v>736</v>
      </c>
      <c r="C597" s="97">
        <v>0.3550000355</v>
      </c>
      <c r="D597" s="105" t="str">
        <f t="shared" si="1"/>
        <v>San Diego (FSC)</v>
      </c>
      <c r="E597" s="106">
        <f t="shared" si="2"/>
        <v>0.3550000355</v>
      </c>
    </row>
    <row r="598" ht="9.0" customHeight="1">
      <c r="A598" s="99" t="s">
        <v>804</v>
      </c>
      <c r="B598" s="96" t="s">
        <v>736</v>
      </c>
      <c r="C598" s="97">
        <v>0.3550000355</v>
      </c>
      <c r="D598" s="105" t="str">
        <f t="shared" si="1"/>
        <v>Santa Maria (FSC)</v>
      </c>
      <c r="E598" s="106">
        <f t="shared" si="2"/>
        <v>0.3550000355</v>
      </c>
    </row>
    <row r="599" ht="9.0" customHeight="1">
      <c r="A599" s="99"/>
      <c r="B599" s="96"/>
      <c r="C599" s="97"/>
      <c r="D599" s="105"/>
      <c r="E599" s="105"/>
    </row>
    <row r="600" ht="9.0" customHeight="1">
      <c r="A600" s="99"/>
      <c r="B600" s="96"/>
      <c r="C600" s="97"/>
      <c r="D600" s="105"/>
      <c r="E600" s="105"/>
    </row>
    <row r="601" ht="9.0" customHeight="1">
      <c r="A601" s="99"/>
      <c r="B601" s="96"/>
      <c r="C601" s="97"/>
      <c r="D601" s="105"/>
      <c r="E601" s="105"/>
    </row>
    <row r="602" ht="9.0" customHeight="1">
      <c r="A602" s="99"/>
      <c r="B602" s="96"/>
      <c r="C602" s="97"/>
      <c r="D602" s="105"/>
      <c r="E602" s="105"/>
    </row>
    <row r="603" ht="9.0" customHeight="1">
      <c r="A603" s="99"/>
      <c r="B603" s="96"/>
      <c r="C603" s="97"/>
      <c r="D603" s="105"/>
      <c r="E603" s="105"/>
    </row>
    <row r="604" ht="9.0" customHeight="1">
      <c r="A604" s="99"/>
      <c r="B604" s="96"/>
      <c r="C604" s="97"/>
      <c r="D604" s="105"/>
      <c r="E604" s="105"/>
    </row>
    <row r="605" ht="9.0" customHeight="1">
      <c r="A605" s="99"/>
      <c r="B605" s="96"/>
      <c r="C605" s="97"/>
      <c r="D605" s="105"/>
      <c r="E605" s="105"/>
    </row>
    <row r="606" ht="9.0" customHeight="1">
      <c r="A606" s="99"/>
      <c r="B606" s="96"/>
      <c r="C606" s="97"/>
      <c r="D606" s="105"/>
      <c r="E606" s="105"/>
    </row>
    <row r="607" ht="9.0" customHeight="1">
      <c r="A607" s="99"/>
      <c r="B607" s="96"/>
      <c r="C607" s="97"/>
      <c r="D607" s="105"/>
      <c r="E607" s="105"/>
    </row>
    <row r="608" ht="9.0" customHeight="1">
      <c r="A608" s="99"/>
      <c r="B608" s="96"/>
      <c r="C608" s="97"/>
      <c r="D608" s="105"/>
      <c r="E608" s="105"/>
    </row>
    <row r="609" ht="9.0" customHeight="1">
      <c r="A609" s="99"/>
      <c r="B609" s="96"/>
      <c r="C609" s="97"/>
      <c r="D609" s="105"/>
      <c r="E609" s="105"/>
    </row>
    <row r="610" ht="9.0" customHeight="1">
      <c r="A610" s="99"/>
      <c r="B610" s="96"/>
      <c r="C610" s="97"/>
      <c r="D610" s="105"/>
      <c r="E610" s="105"/>
    </row>
    <row r="611" ht="9.0" customHeight="1">
      <c r="A611" s="99"/>
      <c r="B611" s="96"/>
      <c r="C611" s="97"/>
      <c r="D611" s="105"/>
      <c r="E611" s="105"/>
    </row>
    <row r="612" ht="9.0" customHeight="1">
      <c r="A612" s="99"/>
      <c r="B612" s="96"/>
      <c r="C612" s="97"/>
      <c r="D612" s="105"/>
      <c r="E612" s="105"/>
    </row>
    <row r="613" ht="9.0" customHeight="1">
      <c r="A613" s="99"/>
      <c r="B613" s="96"/>
      <c r="C613" s="97"/>
      <c r="D613" s="105"/>
      <c r="E613" s="105"/>
    </row>
    <row r="614" ht="9.0" customHeight="1">
      <c r="A614" s="99"/>
      <c r="B614" s="96"/>
      <c r="C614" s="97"/>
      <c r="D614" s="105"/>
      <c r="E614" s="105"/>
    </row>
    <row r="615" ht="9.0" customHeight="1">
      <c r="A615" s="99"/>
      <c r="B615" s="96"/>
      <c r="C615" s="97"/>
      <c r="D615" s="105"/>
      <c r="E615" s="105"/>
    </row>
    <row r="616" ht="9.0" customHeight="1">
      <c r="A616" s="99"/>
      <c r="B616" s="96"/>
      <c r="C616" s="97"/>
      <c r="D616" s="105"/>
      <c r="E616" s="105"/>
    </row>
    <row r="617" ht="9.0" customHeight="1">
      <c r="A617" s="99"/>
      <c r="B617" s="96"/>
      <c r="C617" s="97"/>
      <c r="D617" s="105"/>
      <c r="E617" s="105"/>
    </row>
    <row r="618" ht="9.0" customHeight="1">
      <c r="A618" s="99"/>
      <c r="B618" s="96"/>
      <c r="C618" s="97"/>
      <c r="D618" s="105"/>
      <c r="E618" s="105"/>
    </row>
    <row r="619" ht="9.0" customHeight="1">
      <c r="A619" s="99"/>
      <c r="B619" s="96"/>
      <c r="C619" s="97"/>
      <c r="D619" s="105"/>
      <c r="E619" s="105"/>
    </row>
    <row r="620" ht="9.0" customHeight="1">
      <c r="A620" s="99"/>
      <c r="B620" s="96"/>
      <c r="C620" s="97"/>
      <c r="D620" s="105"/>
      <c r="E620" s="105"/>
    </row>
    <row r="621" ht="9.0" customHeight="1">
      <c r="A621" s="99"/>
      <c r="B621" s="96"/>
      <c r="C621" s="97"/>
      <c r="D621" s="105"/>
      <c r="E621" s="105"/>
    </row>
    <row r="622" ht="9.0" customHeight="1">
      <c r="A622" s="99"/>
      <c r="B622" s="96"/>
      <c r="C622" s="97"/>
      <c r="D622" s="105"/>
      <c r="E622" s="105"/>
    </row>
    <row r="623" ht="9.0" customHeight="1">
      <c r="A623" s="99"/>
      <c r="B623" s="96"/>
      <c r="C623" s="97"/>
      <c r="D623" s="105"/>
      <c r="E623" s="105"/>
    </row>
    <row r="624" ht="9.0" customHeight="1">
      <c r="A624" s="99"/>
      <c r="B624" s="96"/>
      <c r="C624" s="97"/>
      <c r="D624" s="105"/>
      <c r="E624" s="105"/>
    </row>
    <row r="625" ht="9.0" customHeight="1">
      <c r="A625" s="99"/>
      <c r="B625" s="96"/>
      <c r="C625" s="97"/>
      <c r="D625" s="105"/>
      <c r="E625" s="105"/>
    </row>
    <row r="626" ht="9.0" customHeight="1">
      <c r="A626" s="99"/>
      <c r="B626" s="96"/>
      <c r="C626" s="97"/>
      <c r="D626" s="105"/>
      <c r="E626" s="105"/>
    </row>
    <row r="627" ht="9.0" customHeight="1">
      <c r="A627" s="99"/>
      <c r="B627" s="96"/>
      <c r="C627" s="97"/>
      <c r="D627" s="105"/>
      <c r="E627" s="105"/>
    </row>
    <row r="628" ht="9.0" customHeight="1">
      <c r="A628" s="99"/>
      <c r="B628" s="96"/>
      <c r="C628" s="97"/>
      <c r="D628" s="105"/>
      <c r="E628" s="105"/>
    </row>
    <row r="629" ht="9.0" customHeight="1">
      <c r="A629" s="99"/>
      <c r="B629" s="96"/>
      <c r="C629" s="97"/>
      <c r="D629" s="105"/>
      <c r="E629" s="105"/>
    </row>
    <row r="630" ht="9.0" customHeight="1">
      <c r="A630" s="99"/>
      <c r="B630" s="96"/>
      <c r="C630" s="97"/>
      <c r="D630" s="105"/>
      <c r="E630" s="105"/>
    </row>
    <row r="631" ht="9.0" customHeight="1">
      <c r="A631" s="99"/>
      <c r="B631" s="96"/>
      <c r="C631" s="97"/>
      <c r="D631" s="105"/>
      <c r="E631" s="105"/>
    </row>
    <row r="632" ht="9.0" customHeight="1">
      <c r="A632" s="99"/>
      <c r="B632" s="96"/>
      <c r="C632" s="97"/>
      <c r="D632" s="105"/>
      <c r="E632" s="105"/>
    </row>
    <row r="633" ht="9.0" customHeight="1">
      <c r="A633" s="99"/>
      <c r="B633" s="96"/>
      <c r="C633" s="97"/>
      <c r="D633" s="105"/>
      <c r="E633" s="105"/>
    </row>
    <row r="634" ht="9.0" customHeight="1">
      <c r="A634" s="99"/>
      <c r="B634" s="96"/>
      <c r="C634" s="97"/>
      <c r="D634" s="105"/>
      <c r="E634" s="105"/>
    </row>
    <row r="635" ht="9.0" customHeight="1">
      <c r="A635" s="99"/>
      <c r="B635" s="96"/>
      <c r="C635" s="97"/>
      <c r="D635" s="105"/>
      <c r="E635" s="105"/>
    </row>
    <row r="636" ht="9.0" customHeight="1">
      <c r="A636" s="99"/>
      <c r="B636" s="96"/>
      <c r="C636" s="97"/>
      <c r="D636" s="105"/>
      <c r="E636" s="105"/>
    </row>
    <row r="637" ht="9.0" customHeight="1">
      <c r="A637" s="99"/>
      <c r="B637" s="96"/>
      <c r="C637" s="97"/>
      <c r="D637" s="105"/>
      <c r="E637" s="105"/>
    </row>
    <row r="638" ht="9.0" customHeight="1">
      <c r="A638" s="99"/>
      <c r="B638" s="96"/>
      <c r="C638" s="97"/>
      <c r="D638" s="105"/>
      <c r="E638" s="105"/>
    </row>
    <row r="639" ht="9.0" customHeight="1">
      <c r="A639" s="99"/>
      <c r="B639" s="96"/>
      <c r="C639" s="97"/>
      <c r="D639" s="105"/>
      <c r="E639" s="105"/>
    </row>
    <row r="640" ht="9.0" customHeight="1">
      <c r="A640" s="99"/>
      <c r="B640" s="96"/>
      <c r="C640" s="97"/>
      <c r="D640" s="105"/>
      <c r="E640" s="105"/>
    </row>
    <row r="641" ht="9.0" customHeight="1">
      <c r="A641" s="99"/>
      <c r="B641" s="96"/>
      <c r="C641" s="97"/>
      <c r="D641" s="105"/>
      <c r="E641" s="105"/>
    </row>
    <row r="642" ht="9.0" customHeight="1">
      <c r="A642" s="99"/>
      <c r="B642" s="96"/>
      <c r="C642" s="97"/>
      <c r="D642" s="105"/>
      <c r="E642" s="105"/>
    </row>
    <row r="643" ht="9.0" customHeight="1">
      <c r="A643" s="99"/>
      <c r="B643" s="96"/>
      <c r="C643" s="97"/>
      <c r="D643" s="105"/>
      <c r="E643" s="105"/>
    </row>
    <row r="644" ht="9.0" customHeight="1">
      <c r="A644" s="99"/>
      <c r="B644" s="96"/>
      <c r="C644" s="97"/>
      <c r="D644" s="105"/>
      <c r="E644" s="105"/>
    </row>
    <row r="645" ht="9.0" customHeight="1">
      <c r="A645" s="99"/>
      <c r="B645" s="96"/>
      <c r="C645" s="97"/>
      <c r="D645" s="105"/>
      <c r="E645" s="105"/>
    </row>
    <row r="646" ht="9.0" customHeight="1">
      <c r="A646" s="99"/>
      <c r="B646" s="96"/>
      <c r="C646" s="97"/>
      <c r="D646" s="105"/>
      <c r="E646" s="105"/>
    </row>
    <row r="647" ht="9.0" customHeight="1">
      <c r="A647" s="99"/>
      <c r="B647" s="96"/>
      <c r="C647" s="97"/>
      <c r="D647" s="105"/>
      <c r="E647" s="105"/>
    </row>
    <row r="648" ht="9.0" customHeight="1">
      <c r="A648" s="99"/>
      <c r="B648" s="96"/>
      <c r="C648" s="97"/>
      <c r="D648" s="105"/>
      <c r="E648" s="105"/>
    </row>
    <row r="649" ht="9.0" customHeight="1">
      <c r="A649" s="99"/>
      <c r="B649" s="96"/>
      <c r="C649" s="97"/>
      <c r="D649" s="105"/>
      <c r="E649" s="105"/>
    </row>
    <row r="650" ht="9.0" customHeight="1">
      <c r="A650" s="99"/>
      <c r="B650" s="96"/>
      <c r="C650" s="97"/>
      <c r="D650" s="105"/>
      <c r="E650" s="105"/>
    </row>
    <row r="651" ht="9.0" customHeight="1">
      <c r="A651" s="99"/>
      <c r="B651" s="96"/>
      <c r="C651" s="97"/>
      <c r="D651" s="105"/>
      <c r="E651" s="105"/>
    </row>
    <row r="652" ht="9.0" customHeight="1">
      <c r="A652" s="99"/>
      <c r="B652" s="96"/>
      <c r="C652" s="97"/>
      <c r="D652" s="105"/>
      <c r="E652" s="105"/>
    </row>
    <row r="653" ht="9.0" customHeight="1">
      <c r="A653" s="99"/>
      <c r="B653" s="96"/>
      <c r="C653" s="97"/>
      <c r="D653" s="105"/>
      <c r="E653" s="105"/>
    </row>
    <row r="654" ht="9.0" customHeight="1">
      <c r="A654" s="99"/>
      <c r="B654" s="96"/>
      <c r="C654" s="97"/>
      <c r="D654" s="105"/>
      <c r="E654" s="105"/>
    </row>
    <row r="655" ht="9.0" customHeight="1">
      <c r="A655" s="99"/>
      <c r="B655" s="96"/>
      <c r="C655" s="97"/>
      <c r="D655" s="105"/>
      <c r="E655" s="105"/>
    </row>
    <row r="656" ht="9.0" customHeight="1">
      <c r="A656" s="99"/>
      <c r="B656" s="96"/>
      <c r="C656" s="97"/>
      <c r="D656" s="105"/>
      <c r="E656" s="105"/>
    </row>
    <row r="657" ht="9.0" customHeight="1">
      <c r="A657" s="99"/>
      <c r="B657" s="96"/>
      <c r="C657" s="97"/>
      <c r="D657" s="105"/>
      <c r="E657" s="105"/>
    </row>
    <row r="658" ht="9.0" customHeight="1">
      <c r="A658" s="99"/>
      <c r="B658" s="96"/>
      <c r="C658" s="97"/>
      <c r="D658" s="105"/>
      <c r="E658" s="105"/>
    </row>
    <row r="659" ht="9.0" customHeight="1">
      <c r="A659" s="99"/>
      <c r="B659" s="96"/>
      <c r="C659" s="97"/>
      <c r="D659" s="105"/>
      <c r="E659" s="105"/>
    </row>
    <row r="660" ht="9.0" customHeight="1">
      <c r="A660" s="99"/>
      <c r="B660" s="96"/>
      <c r="C660" s="97"/>
      <c r="D660" s="105"/>
      <c r="E660" s="105"/>
    </row>
    <row r="661" ht="9.0" customHeight="1">
      <c r="A661" s="99"/>
      <c r="B661" s="96"/>
      <c r="C661" s="97"/>
      <c r="D661" s="105"/>
      <c r="E661" s="105"/>
    </row>
    <row r="662" ht="9.0" customHeight="1">
      <c r="A662" s="99"/>
      <c r="B662" s="96"/>
      <c r="C662" s="97"/>
      <c r="D662" s="105"/>
      <c r="E662" s="105"/>
    </row>
    <row r="663" ht="9.0" customHeight="1">
      <c r="A663" s="99"/>
      <c r="B663" s="96"/>
      <c r="C663" s="97"/>
      <c r="D663" s="105"/>
      <c r="E663" s="105"/>
    </row>
    <row r="664" ht="9.0" customHeight="1">
      <c r="A664" s="99"/>
      <c r="B664" s="96"/>
      <c r="C664" s="97"/>
      <c r="D664" s="105"/>
      <c r="E664" s="105"/>
    </row>
    <row r="665" ht="9.0" customHeight="1">
      <c r="A665" s="99"/>
      <c r="B665" s="96"/>
      <c r="C665" s="97"/>
      <c r="D665" s="105"/>
      <c r="E665" s="105"/>
    </row>
    <row r="666" ht="9.0" customHeight="1">
      <c r="A666" s="99"/>
      <c r="B666" s="96"/>
      <c r="C666" s="97"/>
      <c r="D666" s="105"/>
      <c r="E666" s="105"/>
    </row>
    <row r="667" ht="9.0" customHeight="1">
      <c r="A667" s="99"/>
      <c r="B667" s="96"/>
      <c r="C667" s="97"/>
      <c r="D667" s="105"/>
      <c r="E667" s="105"/>
    </row>
    <row r="668" ht="9.0" customHeight="1">
      <c r="A668" s="99"/>
      <c r="B668" s="96"/>
      <c r="C668" s="97"/>
      <c r="D668" s="105"/>
      <c r="E668" s="105"/>
    </row>
    <row r="669" ht="9.0" customHeight="1">
      <c r="A669" s="99"/>
      <c r="B669" s="96"/>
      <c r="C669" s="97"/>
      <c r="D669" s="105"/>
      <c r="E669" s="105"/>
    </row>
    <row r="670" ht="9.0" customHeight="1">
      <c r="A670" s="99"/>
      <c r="B670" s="96"/>
      <c r="C670" s="97"/>
      <c r="D670" s="105"/>
      <c r="E670" s="105"/>
    </row>
    <row r="671" ht="9.0" customHeight="1">
      <c r="A671" s="99"/>
      <c r="B671" s="96"/>
      <c r="C671" s="97"/>
      <c r="D671" s="105"/>
      <c r="E671" s="105"/>
    </row>
    <row r="672" ht="9.0" customHeight="1">
      <c r="A672" s="99"/>
      <c r="B672" s="96"/>
      <c r="C672" s="97"/>
      <c r="D672" s="105"/>
      <c r="E672" s="105"/>
    </row>
    <row r="673" ht="9.0" customHeight="1">
      <c r="A673" s="99"/>
      <c r="B673" s="96"/>
      <c r="C673" s="97"/>
      <c r="D673" s="105"/>
      <c r="E673" s="105"/>
    </row>
    <row r="674" ht="9.0" customHeight="1">
      <c r="A674" s="99"/>
      <c r="B674" s="96"/>
      <c r="C674" s="97"/>
      <c r="D674" s="105"/>
      <c r="E674" s="105"/>
    </row>
    <row r="675" ht="9.0" customHeight="1">
      <c r="A675" s="99"/>
      <c r="B675" s="96"/>
      <c r="C675" s="97"/>
      <c r="D675" s="105"/>
      <c r="E675" s="105"/>
    </row>
    <row r="676" ht="9.0" customHeight="1">
      <c r="A676" s="99"/>
      <c r="B676" s="96"/>
      <c r="C676" s="97"/>
      <c r="D676" s="105"/>
      <c r="E676" s="105"/>
    </row>
    <row r="677" ht="9.0" customHeight="1">
      <c r="A677" s="99"/>
      <c r="B677" s="96"/>
      <c r="C677" s="97"/>
      <c r="D677" s="105"/>
      <c r="E677" s="105"/>
    </row>
    <row r="678" ht="9.0" customHeight="1">
      <c r="A678" s="99"/>
      <c r="B678" s="96"/>
      <c r="C678" s="97"/>
      <c r="D678" s="105"/>
      <c r="E678" s="105"/>
    </row>
    <row r="679" ht="9.0" customHeight="1">
      <c r="A679" s="99"/>
      <c r="B679" s="96"/>
      <c r="C679" s="97"/>
      <c r="D679" s="105"/>
      <c r="E679" s="105"/>
    </row>
    <row r="680" ht="9.0" customHeight="1">
      <c r="A680" s="99"/>
      <c r="B680" s="96"/>
      <c r="C680" s="97"/>
      <c r="D680" s="105"/>
      <c r="E680" s="105"/>
    </row>
    <row r="681" ht="9.0" customHeight="1">
      <c r="A681" s="99"/>
      <c r="B681" s="96"/>
      <c r="C681" s="97"/>
      <c r="D681" s="105"/>
      <c r="E681" s="105"/>
    </row>
    <row r="682" ht="9.0" customHeight="1">
      <c r="A682" s="99"/>
      <c r="B682" s="96"/>
      <c r="C682" s="97"/>
      <c r="D682" s="105"/>
      <c r="E682" s="105"/>
    </row>
    <row r="683" ht="9.0" customHeight="1">
      <c r="A683" s="99"/>
      <c r="B683" s="96"/>
      <c r="C683" s="97"/>
      <c r="D683" s="105"/>
      <c r="E683" s="105"/>
    </row>
    <row r="684" ht="9.0" customHeight="1">
      <c r="A684" s="99"/>
      <c r="B684" s="96"/>
      <c r="C684" s="97"/>
      <c r="D684" s="105"/>
      <c r="E684" s="105"/>
    </row>
    <row r="685" ht="9.0" customHeight="1">
      <c r="A685" s="99"/>
      <c r="B685" s="96"/>
      <c r="C685" s="97"/>
      <c r="D685" s="105"/>
      <c r="E685" s="105"/>
    </row>
    <row r="686" ht="9.0" customHeight="1">
      <c r="A686" s="99"/>
      <c r="B686" s="96"/>
      <c r="C686" s="97"/>
      <c r="D686" s="105"/>
      <c r="E686" s="105"/>
    </row>
    <row r="687" ht="9.0" customHeight="1">
      <c r="A687" s="99"/>
      <c r="B687" s="96"/>
      <c r="C687" s="97"/>
      <c r="D687" s="105"/>
      <c r="E687" s="105"/>
    </row>
    <row r="688" ht="9.0" customHeight="1">
      <c r="A688" s="99"/>
      <c r="B688" s="96"/>
      <c r="C688" s="97"/>
      <c r="D688" s="105"/>
      <c r="E688" s="105"/>
    </row>
    <row r="689" ht="9.0" customHeight="1">
      <c r="A689" s="99"/>
      <c r="B689" s="96"/>
      <c r="C689" s="97"/>
      <c r="D689" s="105"/>
      <c r="E689" s="105"/>
    </row>
    <row r="690" ht="9.0" customHeight="1">
      <c r="A690" s="99"/>
      <c r="B690" s="96"/>
      <c r="C690" s="97"/>
      <c r="D690" s="105"/>
      <c r="E690" s="105"/>
    </row>
    <row r="691" ht="9.0" customHeight="1">
      <c r="A691" s="99"/>
      <c r="B691" s="96"/>
      <c r="C691" s="97"/>
      <c r="D691" s="105"/>
      <c r="E691" s="105"/>
    </row>
    <row r="692" ht="9.0" customHeight="1">
      <c r="A692" s="99"/>
      <c r="B692" s="96"/>
      <c r="C692" s="97"/>
      <c r="D692" s="105"/>
      <c r="E692" s="105"/>
    </row>
    <row r="693" ht="9.0" customHeight="1">
      <c r="A693" s="99"/>
      <c r="B693" s="96"/>
      <c r="C693" s="97"/>
      <c r="D693" s="105"/>
      <c r="E693" s="105"/>
    </row>
    <row r="694" ht="9.0" customHeight="1">
      <c r="A694" s="99"/>
      <c r="B694" s="96"/>
      <c r="C694" s="97"/>
      <c r="D694" s="105"/>
      <c r="E694" s="105"/>
    </row>
    <row r="695" ht="9.0" customHeight="1">
      <c r="A695" s="99"/>
      <c r="B695" s="96"/>
      <c r="C695" s="97"/>
      <c r="D695" s="105"/>
      <c r="E695" s="105"/>
    </row>
    <row r="696" ht="9.0" customHeight="1">
      <c r="A696" s="99"/>
      <c r="B696" s="96"/>
      <c r="C696" s="97"/>
      <c r="D696" s="105"/>
      <c r="E696" s="105"/>
    </row>
    <row r="697" ht="9.0" customHeight="1">
      <c r="A697" s="99"/>
      <c r="B697" s="96"/>
      <c r="C697" s="97"/>
      <c r="D697" s="105"/>
      <c r="E697" s="105"/>
    </row>
    <row r="698" ht="9.0" customHeight="1">
      <c r="A698" s="99"/>
      <c r="B698" s="96"/>
      <c r="C698" s="97"/>
      <c r="D698" s="105"/>
      <c r="E698" s="105"/>
    </row>
    <row r="699" ht="9.0" customHeight="1">
      <c r="A699" s="99"/>
      <c r="B699" s="96"/>
      <c r="C699" s="97"/>
      <c r="D699" s="105"/>
      <c r="E699" s="105"/>
    </row>
    <row r="700" ht="9.0" customHeight="1">
      <c r="A700" s="99"/>
      <c r="B700" s="96"/>
      <c r="C700" s="97"/>
      <c r="D700" s="105"/>
      <c r="E700" s="105"/>
    </row>
    <row r="701" ht="9.0" customHeight="1">
      <c r="A701" s="99"/>
      <c r="B701" s="96"/>
      <c r="C701" s="97"/>
      <c r="D701" s="105"/>
      <c r="E701" s="105"/>
    </row>
    <row r="702" ht="9.0" customHeight="1">
      <c r="A702" s="99"/>
      <c r="B702" s="96"/>
      <c r="C702" s="97"/>
      <c r="D702" s="105"/>
      <c r="E702" s="105"/>
    </row>
    <row r="703" ht="9.0" customHeight="1">
      <c r="A703" s="99"/>
      <c r="B703" s="96"/>
      <c r="C703" s="97"/>
      <c r="D703" s="105"/>
      <c r="E703" s="105"/>
    </row>
    <row r="704" ht="9.0" customHeight="1">
      <c r="A704" s="99"/>
      <c r="B704" s="96"/>
      <c r="C704" s="97"/>
      <c r="D704" s="105"/>
      <c r="E704" s="105"/>
    </row>
    <row r="705" ht="9.0" customHeight="1">
      <c r="A705" s="99"/>
      <c r="B705" s="96"/>
      <c r="C705" s="97"/>
      <c r="D705" s="105"/>
      <c r="E705" s="105"/>
    </row>
    <row r="706" ht="9.0" customHeight="1">
      <c r="A706" s="99"/>
      <c r="B706" s="96"/>
      <c r="C706" s="97"/>
      <c r="D706" s="105"/>
      <c r="E706" s="105"/>
    </row>
    <row r="707" ht="9.0" customHeight="1">
      <c r="A707" s="99"/>
      <c r="B707" s="96"/>
      <c r="C707" s="97"/>
      <c r="D707" s="105"/>
      <c r="E707" s="105"/>
    </row>
    <row r="708" ht="9.0" customHeight="1">
      <c r="A708" s="99"/>
      <c r="B708" s="96"/>
      <c r="C708" s="97"/>
      <c r="D708" s="105"/>
      <c r="E708" s="105"/>
    </row>
    <row r="709" ht="9.0" customHeight="1">
      <c r="A709" s="99"/>
      <c r="B709" s="96"/>
      <c r="C709" s="97"/>
      <c r="D709" s="105"/>
      <c r="E709" s="105"/>
    </row>
    <row r="710" ht="9.0" customHeight="1">
      <c r="A710" s="99"/>
      <c r="B710" s="96"/>
      <c r="C710" s="97"/>
      <c r="D710" s="105"/>
      <c r="E710" s="105"/>
    </row>
    <row r="711" ht="9.0" customHeight="1">
      <c r="A711" s="99"/>
      <c r="B711" s="96"/>
      <c r="C711" s="97"/>
      <c r="D711" s="105"/>
      <c r="E711" s="105"/>
    </row>
    <row r="712" ht="9.0" customHeight="1">
      <c r="A712" s="99"/>
      <c r="B712" s="96"/>
      <c r="C712" s="97"/>
      <c r="D712" s="105"/>
      <c r="E712" s="105"/>
    </row>
    <row r="713" ht="9.0" customHeight="1">
      <c r="A713" s="99"/>
      <c r="B713" s="96"/>
      <c r="C713" s="97"/>
      <c r="D713" s="105"/>
      <c r="E713" s="105"/>
    </row>
    <row r="714" ht="9.0" customHeight="1">
      <c r="A714" s="99"/>
      <c r="B714" s="96"/>
      <c r="C714" s="97"/>
      <c r="D714" s="105"/>
      <c r="E714" s="105"/>
    </row>
    <row r="715" ht="9.0" customHeight="1">
      <c r="A715" s="99"/>
      <c r="B715" s="96"/>
      <c r="C715" s="97"/>
      <c r="D715" s="105"/>
      <c r="E715" s="105"/>
    </row>
    <row r="716" ht="9.0" customHeight="1">
      <c r="A716" s="99"/>
      <c r="B716" s="96"/>
      <c r="C716" s="97"/>
      <c r="D716" s="105"/>
      <c r="E716" s="105"/>
    </row>
    <row r="717" ht="9.0" customHeight="1">
      <c r="A717" s="99"/>
      <c r="B717" s="96"/>
      <c r="C717" s="97"/>
      <c r="D717" s="105"/>
      <c r="E717" s="105"/>
    </row>
    <row r="718" ht="9.0" customHeight="1">
      <c r="A718" s="99"/>
      <c r="B718" s="96"/>
      <c r="C718" s="97"/>
      <c r="D718" s="105"/>
      <c r="E718" s="105"/>
    </row>
    <row r="719" ht="9.0" customHeight="1">
      <c r="A719" s="99"/>
      <c r="B719" s="96"/>
      <c r="C719" s="97"/>
      <c r="D719" s="105"/>
      <c r="E719" s="105"/>
    </row>
    <row r="720" ht="9.0" customHeight="1">
      <c r="A720" s="99"/>
      <c r="B720" s="96"/>
      <c r="C720" s="97"/>
      <c r="D720" s="105"/>
      <c r="E720" s="105"/>
    </row>
    <row r="721" ht="9.0" customHeight="1">
      <c r="A721" s="99"/>
      <c r="B721" s="96"/>
      <c r="C721" s="97"/>
      <c r="D721" s="105"/>
      <c r="E721" s="105"/>
    </row>
    <row r="722" ht="9.0" customHeight="1">
      <c r="A722" s="99"/>
      <c r="B722" s="96"/>
      <c r="C722" s="97"/>
      <c r="D722" s="105"/>
      <c r="E722" s="105"/>
    </row>
    <row r="723" ht="9.0" customHeight="1">
      <c r="A723" s="99"/>
      <c r="B723" s="96"/>
      <c r="C723" s="97"/>
      <c r="D723" s="105"/>
      <c r="E723" s="105"/>
    </row>
    <row r="724" ht="9.0" customHeight="1">
      <c r="A724" s="99"/>
      <c r="B724" s="96"/>
      <c r="C724" s="97"/>
      <c r="D724" s="105"/>
      <c r="E724" s="105"/>
    </row>
    <row r="725" ht="9.0" customHeight="1">
      <c r="A725" s="99"/>
      <c r="B725" s="96"/>
      <c r="C725" s="97"/>
      <c r="D725" s="105"/>
      <c r="E725" s="105"/>
    </row>
    <row r="726" ht="9.0" customHeight="1">
      <c r="A726" s="99"/>
      <c r="B726" s="96"/>
      <c r="C726" s="97"/>
      <c r="D726" s="105"/>
      <c r="E726" s="105"/>
    </row>
    <row r="727" ht="9.0" customHeight="1">
      <c r="A727" s="99"/>
      <c r="B727" s="96"/>
      <c r="C727" s="97"/>
      <c r="D727" s="105"/>
      <c r="E727" s="105"/>
    </row>
    <row r="728" ht="9.0" customHeight="1">
      <c r="A728" s="99"/>
      <c r="B728" s="96"/>
      <c r="C728" s="97"/>
      <c r="D728" s="105"/>
      <c r="E728" s="105"/>
    </row>
    <row r="729" ht="9.0" customHeight="1">
      <c r="A729" s="99"/>
      <c r="B729" s="96"/>
      <c r="C729" s="97"/>
      <c r="D729" s="105"/>
      <c r="E729" s="105"/>
    </row>
    <row r="730" ht="9.0" customHeight="1">
      <c r="A730" s="99"/>
      <c r="B730" s="96"/>
      <c r="C730" s="97"/>
      <c r="D730" s="105"/>
      <c r="E730" s="105"/>
    </row>
    <row r="731" ht="9.0" customHeight="1">
      <c r="A731" s="99"/>
      <c r="B731" s="96"/>
      <c r="C731" s="97"/>
      <c r="D731" s="105"/>
      <c r="E731" s="105"/>
    </row>
    <row r="732" ht="9.0" customHeight="1">
      <c r="A732" s="99"/>
      <c r="B732" s="96"/>
      <c r="C732" s="97"/>
      <c r="D732" s="105"/>
      <c r="E732" s="105"/>
    </row>
    <row r="733" ht="9.0" customHeight="1">
      <c r="A733" s="99"/>
      <c r="B733" s="96"/>
      <c r="C733" s="97"/>
      <c r="D733" s="105"/>
      <c r="E733" s="105"/>
    </row>
    <row r="734" ht="9.0" customHeight="1">
      <c r="A734" s="99"/>
      <c r="B734" s="96"/>
      <c r="C734" s="97"/>
      <c r="D734" s="105"/>
      <c r="E734" s="105"/>
    </row>
    <row r="735" ht="9.0" customHeight="1">
      <c r="A735" s="99"/>
      <c r="B735" s="96"/>
      <c r="C735" s="97"/>
      <c r="D735" s="105"/>
      <c r="E735" s="105"/>
    </row>
    <row r="736" ht="9.0" customHeight="1">
      <c r="A736" s="99"/>
      <c r="B736" s="96"/>
      <c r="C736" s="97"/>
      <c r="D736" s="105"/>
      <c r="E736" s="105"/>
    </row>
    <row r="737" ht="9.0" customHeight="1">
      <c r="A737" s="99"/>
      <c r="B737" s="96"/>
      <c r="C737" s="97"/>
      <c r="D737" s="105"/>
      <c r="E737" s="105"/>
    </row>
    <row r="738" ht="9.0" customHeight="1">
      <c r="A738" s="99"/>
      <c r="B738" s="96"/>
      <c r="C738" s="97"/>
      <c r="D738" s="105"/>
      <c r="E738" s="105"/>
    </row>
    <row r="739" ht="9.0" customHeight="1">
      <c r="A739" s="99"/>
      <c r="B739" s="96"/>
      <c r="C739" s="97"/>
      <c r="D739" s="105"/>
      <c r="E739" s="105"/>
    </row>
    <row r="740" ht="9.0" customHeight="1">
      <c r="A740" s="99"/>
      <c r="B740" s="96"/>
      <c r="C740" s="97"/>
      <c r="D740" s="105"/>
      <c r="E740" s="105"/>
    </row>
    <row r="741" ht="9.0" customHeight="1">
      <c r="A741" s="99"/>
      <c r="B741" s="96"/>
      <c r="C741" s="97"/>
      <c r="D741" s="105"/>
      <c r="E741" s="105"/>
    </row>
    <row r="742" ht="9.0" customHeight="1">
      <c r="A742" s="99"/>
      <c r="B742" s="96"/>
      <c r="C742" s="97"/>
      <c r="D742" s="105"/>
      <c r="E742" s="105"/>
    </row>
    <row r="743" ht="9.0" customHeight="1">
      <c r="A743" s="99"/>
      <c r="B743" s="96"/>
      <c r="C743" s="97"/>
      <c r="D743" s="105"/>
      <c r="E743" s="105"/>
    </row>
    <row r="744" ht="9.0" customHeight="1">
      <c r="A744" s="99"/>
      <c r="B744" s="96"/>
      <c r="C744" s="97"/>
      <c r="D744" s="105"/>
      <c r="E744" s="105"/>
    </row>
    <row r="745" ht="9.0" customHeight="1">
      <c r="A745" s="99"/>
      <c r="B745" s="96"/>
      <c r="C745" s="97"/>
      <c r="D745" s="105"/>
      <c r="E745" s="105"/>
    </row>
    <row r="746" ht="9.0" customHeight="1">
      <c r="A746" s="99"/>
      <c r="B746" s="96"/>
      <c r="C746" s="97"/>
      <c r="D746" s="105"/>
      <c r="E746" s="105"/>
    </row>
    <row r="747" ht="9.0" customHeight="1">
      <c r="A747" s="99"/>
      <c r="B747" s="96"/>
      <c r="C747" s="97"/>
      <c r="D747" s="105"/>
      <c r="E747" s="105"/>
    </row>
    <row r="748" ht="9.0" customHeight="1">
      <c r="A748" s="99"/>
      <c r="B748" s="96"/>
      <c r="C748" s="97"/>
      <c r="D748" s="105"/>
      <c r="E748" s="105"/>
    </row>
    <row r="749" ht="9.0" customHeight="1">
      <c r="A749" s="99"/>
      <c r="B749" s="96"/>
      <c r="C749" s="97"/>
      <c r="D749" s="105"/>
      <c r="E749" s="105"/>
    </row>
    <row r="750" ht="9.0" customHeight="1">
      <c r="A750" s="99"/>
      <c r="B750" s="96"/>
      <c r="C750" s="97"/>
      <c r="D750" s="105"/>
      <c r="E750" s="105"/>
    </row>
    <row r="751" ht="9.0" customHeight="1">
      <c r="A751" s="99"/>
      <c r="B751" s="96"/>
      <c r="C751" s="97"/>
      <c r="D751" s="105"/>
      <c r="E751" s="105"/>
    </row>
    <row r="752" ht="9.0" customHeight="1">
      <c r="A752" s="99"/>
      <c r="B752" s="96"/>
      <c r="C752" s="97"/>
      <c r="D752" s="105"/>
      <c r="E752" s="105"/>
    </row>
    <row r="753" ht="9.0" customHeight="1">
      <c r="A753" s="99"/>
      <c r="B753" s="96"/>
      <c r="C753" s="97"/>
      <c r="D753" s="105"/>
      <c r="E753" s="105"/>
    </row>
    <row r="754" ht="9.0" customHeight="1">
      <c r="A754" s="99"/>
      <c r="B754" s="96"/>
      <c r="C754" s="97"/>
      <c r="D754" s="105"/>
      <c r="E754" s="105"/>
    </row>
    <row r="755" ht="9.0" customHeight="1">
      <c r="A755" s="99"/>
      <c r="B755" s="96"/>
      <c r="C755" s="97"/>
      <c r="D755" s="105"/>
      <c r="E755" s="105"/>
    </row>
    <row r="756" ht="9.0" customHeight="1">
      <c r="A756" s="99"/>
      <c r="B756" s="96"/>
      <c r="C756" s="97"/>
      <c r="D756" s="105"/>
      <c r="E756" s="105"/>
    </row>
    <row r="757" ht="9.0" customHeight="1">
      <c r="A757" s="99"/>
      <c r="B757" s="96"/>
      <c r="C757" s="97"/>
      <c r="D757" s="105"/>
      <c r="E757" s="105"/>
    </row>
    <row r="758" ht="9.0" customHeight="1">
      <c r="A758" s="99"/>
      <c r="B758" s="96"/>
      <c r="C758" s="97"/>
      <c r="D758" s="105"/>
      <c r="E758" s="105"/>
    </row>
    <row r="759" ht="9.0" customHeight="1">
      <c r="A759" s="99"/>
      <c r="B759" s="96"/>
      <c r="C759" s="97"/>
      <c r="D759" s="105"/>
      <c r="E759" s="105"/>
    </row>
    <row r="760" ht="9.0" customHeight="1">
      <c r="A760" s="99"/>
      <c r="B760" s="96"/>
      <c r="C760" s="97"/>
      <c r="D760" s="105"/>
      <c r="E760" s="105"/>
    </row>
    <row r="761" ht="9.0" customHeight="1">
      <c r="A761" s="99"/>
      <c r="B761" s="96"/>
      <c r="C761" s="97"/>
      <c r="D761" s="105"/>
      <c r="E761" s="105"/>
    </row>
    <row r="762" ht="9.0" customHeight="1">
      <c r="A762" s="99"/>
      <c r="B762" s="96"/>
      <c r="C762" s="97"/>
      <c r="D762" s="105"/>
      <c r="E762" s="105"/>
    </row>
    <row r="763" ht="9.0" customHeight="1">
      <c r="A763" s="99"/>
      <c r="B763" s="96"/>
      <c r="C763" s="97"/>
      <c r="D763" s="105"/>
      <c r="E763" s="105"/>
    </row>
    <row r="764" ht="9.0" customHeight="1">
      <c r="A764" s="99"/>
      <c r="B764" s="96"/>
      <c r="C764" s="97"/>
      <c r="D764" s="105"/>
      <c r="E764" s="105"/>
    </row>
    <row r="765" ht="9.0" customHeight="1">
      <c r="A765" s="99"/>
      <c r="B765" s="96"/>
      <c r="C765" s="97"/>
      <c r="D765" s="105"/>
      <c r="E765" s="105"/>
    </row>
    <row r="766" ht="9.0" customHeight="1">
      <c r="A766" s="99"/>
      <c r="B766" s="96"/>
      <c r="C766" s="97"/>
      <c r="D766" s="105"/>
      <c r="E766" s="105"/>
    </row>
    <row r="767" ht="9.0" customHeight="1">
      <c r="A767" s="99"/>
      <c r="B767" s="96"/>
      <c r="C767" s="97"/>
      <c r="D767" s="105"/>
      <c r="E767" s="105"/>
    </row>
    <row r="768" ht="9.0" customHeight="1">
      <c r="A768" s="99"/>
      <c r="B768" s="96"/>
      <c r="C768" s="97"/>
      <c r="D768" s="105"/>
      <c r="E768" s="105"/>
    </row>
    <row r="769" ht="9.0" customHeight="1">
      <c r="A769" s="99"/>
      <c r="B769" s="96"/>
      <c r="C769" s="97"/>
      <c r="D769" s="105"/>
      <c r="E769" s="105"/>
    </row>
    <row r="770" ht="9.0" customHeight="1">
      <c r="A770" s="99"/>
      <c r="B770" s="96"/>
      <c r="C770" s="97"/>
      <c r="D770" s="105"/>
      <c r="E770" s="105"/>
    </row>
    <row r="771" ht="9.0" customHeight="1">
      <c r="A771" s="99"/>
      <c r="B771" s="96"/>
      <c r="C771" s="97"/>
      <c r="D771" s="105"/>
      <c r="E771" s="105"/>
    </row>
    <row r="772" ht="9.0" customHeight="1">
      <c r="A772" s="99"/>
      <c r="B772" s="96"/>
      <c r="C772" s="97"/>
      <c r="D772" s="105"/>
      <c r="E772" s="105"/>
    </row>
    <row r="773" ht="9.0" customHeight="1">
      <c r="A773" s="99"/>
      <c r="B773" s="96"/>
      <c r="C773" s="97"/>
      <c r="D773" s="105"/>
      <c r="E773" s="105"/>
    </row>
    <row r="774" ht="9.0" customHeight="1">
      <c r="A774" s="99"/>
      <c r="B774" s="96"/>
      <c r="C774" s="97"/>
      <c r="D774" s="105"/>
      <c r="E774" s="105"/>
    </row>
    <row r="775" ht="9.0" customHeight="1">
      <c r="A775" s="99"/>
      <c r="B775" s="96"/>
      <c r="C775" s="97"/>
      <c r="D775" s="105"/>
      <c r="E775" s="105"/>
    </row>
    <row r="776" ht="9.0" customHeight="1">
      <c r="A776" s="99"/>
      <c r="B776" s="96"/>
      <c r="C776" s="97"/>
      <c r="D776" s="105"/>
      <c r="E776" s="105"/>
    </row>
    <row r="777" ht="9.0" customHeight="1">
      <c r="A777" s="99"/>
      <c r="B777" s="96"/>
      <c r="C777" s="97"/>
      <c r="D777" s="105"/>
      <c r="E777" s="105"/>
    </row>
    <row r="778" ht="9.0" customHeight="1">
      <c r="A778" s="99"/>
      <c r="B778" s="96"/>
      <c r="C778" s="97"/>
      <c r="D778" s="105"/>
      <c r="E778" s="105"/>
    </row>
    <row r="779" ht="9.0" customHeight="1">
      <c r="A779" s="99"/>
      <c r="B779" s="96"/>
      <c r="C779" s="97"/>
      <c r="D779" s="105"/>
      <c r="E779" s="105"/>
    </row>
    <row r="780" ht="9.0" customHeight="1">
      <c r="A780" s="99"/>
      <c r="B780" s="96"/>
      <c r="C780" s="97"/>
      <c r="D780" s="105"/>
      <c r="E780" s="105"/>
    </row>
    <row r="781" ht="9.0" customHeight="1">
      <c r="A781" s="99"/>
      <c r="B781" s="96"/>
      <c r="C781" s="97"/>
      <c r="D781" s="105"/>
      <c r="E781" s="105"/>
    </row>
    <row r="782" ht="9.0" customHeight="1">
      <c r="A782" s="99"/>
      <c r="B782" s="96"/>
      <c r="C782" s="97"/>
      <c r="D782" s="105"/>
      <c r="E782" s="105"/>
    </row>
    <row r="783" ht="9.0" customHeight="1">
      <c r="A783" s="99"/>
      <c r="B783" s="96"/>
      <c r="C783" s="97"/>
      <c r="D783" s="105"/>
      <c r="E783" s="105"/>
    </row>
    <row r="784" ht="9.0" customHeight="1">
      <c r="A784" s="99"/>
      <c r="B784" s="96"/>
      <c r="C784" s="97"/>
      <c r="D784" s="105"/>
      <c r="E784" s="105"/>
    </row>
    <row r="785" ht="9.0" customHeight="1">
      <c r="A785" s="99"/>
      <c r="B785" s="96"/>
      <c r="C785" s="97"/>
      <c r="D785" s="105"/>
      <c r="E785" s="105"/>
    </row>
    <row r="786" ht="9.0" customHeight="1">
      <c r="A786" s="99"/>
      <c r="B786" s="96"/>
      <c r="C786" s="97"/>
      <c r="D786" s="105"/>
      <c r="E786" s="105"/>
    </row>
    <row r="787" ht="9.0" customHeight="1">
      <c r="A787" s="99"/>
      <c r="B787" s="96"/>
      <c r="C787" s="97"/>
      <c r="D787" s="105"/>
      <c r="E787" s="105"/>
    </row>
    <row r="788" ht="9.0" customHeight="1">
      <c r="A788" s="99"/>
      <c r="B788" s="96"/>
      <c r="C788" s="97"/>
      <c r="D788" s="105"/>
      <c r="E788" s="105"/>
    </row>
    <row r="789" ht="9.0" customHeight="1">
      <c r="A789" s="99"/>
      <c r="B789" s="96"/>
      <c r="C789" s="97"/>
      <c r="D789" s="105"/>
      <c r="E789" s="105"/>
    </row>
    <row r="790" ht="9.0" customHeight="1">
      <c r="A790" s="99"/>
      <c r="B790" s="96"/>
      <c r="C790" s="97"/>
      <c r="D790" s="105"/>
      <c r="E790" s="105"/>
    </row>
    <row r="791" ht="9.0" customHeight="1">
      <c r="A791" s="99"/>
      <c r="B791" s="96"/>
      <c r="C791" s="97"/>
      <c r="D791" s="105"/>
      <c r="E791" s="105"/>
    </row>
    <row r="792" ht="9.0" customHeight="1">
      <c r="A792" s="99"/>
      <c r="B792" s="96"/>
      <c r="C792" s="97"/>
      <c r="D792" s="105"/>
      <c r="E792" s="105"/>
    </row>
    <row r="793" ht="9.0" customHeight="1">
      <c r="A793" s="99"/>
      <c r="B793" s="96"/>
      <c r="C793" s="97"/>
      <c r="D793" s="105"/>
      <c r="E793" s="105"/>
    </row>
    <row r="794" ht="9.0" customHeight="1">
      <c r="A794" s="99"/>
      <c r="B794" s="96"/>
      <c r="C794" s="97"/>
      <c r="D794" s="105"/>
      <c r="E794" s="105"/>
    </row>
    <row r="795" ht="9.0" customHeight="1">
      <c r="A795" s="99"/>
      <c r="B795" s="96"/>
      <c r="C795" s="97"/>
      <c r="D795" s="105"/>
      <c r="E795" s="105"/>
    </row>
    <row r="796" ht="9.0" customHeight="1">
      <c r="A796" s="99"/>
      <c r="B796" s="96"/>
      <c r="C796" s="97"/>
      <c r="D796" s="105"/>
      <c r="E796" s="105"/>
    </row>
    <row r="797" ht="9.0" customHeight="1">
      <c r="A797" s="99"/>
      <c r="B797" s="96"/>
      <c r="C797" s="97"/>
      <c r="D797" s="105"/>
      <c r="E797" s="105"/>
    </row>
    <row r="798" ht="9.0" customHeight="1">
      <c r="A798" s="99"/>
      <c r="B798" s="96"/>
      <c r="C798" s="97"/>
      <c r="D798" s="105"/>
      <c r="E798" s="105"/>
    </row>
    <row r="799" ht="9.0" customHeight="1">
      <c r="A799" s="99"/>
      <c r="B799" s="96"/>
      <c r="C799" s="97"/>
      <c r="D799" s="105"/>
      <c r="E799" s="105"/>
    </row>
    <row r="800" ht="9.0" customHeight="1">
      <c r="A800" s="99"/>
      <c r="B800" s="96"/>
      <c r="C800" s="97"/>
      <c r="D800" s="105"/>
      <c r="E800" s="105"/>
    </row>
    <row r="801" ht="9.0" customHeight="1">
      <c r="A801" s="99"/>
      <c r="B801" s="96"/>
      <c r="C801" s="97"/>
      <c r="D801" s="105"/>
      <c r="E801" s="105"/>
    </row>
    <row r="802" ht="9.0" customHeight="1">
      <c r="A802" s="99"/>
      <c r="B802" s="96"/>
      <c r="C802" s="97"/>
      <c r="D802" s="105"/>
      <c r="E802" s="105"/>
    </row>
    <row r="803" ht="9.0" customHeight="1">
      <c r="A803" s="99"/>
      <c r="B803" s="96"/>
      <c r="C803" s="97"/>
      <c r="D803" s="105"/>
      <c r="E803" s="105"/>
    </row>
    <row r="804" ht="9.0" customHeight="1">
      <c r="A804" s="99"/>
      <c r="B804" s="96"/>
      <c r="C804" s="97"/>
      <c r="D804" s="105"/>
      <c r="E804" s="105"/>
    </row>
    <row r="805" ht="9.0" customHeight="1">
      <c r="A805" s="99"/>
      <c r="B805" s="96"/>
      <c r="C805" s="97"/>
      <c r="D805" s="105"/>
      <c r="E805" s="105"/>
    </row>
    <row r="806" ht="9.0" customHeight="1">
      <c r="A806" s="99"/>
      <c r="B806" s="96"/>
      <c r="C806" s="97"/>
      <c r="D806" s="105"/>
      <c r="E806" s="105"/>
    </row>
    <row r="807" ht="9.0" customHeight="1">
      <c r="A807" s="99"/>
      <c r="B807" s="96"/>
      <c r="C807" s="97"/>
      <c r="D807" s="105"/>
      <c r="E807" s="105"/>
    </row>
    <row r="808" ht="9.0" customHeight="1">
      <c r="A808" s="99"/>
      <c r="B808" s="96"/>
      <c r="C808" s="97"/>
      <c r="D808" s="105"/>
      <c r="E808" s="105"/>
    </row>
    <row r="809" ht="9.0" customHeight="1">
      <c r="A809" s="99"/>
      <c r="B809" s="96"/>
      <c r="C809" s="97"/>
      <c r="D809" s="105"/>
      <c r="E809" s="105"/>
    </row>
    <row r="810" ht="9.0" customHeight="1">
      <c r="A810" s="99"/>
      <c r="B810" s="96"/>
      <c r="C810" s="97"/>
      <c r="D810" s="105"/>
      <c r="E810" s="105"/>
    </row>
    <row r="811" ht="9.0" customHeight="1">
      <c r="A811" s="99"/>
      <c r="B811" s="96"/>
      <c r="C811" s="97"/>
      <c r="D811" s="105"/>
      <c r="E811" s="105"/>
    </row>
    <row r="812" ht="9.0" customHeight="1">
      <c r="A812" s="99"/>
      <c r="B812" s="96"/>
      <c r="C812" s="97"/>
      <c r="D812" s="105"/>
      <c r="E812" s="105"/>
    </row>
    <row r="813" ht="9.0" customHeight="1">
      <c r="A813" s="99"/>
      <c r="B813" s="96"/>
      <c r="C813" s="97"/>
      <c r="D813" s="105"/>
      <c r="E813" s="105"/>
    </row>
    <row r="814" ht="9.0" customHeight="1">
      <c r="A814" s="99"/>
      <c r="B814" s="96"/>
      <c r="C814" s="97"/>
      <c r="D814" s="105"/>
      <c r="E814" s="105"/>
    </row>
    <row r="815" ht="9.0" customHeight="1">
      <c r="A815" s="99"/>
      <c r="B815" s="96"/>
      <c r="C815" s="97"/>
      <c r="D815" s="105"/>
      <c r="E815" s="105"/>
    </row>
    <row r="816" ht="9.0" customHeight="1">
      <c r="A816" s="99"/>
      <c r="B816" s="96"/>
      <c r="C816" s="97"/>
      <c r="D816" s="105"/>
      <c r="E816" s="105"/>
    </row>
    <row r="817" ht="9.0" customHeight="1">
      <c r="A817" s="99"/>
      <c r="B817" s="96"/>
      <c r="C817" s="97"/>
      <c r="D817" s="105"/>
      <c r="E817" s="105"/>
    </row>
    <row r="818" ht="9.0" customHeight="1">
      <c r="A818" s="99"/>
      <c r="B818" s="96"/>
      <c r="C818" s="97"/>
      <c r="D818" s="105"/>
      <c r="E818" s="105"/>
    </row>
    <row r="819" ht="9.0" customHeight="1">
      <c r="A819" s="99"/>
      <c r="B819" s="96"/>
      <c r="C819" s="97"/>
      <c r="D819" s="105"/>
      <c r="E819" s="105"/>
    </row>
    <row r="820" ht="9.0" customHeight="1">
      <c r="A820" s="99"/>
      <c r="B820" s="96"/>
      <c r="C820" s="97"/>
      <c r="D820" s="105"/>
      <c r="E820" s="105"/>
    </row>
    <row r="821" ht="9.0" customHeight="1">
      <c r="A821" s="99"/>
      <c r="B821" s="96"/>
      <c r="C821" s="97"/>
      <c r="D821" s="105"/>
      <c r="E821" s="105"/>
    </row>
    <row r="822" ht="9.0" customHeight="1">
      <c r="A822" s="99"/>
      <c r="B822" s="96"/>
      <c r="C822" s="97"/>
      <c r="D822" s="105"/>
      <c r="E822" s="105"/>
    </row>
    <row r="823" ht="9.0" customHeight="1">
      <c r="A823" s="99"/>
      <c r="B823" s="96"/>
      <c r="C823" s="97"/>
      <c r="D823" s="105"/>
      <c r="E823" s="105"/>
    </row>
    <row r="824" ht="9.0" customHeight="1">
      <c r="A824" s="99"/>
      <c r="B824" s="96"/>
      <c r="C824" s="97"/>
      <c r="D824" s="105"/>
      <c r="E824" s="105"/>
    </row>
    <row r="825" ht="9.0" customHeight="1">
      <c r="A825" s="99"/>
      <c r="B825" s="96"/>
      <c r="C825" s="97"/>
      <c r="D825" s="105"/>
      <c r="E825" s="105"/>
    </row>
    <row r="826" ht="9.0" customHeight="1">
      <c r="A826" s="99"/>
      <c r="B826" s="96"/>
      <c r="C826" s="97"/>
      <c r="D826" s="105"/>
      <c r="E826" s="105"/>
    </row>
    <row r="827" ht="9.0" customHeight="1">
      <c r="A827" s="99"/>
      <c r="B827" s="96"/>
      <c r="C827" s="97"/>
      <c r="D827" s="105"/>
      <c r="E827" s="105"/>
    </row>
    <row r="828" ht="9.0" customHeight="1">
      <c r="A828" s="99"/>
      <c r="B828" s="96"/>
      <c r="C828" s="97"/>
      <c r="D828" s="105"/>
      <c r="E828" s="105"/>
    </row>
    <row r="829" ht="9.0" customHeight="1">
      <c r="A829" s="99"/>
      <c r="B829" s="96"/>
      <c r="C829" s="97"/>
      <c r="D829" s="105"/>
      <c r="E829" s="105"/>
    </row>
    <row r="830" ht="9.0" customHeight="1">
      <c r="A830" s="99"/>
      <c r="B830" s="96"/>
      <c r="C830" s="97"/>
      <c r="D830" s="105"/>
      <c r="E830" s="105"/>
    </row>
    <row r="831" ht="9.0" customHeight="1">
      <c r="A831" s="99"/>
      <c r="B831" s="96"/>
      <c r="C831" s="97"/>
      <c r="D831" s="105"/>
      <c r="E831" s="105"/>
    </row>
    <row r="832" ht="9.0" customHeight="1">
      <c r="A832" s="99"/>
      <c r="B832" s="96"/>
      <c r="C832" s="97"/>
      <c r="D832" s="105"/>
      <c r="E832" s="105"/>
    </row>
    <row r="833" ht="9.0" customHeight="1">
      <c r="A833" s="99"/>
      <c r="B833" s="96"/>
      <c r="C833" s="97"/>
      <c r="D833" s="105"/>
      <c r="E833" s="105"/>
    </row>
    <row r="834" ht="9.0" customHeight="1">
      <c r="A834" s="99"/>
      <c r="B834" s="96"/>
      <c r="C834" s="97"/>
      <c r="D834" s="105"/>
      <c r="E834" s="105"/>
    </row>
    <row r="835" ht="9.0" customHeight="1">
      <c r="A835" s="99"/>
      <c r="B835" s="96"/>
      <c r="C835" s="97"/>
      <c r="D835" s="105"/>
      <c r="E835" s="105"/>
    </row>
    <row r="836" ht="9.0" customHeight="1">
      <c r="A836" s="99"/>
      <c r="B836" s="96"/>
      <c r="C836" s="97"/>
      <c r="D836" s="105"/>
      <c r="E836" s="105"/>
    </row>
    <row r="837" ht="9.0" customHeight="1">
      <c r="A837" s="99"/>
      <c r="B837" s="96"/>
      <c r="C837" s="97"/>
      <c r="D837" s="105"/>
      <c r="E837" s="105"/>
    </row>
    <row r="838" ht="9.0" customHeight="1">
      <c r="A838" s="99"/>
      <c r="B838" s="96"/>
      <c r="C838" s="97"/>
      <c r="D838" s="105"/>
      <c r="E838" s="105"/>
    </row>
    <row r="839" ht="9.0" customHeight="1">
      <c r="A839" s="99"/>
      <c r="B839" s="96"/>
      <c r="C839" s="97"/>
      <c r="D839" s="105"/>
      <c r="E839" s="105"/>
    </row>
    <row r="840" ht="9.0" customHeight="1">
      <c r="A840" s="99"/>
      <c r="B840" s="96"/>
      <c r="C840" s="97"/>
      <c r="D840" s="105"/>
      <c r="E840" s="105"/>
    </row>
    <row r="841" ht="9.0" customHeight="1">
      <c r="A841" s="99"/>
      <c r="B841" s="96"/>
      <c r="C841" s="97"/>
      <c r="D841" s="105"/>
      <c r="E841" s="105"/>
    </row>
    <row r="842" ht="9.0" customHeight="1">
      <c r="A842" s="99"/>
      <c r="B842" s="96"/>
      <c r="C842" s="97"/>
      <c r="D842" s="105"/>
      <c r="E842" s="105"/>
    </row>
    <row r="843" ht="9.0" customHeight="1">
      <c r="A843" s="99"/>
      <c r="B843" s="96"/>
      <c r="C843" s="97"/>
      <c r="D843" s="105"/>
      <c r="E843" s="105"/>
    </row>
    <row r="844" ht="9.0" customHeight="1">
      <c r="A844" s="99"/>
      <c r="B844" s="96"/>
      <c r="C844" s="97"/>
      <c r="D844" s="105"/>
      <c r="E844" s="105"/>
    </row>
    <row r="845" ht="9.0" customHeight="1">
      <c r="A845" s="99"/>
      <c r="B845" s="96"/>
      <c r="C845" s="97"/>
      <c r="D845" s="105"/>
      <c r="E845" s="105"/>
    </row>
    <row r="846" ht="9.0" customHeight="1">
      <c r="A846" s="99"/>
      <c r="B846" s="96"/>
      <c r="C846" s="97"/>
      <c r="D846" s="105"/>
      <c r="E846" s="105"/>
    </row>
    <row r="847" ht="9.0" customHeight="1">
      <c r="A847" s="99"/>
      <c r="B847" s="96"/>
      <c r="C847" s="97"/>
      <c r="D847" s="105"/>
      <c r="E847" s="105"/>
    </row>
    <row r="848" ht="9.0" customHeight="1">
      <c r="A848" s="99"/>
      <c r="B848" s="96"/>
      <c r="C848" s="97"/>
      <c r="D848" s="105"/>
      <c r="E848" s="105"/>
    </row>
    <row r="849" ht="9.0" customHeight="1">
      <c r="A849" s="99"/>
      <c r="B849" s="96"/>
      <c r="C849" s="97"/>
      <c r="D849" s="105"/>
      <c r="E849" s="105"/>
    </row>
    <row r="850" ht="9.0" customHeight="1">
      <c r="A850" s="99"/>
      <c r="B850" s="96"/>
      <c r="C850" s="97"/>
      <c r="D850" s="105"/>
      <c r="E850" s="105"/>
    </row>
    <row r="851" ht="9.0" customHeight="1">
      <c r="A851" s="99"/>
      <c r="B851" s="96"/>
      <c r="C851" s="97"/>
      <c r="D851" s="105"/>
      <c r="E851" s="105"/>
    </row>
    <row r="852" ht="9.0" customHeight="1">
      <c r="A852" s="99"/>
      <c r="B852" s="96"/>
      <c r="C852" s="97"/>
      <c r="D852" s="105"/>
      <c r="E852" s="105"/>
    </row>
    <row r="853" ht="9.0" customHeight="1">
      <c r="A853" s="99"/>
      <c r="B853" s="96"/>
      <c r="C853" s="97"/>
      <c r="D853" s="105"/>
      <c r="E853" s="105"/>
    </row>
    <row r="854" ht="9.0" customHeight="1">
      <c r="A854" s="99"/>
      <c r="B854" s="96"/>
      <c r="C854" s="97"/>
      <c r="D854" s="105"/>
      <c r="E854" s="105"/>
    </row>
    <row r="855" ht="9.0" customHeight="1">
      <c r="A855" s="99"/>
      <c r="B855" s="96"/>
      <c r="C855" s="97"/>
      <c r="D855" s="105"/>
      <c r="E855" s="105"/>
    </row>
    <row r="856" ht="9.0" customHeight="1">
      <c r="A856" s="99"/>
      <c r="B856" s="96"/>
      <c r="C856" s="97"/>
      <c r="D856" s="105"/>
      <c r="E856" s="105"/>
    </row>
    <row r="857" ht="9.0" customHeight="1">
      <c r="A857" s="99"/>
      <c r="B857" s="96"/>
      <c r="C857" s="97"/>
      <c r="D857" s="105"/>
      <c r="E857" s="105"/>
    </row>
    <row r="858" ht="9.0" customHeight="1">
      <c r="A858" s="99"/>
      <c r="B858" s="96"/>
      <c r="C858" s="97"/>
      <c r="D858" s="105"/>
      <c r="E858" s="105"/>
    </row>
    <row r="859" ht="9.0" customHeight="1">
      <c r="A859" s="99"/>
      <c r="B859" s="96"/>
      <c r="C859" s="97"/>
      <c r="D859" s="105"/>
      <c r="E859" s="105"/>
    </row>
    <row r="860" ht="9.0" customHeight="1">
      <c r="A860" s="99"/>
      <c r="B860" s="96"/>
      <c r="C860" s="97"/>
      <c r="D860" s="105"/>
      <c r="E860" s="105"/>
    </row>
    <row r="861" ht="9.0" customHeight="1">
      <c r="A861" s="99"/>
      <c r="B861" s="96"/>
      <c r="C861" s="97"/>
      <c r="D861" s="105"/>
      <c r="E861" s="105"/>
    </row>
    <row r="862" ht="9.0" customHeight="1">
      <c r="A862" s="99"/>
      <c r="B862" s="96"/>
      <c r="C862" s="97"/>
      <c r="D862" s="105"/>
      <c r="E862" s="105"/>
    </row>
    <row r="863" ht="9.0" customHeight="1">
      <c r="A863" s="99"/>
      <c r="B863" s="96"/>
      <c r="C863" s="97"/>
      <c r="D863" s="105"/>
      <c r="E863" s="105"/>
    </row>
    <row r="864" ht="9.0" customHeight="1">
      <c r="A864" s="99"/>
      <c r="B864" s="96"/>
      <c r="C864" s="97"/>
      <c r="D864" s="105"/>
      <c r="E864" s="105"/>
    </row>
    <row r="865" ht="9.0" customHeight="1">
      <c r="A865" s="99"/>
      <c r="B865" s="96"/>
      <c r="C865" s="97"/>
      <c r="D865" s="105"/>
      <c r="E865" s="105"/>
    </row>
    <row r="866" ht="9.0" customHeight="1">
      <c r="A866" s="99"/>
      <c r="B866" s="96"/>
      <c r="C866" s="97"/>
      <c r="D866" s="105"/>
      <c r="E866" s="105"/>
    </row>
    <row r="867" ht="9.0" customHeight="1">
      <c r="A867" s="99"/>
      <c r="B867" s="96"/>
      <c r="C867" s="97"/>
      <c r="D867" s="105"/>
      <c r="E867" s="105"/>
    </row>
    <row r="868" ht="9.0" customHeight="1">
      <c r="A868" s="99"/>
      <c r="B868" s="96"/>
      <c r="C868" s="97"/>
      <c r="D868" s="105"/>
      <c r="E868" s="105"/>
    </row>
    <row r="869" ht="9.0" customHeight="1">
      <c r="A869" s="99"/>
      <c r="B869" s="96"/>
      <c r="C869" s="97"/>
      <c r="D869" s="105"/>
      <c r="E869" s="105"/>
    </row>
    <row r="870" ht="9.0" customHeight="1">
      <c r="A870" s="99"/>
      <c r="B870" s="96"/>
      <c r="C870" s="97"/>
      <c r="D870" s="105"/>
      <c r="E870" s="105"/>
    </row>
    <row r="871" ht="9.0" customHeight="1">
      <c r="A871" s="99"/>
      <c r="B871" s="96"/>
      <c r="C871" s="97"/>
      <c r="D871" s="105"/>
      <c r="E871" s="105"/>
    </row>
    <row r="872" ht="9.0" customHeight="1">
      <c r="A872" s="99"/>
      <c r="B872" s="96"/>
      <c r="C872" s="97"/>
      <c r="D872" s="105"/>
      <c r="E872" s="105"/>
    </row>
    <row r="873" ht="9.0" customHeight="1">
      <c r="A873" s="99"/>
      <c r="B873" s="96"/>
      <c r="C873" s="97"/>
      <c r="D873" s="105"/>
      <c r="E873" s="105"/>
    </row>
    <row r="874" ht="9.0" customHeight="1">
      <c r="A874" s="99"/>
      <c r="B874" s="96"/>
      <c r="C874" s="97"/>
      <c r="D874" s="105"/>
      <c r="E874" s="105"/>
    </row>
    <row r="875" ht="9.0" customHeight="1">
      <c r="A875" s="99"/>
      <c r="B875" s="96"/>
      <c r="C875" s="97"/>
      <c r="D875" s="105"/>
      <c r="E875" s="105"/>
    </row>
    <row r="876" ht="9.0" customHeight="1">
      <c r="A876" s="99"/>
      <c r="B876" s="96"/>
      <c r="C876" s="97"/>
      <c r="D876" s="105"/>
      <c r="E876" s="105"/>
    </row>
    <row r="877" ht="9.0" customHeight="1">
      <c r="A877" s="99"/>
      <c r="B877" s="96"/>
      <c r="C877" s="97"/>
      <c r="D877" s="105"/>
      <c r="E877" s="105"/>
    </row>
    <row r="878" ht="9.0" customHeight="1">
      <c r="A878" s="99"/>
      <c r="B878" s="96"/>
      <c r="C878" s="97"/>
      <c r="D878" s="105"/>
      <c r="E878" s="105"/>
    </row>
    <row r="879" ht="9.0" customHeight="1">
      <c r="A879" s="99"/>
      <c r="B879" s="96"/>
      <c r="C879" s="97"/>
      <c r="D879" s="105"/>
      <c r="E879" s="105"/>
    </row>
    <row r="880" ht="9.0" customHeight="1">
      <c r="A880" s="99"/>
      <c r="B880" s="96"/>
      <c r="C880" s="97"/>
      <c r="D880" s="105"/>
      <c r="E880" s="105"/>
    </row>
    <row r="881" ht="9.0" customHeight="1">
      <c r="A881" s="99"/>
      <c r="B881" s="96"/>
      <c r="C881" s="97"/>
      <c r="D881" s="105"/>
      <c r="E881" s="105"/>
    </row>
    <row r="882" ht="9.0" customHeight="1">
      <c r="A882" s="99"/>
      <c r="B882" s="96"/>
      <c r="C882" s="97"/>
      <c r="D882" s="105"/>
      <c r="E882" s="105"/>
    </row>
    <row r="883" ht="9.0" customHeight="1">
      <c r="A883" s="99"/>
      <c r="B883" s="96"/>
      <c r="C883" s="97"/>
      <c r="D883" s="105"/>
      <c r="E883" s="105"/>
    </row>
    <row r="884" ht="9.0" customHeight="1">
      <c r="A884" s="99"/>
      <c r="B884" s="96"/>
      <c r="C884" s="97"/>
      <c r="D884" s="105"/>
      <c r="E884" s="105"/>
    </row>
    <row r="885" ht="9.0" customHeight="1">
      <c r="A885" s="99"/>
      <c r="B885" s="96"/>
      <c r="C885" s="97"/>
      <c r="D885" s="105"/>
      <c r="E885" s="105"/>
    </row>
    <row r="886" ht="9.0" customHeight="1">
      <c r="A886" s="99"/>
      <c r="B886" s="96"/>
      <c r="C886" s="97"/>
      <c r="D886" s="105"/>
      <c r="E886" s="105"/>
    </row>
    <row r="887" ht="9.0" customHeight="1">
      <c r="A887" s="99"/>
      <c r="B887" s="96"/>
      <c r="C887" s="97"/>
      <c r="D887" s="105"/>
      <c r="E887" s="105"/>
    </row>
    <row r="888" ht="9.0" customHeight="1">
      <c r="A888" s="99"/>
      <c r="B888" s="96"/>
      <c r="C888" s="97"/>
      <c r="D888" s="105"/>
      <c r="E888" s="105"/>
    </row>
    <row r="889" ht="9.0" customHeight="1">
      <c r="A889" s="99"/>
      <c r="B889" s="96"/>
      <c r="C889" s="97"/>
      <c r="D889" s="105"/>
      <c r="E889" s="105"/>
    </row>
    <row r="890" ht="9.0" customHeight="1">
      <c r="A890" s="99"/>
      <c r="B890" s="96"/>
      <c r="C890" s="97"/>
      <c r="D890" s="105"/>
      <c r="E890" s="105"/>
    </row>
    <row r="891" ht="9.0" customHeight="1">
      <c r="A891" s="99"/>
      <c r="B891" s="96"/>
      <c r="C891" s="97"/>
      <c r="D891" s="105"/>
      <c r="E891" s="105"/>
    </row>
    <row r="892" ht="9.0" customHeight="1">
      <c r="A892" s="99"/>
      <c r="B892" s="96"/>
      <c r="C892" s="97"/>
      <c r="D892" s="105"/>
      <c r="E892" s="105"/>
    </row>
    <row r="893" ht="9.0" customHeight="1">
      <c r="A893" s="99"/>
      <c r="B893" s="96"/>
      <c r="C893" s="97"/>
      <c r="D893" s="105"/>
      <c r="E893" s="105"/>
    </row>
    <row r="894" ht="9.0" customHeight="1">
      <c r="A894" s="99"/>
      <c r="B894" s="96"/>
      <c r="C894" s="97"/>
      <c r="D894" s="105"/>
      <c r="E894" s="105"/>
    </row>
    <row r="895" ht="9.0" customHeight="1">
      <c r="A895" s="99"/>
      <c r="B895" s="96"/>
      <c r="C895" s="97"/>
      <c r="D895" s="105"/>
      <c r="E895" s="105"/>
    </row>
    <row r="896" ht="9.0" customHeight="1">
      <c r="A896" s="99"/>
      <c r="B896" s="96"/>
      <c r="C896" s="97"/>
      <c r="D896" s="105"/>
      <c r="E896" s="105"/>
    </row>
    <row r="897" ht="9.0" customHeight="1">
      <c r="A897" s="99"/>
      <c r="B897" s="96"/>
      <c r="C897" s="97"/>
      <c r="D897" s="105"/>
      <c r="E897" s="105"/>
    </row>
    <row r="898" ht="9.0" customHeight="1">
      <c r="A898" s="99"/>
      <c r="B898" s="96"/>
      <c r="C898" s="97"/>
      <c r="D898" s="105"/>
      <c r="E898" s="105"/>
    </row>
    <row r="899" ht="9.0" customHeight="1">
      <c r="A899" s="99"/>
      <c r="B899" s="96"/>
      <c r="C899" s="97"/>
      <c r="D899" s="105"/>
      <c r="E899" s="105"/>
    </row>
    <row r="900" ht="9.0" customHeight="1">
      <c r="A900" s="99"/>
      <c r="B900" s="96"/>
      <c r="C900" s="97"/>
      <c r="D900" s="105"/>
      <c r="E900" s="105"/>
    </row>
    <row r="901" ht="9.0" customHeight="1">
      <c r="A901" s="99"/>
      <c r="B901" s="96"/>
      <c r="C901" s="97"/>
      <c r="D901" s="105"/>
      <c r="E901" s="105"/>
    </row>
    <row r="902" ht="9.0" customHeight="1">
      <c r="A902" s="99"/>
      <c r="B902" s="96"/>
      <c r="C902" s="97"/>
      <c r="D902" s="105"/>
      <c r="E902" s="105"/>
    </row>
    <row r="903" ht="9.0" customHeight="1">
      <c r="A903" s="99"/>
      <c r="B903" s="96"/>
      <c r="C903" s="97"/>
      <c r="D903" s="105"/>
      <c r="E903" s="105"/>
    </row>
    <row r="904" ht="9.0" customHeight="1">
      <c r="A904" s="99"/>
      <c r="B904" s="96"/>
      <c r="C904" s="97"/>
      <c r="D904" s="105"/>
      <c r="E904" s="105"/>
    </row>
    <row r="905" ht="9.0" customHeight="1">
      <c r="A905" s="99"/>
      <c r="B905" s="96"/>
      <c r="C905" s="97"/>
      <c r="D905" s="105"/>
      <c r="E905" s="105"/>
    </row>
    <row r="906" ht="9.0" customHeight="1">
      <c r="A906" s="99"/>
      <c r="B906" s="96"/>
      <c r="C906" s="97"/>
      <c r="D906" s="105"/>
      <c r="E906" s="105"/>
    </row>
    <row r="907" ht="9.0" customHeight="1">
      <c r="A907" s="99"/>
      <c r="B907" s="96"/>
      <c r="C907" s="97"/>
      <c r="D907" s="105"/>
      <c r="E907" s="105"/>
    </row>
    <row r="908" ht="9.0" customHeight="1">
      <c r="A908" s="99"/>
      <c r="B908" s="96"/>
      <c r="C908" s="97"/>
      <c r="D908" s="105"/>
      <c r="E908" s="105"/>
    </row>
    <row r="909" ht="9.0" customHeight="1">
      <c r="A909" s="99"/>
      <c r="B909" s="96"/>
      <c r="C909" s="97"/>
      <c r="D909" s="105"/>
      <c r="E909" s="105"/>
    </row>
    <row r="910" ht="9.0" customHeight="1">
      <c r="A910" s="99"/>
      <c r="B910" s="96"/>
      <c r="C910" s="97"/>
      <c r="D910" s="105"/>
      <c r="E910" s="105"/>
    </row>
    <row r="911" ht="9.0" customHeight="1">
      <c r="A911" s="99"/>
      <c r="B911" s="96"/>
      <c r="C911" s="97"/>
      <c r="D911" s="105"/>
      <c r="E911" s="105"/>
    </row>
    <row r="912" ht="9.0" customHeight="1">
      <c r="A912" s="99"/>
      <c r="B912" s="96"/>
      <c r="C912" s="97"/>
      <c r="D912" s="105"/>
      <c r="E912" s="105"/>
    </row>
    <row r="913" ht="9.0" customHeight="1">
      <c r="A913" s="99"/>
      <c r="B913" s="96"/>
      <c r="C913" s="97"/>
      <c r="D913" s="105"/>
      <c r="E913" s="105"/>
    </row>
    <row r="914" ht="9.0" customHeight="1">
      <c r="A914" s="99"/>
      <c r="B914" s="96"/>
      <c r="C914" s="97"/>
      <c r="D914" s="105"/>
      <c r="E914" s="105"/>
    </row>
    <row r="915" ht="9.0" customHeight="1">
      <c r="A915" s="99"/>
      <c r="B915" s="96"/>
      <c r="C915" s="97"/>
      <c r="D915" s="105"/>
      <c r="E915" s="105"/>
    </row>
    <row r="916" ht="9.0" customHeight="1">
      <c r="A916" s="99"/>
      <c r="B916" s="96"/>
      <c r="C916" s="97"/>
      <c r="D916" s="105"/>
      <c r="E916" s="105"/>
    </row>
    <row r="917" ht="9.0" customHeight="1">
      <c r="A917" s="99"/>
      <c r="B917" s="96"/>
      <c r="C917" s="97"/>
      <c r="D917" s="105"/>
      <c r="E917" s="105"/>
    </row>
    <row r="918" ht="9.0" customHeight="1">
      <c r="A918" s="99"/>
      <c r="B918" s="96"/>
      <c r="C918" s="97"/>
      <c r="D918" s="105"/>
      <c r="E918" s="105"/>
    </row>
    <row r="919" ht="9.0" customHeight="1">
      <c r="A919" s="99"/>
      <c r="B919" s="96"/>
      <c r="C919" s="97"/>
      <c r="D919" s="105"/>
      <c r="E919" s="105"/>
    </row>
    <row r="920" ht="9.0" customHeight="1">
      <c r="A920" s="99"/>
      <c r="B920" s="96"/>
      <c r="C920" s="97"/>
      <c r="D920" s="105"/>
      <c r="E920" s="105"/>
    </row>
    <row r="921" ht="9.0" customHeight="1">
      <c r="A921" s="99"/>
      <c r="B921" s="96"/>
      <c r="C921" s="97"/>
      <c r="D921" s="105"/>
      <c r="E921" s="105"/>
    </row>
    <row r="922" ht="9.0" customHeight="1">
      <c r="A922" s="99"/>
      <c r="B922" s="96"/>
      <c r="C922" s="97"/>
      <c r="D922" s="105"/>
      <c r="E922" s="105"/>
    </row>
    <row r="923" ht="9.0" customHeight="1">
      <c r="A923" s="99"/>
      <c r="B923" s="96"/>
      <c r="C923" s="97"/>
      <c r="D923" s="105"/>
      <c r="E923" s="105"/>
    </row>
    <row r="924" ht="9.0" customHeight="1">
      <c r="A924" s="99"/>
      <c r="B924" s="96"/>
      <c r="C924" s="97"/>
      <c r="D924" s="105"/>
      <c r="E924" s="105"/>
    </row>
    <row r="925" ht="9.0" customHeight="1">
      <c r="A925" s="99"/>
      <c r="B925" s="96"/>
      <c r="C925" s="97"/>
      <c r="D925" s="105"/>
      <c r="E925" s="105"/>
    </row>
    <row r="926" ht="9.0" customHeight="1">
      <c r="A926" s="99"/>
      <c r="B926" s="96"/>
      <c r="C926" s="97"/>
      <c r="D926" s="105"/>
      <c r="E926" s="105"/>
    </row>
    <row r="927" ht="9.0" customHeight="1">
      <c r="A927" s="99"/>
      <c r="B927" s="96"/>
      <c r="C927" s="97"/>
      <c r="D927" s="105"/>
      <c r="E927" s="105"/>
    </row>
    <row r="928" ht="9.0" customHeight="1">
      <c r="A928" s="99"/>
      <c r="B928" s="96"/>
      <c r="C928" s="97"/>
      <c r="D928" s="105"/>
      <c r="E928" s="105"/>
    </row>
    <row r="929" ht="9.0" customHeight="1">
      <c r="A929" s="99"/>
      <c r="B929" s="96"/>
      <c r="C929" s="97"/>
      <c r="D929" s="105"/>
      <c r="E929" s="105"/>
    </row>
    <row r="930" ht="9.0" customHeight="1">
      <c r="A930" s="99"/>
      <c r="B930" s="96"/>
      <c r="C930" s="97"/>
      <c r="D930" s="105"/>
      <c r="E930" s="105"/>
    </row>
    <row r="931" ht="9.0" customHeight="1">
      <c r="A931" s="99"/>
      <c r="B931" s="96"/>
      <c r="C931" s="97"/>
      <c r="D931" s="105"/>
      <c r="E931" s="105"/>
    </row>
    <row r="932" ht="9.0" customHeight="1">
      <c r="A932" s="99"/>
      <c r="B932" s="96"/>
      <c r="C932" s="97"/>
      <c r="D932" s="105"/>
      <c r="E932" s="105"/>
    </row>
    <row r="933" ht="9.0" customHeight="1">
      <c r="A933" s="99"/>
      <c r="B933" s="96"/>
      <c r="C933" s="97"/>
      <c r="D933" s="105"/>
      <c r="E933" s="105"/>
    </row>
    <row r="934" ht="9.0" customHeight="1">
      <c r="A934" s="99"/>
      <c r="B934" s="96"/>
      <c r="C934" s="97"/>
      <c r="D934" s="105"/>
      <c r="E934" s="105"/>
    </row>
    <row r="935" ht="9.0" customHeight="1">
      <c r="A935" s="99"/>
      <c r="B935" s="96"/>
      <c r="C935" s="97"/>
      <c r="D935" s="105"/>
      <c r="E935" s="105"/>
    </row>
    <row r="936" ht="9.0" customHeight="1">
      <c r="A936" s="99"/>
      <c r="B936" s="96"/>
      <c r="C936" s="97"/>
      <c r="D936" s="105"/>
      <c r="E936" s="105"/>
    </row>
    <row r="937" ht="9.0" customHeight="1">
      <c r="A937" s="99"/>
      <c r="B937" s="96"/>
      <c r="C937" s="97"/>
      <c r="D937" s="105"/>
      <c r="E937" s="105"/>
    </row>
    <row r="938" ht="9.0" customHeight="1">
      <c r="A938" s="99"/>
      <c r="B938" s="96"/>
      <c r="C938" s="97"/>
      <c r="D938" s="105"/>
      <c r="E938" s="105"/>
    </row>
    <row r="939" ht="9.0" customHeight="1">
      <c r="A939" s="99"/>
      <c r="B939" s="96"/>
      <c r="C939" s="97"/>
      <c r="D939" s="105"/>
      <c r="E939" s="105"/>
    </row>
    <row r="940" ht="9.0" customHeight="1">
      <c r="A940" s="99"/>
      <c r="B940" s="96"/>
      <c r="C940" s="97"/>
      <c r="D940" s="105"/>
      <c r="E940" s="105"/>
    </row>
    <row r="941" ht="9.0" customHeight="1">
      <c r="A941" s="99"/>
      <c r="B941" s="96"/>
      <c r="C941" s="97"/>
      <c r="D941" s="105"/>
      <c r="E941" s="105"/>
    </row>
    <row r="942" ht="9.0" customHeight="1">
      <c r="A942" s="99"/>
      <c r="B942" s="96"/>
      <c r="C942" s="97"/>
      <c r="D942" s="105"/>
      <c r="E942" s="105"/>
    </row>
    <row r="943" ht="9.0" customHeight="1">
      <c r="A943" s="99"/>
      <c r="B943" s="96"/>
      <c r="C943" s="97"/>
      <c r="D943" s="105"/>
      <c r="E943" s="105"/>
    </row>
    <row r="944" ht="9.0" customHeight="1">
      <c r="A944" s="99"/>
      <c r="B944" s="96"/>
      <c r="C944" s="97"/>
      <c r="D944" s="105"/>
      <c r="E944" s="105"/>
    </row>
    <row r="945" ht="9.0" customHeight="1">
      <c r="A945" s="99"/>
      <c r="B945" s="96"/>
      <c r="C945" s="97"/>
      <c r="D945" s="105"/>
      <c r="E945" s="105"/>
    </row>
    <row r="946" ht="9.0" customHeight="1">
      <c r="A946" s="99"/>
      <c r="B946" s="96"/>
      <c r="C946" s="97"/>
      <c r="D946" s="105"/>
      <c r="E946" s="105"/>
    </row>
    <row r="947" ht="9.0" customHeight="1">
      <c r="A947" s="99"/>
      <c r="B947" s="96"/>
      <c r="C947" s="97"/>
      <c r="D947" s="105"/>
      <c r="E947" s="105"/>
    </row>
    <row r="948" ht="9.0" customHeight="1">
      <c r="A948" s="99"/>
      <c r="B948" s="96"/>
      <c r="C948" s="97"/>
      <c r="D948" s="105"/>
      <c r="E948" s="105"/>
    </row>
    <row r="949" ht="9.0" customHeight="1">
      <c r="A949" s="99"/>
      <c r="B949" s="96"/>
      <c r="C949" s="97"/>
      <c r="D949" s="105"/>
      <c r="E949" s="105"/>
    </row>
    <row r="950" ht="9.0" customHeight="1">
      <c r="A950" s="99"/>
      <c r="B950" s="96"/>
      <c r="C950" s="97"/>
      <c r="D950" s="105"/>
      <c r="E950" s="105"/>
    </row>
    <row r="951" ht="9.0" customHeight="1">
      <c r="A951" s="99"/>
      <c r="B951" s="96"/>
      <c r="C951" s="97"/>
      <c r="D951" s="105"/>
      <c r="E951" s="105"/>
    </row>
    <row r="952" ht="9.0" customHeight="1">
      <c r="A952" s="99"/>
      <c r="B952" s="96"/>
      <c r="C952" s="97"/>
      <c r="D952" s="105"/>
      <c r="E952" s="105"/>
    </row>
    <row r="953" ht="9.0" customHeight="1">
      <c r="A953" s="99"/>
      <c r="B953" s="96"/>
      <c r="C953" s="97"/>
      <c r="D953" s="105"/>
      <c r="E953" s="105"/>
    </row>
    <row r="954" ht="9.0" customHeight="1">
      <c r="A954" s="99"/>
      <c r="B954" s="96"/>
      <c r="C954" s="97"/>
      <c r="D954" s="105"/>
      <c r="E954" s="105"/>
    </row>
    <row r="955" ht="9.0" customHeight="1">
      <c r="A955" s="99"/>
      <c r="B955" s="96"/>
      <c r="C955" s="97"/>
      <c r="D955" s="105"/>
      <c r="E955" s="105"/>
    </row>
    <row r="956" ht="9.0" customHeight="1">
      <c r="A956" s="99"/>
      <c r="B956" s="96"/>
      <c r="C956" s="97"/>
      <c r="D956" s="105"/>
      <c r="E956" s="105"/>
    </row>
    <row r="957" ht="9.0" customHeight="1">
      <c r="A957" s="99"/>
      <c r="B957" s="96"/>
      <c r="C957" s="97"/>
      <c r="D957" s="105"/>
      <c r="E957" s="105"/>
    </row>
    <row r="958" ht="9.0" customHeight="1">
      <c r="A958" s="99"/>
      <c r="B958" s="96"/>
      <c r="C958" s="97"/>
      <c r="D958" s="105"/>
      <c r="E958" s="105"/>
    </row>
    <row r="959" ht="9.0" customHeight="1">
      <c r="A959" s="99"/>
      <c r="B959" s="96"/>
      <c r="C959" s="97"/>
      <c r="D959" s="105"/>
      <c r="E959" s="105"/>
    </row>
    <row r="960" ht="9.0" customHeight="1">
      <c r="A960" s="99"/>
      <c r="B960" s="96"/>
      <c r="C960" s="97"/>
      <c r="D960" s="105"/>
      <c r="E960" s="105"/>
    </row>
    <row r="961" ht="9.0" customHeight="1">
      <c r="A961" s="99"/>
      <c r="B961" s="96"/>
      <c r="C961" s="97"/>
      <c r="D961" s="105"/>
      <c r="E961" s="105"/>
    </row>
    <row r="962" ht="9.0" customHeight="1">
      <c r="A962" s="99"/>
      <c r="B962" s="96"/>
      <c r="C962" s="97"/>
      <c r="D962" s="105"/>
      <c r="E962" s="105"/>
    </row>
    <row r="963" ht="9.0" customHeight="1">
      <c r="A963" s="99"/>
      <c r="B963" s="96"/>
      <c r="C963" s="97"/>
      <c r="D963" s="105"/>
      <c r="E963" s="105"/>
    </row>
    <row r="964" ht="9.0" customHeight="1">
      <c r="A964" s="99"/>
      <c r="B964" s="96"/>
      <c r="C964" s="97"/>
      <c r="D964" s="105"/>
      <c r="E964" s="105"/>
    </row>
    <row r="965" ht="9.0" customHeight="1">
      <c r="A965" s="99"/>
      <c r="B965" s="96"/>
      <c r="C965" s="97"/>
      <c r="D965" s="105"/>
      <c r="E965" s="105"/>
    </row>
    <row r="966" ht="9.0" customHeight="1">
      <c r="A966" s="99"/>
      <c r="B966" s="96"/>
      <c r="C966" s="97"/>
      <c r="D966" s="105"/>
      <c r="E966" s="105"/>
    </row>
    <row r="967" ht="9.0" customHeight="1">
      <c r="A967" s="99"/>
      <c r="B967" s="96"/>
      <c r="C967" s="97"/>
      <c r="D967" s="105"/>
      <c r="E967" s="105"/>
    </row>
    <row r="968" ht="9.0" customHeight="1">
      <c r="A968" s="99"/>
      <c r="B968" s="96"/>
      <c r="C968" s="97"/>
      <c r="D968" s="105"/>
      <c r="E968" s="105"/>
    </row>
    <row r="969" ht="9.0" customHeight="1">
      <c r="A969" s="99"/>
      <c r="B969" s="96"/>
      <c r="C969" s="97"/>
      <c r="D969" s="105"/>
      <c r="E969" s="105"/>
    </row>
    <row r="970" ht="9.0" customHeight="1">
      <c r="A970" s="99"/>
      <c r="B970" s="96"/>
      <c r="C970" s="97"/>
      <c r="D970" s="105"/>
      <c r="E970" s="105"/>
    </row>
    <row r="971" ht="9.0" customHeight="1">
      <c r="A971" s="99"/>
      <c r="B971" s="96"/>
      <c r="C971" s="97"/>
      <c r="D971" s="105"/>
      <c r="E971" s="105"/>
    </row>
    <row r="972" ht="9.0" customHeight="1">
      <c r="A972" s="99"/>
      <c r="B972" s="96"/>
      <c r="C972" s="97"/>
      <c r="D972" s="105"/>
      <c r="E972" s="105"/>
    </row>
    <row r="973" ht="9.0" customHeight="1">
      <c r="A973" s="99"/>
      <c r="B973" s="96"/>
      <c r="C973" s="97"/>
      <c r="D973" s="105"/>
      <c r="E973" s="105"/>
    </row>
    <row r="974" ht="9.0" customHeight="1">
      <c r="A974" s="99"/>
      <c r="B974" s="96"/>
      <c r="C974" s="97"/>
      <c r="D974" s="105"/>
      <c r="E974" s="105"/>
    </row>
    <row r="975" ht="9.0" customHeight="1">
      <c r="A975" s="99"/>
      <c r="B975" s="96"/>
      <c r="C975" s="97"/>
      <c r="D975" s="105"/>
      <c r="E975" s="105"/>
    </row>
    <row r="976" ht="9.0" customHeight="1">
      <c r="A976" s="99"/>
      <c r="B976" s="96"/>
      <c r="C976" s="97"/>
      <c r="D976" s="105"/>
      <c r="E976" s="105"/>
    </row>
    <row r="977" ht="9.0" customHeight="1">
      <c r="A977" s="99"/>
      <c r="B977" s="96"/>
      <c r="C977" s="97"/>
      <c r="D977" s="105"/>
      <c r="E977" s="105"/>
    </row>
    <row r="978" ht="9.0" customHeight="1">
      <c r="A978" s="99"/>
      <c r="B978" s="96"/>
      <c r="C978" s="97"/>
      <c r="D978" s="105"/>
      <c r="E978" s="105"/>
    </row>
    <row r="979" ht="9.0" customHeight="1">
      <c r="A979" s="99"/>
      <c r="B979" s="96"/>
      <c r="C979" s="97"/>
      <c r="D979" s="105"/>
      <c r="E979" s="105"/>
    </row>
    <row r="980" ht="9.0" customHeight="1">
      <c r="A980" s="99"/>
      <c r="B980" s="96"/>
      <c r="C980" s="97"/>
      <c r="D980" s="105"/>
      <c r="E980" s="105"/>
    </row>
    <row r="981" ht="9.0" customHeight="1">
      <c r="A981" s="99"/>
      <c r="B981" s="96"/>
      <c r="C981" s="97"/>
      <c r="D981" s="105"/>
      <c r="E981" s="105"/>
    </row>
    <row r="982" ht="9.0" customHeight="1">
      <c r="A982" s="99"/>
      <c r="B982" s="96"/>
      <c r="C982" s="97"/>
      <c r="D982" s="105"/>
      <c r="E982" s="105"/>
    </row>
    <row r="983" ht="9.0" customHeight="1">
      <c r="A983" s="99"/>
      <c r="B983" s="96"/>
      <c r="C983" s="97"/>
      <c r="D983" s="105"/>
      <c r="E983" s="105"/>
    </row>
    <row r="984" ht="9.0" customHeight="1">
      <c r="A984" s="99"/>
      <c r="B984" s="96"/>
      <c r="C984" s="97"/>
      <c r="D984" s="105"/>
      <c r="E984" s="105"/>
    </row>
    <row r="985" ht="9.0" customHeight="1">
      <c r="A985" s="99"/>
      <c r="B985" s="96"/>
      <c r="C985" s="97"/>
      <c r="D985" s="105"/>
      <c r="E985" s="105"/>
    </row>
    <row r="986" ht="9.0" customHeight="1">
      <c r="A986" s="99"/>
      <c r="B986" s="96"/>
      <c r="C986" s="97"/>
      <c r="D986" s="105"/>
      <c r="E986" s="105"/>
    </row>
    <row r="987" ht="9.0" customHeight="1">
      <c r="A987" s="99"/>
      <c r="B987" s="96"/>
      <c r="C987" s="97"/>
      <c r="D987" s="105"/>
      <c r="E987" s="105"/>
    </row>
    <row r="988" ht="9.0" customHeight="1">
      <c r="A988" s="99"/>
      <c r="B988" s="96"/>
      <c r="C988" s="97"/>
      <c r="D988" s="105"/>
      <c r="E988" s="105"/>
    </row>
    <row r="989" ht="9.0" customHeight="1">
      <c r="A989" s="99"/>
      <c r="B989" s="96"/>
      <c r="C989" s="97"/>
      <c r="D989" s="105"/>
      <c r="E989" s="105"/>
    </row>
    <row r="990" ht="9.0" customHeight="1">
      <c r="A990" s="99"/>
      <c r="B990" s="96"/>
      <c r="C990" s="97"/>
      <c r="D990" s="105"/>
      <c r="E990" s="105"/>
    </row>
    <row r="991" ht="9.0" customHeight="1">
      <c r="A991" s="99"/>
      <c r="B991" s="96"/>
      <c r="C991" s="97"/>
      <c r="D991" s="105"/>
      <c r="E991" s="105"/>
    </row>
    <row r="992" ht="9.0" customHeight="1">
      <c r="A992" s="99"/>
      <c r="B992" s="96"/>
      <c r="C992" s="97"/>
      <c r="D992" s="105"/>
      <c r="E992" s="105"/>
    </row>
    <row r="993" ht="9.0" customHeight="1">
      <c r="A993" s="99"/>
      <c r="B993" s="96"/>
      <c r="C993" s="97"/>
      <c r="D993" s="105"/>
      <c r="E993" s="105"/>
    </row>
    <row r="994" ht="9.0" customHeight="1">
      <c r="A994" s="99"/>
      <c r="B994" s="96"/>
      <c r="C994" s="97"/>
      <c r="D994" s="105"/>
      <c r="E994" s="105"/>
    </row>
    <row r="995" ht="9.0" customHeight="1">
      <c r="A995" s="99"/>
      <c r="B995" s="96"/>
      <c r="C995" s="97"/>
      <c r="D995" s="105"/>
      <c r="E995" s="105"/>
    </row>
    <row r="996" ht="9.0" customHeight="1">
      <c r="A996" s="99"/>
      <c r="B996" s="96"/>
      <c r="C996" s="97"/>
      <c r="D996" s="105"/>
      <c r="E996" s="105"/>
    </row>
    <row r="997" ht="9.0" customHeight="1">
      <c r="A997" s="99"/>
      <c r="B997" s="96"/>
      <c r="C997" s="97"/>
      <c r="D997" s="105"/>
      <c r="E997" s="105"/>
    </row>
    <row r="998" ht="9.0" customHeight="1">
      <c r="A998" s="99"/>
      <c r="B998" s="96"/>
      <c r="C998" s="97"/>
      <c r="D998" s="105"/>
      <c r="E998" s="105"/>
    </row>
    <row r="999" ht="9.0" customHeight="1">
      <c r="A999" s="99"/>
      <c r="B999" s="96"/>
      <c r="C999" s="97"/>
      <c r="D999" s="105"/>
      <c r="E999" s="105"/>
    </row>
    <row r="1000" ht="9.0" customHeight="1">
      <c r="A1000" s="99"/>
      <c r="B1000" s="96"/>
      <c r="C1000" s="97"/>
      <c r="D1000" s="105"/>
      <c r="E1000" s="105"/>
    </row>
  </sheetData>
  <conditionalFormatting sqref="A2:C1000">
    <cfRule type="expression" dxfId="5" priority="1">
      <formula>IF(MOD(ROW(),2)=1,1,0)=1</formula>
    </cfRule>
  </conditionalFormatting>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27.83"/>
    <col customWidth="1" min="2" max="2" width="7.83"/>
    <col customWidth="1" min="3" max="3" width="9.0"/>
    <col customWidth="1" min="4" max="4" width="12.83"/>
    <col customWidth="1" hidden="1" min="5" max="5" width="12.17"/>
    <col customWidth="1" hidden="1" min="6" max="6" width="7.67"/>
  </cols>
  <sheetData>
    <row r="1" ht="9.0" customHeight="1">
      <c r="A1" s="101" t="s">
        <v>112</v>
      </c>
      <c r="B1" s="86" t="s">
        <v>805</v>
      </c>
      <c r="C1" s="102" t="s">
        <v>120</v>
      </c>
      <c r="D1" s="86" t="s">
        <v>806</v>
      </c>
      <c r="E1" s="86" t="s">
        <v>807</v>
      </c>
      <c r="F1" s="107" t="s">
        <v>111</v>
      </c>
    </row>
    <row r="2" ht="9.0" customHeight="1">
      <c r="A2" s="93" t="s">
        <v>808</v>
      </c>
      <c r="B2" s="90" t="s">
        <v>145</v>
      </c>
      <c r="C2" s="108">
        <v>71.8860015228659</v>
      </c>
      <c r="D2" s="90"/>
      <c r="E2" s="106">
        <f t="shared" ref="E2:E98" si="1">2*D2^2+C2+20</f>
        <v>91.88600152</v>
      </c>
      <c r="F2" s="105">
        <f t="shared" ref="F2:F92" si="2">RANK($C2,$C$2:$C$1093)</f>
        <v>1</v>
      </c>
    </row>
    <row r="3" ht="9.0" customHeight="1">
      <c r="A3" s="99" t="s">
        <v>809</v>
      </c>
      <c r="B3" s="96" t="s">
        <v>123</v>
      </c>
      <c r="C3" s="109">
        <v>71.3790011845233</v>
      </c>
      <c r="D3" s="96"/>
      <c r="E3" s="106">
        <f t="shared" si="1"/>
        <v>91.37900118</v>
      </c>
      <c r="F3" s="105">
        <f t="shared" si="2"/>
        <v>2</v>
      </c>
    </row>
    <row r="4" ht="9.0" customHeight="1">
      <c r="A4" s="99" t="s">
        <v>810</v>
      </c>
      <c r="B4" s="96" t="s">
        <v>131</v>
      </c>
      <c r="C4" s="109">
        <v>68.2870015598359</v>
      </c>
      <c r="D4" s="96"/>
      <c r="E4" s="106">
        <f t="shared" si="1"/>
        <v>88.28700156</v>
      </c>
      <c r="F4" s="105">
        <f t="shared" si="2"/>
        <v>3</v>
      </c>
    </row>
    <row r="5" ht="9.0" customHeight="1">
      <c r="A5" s="99" t="s">
        <v>811</v>
      </c>
      <c r="B5" s="96" t="s">
        <v>125</v>
      </c>
      <c r="C5" s="109">
        <v>68.0000015112126</v>
      </c>
      <c r="D5" s="96"/>
      <c r="E5" s="106">
        <f t="shared" si="1"/>
        <v>88.00000151</v>
      </c>
      <c r="F5" s="105">
        <f t="shared" si="2"/>
        <v>4</v>
      </c>
    </row>
    <row r="6" ht="9.0" customHeight="1">
      <c r="A6" s="99" t="s">
        <v>812</v>
      </c>
      <c r="B6" s="96" t="s">
        <v>127</v>
      </c>
      <c r="C6" s="109">
        <v>64.217001179329</v>
      </c>
      <c r="D6" s="96"/>
      <c r="E6" s="106">
        <f t="shared" si="1"/>
        <v>84.21700118</v>
      </c>
      <c r="F6" s="105">
        <f t="shared" si="2"/>
        <v>5</v>
      </c>
    </row>
    <row r="7" ht="9.0" customHeight="1">
      <c r="A7" s="99" t="s">
        <v>813</v>
      </c>
      <c r="B7" s="96" t="s">
        <v>133</v>
      </c>
      <c r="C7" s="109">
        <v>62.0000010945128</v>
      </c>
      <c r="D7" s="96"/>
      <c r="E7" s="106">
        <f t="shared" si="1"/>
        <v>82.00000109</v>
      </c>
      <c r="F7" s="105">
        <f t="shared" si="2"/>
        <v>6</v>
      </c>
    </row>
    <row r="8" ht="9.0" customHeight="1">
      <c r="A8" s="99" t="s">
        <v>814</v>
      </c>
      <c r="B8" s="96" t="s">
        <v>135</v>
      </c>
      <c r="C8" s="109">
        <v>59.4270009514969</v>
      </c>
      <c r="D8" s="96"/>
      <c r="E8" s="106">
        <f t="shared" si="1"/>
        <v>79.42700095</v>
      </c>
      <c r="F8" s="105">
        <f t="shared" si="2"/>
        <v>7</v>
      </c>
    </row>
    <row r="9" ht="9.0" customHeight="1">
      <c r="A9" s="99" t="s">
        <v>815</v>
      </c>
      <c r="B9" s="96" t="s">
        <v>129</v>
      </c>
      <c r="C9" s="109">
        <v>59.1240010375207</v>
      </c>
      <c r="D9" s="96"/>
      <c r="E9" s="106">
        <f t="shared" si="1"/>
        <v>79.12400104</v>
      </c>
      <c r="F9" s="105">
        <f t="shared" si="2"/>
        <v>8</v>
      </c>
    </row>
    <row r="10" ht="9.0" customHeight="1">
      <c r="A10" s="99" t="s">
        <v>816</v>
      </c>
      <c r="B10" s="96" t="s">
        <v>148</v>
      </c>
      <c r="C10" s="109">
        <v>58.1320011931833</v>
      </c>
      <c r="D10" s="96"/>
      <c r="E10" s="106">
        <f t="shared" si="1"/>
        <v>78.13200119</v>
      </c>
      <c r="F10" s="105">
        <f t="shared" si="2"/>
        <v>9</v>
      </c>
    </row>
    <row r="11" ht="9.0" customHeight="1">
      <c r="A11" s="99" t="s">
        <v>817</v>
      </c>
      <c r="B11" s="96" t="s">
        <v>152</v>
      </c>
      <c r="C11" s="109">
        <v>57.6200012474765</v>
      </c>
      <c r="D11" s="96"/>
      <c r="E11" s="106">
        <f t="shared" si="1"/>
        <v>77.62000125</v>
      </c>
      <c r="F11" s="105">
        <f t="shared" si="2"/>
        <v>10</v>
      </c>
    </row>
    <row r="12" ht="9.0" customHeight="1">
      <c r="A12" s="99" t="s">
        <v>818</v>
      </c>
      <c r="B12" s="96" t="s">
        <v>167</v>
      </c>
      <c r="C12" s="109">
        <v>56.9600011334295</v>
      </c>
      <c r="D12" s="96"/>
      <c r="E12" s="106">
        <f t="shared" si="1"/>
        <v>76.96000113</v>
      </c>
      <c r="F12" s="105">
        <f t="shared" si="2"/>
        <v>11</v>
      </c>
    </row>
    <row r="13" ht="9.0" customHeight="1">
      <c r="A13" s="99" t="s">
        <v>819</v>
      </c>
      <c r="B13" s="96" t="s">
        <v>140</v>
      </c>
      <c r="C13" s="109">
        <v>53.4600012872961</v>
      </c>
      <c r="D13" s="96"/>
      <c r="E13" s="106">
        <f t="shared" si="1"/>
        <v>73.46000129</v>
      </c>
      <c r="F13" s="105">
        <f t="shared" si="2"/>
        <v>12</v>
      </c>
    </row>
    <row r="14" ht="9.0" customHeight="1">
      <c r="A14" s="99" t="s">
        <v>820</v>
      </c>
      <c r="B14" s="96" t="s">
        <v>142</v>
      </c>
      <c r="C14" s="109">
        <v>41.2200006852738</v>
      </c>
      <c r="D14" s="96"/>
      <c r="E14" s="106">
        <f t="shared" si="1"/>
        <v>61.22000069</v>
      </c>
      <c r="F14" s="105">
        <f t="shared" si="2"/>
        <v>13</v>
      </c>
    </row>
    <row r="15" ht="9.0" customHeight="1">
      <c r="A15" s="99" t="s">
        <v>821</v>
      </c>
      <c r="B15" s="96" t="s">
        <v>158</v>
      </c>
      <c r="C15" s="109">
        <v>39.0400009327847</v>
      </c>
      <c r="D15" s="96"/>
      <c r="E15" s="106">
        <f t="shared" si="1"/>
        <v>59.04000093</v>
      </c>
      <c r="F15" s="105">
        <f t="shared" si="2"/>
        <v>14</v>
      </c>
    </row>
    <row r="16" ht="9.0" customHeight="1">
      <c r="A16" s="99" t="s">
        <v>118</v>
      </c>
      <c r="B16" s="96" t="s">
        <v>44</v>
      </c>
      <c r="C16" s="109">
        <v>38.4200008889241</v>
      </c>
      <c r="D16" s="96"/>
      <c r="E16" s="106">
        <f t="shared" si="1"/>
        <v>58.42000089</v>
      </c>
      <c r="F16" s="105">
        <f t="shared" si="2"/>
        <v>15</v>
      </c>
    </row>
    <row r="17" ht="9.0" customHeight="1">
      <c r="A17" s="99" t="s">
        <v>822</v>
      </c>
      <c r="B17" s="96" t="s">
        <v>169</v>
      </c>
      <c r="C17" s="109">
        <v>37.3600006446705</v>
      </c>
      <c r="D17" s="96"/>
      <c r="E17" s="106">
        <f t="shared" si="1"/>
        <v>57.36000064</v>
      </c>
      <c r="F17" s="105">
        <f t="shared" si="2"/>
        <v>16</v>
      </c>
    </row>
    <row r="18" ht="9.0" customHeight="1">
      <c r="A18" s="99" t="s">
        <v>823</v>
      </c>
      <c r="B18" s="96" t="s">
        <v>174</v>
      </c>
      <c r="C18" s="109">
        <v>35.4800008945712</v>
      </c>
      <c r="D18" s="96"/>
      <c r="E18" s="106">
        <f t="shared" si="1"/>
        <v>55.48000089</v>
      </c>
      <c r="F18" s="105">
        <f t="shared" si="2"/>
        <v>17</v>
      </c>
    </row>
    <row r="19" ht="9.0" customHeight="1">
      <c r="A19" s="99" t="s">
        <v>824</v>
      </c>
      <c r="B19" s="96" t="s">
        <v>217</v>
      </c>
      <c r="C19" s="109">
        <v>31.4550006645713</v>
      </c>
      <c r="D19" s="96"/>
      <c r="E19" s="106">
        <f t="shared" si="1"/>
        <v>51.45500066</v>
      </c>
      <c r="F19" s="105">
        <f t="shared" si="2"/>
        <v>18</v>
      </c>
    </row>
    <row r="20" ht="9.0" customHeight="1">
      <c r="A20" s="99" t="s">
        <v>825</v>
      </c>
      <c r="B20" s="96" t="s">
        <v>190</v>
      </c>
      <c r="C20" s="109">
        <v>29.4600009168257</v>
      </c>
      <c r="D20" s="96"/>
      <c r="E20" s="106">
        <f t="shared" si="1"/>
        <v>49.46000092</v>
      </c>
      <c r="F20" s="105">
        <f t="shared" si="2"/>
        <v>19</v>
      </c>
    </row>
    <row r="21" ht="9.0" customHeight="1">
      <c r="A21" s="99" t="s">
        <v>826</v>
      </c>
      <c r="B21" s="96" t="s">
        <v>221</v>
      </c>
      <c r="C21" s="109">
        <v>25.4400009063239</v>
      </c>
      <c r="D21" s="96"/>
      <c r="E21" s="106">
        <f t="shared" si="1"/>
        <v>45.44000091</v>
      </c>
      <c r="F21" s="105">
        <f t="shared" si="2"/>
        <v>20</v>
      </c>
    </row>
    <row r="22" ht="9.0" customHeight="1">
      <c r="A22" s="99" t="s">
        <v>827</v>
      </c>
      <c r="B22" s="96" t="s">
        <v>165</v>
      </c>
      <c r="C22" s="109">
        <v>23.8200004723704</v>
      </c>
      <c r="D22" s="96"/>
      <c r="E22" s="106">
        <f t="shared" si="1"/>
        <v>43.82000047</v>
      </c>
      <c r="F22" s="105">
        <f t="shared" si="2"/>
        <v>21</v>
      </c>
    </row>
    <row r="23" ht="9.0" customHeight="1">
      <c r="A23" s="99" t="s">
        <v>828</v>
      </c>
      <c r="B23" s="96" t="s">
        <v>262</v>
      </c>
      <c r="C23" s="109">
        <v>22.7800004944994</v>
      </c>
      <c r="D23" s="96"/>
      <c r="E23" s="106">
        <f t="shared" si="1"/>
        <v>42.78000049</v>
      </c>
      <c r="F23" s="105">
        <f t="shared" si="2"/>
        <v>22</v>
      </c>
    </row>
    <row r="24" ht="9.0" customHeight="1">
      <c r="A24" s="99" t="s">
        <v>829</v>
      </c>
      <c r="B24" s="96" t="s">
        <v>260</v>
      </c>
      <c r="C24" s="109">
        <v>21.9370004962273</v>
      </c>
      <c r="D24" s="96"/>
      <c r="E24" s="106">
        <f t="shared" si="1"/>
        <v>41.9370005</v>
      </c>
      <c r="F24" s="105">
        <f t="shared" si="2"/>
        <v>23</v>
      </c>
    </row>
    <row r="25" ht="9.0" customHeight="1">
      <c r="A25" s="99" t="s">
        <v>830</v>
      </c>
      <c r="B25" s="96" t="s">
        <v>208</v>
      </c>
      <c r="C25" s="109">
        <v>19.8800000007176</v>
      </c>
      <c r="D25" s="96"/>
      <c r="E25" s="106">
        <f t="shared" si="1"/>
        <v>39.88</v>
      </c>
      <c r="F25" s="105">
        <f t="shared" si="2"/>
        <v>24</v>
      </c>
    </row>
    <row r="26" ht="9.0" customHeight="1">
      <c r="A26" s="99" t="s">
        <v>831</v>
      </c>
      <c r="B26" s="96" t="s">
        <v>276</v>
      </c>
      <c r="C26" s="109">
        <v>19.2200003423037</v>
      </c>
      <c r="D26" s="96"/>
      <c r="E26" s="106">
        <f t="shared" si="1"/>
        <v>39.22000034</v>
      </c>
      <c r="F26" s="105">
        <f t="shared" si="2"/>
        <v>25</v>
      </c>
    </row>
    <row r="27" ht="9.0" customHeight="1">
      <c r="A27" s="99" t="s">
        <v>832</v>
      </c>
      <c r="B27" s="96" t="s">
        <v>253</v>
      </c>
      <c r="C27" s="109">
        <v>19.0950004382695</v>
      </c>
      <c r="D27" s="96"/>
      <c r="E27" s="106">
        <f t="shared" si="1"/>
        <v>39.09500044</v>
      </c>
      <c r="F27" s="105">
        <f t="shared" si="2"/>
        <v>26</v>
      </c>
    </row>
    <row r="28" ht="9.0" customHeight="1">
      <c r="A28" s="99" t="s">
        <v>833</v>
      </c>
      <c r="B28" s="96" t="s">
        <v>273</v>
      </c>
      <c r="C28" s="109">
        <v>19.0100004564758</v>
      </c>
      <c r="D28" s="96"/>
      <c r="E28" s="106">
        <f t="shared" si="1"/>
        <v>39.01000046</v>
      </c>
      <c r="F28" s="105">
        <f t="shared" si="2"/>
        <v>27</v>
      </c>
    </row>
    <row r="29" ht="9.0" customHeight="1">
      <c r="A29" s="99" t="s">
        <v>834</v>
      </c>
      <c r="B29" s="96" t="s">
        <v>295</v>
      </c>
      <c r="C29" s="109">
        <v>18.3500007006269</v>
      </c>
      <c r="D29" s="96"/>
      <c r="E29" s="106">
        <f t="shared" si="1"/>
        <v>38.3500007</v>
      </c>
      <c r="F29" s="105">
        <f t="shared" si="2"/>
        <v>28</v>
      </c>
    </row>
    <row r="30" ht="9.0" customHeight="1">
      <c r="A30" s="99" t="s">
        <v>835</v>
      </c>
      <c r="B30" s="96" t="s">
        <v>284</v>
      </c>
      <c r="C30" s="109">
        <v>16.1650002942458</v>
      </c>
      <c r="D30" s="96"/>
      <c r="E30" s="106">
        <f t="shared" si="1"/>
        <v>36.16500029</v>
      </c>
      <c r="F30" s="105">
        <f t="shared" si="2"/>
        <v>29</v>
      </c>
    </row>
    <row r="31" ht="9.0" customHeight="1">
      <c r="A31" s="99" t="s">
        <v>836</v>
      </c>
      <c r="B31" s="96" t="s">
        <v>233</v>
      </c>
      <c r="C31" s="109">
        <v>14.9500005953065</v>
      </c>
      <c r="D31" s="96"/>
      <c r="E31" s="106">
        <f t="shared" si="1"/>
        <v>34.9500006</v>
      </c>
      <c r="F31" s="105">
        <f t="shared" si="2"/>
        <v>30</v>
      </c>
    </row>
    <row r="32" ht="9.0" customHeight="1">
      <c r="A32" s="99" t="s">
        <v>837</v>
      </c>
      <c r="B32" s="96" t="s">
        <v>322</v>
      </c>
      <c r="C32" s="109">
        <v>13.8250001879614</v>
      </c>
      <c r="D32" s="96"/>
      <c r="E32" s="106">
        <f t="shared" si="1"/>
        <v>33.82500019</v>
      </c>
      <c r="F32" s="105">
        <f t="shared" si="2"/>
        <v>31</v>
      </c>
    </row>
    <row r="33" ht="9.0" customHeight="1">
      <c r="A33" s="99" t="s">
        <v>838</v>
      </c>
      <c r="B33" s="96" t="s">
        <v>317</v>
      </c>
      <c r="C33" s="109">
        <v>13.6250004453876</v>
      </c>
      <c r="D33" s="96"/>
      <c r="E33" s="106">
        <f t="shared" si="1"/>
        <v>33.62500045</v>
      </c>
      <c r="F33" s="105">
        <f t="shared" si="2"/>
        <v>32</v>
      </c>
    </row>
    <row r="34" ht="9.0" customHeight="1">
      <c r="A34" s="99" t="s">
        <v>839</v>
      </c>
      <c r="B34" s="96" t="s">
        <v>340</v>
      </c>
      <c r="C34" s="109">
        <v>13.2600002102242</v>
      </c>
      <c r="D34" s="96"/>
      <c r="E34" s="106">
        <f t="shared" si="1"/>
        <v>33.26000021</v>
      </c>
      <c r="F34" s="105">
        <f t="shared" si="2"/>
        <v>33</v>
      </c>
    </row>
    <row r="35" ht="9.0" customHeight="1">
      <c r="A35" s="99" t="s">
        <v>840</v>
      </c>
      <c r="B35" s="96" t="s">
        <v>298</v>
      </c>
      <c r="C35" s="109">
        <v>11.775000513165</v>
      </c>
      <c r="D35" s="96"/>
      <c r="E35" s="106">
        <f t="shared" si="1"/>
        <v>31.77500051</v>
      </c>
      <c r="F35" s="105">
        <f t="shared" si="2"/>
        <v>34</v>
      </c>
    </row>
    <row r="36" ht="9.0" customHeight="1">
      <c r="A36" s="99" t="s">
        <v>841</v>
      </c>
      <c r="B36" s="96" t="s">
        <v>380</v>
      </c>
      <c r="C36" s="109">
        <v>10.1000000001494</v>
      </c>
      <c r="D36" s="96"/>
      <c r="E36" s="106">
        <f t="shared" si="1"/>
        <v>30.1</v>
      </c>
      <c r="F36" s="105">
        <f t="shared" si="2"/>
        <v>35</v>
      </c>
    </row>
    <row r="37" ht="9.0" customHeight="1">
      <c r="A37" s="99" t="s">
        <v>842</v>
      </c>
      <c r="B37" s="96" t="s">
        <v>303</v>
      </c>
      <c r="C37" s="109">
        <v>9.62500050296</v>
      </c>
      <c r="D37" s="96"/>
      <c r="E37" s="106">
        <f t="shared" si="1"/>
        <v>29.6250005</v>
      </c>
      <c r="F37" s="105">
        <f t="shared" si="2"/>
        <v>36</v>
      </c>
    </row>
    <row r="38" ht="9.0" customHeight="1">
      <c r="A38" s="99" t="s">
        <v>843</v>
      </c>
      <c r="B38" s="96" t="s">
        <v>348</v>
      </c>
      <c r="C38" s="109">
        <v>9.60000020791095</v>
      </c>
      <c r="D38" s="96"/>
      <c r="E38" s="106">
        <f t="shared" si="1"/>
        <v>29.60000021</v>
      </c>
      <c r="F38" s="105">
        <f t="shared" si="2"/>
        <v>37</v>
      </c>
    </row>
    <row r="39" ht="9.0" customHeight="1">
      <c r="A39" s="99" t="s">
        <v>844</v>
      </c>
      <c r="B39" s="96" t="s">
        <v>376</v>
      </c>
      <c r="C39" s="109">
        <v>9.40000028532899</v>
      </c>
      <c r="D39" s="96"/>
      <c r="E39" s="106">
        <f t="shared" si="1"/>
        <v>29.40000029</v>
      </c>
      <c r="F39" s="105">
        <f t="shared" si="2"/>
        <v>38</v>
      </c>
    </row>
    <row r="40" ht="9.0" customHeight="1">
      <c r="A40" s="99" t="s">
        <v>845</v>
      </c>
      <c r="B40" s="96" t="s">
        <v>309</v>
      </c>
      <c r="C40" s="109">
        <v>9.1000001730197</v>
      </c>
      <c r="D40" s="96"/>
      <c r="E40" s="106">
        <f t="shared" si="1"/>
        <v>29.10000017</v>
      </c>
      <c r="F40" s="105">
        <f t="shared" si="2"/>
        <v>39</v>
      </c>
    </row>
    <row r="41" ht="9.0" customHeight="1">
      <c r="A41" s="99" t="s">
        <v>846</v>
      </c>
      <c r="B41" s="96" t="s">
        <v>382</v>
      </c>
      <c r="C41" s="109">
        <v>9.07500019018922</v>
      </c>
      <c r="D41" s="96"/>
      <c r="E41" s="106">
        <f t="shared" si="1"/>
        <v>29.07500019</v>
      </c>
      <c r="F41" s="105">
        <f t="shared" si="2"/>
        <v>40</v>
      </c>
    </row>
    <row r="42" ht="9.0" customHeight="1">
      <c r="A42" s="99" t="s">
        <v>847</v>
      </c>
      <c r="B42" s="96" t="s">
        <v>464</v>
      </c>
      <c r="C42" s="109">
        <v>8.35000035764662</v>
      </c>
      <c r="D42" s="96"/>
      <c r="E42" s="106">
        <f t="shared" si="1"/>
        <v>28.35000036</v>
      </c>
      <c r="F42" s="105">
        <f t="shared" si="2"/>
        <v>41</v>
      </c>
    </row>
    <row r="43" ht="9.0" customHeight="1">
      <c r="A43" s="99" t="s">
        <v>848</v>
      </c>
      <c r="B43" s="96" t="s">
        <v>442</v>
      </c>
      <c r="C43" s="109">
        <v>8.02500033277448</v>
      </c>
      <c r="D43" s="96"/>
      <c r="E43" s="106">
        <f t="shared" si="1"/>
        <v>28.02500033</v>
      </c>
      <c r="F43" s="105">
        <f t="shared" si="2"/>
        <v>42</v>
      </c>
    </row>
    <row r="44" ht="9.0" customHeight="1">
      <c r="A44" s="99" t="s">
        <v>849</v>
      </c>
      <c r="B44" s="96" t="s">
        <v>427</v>
      </c>
      <c r="C44" s="109">
        <v>7.750000182729</v>
      </c>
      <c r="D44" s="96"/>
      <c r="E44" s="106">
        <f t="shared" si="1"/>
        <v>27.75000018</v>
      </c>
      <c r="F44" s="105">
        <f t="shared" si="2"/>
        <v>43</v>
      </c>
    </row>
    <row r="45" ht="9.0" customHeight="1">
      <c r="A45" s="99" t="s">
        <v>850</v>
      </c>
      <c r="B45" s="96" t="s">
        <v>505</v>
      </c>
      <c r="C45" s="109">
        <v>7.10000014280171</v>
      </c>
      <c r="D45" s="96"/>
      <c r="E45" s="106">
        <f t="shared" si="1"/>
        <v>27.10000014</v>
      </c>
      <c r="F45" s="105">
        <f t="shared" si="2"/>
        <v>44</v>
      </c>
    </row>
    <row r="46" ht="9.0" customHeight="1">
      <c r="A46" s="99" t="s">
        <v>851</v>
      </c>
      <c r="B46" s="96" t="s">
        <v>417</v>
      </c>
      <c r="C46" s="109">
        <v>7.02500033019925</v>
      </c>
      <c r="D46" s="96"/>
      <c r="E46" s="106">
        <f t="shared" si="1"/>
        <v>27.02500033</v>
      </c>
      <c r="F46" s="105">
        <f t="shared" si="2"/>
        <v>45</v>
      </c>
    </row>
    <row r="47" ht="9.0" customHeight="1">
      <c r="A47" s="99" t="s">
        <v>852</v>
      </c>
      <c r="B47" s="96" t="s">
        <v>405</v>
      </c>
      <c r="C47" s="109">
        <v>6.80000017019911</v>
      </c>
      <c r="D47" s="96"/>
      <c r="E47" s="106">
        <f t="shared" si="1"/>
        <v>26.80000017</v>
      </c>
      <c r="F47" s="105">
        <f t="shared" si="2"/>
        <v>46</v>
      </c>
    </row>
    <row r="48" ht="9.0" customHeight="1">
      <c r="A48" s="99" t="s">
        <v>853</v>
      </c>
      <c r="B48" s="96" t="s">
        <v>394</v>
      </c>
      <c r="C48" s="109">
        <v>6.3750000003325</v>
      </c>
      <c r="D48" s="96"/>
      <c r="E48" s="106">
        <f t="shared" si="1"/>
        <v>26.375</v>
      </c>
      <c r="F48" s="105">
        <f t="shared" si="2"/>
        <v>47</v>
      </c>
    </row>
    <row r="49" ht="9.0" customHeight="1">
      <c r="A49" s="99" t="s">
        <v>854</v>
      </c>
      <c r="B49" s="96" t="s">
        <v>479</v>
      </c>
      <c r="C49" s="109">
        <v>6.15000015523089</v>
      </c>
      <c r="D49" s="96"/>
      <c r="E49" s="106">
        <f t="shared" si="1"/>
        <v>26.15000016</v>
      </c>
      <c r="F49" s="105">
        <f t="shared" si="2"/>
        <v>48</v>
      </c>
    </row>
    <row r="50" ht="9.0" customHeight="1">
      <c r="A50" s="99" t="s">
        <v>855</v>
      </c>
      <c r="B50" s="96" t="s">
        <v>512</v>
      </c>
      <c r="C50" s="109">
        <v>5.93000018012428</v>
      </c>
      <c r="D50" s="96"/>
      <c r="E50" s="106">
        <f t="shared" si="1"/>
        <v>25.93000018</v>
      </c>
      <c r="F50" s="105">
        <f t="shared" si="2"/>
        <v>49</v>
      </c>
    </row>
    <row r="51" ht="9.0" customHeight="1">
      <c r="A51" s="99" t="s">
        <v>856</v>
      </c>
      <c r="B51" s="96" t="s">
        <v>402</v>
      </c>
      <c r="C51" s="109">
        <v>5.15000000000203</v>
      </c>
      <c r="D51" s="96"/>
      <c r="E51" s="106">
        <f t="shared" si="1"/>
        <v>25.15</v>
      </c>
      <c r="F51" s="105">
        <f t="shared" si="2"/>
        <v>50</v>
      </c>
    </row>
    <row r="52" ht="9.0" customHeight="1">
      <c r="A52" s="99" t="s">
        <v>857</v>
      </c>
      <c r="B52" s="96" t="s">
        <v>434</v>
      </c>
      <c r="C52" s="109">
        <v>5.075000372635</v>
      </c>
      <c r="D52" s="96"/>
      <c r="E52" s="106">
        <f t="shared" si="1"/>
        <v>25.07500037</v>
      </c>
      <c r="F52" s="105">
        <f t="shared" si="2"/>
        <v>51</v>
      </c>
    </row>
    <row r="53" ht="9.0" customHeight="1">
      <c r="A53" s="99" t="s">
        <v>858</v>
      </c>
      <c r="B53" s="96" t="s">
        <v>475</v>
      </c>
      <c r="C53" s="109">
        <v>4.87500018264</v>
      </c>
      <c r="D53" s="96"/>
      <c r="E53" s="106">
        <f t="shared" si="1"/>
        <v>24.87500018</v>
      </c>
      <c r="F53" s="105">
        <f t="shared" si="2"/>
        <v>52</v>
      </c>
    </row>
    <row r="54" ht="9.0" customHeight="1">
      <c r="A54" s="99" t="s">
        <v>859</v>
      </c>
      <c r="B54" s="96" t="s">
        <v>391</v>
      </c>
      <c r="C54" s="109">
        <v>4.60000046</v>
      </c>
      <c r="D54" s="96"/>
      <c r="E54" s="106">
        <f t="shared" si="1"/>
        <v>24.60000046</v>
      </c>
      <c r="F54" s="105">
        <f t="shared" si="2"/>
        <v>53</v>
      </c>
    </row>
    <row r="55" ht="9.0" customHeight="1">
      <c r="A55" s="99" t="s">
        <v>860</v>
      </c>
      <c r="B55" s="96" t="s">
        <v>408</v>
      </c>
      <c r="C55" s="109">
        <v>4.450000445</v>
      </c>
      <c r="D55" s="96"/>
      <c r="E55" s="106">
        <f t="shared" si="1"/>
        <v>24.45000045</v>
      </c>
      <c r="F55" s="105">
        <f t="shared" si="2"/>
        <v>54</v>
      </c>
    </row>
    <row r="56" ht="9.0" customHeight="1">
      <c r="A56" s="99" t="s">
        <v>861</v>
      </c>
      <c r="B56" s="96" t="s">
        <v>437</v>
      </c>
      <c r="C56" s="109">
        <v>3.925</v>
      </c>
      <c r="D56" s="96"/>
      <c r="E56" s="106">
        <f t="shared" si="1"/>
        <v>23.925</v>
      </c>
      <c r="F56" s="105">
        <f t="shared" si="2"/>
        <v>55</v>
      </c>
    </row>
    <row r="57" ht="9.0" customHeight="1">
      <c r="A57" s="99" t="s">
        <v>862</v>
      </c>
      <c r="B57" s="96" t="s">
        <v>410</v>
      </c>
      <c r="C57" s="109">
        <v>3.825</v>
      </c>
      <c r="D57" s="96"/>
      <c r="E57" s="106">
        <f t="shared" si="1"/>
        <v>23.825</v>
      </c>
      <c r="F57" s="105">
        <f t="shared" si="2"/>
        <v>56</v>
      </c>
    </row>
    <row r="58" ht="9.0" customHeight="1">
      <c r="A58" s="99" t="s">
        <v>863</v>
      </c>
      <c r="B58" s="96" t="s">
        <v>412</v>
      </c>
      <c r="C58" s="109">
        <v>3.80000038</v>
      </c>
      <c r="D58" s="96"/>
      <c r="E58" s="106">
        <f t="shared" si="1"/>
        <v>23.80000038</v>
      </c>
      <c r="F58" s="105">
        <f t="shared" si="2"/>
        <v>57</v>
      </c>
    </row>
    <row r="59" ht="9.0" customHeight="1">
      <c r="A59" s="99" t="s">
        <v>864</v>
      </c>
      <c r="B59" s="96" t="s">
        <v>516</v>
      </c>
      <c r="C59" s="109">
        <v>3.7750001901875</v>
      </c>
      <c r="D59" s="96"/>
      <c r="E59" s="106">
        <f t="shared" si="1"/>
        <v>23.77500019</v>
      </c>
      <c r="F59" s="105">
        <f t="shared" si="2"/>
        <v>58</v>
      </c>
    </row>
    <row r="60" ht="9.0" customHeight="1">
      <c r="A60" s="99" t="s">
        <v>865</v>
      </c>
      <c r="B60" s="96" t="s">
        <v>495</v>
      </c>
      <c r="C60" s="109">
        <v>3.7250001901825</v>
      </c>
      <c r="D60" s="96"/>
      <c r="E60" s="106">
        <f t="shared" si="1"/>
        <v>23.72500019</v>
      </c>
      <c r="F60" s="105">
        <f t="shared" si="2"/>
        <v>59</v>
      </c>
    </row>
    <row r="61" ht="9.0" customHeight="1">
      <c r="A61" s="99" t="s">
        <v>866</v>
      </c>
      <c r="B61" s="96" t="s">
        <v>497</v>
      </c>
      <c r="C61" s="109">
        <v>3.6500000876389</v>
      </c>
      <c r="D61" s="96"/>
      <c r="E61" s="106">
        <f t="shared" si="1"/>
        <v>23.65000009</v>
      </c>
      <c r="F61" s="105">
        <f t="shared" si="2"/>
        <v>60</v>
      </c>
    </row>
    <row r="62" ht="9.0" customHeight="1">
      <c r="A62" s="99" t="s">
        <v>867</v>
      </c>
      <c r="B62" s="96" t="s">
        <v>535</v>
      </c>
      <c r="C62" s="109">
        <v>3.6000001900017</v>
      </c>
      <c r="D62" s="96"/>
      <c r="E62" s="106">
        <f t="shared" si="1"/>
        <v>23.60000019</v>
      </c>
      <c r="F62" s="105">
        <f t="shared" si="2"/>
        <v>61</v>
      </c>
    </row>
    <row r="63" ht="9.0" customHeight="1">
      <c r="A63" s="99" t="s">
        <v>868</v>
      </c>
      <c r="B63" s="96" t="s">
        <v>588</v>
      </c>
      <c r="C63" s="109">
        <v>3.32500000000332</v>
      </c>
      <c r="D63" s="96"/>
      <c r="E63" s="106">
        <f t="shared" si="1"/>
        <v>23.325</v>
      </c>
      <c r="F63" s="105">
        <f t="shared" si="2"/>
        <v>62</v>
      </c>
    </row>
    <row r="64" ht="9.0" customHeight="1">
      <c r="A64" s="99" t="s">
        <v>869</v>
      </c>
      <c r="B64" s="96" t="s">
        <v>627</v>
      </c>
      <c r="C64" s="109">
        <v>3.1500001976175</v>
      </c>
      <c r="D64" s="96"/>
      <c r="E64" s="106">
        <f t="shared" si="1"/>
        <v>23.1500002</v>
      </c>
      <c r="F64" s="105">
        <f t="shared" si="2"/>
        <v>63</v>
      </c>
    </row>
    <row r="65" ht="9.0" customHeight="1">
      <c r="A65" s="99" t="s">
        <v>870</v>
      </c>
      <c r="B65" s="96" t="s">
        <v>471</v>
      </c>
      <c r="C65" s="109">
        <v>3.10000000000003</v>
      </c>
      <c r="D65" s="96"/>
      <c r="E65" s="106">
        <f t="shared" si="1"/>
        <v>23.1</v>
      </c>
      <c r="F65" s="105">
        <f t="shared" si="2"/>
        <v>64</v>
      </c>
    </row>
    <row r="66" ht="9.0" customHeight="1">
      <c r="A66" s="99" t="s">
        <v>871</v>
      </c>
      <c r="B66" s="96" t="s">
        <v>639</v>
      </c>
      <c r="C66" s="109">
        <v>2.750000000275</v>
      </c>
      <c r="D66" s="96"/>
      <c r="E66" s="106">
        <f t="shared" si="1"/>
        <v>22.75</v>
      </c>
      <c r="F66" s="105">
        <f t="shared" si="2"/>
        <v>65</v>
      </c>
    </row>
    <row r="67" ht="9.0" customHeight="1">
      <c r="A67" s="99" t="s">
        <v>872</v>
      </c>
      <c r="B67" s="96" t="s">
        <v>597</v>
      </c>
      <c r="C67" s="109">
        <v>2.70000027</v>
      </c>
      <c r="D67" s="96"/>
      <c r="E67" s="106">
        <f t="shared" si="1"/>
        <v>22.70000027</v>
      </c>
      <c r="F67" s="105">
        <f t="shared" si="2"/>
        <v>66</v>
      </c>
    </row>
    <row r="68" ht="9.0" customHeight="1">
      <c r="A68" s="99" t="s">
        <v>873</v>
      </c>
      <c r="B68" s="96" t="s">
        <v>602</v>
      </c>
      <c r="C68" s="109">
        <v>2.50000025</v>
      </c>
      <c r="D68" s="96"/>
      <c r="E68" s="106">
        <f t="shared" si="1"/>
        <v>22.50000025</v>
      </c>
      <c r="F68" s="105">
        <f t="shared" si="2"/>
        <v>67</v>
      </c>
    </row>
    <row r="69" ht="9.0" customHeight="1">
      <c r="A69" s="99" t="s">
        <v>874</v>
      </c>
      <c r="B69" s="96" t="s">
        <v>604</v>
      </c>
      <c r="C69" s="109">
        <v>2.475</v>
      </c>
      <c r="D69" s="96"/>
      <c r="E69" s="106">
        <f t="shared" si="1"/>
        <v>22.475</v>
      </c>
      <c r="F69" s="105">
        <f t="shared" si="2"/>
        <v>68</v>
      </c>
    </row>
    <row r="70" ht="9.0" customHeight="1">
      <c r="A70" s="99" t="s">
        <v>875</v>
      </c>
      <c r="B70" s="96" t="s">
        <v>607</v>
      </c>
      <c r="C70" s="109">
        <v>2.4250000002425</v>
      </c>
      <c r="D70" s="96"/>
      <c r="E70" s="106">
        <f t="shared" si="1"/>
        <v>22.425</v>
      </c>
      <c r="F70" s="105">
        <f t="shared" si="2"/>
        <v>69</v>
      </c>
    </row>
    <row r="71" ht="9.0" customHeight="1">
      <c r="A71" s="99" t="s">
        <v>876</v>
      </c>
      <c r="B71" s="96" t="s">
        <v>647</v>
      </c>
      <c r="C71" s="109">
        <v>2.2750000002275</v>
      </c>
      <c r="D71" s="96"/>
      <c r="E71" s="106">
        <f t="shared" si="1"/>
        <v>22.275</v>
      </c>
      <c r="F71" s="105">
        <f t="shared" si="2"/>
        <v>70</v>
      </c>
    </row>
    <row r="72" ht="9.0" customHeight="1">
      <c r="A72" s="99" t="s">
        <v>877</v>
      </c>
      <c r="B72" s="96" t="s">
        <v>649</v>
      </c>
      <c r="C72" s="109">
        <v>2.275</v>
      </c>
      <c r="D72" s="96"/>
      <c r="E72" s="106">
        <f t="shared" si="1"/>
        <v>22.275</v>
      </c>
      <c r="F72" s="105">
        <f t="shared" si="2"/>
        <v>71</v>
      </c>
    </row>
    <row r="73" ht="9.0" customHeight="1">
      <c r="A73" s="99" t="s">
        <v>878</v>
      </c>
      <c r="B73" s="96" t="s">
        <v>652</v>
      </c>
      <c r="C73" s="109">
        <v>2.22500000000222</v>
      </c>
      <c r="D73" s="96"/>
      <c r="E73" s="106">
        <f t="shared" si="1"/>
        <v>22.225</v>
      </c>
      <c r="F73" s="105">
        <f t="shared" si="2"/>
        <v>72</v>
      </c>
    </row>
    <row r="74" ht="9.0" customHeight="1">
      <c r="A74" s="99" t="s">
        <v>879</v>
      </c>
      <c r="B74" s="96" t="s">
        <v>611</v>
      </c>
      <c r="C74" s="109">
        <v>2.20000022</v>
      </c>
      <c r="D74" s="96"/>
      <c r="E74" s="106">
        <f t="shared" si="1"/>
        <v>22.20000022</v>
      </c>
      <c r="F74" s="105">
        <f t="shared" si="2"/>
        <v>73</v>
      </c>
    </row>
    <row r="75" ht="9.0" customHeight="1">
      <c r="A75" s="99" t="s">
        <v>880</v>
      </c>
      <c r="B75" s="96" t="s">
        <v>658</v>
      </c>
      <c r="C75" s="109">
        <v>2.0750000002075</v>
      </c>
      <c r="D75" s="96"/>
      <c r="E75" s="106">
        <f t="shared" si="1"/>
        <v>22.075</v>
      </c>
      <c r="F75" s="105">
        <f t="shared" si="2"/>
        <v>74</v>
      </c>
    </row>
    <row r="76" ht="9.0" customHeight="1">
      <c r="A76" s="99" t="s">
        <v>881</v>
      </c>
      <c r="B76" s="96" t="s">
        <v>573</v>
      </c>
      <c r="C76" s="109">
        <v>2.05000011509</v>
      </c>
      <c r="D76" s="96"/>
      <c r="E76" s="106">
        <f t="shared" si="1"/>
        <v>22.05000012</v>
      </c>
      <c r="F76" s="105">
        <f t="shared" si="2"/>
        <v>75</v>
      </c>
    </row>
    <row r="77" ht="9.0" customHeight="1">
      <c r="A77" s="99" t="s">
        <v>882</v>
      </c>
      <c r="B77" s="96" t="s">
        <v>661</v>
      </c>
      <c r="C77" s="109">
        <v>2.0000000776225</v>
      </c>
      <c r="D77" s="96"/>
      <c r="E77" s="106">
        <f t="shared" si="1"/>
        <v>22.00000008</v>
      </c>
      <c r="F77" s="105">
        <f t="shared" si="2"/>
        <v>76</v>
      </c>
    </row>
    <row r="78" ht="9.0" customHeight="1">
      <c r="A78" s="99" t="s">
        <v>883</v>
      </c>
      <c r="B78" s="96" t="s">
        <v>663</v>
      </c>
      <c r="C78" s="109">
        <v>1.9750001975</v>
      </c>
      <c r="D78" s="96"/>
      <c r="E78" s="106">
        <f t="shared" si="1"/>
        <v>21.9750002</v>
      </c>
      <c r="F78" s="105">
        <f t="shared" si="2"/>
        <v>77</v>
      </c>
    </row>
    <row r="79" ht="9.0" customHeight="1">
      <c r="A79" s="99" t="s">
        <v>884</v>
      </c>
      <c r="B79" s="96" t="s">
        <v>578</v>
      </c>
      <c r="C79" s="109">
        <v>1.92500014255</v>
      </c>
      <c r="D79" s="96"/>
      <c r="E79" s="106">
        <f t="shared" si="1"/>
        <v>21.92500014</v>
      </c>
      <c r="F79" s="105">
        <f t="shared" si="2"/>
        <v>78</v>
      </c>
    </row>
    <row r="80" ht="9.0" customHeight="1">
      <c r="A80" s="99" t="s">
        <v>885</v>
      </c>
      <c r="B80" s="96" t="s">
        <v>670</v>
      </c>
      <c r="C80" s="109">
        <v>1.850000185</v>
      </c>
      <c r="D80" s="96"/>
      <c r="E80" s="106">
        <f t="shared" si="1"/>
        <v>21.85000019</v>
      </c>
      <c r="F80" s="105">
        <f t="shared" si="2"/>
        <v>79</v>
      </c>
    </row>
    <row r="81" ht="9.0" customHeight="1">
      <c r="A81" s="99" t="s">
        <v>886</v>
      </c>
      <c r="B81" s="96" t="s">
        <v>673</v>
      </c>
      <c r="C81" s="109">
        <v>1.80000018</v>
      </c>
      <c r="D81" s="96"/>
      <c r="E81" s="106">
        <f t="shared" si="1"/>
        <v>21.80000018</v>
      </c>
      <c r="F81" s="105">
        <f t="shared" si="2"/>
        <v>80</v>
      </c>
    </row>
    <row r="82" ht="9.0" customHeight="1">
      <c r="A82" s="99" t="s">
        <v>887</v>
      </c>
      <c r="B82" s="96" t="s">
        <v>714</v>
      </c>
      <c r="C82" s="109">
        <v>1.750000175</v>
      </c>
      <c r="D82" s="96"/>
      <c r="E82" s="106">
        <f t="shared" si="1"/>
        <v>21.75000018</v>
      </c>
      <c r="F82" s="105">
        <f t="shared" si="2"/>
        <v>81</v>
      </c>
    </row>
    <row r="83" ht="9.0" customHeight="1">
      <c r="A83" s="99" t="s">
        <v>888</v>
      </c>
      <c r="B83" s="96" t="s">
        <v>620</v>
      </c>
      <c r="C83" s="109">
        <v>1.7250001725</v>
      </c>
      <c r="D83" s="96"/>
      <c r="E83" s="106">
        <f t="shared" si="1"/>
        <v>21.72500017</v>
      </c>
      <c r="F83" s="105">
        <f t="shared" si="2"/>
        <v>82</v>
      </c>
    </row>
    <row r="84" ht="9.0" customHeight="1">
      <c r="A84" s="99" t="s">
        <v>889</v>
      </c>
      <c r="B84" s="96" t="s">
        <v>720</v>
      </c>
      <c r="C84" s="109">
        <v>1.5250001525</v>
      </c>
      <c r="D84" s="96"/>
      <c r="E84" s="106">
        <f t="shared" si="1"/>
        <v>21.52500015</v>
      </c>
      <c r="F84" s="105">
        <f t="shared" si="2"/>
        <v>83</v>
      </c>
    </row>
    <row r="85" ht="9.0" customHeight="1">
      <c r="A85" s="99" t="s">
        <v>890</v>
      </c>
      <c r="B85" s="96" t="s">
        <v>723</v>
      </c>
      <c r="C85" s="109">
        <v>1.450000145</v>
      </c>
      <c r="D85" s="96"/>
      <c r="E85" s="106">
        <f t="shared" si="1"/>
        <v>21.45000015</v>
      </c>
      <c r="F85" s="105">
        <f t="shared" si="2"/>
        <v>84</v>
      </c>
    </row>
    <row r="86" ht="9.0" customHeight="1">
      <c r="A86" s="99" t="s">
        <v>891</v>
      </c>
      <c r="B86" s="96" t="s">
        <v>677</v>
      </c>
      <c r="C86" s="109">
        <v>1.3750001375</v>
      </c>
      <c r="D86" s="96"/>
      <c r="E86" s="106">
        <f t="shared" si="1"/>
        <v>21.37500014</v>
      </c>
      <c r="F86" s="105">
        <f t="shared" si="2"/>
        <v>85</v>
      </c>
    </row>
    <row r="87" ht="9.0" customHeight="1">
      <c r="A87" s="99" t="s">
        <v>892</v>
      </c>
      <c r="B87" s="96" t="s">
        <v>725</v>
      </c>
      <c r="C87" s="109">
        <v>1.30000000013</v>
      </c>
      <c r="D87" s="96"/>
      <c r="E87" s="106">
        <f t="shared" si="1"/>
        <v>21.3</v>
      </c>
      <c r="F87" s="105">
        <f t="shared" si="2"/>
        <v>86</v>
      </c>
    </row>
    <row r="88" ht="9.0" customHeight="1">
      <c r="A88" s="99" t="s">
        <v>893</v>
      </c>
      <c r="B88" s="96" t="s">
        <v>729</v>
      </c>
      <c r="C88" s="109">
        <v>1.1250000001125</v>
      </c>
      <c r="D88" s="96"/>
      <c r="E88" s="106">
        <f t="shared" si="1"/>
        <v>21.125</v>
      </c>
      <c r="F88" s="105">
        <f t="shared" si="2"/>
        <v>87</v>
      </c>
    </row>
    <row r="89" ht="9.0" customHeight="1">
      <c r="A89" s="99" t="s">
        <v>894</v>
      </c>
      <c r="B89" s="96" t="s">
        <v>687</v>
      </c>
      <c r="C89" s="109">
        <v>1.10000000011</v>
      </c>
      <c r="D89" s="96"/>
      <c r="E89" s="106">
        <f t="shared" si="1"/>
        <v>21.1</v>
      </c>
      <c r="F89" s="105">
        <f t="shared" si="2"/>
        <v>88</v>
      </c>
    </row>
    <row r="90" ht="9.0" customHeight="1">
      <c r="A90" s="99" t="s">
        <v>895</v>
      </c>
      <c r="B90" s="96" t="s">
        <v>693</v>
      </c>
      <c r="C90" s="109">
        <v>1.0</v>
      </c>
      <c r="D90" s="96"/>
      <c r="E90" s="106">
        <f t="shared" si="1"/>
        <v>21</v>
      </c>
      <c r="F90" s="105">
        <f t="shared" si="2"/>
        <v>89</v>
      </c>
    </row>
    <row r="91" ht="9.0" customHeight="1">
      <c r="A91" s="99" t="s">
        <v>896</v>
      </c>
      <c r="B91" s="96" t="s">
        <v>736</v>
      </c>
      <c r="C91" s="109">
        <v>0.7750000775</v>
      </c>
      <c r="D91" s="96"/>
      <c r="E91" s="106">
        <f t="shared" si="1"/>
        <v>20.77500008</v>
      </c>
      <c r="F91" s="105">
        <f t="shared" si="2"/>
        <v>90</v>
      </c>
    </row>
    <row r="92" ht="9.0" customHeight="1">
      <c r="A92" s="99" t="s">
        <v>897</v>
      </c>
      <c r="B92" s="96" t="s">
        <v>796</v>
      </c>
      <c r="C92" s="109">
        <v>0.350000035</v>
      </c>
      <c r="D92" s="96"/>
      <c r="E92" s="106">
        <f t="shared" si="1"/>
        <v>20.35000004</v>
      </c>
      <c r="F92" s="105">
        <f t="shared" si="2"/>
        <v>91</v>
      </c>
    </row>
    <row r="93" ht="9.0" customHeight="1">
      <c r="A93" s="99" t="s">
        <v>898</v>
      </c>
      <c r="B93" s="96" t="s">
        <v>899</v>
      </c>
      <c r="C93" s="109">
        <v>0.0</v>
      </c>
      <c r="D93" s="96"/>
      <c r="E93" s="106">
        <f t="shared" si="1"/>
        <v>20</v>
      </c>
      <c r="F93" s="105">
        <v>92.0</v>
      </c>
    </row>
    <row r="94" ht="9.0" customHeight="1">
      <c r="A94" s="99" t="s">
        <v>900</v>
      </c>
      <c r="B94" s="96" t="s">
        <v>901</v>
      </c>
      <c r="C94" s="109">
        <v>0.0</v>
      </c>
      <c r="D94" s="96"/>
      <c r="E94" s="106">
        <f t="shared" si="1"/>
        <v>20</v>
      </c>
      <c r="F94" s="105">
        <v>93.0</v>
      </c>
    </row>
    <row r="95" ht="9.0" customHeight="1">
      <c r="A95" s="99" t="s">
        <v>902</v>
      </c>
      <c r="B95" s="96" t="s">
        <v>903</v>
      </c>
      <c r="C95" s="109">
        <v>0.0</v>
      </c>
      <c r="D95" s="96"/>
      <c r="E95" s="106">
        <f t="shared" si="1"/>
        <v>20</v>
      </c>
      <c r="F95" s="105">
        <v>94.0</v>
      </c>
    </row>
    <row r="96" ht="9.0" customHeight="1">
      <c r="A96" s="99" t="s">
        <v>904</v>
      </c>
      <c r="B96" s="96" t="s">
        <v>905</v>
      </c>
      <c r="C96" s="109">
        <v>0.0</v>
      </c>
      <c r="D96" s="96"/>
      <c r="E96" s="106">
        <f t="shared" si="1"/>
        <v>20</v>
      </c>
      <c r="F96" s="105">
        <v>95.0</v>
      </c>
    </row>
    <row r="97" ht="9.0" customHeight="1">
      <c r="A97" s="99" t="s">
        <v>906</v>
      </c>
      <c r="B97" s="96" t="s">
        <v>907</v>
      </c>
      <c r="C97" s="109">
        <v>0.0</v>
      </c>
      <c r="D97" s="96"/>
      <c r="E97" s="106">
        <f t="shared" si="1"/>
        <v>20</v>
      </c>
      <c r="F97" s="105">
        <v>96.0</v>
      </c>
    </row>
    <row r="98" ht="9.0" customHeight="1">
      <c r="A98" s="99" t="s">
        <v>908</v>
      </c>
      <c r="B98" s="96" t="s">
        <v>909</v>
      </c>
      <c r="C98" s="109">
        <v>0.0</v>
      </c>
      <c r="D98" s="96"/>
      <c r="E98" s="106">
        <f t="shared" si="1"/>
        <v>20</v>
      </c>
      <c r="F98" s="105">
        <v>97.0</v>
      </c>
    </row>
    <row r="99" ht="9.0" customHeight="1">
      <c r="A99" s="99"/>
      <c r="B99" s="96"/>
      <c r="C99" s="109"/>
      <c r="D99" s="96"/>
      <c r="E99" s="105"/>
      <c r="F99" s="105"/>
    </row>
    <row r="100" ht="9.0" customHeight="1">
      <c r="A100" s="99"/>
      <c r="B100" s="96"/>
      <c r="C100" s="109"/>
      <c r="D100" s="96"/>
      <c r="E100" s="105"/>
      <c r="F100" s="105"/>
    </row>
    <row r="101" ht="9.0" customHeight="1">
      <c r="A101" s="99"/>
      <c r="B101" s="96"/>
      <c r="C101" s="109"/>
      <c r="D101" s="96"/>
      <c r="E101" s="105"/>
      <c r="F101" s="105"/>
    </row>
    <row r="102" ht="9.0" customHeight="1">
      <c r="A102" s="99"/>
      <c r="B102" s="96"/>
      <c r="C102" s="109"/>
      <c r="D102" s="96"/>
      <c r="E102" s="105"/>
      <c r="F102" s="105"/>
    </row>
    <row r="103" ht="9.0" customHeight="1">
      <c r="A103" s="99"/>
      <c r="B103" s="96"/>
      <c r="C103" s="109"/>
      <c r="D103" s="96"/>
      <c r="E103" s="105"/>
      <c r="F103" s="105"/>
    </row>
    <row r="104" ht="9.0" customHeight="1">
      <c r="A104" s="99"/>
      <c r="B104" s="96"/>
      <c r="C104" s="109"/>
      <c r="D104" s="96"/>
      <c r="E104" s="105"/>
      <c r="F104" s="105"/>
    </row>
    <row r="105" ht="9.0" customHeight="1">
      <c r="A105" s="99"/>
      <c r="B105" s="96"/>
      <c r="C105" s="109"/>
      <c r="D105" s="96"/>
      <c r="E105" s="105"/>
      <c r="F105" s="105"/>
    </row>
    <row r="106" ht="9.0" customHeight="1">
      <c r="A106" s="99"/>
      <c r="B106" s="96"/>
      <c r="C106" s="109"/>
      <c r="D106" s="96"/>
      <c r="E106" s="105"/>
      <c r="F106" s="105"/>
    </row>
    <row r="107" ht="9.0" customHeight="1">
      <c r="A107" s="99"/>
      <c r="B107" s="96"/>
      <c r="C107" s="109"/>
      <c r="D107" s="96"/>
      <c r="E107" s="105"/>
      <c r="F107" s="105"/>
    </row>
    <row r="108" ht="9.0" customHeight="1">
      <c r="A108" s="99"/>
      <c r="B108" s="96"/>
      <c r="C108" s="109"/>
      <c r="D108" s="96"/>
      <c r="E108" s="105"/>
      <c r="F108" s="105"/>
    </row>
    <row r="109" ht="9.0" customHeight="1">
      <c r="A109" s="99"/>
      <c r="B109" s="96"/>
      <c r="C109" s="109"/>
      <c r="D109" s="96"/>
      <c r="E109" s="105"/>
      <c r="F109" s="105"/>
    </row>
    <row r="110" ht="9.0" customHeight="1">
      <c r="A110" s="99"/>
      <c r="B110" s="96"/>
      <c r="C110" s="109"/>
      <c r="D110" s="96"/>
      <c r="E110" s="105"/>
      <c r="F110" s="105"/>
    </row>
    <row r="111" ht="9.0" customHeight="1">
      <c r="A111" s="99"/>
      <c r="B111" s="96"/>
      <c r="C111" s="109"/>
      <c r="D111" s="96"/>
      <c r="E111" s="105"/>
      <c r="F111" s="105"/>
    </row>
    <row r="112" ht="9.0" customHeight="1">
      <c r="A112" s="99"/>
      <c r="B112" s="96"/>
      <c r="C112" s="109"/>
      <c r="D112" s="96"/>
      <c r="E112" s="105"/>
      <c r="F112" s="105"/>
    </row>
    <row r="113" ht="9.0" customHeight="1">
      <c r="A113" s="99"/>
      <c r="B113" s="96"/>
      <c r="C113" s="109"/>
      <c r="D113" s="96"/>
      <c r="E113" s="105"/>
      <c r="F113" s="105"/>
    </row>
    <row r="114" ht="9.0" customHeight="1">
      <c r="A114" s="99"/>
      <c r="B114" s="96"/>
      <c r="C114" s="109"/>
      <c r="D114" s="96"/>
      <c r="E114" s="105"/>
      <c r="F114" s="105"/>
    </row>
    <row r="115" ht="9.0" customHeight="1">
      <c r="A115" s="99"/>
      <c r="B115" s="96"/>
      <c r="C115" s="109"/>
      <c r="D115" s="96"/>
      <c r="E115" s="105"/>
      <c r="F115" s="105"/>
    </row>
    <row r="116" ht="9.0" customHeight="1">
      <c r="A116" s="99"/>
      <c r="B116" s="96"/>
      <c r="C116" s="109"/>
      <c r="D116" s="96"/>
      <c r="E116" s="105"/>
      <c r="F116" s="105"/>
    </row>
    <row r="117" ht="9.0" customHeight="1">
      <c r="A117" s="99"/>
      <c r="B117" s="96"/>
      <c r="C117" s="109"/>
      <c r="D117" s="96"/>
      <c r="E117" s="105"/>
      <c r="F117" s="105"/>
    </row>
    <row r="118" ht="9.0" customHeight="1">
      <c r="A118" s="99"/>
      <c r="B118" s="96"/>
      <c r="C118" s="109"/>
      <c r="D118" s="96"/>
      <c r="E118" s="105"/>
      <c r="F118" s="105"/>
    </row>
    <row r="119" ht="9.0" customHeight="1">
      <c r="A119" s="99"/>
      <c r="B119" s="96"/>
      <c r="C119" s="109"/>
      <c r="D119" s="96"/>
      <c r="E119" s="105"/>
      <c r="F119" s="105"/>
    </row>
    <row r="120" ht="9.0" customHeight="1">
      <c r="A120" s="99"/>
      <c r="B120" s="96"/>
      <c r="C120" s="109"/>
      <c r="D120" s="96"/>
      <c r="E120" s="105"/>
      <c r="F120" s="105"/>
    </row>
    <row r="121" ht="9.0" customHeight="1">
      <c r="A121" s="99"/>
      <c r="B121" s="96"/>
      <c r="C121" s="109"/>
      <c r="D121" s="96"/>
      <c r="E121" s="105"/>
      <c r="F121" s="105"/>
    </row>
    <row r="122" ht="9.0" customHeight="1">
      <c r="A122" s="99"/>
      <c r="B122" s="96"/>
      <c r="C122" s="109"/>
      <c r="D122" s="96"/>
      <c r="E122" s="105"/>
      <c r="F122" s="105"/>
    </row>
    <row r="123" ht="9.0" customHeight="1">
      <c r="A123" s="99"/>
      <c r="B123" s="96"/>
      <c r="C123" s="109"/>
      <c r="D123" s="96"/>
      <c r="E123" s="105"/>
      <c r="F123" s="105"/>
    </row>
    <row r="124" ht="9.0" customHeight="1">
      <c r="A124" s="99"/>
      <c r="B124" s="96"/>
      <c r="C124" s="109"/>
      <c r="D124" s="96"/>
      <c r="E124" s="105"/>
      <c r="F124" s="105"/>
    </row>
    <row r="125" ht="9.0" customHeight="1">
      <c r="A125" s="99"/>
      <c r="B125" s="96"/>
      <c r="C125" s="109"/>
      <c r="D125" s="96"/>
      <c r="E125" s="105"/>
      <c r="F125" s="105"/>
    </row>
    <row r="126" ht="9.0" customHeight="1">
      <c r="A126" s="99"/>
      <c r="B126" s="96"/>
      <c r="C126" s="109"/>
      <c r="D126" s="96"/>
      <c r="E126" s="105"/>
      <c r="F126" s="105"/>
    </row>
    <row r="127" ht="9.0" customHeight="1">
      <c r="A127" s="99"/>
      <c r="B127" s="96"/>
      <c r="C127" s="109"/>
      <c r="D127" s="96"/>
      <c r="E127" s="105"/>
      <c r="F127" s="105"/>
    </row>
    <row r="128" ht="9.0" customHeight="1">
      <c r="A128" s="99"/>
      <c r="B128" s="96"/>
      <c r="C128" s="109"/>
      <c r="D128" s="96"/>
      <c r="E128" s="105"/>
      <c r="F128" s="105"/>
    </row>
    <row r="129" ht="9.0" customHeight="1">
      <c r="A129" s="99"/>
      <c r="B129" s="96"/>
      <c r="C129" s="109"/>
      <c r="D129" s="96"/>
      <c r="E129" s="105"/>
      <c r="F129" s="105"/>
    </row>
    <row r="130" ht="9.0" customHeight="1">
      <c r="A130" s="99"/>
      <c r="B130" s="96"/>
      <c r="C130" s="109"/>
      <c r="D130" s="96"/>
      <c r="E130" s="105"/>
      <c r="F130" s="105"/>
    </row>
    <row r="131" ht="9.0" customHeight="1">
      <c r="A131" s="99"/>
      <c r="B131" s="96"/>
      <c r="C131" s="109"/>
      <c r="D131" s="96"/>
      <c r="E131" s="105"/>
      <c r="F131" s="105"/>
    </row>
    <row r="132" ht="9.0" customHeight="1">
      <c r="A132" s="99"/>
      <c r="B132" s="96"/>
      <c r="C132" s="109"/>
      <c r="D132" s="96"/>
      <c r="E132" s="105"/>
      <c r="F132" s="105"/>
    </row>
    <row r="133" ht="9.0" customHeight="1">
      <c r="A133" s="99"/>
      <c r="B133" s="96"/>
      <c r="C133" s="109"/>
      <c r="D133" s="96"/>
      <c r="E133" s="105"/>
      <c r="F133" s="105"/>
    </row>
    <row r="134" ht="9.0" customHeight="1">
      <c r="A134" s="99"/>
      <c r="B134" s="96"/>
      <c r="C134" s="109"/>
      <c r="D134" s="96"/>
      <c r="E134" s="105"/>
      <c r="F134" s="105"/>
    </row>
    <row r="135" ht="9.0" customHeight="1">
      <c r="A135" s="99"/>
      <c r="B135" s="96"/>
      <c r="C135" s="109"/>
      <c r="D135" s="96"/>
      <c r="E135" s="105"/>
      <c r="F135" s="105"/>
    </row>
    <row r="136" ht="9.0" customHeight="1">
      <c r="A136" s="99"/>
      <c r="B136" s="96"/>
      <c r="C136" s="109"/>
      <c r="D136" s="96"/>
      <c r="E136" s="105"/>
      <c r="F136" s="105"/>
    </row>
    <row r="137" ht="9.0" customHeight="1">
      <c r="A137" s="99"/>
      <c r="B137" s="96"/>
      <c r="C137" s="109"/>
      <c r="D137" s="96"/>
      <c r="E137" s="105"/>
      <c r="F137" s="105"/>
    </row>
    <row r="138" ht="9.0" customHeight="1">
      <c r="A138" s="99"/>
      <c r="B138" s="96"/>
      <c r="C138" s="109"/>
      <c r="D138" s="96"/>
      <c r="E138" s="105"/>
      <c r="F138" s="105"/>
    </row>
    <row r="139" ht="9.0" customHeight="1">
      <c r="A139" s="99"/>
      <c r="B139" s="96"/>
      <c r="C139" s="109"/>
      <c r="D139" s="96"/>
      <c r="E139" s="105"/>
      <c r="F139" s="105"/>
    </row>
    <row r="140" ht="9.0" customHeight="1">
      <c r="A140" s="99"/>
      <c r="B140" s="96"/>
      <c r="C140" s="109"/>
      <c r="D140" s="96"/>
      <c r="E140" s="105"/>
      <c r="F140" s="105"/>
    </row>
    <row r="141" ht="9.0" customHeight="1">
      <c r="A141" s="99"/>
      <c r="B141" s="96"/>
      <c r="C141" s="109"/>
      <c r="D141" s="96"/>
      <c r="E141" s="105"/>
      <c r="F141" s="105"/>
    </row>
    <row r="142" ht="9.0" customHeight="1">
      <c r="A142" s="99"/>
      <c r="B142" s="96"/>
      <c r="C142" s="109"/>
      <c r="D142" s="96"/>
      <c r="E142" s="105"/>
      <c r="F142" s="105"/>
    </row>
    <row r="143" ht="9.0" customHeight="1">
      <c r="A143" s="99"/>
      <c r="B143" s="96"/>
      <c r="C143" s="109"/>
      <c r="D143" s="96"/>
      <c r="E143" s="105"/>
      <c r="F143" s="105"/>
    </row>
    <row r="144" ht="9.0" customHeight="1">
      <c r="A144" s="99"/>
      <c r="B144" s="96"/>
      <c r="C144" s="109"/>
      <c r="D144" s="96"/>
      <c r="E144" s="105"/>
      <c r="F144" s="105"/>
    </row>
    <row r="145" ht="9.0" customHeight="1">
      <c r="A145" s="99"/>
      <c r="B145" s="96"/>
      <c r="C145" s="109"/>
      <c r="D145" s="96"/>
      <c r="E145" s="105"/>
      <c r="F145" s="105"/>
    </row>
    <row r="146" ht="9.0" customHeight="1">
      <c r="A146" s="99"/>
      <c r="B146" s="96"/>
      <c r="C146" s="109"/>
      <c r="D146" s="96"/>
      <c r="E146" s="105"/>
      <c r="F146" s="105"/>
    </row>
    <row r="147" ht="9.0" customHeight="1">
      <c r="A147" s="99"/>
      <c r="B147" s="96"/>
      <c r="C147" s="109"/>
      <c r="D147" s="96"/>
      <c r="E147" s="105"/>
      <c r="F147" s="105"/>
    </row>
    <row r="148" ht="9.0" customHeight="1">
      <c r="A148" s="99"/>
      <c r="B148" s="96"/>
      <c r="C148" s="109"/>
      <c r="D148" s="96"/>
      <c r="E148" s="105"/>
      <c r="F148" s="105"/>
    </row>
    <row r="149" ht="9.0" customHeight="1">
      <c r="A149" s="99"/>
      <c r="B149" s="96"/>
      <c r="C149" s="109"/>
      <c r="D149" s="96"/>
      <c r="E149" s="105"/>
      <c r="F149" s="105"/>
    </row>
    <row r="150" ht="9.0" customHeight="1">
      <c r="A150" s="99"/>
      <c r="B150" s="96"/>
      <c r="C150" s="109"/>
      <c r="D150" s="96"/>
      <c r="E150" s="105"/>
      <c r="F150" s="105"/>
    </row>
    <row r="151" ht="9.0" customHeight="1">
      <c r="A151" s="99"/>
      <c r="B151" s="96"/>
      <c r="C151" s="109"/>
      <c r="D151" s="96"/>
      <c r="E151" s="105"/>
      <c r="F151" s="105"/>
    </row>
    <row r="152" ht="9.0" customHeight="1">
      <c r="A152" s="99"/>
      <c r="B152" s="96"/>
      <c r="C152" s="109"/>
      <c r="D152" s="96"/>
      <c r="E152" s="105"/>
      <c r="F152" s="105"/>
    </row>
    <row r="153" ht="9.0" customHeight="1">
      <c r="A153" s="99"/>
      <c r="B153" s="96"/>
      <c r="C153" s="109"/>
      <c r="D153" s="96"/>
      <c r="E153" s="105"/>
      <c r="F153" s="105"/>
    </row>
    <row r="154" ht="9.0" customHeight="1">
      <c r="A154" s="99"/>
      <c r="B154" s="96"/>
      <c r="C154" s="109"/>
      <c r="D154" s="96"/>
      <c r="E154" s="105"/>
      <c r="F154" s="105"/>
    </row>
    <row r="155" ht="9.0" customHeight="1">
      <c r="A155" s="99"/>
      <c r="B155" s="96"/>
      <c r="C155" s="109"/>
      <c r="D155" s="96"/>
      <c r="E155" s="105"/>
      <c r="F155" s="105"/>
    </row>
    <row r="156" ht="9.0" customHeight="1">
      <c r="A156" s="99"/>
      <c r="B156" s="96"/>
      <c r="C156" s="109"/>
      <c r="D156" s="96"/>
      <c r="E156" s="105"/>
      <c r="F156" s="105"/>
    </row>
    <row r="157" ht="9.0" customHeight="1">
      <c r="A157" s="99"/>
      <c r="B157" s="96"/>
      <c r="C157" s="109"/>
      <c r="D157" s="96"/>
      <c r="E157" s="105"/>
      <c r="F157" s="105"/>
    </row>
    <row r="158" ht="9.0" customHeight="1">
      <c r="A158" s="99"/>
      <c r="B158" s="96"/>
      <c r="C158" s="109"/>
      <c r="D158" s="96"/>
      <c r="E158" s="105"/>
      <c r="F158" s="105"/>
    </row>
    <row r="159" ht="9.0" customHeight="1">
      <c r="A159" s="99"/>
      <c r="B159" s="96"/>
      <c r="C159" s="109"/>
      <c r="D159" s="96"/>
      <c r="E159" s="105"/>
      <c r="F159" s="105"/>
    </row>
    <row r="160" ht="9.0" customHeight="1">
      <c r="A160" s="99"/>
      <c r="B160" s="96"/>
      <c r="C160" s="109"/>
      <c r="D160" s="96"/>
      <c r="E160" s="105"/>
      <c r="F160" s="105"/>
    </row>
    <row r="161" ht="9.0" customHeight="1">
      <c r="A161" s="99"/>
      <c r="B161" s="96"/>
      <c r="C161" s="109"/>
      <c r="D161" s="96"/>
      <c r="E161" s="105"/>
      <c r="F161" s="105"/>
    </row>
    <row r="162" ht="9.0" customHeight="1">
      <c r="A162" s="99"/>
      <c r="B162" s="96"/>
      <c r="C162" s="109"/>
      <c r="D162" s="96"/>
      <c r="E162" s="105"/>
      <c r="F162" s="105"/>
    </row>
    <row r="163" ht="9.0" customHeight="1">
      <c r="A163" s="99"/>
      <c r="B163" s="96"/>
      <c r="C163" s="109"/>
      <c r="D163" s="96"/>
      <c r="E163" s="105"/>
      <c r="F163" s="105"/>
    </row>
    <row r="164" ht="9.0" customHeight="1">
      <c r="A164" s="99"/>
      <c r="B164" s="96"/>
      <c r="C164" s="109"/>
      <c r="D164" s="96"/>
      <c r="E164" s="105"/>
      <c r="F164" s="105"/>
    </row>
    <row r="165" ht="9.0" customHeight="1">
      <c r="A165" s="99"/>
      <c r="B165" s="96"/>
      <c r="C165" s="109"/>
      <c r="D165" s="96"/>
      <c r="E165" s="105"/>
      <c r="F165" s="105"/>
    </row>
    <row r="166" ht="9.0" customHeight="1">
      <c r="A166" s="99"/>
      <c r="B166" s="96"/>
      <c r="C166" s="109"/>
      <c r="D166" s="96"/>
      <c r="E166" s="105"/>
      <c r="F166" s="105"/>
    </row>
    <row r="167" ht="9.0" customHeight="1">
      <c r="A167" s="99"/>
      <c r="B167" s="96"/>
      <c r="C167" s="109"/>
      <c r="D167" s="96"/>
      <c r="E167" s="105"/>
      <c r="F167" s="105"/>
    </row>
    <row r="168" ht="9.0" customHeight="1">
      <c r="A168" s="99"/>
      <c r="B168" s="96"/>
      <c r="C168" s="109"/>
      <c r="D168" s="96"/>
      <c r="E168" s="105"/>
      <c r="F168" s="105"/>
    </row>
    <row r="169" ht="9.0" customHeight="1">
      <c r="A169" s="99"/>
      <c r="B169" s="96"/>
      <c r="C169" s="109"/>
      <c r="D169" s="96"/>
      <c r="E169" s="105"/>
      <c r="F169" s="105"/>
    </row>
    <row r="170" ht="9.0" customHeight="1">
      <c r="A170" s="99"/>
      <c r="B170" s="96"/>
      <c r="C170" s="109"/>
      <c r="D170" s="96"/>
      <c r="E170" s="105"/>
      <c r="F170" s="105"/>
    </row>
    <row r="171" ht="9.0" customHeight="1">
      <c r="A171" s="99"/>
      <c r="B171" s="96"/>
      <c r="C171" s="109"/>
      <c r="D171" s="96"/>
      <c r="E171" s="105"/>
      <c r="F171" s="105"/>
    </row>
    <row r="172" ht="9.0" customHeight="1">
      <c r="A172" s="99"/>
      <c r="B172" s="96"/>
      <c r="C172" s="109"/>
      <c r="D172" s="96"/>
      <c r="E172" s="105"/>
      <c r="F172" s="105"/>
    </row>
    <row r="173" ht="9.0" customHeight="1">
      <c r="A173" s="99"/>
      <c r="B173" s="96"/>
      <c r="C173" s="109"/>
      <c r="D173" s="96"/>
      <c r="E173" s="105"/>
      <c r="F173" s="105"/>
    </row>
    <row r="174" ht="9.0" customHeight="1">
      <c r="A174" s="99"/>
      <c r="B174" s="96"/>
      <c r="C174" s="109"/>
      <c r="D174" s="96"/>
      <c r="E174" s="105"/>
      <c r="F174" s="105"/>
    </row>
    <row r="175" ht="9.0" customHeight="1">
      <c r="A175" s="99"/>
      <c r="B175" s="96"/>
      <c r="C175" s="109"/>
      <c r="D175" s="96"/>
      <c r="E175" s="105"/>
      <c r="F175" s="105"/>
    </row>
    <row r="176" ht="9.0" customHeight="1">
      <c r="A176" s="99"/>
      <c r="B176" s="96"/>
      <c r="C176" s="109"/>
      <c r="D176" s="96"/>
      <c r="E176" s="105"/>
      <c r="F176" s="105"/>
    </row>
    <row r="177" ht="9.0" customHeight="1">
      <c r="A177" s="99"/>
      <c r="B177" s="96"/>
      <c r="C177" s="109"/>
      <c r="D177" s="96"/>
      <c r="E177" s="105"/>
      <c r="F177" s="105"/>
    </row>
    <row r="178" ht="9.0" customHeight="1">
      <c r="A178" s="99"/>
      <c r="B178" s="96"/>
      <c r="C178" s="109"/>
      <c r="D178" s="96"/>
      <c r="E178" s="105"/>
      <c r="F178" s="105"/>
    </row>
    <row r="179" ht="9.0" customHeight="1">
      <c r="A179" s="99"/>
      <c r="B179" s="96"/>
      <c r="C179" s="109"/>
      <c r="D179" s="96"/>
      <c r="E179" s="105"/>
      <c r="F179" s="105"/>
    </row>
    <row r="180" ht="9.0" customHeight="1">
      <c r="A180" s="99"/>
      <c r="B180" s="96"/>
      <c r="C180" s="109"/>
      <c r="D180" s="96"/>
      <c r="E180" s="105"/>
      <c r="F180" s="105"/>
    </row>
    <row r="181" ht="9.0" customHeight="1">
      <c r="A181" s="99"/>
      <c r="B181" s="96"/>
      <c r="C181" s="109"/>
      <c r="D181" s="96"/>
      <c r="E181" s="105"/>
      <c r="F181" s="105"/>
    </row>
    <row r="182" ht="9.0" customHeight="1">
      <c r="A182" s="99"/>
      <c r="B182" s="96"/>
      <c r="C182" s="109"/>
      <c r="D182" s="96"/>
      <c r="E182" s="105"/>
      <c r="F182" s="105"/>
    </row>
    <row r="183" ht="9.0" customHeight="1">
      <c r="A183" s="99"/>
      <c r="B183" s="96"/>
      <c r="C183" s="109"/>
      <c r="D183" s="96"/>
      <c r="E183" s="105"/>
      <c r="F183" s="105"/>
    </row>
    <row r="184" ht="9.0" customHeight="1">
      <c r="A184" s="99"/>
      <c r="B184" s="96"/>
      <c r="C184" s="109"/>
      <c r="D184" s="96"/>
      <c r="E184" s="105"/>
      <c r="F184" s="105"/>
    </row>
    <row r="185" ht="9.0" customHeight="1">
      <c r="A185" s="99"/>
      <c r="B185" s="96"/>
      <c r="C185" s="109"/>
      <c r="D185" s="96"/>
      <c r="E185" s="105"/>
      <c r="F185" s="105"/>
    </row>
    <row r="186" ht="9.0" customHeight="1">
      <c r="A186" s="99"/>
      <c r="B186" s="96"/>
      <c r="C186" s="109"/>
      <c r="D186" s="96"/>
      <c r="E186" s="105"/>
      <c r="F186" s="105"/>
    </row>
    <row r="187" ht="9.0" customHeight="1">
      <c r="A187" s="99"/>
      <c r="B187" s="96"/>
      <c r="C187" s="109"/>
      <c r="D187" s="96"/>
      <c r="E187" s="105"/>
      <c r="F187" s="105"/>
    </row>
    <row r="188" ht="9.0" customHeight="1">
      <c r="A188" s="99"/>
      <c r="B188" s="96"/>
      <c r="C188" s="109"/>
      <c r="D188" s="96"/>
      <c r="E188" s="105"/>
      <c r="F188" s="105"/>
    </row>
    <row r="189" ht="9.0" customHeight="1">
      <c r="A189" s="99"/>
      <c r="B189" s="96"/>
      <c r="C189" s="109"/>
      <c r="D189" s="96"/>
      <c r="E189" s="105"/>
      <c r="F189" s="105"/>
    </row>
    <row r="190" ht="9.0" customHeight="1">
      <c r="A190" s="99"/>
      <c r="B190" s="96"/>
      <c r="C190" s="109"/>
      <c r="D190" s="96"/>
      <c r="E190" s="105"/>
      <c r="F190" s="105"/>
    </row>
    <row r="191" ht="9.0" customHeight="1">
      <c r="A191" s="99"/>
      <c r="B191" s="96"/>
      <c r="C191" s="109"/>
      <c r="D191" s="96"/>
      <c r="E191" s="105"/>
      <c r="F191" s="105"/>
    </row>
    <row r="192" ht="9.0" customHeight="1">
      <c r="A192" s="99"/>
      <c r="B192" s="96"/>
      <c r="C192" s="109"/>
      <c r="D192" s="96"/>
      <c r="E192" s="105"/>
      <c r="F192" s="105"/>
    </row>
    <row r="193" ht="9.0" customHeight="1">
      <c r="A193" s="99"/>
      <c r="B193" s="96"/>
      <c r="C193" s="109"/>
      <c r="D193" s="96"/>
      <c r="E193" s="105"/>
      <c r="F193" s="105"/>
    </row>
    <row r="194" ht="9.0" customHeight="1">
      <c r="A194" s="99"/>
      <c r="B194" s="96"/>
      <c r="C194" s="109"/>
      <c r="D194" s="96"/>
      <c r="E194" s="105"/>
      <c r="F194" s="105"/>
    </row>
    <row r="195" ht="9.0" customHeight="1">
      <c r="A195" s="99"/>
      <c r="B195" s="96"/>
      <c r="C195" s="109"/>
      <c r="D195" s="96"/>
      <c r="E195" s="105"/>
      <c r="F195" s="105"/>
    </row>
    <row r="196" ht="9.0" customHeight="1">
      <c r="A196" s="99"/>
      <c r="B196" s="96"/>
      <c r="C196" s="109"/>
      <c r="D196" s="96"/>
      <c r="E196" s="105"/>
      <c r="F196" s="105"/>
    </row>
    <row r="197" ht="9.0" customHeight="1">
      <c r="A197" s="99"/>
      <c r="B197" s="96"/>
      <c r="C197" s="109"/>
      <c r="D197" s="96"/>
      <c r="E197" s="105"/>
      <c r="F197" s="105"/>
    </row>
    <row r="198" ht="9.0" customHeight="1">
      <c r="A198" s="99"/>
      <c r="B198" s="96"/>
      <c r="C198" s="109"/>
      <c r="D198" s="96"/>
      <c r="E198" s="105"/>
      <c r="F198" s="105"/>
    </row>
    <row r="199" ht="9.0" customHeight="1">
      <c r="A199" s="99"/>
      <c r="B199" s="96"/>
      <c r="C199" s="109"/>
      <c r="D199" s="96"/>
      <c r="E199" s="105"/>
      <c r="F199" s="105"/>
    </row>
    <row r="200" ht="9.0" customHeight="1">
      <c r="A200" s="99"/>
      <c r="B200" s="96"/>
      <c r="C200" s="109"/>
      <c r="D200" s="96"/>
      <c r="E200" s="105"/>
      <c r="F200" s="105"/>
    </row>
    <row r="201" ht="9.0" customHeight="1">
      <c r="A201" s="99"/>
      <c r="B201" s="96"/>
      <c r="C201" s="109"/>
      <c r="D201" s="96"/>
      <c r="E201" s="105"/>
      <c r="F201" s="105"/>
    </row>
    <row r="202" ht="9.0" customHeight="1">
      <c r="A202" s="99"/>
      <c r="B202" s="96"/>
      <c r="C202" s="109"/>
      <c r="D202" s="96"/>
      <c r="E202" s="105"/>
      <c r="F202" s="105"/>
    </row>
    <row r="203" ht="9.0" customHeight="1">
      <c r="A203" s="99"/>
      <c r="B203" s="96"/>
      <c r="C203" s="109"/>
      <c r="D203" s="96"/>
      <c r="E203" s="105"/>
      <c r="F203" s="105"/>
    </row>
    <row r="204" ht="9.0" customHeight="1">
      <c r="A204" s="99"/>
      <c r="B204" s="96"/>
      <c r="C204" s="109"/>
      <c r="D204" s="96"/>
      <c r="E204" s="105"/>
      <c r="F204" s="105"/>
    </row>
    <row r="205" ht="9.0" customHeight="1">
      <c r="A205" s="99"/>
      <c r="B205" s="96"/>
      <c r="C205" s="109"/>
      <c r="D205" s="96"/>
      <c r="E205" s="105"/>
      <c r="F205" s="105"/>
    </row>
    <row r="206" ht="9.0" customHeight="1">
      <c r="A206" s="99"/>
      <c r="B206" s="96"/>
      <c r="C206" s="109"/>
      <c r="D206" s="96"/>
      <c r="E206" s="105"/>
      <c r="F206" s="105"/>
    </row>
    <row r="207" ht="9.0" customHeight="1">
      <c r="A207" s="99"/>
      <c r="B207" s="96"/>
      <c r="C207" s="109"/>
      <c r="D207" s="96"/>
      <c r="E207" s="105"/>
      <c r="F207" s="105"/>
    </row>
    <row r="208" ht="9.0" customHeight="1">
      <c r="A208" s="99"/>
      <c r="B208" s="96"/>
      <c r="C208" s="109"/>
      <c r="D208" s="96"/>
      <c r="E208" s="105"/>
      <c r="F208" s="105"/>
    </row>
    <row r="209" ht="9.0" customHeight="1">
      <c r="A209" s="99"/>
      <c r="B209" s="96"/>
      <c r="C209" s="109"/>
      <c r="D209" s="96"/>
      <c r="E209" s="105"/>
      <c r="F209" s="105"/>
    </row>
    <row r="210" ht="9.0" customHeight="1">
      <c r="A210" s="99"/>
      <c r="B210" s="96"/>
      <c r="C210" s="109"/>
      <c r="D210" s="96"/>
      <c r="E210" s="105"/>
      <c r="F210" s="105"/>
    </row>
    <row r="211" ht="9.0" customHeight="1">
      <c r="A211" s="99"/>
      <c r="B211" s="96"/>
      <c r="C211" s="109"/>
      <c r="D211" s="96"/>
      <c r="E211" s="105"/>
      <c r="F211" s="105"/>
    </row>
    <row r="212" ht="9.0" customHeight="1">
      <c r="A212" s="99"/>
      <c r="B212" s="96"/>
      <c r="C212" s="109"/>
      <c r="D212" s="96"/>
      <c r="E212" s="105"/>
      <c r="F212" s="105"/>
    </row>
    <row r="213" ht="9.0" customHeight="1">
      <c r="A213" s="99"/>
      <c r="B213" s="96"/>
      <c r="C213" s="109"/>
      <c r="D213" s="96"/>
      <c r="E213" s="105"/>
      <c r="F213" s="105"/>
    </row>
    <row r="214" ht="9.0" customHeight="1">
      <c r="A214" s="99"/>
      <c r="B214" s="96"/>
      <c r="C214" s="109"/>
      <c r="D214" s="96"/>
      <c r="E214" s="105"/>
      <c r="F214" s="105"/>
    </row>
    <row r="215" ht="9.0" customHeight="1">
      <c r="A215" s="99"/>
      <c r="B215" s="96"/>
      <c r="C215" s="109"/>
      <c r="D215" s="96"/>
      <c r="E215" s="105"/>
      <c r="F215" s="105"/>
    </row>
    <row r="216" ht="9.0" customHeight="1">
      <c r="A216" s="99"/>
      <c r="B216" s="96"/>
      <c r="C216" s="109"/>
      <c r="D216" s="96"/>
      <c r="E216" s="105"/>
      <c r="F216" s="105"/>
    </row>
    <row r="217" ht="9.0" customHeight="1">
      <c r="A217" s="99"/>
      <c r="B217" s="96"/>
      <c r="C217" s="109"/>
      <c r="D217" s="96"/>
      <c r="E217" s="105"/>
      <c r="F217" s="105"/>
    </row>
    <row r="218" ht="9.0" customHeight="1">
      <c r="A218" s="99"/>
      <c r="B218" s="96"/>
      <c r="C218" s="109"/>
      <c r="D218" s="96"/>
      <c r="E218" s="105"/>
      <c r="F218" s="105"/>
    </row>
    <row r="219" ht="9.0" customHeight="1">
      <c r="A219" s="99"/>
      <c r="B219" s="96"/>
      <c r="C219" s="109"/>
      <c r="D219" s="96"/>
      <c r="E219" s="105"/>
      <c r="F219" s="105"/>
    </row>
    <row r="220" ht="9.0" customHeight="1">
      <c r="A220" s="99"/>
      <c r="B220" s="96"/>
      <c r="C220" s="109"/>
      <c r="D220" s="96"/>
      <c r="E220" s="105"/>
      <c r="F220" s="105"/>
    </row>
    <row r="221" ht="9.0" customHeight="1">
      <c r="A221" s="99"/>
      <c r="B221" s="96"/>
      <c r="C221" s="109"/>
      <c r="D221" s="96"/>
      <c r="E221" s="105"/>
      <c r="F221" s="105"/>
    </row>
    <row r="222" ht="9.0" customHeight="1">
      <c r="A222" s="99"/>
      <c r="B222" s="96"/>
      <c r="C222" s="109"/>
      <c r="D222" s="96"/>
      <c r="E222" s="105"/>
      <c r="F222" s="105"/>
    </row>
    <row r="223" ht="9.0" customHeight="1">
      <c r="A223" s="99"/>
      <c r="B223" s="96"/>
      <c r="C223" s="109"/>
      <c r="D223" s="96"/>
      <c r="E223" s="105"/>
      <c r="F223" s="105"/>
    </row>
    <row r="224" ht="9.0" customHeight="1">
      <c r="A224" s="99"/>
      <c r="B224" s="96"/>
      <c r="C224" s="109"/>
      <c r="D224" s="96"/>
      <c r="E224" s="105"/>
      <c r="F224" s="105"/>
    </row>
    <row r="225" ht="9.0" customHeight="1">
      <c r="A225" s="99"/>
      <c r="B225" s="96"/>
      <c r="C225" s="109"/>
      <c r="D225" s="96"/>
      <c r="E225" s="105"/>
      <c r="F225" s="105"/>
    </row>
    <row r="226" ht="9.0" customHeight="1">
      <c r="A226" s="99"/>
      <c r="B226" s="96"/>
      <c r="C226" s="109"/>
      <c r="D226" s="96"/>
      <c r="E226" s="105"/>
      <c r="F226" s="105"/>
    </row>
    <row r="227" ht="9.0" customHeight="1">
      <c r="A227" s="99"/>
      <c r="B227" s="96"/>
      <c r="C227" s="109"/>
      <c r="D227" s="96"/>
      <c r="E227" s="105"/>
      <c r="F227" s="105"/>
    </row>
    <row r="228" ht="9.0" customHeight="1">
      <c r="A228" s="99"/>
      <c r="B228" s="96"/>
      <c r="C228" s="109"/>
      <c r="D228" s="96"/>
      <c r="E228" s="105"/>
      <c r="F228" s="105"/>
    </row>
    <row r="229" ht="9.0" customHeight="1">
      <c r="A229" s="99"/>
      <c r="B229" s="96"/>
      <c r="C229" s="109"/>
      <c r="D229" s="96"/>
      <c r="E229" s="105"/>
      <c r="F229" s="105"/>
    </row>
    <row r="230" ht="9.0" customHeight="1">
      <c r="A230" s="99"/>
      <c r="B230" s="96"/>
      <c r="C230" s="109"/>
      <c r="D230" s="96"/>
      <c r="E230" s="105"/>
      <c r="F230" s="105"/>
    </row>
    <row r="231" ht="9.0" customHeight="1">
      <c r="A231" s="99"/>
      <c r="B231" s="96"/>
      <c r="C231" s="109"/>
      <c r="D231" s="96"/>
      <c r="E231" s="105"/>
      <c r="F231" s="105"/>
    </row>
    <row r="232" ht="9.0" customHeight="1">
      <c r="A232" s="99"/>
      <c r="B232" s="96"/>
      <c r="C232" s="109"/>
      <c r="D232" s="96"/>
      <c r="E232" s="105"/>
      <c r="F232" s="105"/>
    </row>
    <row r="233" ht="9.0" customHeight="1">
      <c r="A233" s="99"/>
      <c r="B233" s="96"/>
      <c r="C233" s="109"/>
      <c r="D233" s="96"/>
      <c r="E233" s="105"/>
      <c r="F233" s="105"/>
    </row>
    <row r="234" ht="9.0" customHeight="1">
      <c r="A234" s="99"/>
      <c r="B234" s="96"/>
      <c r="C234" s="109"/>
      <c r="D234" s="96"/>
      <c r="E234" s="105"/>
      <c r="F234" s="105"/>
    </row>
    <row r="235" ht="9.0" customHeight="1">
      <c r="A235" s="99"/>
      <c r="B235" s="96"/>
      <c r="C235" s="109"/>
      <c r="D235" s="96"/>
      <c r="E235" s="105"/>
      <c r="F235" s="105"/>
    </row>
    <row r="236" ht="9.0" customHeight="1">
      <c r="A236" s="99"/>
      <c r="B236" s="96"/>
      <c r="C236" s="109"/>
      <c r="D236" s="96"/>
      <c r="E236" s="105"/>
      <c r="F236" s="105"/>
    </row>
    <row r="237" ht="9.0" customHeight="1">
      <c r="A237" s="99"/>
      <c r="B237" s="96"/>
      <c r="C237" s="109"/>
      <c r="D237" s="96"/>
      <c r="E237" s="105"/>
      <c r="F237" s="105"/>
    </row>
    <row r="238" ht="9.0" customHeight="1">
      <c r="A238" s="99"/>
      <c r="B238" s="96"/>
      <c r="C238" s="109"/>
      <c r="D238" s="96"/>
      <c r="E238" s="105"/>
      <c r="F238" s="105"/>
    </row>
    <row r="239" ht="9.0" customHeight="1">
      <c r="A239" s="99"/>
      <c r="B239" s="96"/>
      <c r="C239" s="109"/>
      <c r="D239" s="96"/>
      <c r="E239" s="105"/>
      <c r="F239" s="105"/>
    </row>
    <row r="240" ht="9.0" customHeight="1">
      <c r="A240" s="99"/>
      <c r="B240" s="96"/>
      <c r="C240" s="109"/>
      <c r="D240" s="96"/>
      <c r="E240" s="105"/>
      <c r="F240" s="105"/>
    </row>
    <row r="241" ht="9.0" customHeight="1">
      <c r="A241" s="99"/>
      <c r="B241" s="96"/>
      <c r="C241" s="109"/>
      <c r="D241" s="96"/>
      <c r="E241" s="105"/>
      <c r="F241" s="105"/>
    </row>
    <row r="242" ht="9.0" customHeight="1">
      <c r="A242" s="99"/>
      <c r="B242" s="96"/>
      <c r="C242" s="109"/>
      <c r="D242" s="96"/>
      <c r="E242" s="105"/>
      <c r="F242" s="105"/>
    </row>
    <row r="243" ht="9.0" customHeight="1">
      <c r="A243" s="99"/>
      <c r="B243" s="96"/>
      <c r="C243" s="109"/>
      <c r="D243" s="96"/>
      <c r="E243" s="105"/>
      <c r="F243" s="105"/>
    </row>
    <row r="244" ht="9.0" customHeight="1">
      <c r="A244" s="99"/>
      <c r="B244" s="96"/>
      <c r="C244" s="109"/>
      <c r="D244" s="96"/>
      <c r="E244" s="105"/>
      <c r="F244" s="105"/>
    </row>
    <row r="245" ht="9.0" customHeight="1">
      <c r="A245" s="99"/>
      <c r="B245" s="96"/>
      <c r="C245" s="109"/>
      <c r="D245" s="96"/>
      <c r="E245" s="105"/>
      <c r="F245" s="105"/>
    </row>
    <row r="246" ht="9.0" customHeight="1">
      <c r="A246" s="99"/>
      <c r="B246" s="96"/>
      <c r="C246" s="109"/>
      <c r="D246" s="96"/>
      <c r="E246" s="105"/>
      <c r="F246" s="105"/>
    </row>
    <row r="247" ht="9.0" customHeight="1">
      <c r="A247" s="99"/>
      <c r="B247" s="96"/>
      <c r="C247" s="109"/>
      <c r="D247" s="96"/>
      <c r="E247" s="105"/>
      <c r="F247" s="105"/>
    </row>
    <row r="248" ht="9.0" customHeight="1">
      <c r="A248" s="99"/>
      <c r="B248" s="96"/>
      <c r="C248" s="109"/>
      <c r="D248" s="96"/>
      <c r="E248" s="105"/>
      <c r="F248" s="105"/>
    </row>
    <row r="249" ht="9.0" customHeight="1">
      <c r="A249" s="99"/>
      <c r="B249" s="96"/>
      <c r="C249" s="109"/>
      <c r="D249" s="96"/>
      <c r="E249" s="105"/>
      <c r="F249" s="105"/>
    </row>
    <row r="250" ht="9.0" customHeight="1">
      <c r="A250" s="99"/>
      <c r="B250" s="96"/>
      <c r="C250" s="109"/>
      <c r="D250" s="96"/>
      <c r="E250" s="105"/>
      <c r="F250" s="105"/>
    </row>
    <row r="251" ht="9.0" customHeight="1">
      <c r="A251" s="99"/>
      <c r="B251" s="96"/>
      <c r="C251" s="109"/>
      <c r="D251" s="96"/>
      <c r="E251" s="105"/>
      <c r="F251" s="105"/>
    </row>
    <row r="252" ht="9.0" customHeight="1">
      <c r="A252" s="99"/>
      <c r="B252" s="96"/>
      <c r="C252" s="109"/>
      <c r="D252" s="96"/>
      <c r="E252" s="105"/>
      <c r="F252" s="105"/>
    </row>
    <row r="253" ht="9.0" customHeight="1">
      <c r="A253" s="99"/>
      <c r="B253" s="96"/>
      <c r="C253" s="109"/>
      <c r="D253" s="96"/>
      <c r="E253" s="105"/>
      <c r="F253" s="105"/>
    </row>
    <row r="254" ht="9.0" customHeight="1">
      <c r="A254" s="99"/>
      <c r="B254" s="96"/>
      <c r="C254" s="109"/>
      <c r="D254" s="96"/>
      <c r="E254" s="105"/>
      <c r="F254" s="105"/>
    </row>
    <row r="255" ht="9.0" customHeight="1">
      <c r="A255" s="99"/>
      <c r="B255" s="96"/>
      <c r="C255" s="109"/>
      <c r="D255" s="96"/>
      <c r="E255" s="105"/>
      <c r="F255" s="105"/>
    </row>
    <row r="256" ht="9.0" customHeight="1">
      <c r="A256" s="99"/>
      <c r="B256" s="96"/>
      <c r="C256" s="109"/>
      <c r="D256" s="96"/>
      <c r="E256" s="105"/>
      <c r="F256" s="105"/>
    </row>
    <row r="257" ht="9.0" customHeight="1">
      <c r="A257" s="99"/>
      <c r="B257" s="96"/>
      <c r="C257" s="109"/>
      <c r="D257" s="96"/>
      <c r="E257" s="105"/>
      <c r="F257" s="105"/>
    </row>
    <row r="258" ht="9.0" customHeight="1">
      <c r="A258" s="99"/>
      <c r="B258" s="96"/>
      <c r="C258" s="109"/>
      <c r="D258" s="96"/>
      <c r="E258" s="105"/>
      <c r="F258" s="105"/>
    </row>
    <row r="259" ht="9.0" customHeight="1">
      <c r="A259" s="99"/>
      <c r="B259" s="96"/>
      <c r="C259" s="109"/>
      <c r="D259" s="96"/>
      <c r="E259" s="105"/>
      <c r="F259" s="105"/>
    </row>
    <row r="260" ht="9.0" customHeight="1">
      <c r="A260" s="99"/>
      <c r="B260" s="96"/>
      <c r="C260" s="109"/>
      <c r="D260" s="96"/>
      <c r="E260" s="105"/>
      <c r="F260" s="105"/>
    </row>
    <row r="261" ht="9.0" customHeight="1">
      <c r="A261" s="99"/>
      <c r="B261" s="96"/>
      <c r="C261" s="109"/>
      <c r="D261" s="96"/>
      <c r="E261" s="105"/>
      <c r="F261" s="105"/>
    </row>
    <row r="262" ht="9.0" customHeight="1">
      <c r="A262" s="99"/>
      <c r="B262" s="96"/>
      <c r="C262" s="109"/>
      <c r="D262" s="96"/>
      <c r="E262" s="105"/>
      <c r="F262" s="105"/>
    </row>
    <row r="263" ht="9.0" customHeight="1">
      <c r="A263" s="99"/>
      <c r="B263" s="96"/>
      <c r="C263" s="109"/>
      <c r="D263" s="96"/>
      <c r="E263" s="105"/>
      <c r="F263" s="105"/>
    </row>
    <row r="264" ht="9.0" customHeight="1">
      <c r="A264" s="99"/>
      <c r="B264" s="96"/>
      <c r="C264" s="109"/>
      <c r="D264" s="96"/>
      <c r="E264" s="105"/>
      <c r="F264" s="105"/>
    </row>
    <row r="265" ht="9.0" customHeight="1">
      <c r="A265" s="99"/>
      <c r="B265" s="96"/>
      <c r="C265" s="109"/>
      <c r="D265" s="96"/>
      <c r="E265" s="105"/>
      <c r="F265" s="105"/>
    </row>
    <row r="266" ht="9.0" customHeight="1">
      <c r="A266" s="99"/>
      <c r="B266" s="96"/>
      <c r="C266" s="109"/>
      <c r="D266" s="96"/>
      <c r="E266" s="105"/>
      <c r="F266" s="105"/>
    </row>
    <row r="267" ht="9.0" customHeight="1">
      <c r="A267" s="99"/>
      <c r="B267" s="96"/>
      <c r="C267" s="109"/>
      <c r="D267" s="96"/>
      <c r="E267" s="105"/>
      <c r="F267" s="105"/>
    </row>
    <row r="268" ht="9.0" customHeight="1">
      <c r="A268" s="99"/>
      <c r="B268" s="96"/>
      <c r="C268" s="109"/>
      <c r="D268" s="96"/>
      <c r="E268" s="105"/>
      <c r="F268" s="105"/>
    </row>
    <row r="269" ht="9.0" customHeight="1">
      <c r="A269" s="99"/>
      <c r="B269" s="96"/>
      <c r="C269" s="109"/>
      <c r="D269" s="96"/>
      <c r="E269" s="105"/>
      <c r="F269" s="105"/>
    </row>
    <row r="270" ht="9.0" customHeight="1">
      <c r="A270" s="99"/>
      <c r="B270" s="96"/>
      <c r="C270" s="109"/>
      <c r="D270" s="96"/>
      <c r="E270" s="105"/>
      <c r="F270" s="105"/>
    </row>
    <row r="271" ht="9.0" customHeight="1">
      <c r="A271" s="99"/>
      <c r="B271" s="96"/>
      <c r="C271" s="109"/>
      <c r="D271" s="96"/>
      <c r="E271" s="105"/>
      <c r="F271" s="105"/>
    </row>
    <row r="272" ht="9.0" customHeight="1">
      <c r="A272" s="99"/>
      <c r="B272" s="96"/>
      <c r="C272" s="109"/>
      <c r="D272" s="96"/>
      <c r="E272" s="105"/>
      <c r="F272" s="105"/>
    </row>
    <row r="273" ht="9.0" customHeight="1">
      <c r="A273" s="99"/>
      <c r="B273" s="96"/>
      <c r="C273" s="109"/>
      <c r="D273" s="96"/>
      <c r="E273" s="105"/>
      <c r="F273" s="105"/>
    </row>
    <row r="274" ht="9.0" customHeight="1">
      <c r="A274" s="99"/>
      <c r="B274" s="96"/>
      <c r="C274" s="109"/>
      <c r="D274" s="96"/>
      <c r="E274" s="105"/>
      <c r="F274" s="105"/>
    </row>
    <row r="275" ht="9.0" customHeight="1">
      <c r="A275" s="99"/>
      <c r="B275" s="96"/>
      <c r="C275" s="109"/>
      <c r="D275" s="96"/>
      <c r="E275" s="105"/>
      <c r="F275" s="105"/>
    </row>
    <row r="276" ht="9.0" customHeight="1">
      <c r="A276" s="99"/>
      <c r="B276" s="96"/>
      <c r="C276" s="109"/>
      <c r="D276" s="96"/>
      <c r="E276" s="105"/>
      <c r="F276" s="105"/>
    </row>
    <row r="277" ht="9.0" customHeight="1">
      <c r="A277" s="99"/>
      <c r="B277" s="96"/>
      <c r="C277" s="109"/>
      <c r="D277" s="96"/>
      <c r="E277" s="105"/>
      <c r="F277" s="105"/>
    </row>
    <row r="278" ht="9.0" customHeight="1">
      <c r="A278" s="99"/>
      <c r="B278" s="96"/>
      <c r="C278" s="109"/>
      <c r="D278" s="96"/>
      <c r="E278" s="105"/>
      <c r="F278" s="105"/>
    </row>
    <row r="279" ht="9.0" customHeight="1">
      <c r="A279" s="99"/>
      <c r="B279" s="96"/>
      <c r="C279" s="109"/>
      <c r="D279" s="96"/>
      <c r="E279" s="105"/>
      <c r="F279" s="105"/>
    </row>
    <row r="280" ht="9.0" customHeight="1">
      <c r="A280" s="99"/>
      <c r="B280" s="96"/>
      <c r="C280" s="109"/>
      <c r="D280" s="96"/>
      <c r="E280" s="105"/>
      <c r="F280" s="105"/>
    </row>
    <row r="281" ht="9.0" customHeight="1">
      <c r="A281" s="99"/>
      <c r="B281" s="96"/>
      <c r="C281" s="109"/>
      <c r="D281" s="96"/>
      <c r="E281" s="105"/>
      <c r="F281" s="105"/>
    </row>
    <row r="282" ht="9.0" customHeight="1">
      <c r="A282" s="99"/>
      <c r="B282" s="96"/>
      <c r="C282" s="109"/>
      <c r="D282" s="96"/>
      <c r="E282" s="105"/>
      <c r="F282" s="105"/>
    </row>
    <row r="283" ht="9.0" customHeight="1">
      <c r="A283" s="99"/>
      <c r="B283" s="96"/>
      <c r="C283" s="109"/>
      <c r="D283" s="96"/>
      <c r="E283" s="105"/>
      <c r="F283" s="105"/>
    </row>
    <row r="284" ht="9.0" customHeight="1">
      <c r="A284" s="99"/>
      <c r="B284" s="96"/>
      <c r="C284" s="109"/>
      <c r="D284" s="96"/>
      <c r="E284" s="105"/>
      <c r="F284" s="105"/>
    </row>
    <row r="285" ht="9.0" customHeight="1">
      <c r="A285" s="99"/>
      <c r="B285" s="96"/>
      <c r="C285" s="109"/>
      <c r="D285" s="96"/>
      <c r="E285" s="105"/>
      <c r="F285" s="105"/>
    </row>
    <row r="286" ht="9.0" customHeight="1">
      <c r="A286" s="99"/>
      <c r="B286" s="96"/>
      <c r="C286" s="109"/>
      <c r="D286" s="96"/>
      <c r="E286" s="105"/>
      <c r="F286" s="105"/>
    </row>
    <row r="287" ht="9.0" customHeight="1">
      <c r="A287" s="99"/>
      <c r="B287" s="96"/>
      <c r="C287" s="109"/>
      <c r="D287" s="96"/>
      <c r="E287" s="105"/>
      <c r="F287" s="105"/>
    </row>
    <row r="288" ht="9.0" customHeight="1">
      <c r="A288" s="99"/>
      <c r="B288" s="96"/>
      <c r="C288" s="109"/>
      <c r="D288" s="96"/>
      <c r="E288" s="105"/>
      <c r="F288" s="105"/>
    </row>
    <row r="289" ht="9.0" customHeight="1">
      <c r="A289" s="99"/>
      <c r="B289" s="96"/>
      <c r="C289" s="109"/>
      <c r="D289" s="96"/>
      <c r="E289" s="105"/>
      <c r="F289" s="105"/>
    </row>
    <row r="290" ht="9.0" customHeight="1">
      <c r="A290" s="99"/>
      <c r="B290" s="96"/>
      <c r="C290" s="109"/>
      <c r="D290" s="96"/>
      <c r="E290" s="105"/>
      <c r="F290" s="105"/>
    </row>
    <row r="291" ht="9.0" customHeight="1">
      <c r="A291" s="99"/>
      <c r="B291" s="96"/>
      <c r="C291" s="109"/>
      <c r="D291" s="96"/>
      <c r="E291" s="105"/>
      <c r="F291" s="105"/>
    </row>
    <row r="292" ht="9.0" customHeight="1">
      <c r="A292" s="99"/>
      <c r="B292" s="96"/>
      <c r="C292" s="109"/>
      <c r="D292" s="96"/>
      <c r="E292" s="105"/>
      <c r="F292" s="105"/>
    </row>
    <row r="293" ht="9.0" customHeight="1">
      <c r="A293" s="99"/>
      <c r="B293" s="96"/>
      <c r="C293" s="109"/>
      <c r="D293" s="96"/>
      <c r="E293" s="105"/>
      <c r="F293" s="105"/>
    </row>
    <row r="294" ht="9.0" customHeight="1">
      <c r="A294" s="99"/>
      <c r="B294" s="96"/>
      <c r="C294" s="109"/>
      <c r="D294" s="96"/>
      <c r="E294" s="105"/>
      <c r="F294" s="105"/>
    </row>
    <row r="295" ht="9.0" customHeight="1">
      <c r="A295" s="99"/>
      <c r="B295" s="96"/>
      <c r="C295" s="109"/>
      <c r="D295" s="96"/>
      <c r="E295" s="105"/>
      <c r="F295" s="105"/>
    </row>
    <row r="296" ht="9.0" customHeight="1">
      <c r="A296" s="99"/>
      <c r="B296" s="96"/>
      <c r="C296" s="109"/>
      <c r="D296" s="96"/>
      <c r="E296" s="105"/>
      <c r="F296" s="105"/>
    </row>
    <row r="297" ht="9.0" customHeight="1">
      <c r="A297" s="99"/>
      <c r="B297" s="96"/>
      <c r="C297" s="109"/>
      <c r="D297" s="96"/>
      <c r="E297" s="105"/>
      <c r="F297" s="105"/>
    </row>
    <row r="298" ht="9.0" customHeight="1">
      <c r="A298" s="99"/>
      <c r="B298" s="96"/>
      <c r="C298" s="109"/>
      <c r="D298" s="96"/>
      <c r="E298" s="105"/>
      <c r="F298" s="105"/>
    </row>
    <row r="299" ht="9.0" customHeight="1">
      <c r="A299" s="99"/>
      <c r="B299" s="96"/>
      <c r="C299" s="109"/>
      <c r="D299" s="96"/>
      <c r="E299" s="105"/>
      <c r="F299" s="105"/>
    </row>
    <row r="300" ht="9.0" customHeight="1">
      <c r="A300" s="99"/>
      <c r="B300" s="96"/>
      <c r="C300" s="109"/>
      <c r="D300" s="96"/>
      <c r="E300" s="105"/>
      <c r="F300" s="105"/>
    </row>
    <row r="301" ht="9.0" customHeight="1">
      <c r="A301" s="99"/>
      <c r="B301" s="96"/>
      <c r="C301" s="109"/>
      <c r="D301" s="96"/>
      <c r="E301" s="105"/>
      <c r="F301" s="105"/>
    </row>
    <row r="302" ht="9.0" customHeight="1">
      <c r="A302" s="99"/>
      <c r="B302" s="96"/>
      <c r="C302" s="109"/>
      <c r="D302" s="96"/>
      <c r="E302" s="105"/>
      <c r="F302" s="105"/>
    </row>
    <row r="303" ht="9.0" customHeight="1">
      <c r="A303" s="99"/>
      <c r="B303" s="96"/>
      <c r="C303" s="109"/>
      <c r="D303" s="96"/>
      <c r="E303" s="105"/>
      <c r="F303" s="105"/>
    </row>
    <row r="304" ht="9.0" customHeight="1">
      <c r="A304" s="99"/>
      <c r="B304" s="96"/>
      <c r="C304" s="109"/>
      <c r="D304" s="96"/>
      <c r="E304" s="105"/>
      <c r="F304" s="105"/>
    </row>
    <row r="305" ht="9.0" customHeight="1">
      <c r="A305" s="99"/>
      <c r="B305" s="96"/>
      <c r="C305" s="109"/>
      <c r="D305" s="96"/>
      <c r="E305" s="105"/>
      <c r="F305" s="105"/>
    </row>
    <row r="306" ht="9.0" customHeight="1">
      <c r="A306" s="99"/>
      <c r="B306" s="96"/>
      <c r="C306" s="109"/>
      <c r="D306" s="96"/>
      <c r="E306" s="105"/>
      <c r="F306" s="105"/>
    </row>
    <row r="307" ht="9.0" customHeight="1">
      <c r="A307" s="99"/>
      <c r="B307" s="96"/>
      <c r="C307" s="109"/>
      <c r="D307" s="96"/>
      <c r="E307" s="105"/>
      <c r="F307" s="105"/>
    </row>
    <row r="308" ht="9.0" customHeight="1">
      <c r="A308" s="99"/>
      <c r="B308" s="96"/>
      <c r="C308" s="109"/>
      <c r="D308" s="96"/>
      <c r="E308" s="105"/>
      <c r="F308" s="105"/>
    </row>
    <row r="309" ht="9.0" customHeight="1">
      <c r="A309" s="99"/>
      <c r="B309" s="96"/>
      <c r="C309" s="109"/>
      <c r="D309" s="96"/>
      <c r="E309" s="105"/>
      <c r="F309" s="105"/>
    </row>
    <row r="310" ht="9.0" customHeight="1">
      <c r="A310" s="99"/>
      <c r="B310" s="96"/>
      <c r="C310" s="109"/>
      <c r="D310" s="96"/>
      <c r="E310" s="105"/>
      <c r="F310" s="105"/>
    </row>
    <row r="311" ht="9.0" customHeight="1">
      <c r="A311" s="99"/>
      <c r="B311" s="96"/>
      <c r="C311" s="109"/>
      <c r="D311" s="96"/>
      <c r="E311" s="105"/>
      <c r="F311" s="105"/>
    </row>
    <row r="312" ht="9.0" customHeight="1">
      <c r="A312" s="99"/>
      <c r="B312" s="96"/>
      <c r="C312" s="109"/>
      <c r="D312" s="96"/>
      <c r="E312" s="105"/>
      <c r="F312" s="105"/>
    </row>
    <row r="313" ht="9.0" customHeight="1">
      <c r="A313" s="99"/>
      <c r="B313" s="96"/>
      <c r="C313" s="109"/>
      <c r="D313" s="96"/>
      <c r="E313" s="105"/>
      <c r="F313" s="105"/>
    </row>
    <row r="314" ht="9.0" customHeight="1">
      <c r="A314" s="99"/>
      <c r="B314" s="96"/>
      <c r="C314" s="109"/>
      <c r="D314" s="96"/>
      <c r="E314" s="105"/>
      <c r="F314" s="105"/>
    </row>
    <row r="315" ht="9.0" customHeight="1">
      <c r="A315" s="99"/>
      <c r="B315" s="96"/>
      <c r="C315" s="109"/>
      <c r="D315" s="96"/>
      <c r="E315" s="105"/>
      <c r="F315" s="105"/>
    </row>
    <row r="316" ht="9.0" customHeight="1">
      <c r="A316" s="99"/>
      <c r="B316" s="96"/>
      <c r="C316" s="109"/>
      <c r="D316" s="96"/>
      <c r="E316" s="105"/>
      <c r="F316" s="105"/>
    </row>
    <row r="317" ht="9.0" customHeight="1">
      <c r="A317" s="99"/>
      <c r="B317" s="96"/>
      <c r="C317" s="109"/>
      <c r="D317" s="96"/>
      <c r="E317" s="105"/>
      <c r="F317" s="105"/>
    </row>
    <row r="318" ht="9.0" customHeight="1">
      <c r="A318" s="99"/>
      <c r="B318" s="96"/>
      <c r="C318" s="109"/>
      <c r="D318" s="96"/>
      <c r="E318" s="105"/>
      <c r="F318" s="105"/>
    </row>
    <row r="319" ht="9.0" customHeight="1">
      <c r="A319" s="99"/>
      <c r="B319" s="96"/>
      <c r="C319" s="109"/>
      <c r="D319" s="96"/>
      <c r="E319" s="105"/>
      <c r="F319" s="105"/>
    </row>
    <row r="320" ht="9.0" customHeight="1">
      <c r="A320" s="99"/>
      <c r="B320" s="96"/>
      <c r="C320" s="109"/>
      <c r="D320" s="96"/>
      <c r="E320" s="105"/>
      <c r="F320" s="105"/>
    </row>
    <row r="321" ht="9.0" customHeight="1">
      <c r="A321" s="99"/>
      <c r="B321" s="96"/>
      <c r="C321" s="109"/>
      <c r="D321" s="96"/>
      <c r="E321" s="105"/>
      <c r="F321" s="105"/>
    </row>
    <row r="322" ht="9.0" customHeight="1">
      <c r="A322" s="99"/>
      <c r="B322" s="96"/>
      <c r="C322" s="109"/>
      <c r="D322" s="96"/>
      <c r="E322" s="105"/>
      <c r="F322" s="105"/>
    </row>
    <row r="323" ht="9.0" customHeight="1">
      <c r="A323" s="99"/>
      <c r="B323" s="96"/>
      <c r="C323" s="109"/>
      <c r="D323" s="96"/>
      <c r="E323" s="105"/>
      <c r="F323" s="105"/>
    </row>
    <row r="324" ht="9.0" customHeight="1">
      <c r="A324" s="99"/>
      <c r="B324" s="96"/>
      <c r="C324" s="109"/>
      <c r="D324" s="96"/>
      <c r="E324" s="105"/>
      <c r="F324" s="105"/>
    </row>
    <row r="325" ht="9.0" customHeight="1">
      <c r="A325" s="99"/>
      <c r="B325" s="96"/>
      <c r="C325" s="109"/>
      <c r="D325" s="96"/>
      <c r="E325" s="105"/>
      <c r="F325" s="105"/>
    </row>
    <row r="326" ht="9.0" customHeight="1">
      <c r="A326" s="99"/>
      <c r="B326" s="96"/>
      <c r="C326" s="109"/>
      <c r="D326" s="96"/>
      <c r="E326" s="105"/>
      <c r="F326" s="105"/>
    </row>
    <row r="327" ht="9.0" customHeight="1">
      <c r="A327" s="99"/>
      <c r="B327" s="96"/>
      <c r="C327" s="109"/>
      <c r="D327" s="96"/>
      <c r="E327" s="105"/>
      <c r="F327" s="105"/>
    </row>
    <row r="328" ht="9.0" customHeight="1">
      <c r="A328" s="99"/>
      <c r="B328" s="96"/>
      <c r="C328" s="109"/>
      <c r="D328" s="96"/>
      <c r="E328" s="105"/>
      <c r="F328" s="105"/>
    </row>
    <row r="329" ht="9.0" customHeight="1">
      <c r="A329" s="99"/>
      <c r="B329" s="96"/>
      <c r="C329" s="109"/>
      <c r="D329" s="96"/>
      <c r="E329" s="105"/>
      <c r="F329" s="105"/>
    </row>
    <row r="330" ht="9.0" customHeight="1">
      <c r="A330" s="99"/>
      <c r="B330" s="96"/>
      <c r="C330" s="109"/>
      <c r="D330" s="96"/>
      <c r="E330" s="105"/>
      <c r="F330" s="105"/>
    </row>
    <row r="331" ht="9.0" customHeight="1">
      <c r="A331" s="99"/>
      <c r="B331" s="96"/>
      <c r="C331" s="109"/>
      <c r="D331" s="96"/>
      <c r="E331" s="105"/>
      <c r="F331" s="105"/>
    </row>
    <row r="332" ht="9.0" customHeight="1">
      <c r="A332" s="99"/>
      <c r="B332" s="96"/>
      <c r="C332" s="109"/>
      <c r="D332" s="96"/>
      <c r="E332" s="105"/>
      <c r="F332" s="105"/>
    </row>
    <row r="333" ht="9.0" customHeight="1">
      <c r="A333" s="99"/>
      <c r="B333" s="96"/>
      <c r="C333" s="109"/>
      <c r="D333" s="96"/>
      <c r="E333" s="105"/>
      <c r="F333" s="105"/>
    </row>
    <row r="334" ht="9.0" customHeight="1">
      <c r="A334" s="99"/>
      <c r="B334" s="96"/>
      <c r="C334" s="109"/>
      <c r="D334" s="96"/>
      <c r="E334" s="105"/>
      <c r="F334" s="105"/>
    </row>
    <row r="335" ht="9.0" customHeight="1">
      <c r="A335" s="99"/>
      <c r="B335" s="96"/>
      <c r="C335" s="109"/>
      <c r="D335" s="96"/>
      <c r="E335" s="105"/>
      <c r="F335" s="105"/>
    </row>
    <row r="336" ht="9.0" customHeight="1">
      <c r="A336" s="99"/>
      <c r="B336" s="96"/>
      <c r="C336" s="109"/>
      <c r="D336" s="96"/>
      <c r="E336" s="105"/>
      <c r="F336" s="105"/>
    </row>
    <row r="337" ht="9.0" customHeight="1">
      <c r="A337" s="99"/>
      <c r="B337" s="96"/>
      <c r="C337" s="109"/>
      <c r="D337" s="96"/>
      <c r="E337" s="105"/>
      <c r="F337" s="105"/>
    </row>
    <row r="338" ht="9.0" customHeight="1">
      <c r="A338" s="99"/>
      <c r="B338" s="96"/>
      <c r="C338" s="109"/>
      <c r="D338" s="96"/>
      <c r="E338" s="105"/>
      <c r="F338" s="105"/>
    </row>
    <row r="339" ht="9.0" customHeight="1">
      <c r="A339" s="99"/>
      <c r="B339" s="96"/>
      <c r="C339" s="109"/>
      <c r="D339" s="96"/>
      <c r="E339" s="105"/>
      <c r="F339" s="105"/>
    </row>
    <row r="340" ht="9.0" customHeight="1">
      <c r="A340" s="99"/>
      <c r="B340" s="96"/>
      <c r="C340" s="109"/>
      <c r="D340" s="96"/>
      <c r="E340" s="105"/>
      <c r="F340" s="105"/>
    </row>
    <row r="341" ht="9.0" customHeight="1">
      <c r="A341" s="99"/>
      <c r="B341" s="96"/>
      <c r="C341" s="109"/>
      <c r="D341" s="96"/>
      <c r="E341" s="105"/>
      <c r="F341" s="105"/>
    </row>
    <row r="342" ht="9.0" customHeight="1">
      <c r="A342" s="99"/>
      <c r="B342" s="96"/>
      <c r="C342" s="109"/>
      <c r="D342" s="96"/>
      <c r="E342" s="105"/>
      <c r="F342" s="105"/>
    </row>
    <row r="343" ht="9.0" customHeight="1">
      <c r="A343" s="99"/>
      <c r="B343" s="96"/>
      <c r="C343" s="109"/>
      <c r="D343" s="96"/>
      <c r="E343" s="105"/>
      <c r="F343" s="105"/>
    </row>
    <row r="344" ht="9.0" customHeight="1">
      <c r="A344" s="99"/>
      <c r="B344" s="96"/>
      <c r="C344" s="109"/>
      <c r="D344" s="96"/>
      <c r="E344" s="105"/>
      <c r="F344" s="105"/>
    </row>
    <row r="345" ht="9.0" customHeight="1">
      <c r="A345" s="99"/>
      <c r="B345" s="96"/>
      <c r="C345" s="109"/>
      <c r="D345" s="96"/>
      <c r="E345" s="105"/>
      <c r="F345" s="105"/>
    </row>
    <row r="346" ht="9.0" customHeight="1">
      <c r="A346" s="99"/>
      <c r="B346" s="96"/>
      <c r="C346" s="109"/>
      <c r="D346" s="96"/>
      <c r="E346" s="105"/>
      <c r="F346" s="105"/>
    </row>
    <row r="347" ht="9.0" customHeight="1">
      <c r="A347" s="99"/>
      <c r="B347" s="96"/>
      <c r="C347" s="109"/>
      <c r="D347" s="96"/>
      <c r="E347" s="105"/>
      <c r="F347" s="105"/>
    </row>
    <row r="348" ht="9.0" customHeight="1">
      <c r="A348" s="99"/>
      <c r="B348" s="96"/>
      <c r="C348" s="109"/>
      <c r="D348" s="96"/>
      <c r="E348" s="105"/>
      <c r="F348" s="105"/>
    </row>
    <row r="349" ht="9.0" customHeight="1">
      <c r="A349" s="99"/>
      <c r="B349" s="96"/>
      <c r="C349" s="109"/>
      <c r="D349" s="96"/>
      <c r="E349" s="105"/>
      <c r="F349" s="105"/>
    </row>
    <row r="350" ht="9.0" customHeight="1">
      <c r="A350" s="99"/>
      <c r="B350" s="96"/>
      <c r="C350" s="109"/>
      <c r="D350" s="96"/>
      <c r="E350" s="105"/>
      <c r="F350" s="105"/>
    </row>
    <row r="351" ht="9.0" customHeight="1">
      <c r="A351" s="99"/>
      <c r="B351" s="96"/>
      <c r="C351" s="109"/>
      <c r="D351" s="96"/>
      <c r="E351" s="105"/>
      <c r="F351" s="105"/>
    </row>
    <row r="352" ht="9.0" customHeight="1">
      <c r="A352" s="99"/>
      <c r="B352" s="96"/>
      <c r="C352" s="109"/>
      <c r="D352" s="96"/>
      <c r="E352" s="105"/>
      <c r="F352" s="105"/>
    </row>
    <row r="353" ht="9.0" customHeight="1">
      <c r="A353" s="99"/>
      <c r="B353" s="96"/>
      <c r="C353" s="109"/>
      <c r="D353" s="96"/>
      <c r="E353" s="105"/>
      <c r="F353" s="105"/>
    </row>
    <row r="354" ht="9.0" customHeight="1">
      <c r="A354" s="99"/>
      <c r="B354" s="96"/>
      <c r="C354" s="109"/>
      <c r="D354" s="96"/>
      <c r="E354" s="105"/>
      <c r="F354" s="105"/>
    </row>
    <row r="355" ht="9.0" customHeight="1">
      <c r="A355" s="99"/>
      <c r="B355" s="96"/>
      <c r="C355" s="109"/>
      <c r="D355" s="96"/>
      <c r="E355" s="105"/>
      <c r="F355" s="105"/>
    </row>
    <row r="356" ht="9.0" customHeight="1">
      <c r="A356" s="99"/>
      <c r="B356" s="96"/>
      <c r="C356" s="109"/>
      <c r="D356" s="96"/>
      <c r="E356" s="105"/>
      <c r="F356" s="105"/>
    </row>
    <row r="357" ht="9.0" customHeight="1">
      <c r="A357" s="99"/>
      <c r="B357" s="96"/>
      <c r="C357" s="109"/>
      <c r="D357" s="96"/>
      <c r="E357" s="105"/>
      <c r="F357" s="105"/>
    </row>
    <row r="358" ht="9.0" customHeight="1">
      <c r="A358" s="99"/>
      <c r="B358" s="96"/>
      <c r="C358" s="109"/>
      <c r="D358" s="96"/>
      <c r="E358" s="105"/>
      <c r="F358" s="105"/>
    </row>
    <row r="359" ht="9.0" customHeight="1">
      <c r="A359" s="99"/>
      <c r="B359" s="96"/>
      <c r="C359" s="109"/>
      <c r="D359" s="96"/>
      <c r="E359" s="105"/>
      <c r="F359" s="105"/>
    </row>
    <row r="360" ht="9.0" customHeight="1">
      <c r="A360" s="99"/>
      <c r="B360" s="96"/>
      <c r="C360" s="109"/>
      <c r="D360" s="96"/>
      <c r="E360" s="105"/>
      <c r="F360" s="105"/>
    </row>
    <row r="361" ht="9.0" customHeight="1">
      <c r="A361" s="99"/>
      <c r="B361" s="96"/>
      <c r="C361" s="109"/>
      <c r="D361" s="96"/>
      <c r="E361" s="105"/>
      <c r="F361" s="105"/>
    </row>
    <row r="362" ht="9.0" customHeight="1">
      <c r="A362" s="99"/>
      <c r="B362" s="96"/>
      <c r="C362" s="109"/>
      <c r="D362" s="96"/>
      <c r="E362" s="105"/>
      <c r="F362" s="105"/>
    </row>
    <row r="363" ht="9.0" customHeight="1">
      <c r="A363" s="99"/>
      <c r="B363" s="96"/>
      <c r="C363" s="109"/>
      <c r="D363" s="96"/>
      <c r="E363" s="105"/>
      <c r="F363" s="105"/>
    </row>
    <row r="364" ht="9.0" customHeight="1">
      <c r="A364" s="99"/>
      <c r="B364" s="96"/>
      <c r="C364" s="109"/>
      <c r="D364" s="96"/>
      <c r="E364" s="105"/>
      <c r="F364" s="105"/>
    </row>
    <row r="365" ht="9.0" customHeight="1">
      <c r="A365" s="99"/>
      <c r="B365" s="96"/>
      <c r="C365" s="109"/>
      <c r="D365" s="96"/>
      <c r="E365" s="105"/>
      <c r="F365" s="105"/>
    </row>
    <row r="366" ht="9.0" customHeight="1">
      <c r="A366" s="99"/>
      <c r="B366" s="96"/>
      <c r="C366" s="109"/>
      <c r="D366" s="96"/>
      <c r="E366" s="105"/>
      <c r="F366" s="105"/>
    </row>
    <row r="367" ht="9.0" customHeight="1">
      <c r="A367" s="99"/>
      <c r="B367" s="96"/>
      <c r="C367" s="109"/>
      <c r="D367" s="96"/>
      <c r="E367" s="105"/>
      <c r="F367" s="105"/>
    </row>
    <row r="368" ht="9.0" customHeight="1">
      <c r="A368" s="99"/>
      <c r="B368" s="96"/>
      <c r="C368" s="109"/>
      <c r="D368" s="96"/>
      <c r="E368" s="105"/>
      <c r="F368" s="105"/>
    </row>
    <row r="369" ht="9.0" customHeight="1">
      <c r="A369" s="99"/>
      <c r="B369" s="96"/>
      <c r="C369" s="109"/>
      <c r="D369" s="96"/>
      <c r="E369" s="105"/>
      <c r="F369" s="105"/>
    </row>
    <row r="370" ht="9.0" customHeight="1">
      <c r="A370" s="99"/>
      <c r="B370" s="96"/>
      <c r="C370" s="109"/>
      <c r="D370" s="96"/>
      <c r="E370" s="105"/>
      <c r="F370" s="105"/>
    </row>
    <row r="371" ht="9.0" customHeight="1">
      <c r="A371" s="99"/>
      <c r="B371" s="96"/>
      <c r="C371" s="109"/>
      <c r="D371" s="96"/>
      <c r="E371" s="105"/>
      <c r="F371" s="105"/>
    </row>
    <row r="372" ht="9.0" customHeight="1">
      <c r="A372" s="99"/>
      <c r="B372" s="96"/>
      <c r="C372" s="109"/>
      <c r="D372" s="96"/>
      <c r="E372" s="105"/>
      <c r="F372" s="105"/>
    </row>
    <row r="373" ht="9.0" customHeight="1">
      <c r="A373" s="99"/>
      <c r="B373" s="96"/>
      <c r="C373" s="109"/>
      <c r="D373" s="96"/>
      <c r="E373" s="105"/>
      <c r="F373" s="105"/>
    </row>
    <row r="374" ht="9.0" customHeight="1">
      <c r="A374" s="99"/>
      <c r="B374" s="96"/>
      <c r="C374" s="109"/>
      <c r="D374" s="96"/>
      <c r="E374" s="105"/>
      <c r="F374" s="105"/>
    </row>
    <row r="375" ht="9.0" customHeight="1">
      <c r="A375" s="99"/>
      <c r="B375" s="96"/>
      <c r="C375" s="109"/>
      <c r="D375" s="96"/>
      <c r="E375" s="105"/>
      <c r="F375" s="105"/>
    </row>
    <row r="376" ht="9.0" customHeight="1">
      <c r="A376" s="99"/>
      <c r="B376" s="96"/>
      <c r="C376" s="109"/>
      <c r="D376" s="96"/>
      <c r="E376" s="105"/>
      <c r="F376" s="105"/>
    </row>
    <row r="377" ht="9.0" customHeight="1">
      <c r="A377" s="99"/>
      <c r="B377" s="96"/>
      <c r="C377" s="109"/>
      <c r="D377" s="96"/>
      <c r="E377" s="105"/>
      <c r="F377" s="105"/>
    </row>
    <row r="378" ht="9.0" customHeight="1">
      <c r="A378" s="99"/>
      <c r="B378" s="96"/>
      <c r="C378" s="109"/>
      <c r="D378" s="96"/>
      <c r="E378" s="105"/>
      <c r="F378" s="105"/>
    </row>
    <row r="379" ht="9.0" customHeight="1">
      <c r="A379" s="99"/>
      <c r="B379" s="96"/>
      <c r="C379" s="109"/>
      <c r="D379" s="96"/>
      <c r="E379" s="105"/>
      <c r="F379" s="105"/>
    </row>
    <row r="380" ht="9.0" customHeight="1">
      <c r="A380" s="99"/>
      <c r="B380" s="96"/>
      <c r="C380" s="109"/>
      <c r="D380" s="96"/>
      <c r="E380" s="105"/>
      <c r="F380" s="105"/>
    </row>
    <row r="381" ht="9.0" customHeight="1">
      <c r="A381" s="99"/>
      <c r="B381" s="96"/>
      <c r="C381" s="109"/>
      <c r="D381" s="96"/>
      <c r="E381" s="105"/>
      <c r="F381" s="105"/>
    </row>
    <row r="382" ht="9.0" customHeight="1">
      <c r="A382" s="99"/>
      <c r="B382" s="96"/>
      <c r="C382" s="109"/>
      <c r="D382" s="96"/>
      <c r="E382" s="105"/>
      <c r="F382" s="105"/>
    </row>
    <row r="383" ht="9.0" customHeight="1">
      <c r="A383" s="99"/>
      <c r="B383" s="96"/>
      <c r="C383" s="109"/>
      <c r="D383" s="96"/>
      <c r="E383" s="105"/>
      <c r="F383" s="105"/>
    </row>
    <row r="384" ht="9.0" customHeight="1">
      <c r="A384" s="99"/>
      <c r="B384" s="96"/>
      <c r="C384" s="109"/>
      <c r="D384" s="96"/>
      <c r="E384" s="105"/>
      <c r="F384" s="105"/>
    </row>
    <row r="385" ht="9.0" customHeight="1">
      <c r="A385" s="99"/>
      <c r="B385" s="96"/>
      <c r="C385" s="109"/>
      <c r="D385" s="96"/>
      <c r="E385" s="105"/>
      <c r="F385" s="105"/>
    </row>
    <row r="386" ht="9.0" customHeight="1">
      <c r="A386" s="99"/>
      <c r="B386" s="96"/>
      <c r="C386" s="109"/>
      <c r="D386" s="96"/>
      <c r="E386" s="105"/>
      <c r="F386" s="105"/>
    </row>
    <row r="387" ht="9.0" customHeight="1">
      <c r="A387" s="99"/>
      <c r="B387" s="96"/>
      <c r="C387" s="109"/>
      <c r="D387" s="96"/>
      <c r="E387" s="105"/>
      <c r="F387" s="105"/>
    </row>
    <row r="388" ht="9.0" customHeight="1">
      <c r="A388" s="99"/>
      <c r="B388" s="96"/>
      <c r="C388" s="109"/>
      <c r="D388" s="96"/>
      <c r="E388" s="105"/>
      <c r="F388" s="105"/>
    </row>
    <row r="389" ht="9.0" customHeight="1">
      <c r="A389" s="99"/>
      <c r="B389" s="96"/>
      <c r="C389" s="109"/>
      <c r="D389" s="96"/>
      <c r="E389" s="105"/>
      <c r="F389" s="105"/>
    </row>
    <row r="390" ht="9.0" customHeight="1">
      <c r="A390" s="99"/>
      <c r="B390" s="96"/>
      <c r="C390" s="109"/>
      <c r="D390" s="96"/>
      <c r="E390" s="105"/>
      <c r="F390" s="105"/>
    </row>
    <row r="391" ht="9.0" customHeight="1">
      <c r="A391" s="99"/>
      <c r="B391" s="96"/>
      <c r="C391" s="109"/>
      <c r="D391" s="96"/>
      <c r="E391" s="105"/>
      <c r="F391" s="105"/>
    </row>
    <row r="392" ht="9.0" customHeight="1">
      <c r="A392" s="99"/>
      <c r="B392" s="96"/>
      <c r="C392" s="109"/>
      <c r="D392" s="96"/>
      <c r="E392" s="105"/>
      <c r="F392" s="105"/>
    </row>
    <row r="393" ht="9.0" customHeight="1">
      <c r="A393" s="99"/>
      <c r="B393" s="96"/>
      <c r="C393" s="109"/>
      <c r="D393" s="96"/>
      <c r="E393" s="105"/>
      <c r="F393" s="105"/>
    </row>
    <row r="394" ht="9.0" customHeight="1">
      <c r="A394" s="99"/>
      <c r="B394" s="96"/>
      <c r="C394" s="109"/>
      <c r="D394" s="96"/>
      <c r="E394" s="105"/>
      <c r="F394" s="105"/>
    </row>
    <row r="395" ht="9.0" customHeight="1">
      <c r="A395" s="99"/>
      <c r="B395" s="96"/>
      <c r="C395" s="109"/>
      <c r="D395" s="96"/>
      <c r="E395" s="105"/>
      <c r="F395" s="105"/>
    </row>
    <row r="396" ht="9.0" customHeight="1">
      <c r="A396" s="99"/>
      <c r="B396" s="96"/>
      <c r="C396" s="109"/>
      <c r="D396" s="96"/>
      <c r="E396" s="105"/>
      <c r="F396" s="105"/>
    </row>
    <row r="397" ht="9.0" customHeight="1">
      <c r="A397" s="99"/>
      <c r="B397" s="96"/>
      <c r="C397" s="109"/>
      <c r="D397" s="96"/>
      <c r="E397" s="105"/>
      <c r="F397" s="105"/>
    </row>
    <row r="398" ht="9.0" customHeight="1">
      <c r="A398" s="99"/>
      <c r="B398" s="96"/>
      <c r="C398" s="109"/>
      <c r="D398" s="96"/>
      <c r="E398" s="105"/>
      <c r="F398" s="105"/>
    </row>
    <row r="399" ht="9.0" customHeight="1">
      <c r="A399" s="99"/>
      <c r="B399" s="96"/>
      <c r="C399" s="109"/>
      <c r="D399" s="96"/>
      <c r="E399" s="105"/>
      <c r="F399" s="105"/>
    </row>
    <row r="400" ht="9.0" customHeight="1">
      <c r="A400" s="99"/>
      <c r="B400" s="96"/>
      <c r="C400" s="109"/>
      <c r="D400" s="96"/>
      <c r="E400" s="105"/>
      <c r="F400" s="105"/>
    </row>
    <row r="401" ht="9.0" customHeight="1">
      <c r="A401" s="99"/>
      <c r="B401" s="96"/>
      <c r="C401" s="109"/>
      <c r="D401" s="96"/>
      <c r="E401" s="105"/>
      <c r="F401" s="105"/>
    </row>
    <row r="402" ht="9.0" customHeight="1">
      <c r="A402" s="99"/>
      <c r="B402" s="96"/>
      <c r="C402" s="109"/>
      <c r="D402" s="96"/>
      <c r="E402" s="105"/>
      <c r="F402" s="105"/>
    </row>
    <row r="403" ht="9.0" customHeight="1">
      <c r="A403" s="99"/>
      <c r="B403" s="96"/>
      <c r="C403" s="109"/>
      <c r="D403" s="96"/>
      <c r="E403" s="105"/>
      <c r="F403" s="105"/>
    </row>
    <row r="404" ht="9.0" customHeight="1">
      <c r="A404" s="99"/>
      <c r="B404" s="96"/>
      <c r="C404" s="109"/>
      <c r="D404" s="96"/>
      <c r="E404" s="105"/>
      <c r="F404" s="105"/>
    </row>
    <row r="405" ht="9.0" customHeight="1">
      <c r="A405" s="99"/>
      <c r="B405" s="96"/>
      <c r="C405" s="109"/>
      <c r="D405" s="96"/>
      <c r="E405" s="105"/>
      <c r="F405" s="105"/>
    </row>
    <row r="406" ht="9.0" customHeight="1">
      <c r="A406" s="99"/>
      <c r="B406" s="96"/>
      <c r="C406" s="109"/>
      <c r="D406" s="96"/>
      <c r="E406" s="105"/>
      <c r="F406" s="105"/>
    </row>
    <row r="407" ht="9.0" customHeight="1">
      <c r="A407" s="99"/>
      <c r="B407" s="96"/>
      <c r="C407" s="109"/>
      <c r="D407" s="96"/>
      <c r="E407" s="105"/>
      <c r="F407" s="105"/>
    </row>
    <row r="408" ht="9.0" customHeight="1">
      <c r="A408" s="99"/>
      <c r="B408" s="96"/>
      <c r="C408" s="109"/>
      <c r="D408" s="96"/>
      <c r="E408" s="105"/>
      <c r="F408" s="105"/>
    </row>
    <row r="409" ht="9.0" customHeight="1">
      <c r="A409" s="99"/>
      <c r="B409" s="96"/>
      <c r="C409" s="109"/>
      <c r="D409" s="96"/>
      <c r="E409" s="105"/>
      <c r="F409" s="105"/>
    </row>
    <row r="410" ht="9.0" customHeight="1">
      <c r="A410" s="99"/>
      <c r="B410" s="96"/>
      <c r="C410" s="109"/>
      <c r="D410" s="96"/>
      <c r="E410" s="105"/>
      <c r="F410" s="105"/>
    </row>
    <row r="411" ht="9.0" customHeight="1">
      <c r="A411" s="99"/>
      <c r="B411" s="96"/>
      <c r="C411" s="109"/>
      <c r="D411" s="96"/>
      <c r="E411" s="105"/>
      <c r="F411" s="105"/>
    </row>
    <row r="412" ht="9.0" customHeight="1">
      <c r="A412" s="99"/>
      <c r="B412" s="96"/>
      <c r="C412" s="109"/>
      <c r="D412" s="96"/>
      <c r="E412" s="105"/>
      <c r="F412" s="105"/>
    </row>
    <row r="413" ht="9.0" customHeight="1">
      <c r="A413" s="99"/>
      <c r="B413" s="96"/>
      <c r="C413" s="109"/>
      <c r="D413" s="96"/>
      <c r="E413" s="105"/>
      <c r="F413" s="105"/>
    </row>
    <row r="414" ht="9.0" customHeight="1">
      <c r="A414" s="99"/>
      <c r="B414" s="96"/>
      <c r="C414" s="109"/>
      <c r="D414" s="96"/>
      <c r="E414" s="105"/>
      <c r="F414" s="105"/>
    </row>
    <row r="415" ht="9.0" customHeight="1">
      <c r="A415" s="99"/>
      <c r="B415" s="96"/>
      <c r="C415" s="109"/>
      <c r="D415" s="96"/>
      <c r="E415" s="105"/>
      <c r="F415" s="105"/>
    </row>
    <row r="416" ht="9.0" customHeight="1">
      <c r="A416" s="99"/>
      <c r="B416" s="96"/>
      <c r="C416" s="109"/>
      <c r="D416" s="96"/>
      <c r="E416" s="105"/>
      <c r="F416" s="105"/>
    </row>
    <row r="417" ht="9.0" customHeight="1">
      <c r="A417" s="99"/>
      <c r="B417" s="96"/>
      <c r="C417" s="109"/>
      <c r="D417" s="96"/>
      <c r="E417" s="105"/>
      <c r="F417" s="105"/>
    </row>
    <row r="418" ht="9.0" customHeight="1">
      <c r="A418" s="99"/>
      <c r="B418" s="96"/>
      <c r="C418" s="109"/>
      <c r="D418" s="96"/>
      <c r="E418" s="105"/>
      <c r="F418" s="105"/>
    </row>
    <row r="419" ht="9.0" customHeight="1">
      <c r="A419" s="99"/>
      <c r="B419" s="96"/>
      <c r="C419" s="109"/>
      <c r="D419" s="96"/>
      <c r="E419" s="105"/>
      <c r="F419" s="105"/>
    </row>
    <row r="420" ht="9.0" customHeight="1">
      <c r="A420" s="99"/>
      <c r="B420" s="96"/>
      <c r="C420" s="109"/>
      <c r="D420" s="96"/>
      <c r="E420" s="105"/>
      <c r="F420" s="105"/>
    </row>
    <row r="421" ht="9.0" customHeight="1">
      <c r="A421" s="99"/>
      <c r="B421" s="96"/>
      <c r="C421" s="109"/>
      <c r="D421" s="96"/>
      <c r="E421" s="105"/>
      <c r="F421" s="105"/>
    </row>
    <row r="422" ht="9.0" customHeight="1">
      <c r="A422" s="99"/>
      <c r="B422" s="96"/>
      <c r="C422" s="109"/>
      <c r="D422" s="96"/>
      <c r="E422" s="105"/>
      <c r="F422" s="105"/>
    </row>
    <row r="423" ht="9.0" customHeight="1">
      <c r="A423" s="99"/>
      <c r="B423" s="96"/>
      <c r="C423" s="109"/>
      <c r="D423" s="96"/>
      <c r="E423" s="105"/>
      <c r="F423" s="105"/>
    </row>
    <row r="424" ht="9.0" customHeight="1">
      <c r="A424" s="99"/>
      <c r="B424" s="96"/>
      <c r="C424" s="109"/>
      <c r="D424" s="96"/>
      <c r="E424" s="105"/>
      <c r="F424" s="105"/>
    </row>
    <row r="425" ht="9.0" customHeight="1">
      <c r="A425" s="99"/>
      <c r="B425" s="96"/>
      <c r="C425" s="109"/>
      <c r="D425" s="96"/>
      <c r="E425" s="105"/>
      <c r="F425" s="105"/>
    </row>
    <row r="426" ht="9.0" customHeight="1">
      <c r="A426" s="99"/>
      <c r="B426" s="96"/>
      <c r="C426" s="109"/>
      <c r="D426" s="96"/>
      <c r="E426" s="105"/>
      <c r="F426" s="105"/>
    </row>
    <row r="427" ht="9.0" customHeight="1">
      <c r="A427" s="99"/>
      <c r="B427" s="96"/>
      <c r="C427" s="109"/>
      <c r="D427" s="96"/>
      <c r="E427" s="105"/>
      <c r="F427" s="105"/>
    </row>
    <row r="428" ht="9.0" customHeight="1">
      <c r="A428" s="99"/>
      <c r="B428" s="96"/>
      <c r="C428" s="109"/>
      <c r="D428" s="96"/>
      <c r="E428" s="105"/>
      <c r="F428" s="105"/>
    </row>
    <row r="429" ht="9.0" customHeight="1">
      <c r="A429" s="99"/>
      <c r="B429" s="96"/>
      <c r="C429" s="109"/>
      <c r="D429" s="96"/>
      <c r="E429" s="105"/>
      <c r="F429" s="105"/>
    </row>
    <row r="430" ht="9.0" customHeight="1">
      <c r="A430" s="99"/>
      <c r="B430" s="96"/>
      <c r="C430" s="109"/>
      <c r="D430" s="96"/>
      <c r="E430" s="105"/>
      <c r="F430" s="105"/>
    </row>
    <row r="431" ht="9.0" customHeight="1">
      <c r="A431" s="99"/>
      <c r="B431" s="96"/>
      <c r="C431" s="109"/>
      <c r="D431" s="96"/>
      <c r="E431" s="105"/>
      <c r="F431" s="105"/>
    </row>
    <row r="432" ht="9.0" customHeight="1">
      <c r="A432" s="99"/>
      <c r="B432" s="96"/>
      <c r="C432" s="109"/>
      <c r="D432" s="96"/>
      <c r="E432" s="105"/>
      <c r="F432" s="105"/>
    </row>
    <row r="433" ht="9.0" customHeight="1">
      <c r="A433" s="99"/>
      <c r="B433" s="96"/>
      <c r="C433" s="109"/>
      <c r="D433" s="96"/>
      <c r="E433" s="105"/>
      <c r="F433" s="105"/>
    </row>
    <row r="434" ht="9.0" customHeight="1">
      <c r="A434" s="99"/>
      <c r="B434" s="96"/>
      <c r="C434" s="109"/>
      <c r="D434" s="96"/>
      <c r="E434" s="105"/>
      <c r="F434" s="105"/>
    </row>
    <row r="435" ht="9.0" customHeight="1">
      <c r="A435" s="99"/>
      <c r="B435" s="96"/>
      <c r="C435" s="109"/>
      <c r="D435" s="96"/>
      <c r="E435" s="105"/>
      <c r="F435" s="105"/>
    </row>
    <row r="436" ht="9.0" customHeight="1">
      <c r="A436" s="99"/>
      <c r="B436" s="96"/>
      <c r="C436" s="109"/>
      <c r="D436" s="96"/>
      <c r="E436" s="105"/>
      <c r="F436" s="105"/>
    </row>
    <row r="437" ht="9.0" customHeight="1">
      <c r="A437" s="99"/>
      <c r="B437" s="96"/>
      <c r="C437" s="109"/>
      <c r="D437" s="96"/>
      <c r="E437" s="105"/>
      <c r="F437" s="105"/>
    </row>
    <row r="438" ht="9.0" customHeight="1">
      <c r="A438" s="99"/>
      <c r="B438" s="96"/>
      <c r="C438" s="109"/>
      <c r="D438" s="96"/>
      <c r="E438" s="105"/>
      <c r="F438" s="105"/>
    </row>
    <row r="439" ht="9.0" customHeight="1">
      <c r="A439" s="99"/>
      <c r="B439" s="96"/>
      <c r="C439" s="109"/>
      <c r="D439" s="96"/>
      <c r="E439" s="105"/>
      <c r="F439" s="105"/>
    </row>
    <row r="440" ht="9.0" customHeight="1">
      <c r="A440" s="99"/>
      <c r="B440" s="96"/>
      <c r="C440" s="109"/>
      <c r="D440" s="96"/>
      <c r="E440" s="105"/>
      <c r="F440" s="105"/>
    </row>
    <row r="441" ht="9.0" customHeight="1">
      <c r="A441" s="99"/>
      <c r="B441" s="96"/>
      <c r="C441" s="109"/>
      <c r="D441" s="96"/>
      <c r="E441" s="105"/>
      <c r="F441" s="105"/>
    </row>
    <row r="442" ht="9.0" customHeight="1">
      <c r="A442" s="99"/>
      <c r="B442" s="96"/>
      <c r="C442" s="109"/>
      <c r="D442" s="96"/>
      <c r="E442" s="105"/>
      <c r="F442" s="105"/>
    </row>
    <row r="443" ht="9.0" customHeight="1">
      <c r="A443" s="99"/>
      <c r="B443" s="96"/>
      <c r="C443" s="109"/>
      <c r="D443" s="96"/>
      <c r="E443" s="105"/>
      <c r="F443" s="105"/>
    </row>
    <row r="444" ht="9.0" customHeight="1">
      <c r="A444" s="99"/>
      <c r="B444" s="96"/>
      <c r="C444" s="109"/>
      <c r="D444" s="96"/>
      <c r="E444" s="105"/>
      <c r="F444" s="105"/>
    </row>
    <row r="445" ht="9.0" customHeight="1">
      <c r="A445" s="99"/>
      <c r="B445" s="96"/>
      <c r="C445" s="109"/>
      <c r="D445" s="96"/>
      <c r="E445" s="105"/>
      <c r="F445" s="105"/>
    </row>
    <row r="446" ht="9.0" customHeight="1">
      <c r="A446" s="99"/>
      <c r="B446" s="96"/>
      <c r="C446" s="109"/>
      <c r="D446" s="96"/>
      <c r="E446" s="105"/>
      <c r="F446" s="105"/>
    </row>
    <row r="447" ht="9.0" customHeight="1">
      <c r="A447" s="99"/>
      <c r="B447" s="96"/>
      <c r="C447" s="109"/>
      <c r="D447" s="96"/>
      <c r="E447" s="105"/>
      <c r="F447" s="105"/>
    </row>
    <row r="448" ht="9.0" customHeight="1">
      <c r="A448" s="99"/>
      <c r="B448" s="96"/>
      <c r="C448" s="109"/>
      <c r="D448" s="96"/>
      <c r="E448" s="105"/>
      <c r="F448" s="105"/>
    </row>
    <row r="449" ht="9.0" customHeight="1">
      <c r="A449" s="99"/>
      <c r="B449" s="96"/>
      <c r="C449" s="109"/>
      <c r="D449" s="96"/>
      <c r="E449" s="105"/>
      <c r="F449" s="105"/>
    </row>
    <row r="450" ht="9.0" customHeight="1">
      <c r="A450" s="99"/>
      <c r="B450" s="96"/>
      <c r="C450" s="109"/>
      <c r="D450" s="96"/>
      <c r="E450" s="105"/>
      <c r="F450" s="105"/>
    </row>
    <row r="451" ht="9.0" customHeight="1">
      <c r="A451" s="99"/>
      <c r="B451" s="96"/>
      <c r="C451" s="109"/>
      <c r="D451" s="96"/>
      <c r="E451" s="105"/>
      <c r="F451" s="105"/>
    </row>
    <row r="452" ht="9.0" customHeight="1">
      <c r="A452" s="99"/>
      <c r="B452" s="96"/>
      <c r="C452" s="109"/>
      <c r="D452" s="96"/>
      <c r="E452" s="105"/>
      <c r="F452" s="105"/>
    </row>
    <row r="453" ht="9.0" customHeight="1">
      <c r="A453" s="99"/>
      <c r="B453" s="96"/>
      <c r="C453" s="109"/>
      <c r="D453" s="96"/>
      <c r="E453" s="105"/>
      <c r="F453" s="105"/>
    </row>
    <row r="454" ht="9.0" customHeight="1">
      <c r="A454" s="99"/>
      <c r="B454" s="96"/>
      <c r="C454" s="109"/>
      <c r="D454" s="96"/>
      <c r="E454" s="105"/>
      <c r="F454" s="105"/>
    </row>
    <row r="455" ht="9.0" customHeight="1">
      <c r="A455" s="99"/>
      <c r="B455" s="96"/>
      <c r="C455" s="109"/>
      <c r="D455" s="96"/>
      <c r="E455" s="105"/>
      <c r="F455" s="105"/>
    </row>
    <row r="456" ht="9.0" customHeight="1">
      <c r="A456" s="99"/>
      <c r="B456" s="96"/>
      <c r="C456" s="109"/>
      <c r="D456" s="96"/>
      <c r="E456" s="105"/>
      <c r="F456" s="105"/>
    </row>
    <row r="457" ht="9.0" customHeight="1">
      <c r="A457" s="99"/>
      <c r="B457" s="96"/>
      <c r="C457" s="109"/>
      <c r="D457" s="96"/>
      <c r="E457" s="105"/>
      <c r="F457" s="105"/>
    </row>
    <row r="458" ht="9.0" customHeight="1">
      <c r="A458" s="99"/>
      <c r="B458" s="96"/>
      <c r="C458" s="109"/>
      <c r="D458" s="96"/>
      <c r="E458" s="105"/>
      <c r="F458" s="105"/>
    </row>
    <row r="459" ht="9.0" customHeight="1">
      <c r="A459" s="99"/>
      <c r="B459" s="96"/>
      <c r="C459" s="109"/>
      <c r="D459" s="96"/>
      <c r="E459" s="105"/>
      <c r="F459" s="105"/>
    </row>
    <row r="460" ht="9.0" customHeight="1">
      <c r="A460" s="99"/>
      <c r="B460" s="96"/>
      <c r="C460" s="109"/>
      <c r="D460" s="96"/>
      <c r="E460" s="105"/>
      <c r="F460" s="105"/>
    </row>
    <row r="461" ht="9.0" customHeight="1">
      <c r="A461" s="99"/>
      <c r="B461" s="96"/>
      <c r="C461" s="109"/>
      <c r="D461" s="96"/>
      <c r="E461" s="105"/>
      <c r="F461" s="105"/>
    </row>
    <row r="462" ht="9.0" customHeight="1">
      <c r="A462" s="99"/>
      <c r="B462" s="96"/>
      <c r="C462" s="109"/>
      <c r="D462" s="96"/>
      <c r="E462" s="105"/>
      <c r="F462" s="105"/>
    </row>
    <row r="463" ht="9.0" customHeight="1">
      <c r="A463" s="99"/>
      <c r="B463" s="96"/>
      <c r="C463" s="109"/>
      <c r="D463" s="96"/>
      <c r="E463" s="105"/>
      <c r="F463" s="105"/>
    </row>
    <row r="464" ht="9.0" customHeight="1">
      <c r="A464" s="99"/>
      <c r="B464" s="96"/>
      <c r="C464" s="109"/>
      <c r="D464" s="96"/>
      <c r="E464" s="105"/>
      <c r="F464" s="105"/>
    </row>
    <row r="465" ht="9.0" customHeight="1">
      <c r="A465" s="99"/>
      <c r="B465" s="96"/>
      <c r="C465" s="109"/>
      <c r="D465" s="96"/>
      <c r="E465" s="105"/>
      <c r="F465" s="105"/>
    </row>
    <row r="466" ht="9.0" customHeight="1">
      <c r="A466" s="99"/>
      <c r="B466" s="96"/>
      <c r="C466" s="109"/>
      <c r="D466" s="96"/>
      <c r="E466" s="105"/>
      <c r="F466" s="105"/>
    </row>
    <row r="467" ht="9.0" customHeight="1">
      <c r="A467" s="99"/>
      <c r="B467" s="96"/>
      <c r="C467" s="109"/>
      <c r="D467" s="96"/>
      <c r="E467" s="105"/>
      <c r="F467" s="105"/>
    </row>
    <row r="468" ht="9.0" customHeight="1">
      <c r="A468" s="99"/>
      <c r="B468" s="96"/>
      <c r="C468" s="109"/>
      <c r="D468" s="96"/>
      <c r="E468" s="105"/>
      <c r="F468" s="105"/>
    </row>
    <row r="469" ht="9.0" customHeight="1">
      <c r="A469" s="99"/>
      <c r="B469" s="96"/>
      <c r="C469" s="109"/>
      <c r="D469" s="96"/>
      <c r="E469" s="105"/>
      <c r="F469" s="105"/>
    </row>
    <row r="470" ht="9.0" customHeight="1">
      <c r="A470" s="99"/>
      <c r="B470" s="96"/>
      <c r="C470" s="109"/>
      <c r="D470" s="96"/>
      <c r="E470" s="105"/>
      <c r="F470" s="105"/>
    </row>
    <row r="471" ht="9.0" customHeight="1">
      <c r="A471" s="99"/>
      <c r="B471" s="96"/>
      <c r="C471" s="109"/>
      <c r="D471" s="96"/>
      <c r="E471" s="105"/>
      <c r="F471" s="105"/>
    </row>
    <row r="472" ht="9.0" customHeight="1">
      <c r="A472" s="99"/>
      <c r="B472" s="96"/>
      <c r="C472" s="109"/>
      <c r="D472" s="96"/>
      <c r="E472" s="105"/>
      <c r="F472" s="105"/>
    </row>
    <row r="473" ht="9.0" customHeight="1">
      <c r="A473" s="99"/>
      <c r="B473" s="96"/>
      <c r="C473" s="109"/>
      <c r="D473" s="96"/>
      <c r="E473" s="105"/>
      <c r="F473" s="105"/>
    </row>
    <row r="474" ht="9.0" customHeight="1">
      <c r="A474" s="99"/>
      <c r="B474" s="96"/>
      <c r="C474" s="109"/>
      <c r="D474" s="96"/>
      <c r="E474" s="105"/>
      <c r="F474" s="105"/>
    </row>
    <row r="475" ht="9.0" customHeight="1">
      <c r="A475" s="99"/>
      <c r="B475" s="96"/>
      <c r="C475" s="109"/>
      <c r="D475" s="96"/>
      <c r="E475" s="105"/>
      <c r="F475" s="105"/>
    </row>
    <row r="476" ht="9.0" customHeight="1">
      <c r="A476" s="99"/>
      <c r="B476" s="96"/>
      <c r="C476" s="109"/>
      <c r="D476" s="96"/>
      <c r="E476" s="105"/>
      <c r="F476" s="105"/>
    </row>
    <row r="477" ht="9.0" customHeight="1">
      <c r="A477" s="99"/>
      <c r="B477" s="96"/>
      <c r="C477" s="109"/>
      <c r="D477" s="96"/>
      <c r="E477" s="105"/>
      <c r="F477" s="105"/>
    </row>
    <row r="478" ht="9.0" customHeight="1">
      <c r="A478" s="99"/>
      <c r="B478" s="96"/>
      <c r="C478" s="109"/>
      <c r="D478" s="96"/>
      <c r="E478" s="105"/>
      <c r="F478" s="105"/>
    </row>
    <row r="479" ht="9.0" customHeight="1">
      <c r="A479" s="99"/>
      <c r="B479" s="96"/>
      <c r="C479" s="109"/>
      <c r="D479" s="96"/>
      <c r="E479" s="105"/>
      <c r="F479" s="105"/>
    </row>
    <row r="480" ht="9.0" customHeight="1">
      <c r="A480" s="99"/>
      <c r="B480" s="96"/>
      <c r="C480" s="109"/>
      <c r="D480" s="96"/>
      <c r="E480" s="105"/>
      <c r="F480" s="105"/>
    </row>
    <row r="481" ht="9.0" customHeight="1">
      <c r="A481" s="99"/>
      <c r="B481" s="96"/>
      <c r="C481" s="109"/>
      <c r="D481" s="96"/>
      <c r="E481" s="105"/>
      <c r="F481" s="105"/>
    </row>
    <row r="482" ht="9.0" customHeight="1">
      <c r="A482" s="99"/>
      <c r="B482" s="96"/>
      <c r="C482" s="109"/>
      <c r="D482" s="96"/>
      <c r="E482" s="105"/>
      <c r="F482" s="105"/>
    </row>
    <row r="483" ht="9.0" customHeight="1">
      <c r="A483" s="99"/>
      <c r="B483" s="96"/>
      <c r="C483" s="109"/>
      <c r="D483" s="96"/>
      <c r="E483" s="105"/>
      <c r="F483" s="105"/>
    </row>
    <row r="484" ht="9.0" customHeight="1">
      <c r="A484" s="99"/>
      <c r="B484" s="96"/>
      <c r="C484" s="109"/>
      <c r="D484" s="96"/>
      <c r="E484" s="105"/>
      <c r="F484" s="105"/>
    </row>
    <row r="485" ht="9.0" customHeight="1">
      <c r="A485" s="99"/>
      <c r="B485" s="96"/>
      <c r="C485" s="109"/>
      <c r="D485" s="96"/>
      <c r="E485" s="105"/>
      <c r="F485" s="105"/>
    </row>
    <row r="486" ht="9.0" customHeight="1">
      <c r="A486" s="99"/>
      <c r="B486" s="96"/>
      <c r="C486" s="109"/>
      <c r="D486" s="96"/>
      <c r="E486" s="105"/>
      <c r="F486" s="105"/>
    </row>
    <row r="487" ht="9.0" customHeight="1">
      <c r="A487" s="99"/>
      <c r="B487" s="96"/>
      <c r="C487" s="109"/>
      <c r="D487" s="96"/>
      <c r="E487" s="105"/>
      <c r="F487" s="105"/>
    </row>
    <row r="488" ht="9.0" customHeight="1">
      <c r="A488" s="99"/>
      <c r="B488" s="96"/>
      <c r="C488" s="109"/>
      <c r="D488" s="96"/>
      <c r="E488" s="105"/>
      <c r="F488" s="105"/>
    </row>
    <row r="489" ht="9.0" customHeight="1">
      <c r="A489" s="99"/>
      <c r="B489" s="96"/>
      <c r="C489" s="109"/>
      <c r="D489" s="96"/>
      <c r="E489" s="105"/>
      <c r="F489" s="105"/>
    </row>
    <row r="490" ht="9.0" customHeight="1">
      <c r="A490" s="99"/>
      <c r="B490" s="96"/>
      <c r="C490" s="109"/>
      <c r="D490" s="96"/>
      <c r="E490" s="105"/>
      <c r="F490" s="105"/>
    </row>
    <row r="491" ht="9.0" customHeight="1">
      <c r="A491" s="99"/>
      <c r="B491" s="96"/>
      <c r="C491" s="109"/>
      <c r="D491" s="96"/>
      <c r="E491" s="105"/>
      <c r="F491" s="105"/>
    </row>
    <row r="492" ht="9.0" customHeight="1">
      <c r="A492" s="99"/>
      <c r="B492" s="96"/>
      <c r="C492" s="109"/>
      <c r="D492" s="96"/>
      <c r="E492" s="105"/>
      <c r="F492" s="105"/>
    </row>
    <row r="493" ht="9.0" customHeight="1">
      <c r="A493" s="99"/>
      <c r="B493" s="96"/>
      <c r="C493" s="109"/>
      <c r="D493" s="96"/>
      <c r="E493" s="105"/>
      <c r="F493" s="105"/>
    </row>
    <row r="494" ht="9.0" customHeight="1">
      <c r="A494" s="99"/>
      <c r="B494" s="96"/>
      <c r="C494" s="109"/>
      <c r="D494" s="96"/>
      <c r="E494" s="105"/>
      <c r="F494" s="105"/>
    </row>
    <row r="495" ht="9.0" customHeight="1">
      <c r="A495" s="99"/>
      <c r="B495" s="96"/>
      <c r="C495" s="109"/>
      <c r="D495" s="96"/>
      <c r="E495" s="105"/>
      <c r="F495" s="105"/>
    </row>
    <row r="496" ht="9.0" customHeight="1">
      <c r="A496" s="99"/>
      <c r="B496" s="96"/>
      <c r="C496" s="109"/>
      <c r="D496" s="96"/>
      <c r="E496" s="105"/>
      <c r="F496" s="105"/>
    </row>
    <row r="497" ht="9.0" customHeight="1">
      <c r="A497" s="99"/>
      <c r="B497" s="96"/>
      <c r="C497" s="109"/>
      <c r="D497" s="96"/>
      <c r="E497" s="105"/>
      <c r="F497" s="105"/>
    </row>
    <row r="498" ht="9.0" customHeight="1">
      <c r="A498" s="99"/>
      <c r="B498" s="96"/>
      <c r="C498" s="109"/>
      <c r="D498" s="96"/>
      <c r="E498" s="105"/>
      <c r="F498" s="105"/>
    </row>
    <row r="499" ht="9.0" customHeight="1">
      <c r="A499" s="99"/>
      <c r="B499" s="96"/>
      <c r="C499" s="109"/>
      <c r="D499" s="96"/>
      <c r="E499" s="105"/>
      <c r="F499" s="105"/>
    </row>
    <row r="500" ht="9.0" customHeight="1">
      <c r="A500" s="99"/>
      <c r="B500" s="96"/>
      <c r="C500" s="109"/>
      <c r="D500" s="96"/>
      <c r="E500" s="105"/>
      <c r="F500" s="105"/>
    </row>
    <row r="501" ht="9.0" customHeight="1">
      <c r="A501" s="99"/>
      <c r="B501" s="96"/>
      <c r="C501" s="109"/>
      <c r="D501" s="96"/>
      <c r="E501" s="105"/>
      <c r="F501" s="105"/>
    </row>
    <row r="502" ht="9.0" customHeight="1">
      <c r="A502" s="99"/>
      <c r="B502" s="96"/>
      <c r="C502" s="109"/>
      <c r="D502" s="96"/>
      <c r="E502" s="105"/>
      <c r="F502" s="105"/>
    </row>
    <row r="503" ht="9.0" customHeight="1">
      <c r="A503" s="99"/>
      <c r="B503" s="96"/>
      <c r="C503" s="109"/>
      <c r="D503" s="96"/>
      <c r="E503" s="105"/>
      <c r="F503" s="105"/>
    </row>
    <row r="504" ht="9.0" customHeight="1">
      <c r="A504" s="99"/>
      <c r="B504" s="96"/>
      <c r="C504" s="109"/>
      <c r="D504" s="96"/>
      <c r="E504" s="105"/>
      <c r="F504" s="105"/>
    </row>
    <row r="505" ht="9.0" customHeight="1">
      <c r="A505" s="99"/>
      <c r="B505" s="96"/>
      <c r="C505" s="109"/>
      <c r="D505" s="96"/>
      <c r="E505" s="105"/>
      <c r="F505" s="105"/>
    </row>
    <row r="506" ht="9.0" customHeight="1">
      <c r="A506" s="99"/>
      <c r="B506" s="96"/>
      <c r="C506" s="109"/>
      <c r="D506" s="96"/>
      <c r="E506" s="105"/>
      <c r="F506" s="105"/>
    </row>
    <row r="507" ht="9.0" customHeight="1">
      <c r="A507" s="99"/>
      <c r="B507" s="96"/>
      <c r="C507" s="109"/>
      <c r="D507" s="96"/>
      <c r="E507" s="105"/>
      <c r="F507" s="105"/>
    </row>
    <row r="508" ht="9.0" customHeight="1">
      <c r="A508" s="99"/>
      <c r="B508" s="96"/>
      <c r="C508" s="109"/>
      <c r="D508" s="96"/>
      <c r="E508" s="105"/>
      <c r="F508" s="105"/>
    </row>
    <row r="509" ht="9.0" customHeight="1">
      <c r="A509" s="99"/>
      <c r="B509" s="96"/>
      <c r="C509" s="109"/>
      <c r="D509" s="96"/>
      <c r="E509" s="105"/>
      <c r="F509" s="105"/>
    </row>
    <row r="510" ht="9.0" customHeight="1">
      <c r="A510" s="99"/>
      <c r="B510" s="96"/>
      <c r="C510" s="109"/>
      <c r="D510" s="96"/>
      <c r="E510" s="105"/>
      <c r="F510" s="105"/>
    </row>
    <row r="511" ht="9.0" customHeight="1">
      <c r="A511" s="99"/>
      <c r="B511" s="96"/>
      <c r="C511" s="109"/>
      <c r="D511" s="96"/>
      <c r="E511" s="105"/>
      <c r="F511" s="105"/>
    </row>
    <row r="512" ht="9.0" customHeight="1">
      <c r="A512" s="99"/>
      <c r="B512" s="96"/>
      <c r="C512" s="109"/>
      <c r="D512" s="96"/>
      <c r="E512" s="105"/>
      <c r="F512" s="105"/>
    </row>
    <row r="513" ht="9.0" customHeight="1">
      <c r="A513" s="99"/>
      <c r="B513" s="96"/>
      <c r="C513" s="109"/>
      <c r="D513" s="96"/>
      <c r="E513" s="105"/>
      <c r="F513" s="105"/>
    </row>
    <row r="514" ht="9.0" customHeight="1">
      <c r="A514" s="99"/>
      <c r="B514" s="96"/>
      <c r="C514" s="109"/>
      <c r="D514" s="96"/>
      <c r="E514" s="105"/>
      <c r="F514" s="105"/>
    </row>
    <row r="515" ht="9.0" customHeight="1">
      <c r="A515" s="99"/>
      <c r="B515" s="96"/>
      <c r="C515" s="109"/>
      <c r="D515" s="96"/>
      <c r="E515" s="105"/>
      <c r="F515" s="105"/>
    </row>
    <row r="516" ht="9.0" customHeight="1">
      <c r="A516" s="99"/>
      <c r="B516" s="96"/>
      <c r="C516" s="109"/>
      <c r="D516" s="96"/>
      <c r="E516" s="105"/>
      <c r="F516" s="105"/>
    </row>
    <row r="517" ht="9.0" customHeight="1">
      <c r="A517" s="99"/>
      <c r="B517" s="96"/>
      <c r="C517" s="109"/>
      <c r="D517" s="96"/>
      <c r="E517" s="105"/>
      <c r="F517" s="105"/>
    </row>
    <row r="518" ht="9.0" customHeight="1">
      <c r="A518" s="99"/>
      <c r="B518" s="96"/>
      <c r="C518" s="109"/>
      <c r="D518" s="96"/>
      <c r="E518" s="105"/>
      <c r="F518" s="105"/>
    </row>
    <row r="519" ht="9.0" customHeight="1">
      <c r="A519" s="99"/>
      <c r="B519" s="96"/>
      <c r="C519" s="109"/>
      <c r="D519" s="96"/>
      <c r="E519" s="105"/>
      <c r="F519" s="105"/>
    </row>
    <row r="520" ht="9.0" customHeight="1">
      <c r="A520" s="99"/>
      <c r="B520" s="96"/>
      <c r="C520" s="109"/>
      <c r="D520" s="96"/>
      <c r="E520" s="105"/>
      <c r="F520" s="105"/>
    </row>
    <row r="521" ht="9.0" customHeight="1">
      <c r="A521" s="99"/>
      <c r="B521" s="96"/>
      <c r="C521" s="109"/>
      <c r="D521" s="96"/>
      <c r="E521" s="105"/>
      <c r="F521" s="105"/>
    </row>
    <row r="522" ht="9.0" customHeight="1">
      <c r="A522" s="99"/>
      <c r="B522" s="96"/>
      <c r="C522" s="109"/>
      <c r="D522" s="96"/>
      <c r="E522" s="105"/>
      <c r="F522" s="105"/>
    </row>
    <row r="523" ht="9.0" customHeight="1">
      <c r="A523" s="99"/>
      <c r="B523" s="96"/>
      <c r="C523" s="109"/>
      <c r="D523" s="96"/>
      <c r="E523" s="105"/>
      <c r="F523" s="105"/>
    </row>
    <row r="524" ht="9.0" customHeight="1">
      <c r="A524" s="99"/>
      <c r="B524" s="96"/>
      <c r="C524" s="109"/>
      <c r="D524" s="96"/>
      <c r="E524" s="105"/>
      <c r="F524" s="105"/>
    </row>
    <row r="525" ht="9.0" customHeight="1">
      <c r="A525" s="99"/>
      <c r="B525" s="96"/>
      <c r="C525" s="109"/>
      <c r="D525" s="96"/>
      <c r="E525" s="105"/>
      <c r="F525" s="105"/>
    </row>
    <row r="526" ht="9.0" customHeight="1">
      <c r="A526" s="99"/>
      <c r="B526" s="96"/>
      <c r="C526" s="109"/>
      <c r="D526" s="96"/>
      <c r="E526" s="105"/>
      <c r="F526" s="105"/>
    </row>
    <row r="527" ht="9.0" customHeight="1">
      <c r="A527" s="99"/>
      <c r="B527" s="96"/>
      <c r="C527" s="109"/>
      <c r="D527" s="96"/>
      <c r="E527" s="105"/>
      <c r="F527" s="105"/>
    </row>
    <row r="528" ht="9.0" customHeight="1">
      <c r="A528" s="99"/>
      <c r="B528" s="96"/>
      <c r="C528" s="109"/>
      <c r="D528" s="96"/>
      <c r="E528" s="105"/>
      <c r="F528" s="105"/>
    </row>
    <row r="529" ht="9.0" customHeight="1">
      <c r="A529" s="99"/>
      <c r="B529" s="96"/>
      <c r="C529" s="109"/>
      <c r="D529" s="96"/>
      <c r="E529" s="105"/>
      <c r="F529" s="105"/>
    </row>
    <row r="530" ht="9.0" customHeight="1">
      <c r="A530" s="99"/>
      <c r="B530" s="96"/>
      <c r="C530" s="109"/>
      <c r="D530" s="96"/>
      <c r="E530" s="105"/>
      <c r="F530" s="105"/>
    </row>
    <row r="531" ht="9.0" customHeight="1">
      <c r="A531" s="99"/>
      <c r="B531" s="96"/>
      <c r="C531" s="109"/>
      <c r="D531" s="96"/>
      <c r="E531" s="105"/>
      <c r="F531" s="105"/>
    </row>
    <row r="532" ht="9.0" customHeight="1">
      <c r="A532" s="99"/>
      <c r="B532" s="96"/>
      <c r="C532" s="109"/>
      <c r="D532" s="96"/>
      <c r="E532" s="105"/>
      <c r="F532" s="105"/>
    </row>
    <row r="533" ht="9.0" customHeight="1">
      <c r="A533" s="99"/>
      <c r="B533" s="96"/>
      <c r="C533" s="109"/>
      <c r="D533" s="96"/>
      <c r="E533" s="105"/>
      <c r="F533" s="105"/>
    </row>
    <row r="534" ht="9.0" customHeight="1">
      <c r="A534" s="99"/>
      <c r="B534" s="96"/>
      <c r="C534" s="109"/>
      <c r="D534" s="96"/>
      <c r="E534" s="105"/>
      <c r="F534" s="105"/>
    </row>
    <row r="535" ht="9.0" customHeight="1">
      <c r="A535" s="99"/>
      <c r="B535" s="96"/>
      <c r="C535" s="109"/>
      <c r="D535" s="96"/>
      <c r="E535" s="105"/>
      <c r="F535" s="105"/>
    </row>
    <row r="536" ht="9.0" customHeight="1">
      <c r="A536" s="99"/>
      <c r="B536" s="96"/>
      <c r="C536" s="109"/>
      <c r="D536" s="96"/>
      <c r="E536" s="105"/>
      <c r="F536" s="105"/>
    </row>
    <row r="537" ht="9.0" customHeight="1">
      <c r="A537" s="99"/>
      <c r="B537" s="96"/>
      <c r="C537" s="109"/>
      <c r="D537" s="96"/>
      <c r="E537" s="105"/>
      <c r="F537" s="105"/>
    </row>
    <row r="538" ht="9.0" customHeight="1">
      <c r="A538" s="99"/>
      <c r="B538" s="96"/>
      <c r="C538" s="109"/>
      <c r="D538" s="96"/>
      <c r="E538" s="105"/>
      <c r="F538" s="105"/>
    </row>
    <row r="539" ht="9.0" customHeight="1">
      <c r="A539" s="99"/>
      <c r="B539" s="96"/>
      <c r="C539" s="109"/>
      <c r="D539" s="96"/>
      <c r="E539" s="105"/>
      <c r="F539" s="105"/>
    </row>
    <row r="540" ht="9.0" customHeight="1">
      <c r="A540" s="99"/>
      <c r="B540" s="96"/>
      <c r="C540" s="109"/>
      <c r="D540" s="96"/>
      <c r="E540" s="105"/>
      <c r="F540" s="105"/>
    </row>
    <row r="541" ht="9.0" customHeight="1">
      <c r="A541" s="99"/>
      <c r="B541" s="96"/>
      <c r="C541" s="109"/>
      <c r="D541" s="96"/>
      <c r="E541" s="105"/>
      <c r="F541" s="105"/>
    </row>
    <row r="542" ht="9.0" customHeight="1">
      <c r="A542" s="99"/>
      <c r="B542" s="96"/>
      <c r="C542" s="109"/>
      <c r="D542" s="96"/>
      <c r="E542" s="105"/>
      <c r="F542" s="105"/>
    </row>
    <row r="543" ht="9.0" customHeight="1">
      <c r="A543" s="99"/>
      <c r="B543" s="96"/>
      <c r="C543" s="109"/>
      <c r="D543" s="96"/>
      <c r="E543" s="105"/>
      <c r="F543" s="105"/>
    </row>
    <row r="544" ht="9.0" customHeight="1">
      <c r="A544" s="99"/>
      <c r="B544" s="96"/>
      <c r="C544" s="109"/>
      <c r="D544" s="96"/>
      <c r="E544" s="105"/>
      <c r="F544" s="105"/>
    </row>
    <row r="545" ht="9.0" customHeight="1">
      <c r="A545" s="99"/>
      <c r="B545" s="96"/>
      <c r="C545" s="109"/>
      <c r="D545" s="96"/>
      <c r="E545" s="105"/>
      <c r="F545" s="105"/>
    </row>
    <row r="546" ht="9.0" customHeight="1">
      <c r="A546" s="99"/>
      <c r="B546" s="96"/>
      <c r="C546" s="109"/>
      <c r="D546" s="96"/>
      <c r="E546" s="105"/>
      <c r="F546" s="105"/>
    </row>
    <row r="547" ht="9.0" customHeight="1">
      <c r="A547" s="99"/>
      <c r="B547" s="96"/>
      <c r="C547" s="109"/>
      <c r="D547" s="96"/>
      <c r="E547" s="105"/>
      <c r="F547" s="105"/>
    </row>
    <row r="548" ht="9.0" customHeight="1">
      <c r="A548" s="99"/>
      <c r="B548" s="96"/>
      <c r="C548" s="109"/>
      <c r="D548" s="96"/>
      <c r="E548" s="105"/>
      <c r="F548" s="105"/>
    </row>
    <row r="549" ht="9.0" customHeight="1">
      <c r="A549" s="99"/>
      <c r="B549" s="96"/>
      <c r="C549" s="109"/>
      <c r="D549" s="96"/>
      <c r="E549" s="105"/>
      <c r="F549" s="105"/>
    </row>
    <row r="550" ht="9.0" customHeight="1">
      <c r="A550" s="99"/>
      <c r="B550" s="96"/>
      <c r="C550" s="109"/>
      <c r="D550" s="96"/>
      <c r="E550" s="105"/>
      <c r="F550" s="105"/>
    </row>
    <row r="551" ht="9.0" customHeight="1">
      <c r="A551" s="99"/>
      <c r="B551" s="96"/>
      <c r="C551" s="109"/>
      <c r="D551" s="96"/>
      <c r="E551" s="105"/>
      <c r="F551" s="105"/>
    </row>
    <row r="552" ht="9.0" customHeight="1">
      <c r="A552" s="99"/>
      <c r="B552" s="96"/>
      <c r="C552" s="109"/>
      <c r="D552" s="96"/>
      <c r="E552" s="105"/>
      <c r="F552" s="105"/>
    </row>
    <row r="553" ht="9.0" customHeight="1">
      <c r="A553" s="99"/>
      <c r="B553" s="96"/>
      <c r="C553" s="109"/>
      <c r="D553" s="96"/>
      <c r="E553" s="105"/>
      <c r="F553" s="105"/>
    </row>
    <row r="554" ht="9.0" customHeight="1">
      <c r="A554" s="99"/>
      <c r="B554" s="96"/>
      <c r="C554" s="109"/>
      <c r="D554" s="96"/>
      <c r="E554" s="105"/>
      <c r="F554" s="105"/>
    </row>
    <row r="555" ht="9.0" customHeight="1">
      <c r="A555" s="99"/>
      <c r="B555" s="96"/>
      <c r="C555" s="109"/>
      <c r="D555" s="96"/>
      <c r="E555" s="105"/>
      <c r="F555" s="105"/>
    </row>
    <row r="556" ht="9.0" customHeight="1">
      <c r="A556" s="99"/>
      <c r="B556" s="96"/>
      <c r="C556" s="109"/>
      <c r="D556" s="96"/>
      <c r="E556" s="105"/>
      <c r="F556" s="105"/>
    </row>
    <row r="557" ht="9.0" customHeight="1">
      <c r="A557" s="99"/>
      <c r="B557" s="96"/>
      <c r="C557" s="109"/>
      <c r="D557" s="96"/>
      <c r="E557" s="105"/>
      <c r="F557" s="105"/>
    </row>
    <row r="558" ht="9.0" customHeight="1">
      <c r="A558" s="99"/>
      <c r="B558" s="96"/>
      <c r="C558" s="109"/>
      <c r="D558" s="96"/>
      <c r="E558" s="105"/>
      <c r="F558" s="105"/>
    </row>
    <row r="559" ht="9.0" customHeight="1">
      <c r="A559" s="99"/>
      <c r="B559" s="96"/>
      <c r="C559" s="109"/>
      <c r="D559" s="96"/>
      <c r="E559" s="105"/>
      <c r="F559" s="105"/>
    </row>
    <row r="560" ht="9.0" customHeight="1">
      <c r="A560" s="99"/>
      <c r="B560" s="96"/>
      <c r="C560" s="109"/>
      <c r="D560" s="96"/>
      <c r="E560" s="105"/>
      <c r="F560" s="105"/>
    </row>
    <row r="561" ht="9.0" customHeight="1">
      <c r="A561" s="99"/>
      <c r="B561" s="96"/>
      <c r="C561" s="109"/>
      <c r="D561" s="96"/>
      <c r="E561" s="105"/>
      <c r="F561" s="105"/>
    </row>
    <row r="562" ht="9.0" customHeight="1">
      <c r="A562" s="99"/>
      <c r="B562" s="96"/>
      <c r="C562" s="109"/>
      <c r="D562" s="96"/>
      <c r="E562" s="105"/>
      <c r="F562" s="105"/>
    </row>
    <row r="563" ht="9.0" customHeight="1">
      <c r="A563" s="99"/>
      <c r="B563" s="96"/>
      <c r="C563" s="109"/>
      <c r="D563" s="96"/>
      <c r="E563" s="105"/>
      <c r="F563" s="105"/>
    </row>
    <row r="564" ht="9.0" customHeight="1">
      <c r="A564" s="99"/>
      <c r="B564" s="96"/>
      <c r="C564" s="109"/>
      <c r="D564" s="96"/>
      <c r="E564" s="105"/>
      <c r="F564" s="105"/>
    </row>
    <row r="565" ht="9.0" customHeight="1">
      <c r="A565" s="99"/>
      <c r="B565" s="96"/>
      <c r="C565" s="109"/>
      <c r="D565" s="96"/>
      <c r="E565" s="105"/>
      <c r="F565" s="105"/>
    </row>
    <row r="566" ht="9.0" customHeight="1">
      <c r="A566" s="99"/>
      <c r="B566" s="96"/>
      <c r="C566" s="109"/>
      <c r="D566" s="96"/>
      <c r="E566" s="105"/>
      <c r="F566" s="105"/>
    </row>
    <row r="567" ht="9.0" customHeight="1">
      <c r="A567" s="99"/>
      <c r="B567" s="96"/>
      <c r="C567" s="109"/>
      <c r="D567" s="96"/>
      <c r="E567" s="105"/>
      <c r="F567" s="105"/>
    </row>
    <row r="568" ht="9.0" customHeight="1">
      <c r="A568" s="99"/>
      <c r="B568" s="96"/>
      <c r="C568" s="109"/>
      <c r="D568" s="96"/>
      <c r="E568" s="105"/>
      <c r="F568" s="105"/>
    </row>
    <row r="569" ht="9.0" customHeight="1">
      <c r="A569" s="99"/>
      <c r="B569" s="96"/>
      <c r="C569" s="109"/>
      <c r="D569" s="96"/>
      <c r="E569" s="105"/>
      <c r="F569" s="105"/>
    </row>
    <row r="570" ht="9.0" customHeight="1">
      <c r="A570" s="99"/>
      <c r="B570" s="96"/>
      <c r="C570" s="109"/>
      <c r="D570" s="96"/>
      <c r="E570" s="105"/>
      <c r="F570" s="105"/>
    </row>
    <row r="571" ht="9.0" customHeight="1">
      <c r="A571" s="99"/>
      <c r="B571" s="96"/>
      <c r="C571" s="109"/>
      <c r="D571" s="96"/>
      <c r="E571" s="105"/>
      <c r="F571" s="105"/>
    </row>
    <row r="572" ht="9.0" customHeight="1">
      <c r="A572" s="99"/>
      <c r="B572" s="96"/>
      <c r="C572" s="109"/>
      <c r="D572" s="96"/>
      <c r="E572" s="105"/>
      <c r="F572" s="105"/>
    </row>
    <row r="573" ht="9.0" customHeight="1">
      <c r="A573" s="99"/>
      <c r="B573" s="96"/>
      <c r="C573" s="109"/>
      <c r="D573" s="96"/>
      <c r="E573" s="105"/>
      <c r="F573" s="105"/>
    </row>
    <row r="574" ht="9.0" customHeight="1">
      <c r="A574" s="99"/>
      <c r="B574" s="96"/>
      <c r="C574" s="109"/>
      <c r="D574" s="96"/>
      <c r="E574" s="105"/>
      <c r="F574" s="105"/>
    </row>
    <row r="575" ht="9.0" customHeight="1">
      <c r="A575" s="99"/>
      <c r="B575" s="96"/>
      <c r="C575" s="109"/>
      <c r="D575" s="96"/>
      <c r="E575" s="105"/>
      <c r="F575" s="105"/>
    </row>
    <row r="576" ht="9.0" customHeight="1">
      <c r="A576" s="99"/>
      <c r="B576" s="96"/>
      <c r="C576" s="109"/>
      <c r="D576" s="96"/>
      <c r="E576" s="105"/>
      <c r="F576" s="105"/>
    </row>
    <row r="577" ht="9.0" customHeight="1">
      <c r="A577" s="99"/>
      <c r="B577" s="96"/>
      <c r="C577" s="109"/>
      <c r="D577" s="96"/>
      <c r="E577" s="105"/>
      <c r="F577" s="105"/>
    </row>
    <row r="578" ht="9.0" customHeight="1">
      <c r="A578" s="99"/>
      <c r="B578" s="96"/>
      <c r="C578" s="109"/>
      <c r="D578" s="96"/>
      <c r="E578" s="105"/>
      <c r="F578" s="105"/>
    </row>
    <row r="579" ht="9.0" customHeight="1">
      <c r="A579" s="99"/>
      <c r="B579" s="96"/>
      <c r="C579" s="109"/>
      <c r="D579" s="96"/>
      <c r="E579" s="105"/>
      <c r="F579" s="105"/>
    </row>
    <row r="580" ht="9.0" customHeight="1">
      <c r="A580" s="99"/>
      <c r="B580" s="96"/>
      <c r="C580" s="109"/>
      <c r="D580" s="96"/>
      <c r="E580" s="105"/>
      <c r="F580" s="105"/>
    </row>
    <row r="581" ht="9.0" customHeight="1">
      <c r="A581" s="99"/>
      <c r="B581" s="96"/>
      <c r="C581" s="109"/>
      <c r="D581" s="96"/>
      <c r="E581" s="105"/>
      <c r="F581" s="105"/>
    </row>
    <row r="582" ht="9.0" customHeight="1">
      <c r="A582" s="99"/>
      <c r="B582" s="96"/>
      <c r="C582" s="109"/>
      <c r="D582" s="96"/>
      <c r="E582" s="105"/>
      <c r="F582" s="105"/>
    </row>
    <row r="583" ht="9.0" customHeight="1">
      <c r="A583" s="99"/>
      <c r="B583" s="96"/>
      <c r="C583" s="109"/>
      <c r="D583" s="96"/>
      <c r="E583" s="105"/>
      <c r="F583" s="105"/>
    </row>
    <row r="584" ht="9.0" customHeight="1">
      <c r="A584" s="99"/>
      <c r="B584" s="96"/>
      <c r="C584" s="109"/>
      <c r="D584" s="96"/>
      <c r="E584" s="105"/>
      <c r="F584" s="105"/>
    </row>
    <row r="585" ht="9.0" customHeight="1">
      <c r="A585" s="99"/>
      <c r="B585" s="96"/>
      <c r="C585" s="109"/>
      <c r="D585" s="96"/>
      <c r="E585" s="105"/>
      <c r="F585" s="105"/>
    </row>
    <row r="586" ht="9.0" customHeight="1">
      <c r="A586" s="99"/>
      <c r="B586" s="96"/>
      <c r="C586" s="109"/>
      <c r="D586" s="96"/>
      <c r="E586" s="105"/>
      <c r="F586" s="105"/>
    </row>
    <row r="587" ht="9.0" customHeight="1">
      <c r="A587" s="99"/>
      <c r="B587" s="96"/>
      <c r="C587" s="109"/>
      <c r="D587" s="96"/>
      <c r="E587" s="105"/>
      <c r="F587" s="105"/>
    </row>
    <row r="588" ht="9.0" customHeight="1">
      <c r="A588" s="99"/>
      <c r="B588" s="96"/>
      <c r="C588" s="109"/>
      <c r="D588" s="96"/>
      <c r="E588" s="105"/>
      <c r="F588" s="105"/>
    </row>
    <row r="589" ht="9.0" customHeight="1">
      <c r="A589" s="99"/>
      <c r="B589" s="96"/>
      <c r="C589" s="109"/>
      <c r="D589" s="96"/>
      <c r="E589" s="105"/>
      <c r="F589" s="105"/>
    </row>
    <row r="590" ht="9.0" customHeight="1">
      <c r="A590" s="99"/>
      <c r="B590" s="96"/>
      <c r="C590" s="109"/>
      <c r="D590" s="96"/>
      <c r="E590" s="105"/>
      <c r="F590" s="105"/>
    </row>
    <row r="591" ht="9.0" customHeight="1">
      <c r="A591" s="99"/>
      <c r="B591" s="96"/>
      <c r="C591" s="109"/>
      <c r="D591" s="96"/>
      <c r="E591" s="105"/>
      <c r="F591" s="105"/>
    </row>
    <row r="592" ht="9.0" customHeight="1">
      <c r="A592" s="99"/>
      <c r="B592" s="96"/>
      <c r="C592" s="109"/>
      <c r="D592" s="96"/>
      <c r="E592" s="105"/>
      <c r="F592" s="105"/>
    </row>
    <row r="593" ht="9.0" customHeight="1">
      <c r="A593" s="99"/>
      <c r="B593" s="96"/>
      <c r="C593" s="109"/>
      <c r="D593" s="96"/>
      <c r="E593" s="105"/>
      <c r="F593" s="105"/>
    </row>
    <row r="594" ht="9.0" customHeight="1">
      <c r="A594" s="99"/>
      <c r="B594" s="96"/>
      <c r="C594" s="109"/>
      <c r="D594" s="96"/>
      <c r="E594" s="105"/>
      <c r="F594" s="105"/>
    </row>
    <row r="595" ht="9.0" customHeight="1">
      <c r="A595" s="99"/>
      <c r="B595" s="96"/>
      <c r="C595" s="109"/>
      <c r="D595" s="96"/>
      <c r="E595" s="105"/>
      <c r="F595" s="105"/>
    </row>
    <row r="596" ht="9.0" customHeight="1">
      <c r="A596" s="99"/>
      <c r="B596" s="96"/>
      <c r="C596" s="109"/>
      <c r="D596" s="96"/>
      <c r="E596" s="105"/>
      <c r="F596" s="105"/>
    </row>
    <row r="597" ht="9.0" customHeight="1">
      <c r="A597" s="99"/>
      <c r="B597" s="96"/>
      <c r="C597" s="109"/>
      <c r="D597" s="96"/>
      <c r="E597" s="105"/>
      <c r="F597" s="105"/>
    </row>
    <row r="598" ht="9.0" customHeight="1">
      <c r="A598" s="99"/>
      <c r="B598" s="96"/>
      <c r="C598" s="109"/>
      <c r="D598" s="96"/>
      <c r="E598" s="105"/>
      <c r="F598" s="105"/>
    </row>
    <row r="599" ht="9.0" customHeight="1">
      <c r="A599" s="99"/>
      <c r="B599" s="96"/>
      <c r="C599" s="109"/>
      <c r="D599" s="96"/>
      <c r="E599" s="105"/>
      <c r="F599" s="105"/>
    </row>
    <row r="600" ht="9.0" customHeight="1">
      <c r="A600" s="99"/>
      <c r="B600" s="96"/>
      <c r="C600" s="109"/>
      <c r="D600" s="96"/>
      <c r="E600" s="105"/>
      <c r="F600" s="105"/>
    </row>
    <row r="601" ht="9.0" customHeight="1">
      <c r="A601" s="99"/>
      <c r="B601" s="96"/>
      <c r="C601" s="109"/>
      <c r="D601" s="96"/>
      <c r="E601" s="105"/>
      <c r="F601" s="105"/>
    </row>
    <row r="602" ht="9.0" customHeight="1">
      <c r="A602" s="99"/>
      <c r="B602" s="96"/>
      <c r="C602" s="109"/>
      <c r="D602" s="96"/>
      <c r="E602" s="105"/>
      <c r="F602" s="105"/>
    </row>
    <row r="603" ht="9.0" customHeight="1">
      <c r="A603" s="99"/>
      <c r="B603" s="96"/>
      <c r="C603" s="109"/>
      <c r="D603" s="96"/>
      <c r="E603" s="105"/>
      <c r="F603" s="105"/>
    </row>
    <row r="604" ht="9.0" customHeight="1">
      <c r="A604" s="99"/>
      <c r="B604" s="96"/>
      <c r="C604" s="109"/>
      <c r="D604" s="96"/>
      <c r="E604" s="105"/>
      <c r="F604" s="105"/>
    </row>
    <row r="605" ht="9.0" customHeight="1">
      <c r="A605" s="99"/>
      <c r="B605" s="96"/>
      <c r="C605" s="109"/>
      <c r="D605" s="96"/>
      <c r="E605" s="105"/>
      <c r="F605" s="105"/>
    </row>
    <row r="606" ht="9.0" customHeight="1">
      <c r="A606" s="99"/>
      <c r="B606" s="96"/>
      <c r="C606" s="109"/>
      <c r="D606" s="96"/>
      <c r="E606" s="105"/>
      <c r="F606" s="105"/>
    </row>
    <row r="607" ht="9.0" customHeight="1">
      <c r="A607" s="99"/>
      <c r="B607" s="96"/>
      <c r="C607" s="109"/>
      <c r="D607" s="96"/>
      <c r="E607" s="105"/>
      <c r="F607" s="105"/>
    </row>
    <row r="608" ht="9.0" customHeight="1">
      <c r="A608" s="99"/>
      <c r="B608" s="96"/>
      <c r="C608" s="109"/>
      <c r="D608" s="96"/>
      <c r="E608" s="105"/>
      <c r="F608" s="105"/>
    </row>
    <row r="609" ht="9.0" customHeight="1">
      <c r="A609" s="99"/>
      <c r="B609" s="96"/>
      <c r="C609" s="109"/>
      <c r="D609" s="96"/>
      <c r="E609" s="105"/>
      <c r="F609" s="105"/>
    </row>
    <row r="610" ht="9.0" customHeight="1">
      <c r="A610" s="99"/>
      <c r="B610" s="96"/>
      <c r="C610" s="109"/>
      <c r="D610" s="96"/>
      <c r="E610" s="105"/>
      <c r="F610" s="105"/>
    </row>
    <row r="611" ht="9.0" customHeight="1">
      <c r="A611" s="99"/>
      <c r="B611" s="96"/>
      <c r="C611" s="109"/>
      <c r="D611" s="96"/>
      <c r="E611" s="105"/>
      <c r="F611" s="105"/>
    </row>
    <row r="612" ht="9.0" customHeight="1">
      <c r="A612" s="99"/>
      <c r="B612" s="96"/>
      <c r="C612" s="109"/>
      <c r="D612" s="96"/>
      <c r="E612" s="105"/>
      <c r="F612" s="105"/>
    </row>
    <row r="613" ht="9.0" customHeight="1">
      <c r="A613" s="99"/>
      <c r="B613" s="96"/>
      <c r="C613" s="109"/>
      <c r="D613" s="96"/>
      <c r="E613" s="105"/>
      <c r="F613" s="105"/>
    </row>
    <row r="614" ht="9.0" customHeight="1">
      <c r="A614" s="99"/>
      <c r="B614" s="96"/>
      <c r="C614" s="109"/>
      <c r="D614" s="96"/>
      <c r="E614" s="105"/>
      <c r="F614" s="105"/>
    </row>
    <row r="615" ht="9.0" customHeight="1">
      <c r="A615" s="99"/>
      <c r="B615" s="96"/>
      <c r="C615" s="109"/>
      <c r="D615" s="96"/>
      <c r="E615" s="105"/>
      <c r="F615" s="105"/>
    </row>
    <row r="616" ht="9.0" customHeight="1">
      <c r="A616" s="99"/>
      <c r="B616" s="96"/>
      <c r="C616" s="109"/>
      <c r="D616" s="96"/>
      <c r="E616" s="105"/>
      <c r="F616" s="105"/>
    </row>
    <row r="617" ht="9.0" customHeight="1">
      <c r="A617" s="99"/>
      <c r="B617" s="96"/>
      <c r="C617" s="109"/>
      <c r="D617" s="96"/>
      <c r="E617" s="105"/>
      <c r="F617" s="105"/>
    </row>
    <row r="618" ht="9.0" customHeight="1">
      <c r="A618" s="99"/>
      <c r="B618" s="96"/>
      <c r="C618" s="109"/>
      <c r="D618" s="96"/>
      <c r="E618" s="105"/>
      <c r="F618" s="105"/>
    </row>
    <row r="619" ht="9.0" customHeight="1">
      <c r="A619" s="99"/>
      <c r="B619" s="96"/>
      <c r="C619" s="109"/>
      <c r="D619" s="96"/>
      <c r="E619" s="105"/>
      <c r="F619" s="105"/>
    </row>
    <row r="620" ht="9.0" customHeight="1">
      <c r="A620" s="99"/>
      <c r="B620" s="96"/>
      <c r="C620" s="109"/>
      <c r="D620" s="96"/>
      <c r="E620" s="105"/>
      <c r="F620" s="105"/>
    </row>
    <row r="621" ht="9.0" customHeight="1">
      <c r="A621" s="99"/>
      <c r="B621" s="96"/>
      <c r="C621" s="109"/>
      <c r="D621" s="96"/>
      <c r="E621" s="105"/>
      <c r="F621" s="105"/>
    </row>
    <row r="622" ht="9.0" customHeight="1">
      <c r="A622" s="99"/>
      <c r="B622" s="96"/>
      <c r="C622" s="109"/>
      <c r="D622" s="96"/>
      <c r="E622" s="105"/>
      <c r="F622" s="105"/>
    </row>
    <row r="623" ht="9.0" customHeight="1">
      <c r="A623" s="99"/>
      <c r="B623" s="96"/>
      <c r="C623" s="109"/>
      <c r="D623" s="96"/>
      <c r="E623" s="105"/>
      <c r="F623" s="105"/>
    </row>
    <row r="624" ht="9.0" customHeight="1">
      <c r="A624" s="99"/>
      <c r="B624" s="96"/>
      <c r="C624" s="109"/>
      <c r="D624" s="96"/>
      <c r="E624" s="105"/>
      <c r="F624" s="105"/>
    </row>
    <row r="625" ht="9.0" customHeight="1">
      <c r="A625" s="99"/>
      <c r="B625" s="96"/>
      <c r="C625" s="109"/>
      <c r="D625" s="96"/>
      <c r="E625" s="105"/>
      <c r="F625" s="105"/>
    </row>
    <row r="626" ht="9.0" customHeight="1">
      <c r="A626" s="99"/>
      <c r="B626" s="96"/>
      <c r="C626" s="109"/>
      <c r="D626" s="96"/>
      <c r="E626" s="105"/>
      <c r="F626" s="105"/>
    </row>
    <row r="627" ht="9.0" customHeight="1">
      <c r="A627" s="99"/>
      <c r="B627" s="96"/>
      <c r="C627" s="109"/>
      <c r="D627" s="96"/>
      <c r="E627" s="105"/>
      <c r="F627" s="105"/>
    </row>
    <row r="628" ht="9.0" customHeight="1">
      <c r="A628" s="99"/>
      <c r="B628" s="96"/>
      <c r="C628" s="109"/>
      <c r="D628" s="96"/>
      <c r="E628" s="105"/>
      <c r="F628" s="105"/>
    </row>
    <row r="629" ht="9.0" customHeight="1">
      <c r="A629" s="99"/>
      <c r="B629" s="96"/>
      <c r="C629" s="109"/>
      <c r="D629" s="96"/>
      <c r="E629" s="105"/>
      <c r="F629" s="105"/>
    </row>
    <row r="630" ht="9.0" customHeight="1">
      <c r="A630" s="99"/>
      <c r="B630" s="96"/>
      <c r="C630" s="109"/>
      <c r="D630" s="96"/>
      <c r="E630" s="105"/>
      <c r="F630" s="105"/>
    </row>
    <row r="631" ht="9.0" customHeight="1">
      <c r="A631" s="99"/>
      <c r="B631" s="96"/>
      <c r="C631" s="109"/>
      <c r="D631" s="96"/>
      <c r="E631" s="105"/>
      <c r="F631" s="105"/>
    </row>
    <row r="632" ht="9.0" customHeight="1">
      <c r="A632" s="99"/>
      <c r="B632" s="96"/>
      <c r="C632" s="109"/>
      <c r="D632" s="96"/>
      <c r="E632" s="105"/>
      <c r="F632" s="105"/>
    </row>
    <row r="633" ht="9.0" customHeight="1">
      <c r="A633" s="99"/>
      <c r="B633" s="96"/>
      <c r="C633" s="109"/>
      <c r="D633" s="96"/>
      <c r="E633" s="105"/>
      <c r="F633" s="105"/>
    </row>
    <row r="634" ht="9.0" customHeight="1">
      <c r="A634" s="99"/>
      <c r="B634" s="96"/>
      <c r="C634" s="109"/>
      <c r="D634" s="96"/>
      <c r="E634" s="105"/>
      <c r="F634" s="105"/>
    </row>
    <row r="635" ht="9.0" customHeight="1">
      <c r="A635" s="99"/>
      <c r="B635" s="96"/>
      <c r="C635" s="109"/>
      <c r="D635" s="96"/>
      <c r="E635" s="105"/>
      <c r="F635" s="105"/>
    </row>
    <row r="636" ht="9.0" customHeight="1">
      <c r="A636" s="99"/>
      <c r="B636" s="96"/>
      <c r="C636" s="109"/>
      <c r="D636" s="96"/>
      <c r="E636" s="105"/>
      <c r="F636" s="105"/>
    </row>
    <row r="637" ht="9.0" customHeight="1">
      <c r="A637" s="99"/>
      <c r="B637" s="96"/>
      <c r="C637" s="109"/>
      <c r="D637" s="96"/>
      <c r="E637" s="105"/>
      <c r="F637" s="105"/>
    </row>
    <row r="638" ht="9.0" customHeight="1">
      <c r="A638" s="99"/>
      <c r="B638" s="96"/>
      <c r="C638" s="109"/>
      <c r="D638" s="96"/>
      <c r="E638" s="105"/>
      <c r="F638" s="105"/>
    </row>
    <row r="639" ht="9.0" customHeight="1">
      <c r="A639" s="99"/>
      <c r="B639" s="96"/>
      <c r="C639" s="109"/>
      <c r="D639" s="96"/>
      <c r="E639" s="105"/>
      <c r="F639" s="105"/>
    </row>
    <row r="640" ht="9.0" customHeight="1">
      <c r="A640" s="99"/>
      <c r="B640" s="96"/>
      <c r="C640" s="109"/>
      <c r="D640" s="96"/>
      <c r="E640" s="105"/>
      <c r="F640" s="105"/>
    </row>
    <row r="641" ht="9.0" customHeight="1">
      <c r="A641" s="99"/>
      <c r="B641" s="96"/>
      <c r="C641" s="109"/>
      <c r="D641" s="96"/>
      <c r="E641" s="105"/>
      <c r="F641" s="105"/>
    </row>
    <row r="642" ht="9.0" customHeight="1">
      <c r="A642" s="99"/>
      <c r="B642" s="96"/>
      <c r="C642" s="109"/>
      <c r="D642" s="96"/>
      <c r="E642" s="105"/>
      <c r="F642" s="105"/>
    </row>
    <row r="643" ht="9.0" customHeight="1">
      <c r="A643" s="99"/>
      <c r="B643" s="96"/>
      <c r="C643" s="109"/>
      <c r="D643" s="96"/>
      <c r="E643" s="105"/>
      <c r="F643" s="105"/>
    </row>
    <row r="644" ht="9.0" customHeight="1">
      <c r="A644" s="99"/>
      <c r="B644" s="96"/>
      <c r="C644" s="109"/>
      <c r="D644" s="96"/>
      <c r="E644" s="105"/>
      <c r="F644" s="105"/>
    </row>
    <row r="645" ht="9.0" customHeight="1">
      <c r="A645" s="99"/>
      <c r="B645" s="96"/>
      <c r="C645" s="109"/>
      <c r="D645" s="96"/>
      <c r="E645" s="105"/>
      <c r="F645" s="105"/>
    </row>
    <row r="646" ht="9.0" customHeight="1">
      <c r="A646" s="99"/>
      <c r="B646" s="96"/>
      <c r="C646" s="109"/>
      <c r="D646" s="96"/>
      <c r="E646" s="105"/>
      <c r="F646" s="105"/>
    </row>
    <row r="647" ht="9.0" customHeight="1">
      <c r="A647" s="99"/>
      <c r="B647" s="96"/>
      <c r="C647" s="109"/>
      <c r="D647" s="96"/>
      <c r="E647" s="105"/>
      <c r="F647" s="105"/>
    </row>
    <row r="648" ht="9.0" customHeight="1">
      <c r="A648" s="99"/>
      <c r="B648" s="96"/>
      <c r="C648" s="109"/>
      <c r="D648" s="96"/>
      <c r="E648" s="105"/>
      <c r="F648" s="105"/>
    </row>
    <row r="649" ht="9.0" customHeight="1">
      <c r="A649" s="99"/>
      <c r="B649" s="96"/>
      <c r="C649" s="109"/>
      <c r="D649" s="96"/>
      <c r="E649" s="105"/>
      <c r="F649" s="105"/>
    </row>
    <row r="650" ht="9.0" customHeight="1">
      <c r="A650" s="99"/>
      <c r="B650" s="96"/>
      <c r="C650" s="109"/>
      <c r="D650" s="96"/>
      <c r="E650" s="105"/>
      <c r="F650" s="105"/>
    </row>
    <row r="651" ht="9.0" customHeight="1">
      <c r="A651" s="99"/>
      <c r="B651" s="96"/>
      <c r="C651" s="109"/>
      <c r="D651" s="96"/>
      <c r="E651" s="105"/>
      <c r="F651" s="105"/>
    </row>
    <row r="652" ht="9.0" customHeight="1">
      <c r="A652" s="99"/>
      <c r="B652" s="96"/>
      <c r="C652" s="109"/>
      <c r="D652" s="96"/>
      <c r="E652" s="105"/>
      <c r="F652" s="105"/>
    </row>
    <row r="653" ht="9.0" customHeight="1">
      <c r="A653" s="99"/>
      <c r="B653" s="96"/>
      <c r="C653" s="109"/>
      <c r="D653" s="96"/>
      <c r="E653" s="105"/>
      <c r="F653" s="105"/>
    </row>
    <row r="654" ht="9.0" customHeight="1">
      <c r="A654" s="99"/>
      <c r="B654" s="96"/>
      <c r="C654" s="109"/>
      <c r="D654" s="96"/>
      <c r="E654" s="105"/>
      <c r="F654" s="105"/>
    </row>
    <row r="655" ht="9.0" customHeight="1">
      <c r="A655" s="99"/>
      <c r="B655" s="96"/>
      <c r="C655" s="109"/>
      <c r="D655" s="96"/>
      <c r="E655" s="105"/>
      <c r="F655" s="105"/>
    </row>
    <row r="656" ht="9.0" customHeight="1">
      <c r="A656" s="99"/>
      <c r="B656" s="96"/>
      <c r="C656" s="109"/>
      <c r="D656" s="96"/>
      <c r="E656" s="105"/>
      <c r="F656" s="105"/>
    </row>
    <row r="657" ht="9.0" customHeight="1">
      <c r="A657" s="99"/>
      <c r="B657" s="96"/>
      <c r="C657" s="109"/>
      <c r="D657" s="96"/>
      <c r="E657" s="105"/>
      <c r="F657" s="105"/>
    </row>
    <row r="658" ht="9.0" customHeight="1">
      <c r="A658" s="99"/>
      <c r="B658" s="96"/>
      <c r="C658" s="109"/>
      <c r="D658" s="96"/>
      <c r="E658" s="105"/>
      <c r="F658" s="105"/>
    </row>
    <row r="659" ht="9.0" customHeight="1">
      <c r="A659" s="99"/>
      <c r="B659" s="96"/>
      <c r="C659" s="109"/>
      <c r="D659" s="96"/>
      <c r="E659" s="105"/>
      <c r="F659" s="105"/>
    </row>
    <row r="660" ht="9.0" customHeight="1">
      <c r="A660" s="99"/>
      <c r="B660" s="96"/>
      <c r="C660" s="109"/>
      <c r="D660" s="96"/>
      <c r="E660" s="105"/>
      <c r="F660" s="105"/>
    </row>
    <row r="661" ht="9.0" customHeight="1">
      <c r="A661" s="99"/>
      <c r="B661" s="96"/>
      <c r="C661" s="109"/>
      <c r="D661" s="96"/>
      <c r="E661" s="105"/>
      <c r="F661" s="105"/>
    </row>
    <row r="662" ht="9.0" customHeight="1">
      <c r="A662" s="99"/>
      <c r="B662" s="96"/>
      <c r="C662" s="109"/>
      <c r="D662" s="96"/>
      <c r="E662" s="105"/>
      <c r="F662" s="105"/>
    </row>
    <row r="663" ht="9.0" customHeight="1">
      <c r="A663" s="99"/>
      <c r="B663" s="96"/>
      <c r="C663" s="109"/>
      <c r="D663" s="96"/>
      <c r="E663" s="105"/>
      <c r="F663" s="105"/>
    </row>
    <row r="664" ht="9.0" customHeight="1">
      <c r="A664" s="99"/>
      <c r="B664" s="96"/>
      <c r="C664" s="109"/>
      <c r="D664" s="96"/>
      <c r="E664" s="105"/>
      <c r="F664" s="105"/>
    </row>
    <row r="665" ht="9.0" customHeight="1">
      <c r="A665" s="99"/>
      <c r="B665" s="96"/>
      <c r="C665" s="109"/>
      <c r="D665" s="96"/>
      <c r="E665" s="105"/>
      <c r="F665" s="105"/>
    </row>
    <row r="666" ht="9.0" customHeight="1">
      <c r="A666" s="99"/>
      <c r="B666" s="96"/>
      <c r="C666" s="109"/>
      <c r="D666" s="96"/>
      <c r="E666" s="105"/>
      <c r="F666" s="105"/>
    </row>
    <row r="667" ht="9.0" customHeight="1">
      <c r="A667" s="99"/>
      <c r="B667" s="96"/>
      <c r="C667" s="109"/>
      <c r="D667" s="96"/>
      <c r="E667" s="105"/>
      <c r="F667" s="105"/>
    </row>
    <row r="668" ht="9.0" customHeight="1">
      <c r="A668" s="99"/>
      <c r="B668" s="96"/>
      <c r="C668" s="109"/>
      <c r="D668" s="96"/>
      <c r="E668" s="105"/>
      <c r="F668" s="105"/>
    </row>
    <row r="669" ht="9.0" customHeight="1">
      <c r="A669" s="99"/>
      <c r="B669" s="96"/>
      <c r="C669" s="109"/>
      <c r="D669" s="96"/>
      <c r="E669" s="105"/>
      <c r="F669" s="105"/>
    </row>
    <row r="670" ht="9.0" customHeight="1">
      <c r="A670" s="99"/>
      <c r="B670" s="96"/>
      <c r="C670" s="109"/>
      <c r="D670" s="96"/>
      <c r="E670" s="105"/>
      <c r="F670" s="105"/>
    </row>
    <row r="671" ht="9.0" customHeight="1">
      <c r="A671" s="99"/>
      <c r="B671" s="96"/>
      <c r="C671" s="109"/>
      <c r="D671" s="96"/>
      <c r="E671" s="105"/>
      <c r="F671" s="105"/>
    </row>
    <row r="672" ht="9.0" customHeight="1">
      <c r="A672" s="99"/>
      <c r="B672" s="96"/>
      <c r="C672" s="109"/>
      <c r="D672" s="96"/>
      <c r="E672" s="105"/>
      <c r="F672" s="105"/>
    </row>
    <row r="673" ht="9.0" customHeight="1">
      <c r="A673" s="99"/>
      <c r="B673" s="96"/>
      <c r="C673" s="109"/>
      <c r="D673" s="96"/>
      <c r="E673" s="105"/>
      <c r="F673" s="105"/>
    </row>
    <row r="674" ht="9.0" customHeight="1">
      <c r="A674" s="99"/>
      <c r="B674" s="96"/>
      <c r="C674" s="109"/>
      <c r="D674" s="96"/>
      <c r="E674" s="105"/>
      <c r="F674" s="105"/>
    </row>
    <row r="675" ht="9.0" customHeight="1">
      <c r="A675" s="99"/>
      <c r="B675" s="96"/>
      <c r="C675" s="109"/>
      <c r="D675" s="96"/>
      <c r="E675" s="105"/>
      <c r="F675" s="105"/>
    </row>
    <row r="676" ht="9.0" customHeight="1">
      <c r="A676" s="99"/>
      <c r="B676" s="96"/>
      <c r="C676" s="109"/>
      <c r="D676" s="96"/>
      <c r="E676" s="105"/>
      <c r="F676" s="105"/>
    </row>
    <row r="677" ht="9.0" customHeight="1">
      <c r="A677" s="99"/>
      <c r="B677" s="96"/>
      <c r="C677" s="109"/>
      <c r="D677" s="96"/>
      <c r="E677" s="105"/>
      <c r="F677" s="105"/>
    </row>
    <row r="678" ht="9.0" customHeight="1">
      <c r="A678" s="99"/>
      <c r="B678" s="96"/>
      <c r="C678" s="109"/>
      <c r="D678" s="96"/>
      <c r="E678" s="105"/>
      <c r="F678" s="105"/>
    </row>
    <row r="679" ht="9.0" customHeight="1">
      <c r="A679" s="99"/>
      <c r="B679" s="96"/>
      <c r="C679" s="109"/>
      <c r="D679" s="96"/>
      <c r="E679" s="105"/>
      <c r="F679" s="105"/>
    </row>
    <row r="680" ht="9.0" customHeight="1">
      <c r="A680" s="99"/>
      <c r="B680" s="96"/>
      <c r="C680" s="109"/>
      <c r="D680" s="96"/>
      <c r="E680" s="105"/>
      <c r="F680" s="105"/>
    </row>
    <row r="681" ht="9.0" customHeight="1">
      <c r="A681" s="99"/>
      <c r="B681" s="96"/>
      <c r="C681" s="109"/>
      <c r="D681" s="96"/>
      <c r="E681" s="105"/>
      <c r="F681" s="105"/>
    </row>
    <row r="682" ht="9.0" customHeight="1">
      <c r="A682" s="99"/>
      <c r="B682" s="96"/>
      <c r="C682" s="109"/>
      <c r="D682" s="96"/>
      <c r="E682" s="105"/>
      <c r="F682" s="105"/>
    </row>
    <row r="683" ht="9.0" customHeight="1">
      <c r="A683" s="99"/>
      <c r="B683" s="96"/>
      <c r="C683" s="109"/>
      <c r="D683" s="96"/>
      <c r="E683" s="105"/>
      <c r="F683" s="105"/>
    </row>
    <row r="684" ht="9.0" customHeight="1">
      <c r="A684" s="99"/>
      <c r="B684" s="96"/>
      <c r="C684" s="109"/>
      <c r="D684" s="96"/>
      <c r="E684" s="105"/>
      <c r="F684" s="105"/>
    </row>
    <row r="685" ht="9.0" customHeight="1">
      <c r="A685" s="99"/>
      <c r="B685" s="96"/>
      <c r="C685" s="109"/>
      <c r="D685" s="96"/>
      <c r="E685" s="105"/>
      <c r="F685" s="105"/>
    </row>
    <row r="686" ht="9.0" customHeight="1">
      <c r="A686" s="99"/>
      <c r="B686" s="96"/>
      <c r="C686" s="109"/>
      <c r="D686" s="96"/>
      <c r="E686" s="105"/>
      <c r="F686" s="105"/>
    </row>
    <row r="687" ht="9.0" customHeight="1">
      <c r="A687" s="99"/>
      <c r="B687" s="96"/>
      <c r="C687" s="109"/>
      <c r="D687" s="96"/>
      <c r="E687" s="105"/>
      <c r="F687" s="105"/>
    </row>
    <row r="688" ht="9.0" customHeight="1">
      <c r="A688" s="99"/>
      <c r="B688" s="96"/>
      <c r="C688" s="109"/>
      <c r="D688" s="96"/>
      <c r="E688" s="105"/>
      <c r="F688" s="105"/>
    </row>
    <row r="689" ht="9.0" customHeight="1">
      <c r="A689" s="99"/>
      <c r="B689" s="96"/>
      <c r="C689" s="109"/>
      <c r="D689" s="96"/>
      <c r="E689" s="105"/>
      <c r="F689" s="105"/>
    </row>
    <row r="690" ht="9.0" customHeight="1">
      <c r="A690" s="99"/>
      <c r="B690" s="96"/>
      <c r="C690" s="109"/>
      <c r="D690" s="96"/>
      <c r="E690" s="105"/>
      <c r="F690" s="105"/>
    </row>
    <row r="691" ht="9.0" customHeight="1">
      <c r="A691" s="99"/>
      <c r="B691" s="96"/>
      <c r="C691" s="109"/>
      <c r="D691" s="96"/>
      <c r="E691" s="105"/>
      <c r="F691" s="105"/>
    </row>
    <row r="692" ht="9.0" customHeight="1">
      <c r="A692" s="99"/>
      <c r="B692" s="96"/>
      <c r="C692" s="109"/>
      <c r="D692" s="96"/>
      <c r="E692" s="105"/>
      <c r="F692" s="105"/>
    </row>
    <row r="693" ht="9.0" customHeight="1">
      <c r="A693" s="99"/>
      <c r="B693" s="96"/>
      <c r="C693" s="109"/>
      <c r="D693" s="96"/>
      <c r="E693" s="105"/>
      <c r="F693" s="105"/>
    </row>
    <row r="694" ht="9.0" customHeight="1">
      <c r="A694" s="99"/>
      <c r="B694" s="96"/>
      <c r="C694" s="109"/>
      <c r="D694" s="96"/>
      <c r="E694" s="105"/>
      <c r="F694" s="105"/>
    </row>
    <row r="695" ht="9.0" customHeight="1">
      <c r="A695" s="99"/>
      <c r="B695" s="96"/>
      <c r="C695" s="109"/>
      <c r="D695" s="96"/>
      <c r="E695" s="105"/>
      <c r="F695" s="105"/>
    </row>
    <row r="696" ht="9.0" customHeight="1">
      <c r="A696" s="99"/>
      <c r="B696" s="96"/>
      <c r="C696" s="109"/>
      <c r="D696" s="96"/>
      <c r="E696" s="105"/>
      <c r="F696" s="105"/>
    </row>
    <row r="697" ht="9.0" customHeight="1">
      <c r="A697" s="99"/>
      <c r="B697" s="96"/>
      <c r="C697" s="109"/>
      <c r="D697" s="96"/>
      <c r="E697" s="105"/>
      <c r="F697" s="105"/>
    </row>
    <row r="698" ht="9.0" customHeight="1">
      <c r="A698" s="99"/>
      <c r="B698" s="96"/>
      <c r="C698" s="109"/>
      <c r="D698" s="96"/>
      <c r="E698" s="105"/>
      <c r="F698" s="105"/>
    </row>
    <row r="699" ht="9.0" customHeight="1">
      <c r="A699" s="99"/>
      <c r="B699" s="96"/>
      <c r="C699" s="109"/>
      <c r="D699" s="96"/>
      <c r="E699" s="105"/>
      <c r="F699" s="105"/>
    </row>
    <row r="700" ht="9.0" customHeight="1">
      <c r="A700" s="99"/>
      <c r="B700" s="96"/>
      <c r="C700" s="109"/>
      <c r="D700" s="96"/>
      <c r="E700" s="105"/>
      <c r="F700" s="105"/>
    </row>
    <row r="701" ht="9.0" customHeight="1">
      <c r="A701" s="99"/>
      <c r="B701" s="96"/>
      <c r="C701" s="109"/>
      <c r="D701" s="96"/>
      <c r="E701" s="105"/>
      <c r="F701" s="105"/>
    </row>
    <row r="702" ht="9.0" customHeight="1">
      <c r="A702" s="99"/>
      <c r="B702" s="96"/>
      <c r="C702" s="109"/>
      <c r="D702" s="96"/>
      <c r="E702" s="105"/>
      <c r="F702" s="105"/>
    </row>
    <row r="703" ht="9.0" customHeight="1">
      <c r="A703" s="99"/>
      <c r="B703" s="96"/>
      <c r="C703" s="109"/>
      <c r="D703" s="96"/>
      <c r="E703" s="105"/>
      <c r="F703" s="105"/>
    </row>
    <row r="704" ht="9.0" customHeight="1">
      <c r="A704" s="99"/>
      <c r="B704" s="96"/>
      <c r="C704" s="109"/>
      <c r="D704" s="96"/>
      <c r="E704" s="105"/>
      <c r="F704" s="105"/>
    </row>
    <row r="705" ht="9.0" customHeight="1">
      <c r="A705" s="99"/>
      <c r="B705" s="96"/>
      <c r="C705" s="109"/>
      <c r="D705" s="96"/>
      <c r="E705" s="105"/>
      <c r="F705" s="105"/>
    </row>
    <row r="706" ht="9.0" customHeight="1">
      <c r="A706" s="99"/>
      <c r="B706" s="96"/>
      <c r="C706" s="109"/>
      <c r="D706" s="96"/>
      <c r="E706" s="105"/>
      <c r="F706" s="105"/>
    </row>
    <row r="707" ht="9.0" customHeight="1">
      <c r="A707" s="99"/>
      <c r="B707" s="96"/>
      <c r="C707" s="109"/>
      <c r="D707" s="96"/>
      <c r="E707" s="105"/>
      <c r="F707" s="105"/>
    </row>
    <row r="708" ht="9.0" customHeight="1">
      <c r="A708" s="99"/>
      <c r="B708" s="96"/>
      <c r="C708" s="109"/>
      <c r="D708" s="96"/>
      <c r="E708" s="105"/>
      <c r="F708" s="105"/>
    </row>
    <row r="709" ht="9.0" customHeight="1">
      <c r="A709" s="99"/>
      <c r="B709" s="96"/>
      <c r="C709" s="109"/>
      <c r="D709" s="96"/>
      <c r="E709" s="105"/>
      <c r="F709" s="105"/>
    </row>
    <row r="710" ht="9.0" customHeight="1">
      <c r="A710" s="99"/>
      <c r="B710" s="96"/>
      <c r="C710" s="109"/>
      <c r="D710" s="96"/>
      <c r="E710" s="105"/>
      <c r="F710" s="105"/>
    </row>
    <row r="711" ht="9.0" customHeight="1">
      <c r="A711" s="99"/>
      <c r="B711" s="96"/>
      <c r="C711" s="109"/>
      <c r="D711" s="96"/>
      <c r="E711" s="105"/>
      <c r="F711" s="105"/>
    </row>
    <row r="712" ht="9.0" customHeight="1">
      <c r="A712" s="99"/>
      <c r="B712" s="96"/>
      <c r="C712" s="109"/>
      <c r="D712" s="96"/>
      <c r="E712" s="105"/>
      <c r="F712" s="105"/>
    </row>
    <row r="713" ht="9.0" customHeight="1">
      <c r="A713" s="99"/>
      <c r="B713" s="96"/>
      <c r="C713" s="109"/>
      <c r="D713" s="96"/>
      <c r="E713" s="105"/>
      <c r="F713" s="105"/>
    </row>
    <row r="714" ht="9.0" customHeight="1">
      <c r="A714" s="99"/>
      <c r="B714" s="96"/>
      <c r="C714" s="109"/>
      <c r="D714" s="96"/>
      <c r="E714" s="105"/>
      <c r="F714" s="105"/>
    </row>
    <row r="715" ht="9.0" customHeight="1">
      <c r="A715" s="99"/>
      <c r="B715" s="96"/>
      <c r="C715" s="109"/>
      <c r="D715" s="96"/>
      <c r="E715" s="105"/>
      <c r="F715" s="105"/>
    </row>
    <row r="716" ht="9.0" customHeight="1">
      <c r="A716" s="99"/>
      <c r="B716" s="96"/>
      <c r="C716" s="109"/>
      <c r="D716" s="96"/>
      <c r="E716" s="105"/>
      <c r="F716" s="105"/>
    </row>
    <row r="717" ht="9.0" customHeight="1">
      <c r="A717" s="99"/>
      <c r="B717" s="96"/>
      <c r="C717" s="109"/>
      <c r="D717" s="96"/>
      <c r="E717" s="105"/>
      <c r="F717" s="105"/>
    </row>
    <row r="718" ht="9.0" customHeight="1">
      <c r="A718" s="99"/>
      <c r="B718" s="96"/>
      <c r="C718" s="109"/>
      <c r="D718" s="96"/>
      <c r="E718" s="105"/>
      <c r="F718" s="105"/>
    </row>
    <row r="719" ht="9.0" customHeight="1">
      <c r="A719" s="99"/>
      <c r="B719" s="96"/>
      <c r="C719" s="109"/>
      <c r="D719" s="96"/>
      <c r="E719" s="105"/>
      <c r="F719" s="105"/>
    </row>
    <row r="720" ht="9.0" customHeight="1">
      <c r="A720" s="99"/>
      <c r="B720" s="96"/>
      <c r="C720" s="109"/>
      <c r="D720" s="96"/>
      <c r="E720" s="105"/>
      <c r="F720" s="105"/>
    </row>
    <row r="721" ht="9.0" customHeight="1">
      <c r="A721" s="99"/>
      <c r="B721" s="96"/>
      <c r="C721" s="109"/>
      <c r="D721" s="96"/>
      <c r="E721" s="105"/>
      <c r="F721" s="105"/>
    </row>
    <row r="722" ht="9.0" customHeight="1">
      <c r="A722" s="99"/>
      <c r="B722" s="96"/>
      <c r="C722" s="109"/>
      <c r="D722" s="96"/>
      <c r="E722" s="105"/>
      <c r="F722" s="105"/>
    </row>
    <row r="723" ht="9.0" customHeight="1">
      <c r="A723" s="99"/>
      <c r="B723" s="96"/>
      <c r="C723" s="109"/>
      <c r="D723" s="96"/>
      <c r="E723" s="105"/>
      <c r="F723" s="105"/>
    </row>
    <row r="724" ht="9.0" customHeight="1">
      <c r="A724" s="99"/>
      <c r="B724" s="96"/>
      <c r="C724" s="109"/>
      <c r="D724" s="96"/>
      <c r="E724" s="105"/>
      <c r="F724" s="105"/>
    </row>
    <row r="725" ht="9.0" customHeight="1">
      <c r="A725" s="99"/>
      <c r="B725" s="96"/>
      <c r="C725" s="109"/>
      <c r="D725" s="96"/>
      <c r="E725" s="105"/>
      <c r="F725" s="105"/>
    </row>
    <row r="726" ht="9.0" customHeight="1">
      <c r="A726" s="99"/>
      <c r="B726" s="96"/>
      <c r="C726" s="109"/>
      <c r="D726" s="96"/>
      <c r="E726" s="105"/>
      <c r="F726" s="105"/>
    </row>
    <row r="727" ht="9.0" customHeight="1">
      <c r="A727" s="99"/>
      <c r="B727" s="96"/>
      <c r="C727" s="109"/>
      <c r="D727" s="96"/>
      <c r="E727" s="105"/>
      <c r="F727" s="105"/>
    </row>
    <row r="728" ht="9.0" customHeight="1">
      <c r="A728" s="99"/>
      <c r="B728" s="96"/>
      <c r="C728" s="109"/>
      <c r="D728" s="96"/>
      <c r="E728" s="105"/>
      <c r="F728" s="105"/>
    </row>
    <row r="729" ht="9.0" customHeight="1">
      <c r="A729" s="99"/>
      <c r="B729" s="96"/>
      <c r="C729" s="109"/>
      <c r="D729" s="96"/>
      <c r="E729" s="105"/>
      <c r="F729" s="105"/>
    </row>
    <row r="730" ht="9.0" customHeight="1">
      <c r="A730" s="99"/>
      <c r="B730" s="96"/>
      <c r="C730" s="109"/>
      <c r="D730" s="96"/>
      <c r="E730" s="105"/>
      <c r="F730" s="105"/>
    </row>
    <row r="731" ht="9.0" customHeight="1">
      <c r="A731" s="99"/>
      <c r="B731" s="96"/>
      <c r="C731" s="109"/>
      <c r="D731" s="96"/>
      <c r="E731" s="105"/>
      <c r="F731" s="105"/>
    </row>
    <row r="732" ht="9.0" customHeight="1">
      <c r="A732" s="99"/>
      <c r="B732" s="96"/>
      <c r="C732" s="109"/>
      <c r="D732" s="96"/>
      <c r="E732" s="105"/>
      <c r="F732" s="105"/>
    </row>
    <row r="733" ht="9.0" customHeight="1">
      <c r="A733" s="99"/>
      <c r="B733" s="96"/>
      <c r="C733" s="109"/>
      <c r="D733" s="96"/>
      <c r="E733" s="105"/>
      <c r="F733" s="105"/>
    </row>
    <row r="734" ht="9.0" customHeight="1">
      <c r="A734" s="99"/>
      <c r="B734" s="96"/>
      <c r="C734" s="109"/>
      <c r="D734" s="96"/>
      <c r="E734" s="105"/>
      <c r="F734" s="105"/>
    </row>
    <row r="735" ht="9.0" customHeight="1">
      <c r="A735" s="99"/>
      <c r="B735" s="96"/>
      <c r="C735" s="109"/>
      <c r="D735" s="96"/>
      <c r="E735" s="105"/>
      <c r="F735" s="105"/>
    </row>
    <row r="736" ht="9.0" customHeight="1">
      <c r="A736" s="99"/>
      <c r="B736" s="96"/>
      <c r="C736" s="109"/>
      <c r="D736" s="96"/>
      <c r="E736" s="105"/>
      <c r="F736" s="105"/>
    </row>
    <row r="737" ht="9.0" customHeight="1">
      <c r="A737" s="99"/>
      <c r="B737" s="96"/>
      <c r="C737" s="109"/>
      <c r="D737" s="96"/>
      <c r="E737" s="105"/>
      <c r="F737" s="105"/>
    </row>
    <row r="738" ht="9.0" customHeight="1">
      <c r="A738" s="99"/>
      <c r="B738" s="96"/>
      <c r="C738" s="109"/>
      <c r="D738" s="96"/>
      <c r="E738" s="105"/>
      <c r="F738" s="105"/>
    </row>
    <row r="739" ht="9.0" customHeight="1">
      <c r="A739" s="99"/>
      <c r="B739" s="96"/>
      <c r="C739" s="109"/>
      <c r="D739" s="96"/>
      <c r="E739" s="105"/>
      <c r="F739" s="105"/>
    </row>
    <row r="740" ht="9.0" customHeight="1">
      <c r="A740" s="99"/>
      <c r="B740" s="96"/>
      <c r="C740" s="109"/>
      <c r="D740" s="96"/>
      <c r="E740" s="105"/>
      <c r="F740" s="105"/>
    </row>
    <row r="741" ht="9.0" customHeight="1">
      <c r="A741" s="99"/>
      <c r="B741" s="96"/>
      <c r="C741" s="109"/>
      <c r="D741" s="96"/>
      <c r="E741" s="105"/>
      <c r="F741" s="105"/>
    </row>
    <row r="742" ht="9.0" customHeight="1">
      <c r="A742" s="99"/>
      <c r="B742" s="96"/>
      <c r="C742" s="109"/>
      <c r="D742" s="96"/>
      <c r="E742" s="105"/>
      <c r="F742" s="105"/>
    </row>
    <row r="743" ht="9.0" customHeight="1">
      <c r="A743" s="99"/>
      <c r="B743" s="96"/>
      <c r="C743" s="109"/>
      <c r="D743" s="96"/>
      <c r="E743" s="105"/>
      <c r="F743" s="105"/>
    </row>
    <row r="744" ht="9.0" customHeight="1">
      <c r="A744" s="99"/>
      <c r="B744" s="96"/>
      <c r="C744" s="109"/>
      <c r="D744" s="96"/>
      <c r="E744" s="105"/>
      <c r="F744" s="105"/>
    </row>
    <row r="745" ht="9.0" customHeight="1">
      <c r="A745" s="99"/>
      <c r="B745" s="96"/>
      <c r="C745" s="109"/>
      <c r="D745" s="96"/>
      <c r="E745" s="105"/>
      <c r="F745" s="105"/>
    </row>
    <row r="746" ht="9.0" customHeight="1">
      <c r="A746" s="99"/>
      <c r="B746" s="96"/>
      <c r="C746" s="109"/>
      <c r="D746" s="96"/>
      <c r="E746" s="105"/>
      <c r="F746" s="105"/>
    </row>
    <row r="747" ht="9.0" customHeight="1">
      <c r="A747" s="99"/>
      <c r="B747" s="96"/>
      <c r="C747" s="109"/>
      <c r="D747" s="96"/>
      <c r="E747" s="105"/>
      <c r="F747" s="105"/>
    </row>
    <row r="748" ht="9.0" customHeight="1">
      <c r="A748" s="99"/>
      <c r="B748" s="96"/>
      <c r="C748" s="109"/>
      <c r="D748" s="96"/>
      <c r="E748" s="105"/>
      <c r="F748" s="105"/>
    </row>
    <row r="749" ht="9.0" customHeight="1">
      <c r="A749" s="99"/>
      <c r="B749" s="96"/>
      <c r="C749" s="109"/>
      <c r="D749" s="96"/>
      <c r="E749" s="105"/>
      <c r="F749" s="105"/>
    </row>
    <row r="750" ht="9.0" customHeight="1">
      <c r="A750" s="99"/>
      <c r="B750" s="96"/>
      <c r="C750" s="109"/>
      <c r="D750" s="96"/>
      <c r="E750" s="105"/>
      <c r="F750" s="105"/>
    </row>
    <row r="751" ht="9.0" customHeight="1">
      <c r="A751" s="99"/>
      <c r="B751" s="96"/>
      <c r="C751" s="109"/>
      <c r="D751" s="96"/>
      <c r="E751" s="105"/>
      <c r="F751" s="105"/>
    </row>
    <row r="752" ht="9.0" customHeight="1">
      <c r="A752" s="99"/>
      <c r="B752" s="96"/>
      <c r="C752" s="109"/>
      <c r="D752" s="96"/>
      <c r="E752" s="105"/>
      <c r="F752" s="105"/>
    </row>
    <row r="753" ht="9.0" customHeight="1">
      <c r="A753" s="99"/>
      <c r="B753" s="96"/>
      <c r="C753" s="109"/>
      <c r="D753" s="96"/>
      <c r="E753" s="105"/>
      <c r="F753" s="105"/>
    </row>
    <row r="754" ht="9.0" customHeight="1">
      <c r="A754" s="99"/>
      <c r="B754" s="96"/>
      <c r="C754" s="109"/>
      <c r="D754" s="96"/>
      <c r="E754" s="105"/>
      <c r="F754" s="105"/>
    </row>
    <row r="755" ht="9.0" customHeight="1">
      <c r="A755" s="99"/>
      <c r="B755" s="96"/>
      <c r="C755" s="109"/>
      <c r="D755" s="96"/>
      <c r="E755" s="105"/>
      <c r="F755" s="105"/>
    </row>
    <row r="756" ht="9.0" customHeight="1">
      <c r="A756" s="99"/>
      <c r="B756" s="96"/>
      <c r="C756" s="109"/>
      <c r="D756" s="96"/>
      <c r="E756" s="105"/>
      <c r="F756" s="105"/>
    </row>
    <row r="757" ht="9.0" customHeight="1">
      <c r="A757" s="99"/>
      <c r="B757" s="96"/>
      <c r="C757" s="109"/>
      <c r="D757" s="96"/>
      <c r="E757" s="105"/>
      <c r="F757" s="105"/>
    </row>
    <row r="758" ht="9.0" customHeight="1">
      <c r="A758" s="99"/>
      <c r="B758" s="96"/>
      <c r="C758" s="109"/>
      <c r="D758" s="96"/>
      <c r="E758" s="105"/>
      <c r="F758" s="105"/>
    </row>
    <row r="759" ht="9.0" customHeight="1">
      <c r="A759" s="99"/>
      <c r="B759" s="96"/>
      <c r="C759" s="109"/>
      <c r="D759" s="96"/>
      <c r="E759" s="105"/>
      <c r="F759" s="105"/>
    </row>
    <row r="760" ht="9.0" customHeight="1">
      <c r="A760" s="99"/>
      <c r="B760" s="96"/>
      <c r="C760" s="109"/>
      <c r="D760" s="96"/>
      <c r="E760" s="105"/>
      <c r="F760" s="105"/>
    </row>
    <row r="761" ht="9.0" customHeight="1">
      <c r="A761" s="99"/>
      <c r="B761" s="96"/>
      <c r="C761" s="109"/>
      <c r="D761" s="96"/>
      <c r="E761" s="105"/>
      <c r="F761" s="105"/>
    </row>
    <row r="762" ht="9.0" customHeight="1">
      <c r="A762" s="99"/>
      <c r="B762" s="96"/>
      <c r="C762" s="109"/>
      <c r="D762" s="96"/>
      <c r="E762" s="105"/>
      <c r="F762" s="105"/>
    </row>
    <row r="763" ht="9.0" customHeight="1">
      <c r="A763" s="99"/>
      <c r="B763" s="96"/>
      <c r="C763" s="109"/>
      <c r="D763" s="96"/>
      <c r="E763" s="105"/>
      <c r="F763" s="105"/>
    </row>
    <row r="764" ht="9.0" customHeight="1">
      <c r="A764" s="99"/>
      <c r="B764" s="96"/>
      <c r="C764" s="109"/>
      <c r="D764" s="96"/>
      <c r="E764" s="105"/>
      <c r="F764" s="105"/>
    </row>
    <row r="765" ht="9.0" customHeight="1">
      <c r="A765" s="99"/>
      <c r="B765" s="96"/>
      <c r="C765" s="109"/>
      <c r="D765" s="96"/>
      <c r="E765" s="105"/>
      <c r="F765" s="105"/>
    </row>
    <row r="766" ht="9.0" customHeight="1">
      <c r="A766" s="99"/>
      <c r="B766" s="96"/>
      <c r="C766" s="109"/>
      <c r="D766" s="96"/>
      <c r="E766" s="105"/>
      <c r="F766" s="105"/>
    </row>
    <row r="767" ht="9.0" customHeight="1">
      <c r="A767" s="99"/>
      <c r="B767" s="96"/>
      <c r="C767" s="109"/>
      <c r="D767" s="96"/>
      <c r="E767" s="105"/>
      <c r="F767" s="105"/>
    </row>
    <row r="768" ht="9.0" customHeight="1">
      <c r="A768" s="99"/>
      <c r="B768" s="96"/>
      <c r="C768" s="109"/>
      <c r="D768" s="96"/>
      <c r="E768" s="105"/>
      <c r="F768" s="105"/>
    </row>
    <row r="769" ht="9.0" customHeight="1">
      <c r="A769" s="99"/>
      <c r="B769" s="96"/>
      <c r="C769" s="109"/>
      <c r="D769" s="96"/>
      <c r="E769" s="105"/>
      <c r="F769" s="105"/>
    </row>
    <row r="770" ht="9.0" customHeight="1">
      <c r="A770" s="99"/>
      <c r="B770" s="96"/>
      <c r="C770" s="109"/>
      <c r="D770" s="96"/>
      <c r="E770" s="105"/>
      <c r="F770" s="105"/>
    </row>
    <row r="771" ht="9.0" customHeight="1">
      <c r="A771" s="99"/>
      <c r="B771" s="96"/>
      <c r="C771" s="109"/>
      <c r="D771" s="96"/>
      <c r="E771" s="105"/>
      <c r="F771" s="105"/>
    </row>
    <row r="772" ht="9.0" customHeight="1">
      <c r="A772" s="99"/>
      <c r="B772" s="96"/>
      <c r="C772" s="109"/>
      <c r="D772" s="96"/>
      <c r="E772" s="105"/>
      <c r="F772" s="105"/>
    </row>
    <row r="773" ht="9.0" customHeight="1">
      <c r="A773" s="99"/>
      <c r="B773" s="96"/>
      <c r="C773" s="109"/>
      <c r="D773" s="96"/>
      <c r="E773" s="105"/>
      <c r="F773" s="105"/>
    </row>
    <row r="774" ht="9.0" customHeight="1">
      <c r="A774" s="99"/>
      <c r="B774" s="96"/>
      <c r="C774" s="109"/>
      <c r="D774" s="96"/>
      <c r="E774" s="105"/>
      <c r="F774" s="105"/>
    </row>
    <row r="775" ht="9.0" customHeight="1">
      <c r="A775" s="99"/>
      <c r="B775" s="96"/>
      <c r="C775" s="109"/>
      <c r="D775" s="96"/>
      <c r="E775" s="105"/>
      <c r="F775" s="105"/>
    </row>
    <row r="776" ht="9.0" customHeight="1">
      <c r="A776" s="99"/>
      <c r="B776" s="96"/>
      <c r="C776" s="109"/>
      <c r="D776" s="96"/>
      <c r="E776" s="105"/>
      <c r="F776" s="105"/>
    </row>
    <row r="777" ht="9.0" customHeight="1">
      <c r="A777" s="99"/>
      <c r="B777" s="96"/>
      <c r="C777" s="109"/>
      <c r="D777" s="96"/>
      <c r="E777" s="105"/>
      <c r="F777" s="105"/>
    </row>
    <row r="778" ht="9.0" customHeight="1">
      <c r="A778" s="99"/>
      <c r="B778" s="96"/>
      <c r="C778" s="109"/>
      <c r="D778" s="96"/>
      <c r="E778" s="105"/>
      <c r="F778" s="105"/>
    </row>
    <row r="779" ht="9.0" customHeight="1">
      <c r="A779" s="99"/>
      <c r="B779" s="96"/>
      <c r="C779" s="109"/>
      <c r="D779" s="96"/>
      <c r="E779" s="105"/>
      <c r="F779" s="105"/>
    </row>
    <row r="780" ht="9.0" customHeight="1">
      <c r="A780" s="99"/>
      <c r="B780" s="96"/>
      <c r="C780" s="109"/>
      <c r="D780" s="96"/>
      <c r="E780" s="105"/>
      <c r="F780" s="105"/>
    </row>
    <row r="781" ht="9.0" customHeight="1">
      <c r="A781" s="99"/>
      <c r="B781" s="96"/>
      <c r="C781" s="109"/>
      <c r="D781" s="96"/>
      <c r="E781" s="105"/>
      <c r="F781" s="105"/>
    </row>
    <row r="782" ht="9.0" customHeight="1">
      <c r="A782" s="99"/>
      <c r="B782" s="96"/>
      <c r="C782" s="109"/>
      <c r="D782" s="96"/>
      <c r="E782" s="105"/>
      <c r="F782" s="105"/>
    </row>
    <row r="783" ht="9.0" customHeight="1">
      <c r="A783" s="99"/>
      <c r="B783" s="96"/>
      <c r="C783" s="109"/>
      <c r="D783" s="96"/>
      <c r="E783" s="105"/>
      <c r="F783" s="105"/>
    </row>
    <row r="784" ht="9.0" customHeight="1">
      <c r="A784" s="99"/>
      <c r="B784" s="96"/>
      <c r="C784" s="109"/>
      <c r="D784" s="96"/>
      <c r="E784" s="105"/>
      <c r="F784" s="105"/>
    </row>
    <row r="785" ht="9.0" customHeight="1">
      <c r="A785" s="99"/>
      <c r="B785" s="96"/>
      <c r="C785" s="109"/>
      <c r="D785" s="96"/>
      <c r="E785" s="105"/>
      <c r="F785" s="105"/>
    </row>
    <row r="786" ht="9.0" customHeight="1">
      <c r="A786" s="99"/>
      <c r="B786" s="96"/>
      <c r="C786" s="109"/>
      <c r="D786" s="96"/>
      <c r="E786" s="105"/>
      <c r="F786" s="105"/>
    </row>
    <row r="787" ht="9.0" customHeight="1">
      <c r="A787" s="99"/>
      <c r="B787" s="96"/>
      <c r="C787" s="109"/>
      <c r="D787" s="96"/>
      <c r="E787" s="105"/>
      <c r="F787" s="105"/>
    </row>
    <row r="788" ht="9.0" customHeight="1">
      <c r="A788" s="99"/>
      <c r="B788" s="96"/>
      <c r="C788" s="109"/>
      <c r="D788" s="96"/>
      <c r="E788" s="105"/>
      <c r="F788" s="105"/>
    </row>
    <row r="789" ht="9.0" customHeight="1">
      <c r="A789" s="99"/>
      <c r="B789" s="96"/>
      <c r="C789" s="109"/>
      <c r="D789" s="96"/>
      <c r="E789" s="105"/>
      <c r="F789" s="105"/>
    </row>
    <row r="790" ht="9.0" customHeight="1">
      <c r="A790" s="99"/>
      <c r="B790" s="96"/>
      <c r="C790" s="109"/>
      <c r="D790" s="96"/>
      <c r="E790" s="105"/>
      <c r="F790" s="105"/>
    </row>
    <row r="791" ht="9.0" customHeight="1">
      <c r="A791" s="99"/>
      <c r="B791" s="96"/>
      <c r="C791" s="109"/>
      <c r="D791" s="96"/>
      <c r="E791" s="105"/>
      <c r="F791" s="105"/>
    </row>
    <row r="792" ht="9.0" customHeight="1">
      <c r="A792" s="99"/>
      <c r="B792" s="96"/>
      <c r="C792" s="109"/>
      <c r="D792" s="96"/>
      <c r="E792" s="105"/>
      <c r="F792" s="105"/>
    </row>
    <row r="793" ht="9.0" customHeight="1">
      <c r="A793" s="99"/>
      <c r="B793" s="96"/>
      <c r="C793" s="109"/>
      <c r="D793" s="96"/>
      <c r="E793" s="105"/>
      <c r="F793" s="105"/>
    </row>
    <row r="794" ht="9.0" customHeight="1">
      <c r="A794" s="99"/>
      <c r="B794" s="96"/>
      <c r="C794" s="109"/>
      <c r="D794" s="96"/>
      <c r="E794" s="105"/>
      <c r="F794" s="105"/>
    </row>
    <row r="795" ht="9.0" customHeight="1">
      <c r="A795" s="99"/>
      <c r="B795" s="96"/>
      <c r="C795" s="109"/>
      <c r="D795" s="96"/>
      <c r="E795" s="105"/>
      <c r="F795" s="105"/>
    </row>
    <row r="796" ht="9.0" customHeight="1">
      <c r="A796" s="99"/>
      <c r="B796" s="96"/>
      <c r="C796" s="109"/>
      <c r="D796" s="96"/>
      <c r="E796" s="105"/>
      <c r="F796" s="105"/>
    </row>
    <row r="797" ht="9.0" customHeight="1">
      <c r="A797" s="99"/>
      <c r="B797" s="96"/>
      <c r="C797" s="109"/>
      <c r="D797" s="96"/>
      <c r="E797" s="105"/>
      <c r="F797" s="105"/>
    </row>
    <row r="798" ht="9.0" customHeight="1">
      <c r="A798" s="99"/>
      <c r="B798" s="96"/>
      <c r="C798" s="109"/>
      <c r="D798" s="96"/>
      <c r="E798" s="105"/>
      <c r="F798" s="105"/>
    </row>
    <row r="799" ht="9.0" customHeight="1">
      <c r="A799" s="99"/>
      <c r="B799" s="96"/>
      <c r="C799" s="109"/>
      <c r="D799" s="96"/>
      <c r="E799" s="105"/>
      <c r="F799" s="105"/>
    </row>
    <row r="800" ht="9.0" customHeight="1">
      <c r="A800" s="99"/>
      <c r="B800" s="96"/>
      <c r="C800" s="109"/>
      <c r="D800" s="96"/>
      <c r="E800" s="105"/>
      <c r="F800" s="105"/>
    </row>
    <row r="801" ht="9.0" customHeight="1">
      <c r="A801" s="99"/>
      <c r="B801" s="96"/>
      <c r="C801" s="109"/>
      <c r="D801" s="96"/>
      <c r="E801" s="105"/>
      <c r="F801" s="105"/>
    </row>
    <row r="802" ht="9.0" customHeight="1">
      <c r="A802" s="99"/>
      <c r="B802" s="96"/>
      <c r="C802" s="109"/>
      <c r="D802" s="96"/>
      <c r="E802" s="105"/>
      <c r="F802" s="105"/>
    </row>
    <row r="803" ht="9.0" customHeight="1">
      <c r="A803" s="99"/>
      <c r="B803" s="96"/>
      <c r="C803" s="109"/>
      <c r="D803" s="96"/>
      <c r="E803" s="105"/>
      <c r="F803" s="105"/>
    </row>
    <row r="804" ht="9.0" customHeight="1">
      <c r="A804" s="99"/>
      <c r="B804" s="96"/>
      <c r="C804" s="109"/>
      <c r="D804" s="96"/>
      <c r="E804" s="105"/>
      <c r="F804" s="105"/>
    </row>
    <row r="805" ht="9.0" customHeight="1">
      <c r="A805" s="99"/>
      <c r="B805" s="96"/>
      <c r="C805" s="109"/>
      <c r="D805" s="96"/>
      <c r="E805" s="105"/>
      <c r="F805" s="105"/>
    </row>
    <row r="806" ht="9.0" customHeight="1">
      <c r="A806" s="99"/>
      <c r="B806" s="96"/>
      <c r="C806" s="109"/>
      <c r="D806" s="96"/>
      <c r="E806" s="105"/>
      <c r="F806" s="105"/>
    </row>
    <row r="807" ht="9.0" customHeight="1">
      <c r="A807" s="99"/>
      <c r="B807" s="96"/>
      <c r="C807" s="109"/>
      <c r="D807" s="96"/>
      <c r="E807" s="105"/>
      <c r="F807" s="105"/>
    </row>
    <row r="808" ht="9.0" customHeight="1">
      <c r="A808" s="99"/>
      <c r="B808" s="96"/>
      <c r="C808" s="109"/>
      <c r="D808" s="96"/>
      <c r="E808" s="105"/>
      <c r="F808" s="105"/>
    </row>
    <row r="809" ht="9.0" customHeight="1">
      <c r="A809" s="99"/>
      <c r="B809" s="96"/>
      <c r="C809" s="109"/>
      <c r="D809" s="96"/>
      <c r="E809" s="105"/>
      <c r="F809" s="105"/>
    </row>
    <row r="810" ht="9.0" customHeight="1">
      <c r="A810" s="99"/>
      <c r="B810" s="96"/>
      <c r="C810" s="109"/>
      <c r="D810" s="96"/>
      <c r="E810" s="105"/>
      <c r="F810" s="105"/>
    </row>
    <row r="811" ht="9.0" customHeight="1">
      <c r="A811" s="99"/>
      <c r="B811" s="96"/>
      <c r="C811" s="109"/>
      <c r="D811" s="96"/>
      <c r="E811" s="105"/>
      <c r="F811" s="105"/>
    </row>
    <row r="812" ht="9.0" customHeight="1">
      <c r="A812" s="99"/>
      <c r="B812" s="96"/>
      <c r="C812" s="109"/>
      <c r="D812" s="96"/>
      <c r="E812" s="105"/>
      <c r="F812" s="105"/>
    </row>
    <row r="813" ht="9.0" customHeight="1">
      <c r="A813" s="99"/>
      <c r="B813" s="96"/>
      <c r="C813" s="109"/>
      <c r="D813" s="96"/>
      <c r="E813" s="105"/>
      <c r="F813" s="105"/>
    </row>
    <row r="814" ht="9.0" customHeight="1">
      <c r="A814" s="99"/>
      <c r="B814" s="96"/>
      <c r="C814" s="109"/>
      <c r="D814" s="96"/>
      <c r="E814" s="105"/>
      <c r="F814" s="105"/>
    </row>
    <row r="815" ht="9.0" customHeight="1">
      <c r="A815" s="99"/>
      <c r="B815" s="96"/>
      <c r="C815" s="109"/>
      <c r="D815" s="96"/>
      <c r="E815" s="105"/>
      <c r="F815" s="105"/>
    </row>
    <row r="816" ht="9.0" customHeight="1">
      <c r="A816" s="99"/>
      <c r="B816" s="96"/>
      <c r="C816" s="109"/>
      <c r="D816" s="96"/>
      <c r="E816" s="105"/>
      <c r="F816" s="105"/>
    </row>
    <row r="817" ht="9.0" customHeight="1">
      <c r="A817" s="99"/>
      <c r="B817" s="96"/>
      <c r="C817" s="109"/>
      <c r="D817" s="96"/>
      <c r="E817" s="105"/>
      <c r="F817" s="105"/>
    </row>
    <row r="818" ht="9.0" customHeight="1">
      <c r="A818" s="99"/>
      <c r="B818" s="96"/>
      <c r="C818" s="109"/>
      <c r="D818" s="96"/>
      <c r="E818" s="105"/>
      <c r="F818" s="105"/>
    </row>
    <row r="819" ht="9.0" customHeight="1">
      <c r="A819" s="99"/>
      <c r="B819" s="96"/>
      <c r="C819" s="109"/>
      <c r="D819" s="96"/>
      <c r="E819" s="105"/>
      <c r="F819" s="105"/>
    </row>
    <row r="820" ht="9.0" customHeight="1">
      <c r="A820" s="99"/>
      <c r="B820" s="96"/>
      <c r="C820" s="109"/>
      <c r="D820" s="96"/>
      <c r="E820" s="105"/>
      <c r="F820" s="105"/>
    </row>
    <row r="821" ht="9.0" customHeight="1">
      <c r="A821" s="99"/>
      <c r="B821" s="96"/>
      <c r="C821" s="109"/>
      <c r="D821" s="96"/>
      <c r="E821" s="105"/>
      <c r="F821" s="105"/>
    </row>
    <row r="822" ht="9.0" customHeight="1">
      <c r="A822" s="99"/>
      <c r="B822" s="96"/>
      <c r="C822" s="109"/>
      <c r="D822" s="96"/>
      <c r="E822" s="105"/>
      <c r="F822" s="105"/>
    </row>
    <row r="823" ht="9.0" customHeight="1">
      <c r="A823" s="99"/>
      <c r="B823" s="96"/>
      <c r="C823" s="109"/>
      <c r="D823" s="96"/>
      <c r="E823" s="105"/>
      <c r="F823" s="105"/>
    </row>
    <row r="824" ht="9.0" customHeight="1">
      <c r="A824" s="99"/>
      <c r="B824" s="96"/>
      <c r="C824" s="109"/>
      <c r="D824" s="96"/>
      <c r="E824" s="105"/>
      <c r="F824" s="105"/>
    </row>
    <row r="825" ht="9.0" customHeight="1">
      <c r="A825" s="99"/>
      <c r="B825" s="96"/>
      <c r="C825" s="109"/>
      <c r="D825" s="96"/>
      <c r="E825" s="105"/>
      <c r="F825" s="105"/>
    </row>
    <row r="826" ht="9.0" customHeight="1">
      <c r="A826" s="99"/>
      <c r="B826" s="96"/>
      <c r="C826" s="109"/>
      <c r="D826" s="96"/>
      <c r="E826" s="105"/>
      <c r="F826" s="105"/>
    </row>
    <row r="827" ht="9.0" customHeight="1">
      <c r="A827" s="99"/>
      <c r="B827" s="96"/>
      <c r="C827" s="109"/>
      <c r="D827" s="96"/>
      <c r="E827" s="105"/>
      <c r="F827" s="105"/>
    </row>
    <row r="828" ht="9.0" customHeight="1">
      <c r="A828" s="99"/>
      <c r="B828" s="96"/>
      <c r="C828" s="109"/>
      <c r="D828" s="96"/>
      <c r="E828" s="105"/>
      <c r="F828" s="105"/>
    </row>
    <row r="829" ht="9.0" customHeight="1">
      <c r="A829" s="99"/>
      <c r="B829" s="96"/>
      <c r="C829" s="109"/>
      <c r="D829" s="96"/>
      <c r="E829" s="105"/>
      <c r="F829" s="105"/>
    </row>
    <row r="830" ht="9.0" customHeight="1">
      <c r="A830" s="99"/>
      <c r="B830" s="96"/>
      <c r="C830" s="109"/>
      <c r="D830" s="96"/>
      <c r="E830" s="105"/>
      <c r="F830" s="105"/>
    </row>
    <row r="831" ht="9.0" customHeight="1">
      <c r="A831" s="99"/>
      <c r="B831" s="96"/>
      <c r="C831" s="109"/>
      <c r="D831" s="96"/>
      <c r="E831" s="105"/>
      <c r="F831" s="105"/>
    </row>
    <row r="832" ht="9.0" customHeight="1">
      <c r="A832" s="99"/>
      <c r="B832" s="96"/>
      <c r="C832" s="109"/>
      <c r="D832" s="96"/>
      <c r="E832" s="105"/>
      <c r="F832" s="105"/>
    </row>
    <row r="833" ht="9.0" customHeight="1">
      <c r="A833" s="99"/>
      <c r="B833" s="96"/>
      <c r="C833" s="109"/>
      <c r="D833" s="96"/>
      <c r="E833" s="105"/>
      <c r="F833" s="105"/>
    </row>
    <row r="834" ht="9.0" customHeight="1">
      <c r="A834" s="99"/>
      <c r="B834" s="96"/>
      <c r="C834" s="109"/>
      <c r="D834" s="96"/>
      <c r="E834" s="105"/>
      <c r="F834" s="105"/>
    </row>
    <row r="835" ht="9.0" customHeight="1">
      <c r="A835" s="99"/>
      <c r="B835" s="96"/>
      <c r="C835" s="109"/>
      <c r="D835" s="96"/>
      <c r="E835" s="105"/>
      <c r="F835" s="105"/>
    </row>
    <row r="836" ht="9.0" customHeight="1">
      <c r="A836" s="99"/>
      <c r="B836" s="96"/>
      <c r="C836" s="109"/>
      <c r="D836" s="96"/>
      <c r="E836" s="105"/>
      <c r="F836" s="105"/>
    </row>
    <row r="837" ht="9.0" customHeight="1">
      <c r="A837" s="99"/>
      <c r="B837" s="96"/>
      <c r="C837" s="109"/>
      <c r="D837" s="96"/>
      <c r="E837" s="105"/>
      <c r="F837" s="105"/>
    </row>
    <row r="838" ht="9.0" customHeight="1">
      <c r="A838" s="99"/>
      <c r="B838" s="96"/>
      <c r="C838" s="109"/>
      <c r="D838" s="96"/>
      <c r="E838" s="105"/>
      <c r="F838" s="105"/>
    </row>
    <row r="839" ht="9.0" customHeight="1">
      <c r="A839" s="99"/>
      <c r="B839" s="96"/>
      <c r="C839" s="109"/>
      <c r="D839" s="96"/>
      <c r="E839" s="105"/>
      <c r="F839" s="105"/>
    </row>
    <row r="840" ht="9.0" customHeight="1">
      <c r="A840" s="99"/>
      <c r="B840" s="96"/>
      <c r="C840" s="109"/>
      <c r="D840" s="96"/>
      <c r="E840" s="105"/>
      <c r="F840" s="105"/>
    </row>
    <row r="841" ht="9.0" customHeight="1">
      <c r="A841" s="99"/>
      <c r="B841" s="96"/>
      <c r="C841" s="109"/>
      <c r="D841" s="96"/>
      <c r="E841" s="105"/>
      <c r="F841" s="105"/>
    </row>
    <row r="842" ht="9.0" customHeight="1">
      <c r="A842" s="99"/>
      <c r="B842" s="96"/>
      <c r="C842" s="109"/>
      <c r="D842" s="96"/>
      <c r="E842" s="105"/>
      <c r="F842" s="105"/>
    </row>
    <row r="843" ht="9.0" customHeight="1">
      <c r="A843" s="99"/>
      <c r="B843" s="96"/>
      <c r="C843" s="109"/>
      <c r="D843" s="96"/>
      <c r="E843" s="105"/>
      <c r="F843" s="105"/>
    </row>
    <row r="844" ht="9.0" customHeight="1">
      <c r="A844" s="99"/>
      <c r="B844" s="96"/>
      <c r="C844" s="109"/>
      <c r="D844" s="96"/>
      <c r="E844" s="105"/>
      <c r="F844" s="105"/>
    </row>
    <row r="845" ht="9.0" customHeight="1">
      <c r="A845" s="99"/>
      <c r="B845" s="96"/>
      <c r="C845" s="109"/>
      <c r="D845" s="96"/>
      <c r="E845" s="105"/>
      <c r="F845" s="105"/>
    </row>
    <row r="846" ht="9.0" customHeight="1">
      <c r="A846" s="99"/>
      <c r="B846" s="96"/>
      <c r="C846" s="109"/>
      <c r="D846" s="96"/>
      <c r="E846" s="105"/>
      <c r="F846" s="105"/>
    </row>
    <row r="847" ht="9.0" customHeight="1">
      <c r="A847" s="99"/>
      <c r="B847" s="96"/>
      <c r="C847" s="109"/>
      <c r="D847" s="96"/>
      <c r="E847" s="105"/>
      <c r="F847" s="105"/>
    </row>
    <row r="848" ht="9.0" customHeight="1">
      <c r="A848" s="99"/>
      <c r="B848" s="96"/>
      <c r="C848" s="109"/>
      <c r="D848" s="96"/>
      <c r="E848" s="105"/>
      <c r="F848" s="105"/>
    </row>
    <row r="849" ht="9.0" customHeight="1">
      <c r="A849" s="99"/>
      <c r="B849" s="96"/>
      <c r="C849" s="109"/>
      <c r="D849" s="96"/>
      <c r="E849" s="105"/>
      <c r="F849" s="105"/>
    </row>
    <row r="850" ht="9.0" customHeight="1">
      <c r="A850" s="99"/>
      <c r="B850" s="96"/>
      <c r="C850" s="109"/>
      <c r="D850" s="96"/>
      <c r="E850" s="105"/>
      <c r="F850" s="105"/>
    </row>
    <row r="851" ht="9.0" customHeight="1">
      <c r="A851" s="99"/>
      <c r="B851" s="96"/>
      <c r="C851" s="109"/>
      <c r="D851" s="96"/>
      <c r="E851" s="105"/>
      <c r="F851" s="105"/>
    </row>
    <row r="852" ht="9.0" customHeight="1">
      <c r="A852" s="99"/>
      <c r="B852" s="96"/>
      <c r="C852" s="109"/>
      <c r="D852" s="96"/>
      <c r="E852" s="105"/>
      <c r="F852" s="105"/>
    </row>
    <row r="853" ht="9.0" customHeight="1">
      <c r="A853" s="99"/>
      <c r="B853" s="96"/>
      <c r="C853" s="109"/>
      <c r="D853" s="96"/>
      <c r="E853" s="105"/>
      <c r="F853" s="105"/>
    </row>
    <row r="854" ht="9.0" customHeight="1">
      <c r="A854" s="99"/>
      <c r="B854" s="96"/>
      <c r="C854" s="109"/>
      <c r="D854" s="96"/>
      <c r="E854" s="105"/>
      <c r="F854" s="105"/>
    </row>
    <row r="855" ht="9.0" customHeight="1">
      <c r="A855" s="99"/>
      <c r="B855" s="96"/>
      <c r="C855" s="109"/>
      <c r="D855" s="96"/>
      <c r="E855" s="105"/>
      <c r="F855" s="105"/>
    </row>
    <row r="856" ht="9.0" customHeight="1">
      <c r="A856" s="99"/>
      <c r="B856" s="96"/>
      <c r="C856" s="109"/>
      <c r="D856" s="96"/>
      <c r="E856" s="105"/>
      <c r="F856" s="105"/>
    </row>
    <row r="857" ht="9.0" customHeight="1">
      <c r="A857" s="99"/>
      <c r="B857" s="96"/>
      <c r="C857" s="109"/>
      <c r="D857" s="96"/>
      <c r="E857" s="105"/>
      <c r="F857" s="105"/>
    </row>
    <row r="858" ht="9.0" customHeight="1">
      <c r="A858" s="99"/>
      <c r="B858" s="96"/>
      <c r="C858" s="109"/>
      <c r="D858" s="96"/>
      <c r="E858" s="105"/>
      <c r="F858" s="105"/>
    </row>
    <row r="859" ht="9.0" customHeight="1">
      <c r="A859" s="99"/>
      <c r="B859" s="96"/>
      <c r="C859" s="109"/>
      <c r="D859" s="96"/>
      <c r="E859" s="105"/>
      <c r="F859" s="105"/>
    </row>
    <row r="860" ht="9.0" customHeight="1">
      <c r="A860" s="99"/>
      <c r="B860" s="96"/>
      <c r="C860" s="109"/>
      <c r="D860" s="96"/>
      <c r="E860" s="105"/>
      <c r="F860" s="105"/>
    </row>
    <row r="861" ht="9.0" customHeight="1">
      <c r="A861" s="99"/>
      <c r="B861" s="96"/>
      <c r="C861" s="109"/>
      <c r="D861" s="96"/>
      <c r="E861" s="105"/>
      <c r="F861" s="105"/>
    </row>
    <row r="862" ht="9.0" customHeight="1">
      <c r="A862" s="99"/>
      <c r="B862" s="96"/>
      <c r="C862" s="109"/>
      <c r="D862" s="96"/>
      <c r="E862" s="105"/>
      <c r="F862" s="105"/>
    </row>
    <row r="863" ht="9.0" customHeight="1">
      <c r="A863" s="99"/>
      <c r="B863" s="96"/>
      <c r="C863" s="109"/>
      <c r="D863" s="96"/>
      <c r="E863" s="105"/>
      <c r="F863" s="105"/>
    </row>
    <row r="864" ht="9.0" customHeight="1">
      <c r="A864" s="99"/>
      <c r="B864" s="96"/>
      <c r="C864" s="109"/>
      <c r="D864" s="96"/>
      <c r="E864" s="105"/>
      <c r="F864" s="105"/>
    </row>
    <row r="865" ht="9.0" customHeight="1">
      <c r="A865" s="99"/>
      <c r="B865" s="96"/>
      <c r="C865" s="109"/>
      <c r="D865" s="96"/>
      <c r="E865" s="105"/>
      <c r="F865" s="105"/>
    </row>
    <row r="866" ht="9.0" customHeight="1">
      <c r="A866" s="99"/>
      <c r="B866" s="96"/>
      <c r="C866" s="109"/>
      <c r="D866" s="96"/>
      <c r="E866" s="105"/>
      <c r="F866" s="105"/>
    </row>
    <row r="867" ht="9.0" customHeight="1">
      <c r="A867" s="99"/>
      <c r="B867" s="96"/>
      <c r="C867" s="109"/>
      <c r="D867" s="96"/>
      <c r="E867" s="105"/>
      <c r="F867" s="105"/>
    </row>
    <row r="868" ht="9.0" customHeight="1">
      <c r="A868" s="99"/>
      <c r="B868" s="96"/>
      <c r="C868" s="109"/>
      <c r="D868" s="96"/>
      <c r="E868" s="105"/>
      <c r="F868" s="105"/>
    </row>
    <row r="869" ht="9.0" customHeight="1">
      <c r="A869" s="99"/>
      <c r="B869" s="96"/>
      <c r="C869" s="109"/>
      <c r="D869" s="96"/>
      <c r="E869" s="105"/>
      <c r="F869" s="105"/>
    </row>
    <row r="870" ht="9.0" customHeight="1">
      <c r="A870" s="99"/>
      <c r="B870" s="96"/>
      <c r="C870" s="109"/>
      <c r="D870" s="96"/>
      <c r="E870" s="105"/>
      <c r="F870" s="105"/>
    </row>
    <row r="871" ht="9.0" customHeight="1">
      <c r="A871" s="99"/>
      <c r="B871" s="96"/>
      <c r="C871" s="109"/>
      <c r="D871" s="96"/>
      <c r="E871" s="105"/>
      <c r="F871" s="105"/>
    </row>
    <row r="872" ht="9.0" customHeight="1">
      <c r="A872" s="99"/>
      <c r="B872" s="96"/>
      <c r="C872" s="109"/>
      <c r="D872" s="96"/>
      <c r="E872" s="105"/>
      <c r="F872" s="105"/>
    </row>
    <row r="873" ht="9.0" customHeight="1">
      <c r="A873" s="99"/>
      <c r="B873" s="96"/>
      <c r="C873" s="109"/>
      <c r="D873" s="96"/>
      <c r="E873" s="105"/>
      <c r="F873" s="105"/>
    </row>
    <row r="874" ht="9.0" customHeight="1">
      <c r="A874" s="99"/>
      <c r="B874" s="96"/>
      <c r="C874" s="109"/>
      <c r="D874" s="96"/>
      <c r="E874" s="105"/>
      <c r="F874" s="105"/>
    </row>
    <row r="875" ht="9.0" customHeight="1">
      <c r="A875" s="99"/>
      <c r="B875" s="96"/>
      <c r="C875" s="109"/>
      <c r="D875" s="96"/>
      <c r="E875" s="105"/>
      <c r="F875" s="105"/>
    </row>
    <row r="876" ht="9.0" customHeight="1">
      <c r="A876" s="99"/>
      <c r="B876" s="96"/>
      <c r="C876" s="109"/>
      <c r="D876" s="96"/>
      <c r="E876" s="105"/>
      <c r="F876" s="105"/>
    </row>
    <row r="877" ht="9.0" customHeight="1">
      <c r="A877" s="99"/>
      <c r="B877" s="96"/>
      <c r="C877" s="109"/>
      <c r="D877" s="96"/>
      <c r="E877" s="105"/>
      <c r="F877" s="105"/>
    </row>
    <row r="878" ht="9.0" customHeight="1">
      <c r="A878" s="99"/>
      <c r="B878" s="96"/>
      <c r="C878" s="109"/>
      <c r="D878" s="96"/>
      <c r="E878" s="105"/>
      <c r="F878" s="105"/>
    </row>
    <row r="879" ht="9.0" customHeight="1">
      <c r="A879" s="99"/>
      <c r="B879" s="96"/>
      <c r="C879" s="109"/>
      <c r="D879" s="96"/>
      <c r="E879" s="105"/>
      <c r="F879" s="105"/>
    </row>
    <row r="880" ht="9.0" customHeight="1">
      <c r="A880" s="99"/>
      <c r="B880" s="96"/>
      <c r="C880" s="109"/>
      <c r="D880" s="96"/>
      <c r="E880" s="105"/>
      <c r="F880" s="105"/>
    </row>
    <row r="881" ht="9.0" customHeight="1">
      <c r="A881" s="99"/>
      <c r="B881" s="96"/>
      <c r="C881" s="109"/>
      <c r="D881" s="96"/>
      <c r="E881" s="105"/>
      <c r="F881" s="105"/>
    </row>
    <row r="882" ht="9.0" customHeight="1">
      <c r="A882" s="99"/>
      <c r="B882" s="96"/>
      <c r="C882" s="109"/>
      <c r="D882" s="96"/>
      <c r="E882" s="105"/>
      <c r="F882" s="105"/>
    </row>
    <row r="883" ht="9.0" customHeight="1">
      <c r="A883" s="99"/>
      <c r="B883" s="96"/>
      <c r="C883" s="109"/>
      <c r="D883" s="96"/>
      <c r="E883" s="105"/>
      <c r="F883" s="105"/>
    </row>
    <row r="884" ht="9.0" customHeight="1">
      <c r="A884" s="99"/>
      <c r="B884" s="96"/>
      <c r="C884" s="109"/>
      <c r="D884" s="96"/>
      <c r="E884" s="105"/>
      <c r="F884" s="105"/>
    </row>
    <row r="885" ht="9.0" customHeight="1">
      <c r="A885" s="99"/>
      <c r="B885" s="96"/>
      <c r="C885" s="109"/>
      <c r="D885" s="96"/>
      <c r="E885" s="105"/>
      <c r="F885" s="105"/>
    </row>
    <row r="886" ht="9.0" customHeight="1">
      <c r="A886" s="99"/>
      <c r="B886" s="96"/>
      <c r="C886" s="109"/>
      <c r="D886" s="96"/>
      <c r="E886" s="105"/>
      <c r="F886" s="105"/>
    </row>
    <row r="887" ht="9.0" customHeight="1">
      <c r="A887" s="99"/>
      <c r="B887" s="96"/>
      <c r="C887" s="109"/>
      <c r="D887" s="96"/>
      <c r="E887" s="105"/>
      <c r="F887" s="105"/>
    </row>
    <row r="888" ht="9.0" customHeight="1">
      <c r="A888" s="99"/>
      <c r="B888" s="96"/>
      <c r="C888" s="109"/>
      <c r="D888" s="96"/>
      <c r="E888" s="105"/>
      <c r="F888" s="105"/>
    </row>
    <row r="889" ht="9.0" customHeight="1">
      <c r="A889" s="99"/>
      <c r="B889" s="96"/>
      <c r="C889" s="109"/>
      <c r="D889" s="96"/>
      <c r="E889" s="105"/>
      <c r="F889" s="105"/>
    </row>
    <row r="890" ht="9.0" customHeight="1">
      <c r="A890" s="99"/>
      <c r="B890" s="96"/>
      <c r="C890" s="109"/>
      <c r="D890" s="96"/>
      <c r="E890" s="105"/>
      <c r="F890" s="105"/>
    </row>
    <row r="891" ht="9.0" customHeight="1">
      <c r="A891" s="99"/>
      <c r="B891" s="96"/>
      <c r="C891" s="109"/>
      <c r="D891" s="96"/>
      <c r="E891" s="105"/>
      <c r="F891" s="105"/>
    </row>
    <row r="892" ht="9.0" customHeight="1">
      <c r="A892" s="99"/>
      <c r="B892" s="96"/>
      <c r="C892" s="109"/>
      <c r="D892" s="96"/>
      <c r="E892" s="105"/>
      <c r="F892" s="105"/>
    </row>
    <row r="893" ht="9.0" customHeight="1">
      <c r="A893" s="99"/>
      <c r="B893" s="96"/>
      <c r="C893" s="109"/>
      <c r="D893" s="96"/>
      <c r="E893" s="105"/>
      <c r="F893" s="105"/>
    </row>
    <row r="894" ht="9.0" customHeight="1">
      <c r="A894" s="99"/>
      <c r="B894" s="96"/>
      <c r="C894" s="109"/>
      <c r="D894" s="96"/>
      <c r="E894" s="105"/>
      <c r="F894" s="105"/>
    </row>
    <row r="895" ht="9.0" customHeight="1">
      <c r="A895" s="99"/>
      <c r="B895" s="96"/>
      <c r="C895" s="109"/>
      <c r="D895" s="96"/>
      <c r="E895" s="105"/>
      <c r="F895" s="105"/>
    </row>
    <row r="896" ht="9.0" customHeight="1">
      <c r="A896" s="99"/>
      <c r="B896" s="96"/>
      <c r="C896" s="109"/>
      <c r="D896" s="96"/>
      <c r="E896" s="105"/>
      <c r="F896" s="105"/>
    </row>
    <row r="897" ht="9.0" customHeight="1">
      <c r="A897" s="99"/>
      <c r="B897" s="96"/>
      <c r="C897" s="109"/>
      <c r="D897" s="96"/>
      <c r="E897" s="105"/>
      <c r="F897" s="105"/>
    </row>
    <row r="898" ht="9.0" customHeight="1">
      <c r="A898" s="99"/>
      <c r="B898" s="96"/>
      <c r="C898" s="109"/>
      <c r="D898" s="96"/>
      <c r="E898" s="105"/>
      <c r="F898" s="105"/>
    </row>
    <row r="899" ht="9.0" customHeight="1">
      <c r="A899" s="99"/>
      <c r="B899" s="96"/>
      <c r="C899" s="109"/>
      <c r="D899" s="96"/>
      <c r="E899" s="105"/>
      <c r="F899" s="105"/>
    </row>
    <row r="900" ht="9.0" customHeight="1">
      <c r="A900" s="99"/>
      <c r="B900" s="96"/>
      <c r="C900" s="109"/>
      <c r="D900" s="96"/>
      <c r="E900" s="105"/>
      <c r="F900" s="105"/>
    </row>
    <row r="901" ht="9.0" customHeight="1">
      <c r="A901" s="99"/>
      <c r="B901" s="96"/>
      <c r="C901" s="109"/>
      <c r="D901" s="96"/>
      <c r="E901" s="105"/>
      <c r="F901" s="105"/>
    </row>
    <row r="902" ht="9.0" customHeight="1">
      <c r="A902" s="99"/>
      <c r="B902" s="96"/>
      <c r="C902" s="109"/>
      <c r="D902" s="96"/>
      <c r="E902" s="105"/>
      <c r="F902" s="105"/>
    </row>
    <row r="903" ht="9.0" customHeight="1">
      <c r="A903" s="99"/>
      <c r="B903" s="96"/>
      <c r="C903" s="109"/>
      <c r="D903" s="96"/>
      <c r="E903" s="105"/>
      <c r="F903" s="105"/>
    </row>
    <row r="904" ht="9.0" customHeight="1">
      <c r="A904" s="99"/>
      <c r="B904" s="96"/>
      <c r="C904" s="109"/>
      <c r="D904" s="96"/>
      <c r="E904" s="105"/>
      <c r="F904" s="105"/>
    </row>
    <row r="905" ht="9.0" customHeight="1">
      <c r="A905" s="99"/>
      <c r="B905" s="96"/>
      <c r="C905" s="109"/>
      <c r="D905" s="96"/>
      <c r="E905" s="105"/>
      <c r="F905" s="105"/>
    </row>
    <row r="906" ht="9.0" customHeight="1">
      <c r="A906" s="99"/>
      <c r="B906" s="96"/>
      <c r="C906" s="109"/>
      <c r="D906" s="96"/>
      <c r="E906" s="105"/>
      <c r="F906" s="105"/>
    </row>
    <row r="907" ht="9.0" customHeight="1">
      <c r="A907" s="99"/>
      <c r="B907" s="96"/>
      <c r="C907" s="109"/>
      <c r="D907" s="96"/>
      <c r="E907" s="105"/>
      <c r="F907" s="105"/>
    </row>
    <row r="908" ht="9.0" customHeight="1">
      <c r="A908" s="99"/>
      <c r="B908" s="96"/>
      <c r="C908" s="109"/>
      <c r="D908" s="96"/>
      <c r="E908" s="105"/>
      <c r="F908" s="105"/>
    </row>
    <row r="909" ht="9.0" customHeight="1">
      <c r="A909" s="99"/>
      <c r="B909" s="96"/>
      <c r="C909" s="109"/>
      <c r="D909" s="96"/>
      <c r="E909" s="105"/>
      <c r="F909" s="105"/>
    </row>
    <row r="910" ht="9.0" customHeight="1">
      <c r="A910" s="99"/>
      <c r="B910" s="96"/>
      <c r="C910" s="109"/>
      <c r="D910" s="96"/>
      <c r="E910" s="105"/>
      <c r="F910" s="105"/>
    </row>
    <row r="911" ht="9.0" customHeight="1">
      <c r="A911" s="99"/>
      <c r="B911" s="96"/>
      <c r="C911" s="109"/>
      <c r="D911" s="96"/>
      <c r="E911" s="105"/>
      <c r="F911" s="105"/>
    </row>
    <row r="912" ht="9.0" customHeight="1">
      <c r="A912" s="99"/>
      <c r="B912" s="96"/>
      <c r="C912" s="109"/>
      <c r="D912" s="96"/>
      <c r="E912" s="105"/>
      <c r="F912" s="105"/>
    </row>
    <row r="913" ht="9.0" customHeight="1">
      <c r="A913" s="99"/>
      <c r="B913" s="96"/>
      <c r="C913" s="109"/>
      <c r="D913" s="96"/>
      <c r="E913" s="105"/>
      <c r="F913" s="105"/>
    </row>
    <row r="914" ht="9.0" customHeight="1">
      <c r="A914" s="99"/>
      <c r="B914" s="96"/>
      <c r="C914" s="109"/>
      <c r="D914" s="96"/>
      <c r="E914" s="105"/>
      <c r="F914" s="105"/>
    </row>
    <row r="915" ht="9.0" customHeight="1">
      <c r="A915" s="99"/>
      <c r="B915" s="96"/>
      <c r="C915" s="109"/>
      <c r="D915" s="96"/>
      <c r="E915" s="105"/>
      <c r="F915" s="105"/>
    </row>
    <row r="916" ht="9.0" customHeight="1">
      <c r="A916" s="99"/>
      <c r="B916" s="96"/>
      <c r="C916" s="109"/>
      <c r="D916" s="96"/>
      <c r="E916" s="105"/>
      <c r="F916" s="105"/>
    </row>
    <row r="917" ht="9.0" customHeight="1">
      <c r="A917" s="99"/>
      <c r="B917" s="96"/>
      <c r="C917" s="109"/>
      <c r="D917" s="96"/>
      <c r="E917" s="105"/>
      <c r="F917" s="105"/>
    </row>
    <row r="918" ht="9.0" customHeight="1">
      <c r="A918" s="99"/>
      <c r="B918" s="96"/>
      <c r="C918" s="109"/>
      <c r="D918" s="96"/>
      <c r="E918" s="105"/>
      <c r="F918" s="105"/>
    </row>
    <row r="919" ht="9.0" customHeight="1">
      <c r="A919" s="99"/>
      <c r="B919" s="96"/>
      <c r="C919" s="109"/>
      <c r="D919" s="96"/>
      <c r="E919" s="105"/>
      <c r="F919" s="105"/>
    </row>
    <row r="920" ht="9.0" customHeight="1">
      <c r="A920" s="99"/>
      <c r="B920" s="96"/>
      <c r="C920" s="109"/>
      <c r="D920" s="96"/>
      <c r="E920" s="105"/>
      <c r="F920" s="105"/>
    </row>
    <row r="921" ht="9.0" customHeight="1">
      <c r="A921" s="99"/>
      <c r="B921" s="96"/>
      <c r="C921" s="109"/>
      <c r="D921" s="96"/>
      <c r="E921" s="105"/>
      <c r="F921" s="105"/>
    </row>
    <row r="922" ht="9.0" customHeight="1">
      <c r="A922" s="99"/>
      <c r="B922" s="96"/>
      <c r="C922" s="109"/>
      <c r="D922" s="96"/>
      <c r="E922" s="105"/>
      <c r="F922" s="105"/>
    </row>
    <row r="923" ht="9.0" customHeight="1">
      <c r="A923" s="99"/>
      <c r="B923" s="96"/>
      <c r="C923" s="109"/>
      <c r="D923" s="96"/>
      <c r="E923" s="105"/>
      <c r="F923" s="105"/>
    </row>
    <row r="924" ht="9.0" customHeight="1">
      <c r="A924" s="99"/>
      <c r="B924" s="96"/>
      <c r="C924" s="109"/>
      <c r="D924" s="96"/>
      <c r="E924" s="105"/>
      <c r="F924" s="105"/>
    </row>
    <row r="925" ht="9.0" customHeight="1">
      <c r="A925" s="99"/>
      <c r="B925" s="96"/>
      <c r="C925" s="109"/>
      <c r="D925" s="96"/>
      <c r="E925" s="105"/>
      <c r="F925" s="105"/>
    </row>
    <row r="926" ht="9.0" customHeight="1">
      <c r="A926" s="99"/>
      <c r="B926" s="96"/>
      <c r="C926" s="109"/>
      <c r="D926" s="96"/>
      <c r="E926" s="105"/>
      <c r="F926" s="105"/>
    </row>
    <row r="927" ht="9.0" customHeight="1">
      <c r="A927" s="99"/>
      <c r="B927" s="96"/>
      <c r="C927" s="109"/>
      <c r="D927" s="96"/>
      <c r="E927" s="105"/>
      <c r="F927" s="105"/>
    </row>
    <row r="928" ht="9.0" customHeight="1">
      <c r="A928" s="99"/>
      <c r="B928" s="96"/>
      <c r="C928" s="109"/>
      <c r="D928" s="96"/>
      <c r="E928" s="105"/>
      <c r="F928" s="105"/>
    </row>
    <row r="929" ht="9.0" customHeight="1">
      <c r="A929" s="99"/>
      <c r="B929" s="96"/>
      <c r="C929" s="109"/>
      <c r="D929" s="96"/>
      <c r="E929" s="105"/>
      <c r="F929" s="105"/>
    </row>
    <row r="930" ht="9.0" customHeight="1">
      <c r="A930" s="99"/>
      <c r="B930" s="96"/>
      <c r="C930" s="109"/>
      <c r="D930" s="96"/>
      <c r="E930" s="105"/>
      <c r="F930" s="105"/>
    </row>
    <row r="931" ht="9.0" customHeight="1">
      <c r="A931" s="99"/>
      <c r="B931" s="96"/>
      <c r="C931" s="109"/>
      <c r="D931" s="96"/>
      <c r="E931" s="105"/>
      <c r="F931" s="105"/>
    </row>
    <row r="932" ht="9.0" customHeight="1">
      <c r="A932" s="99"/>
      <c r="B932" s="96"/>
      <c r="C932" s="109"/>
      <c r="D932" s="96"/>
      <c r="E932" s="105"/>
      <c r="F932" s="105"/>
    </row>
    <row r="933" ht="9.0" customHeight="1">
      <c r="A933" s="99"/>
      <c r="B933" s="96"/>
      <c r="C933" s="109"/>
      <c r="D933" s="96"/>
      <c r="E933" s="105"/>
      <c r="F933" s="105"/>
    </row>
    <row r="934" ht="9.0" customHeight="1">
      <c r="A934" s="99"/>
      <c r="B934" s="96"/>
      <c r="C934" s="109"/>
      <c r="D934" s="96"/>
      <c r="E934" s="105"/>
      <c r="F934" s="105"/>
    </row>
    <row r="935" ht="9.0" customHeight="1">
      <c r="A935" s="99"/>
      <c r="B935" s="96"/>
      <c r="C935" s="109"/>
      <c r="D935" s="96"/>
      <c r="E935" s="105"/>
      <c r="F935" s="105"/>
    </row>
    <row r="936" ht="9.0" customHeight="1">
      <c r="A936" s="99"/>
      <c r="B936" s="96"/>
      <c r="C936" s="109"/>
      <c r="D936" s="96"/>
      <c r="E936" s="105"/>
      <c r="F936" s="105"/>
    </row>
    <row r="937" ht="9.0" customHeight="1">
      <c r="A937" s="99"/>
      <c r="B937" s="96"/>
      <c r="C937" s="109"/>
      <c r="D937" s="96"/>
      <c r="E937" s="105"/>
      <c r="F937" s="105"/>
    </row>
    <row r="938" ht="9.0" customHeight="1">
      <c r="A938" s="99"/>
      <c r="B938" s="96"/>
      <c r="C938" s="109"/>
      <c r="D938" s="96"/>
      <c r="E938" s="105"/>
      <c r="F938" s="105"/>
    </row>
    <row r="939" ht="9.0" customHeight="1">
      <c r="A939" s="99"/>
      <c r="B939" s="96"/>
      <c r="C939" s="109"/>
      <c r="D939" s="96"/>
      <c r="E939" s="105"/>
      <c r="F939" s="105"/>
    </row>
    <row r="940" ht="9.0" customHeight="1">
      <c r="A940" s="99"/>
      <c r="B940" s="96"/>
      <c r="C940" s="109"/>
      <c r="D940" s="96"/>
      <c r="E940" s="105"/>
      <c r="F940" s="105"/>
    </row>
    <row r="941" ht="9.0" customHeight="1">
      <c r="A941" s="99"/>
      <c r="B941" s="96"/>
      <c r="C941" s="109"/>
      <c r="D941" s="96"/>
      <c r="E941" s="105"/>
      <c r="F941" s="105"/>
    </row>
    <row r="942" ht="9.0" customHeight="1">
      <c r="A942" s="99"/>
      <c r="B942" s="96"/>
      <c r="C942" s="109"/>
      <c r="D942" s="96"/>
      <c r="E942" s="105"/>
      <c r="F942" s="105"/>
    </row>
    <row r="943" ht="9.0" customHeight="1">
      <c r="A943" s="99"/>
      <c r="B943" s="96"/>
      <c r="C943" s="109"/>
      <c r="D943" s="96"/>
      <c r="E943" s="105"/>
      <c r="F943" s="105"/>
    </row>
    <row r="944" ht="9.0" customHeight="1">
      <c r="A944" s="99"/>
      <c r="B944" s="96"/>
      <c r="C944" s="109"/>
      <c r="D944" s="96"/>
      <c r="E944" s="105"/>
      <c r="F944" s="105"/>
    </row>
    <row r="945" ht="9.0" customHeight="1">
      <c r="A945" s="99"/>
      <c r="B945" s="96"/>
      <c r="C945" s="109"/>
      <c r="D945" s="96"/>
      <c r="E945" s="105"/>
      <c r="F945" s="105"/>
    </row>
    <row r="946" ht="9.0" customHeight="1">
      <c r="A946" s="99"/>
      <c r="B946" s="96"/>
      <c r="C946" s="109"/>
      <c r="D946" s="96"/>
      <c r="E946" s="105"/>
      <c r="F946" s="105"/>
    </row>
    <row r="947" ht="9.0" customHeight="1">
      <c r="A947" s="99"/>
      <c r="B947" s="96"/>
      <c r="C947" s="109"/>
      <c r="D947" s="96"/>
      <c r="E947" s="105"/>
      <c r="F947" s="105"/>
    </row>
    <row r="948" ht="9.0" customHeight="1">
      <c r="A948" s="99"/>
      <c r="B948" s="96"/>
      <c r="C948" s="109"/>
      <c r="D948" s="96"/>
      <c r="E948" s="105"/>
      <c r="F948" s="105"/>
    </row>
    <row r="949" ht="9.0" customHeight="1">
      <c r="A949" s="99"/>
      <c r="B949" s="96"/>
      <c r="C949" s="109"/>
      <c r="D949" s="96"/>
      <c r="E949" s="105"/>
      <c r="F949" s="105"/>
    </row>
    <row r="950" ht="9.0" customHeight="1">
      <c r="A950" s="99"/>
      <c r="B950" s="96"/>
      <c r="C950" s="109"/>
      <c r="D950" s="96"/>
      <c r="E950" s="105"/>
      <c r="F950" s="105"/>
    </row>
    <row r="951" ht="9.0" customHeight="1">
      <c r="A951" s="99"/>
      <c r="B951" s="96"/>
      <c r="C951" s="109"/>
      <c r="D951" s="96"/>
      <c r="E951" s="105"/>
      <c r="F951" s="105"/>
    </row>
    <row r="952" ht="9.0" customHeight="1">
      <c r="A952" s="99"/>
      <c r="B952" s="96"/>
      <c r="C952" s="109"/>
      <c r="D952" s="96"/>
      <c r="E952" s="105"/>
      <c r="F952" s="105"/>
    </row>
    <row r="953" ht="9.0" customHeight="1">
      <c r="A953" s="99"/>
      <c r="B953" s="96"/>
      <c r="C953" s="109"/>
      <c r="D953" s="96"/>
      <c r="E953" s="105"/>
      <c r="F953" s="105"/>
    </row>
    <row r="954" ht="9.0" customHeight="1">
      <c r="A954" s="99"/>
      <c r="B954" s="96"/>
      <c r="C954" s="109"/>
      <c r="D954" s="96"/>
      <c r="E954" s="105"/>
      <c r="F954" s="105"/>
    </row>
    <row r="955" ht="9.0" customHeight="1">
      <c r="A955" s="99"/>
      <c r="B955" s="96"/>
      <c r="C955" s="109"/>
      <c r="D955" s="96"/>
      <c r="E955" s="105"/>
      <c r="F955" s="105"/>
    </row>
    <row r="956" ht="9.0" customHeight="1">
      <c r="A956" s="99"/>
      <c r="B956" s="96"/>
      <c r="C956" s="109"/>
      <c r="D956" s="96"/>
      <c r="E956" s="105"/>
      <c r="F956" s="105"/>
    </row>
    <row r="957" ht="9.0" customHeight="1">
      <c r="A957" s="99"/>
      <c r="B957" s="96"/>
      <c r="C957" s="109"/>
      <c r="D957" s="96"/>
      <c r="E957" s="105"/>
      <c r="F957" s="105"/>
    </row>
    <row r="958" ht="9.0" customHeight="1">
      <c r="A958" s="99"/>
      <c r="B958" s="96"/>
      <c r="C958" s="109"/>
      <c r="D958" s="96"/>
      <c r="E958" s="105"/>
      <c r="F958" s="105"/>
    </row>
    <row r="959" ht="9.0" customHeight="1">
      <c r="A959" s="99"/>
      <c r="B959" s="96"/>
      <c r="C959" s="109"/>
      <c r="D959" s="96"/>
      <c r="E959" s="105"/>
      <c r="F959" s="105"/>
    </row>
    <row r="960" ht="9.0" customHeight="1">
      <c r="A960" s="99"/>
      <c r="B960" s="96"/>
      <c r="C960" s="109"/>
      <c r="D960" s="96"/>
      <c r="E960" s="105"/>
      <c r="F960" s="105"/>
    </row>
    <row r="961" ht="9.0" customHeight="1">
      <c r="A961" s="99"/>
      <c r="B961" s="96"/>
      <c r="C961" s="109"/>
      <c r="D961" s="96"/>
      <c r="E961" s="105"/>
      <c r="F961" s="105"/>
    </row>
    <row r="962" ht="9.0" customHeight="1">
      <c r="A962" s="99"/>
      <c r="B962" s="96"/>
      <c r="C962" s="109"/>
      <c r="D962" s="96"/>
      <c r="E962" s="105"/>
      <c r="F962" s="105"/>
    </row>
    <row r="963" ht="9.0" customHeight="1">
      <c r="A963" s="99"/>
      <c r="B963" s="96"/>
      <c r="C963" s="109"/>
      <c r="D963" s="96"/>
      <c r="E963" s="105"/>
      <c r="F963" s="105"/>
    </row>
    <row r="964" ht="9.0" customHeight="1">
      <c r="A964" s="99"/>
      <c r="B964" s="96"/>
      <c r="C964" s="109"/>
      <c r="D964" s="96"/>
      <c r="E964" s="105"/>
      <c r="F964" s="105"/>
    </row>
    <row r="965" ht="9.0" customHeight="1">
      <c r="A965" s="99"/>
      <c r="B965" s="96"/>
      <c r="C965" s="109"/>
      <c r="D965" s="96"/>
      <c r="E965" s="105"/>
      <c r="F965" s="105"/>
    </row>
    <row r="966" ht="9.0" customHeight="1">
      <c r="A966" s="99"/>
      <c r="B966" s="96"/>
      <c r="C966" s="109"/>
      <c r="D966" s="96"/>
      <c r="E966" s="105"/>
      <c r="F966" s="105"/>
    </row>
    <row r="967" ht="9.0" customHeight="1">
      <c r="A967" s="99"/>
      <c r="B967" s="96"/>
      <c r="C967" s="109"/>
      <c r="D967" s="96"/>
      <c r="E967" s="105"/>
      <c r="F967" s="105"/>
    </row>
    <row r="968" ht="9.0" customHeight="1">
      <c r="A968" s="99"/>
      <c r="B968" s="96"/>
      <c r="C968" s="109"/>
      <c r="D968" s="96"/>
      <c r="E968" s="105"/>
      <c r="F968" s="105"/>
    </row>
    <row r="969" ht="9.0" customHeight="1">
      <c r="A969" s="99"/>
      <c r="B969" s="96"/>
      <c r="C969" s="109"/>
      <c r="D969" s="96"/>
      <c r="E969" s="105"/>
      <c r="F969" s="105"/>
    </row>
    <row r="970" ht="9.0" customHeight="1">
      <c r="A970" s="99"/>
      <c r="B970" s="96"/>
      <c r="C970" s="109"/>
      <c r="D970" s="96"/>
      <c r="E970" s="105"/>
      <c r="F970" s="105"/>
    </row>
    <row r="971" ht="9.0" customHeight="1">
      <c r="A971" s="99"/>
      <c r="B971" s="96"/>
      <c r="C971" s="109"/>
      <c r="D971" s="96"/>
      <c r="E971" s="105"/>
      <c r="F971" s="105"/>
    </row>
    <row r="972" ht="9.0" customHeight="1">
      <c r="A972" s="99"/>
      <c r="B972" s="96"/>
      <c r="C972" s="109"/>
      <c r="D972" s="96"/>
      <c r="E972" s="105"/>
      <c r="F972" s="105"/>
    </row>
    <row r="973" ht="9.0" customHeight="1">
      <c r="A973" s="99"/>
      <c r="B973" s="96"/>
      <c r="C973" s="109"/>
      <c r="D973" s="96"/>
      <c r="E973" s="105"/>
      <c r="F973" s="105"/>
    </row>
    <row r="974" ht="9.0" customHeight="1">
      <c r="A974" s="99"/>
      <c r="B974" s="96"/>
      <c r="C974" s="109"/>
      <c r="D974" s="96"/>
      <c r="E974" s="105"/>
      <c r="F974" s="105"/>
    </row>
    <row r="975" ht="9.0" customHeight="1">
      <c r="A975" s="99"/>
      <c r="B975" s="96"/>
      <c r="C975" s="109"/>
      <c r="D975" s="96"/>
      <c r="E975" s="105"/>
      <c r="F975" s="105"/>
    </row>
    <row r="976" ht="9.0" customHeight="1">
      <c r="A976" s="99"/>
      <c r="B976" s="96"/>
      <c r="C976" s="109"/>
      <c r="D976" s="96"/>
      <c r="E976" s="105"/>
      <c r="F976" s="105"/>
    </row>
    <row r="977" ht="9.0" customHeight="1">
      <c r="A977" s="99"/>
      <c r="B977" s="96"/>
      <c r="C977" s="109"/>
      <c r="D977" s="96"/>
      <c r="E977" s="105"/>
      <c r="F977" s="105"/>
    </row>
    <row r="978" ht="9.0" customHeight="1">
      <c r="A978" s="99"/>
      <c r="B978" s="96"/>
      <c r="C978" s="109"/>
      <c r="D978" s="96"/>
      <c r="E978" s="105"/>
      <c r="F978" s="105"/>
    </row>
    <row r="979" ht="9.0" customHeight="1">
      <c r="A979" s="99"/>
      <c r="B979" s="96"/>
      <c r="C979" s="109"/>
      <c r="D979" s="96"/>
      <c r="E979" s="105"/>
      <c r="F979" s="105"/>
    </row>
    <row r="980" ht="9.0" customHeight="1">
      <c r="A980" s="99"/>
      <c r="B980" s="96"/>
      <c r="C980" s="109"/>
      <c r="D980" s="96"/>
      <c r="E980" s="105"/>
      <c r="F980" s="105"/>
    </row>
    <row r="981" ht="9.0" customHeight="1">
      <c r="A981" s="99"/>
      <c r="B981" s="96"/>
      <c r="C981" s="109"/>
      <c r="D981" s="96"/>
      <c r="E981" s="105"/>
      <c r="F981" s="105"/>
    </row>
    <row r="982" ht="9.0" customHeight="1">
      <c r="A982" s="99"/>
      <c r="B982" s="96"/>
      <c r="C982" s="109"/>
      <c r="D982" s="96"/>
      <c r="E982" s="105"/>
      <c r="F982" s="105"/>
    </row>
    <row r="983" ht="9.0" customHeight="1">
      <c r="A983" s="99"/>
      <c r="B983" s="96"/>
      <c r="C983" s="109"/>
      <c r="D983" s="96"/>
      <c r="E983" s="105"/>
      <c r="F983" s="105"/>
    </row>
    <row r="984" ht="9.0" customHeight="1">
      <c r="A984" s="99"/>
      <c r="B984" s="96"/>
      <c r="C984" s="109"/>
      <c r="D984" s="96"/>
      <c r="E984" s="105"/>
      <c r="F984" s="105"/>
    </row>
    <row r="985" ht="9.0" customHeight="1">
      <c r="A985" s="99"/>
      <c r="B985" s="96"/>
      <c r="C985" s="109"/>
      <c r="D985" s="96"/>
      <c r="E985" s="105"/>
      <c r="F985" s="105"/>
    </row>
    <row r="986" ht="9.0" customHeight="1">
      <c r="A986" s="99"/>
      <c r="B986" s="96"/>
      <c r="C986" s="109"/>
      <c r="D986" s="96"/>
      <c r="E986" s="105"/>
      <c r="F986" s="105"/>
    </row>
    <row r="987" ht="9.0" customHeight="1">
      <c r="A987" s="99"/>
      <c r="B987" s="96"/>
      <c r="C987" s="109"/>
      <c r="D987" s="96"/>
      <c r="E987" s="105"/>
      <c r="F987" s="105"/>
    </row>
    <row r="988" ht="9.0" customHeight="1">
      <c r="A988" s="99"/>
      <c r="B988" s="96"/>
      <c r="C988" s="109"/>
      <c r="D988" s="96"/>
      <c r="E988" s="105"/>
      <c r="F988" s="105"/>
    </row>
    <row r="989" ht="9.0" customHeight="1">
      <c r="A989" s="99"/>
      <c r="B989" s="96"/>
      <c r="C989" s="109"/>
      <c r="D989" s="96"/>
      <c r="E989" s="105"/>
      <c r="F989" s="105"/>
    </row>
    <row r="990" ht="9.0" customHeight="1">
      <c r="A990" s="99"/>
      <c r="B990" s="96"/>
      <c r="C990" s="109"/>
      <c r="D990" s="96"/>
      <c r="E990" s="105"/>
      <c r="F990" s="105"/>
    </row>
    <row r="991" ht="9.0" customHeight="1">
      <c r="A991" s="99"/>
      <c r="B991" s="96"/>
      <c r="C991" s="109"/>
      <c r="D991" s="96"/>
      <c r="E991" s="105"/>
      <c r="F991" s="105"/>
    </row>
    <row r="992" ht="9.0" customHeight="1">
      <c r="A992" s="99"/>
      <c r="B992" s="96"/>
      <c r="C992" s="109"/>
      <c r="D992" s="96"/>
      <c r="E992" s="105"/>
      <c r="F992" s="105"/>
    </row>
    <row r="993" ht="9.0" customHeight="1">
      <c r="A993" s="99"/>
      <c r="B993" s="96"/>
      <c r="C993" s="109"/>
      <c r="D993" s="96"/>
      <c r="E993" s="105"/>
      <c r="F993" s="105"/>
    </row>
    <row r="994" ht="9.0" customHeight="1">
      <c r="A994" s="99"/>
      <c r="B994" s="96"/>
      <c r="C994" s="109"/>
      <c r="D994" s="96"/>
      <c r="E994" s="105"/>
      <c r="F994" s="105"/>
    </row>
    <row r="995" ht="9.0" customHeight="1">
      <c r="A995" s="99"/>
      <c r="B995" s="96"/>
      <c r="C995" s="109"/>
      <c r="D995" s="96"/>
      <c r="E995" s="105"/>
      <c r="F995" s="105"/>
    </row>
    <row r="996" ht="9.0" customHeight="1">
      <c r="A996" s="99"/>
      <c r="B996" s="96"/>
      <c r="C996" s="109"/>
      <c r="D996" s="96"/>
      <c r="E996" s="105"/>
      <c r="F996" s="105"/>
    </row>
    <row r="997" ht="9.0" customHeight="1">
      <c r="A997" s="99"/>
      <c r="B997" s="96"/>
      <c r="C997" s="109"/>
      <c r="D997" s="96"/>
      <c r="E997" s="105"/>
      <c r="F997" s="105"/>
    </row>
    <row r="998" ht="9.0" customHeight="1">
      <c r="A998" s="99"/>
      <c r="B998" s="96"/>
      <c r="C998" s="109"/>
      <c r="D998" s="96"/>
      <c r="E998" s="105"/>
      <c r="F998" s="105"/>
    </row>
    <row r="999" ht="9.0" customHeight="1">
      <c r="A999" s="99"/>
      <c r="B999" s="96"/>
      <c r="C999" s="109"/>
      <c r="D999" s="96"/>
      <c r="E999" s="105"/>
      <c r="F999" s="105"/>
    </row>
    <row r="1000" ht="9.0" customHeight="1">
      <c r="A1000" s="99"/>
      <c r="B1000" s="96"/>
      <c r="C1000" s="109"/>
      <c r="D1000" s="96"/>
      <c r="E1000" s="105"/>
      <c r="F1000" s="105"/>
    </row>
  </sheetData>
  <conditionalFormatting sqref="A2:D1000">
    <cfRule type="expression" dxfId="5" priority="1">
      <formula>IF(MOD(ROW(),2)=1,1,0)=1</formula>
    </cfRule>
  </conditionalFormatting>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0.0"/>
    <col customWidth="1" min="2" max="2" width="8.33"/>
    <col customWidth="1" min="3" max="3" width="9.17"/>
    <col customWidth="1" min="4" max="5" width="7.5"/>
    <col customWidth="1" min="6" max="6" width="11.67"/>
    <col customWidth="1" hidden="1" min="7" max="7" width="14.5"/>
    <col customWidth="1" hidden="1" min="8" max="8" width="13.17"/>
    <col customWidth="1" hidden="1" min="9" max="9" width="3.0"/>
    <col customWidth="1" hidden="1" min="10" max="10" width="33.17"/>
    <col customWidth="1" hidden="1" min="11" max="11" width="13.17"/>
    <col customWidth="1" hidden="1" min="12" max="12" width="17.33"/>
    <col customWidth="1" hidden="1" min="13" max="13" width="35.5"/>
    <col customWidth="1" hidden="1" min="14" max="14" width="17.33"/>
  </cols>
  <sheetData>
    <row r="1" ht="9.0" customHeight="1">
      <c r="A1" s="101" t="s">
        <v>65</v>
      </c>
      <c r="B1" s="86" t="s">
        <v>119</v>
      </c>
      <c r="C1" s="86" t="s">
        <v>910</v>
      </c>
      <c r="D1" s="86" t="s">
        <v>911</v>
      </c>
      <c r="E1" s="86" t="s">
        <v>912</v>
      </c>
      <c r="F1" s="86" t="s">
        <v>913</v>
      </c>
      <c r="G1" s="103" t="s">
        <v>914</v>
      </c>
      <c r="H1" s="103" t="s">
        <v>915</v>
      </c>
      <c r="I1" s="103"/>
      <c r="J1" s="103" t="s">
        <v>121</v>
      </c>
      <c r="K1" s="103" t="s">
        <v>916</v>
      </c>
      <c r="L1" s="103" t="s">
        <v>917</v>
      </c>
      <c r="M1" s="103" t="s">
        <v>918</v>
      </c>
      <c r="N1" s="104" t="s">
        <v>915</v>
      </c>
    </row>
    <row r="2" ht="9.0" customHeight="1">
      <c r="A2" s="93" t="s">
        <v>122</v>
      </c>
      <c r="B2" s="90" t="s">
        <v>123</v>
      </c>
      <c r="C2" s="110" t="s">
        <v>919</v>
      </c>
      <c r="D2" s="90" t="s">
        <v>920</v>
      </c>
      <c r="E2" s="90">
        <v>1.0</v>
      </c>
      <c r="F2" s="90" t="s">
        <v>921</v>
      </c>
      <c r="G2" s="111">
        <f>IFERROR(VLOOKUP($B2,Associations!$B$2:$F$1093,5,0),"")</f>
        <v>2</v>
      </c>
      <c r="H2" s="106">
        <f>IFERROR(IF(ISNA(VLOOKUP(CONCATENATE(A2," ",B2),'Club Coëff'!$D$2:$E515,2,0)),VLOOKUP($B2,Associations!$B$2:$F515,2,0)/5,VLOOKUP(CONCATENATE(A2," ",B2),'Club Coëff'!$D$2:$E515,2,0)),"")</f>
        <v>14.27580024</v>
      </c>
      <c r="I2" s="112" t="str">
        <f>IFERROR(IF(AND(OR(C2="CC",C2="GC"),ISNA(VLOOKUP(CONCATENATE(A2," ",B2),'Club Coëff'!$D$2:$E$65536,2,0))),"*",""),"")</f>
        <v/>
      </c>
      <c r="J2" s="106" t="str">
        <f t="shared" ref="J2:J515" si="1">IF(A2&lt;&gt;"",CONCATENATE(A2," (",B2,")"),"")</f>
        <v>Fontvielle Impact (VLD)</v>
      </c>
      <c r="K2" s="106">
        <f>IFERROR(ROUND(VLOOKUP($B2,Associations!$B$2:$F515,4,0),3)*0.75^IF(OR(VLOOKUP($C2,'Final Sites'!$A:$C,3,0)&gt;0),$E2-1,IF($G2&lt;=3,$E2+3,IF($G2&lt;=6,$E2+2,IF($G2&lt;=30,$E2+1,$E2))))*IF(VLOOKUP($C2,'Final Sites'!$A:$C,3,0)=2,1/10,1),"")</f>
        <v>91.379</v>
      </c>
      <c r="L2" s="105">
        <f t="shared" ref="L2:L515" si="2">IF(A2&lt;&gt;"",LEN(A2),"")</f>
        <v>17</v>
      </c>
      <c r="M2" s="105" t="str">
        <f t="shared" ref="M2:M515" si="3">IF(A2&lt;&gt;"",CONCATENATE(A2," (",B2,")"),"")</f>
        <v>Fontvielle Impact (VLD)</v>
      </c>
      <c r="N2" s="106">
        <f t="shared" ref="N2:N515" si="4">H2</f>
        <v>14.27580024</v>
      </c>
    </row>
    <row r="3" ht="9.0" customHeight="1">
      <c r="A3" s="99" t="s">
        <v>286</v>
      </c>
      <c r="B3" s="96" t="s">
        <v>123</v>
      </c>
      <c r="C3" s="110" t="s">
        <v>919</v>
      </c>
      <c r="D3" s="96" t="s">
        <v>922</v>
      </c>
      <c r="E3" s="96">
        <v>2.0</v>
      </c>
      <c r="F3" s="96" t="s">
        <v>921</v>
      </c>
      <c r="G3" s="111">
        <f>IFERROR(VLOOKUP($B3,Associations!$B$2:$F$1093,5,0),"")</f>
        <v>2</v>
      </c>
      <c r="H3" s="106">
        <f>IFERROR(IF(ISNA(VLOOKUP(CONCATENATE(A3," ",B3),'Club Coëff'!$D$2:$E515,2,0)),VLOOKUP($B3,Associations!$B$2:$F515,2,0)/5,VLOOKUP(CONCATENATE(A3," ",B3),'Club Coëff'!$D$2:$E515,2,0)),"")</f>
        <v>14.27580024</v>
      </c>
      <c r="I3" s="112" t="str">
        <f>IFERROR(IF(AND(OR(C3="CC",C3="GC"),ISNA(VLOOKUP(CONCATENATE(A3," ",B3),'Club Coëff'!$D$2:$E$65536,2,0))),"*",""),"")</f>
        <v/>
      </c>
      <c r="J3" s="106" t="str">
        <f t="shared" si="1"/>
        <v>Edmonton United (VLD)</v>
      </c>
      <c r="K3" s="106">
        <f>IFERROR(ROUND(VLOOKUP($B3,Associations!$B$2:$F515,4,0),3)*0.75^IF(OR(VLOOKUP($C3,'Final Sites'!$A:$C,3,0)&gt;0),$E3-1,IF($G3&lt;=3,$E3+3,IF($G3&lt;=6,$E3+2,IF($G3&lt;=30,$E3+1,$E3))))*IF(VLOOKUP($C3,'Final Sites'!$A:$C,3,0)=2,1/10,1),"")</f>
        <v>68.53425</v>
      </c>
      <c r="L3" s="105">
        <f t="shared" si="2"/>
        <v>15</v>
      </c>
      <c r="M3" s="105" t="str">
        <f t="shared" si="3"/>
        <v>Edmonton United (VLD)</v>
      </c>
      <c r="N3" s="106">
        <f t="shared" si="4"/>
        <v>14.27580024</v>
      </c>
    </row>
    <row r="4" ht="9.0" customHeight="1">
      <c r="A4" s="113" t="s">
        <v>130</v>
      </c>
      <c r="B4" s="96" t="s">
        <v>131</v>
      </c>
      <c r="C4" s="110" t="s">
        <v>919</v>
      </c>
      <c r="D4" s="96" t="s">
        <v>922</v>
      </c>
      <c r="E4" s="96">
        <v>1.0</v>
      </c>
      <c r="F4" s="96" t="s">
        <v>921</v>
      </c>
      <c r="G4" s="111">
        <f>IFERROR(VLOOKUP($B4,Associations!$B$2:$F$1093,5,0),"")</f>
        <v>3</v>
      </c>
      <c r="H4" s="106">
        <f>IFERROR(IF(ISNA(VLOOKUP(CONCATENATE(A4," ",B4),'Club Coëff'!$D$2:$E515,2,0)),VLOOKUP($B4,Associations!$B$2:$F515,2,0)/5,VLOOKUP(CONCATENATE(A4," ",B4),'Club Coëff'!$D$2:$E515,2,0)),"")</f>
        <v>13.65740031</v>
      </c>
      <c r="I4" s="112" t="str">
        <f>IFERROR(IF(AND(OR(C4="CC",C4="GC"),ISNA(VLOOKUP(CONCATENATE(A4," ",B4),'Club Coëff'!$D$2:$E$65536,2,0))),"*",""),"")</f>
        <v/>
      </c>
      <c r="J4" s="106" t="str">
        <f t="shared" si="1"/>
        <v>Sonoma Center Panthers (COM)</v>
      </c>
      <c r="K4" s="106">
        <f>IFERROR(ROUND(VLOOKUP($B4,Associations!$B$2:$F515,4,0),3)*0.75^IF(OR(VLOOKUP($C4,'Final Sites'!$A:$C,3,0)&gt;0),$E4-1,IF($G4&lt;=3,$E4+3,IF($G4&lt;=6,$E4+2,IF($G4&lt;=30,$E4+1,$E4))))*IF(VLOOKUP($C4,'Final Sites'!$A:$C,3,0)=2,1/10,1),"")</f>
        <v>88.287</v>
      </c>
      <c r="L4" s="105">
        <f t="shared" si="2"/>
        <v>22</v>
      </c>
      <c r="M4" s="105" t="str">
        <f t="shared" si="3"/>
        <v>Sonoma Center Panthers (COM)</v>
      </c>
      <c r="N4" s="106">
        <f t="shared" si="4"/>
        <v>13.65740031</v>
      </c>
    </row>
    <row r="5" ht="9.0" customHeight="1">
      <c r="A5" s="113" t="s">
        <v>137</v>
      </c>
      <c r="B5" s="96" t="s">
        <v>131</v>
      </c>
      <c r="C5" s="110" t="s">
        <v>919</v>
      </c>
      <c r="D5" s="96" t="s">
        <v>922</v>
      </c>
      <c r="E5" s="96">
        <v>2.0</v>
      </c>
      <c r="F5" s="96" t="s">
        <v>921</v>
      </c>
      <c r="G5" s="111">
        <f>IFERROR(VLOOKUP($B5,Associations!$B$2:$F$1093,5,0),"")</f>
        <v>3</v>
      </c>
      <c r="H5" s="106">
        <f>IFERROR(IF(ISNA(VLOOKUP(CONCATENATE(A5," ",B5),'Club Coëff'!$D$2:$E515,2,0)),VLOOKUP($B5,Associations!$B$2:$F515,2,0)/5,VLOOKUP(CONCATENATE(A5," ",B5),'Club Coëff'!$D$2:$E515,2,0)),"")</f>
        <v>13.65740031</v>
      </c>
      <c r="I5" s="112" t="str">
        <f>IFERROR(IF(AND(OR(C5="CC",C5="GC"),ISNA(VLOOKUP(CONCATENATE(A5," ",B5),'Club Coëff'!$D$2:$E$65536,2,0))),"*",""),"")</f>
        <v/>
      </c>
      <c r="J5" s="106" t="str">
        <f t="shared" si="1"/>
        <v>Yuba United (COM)</v>
      </c>
      <c r="K5" s="106">
        <f>IFERROR(ROUND(VLOOKUP($B5,Associations!$B$2:$F515,4,0),3)*0.75^IF(OR(VLOOKUP($C5,'Final Sites'!$A:$C,3,0)&gt;0),$E5-1,IF($G5&lt;=3,$E5+3,IF($G5&lt;=6,$E5+2,IF($G5&lt;=30,$E5+1,$E5))))*IF(VLOOKUP($C5,'Final Sites'!$A:$C,3,0)=2,1/10,1),"")</f>
        <v>66.21525</v>
      </c>
      <c r="L5" s="105">
        <f t="shared" si="2"/>
        <v>11</v>
      </c>
      <c r="M5" s="105" t="str">
        <f t="shared" si="3"/>
        <v>Yuba United (COM)</v>
      </c>
      <c r="N5" s="106">
        <f t="shared" si="4"/>
        <v>13.65740031</v>
      </c>
    </row>
    <row r="6" ht="9.0" customHeight="1">
      <c r="A6" s="113" t="s">
        <v>136</v>
      </c>
      <c r="B6" s="96" t="s">
        <v>125</v>
      </c>
      <c r="C6" s="110" t="s">
        <v>919</v>
      </c>
      <c r="D6" s="96" t="s">
        <v>922</v>
      </c>
      <c r="E6" s="96">
        <v>1.0</v>
      </c>
      <c r="F6" s="96" t="s">
        <v>921</v>
      </c>
      <c r="G6" s="111">
        <f>IFERROR(VLOOKUP($B6,Associations!$B$2:$F$1093,5,0),"")</f>
        <v>4</v>
      </c>
      <c r="H6" s="106">
        <f>IFERROR(IF(ISNA(VLOOKUP(CONCATENATE(A6," ",B6),'Club Coëff'!$D$2:$E515,2,0)),VLOOKUP($B6,Associations!$B$2:$F515,2,0)/5,VLOOKUP(CONCATENATE(A6," ",B6),'Club Coëff'!$D$2:$E515,2,0)),"")</f>
        <v>13.6000003</v>
      </c>
      <c r="I6" s="112" t="str">
        <f>IFERROR(IF(AND(OR(C6="CC",C6="GC"),ISNA(VLOOKUP(CONCATENATE(A6," ",B6),'Club Coëff'!$D$2:$E$65536,2,0))),"*",""),"")</f>
        <v/>
      </c>
      <c r="J6" s="106" t="str">
        <f t="shared" si="1"/>
        <v>East Franz Athletic (PIS)</v>
      </c>
      <c r="K6" s="106">
        <f>IFERROR(ROUND(VLOOKUP($B6,Associations!$B$2:$F515,4,0),3)*0.75^IF(OR(VLOOKUP($C6,'Final Sites'!$A:$C,3,0)&gt;0),$E6-1,IF($G6&lt;=3,$E6+3,IF($G6&lt;=6,$E6+2,IF($G6&lt;=30,$E6+1,$E6))))*IF(VLOOKUP($C6,'Final Sites'!$A:$C,3,0)=2,1/10,1),"")</f>
        <v>88</v>
      </c>
      <c r="L6" s="105">
        <f t="shared" si="2"/>
        <v>19</v>
      </c>
      <c r="M6" s="105" t="str">
        <f t="shared" si="3"/>
        <v>East Franz Athletic (PIS)</v>
      </c>
      <c r="N6" s="106">
        <f t="shared" si="4"/>
        <v>13.6000003</v>
      </c>
    </row>
    <row r="7" ht="9.0" customHeight="1">
      <c r="A7" s="113" t="s">
        <v>186</v>
      </c>
      <c r="B7" s="96" t="s">
        <v>127</v>
      </c>
      <c r="C7" s="110" t="s">
        <v>919</v>
      </c>
      <c r="D7" s="96" t="s">
        <v>922</v>
      </c>
      <c r="E7" s="96">
        <v>1.0</v>
      </c>
      <c r="F7" s="96" t="s">
        <v>921</v>
      </c>
      <c r="G7" s="111">
        <f>IFERROR(VLOOKUP($B7,Associations!$B$2:$F$1093,5,0),"")</f>
        <v>5</v>
      </c>
      <c r="H7" s="106">
        <f>IFERROR(IF(ISNA(VLOOKUP(CONCATENATE(A7," ",B7),'Club Coëff'!$D$2:$E515,2,0)),VLOOKUP($B7,Associations!$B$2:$F515,2,0)/5,VLOOKUP(CONCATENATE(A7," ",B7),'Club Coëff'!$D$2:$E515,2,0)),"")</f>
        <v>12.84340024</v>
      </c>
      <c r="I7" s="112" t="str">
        <f>IFERROR(IF(AND(OR(C7="CC",C7="GC"),ISNA(VLOOKUP(CONCATENATE(A7," ",B7),'Club Coëff'!$D$2:$E$65536,2,0))),"*",""),"")</f>
        <v/>
      </c>
      <c r="J7" s="106" t="str">
        <f t="shared" si="1"/>
        <v>Blén CA (AGU)</v>
      </c>
      <c r="K7" s="106">
        <f>IFERROR(ROUND(VLOOKUP($B7,Associations!$B$2:$F515,4,0),3)*0.75^IF(OR(VLOOKUP($C7,'Final Sites'!$A:$C,3,0)&gt;0),$E7-1,IF($G7&lt;=3,$E7+3,IF($G7&lt;=6,$E7+2,IF($G7&lt;=30,$E7+1,$E7))))*IF(VLOOKUP($C7,'Final Sites'!$A:$C,3,0)=2,1/10,1),"")</f>
        <v>84.217</v>
      </c>
      <c r="L7" s="105">
        <f t="shared" si="2"/>
        <v>7</v>
      </c>
      <c r="M7" s="105" t="str">
        <f t="shared" si="3"/>
        <v>Blén CA (AGU)</v>
      </c>
      <c r="N7" s="106">
        <f t="shared" si="4"/>
        <v>12.84340024</v>
      </c>
    </row>
    <row r="8" ht="9.0" customHeight="1">
      <c r="A8" s="113" t="s">
        <v>134</v>
      </c>
      <c r="B8" s="96" t="s">
        <v>135</v>
      </c>
      <c r="C8" s="110" t="s">
        <v>919</v>
      </c>
      <c r="D8" s="96" t="s">
        <v>922</v>
      </c>
      <c r="E8" s="96">
        <v>1.0</v>
      </c>
      <c r="F8" s="96" t="s">
        <v>921</v>
      </c>
      <c r="G8" s="111">
        <f>IFERROR(VLOOKUP($B8,Associations!$B$2:$F$1093,5,0),"")</f>
        <v>7</v>
      </c>
      <c r="H8" s="106">
        <f>IFERROR(IF(ISNA(VLOOKUP(CONCATENATE(A8," ",B8),'Club Coëff'!$D$2:$E515,2,0)),VLOOKUP($B8,Associations!$B$2:$F515,2,0)/5,VLOOKUP(CONCATENATE(A8," ",B8),'Club Coëff'!$D$2:$E515,2,0)),"")</f>
        <v>11.88540019</v>
      </c>
      <c r="I8" s="112" t="str">
        <f>IFERROR(IF(AND(OR(C8="CC",C8="GC"),ISNA(VLOOKUP(CONCATENATE(A8," ",B8),'Club Coëff'!$D$2:$E$65536,2,0))),"*",""),"")</f>
        <v/>
      </c>
      <c r="J8" s="106" t="str">
        <f t="shared" si="1"/>
        <v>FKM (KPZ)</v>
      </c>
      <c r="K8" s="106">
        <f>IFERROR(ROUND(VLOOKUP($B8,Associations!$B$2:$F515,4,0),3)*0.75^IF(OR(VLOOKUP($C8,'Final Sites'!$A:$C,3,0)&gt;0),$E8-1,IF($G8&lt;=3,$E8+3,IF($G8&lt;=6,$E8+2,IF($G8&lt;=30,$E8+1,$E8))))*IF(VLOOKUP($C8,'Final Sites'!$A:$C,3,0)=2,1/10,1),"")</f>
        <v>79.427</v>
      </c>
      <c r="L8" s="105">
        <f t="shared" si="2"/>
        <v>3</v>
      </c>
      <c r="M8" s="105" t="str">
        <f t="shared" si="3"/>
        <v>FKM (KPZ)</v>
      </c>
      <c r="N8" s="106">
        <f t="shared" si="4"/>
        <v>11.88540019</v>
      </c>
    </row>
    <row r="9" ht="9.0" customHeight="1">
      <c r="A9" s="113" t="s">
        <v>128</v>
      </c>
      <c r="B9" s="96" t="s">
        <v>129</v>
      </c>
      <c r="C9" s="110" t="s">
        <v>919</v>
      </c>
      <c r="D9" s="96" t="s">
        <v>922</v>
      </c>
      <c r="E9" s="96">
        <v>1.0</v>
      </c>
      <c r="F9" s="96" t="s">
        <v>921</v>
      </c>
      <c r="G9" s="111">
        <f>IFERROR(VLOOKUP($B9,Associations!$B$2:$F$1093,5,0),"")</f>
        <v>8</v>
      </c>
      <c r="H9" s="106">
        <f>IFERROR(IF(ISNA(VLOOKUP(CONCATENATE(A9," ",B9),'Club Coëff'!$D$2:$E515,2,0)),VLOOKUP($B9,Associations!$B$2:$F515,2,0)/5,VLOOKUP(CONCATENATE(A9," ",B9),'Club Coëff'!$D$2:$E515,2,0)),"")</f>
        <v>11.82480021</v>
      </c>
      <c r="I9" s="112" t="str">
        <f>IFERROR(IF(AND(OR(C9="CC",C9="GC"),ISNA(VLOOKUP(CONCATENATE(A9," ",B9),'Club Coëff'!$D$2:$E$65536,2,0))),"*",""),"")</f>
        <v/>
      </c>
      <c r="J9" s="106" t="str">
        <f t="shared" si="1"/>
        <v>Raynor City United (VAL)</v>
      </c>
      <c r="K9" s="106">
        <f>IFERROR(ROUND(VLOOKUP($B9,Associations!$B$2:$F515,4,0),3)*0.75^IF(OR(VLOOKUP($C9,'Final Sites'!$A:$C,3,0)&gt;0),$E9-1,IF($G9&lt;=3,$E9+3,IF($G9&lt;=6,$E9+2,IF($G9&lt;=30,$E9+1,$E9))))*IF(VLOOKUP($C9,'Final Sites'!$A:$C,3,0)=2,1/10,1),"")</f>
        <v>79.124</v>
      </c>
      <c r="L9" s="105">
        <f t="shared" si="2"/>
        <v>18</v>
      </c>
      <c r="M9" s="105" t="str">
        <f t="shared" si="3"/>
        <v>Raynor City United (VAL)</v>
      </c>
      <c r="N9" s="106">
        <f t="shared" si="4"/>
        <v>11.82480021</v>
      </c>
    </row>
    <row r="10" ht="9.0" customHeight="1">
      <c r="A10" s="113" t="s">
        <v>192</v>
      </c>
      <c r="B10" s="96" t="s">
        <v>148</v>
      </c>
      <c r="C10" s="110" t="s">
        <v>919</v>
      </c>
      <c r="D10" s="96" t="s">
        <v>922</v>
      </c>
      <c r="E10" s="96">
        <v>1.0</v>
      </c>
      <c r="F10" s="96" t="s">
        <v>921</v>
      </c>
      <c r="G10" s="111">
        <f>IFERROR(VLOOKUP($B10,Associations!$B$2:$F$1093,5,0),"")</f>
        <v>9</v>
      </c>
      <c r="H10" s="106">
        <f>IFERROR(IF(ISNA(VLOOKUP(CONCATENATE(A10," ",B10),'Club Coëff'!$D$2:$E515,2,0)),VLOOKUP($B10,Associations!$B$2:$F515,2,0)/5,VLOOKUP(CONCATENATE(A10," ",B10),'Club Coëff'!$D$2:$E515,2,0)),"")</f>
        <v>11.62640024</v>
      </c>
      <c r="I10" s="112" t="str">
        <f>IFERROR(IF(AND(OR(C10="CC",C10="GC"),ISNA(VLOOKUP(CONCATENATE(A10," ",B10),'Club Coëff'!$D$2:$E$65536,2,0))),"*",""),"")</f>
        <v/>
      </c>
      <c r="J10" s="106" t="str">
        <f t="shared" si="1"/>
        <v>Carter FC (JSY)</v>
      </c>
      <c r="K10" s="106">
        <f>IFERROR(ROUND(VLOOKUP($B10,Associations!$B$2:$F515,4,0),3)*0.75^IF(OR(VLOOKUP($C10,'Final Sites'!$A:$C,3,0)&gt;0),$E10-1,IF($G10&lt;=3,$E10+3,IF($G10&lt;=6,$E10+2,IF($G10&lt;=30,$E10+1,$E10))))*IF(VLOOKUP($C10,'Final Sites'!$A:$C,3,0)=2,1/10,1),"")</f>
        <v>78.132</v>
      </c>
      <c r="L10" s="105">
        <f t="shared" si="2"/>
        <v>9</v>
      </c>
      <c r="M10" s="105" t="str">
        <f t="shared" si="3"/>
        <v>Carter FC (JSY)</v>
      </c>
      <c r="N10" s="106">
        <f t="shared" si="4"/>
        <v>11.62640024</v>
      </c>
    </row>
    <row r="11" ht="9.0" customHeight="1">
      <c r="A11" s="113" t="s">
        <v>212</v>
      </c>
      <c r="B11" s="96" t="s">
        <v>152</v>
      </c>
      <c r="C11" s="110" t="s">
        <v>919</v>
      </c>
      <c r="D11" s="96" t="s">
        <v>922</v>
      </c>
      <c r="E11" s="96">
        <v>1.0</v>
      </c>
      <c r="F11" s="96" t="s">
        <v>921</v>
      </c>
      <c r="G11" s="111">
        <f>IFERROR(VLOOKUP($B11,Associations!$B$2:$F$1093,5,0),"")</f>
        <v>10</v>
      </c>
      <c r="H11" s="106">
        <f>IFERROR(IF(ISNA(VLOOKUP(CONCATENATE(A11," ",B11),'Club Coëff'!$D$2:$E515,2,0)),VLOOKUP($B11,Associations!$B$2:$F515,2,0)/5,VLOOKUP(CONCATENATE(A11," ",B11),'Club Coëff'!$D$2:$E515,2,0)),"")</f>
        <v>11.52400025</v>
      </c>
      <c r="I11" s="112" t="str">
        <f>IFERROR(IF(AND(OR(C11="CC",C11="GC"),ISNA(VLOOKUP(CONCATENATE(A11," ",B11),'Club Coëff'!$D$2:$E$65536,2,0))),"*",""),"")</f>
        <v/>
      </c>
      <c r="J11" s="106" t="str">
        <f t="shared" si="1"/>
        <v>Cannibals (ZRB)</v>
      </c>
      <c r="K11" s="106">
        <f>IFERROR(ROUND(VLOOKUP($B11,Associations!$B$2:$F515,4,0),3)*0.75^IF(OR(VLOOKUP($C11,'Final Sites'!$A:$C,3,0)&gt;0),$E11-1,IF($G11&lt;=3,$E11+3,IF($G11&lt;=6,$E11+2,IF($G11&lt;=30,$E11+1,$E11))))*IF(VLOOKUP($C11,'Final Sites'!$A:$C,3,0)=2,1/10,1),"")</f>
        <v>77.62</v>
      </c>
      <c r="L11" s="105">
        <f t="shared" si="2"/>
        <v>9</v>
      </c>
      <c r="M11" s="105" t="str">
        <f t="shared" si="3"/>
        <v>Cannibals (ZRB)</v>
      </c>
      <c r="N11" s="106">
        <f t="shared" si="4"/>
        <v>11.52400025</v>
      </c>
    </row>
    <row r="12" ht="9.0" customHeight="1">
      <c r="A12" s="113" t="s">
        <v>180</v>
      </c>
      <c r="B12" s="96" t="s">
        <v>167</v>
      </c>
      <c r="C12" s="110" t="s">
        <v>919</v>
      </c>
      <c r="D12" s="96" t="s">
        <v>922</v>
      </c>
      <c r="E12" s="96">
        <v>1.0</v>
      </c>
      <c r="F12" s="96" t="s">
        <v>921</v>
      </c>
      <c r="G12" s="111">
        <f>IFERROR(VLOOKUP($B12,Associations!$B$2:$F$1093,5,0),"")</f>
        <v>11</v>
      </c>
      <c r="H12" s="106">
        <f>IFERROR(IF(ISNA(VLOOKUP(CONCATENATE(A12," ",B12),'Club Coëff'!$D$2:$E515,2,0)),VLOOKUP($B12,Associations!$B$2:$F515,2,0)/5,VLOOKUP(CONCATENATE(A12," ",B12),'Club Coëff'!$D$2:$E515,2,0)),"")</f>
        <v>11.39200023</v>
      </c>
      <c r="I12" s="112" t="str">
        <f>IFERROR(IF(AND(OR(C12="CC",C12="GC"),ISNA(VLOOKUP(CONCATENATE(A12," ",B12),'Club Coëff'!$D$2:$E$65536,2,0))),"*",""),"")</f>
        <v/>
      </c>
      <c r="J12" s="106" t="str">
        <f t="shared" si="1"/>
        <v>Royal Rumiatzi (ASG)</v>
      </c>
      <c r="K12" s="106">
        <f>IFERROR(ROUND(VLOOKUP($B12,Associations!$B$2:$F515,4,0),3)*0.75^IF(OR(VLOOKUP($C12,'Final Sites'!$A:$C,3,0)&gt;0),$E12-1,IF($G12&lt;=3,$E12+3,IF($G12&lt;=6,$E12+2,IF($G12&lt;=30,$E12+1,$E12))))*IF(VLOOKUP($C12,'Final Sites'!$A:$C,3,0)=2,1/10,1),"")</f>
        <v>76.96</v>
      </c>
      <c r="L12" s="105">
        <f t="shared" si="2"/>
        <v>14</v>
      </c>
      <c r="M12" s="105" t="str">
        <f t="shared" si="3"/>
        <v>Royal Rumiatzi (ASG)</v>
      </c>
      <c r="N12" s="106">
        <f t="shared" si="4"/>
        <v>11.39200023</v>
      </c>
    </row>
    <row r="13" ht="9.0" customHeight="1">
      <c r="A13" s="113" t="s">
        <v>139</v>
      </c>
      <c r="B13" s="96" t="s">
        <v>140</v>
      </c>
      <c r="C13" s="110" t="s">
        <v>919</v>
      </c>
      <c r="D13" s="96" t="s">
        <v>922</v>
      </c>
      <c r="E13" s="96">
        <v>1.0</v>
      </c>
      <c r="F13" s="96" t="s">
        <v>921</v>
      </c>
      <c r="G13" s="111">
        <f>IFERROR(VLOOKUP($B13,Associations!$B$2:$F$1093,5,0),"")</f>
        <v>12</v>
      </c>
      <c r="H13" s="106">
        <f>IFERROR(IF(ISNA(VLOOKUP(CONCATENATE(A13," ",B13),'Club Coëff'!$D$2:$E515,2,0)),VLOOKUP($B13,Associations!$B$2:$F515,2,0)/5,VLOOKUP(CONCATENATE(A13," ",B13),'Club Coëff'!$D$2:$E515,2,0)),"")</f>
        <v>10.69200026</v>
      </c>
      <c r="I13" s="112" t="str">
        <f>IFERROR(IF(AND(OR(C13="CC",C13="GC"),ISNA(VLOOKUP(CONCATENATE(A13," ",B13),'Club Coëff'!$D$2:$E$65536,2,0))),"*",""),"")</f>
        <v/>
      </c>
      <c r="J13" s="106" t="str">
        <f t="shared" si="1"/>
        <v>Avidia United (KRY)</v>
      </c>
      <c r="K13" s="106">
        <f>IFERROR(ROUND(VLOOKUP($B13,Associations!$B$2:$F515,4,0),3)*0.75^IF(OR(VLOOKUP($C13,'Final Sites'!$A:$C,3,0)&gt;0),$E13-1,IF($G13&lt;=3,$E13+3,IF($G13&lt;=6,$E13+2,IF($G13&lt;=30,$E13+1,$E13))))*IF(VLOOKUP($C13,'Final Sites'!$A:$C,3,0)=2,1/10,1),"")</f>
        <v>73.46</v>
      </c>
      <c r="L13" s="105">
        <f t="shared" si="2"/>
        <v>13</v>
      </c>
      <c r="M13" s="105" t="str">
        <f t="shared" si="3"/>
        <v>Avidia United (KRY)</v>
      </c>
      <c r="N13" s="106">
        <f t="shared" si="4"/>
        <v>10.69200026</v>
      </c>
    </row>
    <row r="14" ht="9.0" customHeight="1">
      <c r="A14" s="113" t="s">
        <v>176</v>
      </c>
      <c r="B14" s="96" t="s">
        <v>142</v>
      </c>
      <c r="C14" s="110" t="s">
        <v>919</v>
      </c>
      <c r="D14" s="96" t="s">
        <v>922</v>
      </c>
      <c r="E14" s="96">
        <v>1.0</v>
      </c>
      <c r="F14" s="96" t="s">
        <v>921</v>
      </c>
      <c r="G14" s="111">
        <f>IFERROR(VLOOKUP($B14,Associations!$B$2:$F$1093,5,0),"")</f>
        <v>13</v>
      </c>
      <c r="H14" s="106">
        <f>IFERROR(IF(ISNA(VLOOKUP(CONCATENATE(A14," ",B14),'Club Coëff'!$D$2:$E515,2,0)),VLOOKUP($B14,Associations!$B$2:$F515,2,0)/5,VLOOKUP(CONCATENATE(A14," ",B14),'Club Coëff'!$D$2:$E515,2,0)),"")</f>
        <v>8.244000137</v>
      </c>
      <c r="I14" s="112" t="str">
        <f>IFERROR(IF(AND(OR(C14="CC",C14="GC"),ISNA(VLOOKUP(CONCATENATE(A14," ",B14),'Club Coëff'!$D$2:$E$65536,2,0))),"*",""),"")</f>
        <v/>
      </c>
      <c r="J14" s="106" t="str">
        <f t="shared" si="1"/>
        <v>Navel FC (WRL)</v>
      </c>
      <c r="K14" s="106">
        <f>IFERROR(ROUND(VLOOKUP($B14,Associations!$B$2:$F515,4,0),3)*0.75^IF(OR(VLOOKUP($C14,'Final Sites'!$A:$C,3,0)&gt;0),$E14-1,IF($G14&lt;=3,$E14+3,IF($G14&lt;=6,$E14+2,IF($G14&lt;=30,$E14+1,$E14))))*IF(VLOOKUP($C14,'Final Sites'!$A:$C,3,0)=2,1/10,1),"")</f>
        <v>61.22</v>
      </c>
      <c r="L14" s="105">
        <f t="shared" si="2"/>
        <v>8</v>
      </c>
      <c r="M14" s="105" t="str">
        <f t="shared" si="3"/>
        <v>Navel FC (WRL)</v>
      </c>
      <c r="N14" s="106">
        <f t="shared" si="4"/>
        <v>8.244000137</v>
      </c>
    </row>
    <row r="15" ht="9.0" customHeight="1">
      <c r="A15" s="113" t="s">
        <v>157</v>
      </c>
      <c r="B15" s="96" t="s">
        <v>158</v>
      </c>
      <c r="C15" s="110" t="s">
        <v>919</v>
      </c>
      <c r="D15" s="96" t="s">
        <v>922</v>
      </c>
      <c r="E15" s="96">
        <v>1.0</v>
      </c>
      <c r="F15" s="96" t="s">
        <v>921</v>
      </c>
      <c r="G15" s="111">
        <f>IFERROR(VLOOKUP($B15,Associations!$B$2:$F$1093,5,0),"")</f>
        <v>14</v>
      </c>
      <c r="H15" s="106">
        <f>IFERROR(IF(ISNA(VLOOKUP(CONCATENATE(A15," ",B15),'Club Coëff'!$D$2:$E515,2,0)),VLOOKUP($B15,Associations!$B$2:$F515,2,0)/5,VLOOKUP(CONCATENATE(A15," ",B15),'Club Coëff'!$D$2:$E515,2,0)),"")</f>
        <v>7.808000187</v>
      </c>
      <c r="I15" s="112" t="str">
        <f>IFERROR(IF(AND(OR(C15="CC",C15="GC"),ISNA(VLOOKUP(CONCATENATE(A15," ",B15),'Club Coëff'!$D$2:$E$65536,2,0))),"*",""),"")</f>
        <v/>
      </c>
      <c r="J15" s="106" t="str">
        <f t="shared" si="1"/>
        <v>Royal Khaldoon (QPM)</v>
      </c>
      <c r="K15" s="106">
        <f>IFERROR(ROUND(VLOOKUP($B15,Associations!$B$2:$F515,4,0),3)*0.75^IF(OR(VLOOKUP($C15,'Final Sites'!$A:$C,3,0)&gt;0),$E15-1,IF($G15&lt;=3,$E15+3,IF($G15&lt;=6,$E15+2,IF($G15&lt;=30,$E15+1,$E15))))*IF(VLOOKUP($C15,'Final Sites'!$A:$C,3,0)=2,1/10,1),"")</f>
        <v>59.04</v>
      </c>
      <c r="L15" s="105">
        <f t="shared" si="2"/>
        <v>14</v>
      </c>
      <c r="M15" s="105" t="str">
        <f t="shared" si="3"/>
        <v>Royal Khaldoon (QPM)</v>
      </c>
      <c r="N15" s="106">
        <f t="shared" si="4"/>
        <v>7.808000187</v>
      </c>
    </row>
    <row r="16" ht="9.0" customHeight="1">
      <c r="A16" s="113" t="s">
        <v>201</v>
      </c>
      <c r="B16" s="96" t="s">
        <v>44</v>
      </c>
      <c r="C16" s="110" t="s">
        <v>919</v>
      </c>
      <c r="D16" s="96" t="s">
        <v>922</v>
      </c>
      <c r="E16" s="96">
        <v>1.0</v>
      </c>
      <c r="F16" s="96" t="s">
        <v>921</v>
      </c>
      <c r="G16" s="111">
        <f>IFERROR(VLOOKUP($B16,Associations!$B$2:$F$1093,5,0),"")</f>
        <v>15</v>
      </c>
      <c r="H16" s="106">
        <f>IFERROR(IF(ISNA(VLOOKUP(CONCATENATE(A16," ",B16),'Club Coëff'!$D$2:$E515,2,0)),VLOOKUP($B16,Associations!$B$2:$F515,2,0)/5,VLOOKUP(CONCATENATE(A16," ",B16),'Club Coëff'!$D$2:$E515,2,0)),"")</f>
        <v>7.684000178</v>
      </c>
      <c r="I16" s="112" t="str">
        <f>IFERROR(IF(AND(OR(C16="CC",C16="GC"),ISNA(VLOOKUP(CONCATENATE(A16," ",B16),'Club Coëff'!$D$2:$E$65536,2,0))),"*",""),"")</f>
        <v/>
      </c>
      <c r="J16" s="106" t="str">
        <f t="shared" si="1"/>
        <v>Grasshoppers Turic (OSR)</v>
      </c>
      <c r="K16" s="106">
        <f>IFERROR(ROUND(VLOOKUP($B16,Associations!$B$2:$F515,4,0),3)*0.75^IF(OR(VLOOKUP($C16,'Final Sites'!$A:$C,3,0)&gt;0),$E16-1,IF($G16&lt;=3,$E16+3,IF($G16&lt;=6,$E16+2,IF($G16&lt;=30,$E16+1,$E16))))*IF(VLOOKUP($C16,'Final Sites'!$A:$C,3,0)=2,1/10,1),"")</f>
        <v>58.42</v>
      </c>
      <c r="L16" s="105">
        <f t="shared" si="2"/>
        <v>18</v>
      </c>
      <c r="M16" s="105" t="str">
        <f t="shared" si="3"/>
        <v>Grasshoppers Turic (OSR)</v>
      </c>
      <c r="N16" s="106">
        <f t="shared" si="4"/>
        <v>7.684000178</v>
      </c>
    </row>
    <row r="17" ht="9.0" customHeight="1">
      <c r="A17" s="113" t="s">
        <v>184</v>
      </c>
      <c r="B17" s="96" t="s">
        <v>169</v>
      </c>
      <c r="C17" s="110" t="s">
        <v>919</v>
      </c>
      <c r="D17" s="96" t="s">
        <v>922</v>
      </c>
      <c r="E17" s="96">
        <v>1.0</v>
      </c>
      <c r="F17" s="96" t="s">
        <v>921</v>
      </c>
      <c r="G17" s="111">
        <f>IFERROR(VLOOKUP($B17,Associations!$B$2:$F$1093,5,0),"")</f>
        <v>16</v>
      </c>
      <c r="H17" s="106">
        <f>IFERROR(IF(ISNA(VLOOKUP(CONCATENATE(A17," ",B17),'Club Coëff'!$D$2:$E515,2,0)),VLOOKUP($B17,Associations!$B$2:$F515,2,0)/5,VLOOKUP(CONCATENATE(A17," ",B17),'Club Coëff'!$D$2:$E515,2,0)),"")</f>
        <v>7.472000129</v>
      </c>
      <c r="I17" s="112" t="str">
        <f>IFERROR(IF(AND(OR(C17="CC",C17="GC"),ISNA(VLOOKUP(CONCATENATE(A17," ",B17),'Club Coëff'!$D$2:$E$65536,2,0))),"*",""),"")</f>
        <v/>
      </c>
      <c r="J17" s="106" t="str">
        <f t="shared" si="1"/>
        <v>CA Paulinthal (PAS)</v>
      </c>
      <c r="K17" s="106">
        <f>IFERROR(ROUND(VLOOKUP($B17,Associations!$B$2:$F515,4,0),3)*0.75^IF(OR(VLOOKUP($C17,'Final Sites'!$A:$C,3,0)&gt;0),$E17-1,IF($G17&lt;=3,$E17+3,IF($G17&lt;=6,$E17+2,IF($G17&lt;=30,$E17+1,$E17))))*IF(VLOOKUP($C17,'Final Sites'!$A:$C,3,0)=2,1/10,1),"")</f>
        <v>57.36</v>
      </c>
      <c r="L17" s="105">
        <f t="shared" si="2"/>
        <v>13</v>
      </c>
      <c r="M17" s="105" t="str">
        <f t="shared" si="3"/>
        <v>CA Paulinthal (PAS)</v>
      </c>
      <c r="N17" s="106">
        <f t="shared" si="4"/>
        <v>7.472000129</v>
      </c>
    </row>
    <row r="18" ht="9.0" customHeight="1">
      <c r="A18" s="113" t="s">
        <v>173</v>
      </c>
      <c r="B18" s="96" t="s">
        <v>174</v>
      </c>
      <c r="C18" s="110" t="s">
        <v>919</v>
      </c>
      <c r="D18" s="96" t="s">
        <v>922</v>
      </c>
      <c r="E18" s="96">
        <v>1.0</v>
      </c>
      <c r="F18" s="96" t="s">
        <v>923</v>
      </c>
      <c r="G18" s="111">
        <f>IFERROR(VLOOKUP($B18,Associations!$B$2:$F$1093,5,0),"")</f>
        <v>17</v>
      </c>
      <c r="H18" s="106">
        <f>IFERROR(IF(ISNA(VLOOKUP(CONCATENATE(A18," ",B18),'Club Coëff'!$D$2:$E515,2,0)),VLOOKUP($B18,Associations!$B$2:$F515,2,0)/5,VLOOKUP(CONCATENATE(A18," ",B18),'Club Coëff'!$D$2:$E515,2,0)),"")</f>
        <v>7.096000179</v>
      </c>
      <c r="I18" s="112" t="str">
        <f>IFERROR(IF(AND(OR(C18="CC",C18="GC"),ISNA(VLOOKUP(CONCATENATE(A18," ",B18),'Club Coëff'!$D$2:$E$65536,2,0))),"*",""),"")</f>
        <v/>
      </c>
      <c r="J18" s="106" t="str">
        <f t="shared" si="1"/>
        <v>Bradley Hornets (WZI)</v>
      </c>
      <c r="K18" s="106">
        <f>IFERROR(ROUND(VLOOKUP($B18,Associations!$B$2:$F515,4,0),3)*0.75^IF(OR(VLOOKUP($C18,'Final Sites'!$A:$C,3,0)&gt;0),$E18-1,IF($G18&lt;=3,$E18+3,IF($G18&lt;=6,$E18+2,IF($G18&lt;=30,$E18+1,$E18))))*IF(VLOOKUP($C18,'Final Sites'!$A:$C,3,0)=2,1/10,1),"")</f>
        <v>55.48</v>
      </c>
      <c r="L18" s="105">
        <f t="shared" si="2"/>
        <v>15</v>
      </c>
      <c r="M18" s="105" t="str">
        <f t="shared" si="3"/>
        <v>Bradley Hornets (WZI)</v>
      </c>
      <c r="N18" s="106">
        <f t="shared" si="4"/>
        <v>7.096000179</v>
      </c>
    </row>
    <row r="19" ht="9.0" customHeight="1">
      <c r="A19" s="113" t="s">
        <v>397</v>
      </c>
      <c r="B19" s="96" t="s">
        <v>217</v>
      </c>
      <c r="C19" s="110" t="s">
        <v>919</v>
      </c>
      <c r="D19" s="96" t="s">
        <v>922</v>
      </c>
      <c r="E19" s="96">
        <v>1.0</v>
      </c>
      <c r="F19" s="96" t="s">
        <v>923</v>
      </c>
      <c r="G19" s="111">
        <f>IFERROR(VLOOKUP($B19,Associations!$B$2:$F$1093,5,0),"")</f>
        <v>18</v>
      </c>
      <c r="H19" s="106">
        <f>IFERROR(IF(ISNA(VLOOKUP(CONCATENATE(A19," ",B19),'Club Coëff'!$D$2:$E515,2,0)),VLOOKUP($B19,Associations!$B$2:$F515,2,0)/5,VLOOKUP(CONCATENATE(A19," ",B19),'Club Coëff'!$D$2:$E515,2,0)),"")</f>
        <v>6.291000133</v>
      </c>
      <c r="I19" s="112" t="str">
        <f>IFERROR(IF(AND(OR(C19="CC",C19="GC"),ISNA(VLOOKUP(CONCATENATE(A19," ",B19),'Club Coëff'!$D$2:$E$65536,2,0))),"*",""),"")</f>
        <v/>
      </c>
      <c r="J19" s="106" t="str">
        <f t="shared" si="1"/>
        <v>Skyanter Infantry (CVC)</v>
      </c>
      <c r="K19" s="106">
        <f>IFERROR(ROUND(VLOOKUP($B19,Associations!$B$2:$F515,4,0),3)*0.75^IF(OR(VLOOKUP($C19,'Final Sites'!$A:$C,3,0)&gt;0),$E19-1,IF($G19&lt;=3,$E19+3,IF($G19&lt;=6,$E19+2,IF($G19&lt;=30,$E19+1,$E19))))*IF(VLOOKUP($C19,'Final Sites'!$A:$C,3,0)=2,1/10,1),"")</f>
        <v>51.455</v>
      </c>
      <c r="L19" s="105">
        <f t="shared" si="2"/>
        <v>17</v>
      </c>
      <c r="M19" s="105" t="str">
        <f t="shared" si="3"/>
        <v>Skyanter Infantry (CVC)</v>
      </c>
      <c r="N19" s="106">
        <f t="shared" si="4"/>
        <v>6.291000133</v>
      </c>
    </row>
    <row r="20" ht="9.0" customHeight="1">
      <c r="A20" s="113" t="s">
        <v>189</v>
      </c>
      <c r="B20" s="96" t="s">
        <v>190</v>
      </c>
      <c r="C20" s="110" t="s">
        <v>919</v>
      </c>
      <c r="D20" s="96" t="s">
        <v>922</v>
      </c>
      <c r="E20" s="96">
        <v>1.0</v>
      </c>
      <c r="F20" s="96" t="s">
        <v>923</v>
      </c>
      <c r="G20" s="111">
        <f>IFERROR(VLOOKUP($B20,Associations!$B$2:$F$1093,5,0),"")</f>
        <v>19</v>
      </c>
      <c r="H20" s="106">
        <f>IFERROR(IF(ISNA(VLOOKUP(CONCATENATE(A20," ",B20),'Club Coëff'!$D$2:$E515,2,0)),VLOOKUP($B20,Associations!$B$2:$F515,2,0)/5,VLOOKUP(CONCATENATE(A20," ",B20),'Club Coëff'!$D$2:$E515,2,0)),"")</f>
        <v>5.892000183</v>
      </c>
      <c r="I20" s="112" t="str">
        <f>IFERROR(IF(AND(OR(C20="CC",C20="GC"),ISNA(VLOOKUP(CONCATENATE(A20," ",B20),'Club Coëff'!$D$2:$E$65536,2,0))),"*",""),"")</f>
        <v/>
      </c>
      <c r="J20" s="106" t="str">
        <f t="shared" si="1"/>
        <v>Great Falls Cymru (TBI)</v>
      </c>
      <c r="K20" s="106">
        <f>IFERROR(ROUND(VLOOKUP($B20,Associations!$B$2:$F515,4,0),3)*0.75^IF(OR(VLOOKUP($C20,'Final Sites'!$A:$C,3,0)&gt;0),$E20-1,IF($G20&lt;=3,$E20+3,IF($G20&lt;=6,$E20+2,IF($G20&lt;=30,$E20+1,$E20))))*IF(VLOOKUP($C20,'Final Sites'!$A:$C,3,0)=2,1/10,1),"")</f>
        <v>49.46</v>
      </c>
      <c r="L20" s="105">
        <f t="shared" si="2"/>
        <v>17</v>
      </c>
      <c r="M20" s="105" t="str">
        <f t="shared" si="3"/>
        <v>Great Falls Cymru (TBI)</v>
      </c>
      <c r="N20" s="106">
        <f t="shared" si="4"/>
        <v>5.892000183</v>
      </c>
    </row>
    <row r="21" ht="9.0" customHeight="1">
      <c r="A21" s="113" t="s">
        <v>220</v>
      </c>
      <c r="B21" s="96" t="s">
        <v>221</v>
      </c>
      <c r="C21" s="110" t="s">
        <v>919</v>
      </c>
      <c r="D21" s="96" t="s">
        <v>922</v>
      </c>
      <c r="E21" s="96">
        <v>1.0</v>
      </c>
      <c r="F21" s="96" t="s">
        <v>923</v>
      </c>
      <c r="G21" s="111">
        <f>IFERROR(VLOOKUP($B21,Associations!$B$2:$F$1093,5,0),"")</f>
        <v>20</v>
      </c>
      <c r="H21" s="106">
        <f>IFERROR(IF(ISNA(VLOOKUP(CONCATENATE(A21," ",B21),'Club Coëff'!$D$2:$E515,2,0)),VLOOKUP($B21,Associations!$B$2:$F515,2,0)/5,VLOOKUP(CONCATENATE(A21," ",B21),'Club Coëff'!$D$2:$E515,2,0)),"")</f>
        <v>5.088000181</v>
      </c>
      <c r="I21" s="112" t="str">
        <f>IFERROR(IF(AND(OR(C21="CC",C21="GC"),ISNA(VLOOKUP(CONCATENATE(A21," ",B21),'Club Coëff'!$D$2:$E$65536,2,0))),"*",""),"")</f>
        <v/>
      </c>
      <c r="J21" s="106" t="str">
        <f t="shared" si="1"/>
        <v>Augusta (DAR)</v>
      </c>
      <c r="K21" s="106">
        <f>IFERROR(ROUND(VLOOKUP($B21,Associations!$B$2:$F515,4,0),3)*0.75^IF(OR(VLOOKUP($C21,'Final Sites'!$A:$C,3,0)&gt;0),$E21-1,IF($G21&lt;=3,$E21+3,IF($G21&lt;=6,$E21+2,IF($G21&lt;=30,$E21+1,$E21))))*IF(VLOOKUP($C21,'Final Sites'!$A:$C,3,0)=2,1/10,1),"")</f>
        <v>45.44</v>
      </c>
      <c r="L21" s="105">
        <f t="shared" si="2"/>
        <v>7</v>
      </c>
      <c r="M21" s="105" t="str">
        <f t="shared" si="3"/>
        <v>Augusta (DAR)</v>
      </c>
      <c r="N21" s="106">
        <f t="shared" si="4"/>
        <v>5.088000181</v>
      </c>
    </row>
    <row r="22" ht="9.0" customHeight="1">
      <c r="A22" s="113" t="s">
        <v>164</v>
      </c>
      <c r="B22" s="96" t="s">
        <v>165</v>
      </c>
      <c r="C22" s="110" t="s">
        <v>919</v>
      </c>
      <c r="D22" s="96" t="s">
        <v>922</v>
      </c>
      <c r="E22" s="96">
        <v>1.0</v>
      </c>
      <c r="F22" s="96" t="s">
        <v>923</v>
      </c>
      <c r="G22" s="111">
        <f>IFERROR(VLOOKUP($B22,Associations!$B$2:$F$1093,5,0),"")</f>
        <v>21</v>
      </c>
      <c r="H22" s="106">
        <f>IFERROR(IF(ISNA(VLOOKUP(CONCATENATE(A22," ",B22),'Club Coëff'!$D$2:$E515,2,0)),VLOOKUP($B22,Associations!$B$2:$F515,2,0)/5,VLOOKUP(CONCATENATE(A22," ",B22),'Club Coëff'!$D$2:$E515,2,0)),"")</f>
        <v>4.764000094</v>
      </c>
      <c r="I22" s="112" t="str">
        <f>IFERROR(IF(AND(OR(C22="CC",C22="GC"),ISNA(VLOOKUP(CONCATENATE(A22," ",B22),'Club Coëff'!$D$2:$E$65536,2,0))),"*",""),"")</f>
        <v/>
      </c>
      <c r="J22" s="106" t="str">
        <f t="shared" si="1"/>
        <v>Cednia Beach AFC (TUR)</v>
      </c>
      <c r="K22" s="106">
        <f>IFERROR(ROUND(VLOOKUP($B22,Associations!$B$2:$F515,4,0),3)*0.75^IF(OR(VLOOKUP($C22,'Final Sites'!$A:$C,3,0)&gt;0),$E22-1,IF($G22&lt;=3,$E22+3,IF($G22&lt;=6,$E22+2,IF($G22&lt;=30,$E22+1,$E22))))*IF(VLOOKUP($C22,'Final Sites'!$A:$C,3,0)=2,1/10,1),"")</f>
        <v>43.82</v>
      </c>
      <c r="L22" s="105">
        <f t="shared" si="2"/>
        <v>16</v>
      </c>
      <c r="M22" s="105" t="str">
        <f t="shared" si="3"/>
        <v>Cednia Beach AFC (TUR)</v>
      </c>
      <c r="N22" s="106">
        <f t="shared" si="4"/>
        <v>4.764000094</v>
      </c>
    </row>
    <row r="23" ht="9.0" customHeight="1">
      <c r="A23" s="113" t="s">
        <v>425</v>
      </c>
      <c r="B23" s="96" t="s">
        <v>260</v>
      </c>
      <c r="C23" s="110" t="s">
        <v>919</v>
      </c>
      <c r="D23" s="96" t="s">
        <v>922</v>
      </c>
      <c r="E23" s="96">
        <v>1.0</v>
      </c>
      <c r="F23" s="96" t="s">
        <v>923</v>
      </c>
      <c r="G23" s="111">
        <f>IFERROR(VLOOKUP($B23,Associations!$B$2:$F$1093,5,0),"")</f>
        <v>23</v>
      </c>
      <c r="H23" s="106">
        <f>IFERROR(IF(ISNA(VLOOKUP(CONCATENATE(A23," ",B23),'Club Coëff'!$D$2:$E515,2,0)),VLOOKUP($B23,Associations!$B$2:$F515,2,0)/5,VLOOKUP(CONCATENATE(A23," ",B23),'Club Coëff'!$D$2:$E515,2,0)),"")</f>
        <v>4.387400099</v>
      </c>
      <c r="I23" s="112" t="str">
        <f>IFERROR(IF(AND(OR(C23="CC",C23="GC"),ISNA(VLOOKUP(CONCATENATE(A23," ",B23),'Club Coëff'!$D$2:$E$65536,2,0))),"*",""),"")</f>
        <v/>
      </c>
      <c r="J23" s="106" t="str">
        <f t="shared" si="1"/>
        <v>Makosile (VIL)</v>
      </c>
      <c r="K23" s="106">
        <f>IFERROR(ROUND(VLOOKUP($B23,Associations!$B$2:$F515,4,0),3)*0.75^IF(OR(VLOOKUP($C23,'Final Sites'!$A:$C,3,0)&gt;0),$E23-1,IF($G23&lt;=3,$E23+3,IF($G23&lt;=6,$E23+2,IF($G23&lt;=30,$E23+1,$E23))))*IF(VLOOKUP($C23,'Final Sites'!$A:$C,3,0)=2,1/10,1),"")</f>
        <v>41.937</v>
      </c>
      <c r="L23" s="105">
        <f t="shared" si="2"/>
        <v>8</v>
      </c>
      <c r="M23" s="105" t="str">
        <f t="shared" si="3"/>
        <v>Makosile (VIL)</v>
      </c>
      <c r="N23" s="106">
        <f t="shared" si="4"/>
        <v>4.387400099</v>
      </c>
    </row>
    <row r="24" ht="9.0" customHeight="1">
      <c r="A24" s="113" t="s">
        <v>207</v>
      </c>
      <c r="B24" s="96" t="s">
        <v>208</v>
      </c>
      <c r="C24" s="110" t="s">
        <v>919</v>
      </c>
      <c r="D24" s="96" t="s">
        <v>922</v>
      </c>
      <c r="E24" s="96">
        <v>1.0</v>
      </c>
      <c r="F24" s="96" t="s">
        <v>923</v>
      </c>
      <c r="G24" s="111">
        <f>IFERROR(VLOOKUP($B24,Associations!$B$2:$F$1093,5,0),"")</f>
        <v>24</v>
      </c>
      <c r="H24" s="106">
        <f>IFERROR(IF(ISNA(VLOOKUP(CONCATENATE(A24," ",B24),'Club Coëff'!$D$2:$E515,2,0)),VLOOKUP($B24,Associations!$B$2:$F515,2,0)/5,VLOOKUP(CONCATENATE(A24," ",B24),'Club Coëff'!$D$2:$E515,2,0)),"")</f>
        <v>3.976</v>
      </c>
      <c r="I24" s="112" t="str">
        <f>IFERROR(IF(AND(OR(C24="CC",C24="GC"),ISNA(VLOOKUP(CONCATENATE(A24," ",B24),'Club Coëff'!$D$2:$E$65536,2,0))),"*",""),"")</f>
        <v/>
      </c>
      <c r="J24" s="106" t="str">
        <f t="shared" si="1"/>
        <v>RGS Athletic (EFL)</v>
      </c>
      <c r="K24" s="106">
        <f>IFERROR(ROUND(VLOOKUP($B24,Associations!$B$2:$F515,4,0),3)*0.75^IF(OR(VLOOKUP($C24,'Final Sites'!$A:$C,3,0)&gt;0),$E24-1,IF($G24&lt;=3,$E24+3,IF($G24&lt;=6,$E24+2,IF($G24&lt;=30,$E24+1,$E24))))*IF(VLOOKUP($C24,'Final Sites'!$A:$C,3,0)=2,1/10,1),"")</f>
        <v>39.88</v>
      </c>
      <c r="L24" s="105">
        <f t="shared" si="2"/>
        <v>12</v>
      </c>
      <c r="M24" s="105" t="str">
        <f t="shared" si="3"/>
        <v>RGS Athletic (EFL)</v>
      </c>
      <c r="N24" s="106">
        <f t="shared" si="4"/>
        <v>3.976</v>
      </c>
    </row>
    <row r="25" ht="9.0" customHeight="1">
      <c r="A25" s="113" t="s">
        <v>292</v>
      </c>
      <c r="B25" s="96" t="s">
        <v>276</v>
      </c>
      <c r="C25" s="110" t="s">
        <v>919</v>
      </c>
      <c r="D25" s="96" t="s">
        <v>922</v>
      </c>
      <c r="E25" s="96">
        <v>1.0</v>
      </c>
      <c r="F25" s="96" t="s">
        <v>923</v>
      </c>
      <c r="G25" s="111">
        <f>IFERROR(VLOOKUP($B25,Associations!$B$2:$F$1093,5,0),"")</f>
        <v>25</v>
      </c>
      <c r="H25" s="106">
        <f>IFERROR(IF(ISNA(VLOOKUP(CONCATENATE(A25," ",B25),'Club Coëff'!$D$2:$E515,2,0)),VLOOKUP($B25,Associations!$B$2:$F515,2,0)/5,VLOOKUP(CONCATENATE(A25," ",B25),'Club Coëff'!$D$2:$E515,2,0)),"")</f>
        <v>3.844000068</v>
      </c>
      <c r="I25" s="112" t="str">
        <f>IFERROR(IF(AND(OR(C25="CC",C25="GC"),ISNA(VLOOKUP(CONCATENATE(A25," ",B25),'Club Coëff'!$D$2:$E$65536,2,0))),"*",""),"")</f>
        <v/>
      </c>
      <c r="J25" s="106" t="str">
        <f t="shared" si="1"/>
        <v>Laketown Rangers (TAE)</v>
      </c>
      <c r="K25" s="106">
        <f>IFERROR(ROUND(VLOOKUP($B25,Associations!$B$2:$F515,4,0),3)*0.75^IF(OR(VLOOKUP($C25,'Final Sites'!$A:$C,3,0)&gt;0),$E25-1,IF($G25&lt;=3,$E25+3,IF($G25&lt;=6,$E25+2,IF($G25&lt;=30,$E25+1,$E25))))*IF(VLOOKUP($C25,'Final Sites'!$A:$C,3,0)=2,1/10,1),"")</f>
        <v>39.22</v>
      </c>
      <c r="L25" s="105">
        <f t="shared" si="2"/>
        <v>16</v>
      </c>
      <c r="M25" s="105" t="str">
        <f t="shared" si="3"/>
        <v>Laketown Rangers (TAE)</v>
      </c>
      <c r="N25" s="106">
        <f t="shared" si="4"/>
        <v>3.844000068</v>
      </c>
    </row>
    <row r="26" ht="9.0" customHeight="1">
      <c r="A26" s="113" t="s">
        <v>320</v>
      </c>
      <c r="B26" s="96" t="s">
        <v>273</v>
      </c>
      <c r="C26" s="110" t="s">
        <v>919</v>
      </c>
      <c r="D26" s="96" t="s">
        <v>922</v>
      </c>
      <c r="E26" s="96">
        <v>1.0</v>
      </c>
      <c r="F26" s="96" t="s">
        <v>923</v>
      </c>
      <c r="G26" s="111">
        <f>IFERROR(VLOOKUP($B26,Associations!$B$2:$F$1093,5,0),"")</f>
        <v>27</v>
      </c>
      <c r="H26" s="106">
        <f>IFERROR(IF(ISNA(VLOOKUP(CONCATENATE(A26," ",B26),'Club Coëff'!$D$2:$E515,2,0)),VLOOKUP($B26,Associations!$B$2:$F515,2,0)/5,VLOOKUP(CONCATENATE(A26," ",B26),'Club Coëff'!$D$2:$E515,2,0)),"")</f>
        <v>3.802000091</v>
      </c>
      <c r="I26" s="112" t="str">
        <f>IFERROR(IF(AND(OR(C26="CC",C26="GC"),ISNA(VLOOKUP(CONCATENATE(A26," ",B26),'Club Coëff'!$D$2:$E$65536,2,0))),"*",""),"")</f>
        <v/>
      </c>
      <c r="J26" s="106" t="str">
        <f t="shared" si="1"/>
        <v>Arçon (SAU)</v>
      </c>
      <c r="K26" s="106">
        <f>IFERROR(ROUND(VLOOKUP($B26,Associations!$B$2:$F515,4,0),3)*0.75^IF(OR(VLOOKUP($C26,'Final Sites'!$A:$C,3,0)&gt;0),$E26-1,IF($G26&lt;=3,$E26+3,IF($G26&lt;=6,$E26+2,IF($G26&lt;=30,$E26+1,$E26))))*IF(VLOOKUP($C26,'Final Sites'!$A:$C,3,0)=2,1/10,1),"")</f>
        <v>39.01</v>
      </c>
      <c r="L26" s="105">
        <f t="shared" si="2"/>
        <v>5</v>
      </c>
      <c r="M26" s="105" t="str">
        <f t="shared" si="3"/>
        <v>Arçon (SAU)</v>
      </c>
      <c r="N26" s="106">
        <f t="shared" si="4"/>
        <v>3.802000091</v>
      </c>
    </row>
    <row r="27" ht="9.0" customHeight="1">
      <c r="A27" s="113" t="s">
        <v>387</v>
      </c>
      <c r="B27" s="96" t="s">
        <v>295</v>
      </c>
      <c r="C27" s="110" t="s">
        <v>919</v>
      </c>
      <c r="D27" s="96" t="s">
        <v>922</v>
      </c>
      <c r="E27" s="96">
        <v>1.0</v>
      </c>
      <c r="F27" s="96" t="s">
        <v>923</v>
      </c>
      <c r="G27" s="111">
        <f>IFERROR(VLOOKUP($B27,Associations!$B$2:$F$1093,5,0),"")</f>
        <v>28</v>
      </c>
      <c r="H27" s="106">
        <f>IFERROR(IF(ISNA(VLOOKUP(CONCATENATE(A27," ",B27),'Club Coëff'!$D$2:$E515,2,0)),VLOOKUP($B27,Associations!$B$2:$F515,2,0)/5,VLOOKUP(CONCATENATE(A27," ",B27),'Club Coëff'!$D$2:$E515,2,0)),"")</f>
        <v>3.67000014</v>
      </c>
      <c r="I27" s="112" t="str">
        <f>IFERROR(IF(AND(OR(C27="CC",C27="GC"),ISNA(VLOOKUP(CONCATENATE(A27," ",B27),'Club Coëff'!$D$2:$E$65536,2,0))),"*",""),"")</f>
        <v/>
      </c>
      <c r="J27" s="106" t="str">
        <f t="shared" si="1"/>
        <v>Northeastern (CRM)</v>
      </c>
      <c r="K27" s="106">
        <f>IFERROR(ROUND(VLOOKUP($B27,Associations!$B$2:$F515,4,0),3)*0.75^IF(OR(VLOOKUP($C27,'Final Sites'!$A:$C,3,0)&gt;0),$E27-1,IF($G27&lt;=3,$E27+3,IF($G27&lt;=6,$E27+2,IF($G27&lt;=30,$E27+1,$E27))))*IF(VLOOKUP($C27,'Final Sites'!$A:$C,3,0)=2,1/10,1),"")</f>
        <v>38.35</v>
      </c>
      <c r="L27" s="105">
        <f t="shared" si="2"/>
        <v>12</v>
      </c>
      <c r="M27" s="105" t="str">
        <f t="shared" si="3"/>
        <v>Northeastern (CRM)</v>
      </c>
      <c r="N27" s="106">
        <f t="shared" si="4"/>
        <v>3.67000014</v>
      </c>
    </row>
    <row r="28" ht="9.0" customHeight="1">
      <c r="A28" s="113" t="s">
        <v>331</v>
      </c>
      <c r="B28" s="96" t="s">
        <v>284</v>
      </c>
      <c r="C28" s="110" t="s">
        <v>919</v>
      </c>
      <c r="D28" s="96" t="s">
        <v>922</v>
      </c>
      <c r="E28" s="96">
        <v>1.0</v>
      </c>
      <c r="F28" s="96" t="s">
        <v>923</v>
      </c>
      <c r="G28" s="111">
        <f>IFERROR(VLOOKUP($B28,Associations!$B$2:$F$1093,5,0),"")</f>
        <v>29</v>
      </c>
      <c r="H28" s="106">
        <f>IFERROR(IF(ISNA(VLOOKUP(CONCATENATE(A28," ",B28),'Club Coëff'!$D$2:$E515,2,0)),VLOOKUP($B28,Associations!$B$2:$F515,2,0)/5,VLOOKUP(CONCATENATE(A28," ",B28),'Club Coëff'!$D$2:$E515,2,0)),"")</f>
        <v>3.233000059</v>
      </c>
      <c r="I28" s="112" t="str">
        <f>IFERROR(IF(AND(OR(C28="CC",C28="GC"),ISNA(VLOOKUP(CONCATENATE(A28," ",B28),'Club Coëff'!$D$2:$E$65536,2,0))),"*",""),"")</f>
        <v/>
      </c>
      <c r="J28" s="106" t="str">
        <f t="shared" si="1"/>
        <v>Mangolana City (MNG)</v>
      </c>
      <c r="K28" s="106">
        <f>IFERROR(ROUND(VLOOKUP($B28,Associations!$B$2:$F515,4,0),3)*0.75^IF(OR(VLOOKUP($C28,'Final Sites'!$A:$C,3,0)&gt;0),$E28-1,IF($G28&lt;=3,$E28+3,IF($G28&lt;=6,$E28+2,IF($G28&lt;=30,$E28+1,$E28))))*IF(VLOOKUP($C28,'Final Sites'!$A:$C,3,0)=2,1/10,1),"")</f>
        <v>36.165</v>
      </c>
      <c r="L28" s="105">
        <f t="shared" si="2"/>
        <v>14</v>
      </c>
      <c r="M28" s="105" t="str">
        <f t="shared" si="3"/>
        <v>Mangolana City (MNG)</v>
      </c>
      <c r="N28" s="106">
        <f t="shared" si="4"/>
        <v>3.233000059</v>
      </c>
    </row>
    <row r="29" ht="9.0" customHeight="1">
      <c r="A29" s="113" t="s">
        <v>232</v>
      </c>
      <c r="B29" s="96" t="s">
        <v>233</v>
      </c>
      <c r="C29" s="110" t="s">
        <v>919</v>
      </c>
      <c r="D29" s="96" t="s">
        <v>922</v>
      </c>
      <c r="E29" s="96">
        <v>1.0</v>
      </c>
      <c r="F29" s="96" t="s">
        <v>923</v>
      </c>
      <c r="G29" s="111">
        <f>IFERROR(VLOOKUP($B29,Associations!$B$2:$F$1093,5,0),"")</f>
        <v>30</v>
      </c>
      <c r="H29" s="106">
        <f>IFERROR(IF(ISNA(VLOOKUP(CONCATENATE(A29," ",B29),'Club Coëff'!$D$2:$E515,2,0)),VLOOKUP($B29,Associations!$B$2:$F515,2,0)/5,VLOOKUP(CONCATENATE(A29," ",B29),'Club Coëff'!$D$2:$E515,2,0)),"")</f>
        <v>2.990000119</v>
      </c>
      <c r="I29" s="112" t="str">
        <f>IFERROR(IF(AND(OR(C29="CC",C29="GC"),ISNA(VLOOKUP(CONCATENATE(A29," ",B29),'Club Coëff'!$D$2:$E$65536,2,0))),"*",""),"")</f>
        <v/>
      </c>
      <c r="J29" s="106" t="str">
        <f t="shared" si="1"/>
        <v>Inter Compolis (CAW)</v>
      </c>
      <c r="K29" s="106">
        <f>IFERROR(ROUND(VLOOKUP($B29,Associations!$B$2:$F515,4,0),3)*0.75^IF(OR(VLOOKUP($C29,'Final Sites'!$A:$C,3,0)&gt;0),$E29-1,IF($G29&lt;=3,$E29+3,IF($G29&lt;=6,$E29+2,IF($G29&lt;=30,$E29+1,$E29))))*IF(VLOOKUP($C29,'Final Sites'!$A:$C,3,0)=2,1/10,1),"")</f>
        <v>34.95</v>
      </c>
      <c r="L29" s="105">
        <f t="shared" si="2"/>
        <v>14</v>
      </c>
      <c r="M29" s="105" t="str">
        <f t="shared" si="3"/>
        <v>Inter Compolis (CAW)</v>
      </c>
      <c r="N29" s="106">
        <f t="shared" si="4"/>
        <v>2.990000119</v>
      </c>
    </row>
    <row r="30" ht="9.0" customHeight="1">
      <c r="A30" s="114" t="s">
        <v>924</v>
      </c>
      <c r="B30" s="96" t="s">
        <v>322</v>
      </c>
      <c r="C30" s="110" t="s">
        <v>919</v>
      </c>
      <c r="D30" s="96" t="s">
        <v>922</v>
      </c>
      <c r="E30" s="96">
        <v>1.0</v>
      </c>
      <c r="F30" s="96" t="s">
        <v>923</v>
      </c>
      <c r="G30" s="111">
        <f>IFERROR(VLOOKUP($B30,Associations!$B$2:$F$1093,5,0),"")</f>
        <v>31</v>
      </c>
      <c r="H30" s="106">
        <f>IFERROR(IF(ISNA(VLOOKUP(CONCATENATE(A30," ",B30),'Club Coëff'!$D$2:$E515,2,0)),VLOOKUP($B30,Associations!$B$2:$F515,2,0)/5,VLOOKUP(CONCATENATE(A30," ",B30),'Club Coëff'!$D$2:$E515,2,0)),"")</f>
        <v>2.765000038</v>
      </c>
      <c r="I30" s="112" t="str">
        <f>IFERROR(IF(AND(OR(C30="CC",C30="GC"),ISNA(VLOOKUP(CONCATENATE(A30," ",B30),'Club Coëff'!$D$2:$E$65536,2,0))),"*",""),"")</f>
        <v/>
      </c>
      <c r="J30" s="106" t="str">
        <f t="shared" si="1"/>
        <v>C++ Ancients (SXB)</v>
      </c>
      <c r="K30" s="106">
        <f>IFERROR(ROUND(VLOOKUP($B30,Associations!$B$2:$F515,4,0),3)*0.75^IF(OR(VLOOKUP($C30,'Final Sites'!$A:$C,3,0)&gt;0),$E30-1,IF($G30&lt;=3,$E30+3,IF($G30&lt;=6,$E30+2,IF($G30&lt;=30,$E30+1,$E30))))*IF(VLOOKUP($C30,'Final Sites'!$A:$C,3,0)=2,1/10,1),"")</f>
        <v>33.825</v>
      </c>
      <c r="L30" s="105">
        <f t="shared" si="2"/>
        <v>12</v>
      </c>
      <c r="M30" s="105" t="str">
        <f t="shared" si="3"/>
        <v>C++ Ancients (SXB)</v>
      </c>
      <c r="N30" s="106">
        <f t="shared" si="4"/>
        <v>2.765000038</v>
      </c>
    </row>
    <row r="31" ht="9.0" customHeight="1">
      <c r="A31" s="113" t="s">
        <v>406</v>
      </c>
      <c r="B31" s="96" t="s">
        <v>317</v>
      </c>
      <c r="C31" s="110" t="s">
        <v>919</v>
      </c>
      <c r="D31" s="96" t="s">
        <v>922</v>
      </c>
      <c r="E31" s="96">
        <v>1.0</v>
      </c>
      <c r="F31" s="96" t="s">
        <v>923</v>
      </c>
      <c r="G31" s="111">
        <f>IFERROR(VLOOKUP($B31,Associations!$B$2:$F$1093,5,0),"")</f>
        <v>32</v>
      </c>
      <c r="H31" s="106">
        <f>IFERROR(IF(ISNA(VLOOKUP(CONCATENATE(A31," ",B31),'Club Coëff'!$D$2:$E515,2,0)),VLOOKUP($B31,Associations!$B$2:$F515,2,0)/5,VLOOKUP(CONCATENATE(A31," ",B31),'Club Coëff'!$D$2:$E515,2,0)),"")</f>
        <v>2.725000089</v>
      </c>
      <c r="I31" s="112" t="str">
        <f>IFERROR(IF(AND(OR(C31="CC",C31="GC"),ISNA(VLOOKUP(CONCATENATE(A31," ",B31),'Club Coëff'!$D$2:$E$65536,2,0))),"*",""),"")</f>
        <v/>
      </c>
      <c r="J31" s="106" t="str">
        <f t="shared" si="1"/>
        <v>Directus (SSO)</v>
      </c>
      <c r="K31" s="106">
        <f>IFERROR(ROUND(VLOOKUP($B31,Associations!$B$2:$F515,4,0),3)*0.75^IF(OR(VLOOKUP($C31,'Final Sites'!$A:$C,3,0)&gt;0),$E31-1,IF($G31&lt;=3,$E31+3,IF($G31&lt;=6,$E31+2,IF($G31&lt;=30,$E31+1,$E31))))*IF(VLOOKUP($C31,'Final Sites'!$A:$C,3,0)=2,1/10,1),"")</f>
        <v>33.625</v>
      </c>
      <c r="L31" s="105">
        <f t="shared" si="2"/>
        <v>8</v>
      </c>
      <c r="M31" s="105" t="str">
        <f t="shared" si="3"/>
        <v>Directus (SSO)</v>
      </c>
      <c r="N31" s="106">
        <f t="shared" si="4"/>
        <v>2.725000089</v>
      </c>
    </row>
    <row r="32" ht="9.0" customHeight="1">
      <c r="A32" s="113" t="s">
        <v>523</v>
      </c>
      <c r="B32" s="96" t="s">
        <v>340</v>
      </c>
      <c r="C32" s="110" t="s">
        <v>919</v>
      </c>
      <c r="D32" s="96" t="s">
        <v>922</v>
      </c>
      <c r="E32" s="96">
        <v>1.0</v>
      </c>
      <c r="F32" s="96" t="s">
        <v>923</v>
      </c>
      <c r="G32" s="111">
        <f>IFERROR(VLOOKUP($B32,Associations!$B$2:$F$1093,5,0),"")</f>
        <v>33</v>
      </c>
      <c r="H32" s="106">
        <f>IFERROR(IF(ISNA(VLOOKUP(CONCATENATE(A32," ",B32),'Club Coëff'!$D$2:$E515,2,0)),VLOOKUP($B32,Associations!$B$2:$F515,2,0)/5,VLOOKUP(CONCATENATE(A32," ",B32),'Club Coëff'!$D$2:$E515,2,0)),"")</f>
        <v>2.652000042</v>
      </c>
      <c r="I32" s="112" t="str">
        <f>IFERROR(IF(AND(OR(C32="CC",C32="GC"),ISNA(VLOOKUP(CONCATENATE(A32," ",B32),'Club Coëff'!$D$2:$E$65536,2,0))),"*",""),"")</f>
        <v/>
      </c>
      <c r="J32" s="106" t="str">
        <f t="shared" si="1"/>
        <v>Stejar Munte (ANT)</v>
      </c>
      <c r="K32" s="106">
        <f>IFERROR(ROUND(VLOOKUP($B32,Associations!$B$2:$F515,4,0),3)*0.75^IF(OR(VLOOKUP($C32,'Final Sites'!$A:$C,3,0)&gt;0),$E32-1,IF($G32&lt;=3,$E32+3,IF($G32&lt;=6,$E32+2,IF($G32&lt;=30,$E32+1,$E32))))*IF(VLOOKUP($C32,'Final Sites'!$A:$C,3,0)=2,1/10,1),"")</f>
        <v>33.26</v>
      </c>
      <c r="L32" s="105">
        <f t="shared" si="2"/>
        <v>12</v>
      </c>
      <c r="M32" s="105" t="str">
        <f t="shared" si="3"/>
        <v>Stejar Munte (ANT)</v>
      </c>
      <c r="N32" s="106">
        <f t="shared" si="4"/>
        <v>2.652000042</v>
      </c>
    </row>
    <row r="33" ht="9.0" customHeight="1">
      <c r="A33" s="113" t="s">
        <v>553</v>
      </c>
      <c r="B33" s="96" t="s">
        <v>298</v>
      </c>
      <c r="C33" s="110" t="s">
        <v>919</v>
      </c>
      <c r="D33" s="96" t="s">
        <v>922</v>
      </c>
      <c r="E33" s="96">
        <v>1.0</v>
      </c>
      <c r="F33" s="96" t="s">
        <v>923</v>
      </c>
      <c r="G33" s="111">
        <f>IFERROR(VLOOKUP($B33,Associations!$B$2:$F$1093,5,0),"")</f>
        <v>34</v>
      </c>
      <c r="H33" s="106">
        <f>IFERROR(IF(ISNA(VLOOKUP(CONCATENATE(A33," ",B33),'Club Coëff'!$D$2:$E515,2,0)),VLOOKUP($B33,Associations!$B$2:$F515,2,0)/5,VLOOKUP(CONCATENATE(A33," ",B33),'Club Coëff'!$D$2:$E515,2,0)),"")</f>
        <v>2.355000103</v>
      </c>
      <c r="I33" s="112" t="str">
        <f>IFERROR(IF(AND(OR(C33="CC",C33="GC"),ISNA(VLOOKUP(CONCATENATE(A33," ",B33),'Club Coëff'!$D$2:$E$65536,2,0))),"*",""),"")</f>
        <v/>
      </c>
      <c r="J33" s="106" t="str">
        <f t="shared" si="1"/>
        <v>Navon Beach (LLF)</v>
      </c>
      <c r="K33" s="106">
        <f>IFERROR(ROUND(VLOOKUP($B33,Associations!$B$2:$F515,4,0),3)*0.75^IF(OR(VLOOKUP($C33,'Final Sites'!$A:$C,3,0)&gt;0),$E33-1,IF($G33&lt;=3,$E33+3,IF($G33&lt;=6,$E33+2,IF($G33&lt;=30,$E33+1,$E33))))*IF(VLOOKUP($C33,'Final Sites'!$A:$C,3,0)=2,1/10,1),"")</f>
        <v>31.775</v>
      </c>
      <c r="L33" s="105">
        <f t="shared" si="2"/>
        <v>11</v>
      </c>
      <c r="M33" s="105" t="str">
        <f t="shared" si="3"/>
        <v>Navon Beach (LLF)</v>
      </c>
      <c r="N33" s="106">
        <f t="shared" si="4"/>
        <v>2.355000103</v>
      </c>
    </row>
    <row r="34" ht="9.0" customHeight="1">
      <c r="A34" s="113" t="s">
        <v>447</v>
      </c>
      <c r="B34" s="96" t="s">
        <v>348</v>
      </c>
      <c r="C34" s="110" t="s">
        <v>919</v>
      </c>
      <c r="D34" s="96" t="s">
        <v>922</v>
      </c>
      <c r="E34" s="96">
        <v>1.0</v>
      </c>
      <c r="F34" s="96" t="s">
        <v>925</v>
      </c>
      <c r="G34" s="111">
        <f>IFERROR(VLOOKUP($B34,Associations!$B$2:$F$1093,5,0),"")</f>
        <v>37</v>
      </c>
      <c r="H34" s="106">
        <f>IFERROR(IF(ISNA(VLOOKUP(CONCATENATE(A34," ",B34),'Club Coëff'!$D$2:$E515,2,0)),VLOOKUP($B34,Associations!$B$2:$F515,2,0)/5,VLOOKUP(CONCATENATE(A34," ",B34),'Club Coëff'!$D$2:$E515,2,0)),"")</f>
        <v>1.920000042</v>
      </c>
      <c r="I34" s="112" t="str">
        <f>IFERROR(IF(AND(OR(C34="CC",C34="GC"),ISNA(VLOOKUP(CONCATENATE(A34," ",B34),'Club Coëff'!$D$2:$E$65536,2,0))),"*",""),"")</f>
        <v/>
      </c>
      <c r="J34" s="106" t="str">
        <f t="shared" si="1"/>
        <v>Mallox (COS)</v>
      </c>
      <c r="K34" s="106">
        <f>IFERROR(ROUND(VLOOKUP($B34,Associations!$B$2:$F515,4,0),3)*0.75^IF(OR(VLOOKUP($C34,'Final Sites'!$A:$C,3,0)&gt;0),$E34-1,IF($G34&lt;=3,$E34+3,IF($G34&lt;=6,$E34+2,IF($G34&lt;=30,$E34+1,$E34))))*IF(VLOOKUP($C34,'Final Sites'!$A:$C,3,0)=2,1/10,1),"")</f>
        <v>29.6</v>
      </c>
      <c r="L34" s="105">
        <f t="shared" si="2"/>
        <v>6</v>
      </c>
      <c r="M34" s="105" t="str">
        <f t="shared" si="3"/>
        <v>Mallox (COS)</v>
      </c>
      <c r="N34" s="106">
        <f t="shared" si="4"/>
        <v>1.920000042</v>
      </c>
    </row>
    <row r="35" ht="9.0" customHeight="1">
      <c r="A35" s="113" t="s">
        <v>562</v>
      </c>
      <c r="B35" s="96" t="s">
        <v>309</v>
      </c>
      <c r="C35" s="110" t="s">
        <v>919</v>
      </c>
      <c r="D35" s="96" t="s">
        <v>922</v>
      </c>
      <c r="E35" s="96">
        <v>1.0</v>
      </c>
      <c r="F35" s="96" t="s">
        <v>925</v>
      </c>
      <c r="G35" s="111">
        <f>IFERROR(VLOOKUP($B35,Associations!$B$2:$F$1093,5,0),"")</f>
        <v>39</v>
      </c>
      <c r="H35" s="106">
        <f>IFERROR(IF(ISNA(VLOOKUP(CONCATENATE(A35," ",B35),'Club Coëff'!$D$2:$E515,2,0)),VLOOKUP($B35,Associations!$B$2:$F515,2,0)/5,VLOOKUP(CONCATENATE(A35," ",B35),'Club Coëff'!$D$2:$E515,2,0)),"")</f>
        <v>1.820000035</v>
      </c>
      <c r="I35" s="112" t="str">
        <f>IFERROR(IF(AND(OR(C35="CC",C35="GC"),ISNA(VLOOKUP(CONCATENATE(A35," ",B35),'Club Coëff'!$D$2:$E$65536,2,0))),"*",""),"")</f>
        <v/>
      </c>
      <c r="J35" s="106" t="str">
        <f t="shared" si="1"/>
        <v>31 Cudmundópolis (CPV)</v>
      </c>
      <c r="K35" s="106">
        <f>IFERROR(ROUND(VLOOKUP($B35,Associations!$B$2:$F515,4,0),3)*0.75^IF(OR(VLOOKUP($C35,'Final Sites'!$A:$C,3,0)&gt;0),$E35-1,IF($G35&lt;=3,$E35+3,IF($G35&lt;=6,$E35+2,IF($G35&lt;=30,$E35+1,$E35))))*IF(VLOOKUP($C35,'Final Sites'!$A:$C,3,0)=2,1/10,1),"")</f>
        <v>29.1</v>
      </c>
      <c r="L35" s="105">
        <f t="shared" si="2"/>
        <v>16</v>
      </c>
      <c r="M35" s="105" t="str">
        <f t="shared" si="3"/>
        <v>31 Cudmundópolis (CPV)</v>
      </c>
      <c r="N35" s="106">
        <f t="shared" si="4"/>
        <v>1.820000035</v>
      </c>
    </row>
    <row r="36" ht="9.0" customHeight="1">
      <c r="A36" s="113" t="s">
        <v>435</v>
      </c>
      <c r="B36" s="96" t="s">
        <v>382</v>
      </c>
      <c r="C36" s="110" t="s">
        <v>919</v>
      </c>
      <c r="D36" s="96" t="s">
        <v>922</v>
      </c>
      <c r="E36" s="96">
        <v>1.0</v>
      </c>
      <c r="F36" s="96" t="s">
        <v>925</v>
      </c>
      <c r="G36" s="111">
        <f>IFERROR(VLOOKUP($B36,Associations!$B$2:$F$1093,5,0),"")</f>
        <v>40</v>
      </c>
      <c r="H36" s="106">
        <f>IFERROR(IF(ISNA(VLOOKUP(CONCATENATE(A36," ",B36),'Club Coëff'!$D$2:$E515,2,0)),VLOOKUP($B36,Associations!$B$2:$F515,2,0)/5,VLOOKUP(CONCATENATE(A36," ",B36),'Club Coëff'!$D$2:$E515,2,0)),"")</f>
        <v>1.815000038</v>
      </c>
      <c r="I36" s="112" t="str">
        <f>IFERROR(IF(AND(OR(C36="CC",C36="GC"),ISNA(VLOOKUP(CONCATENATE(A36," ",B36),'Club Coëff'!$D$2:$E$65536,2,0))),"*",""),"")</f>
        <v/>
      </c>
      <c r="J36" s="106" t="str">
        <f t="shared" si="1"/>
        <v>Napio Lions (HLO)</v>
      </c>
      <c r="K36" s="106">
        <f>IFERROR(ROUND(VLOOKUP($B36,Associations!$B$2:$F515,4,0),3)*0.75^IF(OR(VLOOKUP($C36,'Final Sites'!$A:$C,3,0)&gt;0),$E36-1,IF($G36&lt;=3,$E36+3,IF($G36&lt;=6,$E36+2,IF($G36&lt;=30,$E36+1,$E36))))*IF(VLOOKUP($C36,'Final Sites'!$A:$C,3,0)=2,1/10,1),"")</f>
        <v>29.075</v>
      </c>
      <c r="L36" s="105">
        <f t="shared" si="2"/>
        <v>11</v>
      </c>
      <c r="M36" s="105" t="str">
        <f t="shared" si="3"/>
        <v>Napio Lions (HLO)</v>
      </c>
      <c r="N36" s="106">
        <f t="shared" si="4"/>
        <v>1.815000038</v>
      </c>
    </row>
    <row r="37" ht="9.0" customHeight="1">
      <c r="A37" s="113" t="s">
        <v>526</v>
      </c>
      <c r="B37" s="96" t="s">
        <v>464</v>
      </c>
      <c r="C37" s="110" t="s">
        <v>919</v>
      </c>
      <c r="D37" s="96" t="s">
        <v>922</v>
      </c>
      <c r="E37" s="96">
        <v>1.0</v>
      </c>
      <c r="F37" s="96" t="s">
        <v>925</v>
      </c>
      <c r="G37" s="111">
        <f>IFERROR(VLOOKUP($B37,Associations!$B$2:$F$1093,5,0),"")</f>
        <v>41</v>
      </c>
      <c r="H37" s="106">
        <f>IFERROR(IF(ISNA(VLOOKUP(CONCATENATE(A37," ",B37),'Club Coëff'!$D$2:$E515,2,0)),VLOOKUP($B37,Associations!$B$2:$F515,2,0)/5,VLOOKUP(CONCATENATE(A37," ",B37),'Club Coëff'!$D$2:$E515,2,0)),"")</f>
        <v>1.670000072</v>
      </c>
      <c r="I37" s="112" t="str">
        <f>IFERROR(IF(AND(OR(C37="CC",C37="GC"),ISNA(VLOOKUP(CONCATENATE(A37," ",B37),'Club Coëff'!$D$2:$E$65536,2,0))),"*",""),"")</f>
        <v/>
      </c>
      <c r="J37" s="106" t="str">
        <f t="shared" si="1"/>
        <v>Haitiëns (MIU)</v>
      </c>
      <c r="K37" s="106">
        <f>IFERROR(ROUND(VLOOKUP($B37,Associations!$B$2:$F515,4,0),3)*0.75^IF(OR(VLOOKUP($C37,'Final Sites'!$A:$C,3,0)&gt;0),$E37-1,IF($G37&lt;=3,$E37+3,IF($G37&lt;=6,$E37+2,IF($G37&lt;=30,$E37+1,$E37))))*IF(VLOOKUP($C37,'Final Sites'!$A:$C,3,0)=2,1/10,1),"")</f>
        <v>28.35</v>
      </c>
      <c r="L37" s="105">
        <f t="shared" si="2"/>
        <v>8</v>
      </c>
      <c r="M37" s="105" t="str">
        <f t="shared" si="3"/>
        <v>Haitiëns (MIU)</v>
      </c>
      <c r="N37" s="106">
        <f t="shared" si="4"/>
        <v>1.670000072</v>
      </c>
    </row>
    <row r="38" ht="9.0" customHeight="1">
      <c r="A38" s="113" t="s">
        <v>441</v>
      </c>
      <c r="B38" s="96" t="s">
        <v>442</v>
      </c>
      <c r="C38" s="110" t="s">
        <v>919</v>
      </c>
      <c r="D38" s="96" t="s">
        <v>922</v>
      </c>
      <c r="E38" s="96">
        <v>1.0</v>
      </c>
      <c r="F38" s="96" t="s">
        <v>925</v>
      </c>
      <c r="G38" s="111">
        <f>IFERROR(VLOOKUP($B38,Associations!$B$2:$F$1093,5,0),"")</f>
        <v>42</v>
      </c>
      <c r="H38" s="106">
        <f>IFERROR(IF(ISNA(VLOOKUP(CONCATENATE(A38," ",B38),'Club Coëff'!$D$2:$E515,2,0)),VLOOKUP($B38,Associations!$B$2:$F515,2,0)/5,VLOOKUP(CONCATENATE(A38," ",B38),'Club Coëff'!$D$2:$E515,2,0)),"")</f>
        <v>1.605000067</v>
      </c>
      <c r="I38" s="112" t="str">
        <f>IFERROR(IF(AND(OR(C38="CC",C38="GC"),ISNA(VLOOKUP(CONCATENATE(A38," ",B38),'Club Coëff'!$D$2:$E$65536,2,0))),"*",""),"")</f>
        <v/>
      </c>
      <c r="J38" s="106" t="str">
        <f t="shared" si="1"/>
        <v>Ungalb Devsgrybe (EAR)</v>
      </c>
      <c r="K38" s="106">
        <f>IFERROR(ROUND(VLOOKUP($B38,Associations!$B$2:$F515,4,0),3)*0.75^IF(OR(VLOOKUP($C38,'Final Sites'!$A:$C,3,0)&gt;0),$E38-1,IF($G38&lt;=3,$E38+3,IF($G38&lt;=6,$E38+2,IF($G38&lt;=30,$E38+1,$E38))))*IF(VLOOKUP($C38,'Final Sites'!$A:$C,3,0)=2,1/10,1),"")</f>
        <v>28.025</v>
      </c>
      <c r="L38" s="105">
        <f t="shared" si="2"/>
        <v>16</v>
      </c>
      <c r="M38" s="105" t="str">
        <f t="shared" si="3"/>
        <v>Ungalb Devsgrybe (EAR)</v>
      </c>
      <c r="N38" s="106">
        <f t="shared" si="4"/>
        <v>1.605000067</v>
      </c>
    </row>
    <row r="39" ht="9.0" customHeight="1">
      <c r="A39" s="113" t="s">
        <v>416</v>
      </c>
      <c r="B39" s="96" t="s">
        <v>417</v>
      </c>
      <c r="C39" s="110" t="s">
        <v>919</v>
      </c>
      <c r="D39" s="96" t="s">
        <v>922</v>
      </c>
      <c r="E39" s="96">
        <v>1.0</v>
      </c>
      <c r="F39" s="96" t="s">
        <v>925</v>
      </c>
      <c r="G39" s="111">
        <f>IFERROR(VLOOKUP($B39,Associations!$B$2:$F$1093,5,0),"")</f>
        <v>45</v>
      </c>
      <c r="H39" s="106">
        <f>IFERROR(IF(ISNA(VLOOKUP(CONCATENATE(A39," ",B39),'Club Coëff'!$D$2:$E515,2,0)),VLOOKUP($B39,Associations!$B$2:$F515,2,0)/5,VLOOKUP(CONCATENATE(A39," ",B39),'Club Coëff'!$D$2:$E515,2,0)),"")</f>
        <v>1.405000066</v>
      </c>
      <c r="I39" s="112" t="str">
        <f>IFERROR(IF(AND(OR(C39="CC",C39="GC"),ISNA(VLOOKUP(CONCATENATE(A39," ",B39),'Club Coëff'!$D$2:$E$65536,2,0))),"*",""),"")</f>
        <v/>
      </c>
      <c r="J39" s="106" t="str">
        <f t="shared" si="1"/>
        <v>Iona Spaceport Defenders (UNF)</v>
      </c>
      <c r="K39" s="106">
        <f>IFERROR(ROUND(VLOOKUP($B39,Associations!$B$2:$F515,4,0),3)*0.75^IF(OR(VLOOKUP($C39,'Final Sites'!$A:$C,3,0)&gt;0),$E39-1,IF($G39&lt;=3,$E39+3,IF($G39&lt;=6,$E39+2,IF($G39&lt;=30,$E39+1,$E39))))*IF(VLOOKUP($C39,'Final Sites'!$A:$C,3,0)=2,1/10,1),"")</f>
        <v>27.025</v>
      </c>
      <c r="L39" s="105">
        <f t="shared" si="2"/>
        <v>24</v>
      </c>
      <c r="M39" s="105" t="str">
        <f t="shared" si="3"/>
        <v>Iona Spaceport Defenders (UNF)</v>
      </c>
      <c r="N39" s="106">
        <f t="shared" si="4"/>
        <v>1.405000066</v>
      </c>
    </row>
    <row r="40" ht="9.0" customHeight="1">
      <c r="A40" s="113" t="s">
        <v>404</v>
      </c>
      <c r="B40" s="96" t="s">
        <v>405</v>
      </c>
      <c r="C40" s="110" t="s">
        <v>919</v>
      </c>
      <c r="D40" s="96" t="s">
        <v>922</v>
      </c>
      <c r="E40" s="96">
        <v>1.0</v>
      </c>
      <c r="F40" s="96" t="s">
        <v>925</v>
      </c>
      <c r="G40" s="111">
        <f>IFERROR(VLOOKUP($B40,Associations!$B$2:$F$1093,5,0),"")</f>
        <v>46</v>
      </c>
      <c r="H40" s="106">
        <f>IFERROR(IF(ISNA(VLOOKUP(CONCATENATE(A40," ",B40),'Club Coëff'!$D$2:$E515,2,0)),VLOOKUP($B40,Associations!$B$2:$F515,2,0)/5,VLOOKUP(CONCATENATE(A40," ",B40),'Club Coëff'!$D$2:$E515,2,0)),"")</f>
        <v>1.360000034</v>
      </c>
      <c r="I40" s="112" t="str">
        <f>IFERROR(IF(AND(OR(C40="CC",C40="GC"),ISNA(VLOOKUP(CONCATENATE(A40," ",B40),'Club Coëff'!$D$2:$E$65536,2,0))),"*",""),"")</f>
        <v/>
      </c>
      <c r="J40" s="106" t="str">
        <f t="shared" si="1"/>
        <v>CA Conquistadores (OSD)</v>
      </c>
      <c r="K40" s="106">
        <f>IFERROR(ROUND(VLOOKUP($B40,Associations!$B$2:$F515,4,0),3)*0.75^IF(OR(VLOOKUP($C40,'Final Sites'!$A:$C,3,0)&gt;0),$E40-1,IF($G40&lt;=3,$E40+3,IF($G40&lt;=6,$E40+2,IF($G40&lt;=30,$E40+1,$E40))))*IF(VLOOKUP($C40,'Final Sites'!$A:$C,3,0)=2,1/10,1),"")</f>
        <v>26.8</v>
      </c>
      <c r="L40" s="105">
        <f t="shared" si="2"/>
        <v>17</v>
      </c>
      <c r="M40" s="105" t="str">
        <f t="shared" si="3"/>
        <v>CA Conquistadores (OSD)</v>
      </c>
      <c r="N40" s="106">
        <f t="shared" si="4"/>
        <v>1.360000034</v>
      </c>
    </row>
    <row r="41" ht="9.0" customHeight="1">
      <c r="A41" s="113" t="s">
        <v>478</v>
      </c>
      <c r="B41" s="96" t="s">
        <v>479</v>
      </c>
      <c r="C41" s="110" t="s">
        <v>919</v>
      </c>
      <c r="D41" s="96" t="s">
        <v>922</v>
      </c>
      <c r="E41" s="96">
        <v>1.0</v>
      </c>
      <c r="F41" s="96" t="s">
        <v>925</v>
      </c>
      <c r="G41" s="111">
        <f>IFERROR(VLOOKUP($B41,Associations!$B$2:$F$1093,5,0),"")</f>
        <v>48</v>
      </c>
      <c r="H41" s="106">
        <f>IFERROR(IF(ISNA(VLOOKUP(CONCATENATE(A41," ",B41),'Club Coëff'!$D$2:$E515,2,0)),VLOOKUP($B41,Associations!$B$2:$F515,2,0)/5,VLOOKUP(CONCATENATE(A41," ",B41),'Club Coëff'!$D$2:$E515,2,0)),"")</f>
        <v>1.230000031</v>
      </c>
      <c r="I41" s="112" t="str">
        <f>IFERROR(IF(AND(OR(C41="CC",C41="GC"),ISNA(VLOOKUP(CONCATENATE(A41," ",B41),'Club Coëff'!$D$2:$E$65536,2,0))),"*",""),"")</f>
        <v/>
      </c>
      <c r="J41" s="106" t="str">
        <f t="shared" si="1"/>
        <v>Pentref-ar-y-Bae (AEL)</v>
      </c>
      <c r="K41" s="106">
        <f>IFERROR(ROUND(VLOOKUP($B41,Associations!$B$2:$F515,4,0),3)*0.75^IF(OR(VLOOKUP($C41,'Final Sites'!$A:$C,3,0)&gt;0),$E41-1,IF($G41&lt;=3,$E41+3,IF($G41&lt;=6,$E41+2,IF($G41&lt;=30,$E41+1,$E41))))*IF(VLOOKUP($C41,'Final Sites'!$A:$C,3,0)=2,1/10,1),"")</f>
        <v>26.15</v>
      </c>
      <c r="L41" s="105">
        <f t="shared" si="2"/>
        <v>16</v>
      </c>
      <c r="M41" s="105" t="str">
        <f t="shared" si="3"/>
        <v>Pentref-ar-y-Bae (AEL)</v>
      </c>
      <c r="N41" s="106">
        <f t="shared" si="4"/>
        <v>1.230000031</v>
      </c>
    </row>
    <row r="42" ht="9.0" customHeight="1">
      <c r="A42" s="113" t="s">
        <v>540</v>
      </c>
      <c r="B42" s="96" t="s">
        <v>434</v>
      </c>
      <c r="C42" s="110" t="s">
        <v>919</v>
      </c>
      <c r="D42" s="96" t="s">
        <v>922</v>
      </c>
      <c r="E42" s="96">
        <v>1.0</v>
      </c>
      <c r="F42" s="96" t="s">
        <v>925</v>
      </c>
      <c r="G42" s="111">
        <f>IFERROR(VLOOKUP($B42,Associations!$B$2:$F$1093,5,0),"")</f>
        <v>51</v>
      </c>
      <c r="H42" s="106">
        <f>IFERROR(IF(ISNA(VLOOKUP(CONCATENATE(A42," ",B42),'Club Coëff'!$D$2:$E515,2,0)),VLOOKUP($B42,Associations!$B$2:$F515,2,0)/5,VLOOKUP(CONCATENATE(A42," ",B42),'Club Coëff'!$D$2:$E515,2,0)),"")</f>
        <v>1.015000075</v>
      </c>
      <c r="I42" s="112" t="str">
        <f>IFERROR(IF(AND(OR(C42="CC",C42="GC"),ISNA(VLOOKUP(CONCATENATE(A42," ",B42),'Club Coëff'!$D$2:$E$65536,2,0))),"*",""),"")</f>
        <v/>
      </c>
      <c r="J42" s="106" t="str">
        <f t="shared" si="1"/>
        <v>Errion Vega FK (AMV)</v>
      </c>
      <c r="K42" s="106">
        <f>IFERROR(ROUND(VLOOKUP($B42,Associations!$B$2:$F515,4,0),3)*0.75^IF(OR(VLOOKUP($C42,'Final Sites'!$A:$C,3,0)&gt;0),$E42-1,IF($G42&lt;=3,$E42+3,IF($G42&lt;=6,$E42+2,IF($G42&lt;=30,$E42+1,$E42))))*IF(VLOOKUP($C42,'Final Sites'!$A:$C,3,0)=2,1/10,1),"")</f>
        <v>25.075</v>
      </c>
      <c r="L42" s="105">
        <f t="shared" si="2"/>
        <v>14</v>
      </c>
      <c r="M42" s="105" t="str">
        <f t="shared" si="3"/>
        <v>Errion Vega FK (AMV)</v>
      </c>
      <c r="N42" s="106">
        <f t="shared" si="4"/>
        <v>1.015000075</v>
      </c>
    </row>
    <row r="43" ht="9.0" customHeight="1">
      <c r="A43" s="113" t="s">
        <v>474</v>
      </c>
      <c r="B43" s="96" t="s">
        <v>475</v>
      </c>
      <c r="C43" s="110" t="s">
        <v>919</v>
      </c>
      <c r="D43" s="96" t="s">
        <v>922</v>
      </c>
      <c r="E43" s="96">
        <v>1.0</v>
      </c>
      <c r="F43" s="96" t="s">
        <v>925</v>
      </c>
      <c r="G43" s="111">
        <f>IFERROR(VLOOKUP($B43,Associations!$B$2:$F$1093,5,0),"")</f>
        <v>52</v>
      </c>
      <c r="H43" s="106">
        <f>IFERROR(IF(ISNA(VLOOKUP(CONCATENATE(A43," ",B43),'Club Coëff'!$D$2:$E515,2,0)),VLOOKUP($B43,Associations!$B$2:$F515,2,0)/5,VLOOKUP(CONCATENATE(A43," ",B43),'Club Coëff'!$D$2:$E515,2,0)),"")</f>
        <v>0.9750000365</v>
      </c>
      <c r="I43" s="112" t="str">
        <f>IFERROR(IF(AND(OR(C43="CC",C43="GC"),ISNA(VLOOKUP(CONCATENATE(A43," ",B43),'Club Coëff'!$D$2:$E$65536,2,0))),"*",""),"")</f>
        <v/>
      </c>
      <c r="J43" s="106" t="str">
        <f t="shared" si="1"/>
        <v>Home United (MAP)</v>
      </c>
      <c r="K43" s="106">
        <f>IFERROR(ROUND(VLOOKUP($B43,Associations!$B$2:$F515,4,0),3)*0.75^IF(OR(VLOOKUP($C43,'Final Sites'!$A:$C,3,0)&gt;0),$E43-1,IF($G43&lt;=3,$E43+3,IF($G43&lt;=6,$E43+2,IF($G43&lt;=30,$E43+1,$E43))))*IF(VLOOKUP($C43,'Final Sites'!$A:$C,3,0)=2,1/10,1),"")</f>
        <v>24.875</v>
      </c>
      <c r="L43" s="105">
        <f t="shared" si="2"/>
        <v>11</v>
      </c>
      <c r="M43" s="105" t="str">
        <f t="shared" si="3"/>
        <v>Home United (MAP)</v>
      </c>
      <c r="N43" s="106">
        <f t="shared" si="4"/>
        <v>0.9750000365</v>
      </c>
    </row>
    <row r="44" ht="9.0" customHeight="1">
      <c r="A44" s="113" t="s">
        <v>494</v>
      </c>
      <c r="B44" s="96" t="s">
        <v>495</v>
      </c>
      <c r="C44" s="110" t="s">
        <v>919</v>
      </c>
      <c r="D44" s="96" t="s">
        <v>922</v>
      </c>
      <c r="E44" s="96">
        <v>1.0</v>
      </c>
      <c r="F44" s="96" t="s">
        <v>925</v>
      </c>
      <c r="G44" s="111">
        <f>IFERROR(VLOOKUP($B44,Associations!$B$2:$F$1093,5,0),"")</f>
        <v>59</v>
      </c>
      <c r="H44" s="106">
        <f>IFERROR(IF(ISNA(VLOOKUP(CONCATENATE(A44," ",B44),'Club Coëff'!$D$2:$E515,2,0)),VLOOKUP($B44,Associations!$B$2:$F515,2,0)/5,VLOOKUP(CONCATENATE(A44," ",B44),'Club Coëff'!$D$2:$E515,2,0)),"")</f>
        <v>0.745000038</v>
      </c>
      <c r="I44" s="112" t="str">
        <f>IFERROR(IF(AND(OR(C44="CC",C44="GC"),ISNA(VLOOKUP(CONCATENATE(A44," ",B44),'Club Coëff'!$D$2:$E$65536,2,0))),"*",""),"")</f>
        <v/>
      </c>
      <c r="J44" s="106" t="str">
        <f t="shared" si="1"/>
        <v>Maethorü (KOR)</v>
      </c>
      <c r="K44" s="106">
        <f>IFERROR(ROUND(VLOOKUP($B44,Associations!$B$2:$F515,4,0),3)*0.75^IF(OR(VLOOKUP($C44,'Final Sites'!$A:$C,3,0)&gt;0),$E44-1,IF($G44&lt;=3,$E44+3,IF($G44&lt;=6,$E44+2,IF($G44&lt;=30,$E44+1,$E44))))*IF(VLOOKUP($C44,'Final Sites'!$A:$C,3,0)=2,1/10,1),"")</f>
        <v>23.725</v>
      </c>
      <c r="L44" s="105">
        <f t="shared" si="2"/>
        <v>8</v>
      </c>
      <c r="M44" s="105" t="str">
        <f t="shared" si="3"/>
        <v>Maethorü (KOR)</v>
      </c>
      <c r="N44" s="106">
        <f t="shared" si="4"/>
        <v>0.745000038</v>
      </c>
    </row>
    <row r="45" ht="9.0" customHeight="1">
      <c r="A45" s="113" t="s">
        <v>626</v>
      </c>
      <c r="B45" s="96" t="s">
        <v>627</v>
      </c>
      <c r="C45" s="110" t="s">
        <v>919</v>
      </c>
      <c r="D45" s="96" t="s">
        <v>922</v>
      </c>
      <c r="E45" s="96">
        <v>1.0</v>
      </c>
      <c r="F45" s="96" t="s">
        <v>925</v>
      </c>
      <c r="G45" s="111">
        <f>IFERROR(VLOOKUP($B45,Associations!$B$2:$F$1093,5,0),"")</f>
        <v>63</v>
      </c>
      <c r="H45" s="106">
        <f>IFERROR(IF(ISNA(VLOOKUP(CONCATENATE(A45," ",B45),'Club Coëff'!$D$2:$E515,2,0)),VLOOKUP($B45,Associations!$B$2:$F515,2,0)/5,VLOOKUP(CONCATENATE(A45," ",B45),'Club Coëff'!$D$2:$E515,2,0)),"")</f>
        <v>0.6300000395</v>
      </c>
      <c r="I45" s="112" t="str">
        <f>IFERROR(IF(AND(OR(C45="CC",C45="GC"),ISNA(VLOOKUP(CONCATENATE(A45," ",B45),'Club Coëff'!$D$2:$E$65536,2,0))),"*",""),"")</f>
        <v/>
      </c>
      <c r="J45" s="106" t="str">
        <f t="shared" si="1"/>
        <v>Empilot United FC (BRP)</v>
      </c>
      <c r="K45" s="106">
        <f>IFERROR(ROUND(VLOOKUP($B45,Associations!$B$2:$F515,4,0),3)*0.75^IF(OR(VLOOKUP($C45,'Final Sites'!$A:$C,3,0)&gt;0),$E45-1,IF($G45&lt;=3,$E45+3,IF($G45&lt;=6,$E45+2,IF($G45&lt;=30,$E45+1,$E45))))*IF(VLOOKUP($C45,'Final Sites'!$A:$C,3,0)=2,1/10,1),"")</f>
        <v>23.15</v>
      </c>
      <c r="L45" s="105">
        <f t="shared" si="2"/>
        <v>17</v>
      </c>
      <c r="M45" s="105" t="str">
        <f t="shared" si="3"/>
        <v>Empilot United FC (BRP)</v>
      </c>
      <c r="N45" s="106">
        <f t="shared" si="4"/>
        <v>0.6300000395</v>
      </c>
    </row>
    <row r="46" ht="9.0" customHeight="1">
      <c r="A46" s="113" t="s">
        <v>175</v>
      </c>
      <c r="B46" s="96" t="s">
        <v>611</v>
      </c>
      <c r="C46" s="110" t="s">
        <v>919</v>
      </c>
      <c r="D46" s="96" t="s">
        <v>922</v>
      </c>
      <c r="E46" s="96">
        <v>1.0</v>
      </c>
      <c r="F46" s="96" t="s">
        <v>925</v>
      </c>
      <c r="G46" s="111">
        <f>IFERROR(VLOOKUP($B46,Associations!$B$2:$F$1093,5,0),"")</f>
        <v>73</v>
      </c>
      <c r="H46" s="106">
        <f>IFERROR(IF(ISNA(VLOOKUP(CONCATENATE(A46," ",B46),'Club Coëff'!$D$2:$E515,2,0)),VLOOKUP($B46,Associations!$B$2:$F515,2,0)/5,VLOOKUP(CONCATENATE(A46," ",B46),'Club Coëff'!$D$2:$E515,2,0)),"")</f>
        <v>0.440000044</v>
      </c>
      <c r="I46" s="112" t="str">
        <f>IFERROR(IF(AND(OR(C46="CC",C46="GC"),ISNA(VLOOKUP(CONCATENATE(A46," ",B46),'Club Coëff'!$D$2:$E$65536,2,0))),"*",""),"")</f>
        <v/>
      </c>
      <c r="J46" s="106" t="str">
        <f t="shared" si="1"/>
        <v>Sporting Iturributa (ITB)</v>
      </c>
      <c r="K46" s="106">
        <f>IFERROR(ROUND(VLOOKUP($B46,Associations!$B$2:$F515,4,0),3)*0.75^IF(OR(VLOOKUP($C46,'Final Sites'!$A:$C,3,0)&gt;0),$E46-1,IF($G46&lt;=3,$E46+3,IF($G46&lt;=6,$E46+2,IF($G46&lt;=30,$E46+1,$E46))))*IF(VLOOKUP($C46,'Final Sites'!$A:$C,3,0)=2,1/10,1),"")</f>
        <v>22.2</v>
      </c>
      <c r="L46" s="105">
        <f t="shared" si="2"/>
        <v>19</v>
      </c>
      <c r="M46" s="105" t="str">
        <f t="shared" si="3"/>
        <v>Sporting Iturributa (ITB)</v>
      </c>
      <c r="N46" s="106">
        <f t="shared" si="4"/>
        <v>0.440000044</v>
      </c>
    </row>
    <row r="47" ht="9.0" customHeight="1">
      <c r="A47" s="113" t="s">
        <v>657</v>
      </c>
      <c r="B47" s="96" t="s">
        <v>658</v>
      </c>
      <c r="C47" s="110" t="s">
        <v>919</v>
      </c>
      <c r="D47" s="96" t="s">
        <v>922</v>
      </c>
      <c r="E47" s="96">
        <v>1.0</v>
      </c>
      <c r="F47" s="96" t="s">
        <v>925</v>
      </c>
      <c r="G47" s="111">
        <f>IFERROR(VLOOKUP($B47,Associations!$B$2:$F$1093,5,0),"")</f>
        <v>74</v>
      </c>
      <c r="H47" s="106">
        <f>IFERROR(IF(ISNA(VLOOKUP(CONCATENATE(A47," ",B47),'Club Coëff'!$D$2:$E515,2,0)),VLOOKUP($B47,Associations!$B$2:$F515,2,0)/5,VLOOKUP(CONCATENATE(A47," ",B47),'Club Coëff'!$D$2:$E515,2,0)),"")</f>
        <v>0.415</v>
      </c>
      <c r="I47" s="112" t="str">
        <f>IFERROR(IF(AND(OR(C47="CC",C47="GC"),ISNA(VLOOKUP(CONCATENATE(A47," ",B47),'Club Coëff'!$D$2:$E$65536,2,0))),"*",""),"")</f>
        <v/>
      </c>
      <c r="J47" s="106" t="str">
        <f t="shared" si="1"/>
        <v>Frostmarris (ICM)</v>
      </c>
      <c r="K47" s="106">
        <f>IFERROR(ROUND(VLOOKUP($B47,Associations!$B$2:$F515,4,0),3)*0.75^IF(OR(VLOOKUP($C47,'Final Sites'!$A:$C,3,0)&gt;0),$E47-1,IF($G47&lt;=3,$E47+3,IF($G47&lt;=6,$E47+2,IF($G47&lt;=30,$E47+1,$E47))))*IF(VLOOKUP($C47,'Final Sites'!$A:$C,3,0)=2,1/10,1),"")</f>
        <v>22.075</v>
      </c>
      <c r="L47" s="105">
        <f t="shared" si="2"/>
        <v>11</v>
      </c>
      <c r="M47" s="105" t="str">
        <f t="shared" si="3"/>
        <v>Frostmarris (ICM)</v>
      </c>
      <c r="N47" s="106">
        <f t="shared" si="4"/>
        <v>0.415</v>
      </c>
    </row>
    <row r="48" ht="9.0" customHeight="1">
      <c r="A48" s="113" t="s">
        <v>778</v>
      </c>
      <c r="B48" s="96" t="s">
        <v>661</v>
      </c>
      <c r="C48" s="110" t="s">
        <v>919</v>
      </c>
      <c r="D48" s="96" t="s">
        <v>922</v>
      </c>
      <c r="E48" s="96">
        <v>1.0</v>
      </c>
      <c r="F48" s="96" t="s">
        <v>925</v>
      </c>
      <c r="G48" s="111">
        <f>IFERROR(VLOOKUP($B48,Associations!$B$2:$F$1093,5,0),"")</f>
        <v>76</v>
      </c>
      <c r="H48" s="106">
        <f>IFERROR(IF(ISNA(VLOOKUP(CONCATENATE(A48," ",B48),'Club Coëff'!$D$2:$E515,2,0)),VLOOKUP($B48,Associations!$B$2:$F515,2,0)/5,VLOOKUP(CONCATENATE(A48," ",B48),'Club Coëff'!$D$2:$E515,2,0)),"")</f>
        <v>0.4000000155</v>
      </c>
      <c r="I48" s="112" t="str">
        <f>IFERROR(IF(AND(OR(C48="CC",C48="GC"),ISNA(VLOOKUP(CONCATENATE(A48," ",B48),'Club Coëff'!$D$2:$E$65536,2,0))),"*",""),"")</f>
        <v/>
      </c>
      <c r="J48" s="106" t="str">
        <f t="shared" si="1"/>
        <v>Minigoleada (DAI)</v>
      </c>
      <c r="K48" s="106">
        <f>IFERROR(ROUND(VLOOKUP($B48,Associations!$B$2:$F515,4,0),3)*0.75^IF(OR(VLOOKUP($C48,'Final Sites'!$A:$C,3,0)&gt;0),$E48-1,IF($G48&lt;=3,$E48+3,IF($G48&lt;=6,$E48+2,IF($G48&lt;=30,$E48+1,$E48))))*IF(VLOOKUP($C48,'Final Sites'!$A:$C,3,0)=2,1/10,1),"")</f>
        <v>22</v>
      </c>
      <c r="L48" s="105">
        <f t="shared" si="2"/>
        <v>11</v>
      </c>
      <c r="M48" s="105" t="str">
        <f t="shared" si="3"/>
        <v>Minigoleada (DAI)</v>
      </c>
      <c r="N48" s="106">
        <f t="shared" si="4"/>
        <v>0.4000000155</v>
      </c>
    </row>
    <row r="49" ht="9.0" customHeight="1">
      <c r="A49" s="113" t="s">
        <v>577</v>
      </c>
      <c r="B49" s="96" t="s">
        <v>578</v>
      </c>
      <c r="C49" s="110" t="s">
        <v>919</v>
      </c>
      <c r="D49" s="96" t="s">
        <v>922</v>
      </c>
      <c r="E49" s="96">
        <v>1.0</v>
      </c>
      <c r="F49" s="96" t="s">
        <v>925</v>
      </c>
      <c r="G49" s="111">
        <f>IFERROR(VLOOKUP($B49,Associations!$B$2:$F$1093,5,0),"")</f>
        <v>78</v>
      </c>
      <c r="H49" s="106">
        <f>IFERROR(IF(ISNA(VLOOKUP(CONCATENATE(A49," ",B49),'Club Coëff'!$D$2:$E515,2,0)),VLOOKUP($B49,Associations!$B$2:$F515,2,0)/5,VLOOKUP(CONCATENATE(A49," ",B49),'Club Coëff'!$D$2:$E515,2,0)),"")</f>
        <v>0.3850000285</v>
      </c>
      <c r="I49" s="112" t="str">
        <f>IFERROR(IF(AND(OR(C49="CC",C49="GC"),ISNA(VLOOKUP(CONCATENATE(A49," ",B49),'Club Coëff'!$D$2:$E$65536,2,0))),"*",""),"")</f>
        <v/>
      </c>
      <c r="J49" s="106" t="str">
        <f t="shared" si="1"/>
        <v>AC Regia Artadates (PHO)</v>
      </c>
      <c r="K49" s="106">
        <f>IFERROR(ROUND(VLOOKUP($B49,Associations!$B$2:$F515,4,0),3)*0.75^IF(OR(VLOOKUP($C49,'Final Sites'!$A:$C,3,0)&gt;0),$E49-1,IF($G49&lt;=3,$E49+3,IF($G49&lt;=6,$E49+2,IF($G49&lt;=30,$E49+1,$E49))))*IF(VLOOKUP($C49,'Final Sites'!$A:$C,3,0)=2,1/10,1),"")</f>
        <v>21.925</v>
      </c>
      <c r="L49" s="105">
        <f t="shared" si="2"/>
        <v>18</v>
      </c>
      <c r="M49" s="105" t="str">
        <f t="shared" si="3"/>
        <v>AC Regia Artadates (PHO)</v>
      </c>
      <c r="N49" s="106">
        <f t="shared" si="4"/>
        <v>0.3850000285</v>
      </c>
    </row>
    <row r="50" ht="9.0" customHeight="1">
      <c r="A50" s="113" t="s">
        <v>752</v>
      </c>
      <c r="B50" s="96" t="s">
        <v>673</v>
      </c>
      <c r="C50" s="110" t="s">
        <v>919</v>
      </c>
      <c r="D50" s="96" t="s">
        <v>922</v>
      </c>
      <c r="E50" s="96">
        <v>1.0</v>
      </c>
      <c r="F50" s="96" t="s">
        <v>925</v>
      </c>
      <c r="G50" s="111">
        <f>IFERROR(VLOOKUP($B50,Associations!$B$2:$F$1093,5,0),"")</f>
        <v>80</v>
      </c>
      <c r="H50" s="106">
        <f>IFERROR(IF(ISNA(VLOOKUP(CONCATENATE(A50," ",B50),'Club Coëff'!$D$2:$E515,2,0)),VLOOKUP($B50,Associations!$B$2:$F515,2,0)/5,VLOOKUP(CONCATENATE(A50," ",B50),'Club Coëff'!$D$2:$E515,2,0)),"")</f>
        <v>0.360000036</v>
      </c>
      <c r="I50" s="112" t="str">
        <f>IFERROR(IF(AND(OR(C50="CC",C50="GC"),ISNA(VLOOKUP(CONCATENATE(A50," ",B50),'Club Coëff'!$D$2:$E$65536,2,0))),"*",""),"")</f>
        <v/>
      </c>
      <c r="J50" s="106" t="str">
        <f t="shared" si="1"/>
        <v>Esperance United FC (AIS)</v>
      </c>
      <c r="K50" s="106">
        <f>IFERROR(ROUND(VLOOKUP($B50,Associations!$B$2:$F515,4,0),3)*0.75^IF(OR(VLOOKUP($C50,'Final Sites'!$A:$C,3,0)&gt;0),$E50-1,IF($G50&lt;=3,$E50+3,IF($G50&lt;=6,$E50+2,IF($G50&lt;=30,$E50+1,$E50))))*IF(VLOOKUP($C50,'Final Sites'!$A:$C,3,0)=2,1/10,1),"")</f>
        <v>21.8</v>
      </c>
      <c r="L50" s="105">
        <f t="shared" si="2"/>
        <v>19</v>
      </c>
      <c r="M50" s="105" t="str">
        <f t="shared" si="3"/>
        <v>Esperance United FC (AIS)</v>
      </c>
      <c r="N50" s="106">
        <f t="shared" si="4"/>
        <v>0.360000036</v>
      </c>
    </row>
    <row r="51" ht="9.0" customHeight="1">
      <c r="A51" s="113" t="s">
        <v>758</v>
      </c>
      <c r="B51" s="96" t="s">
        <v>620</v>
      </c>
      <c r="C51" s="110" t="s">
        <v>919</v>
      </c>
      <c r="D51" s="96" t="s">
        <v>922</v>
      </c>
      <c r="E51" s="96">
        <v>1.0</v>
      </c>
      <c r="F51" s="96" t="s">
        <v>925</v>
      </c>
      <c r="G51" s="111">
        <f>IFERROR(VLOOKUP($B51,Associations!$B$2:$F$1093,5,0),"")</f>
        <v>82</v>
      </c>
      <c r="H51" s="106">
        <f>IFERROR(IF(ISNA(VLOOKUP(CONCATENATE(A51," ",B51),'Club Coëff'!$D$2:$E515,2,0)),VLOOKUP($B51,Associations!$B$2:$F515,2,0)/5,VLOOKUP(CONCATENATE(A51," ",B51),'Club Coëff'!$D$2:$E515,2,0)),"")</f>
        <v>0.3450000345</v>
      </c>
      <c r="I51" s="112" t="str">
        <f>IFERROR(IF(AND(OR(C51="CC",C51="GC"),ISNA(VLOOKUP(CONCATENATE(A51," ",B51),'Club Coëff'!$D$2:$E$65536,2,0))),"*",""),"")</f>
        <v/>
      </c>
      <c r="J51" s="106" t="str">
        <f t="shared" si="1"/>
        <v>Tower 5 (THL)</v>
      </c>
      <c r="K51" s="106">
        <f>IFERROR(ROUND(VLOOKUP($B51,Associations!$B$2:$F515,4,0),3)*0.75^IF(OR(VLOOKUP($C51,'Final Sites'!$A:$C,3,0)&gt;0),$E51-1,IF($G51&lt;=3,$E51+3,IF($G51&lt;=6,$E51+2,IF($G51&lt;=30,$E51+1,$E51))))*IF(VLOOKUP($C51,'Final Sites'!$A:$C,3,0)=2,1/10,1),"")</f>
        <v>21.725</v>
      </c>
      <c r="L51" s="105">
        <f t="shared" si="2"/>
        <v>7</v>
      </c>
      <c r="M51" s="105" t="str">
        <f t="shared" si="3"/>
        <v>Tower 5 (THL)</v>
      </c>
      <c r="N51" s="106">
        <f t="shared" si="4"/>
        <v>0.3450000345</v>
      </c>
    </row>
    <row r="52" ht="9.0" customHeight="1">
      <c r="A52" s="113" t="s">
        <v>761</v>
      </c>
      <c r="B52" s="96" t="s">
        <v>720</v>
      </c>
      <c r="C52" s="110" t="s">
        <v>919</v>
      </c>
      <c r="D52" s="96" t="s">
        <v>922</v>
      </c>
      <c r="E52" s="96">
        <v>1.0</v>
      </c>
      <c r="F52" s="96" t="s">
        <v>925</v>
      </c>
      <c r="G52" s="111">
        <f>IFERROR(VLOOKUP($B52,Associations!$B$2:$F$1093,5,0),"")</f>
        <v>83</v>
      </c>
      <c r="H52" s="106">
        <f>IFERROR(IF(ISNA(VLOOKUP(CONCATENATE(A52," ",B52),'Club Coëff'!$D$2:$E515,2,0)),VLOOKUP($B52,Associations!$B$2:$F515,2,0)/5,VLOOKUP(CONCATENATE(A52," ",B52),'Club Coëff'!$D$2:$E515,2,0)),"")</f>
        <v>0.3050000305</v>
      </c>
      <c r="I52" s="112" t="str">
        <f>IFERROR(IF(AND(OR(C52="CC",C52="GC"),ISNA(VLOOKUP(CONCATENATE(A52," ",B52),'Club Coëff'!$D$2:$E$65536,2,0))),"*",""),"")</f>
        <v/>
      </c>
      <c r="J52" s="106" t="str">
        <f t="shared" si="1"/>
        <v>Awamoanatai (WIL)</v>
      </c>
      <c r="K52" s="106">
        <f>IFERROR(ROUND(VLOOKUP($B52,Associations!$B$2:$F515,4,0),3)*0.75^IF(OR(VLOOKUP($C52,'Final Sites'!$A:$C,3,0)&gt;0),$E52-1,IF($G52&lt;=3,$E52+3,IF($G52&lt;=6,$E52+2,IF($G52&lt;=30,$E52+1,$E52))))*IF(VLOOKUP($C52,'Final Sites'!$A:$C,3,0)=2,1/10,1),"")</f>
        <v>21.525</v>
      </c>
      <c r="L52" s="105">
        <f t="shared" si="2"/>
        <v>11</v>
      </c>
      <c r="M52" s="105" t="str">
        <f t="shared" si="3"/>
        <v>Awamoanatai (WIL)</v>
      </c>
      <c r="N52" s="106">
        <f t="shared" si="4"/>
        <v>0.3050000305</v>
      </c>
    </row>
    <row r="53" ht="9.0" customHeight="1">
      <c r="A53" s="113" t="s">
        <v>676</v>
      </c>
      <c r="B53" s="96" t="s">
        <v>677</v>
      </c>
      <c r="C53" s="110" t="s">
        <v>919</v>
      </c>
      <c r="D53" s="96" t="s">
        <v>922</v>
      </c>
      <c r="E53" s="96">
        <v>1.0</v>
      </c>
      <c r="F53" s="96" t="s">
        <v>925</v>
      </c>
      <c r="G53" s="111">
        <f>IFERROR(VLOOKUP($B53,Associations!$B$2:$F$1093,5,0),"")</f>
        <v>85</v>
      </c>
      <c r="H53" s="106">
        <f>IFERROR(IF(ISNA(VLOOKUP(CONCATENATE(A53," ",B53),'Club Coëff'!$D$2:$E515,2,0)),VLOOKUP($B53,Associations!$B$2:$F515,2,0)/5,VLOOKUP(CONCATENATE(A53," ",B53),'Club Coëff'!$D$2:$E515,2,0)),"")</f>
        <v>0.2750000275</v>
      </c>
      <c r="I53" s="112" t="str">
        <f>IFERROR(IF(AND(OR(C53="CC",C53="GC"),ISNA(VLOOKUP(CONCATENATE(A53," ",B53),'Club Coëff'!$D$2:$E$65536,2,0))),"*",""),"")</f>
        <v/>
      </c>
      <c r="J53" s="106" t="str">
        <f t="shared" si="1"/>
        <v>Ithaca Big Red (VRB)</v>
      </c>
      <c r="K53" s="106">
        <f>IFERROR(ROUND(VLOOKUP($B53,Associations!$B$2:$F515,4,0),3)*0.75^IF(OR(VLOOKUP($C53,'Final Sites'!$A:$C,3,0)&gt;0),$E53-1,IF($G53&lt;=3,$E53+3,IF($G53&lt;=6,$E53+2,IF($G53&lt;=30,$E53+1,$E53))))*IF(VLOOKUP($C53,'Final Sites'!$A:$C,3,0)=2,1/10,1),"")</f>
        <v>21.375</v>
      </c>
      <c r="L53" s="105">
        <f t="shared" si="2"/>
        <v>14</v>
      </c>
      <c r="M53" s="105" t="str">
        <f t="shared" si="3"/>
        <v>Ithaca Big Red (VRB)</v>
      </c>
      <c r="N53" s="106">
        <f t="shared" si="4"/>
        <v>0.2750000275</v>
      </c>
    </row>
    <row r="54" ht="9.0" customHeight="1">
      <c r="A54" s="113" t="s">
        <v>735</v>
      </c>
      <c r="B54" s="96" t="s">
        <v>736</v>
      </c>
      <c r="C54" s="110" t="s">
        <v>919</v>
      </c>
      <c r="D54" s="96" t="s">
        <v>922</v>
      </c>
      <c r="E54" s="96">
        <v>1.0</v>
      </c>
      <c r="F54" s="96" t="s">
        <v>925</v>
      </c>
      <c r="G54" s="111">
        <f>IFERROR(VLOOKUP($B54,Associations!$B$2:$F$1093,5,0),"")</f>
        <v>90</v>
      </c>
      <c r="H54" s="106">
        <f>IFERROR(IF(ISNA(VLOOKUP(CONCATENATE(A54," ",B54),'Club Coëff'!$D$2:$E515,2,0)),VLOOKUP($B54,Associations!$B$2:$F515,2,0)/5,VLOOKUP(CONCATENATE(A54," ",B54),'Club Coëff'!$D$2:$E515,2,0)),"")</f>
        <v>0.1550000155</v>
      </c>
      <c r="I54" s="112" t="str">
        <f>IFERROR(IF(AND(OR(C54="CC",C54="GC"),ISNA(VLOOKUP(CONCATENATE(A54," ",B54),'Club Coëff'!$D$2:$E$65536,2,0))),"*",""),"")</f>
        <v/>
      </c>
      <c r="J54" s="106" t="str">
        <f t="shared" si="1"/>
        <v>Bakersfield (FSC)</v>
      </c>
      <c r="K54" s="106">
        <f>IFERROR(ROUND(VLOOKUP($B54,Associations!$B$2:$F515,4,0),3)*0.75^IF(OR(VLOOKUP($C54,'Final Sites'!$A:$C,3,0)&gt;0),$E54-1,IF($G54&lt;=3,$E54+3,IF($G54&lt;=6,$E54+2,IF($G54&lt;=30,$E54+1,$E54))))*IF(VLOOKUP($C54,'Final Sites'!$A:$C,3,0)=2,1/10,1),"")</f>
        <v>20.775</v>
      </c>
      <c r="L54" s="105">
        <f t="shared" si="2"/>
        <v>11</v>
      </c>
      <c r="M54" s="105" t="str">
        <f t="shared" si="3"/>
        <v>Bakersfield (FSC)</v>
      </c>
      <c r="N54" s="106">
        <f t="shared" si="4"/>
        <v>0.1550000155</v>
      </c>
    </row>
    <row r="55" ht="9.0" customHeight="1">
      <c r="A55" s="113" t="s">
        <v>926</v>
      </c>
      <c r="B55" s="96" t="s">
        <v>380</v>
      </c>
      <c r="C55" s="110" t="s">
        <v>919</v>
      </c>
      <c r="D55" s="96" t="s">
        <v>922</v>
      </c>
      <c r="E55" s="96">
        <v>1.0</v>
      </c>
      <c r="F55" s="96" t="s">
        <v>925</v>
      </c>
      <c r="G55" s="111">
        <f>IFERROR(VLOOKUP($B55,Associations!$B$2:$F$1093,5,0),"")</f>
        <v>35</v>
      </c>
      <c r="H55" s="106">
        <f>IFERROR(IF(ISNA(VLOOKUP(CONCATENATE(A55," ",B55),'Club Coëff'!$D$2:$E515,2,0)),VLOOKUP($B55,Associations!$B$2:$F515,2,0)/5,VLOOKUP(CONCATENATE(A55," ",B55),'Club Coëff'!$D$2:$E515,2,0)),"")</f>
        <v>2.02</v>
      </c>
      <c r="I55" s="112" t="str">
        <f>IFERROR(IF(AND(OR(C55="CC",C55="GC"),ISNA(VLOOKUP(CONCATENATE(A55," ",B55),'Club Coëff'!$D$2:$E$65536,2,0))),"*",""),"")</f>
        <v/>
      </c>
      <c r="J55" s="106" t="str">
        <f t="shared" si="1"/>
        <v>Sasnak Mountain Cats (STA)</v>
      </c>
      <c r="K55" s="106">
        <f>IFERROR(ROUND(VLOOKUP($B55,Associations!$B$2:$F515,4,0),3)*0.75^IF(OR(VLOOKUP($C55,'Final Sites'!$A:$C,3,0)&gt;0),$E55-1,IF($G55&lt;=3,$E55+3,IF($G55&lt;=6,$E55+2,IF($G55&lt;=30,$E55+1,$E55))))*IF(VLOOKUP($C55,'Final Sites'!$A:$C,3,0)=2,1/10,1),"")</f>
        <v>30.1</v>
      </c>
      <c r="L55" s="105">
        <f t="shared" si="2"/>
        <v>20</v>
      </c>
      <c r="M55" s="105" t="str">
        <f t="shared" si="3"/>
        <v>Sasnak Mountain Cats (STA)</v>
      </c>
      <c r="N55" s="106">
        <f t="shared" si="4"/>
        <v>2.02</v>
      </c>
    </row>
    <row r="56" ht="9.0" customHeight="1">
      <c r="A56" s="113" t="s">
        <v>927</v>
      </c>
      <c r="B56" s="96" t="s">
        <v>303</v>
      </c>
      <c r="C56" s="110" t="s">
        <v>919</v>
      </c>
      <c r="D56" s="96" t="s">
        <v>922</v>
      </c>
      <c r="E56" s="96">
        <v>1.0</v>
      </c>
      <c r="F56" s="96" t="s">
        <v>925</v>
      </c>
      <c r="G56" s="111">
        <f>IFERROR(VLOOKUP($B56,Associations!$B$2:$F$1093,5,0),"")</f>
        <v>36</v>
      </c>
      <c r="H56" s="106">
        <f>IFERROR(IF(ISNA(VLOOKUP(CONCATENATE(A56," ",B56),'Club Coëff'!$D$2:$E515,2,0)),VLOOKUP($B56,Associations!$B$2:$F515,2,0)/5,VLOOKUP(CONCATENATE(A56," ",B56),'Club Coëff'!$D$2:$E515,2,0)),"")</f>
        <v>1.925000101</v>
      </c>
      <c r="I56" s="112" t="str">
        <f>IFERROR(IF(AND(OR(C56="CC",C56="GC"),ISNA(VLOOKUP(CONCATENATE(A56," ",B56),'Club Coëff'!$D$2:$E$65536,2,0))),"*",""),"")</f>
        <v/>
      </c>
      <c r="J56" s="106" t="str">
        <f t="shared" si="1"/>
        <v>Cap Nordique (CLP)</v>
      </c>
      <c r="K56" s="106">
        <f>IFERROR(ROUND(VLOOKUP($B56,Associations!$B$2:$F515,4,0),3)*0.75^IF(OR(VLOOKUP($C56,'Final Sites'!$A:$C,3,0)&gt;0),$E56-1,IF($G56&lt;=3,$E56+3,IF($G56&lt;=6,$E56+2,IF($G56&lt;=30,$E56+1,$E56))))*IF(VLOOKUP($C56,'Final Sites'!$A:$C,3,0)=2,1/10,1),"")</f>
        <v>29.625</v>
      </c>
      <c r="L56" s="105">
        <f t="shared" si="2"/>
        <v>12</v>
      </c>
      <c r="M56" s="105" t="str">
        <f t="shared" si="3"/>
        <v>Cap Nordique (CLP)</v>
      </c>
      <c r="N56" s="106">
        <f t="shared" si="4"/>
        <v>1.925000101</v>
      </c>
    </row>
    <row r="57" ht="9.0" customHeight="1">
      <c r="A57" s="113" t="s">
        <v>928</v>
      </c>
      <c r="B57" s="96" t="s">
        <v>427</v>
      </c>
      <c r="C57" s="110" t="s">
        <v>919</v>
      </c>
      <c r="D57" s="96" t="s">
        <v>922</v>
      </c>
      <c r="E57" s="96">
        <v>1.0</v>
      </c>
      <c r="F57" s="96" t="s">
        <v>925</v>
      </c>
      <c r="G57" s="111">
        <f>IFERROR(VLOOKUP($B57,Associations!$B$2:$F$1093,5,0),"")</f>
        <v>43</v>
      </c>
      <c r="H57" s="106">
        <f>IFERROR(IF(ISNA(VLOOKUP(CONCATENATE(A57," ",B57),'Club Coëff'!$D$2:$E515,2,0)),VLOOKUP($B57,Associations!$B$2:$F515,2,0)/5,VLOOKUP(CONCATENATE(A57," ",B57),'Club Coëff'!$D$2:$E515,2,0)),"")</f>
        <v>1.550000037</v>
      </c>
      <c r="I57" s="112" t="str">
        <f>IFERROR(IF(AND(OR(C57="CC",C57="GC"),ISNA(VLOOKUP(CONCATENATE(A57," ",B57),'Club Coëff'!$D$2:$E$65536,2,0))),"*",""),"")</f>
        <v/>
      </c>
      <c r="J57" s="106" t="str">
        <f t="shared" si="1"/>
        <v>Dinas Drefhil (ANC)</v>
      </c>
      <c r="K57" s="106">
        <f>IFERROR(ROUND(VLOOKUP($B57,Associations!$B$2:$F515,4,0),3)*0.75^IF(OR(VLOOKUP($C57,'Final Sites'!$A:$C,3,0)&gt;0),$E57-1,IF($G57&lt;=3,$E57+3,IF($G57&lt;=6,$E57+2,IF($G57&lt;=30,$E57+1,$E57))))*IF(VLOOKUP($C57,'Final Sites'!$A:$C,3,0)=2,1/10,1),"")</f>
        <v>27.75</v>
      </c>
      <c r="L57" s="105">
        <f t="shared" si="2"/>
        <v>13</v>
      </c>
      <c r="M57" s="105" t="str">
        <f t="shared" si="3"/>
        <v>Dinas Drefhil (ANC)</v>
      </c>
      <c r="N57" s="106">
        <f t="shared" si="4"/>
        <v>1.550000037</v>
      </c>
    </row>
    <row r="58" ht="9.0" customHeight="1">
      <c r="A58" s="113" t="s">
        <v>929</v>
      </c>
      <c r="B58" s="96" t="s">
        <v>391</v>
      </c>
      <c r="C58" s="110" t="s">
        <v>919</v>
      </c>
      <c r="D58" s="96" t="s">
        <v>922</v>
      </c>
      <c r="E58" s="96">
        <v>1.0</v>
      </c>
      <c r="F58" s="96" t="s">
        <v>925</v>
      </c>
      <c r="G58" s="111">
        <f>IFERROR(VLOOKUP($B58,Associations!$B$2:$F$1093,5,0),"")</f>
        <v>53</v>
      </c>
      <c r="H58" s="106">
        <f>IFERROR(IF(ISNA(VLOOKUP(CONCATENATE(A58," ",B58),'Club Coëff'!$D$2:$E515,2,0)),VLOOKUP($B58,Associations!$B$2:$F515,2,0)/5,VLOOKUP(CONCATENATE(A58," ",B58),'Club Coëff'!$D$2:$E515,2,0)),"")</f>
        <v>0.920000092</v>
      </c>
      <c r="I58" s="112" t="str">
        <f>IFERROR(IF(AND(OR(C58="CC",C58="GC"),ISNA(VLOOKUP(CONCATENATE(A58," ",B58),'Club Coëff'!$D$2:$E$65536,2,0))),"*",""),"")</f>
        <v/>
      </c>
      <c r="J58" s="106" t="str">
        <f t="shared" si="1"/>
        <v>Latimere United (UGO)</v>
      </c>
      <c r="K58" s="106">
        <f>IFERROR(ROUND(VLOOKUP($B58,Associations!$B$2:$F515,4,0),3)*0.75^IF(OR(VLOOKUP($C58,'Final Sites'!$A:$C,3,0)&gt;0),$E58-1,IF($G58&lt;=3,$E58+3,IF($G58&lt;=6,$E58+2,IF($G58&lt;=30,$E58+1,$E58))))*IF(VLOOKUP($C58,'Final Sites'!$A:$C,3,0)=2,1/10,1),"")</f>
        <v>24.6</v>
      </c>
      <c r="L58" s="105">
        <f t="shared" si="2"/>
        <v>15</v>
      </c>
      <c r="M58" s="105" t="str">
        <f t="shared" si="3"/>
        <v>Latimere United (UGO)</v>
      </c>
      <c r="N58" s="106">
        <f t="shared" si="4"/>
        <v>0.920000092</v>
      </c>
    </row>
    <row r="59" ht="9.0" customHeight="1">
      <c r="A59" s="113" t="s">
        <v>930</v>
      </c>
      <c r="B59" s="96" t="s">
        <v>602</v>
      </c>
      <c r="C59" s="110" t="s">
        <v>919</v>
      </c>
      <c r="D59" s="96" t="s">
        <v>922</v>
      </c>
      <c r="E59" s="96">
        <v>1.0</v>
      </c>
      <c r="F59" s="96" t="s">
        <v>925</v>
      </c>
      <c r="G59" s="111">
        <f>IFERROR(VLOOKUP($B59,Associations!$B$2:$F$1093,5,0),"")</f>
        <v>67</v>
      </c>
      <c r="H59" s="106">
        <f>IFERROR(IF(ISNA(VLOOKUP(CONCATENATE(A59," ",B59),'Club Coëff'!$D$2:$E515,2,0)),VLOOKUP($B59,Associations!$B$2:$F515,2,0)/5,VLOOKUP(CONCATENATE(A59," ",B59),'Club Coëff'!$D$2:$E515,2,0)),"")</f>
        <v>0.50000005</v>
      </c>
      <c r="I59" s="112" t="str">
        <f>IFERROR(IF(AND(OR(C59="CC",C59="GC"),ISNA(VLOOKUP(CONCATENATE(A59," ",B59),'Club Coëff'!$D$2:$E$65536,2,0))),"*",""),"")</f>
        <v/>
      </c>
      <c r="J59" s="106" t="str">
        <f t="shared" si="1"/>
        <v>Matthew City Senators (NSI)</v>
      </c>
      <c r="K59" s="106">
        <f>IFERROR(ROUND(VLOOKUP($B59,Associations!$B$2:$F515,4,0),3)*0.75^IF(OR(VLOOKUP($C59,'Final Sites'!$A:$C,3,0)&gt;0),$E59-1,IF($G59&lt;=3,$E59+3,IF($G59&lt;=6,$E59+2,IF($G59&lt;=30,$E59+1,$E59))))*IF(VLOOKUP($C59,'Final Sites'!$A:$C,3,0)=2,1/10,1),"")</f>
        <v>22.5</v>
      </c>
      <c r="L59" s="105">
        <f t="shared" si="2"/>
        <v>21</v>
      </c>
      <c r="M59" s="105" t="str">
        <f t="shared" si="3"/>
        <v>Matthew City Senators (NSI)</v>
      </c>
      <c r="N59" s="106">
        <f t="shared" si="4"/>
        <v>0.50000005</v>
      </c>
    </row>
    <row r="60" ht="9.0" customHeight="1">
      <c r="A60" s="113" t="s">
        <v>931</v>
      </c>
      <c r="B60" s="96" t="s">
        <v>573</v>
      </c>
      <c r="C60" s="110" t="s">
        <v>919</v>
      </c>
      <c r="D60" s="96" t="s">
        <v>922</v>
      </c>
      <c r="E60" s="96">
        <v>1.0</v>
      </c>
      <c r="F60" s="96" t="s">
        <v>925</v>
      </c>
      <c r="G60" s="111">
        <f>IFERROR(VLOOKUP($B60,Associations!$B$2:$F$1093,5,0),"")</f>
        <v>75</v>
      </c>
      <c r="H60" s="106">
        <f>IFERROR(IF(ISNA(VLOOKUP(CONCATENATE(A60," ",B60),'Club Coëff'!$D$2:$E515,2,0)),VLOOKUP($B60,Associations!$B$2:$F515,2,0)/5,VLOOKUP(CONCATENATE(A60," ",B60),'Club Coëff'!$D$2:$E515,2,0)),"")</f>
        <v>0.410000023</v>
      </c>
      <c r="I60" s="112" t="str">
        <f>IFERROR(IF(AND(OR(C60="CC",C60="GC"),ISNA(VLOOKUP(CONCATENATE(A60," ",B60),'Club Coëff'!$D$2:$E$65536,2,0))),"*",""),"")</f>
        <v/>
      </c>
      <c r="J60" s="106" t="str">
        <f t="shared" si="1"/>
        <v>Parkton Bulls (FLP)</v>
      </c>
      <c r="K60" s="106">
        <f>IFERROR(ROUND(VLOOKUP($B60,Associations!$B$2:$F515,4,0),3)*0.75^IF(OR(VLOOKUP($C60,'Final Sites'!$A:$C,3,0)&gt;0),$E60-1,IF($G60&lt;=3,$E60+3,IF($G60&lt;=6,$E60+2,IF($G60&lt;=30,$E60+1,$E60))))*IF(VLOOKUP($C60,'Final Sites'!$A:$C,3,0)=2,1/10,1),"")</f>
        <v>22.05</v>
      </c>
      <c r="L60" s="105">
        <f t="shared" si="2"/>
        <v>13</v>
      </c>
      <c r="M60" s="105" t="str">
        <f t="shared" si="3"/>
        <v>Parkton Bulls (FLP)</v>
      </c>
      <c r="N60" s="106">
        <f t="shared" si="4"/>
        <v>0.410000023</v>
      </c>
    </row>
    <row r="61" ht="9.0" customHeight="1">
      <c r="A61" s="113" t="s">
        <v>932</v>
      </c>
      <c r="B61" s="96" t="s">
        <v>723</v>
      </c>
      <c r="C61" s="110" t="s">
        <v>919</v>
      </c>
      <c r="D61" s="96" t="s">
        <v>922</v>
      </c>
      <c r="E61" s="96">
        <v>1.0</v>
      </c>
      <c r="F61" s="96" t="s">
        <v>925</v>
      </c>
      <c r="G61" s="111">
        <f>IFERROR(VLOOKUP($B61,Associations!$B$2:$F$1093,5,0),"")</f>
        <v>84</v>
      </c>
      <c r="H61" s="106">
        <f>IFERROR(IF(ISNA(VLOOKUP(CONCATENATE(A61," ",B61),'Club Coëff'!$D$2:$E515,2,0)),VLOOKUP($B61,Associations!$B$2:$F515,2,0)/5,VLOOKUP(CONCATENATE(A61," ",B61),'Club Coëff'!$D$2:$E515,2,0)),"")</f>
        <v>0.290000029</v>
      </c>
      <c r="I61" s="112" t="str">
        <f>IFERROR(IF(AND(OR(C61="CC",C61="GC"),ISNA(VLOOKUP(CONCATENATE(A61," ",B61),'Club Coëff'!$D$2:$E$65536,2,0))),"*",""),"")</f>
        <v/>
      </c>
      <c r="J61" s="106" t="str">
        <f t="shared" si="1"/>
        <v>SC Montfort (LCP)</v>
      </c>
      <c r="K61" s="106">
        <f>IFERROR(ROUND(VLOOKUP($B61,Associations!$B$2:$F515,4,0),3)*0.75^IF(OR(VLOOKUP($C61,'Final Sites'!$A:$C,3,0)&gt;0),$E61-1,IF($G61&lt;=3,$E61+3,IF($G61&lt;=6,$E61+2,IF($G61&lt;=30,$E61+1,$E61))))*IF(VLOOKUP($C61,'Final Sites'!$A:$C,3,0)=2,1/10,1),"")</f>
        <v>21.45</v>
      </c>
      <c r="L61" s="105">
        <f t="shared" si="2"/>
        <v>11</v>
      </c>
      <c r="M61" s="105" t="str">
        <f t="shared" si="3"/>
        <v>SC Montfort (LCP)</v>
      </c>
      <c r="N61" s="106">
        <f t="shared" si="4"/>
        <v>0.290000029</v>
      </c>
    </row>
    <row r="62" ht="9.0" customHeight="1">
      <c r="A62" s="113" t="s">
        <v>933</v>
      </c>
      <c r="B62" s="96" t="s">
        <v>687</v>
      </c>
      <c r="C62" s="110" t="s">
        <v>919</v>
      </c>
      <c r="D62" s="96" t="s">
        <v>922</v>
      </c>
      <c r="E62" s="96">
        <v>1.0</v>
      </c>
      <c r="F62" s="96" t="s">
        <v>925</v>
      </c>
      <c r="G62" s="111">
        <f>IFERROR(VLOOKUP($B62,Associations!$B$2:$F$1093,5,0),"")</f>
        <v>88</v>
      </c>
      <c r="H62" s="106">
        <f>IFERROR(IF(ISNA(VLOOKUP(CONCATENATE(A62," ",B62),'Club Coëff'!$D$2:$E515,2,0)),VLOOKUP($B62,Associations!$B$2:$F515,2,0)/5,VLOOKUP(CONCATENATE(A62," ",B62),'Club Coëff'!$D$2:$E515,2,0)),"")</f>
        <v>0.22</v>
      </c>
      <c r="I62" s="112" t="str">
        <f>IFERROR(IF(AND(OR(C62="CC",C62="GC"),ISNA(VLOOKUP(CONCATENATE(A62," ",B62),'Club Coëff'!$D$2:$E$65536,2,0))),"*",""),"")</f>
        <v/>
      </c>
      <c r="J62" s="106" t="str">
        <f t="shared" si="1"/>
        <v>FC Jagoza City (MIC)</v>
      </c>
      <c r="K62" s="106">
        <f>IFERROR(ROUND(VLOOKUP($B62,Associations!$B$2:$F515,4,0),3)*0.75^IF(OR(VLOOKUP($C62,'Final Sites'!$A:$C,3,0)&gt;0),$E62-1,IF($G62&lt;=3,$E62+3,IF($G62&lt;=6,$E62+2,IF($G62&lt;=30,$E62+1,$E62))))*IF(VLOOKUP($C62,'Final Sites'!$A:$C,3,0)=2,1/10,1),"")</f>
        <v>21.1</v>
      </c>
      <c r="L62" s="105">
        <f t="shared" si="2"/>
        <v>14</v>
      </c>
      <c r="M62" s="105" t="str">
        <f t="shared" si="3"/>
        <v>FC Jagoza City (MIC)</v>
      </c>
      <c r="N62" s="106">
        <f t="shared" si="4"/>
        <v>0.22</v>
      </c>
    </row>
    <row r="63" ht="9.0" customHeight="1">
      <c r="A63" s="113" t="s">
        <v>795</v>
      </c>
      <c r="B63" s="96" t="s">
        <v>796</v>
      </c>
      <c r="C63" s="110" t="s">
        <v>919</v>
      </c>
      <c r="D63" s="96" t="s">
        <v>922</v>
      </c>
      <c r="E63" s="96">
        <v>1.0</v>
      </c>
      <c r="F63" s="96" t="s">
        <v>934</v>
      </c>
      <c r="G63" s="111">
        <f>IFERROR(VLOOKUP($B63,Associations!$B$2:$F$1093,5,0),"")</f>
        <v>91</v>
      </c>
      <c r="H63" s="106">
        <f>IFERROR(IF(ISNA(VLOOKUP(CONCATENATE(A63," ",B63),'Club Coëff'!$D$2:$E515,2,0)),VLOOKUP($B63,Associations!$B$2:$F515,2,0)/5,VLOOKUP(CONCATENATE(A63," ",B63),'Club Coëff'!$D$2:$E515,2,0)),"")</f>
        <v>0.070000007</v>
      </c>
      <c r="I63" s="112" t="str">
        <f>IFERROR(IF(AND(OR(C63="CC",C63="GC"),ISNA(VLOOKUP(CONCATENATE(A63," ",B63),'Club Coëff'!$D$2:$E$65536,2,0))),"*",""),"")</f>
        <v/>
      </c>
      <c r="J63" s="106" t="str">
        <f t="shared" si="1"/>
        <v>CF Aéropag (ACF)</v>
      </c>
      <c r="K63" s="106">
        <f>IFERROR(ROUND(VLOOKUP($B63,Associations!$B$2:$F515,4,0),3)*0.75^IF(OR(VLOOKUP($C63,'Final Sites'!$A:$C,3,0)&gt;0),$E63-1,IF($G63&lt;=3,$E63+3,IF($G63&lt;=6,$E63+2,IF($G63&lt;=30,$E63+1,$E63))))*IF(VLOOKUP($C63,'Final Sites'!$A:$C,3,0)=2,1/10,1),"")</f>
        <v>20.35</v>
      </c>
      <c r="L63" s="105">
        <f t="shared" si="2"/>
        <v>10</v>
      </c>
      <c r="M63" s="105" t="str">
        <f t="shared" si="3"/>
        <v>CF Aéropag (ACF)</v>
      </c>
      <c r="N63" s="106">
        <f t="shared" si="4"/>
        <v>0.070000007</v>
      </c>
    </row>
    <row r="64" ht="9.0" customHeight="1">
      <c r="A64" s="113" t="s">
        <v>935</v>
      </c>
      <c r="B64" s="96" t="s">
        <v>899</v>
      </c>
      <c r="C64" s="110" t="s">
        <v>919</v>
      </c>
      <c r="D64" s="96" t="s">
        <v>922</v>
      </c>
      <c r="E64" s="96">
        <v>1.0</v>
      </c>
      <c r="F64" s="96" t="s">
        <v>934</v>
      </c>
      <c r="G64" s="111">
        <f>IFERROR(VLOOKUP($B64,Associations!$B$2:$F$1093,5,0),"")</f>
        <v>92</v>
      </c>
      <c r="H64" s="106">
        <f>IFERROR(IF(ISNA(VLOOKUP(CONCATENATE(A64," ",B64),'Club Coëff'!$D$2:$E515,2,0)),VLOOKUP($B64,Associations!$B$2:$F515,2,0)/5,VLOOKUP(CONCATENATE(A64," ",B64),'Club Coëff'!$D$2:$E515,2,0)),"")</f>
        <v>0</v>
      </c>
      <c r="I64" s="112" t="str">
        <f>IFERROR(IF(AND(OR(C64="CC",C64="GC"),ISNA(VLOOKUP(CONCATENATE(A64," ",B64),'Club Coëff'!$D$2:$E$65536,2,0))),"*",""),"")</f>
        <v/>
      </c>
      <c r="J64" s="106" t="str">
        <f t="shared" si="1"/>
        <v>Applied Physics (FRU)</v>
      </c>
      <c r="K64" s="106">
        <f>IFERROR(ROUND(VLOOKUP($B64,Associations!$B$2:$F515,4,0),3)*0.75^IF(OR(VLOOKUP($C64,'Final Sites'!$A:$C,3,0)&gt;0),$E64-1,IF($G64&lt;=3,$E64+3,IF($G64&lt;=6,$E64+2,IF($G64&lt;=30,$E64+1,$E64))))*IF(VLOOKUP($C64,'Final Sites'!$A:$C,3,0)=2,1/10,1),"")</f>
        <v>20</v>
      </c>
      <c r="L64" s="105">
        <f t="shared" si="2"/>
        <v>15</v>
      </c>
      <c r="M64" s="105" t="str">
        <f t="shared" si="3"/>
        <v>Applied Physics (FRU)</v>
      </c>
      <c r="N64" s="106">
        <f t="shared" si="4"/>
        <v>0</v>
      </c>
    </row>
    <row r="65" ht="9.0" customHeight="1">
      <c r="A65" s="113" t="s">
        <v>936</v>
      </c>
      <c r="B65" s="96" t="s">
        <v>901</v>
      </c>
      <c r="C65" s="110" t="s">
        <v>919</v>
      </c>
      <c r="D65" s="96" t="s">
        <v>922</v>
      </c>
      <c r="E65" s="96">
        <v>1.0</v>
      </c>
      <c r="F65" s="96" t="s">
        <v>934</v>
      </c>
      <c r="G65" s="111">
        <f>IFERROR(VLOOKUP($B65,Associations!$B$2:$F$1093,5,0),"")</f>
        <v>93</v>
      </c>
      <c r="H65" s="106">
        <f>IFERROR(IF(ISNA(VLOOKUP(CONCATENATE(A65," ",B65),'Club Coëff'!$D$2:$E515,2,0)),VLOOKUP($B65,Associations!$B$2:$F515,2,0)/5,VLOOKUP(CONCATENATE(A65," ",B65),'Club Coëff'!$D$2:$E515,2,0)),"")</f>
        <v>0</v>
      </c>
      <c r="I65" s="112" t="str">
        <f>IFERROR(IF(AND(OR(C65="CC",C65="GC"),ISNA(VLOOKUP(CONCATENATE(A65," ",B65),'Club Coëff'!$D$2:$E$65536,2,0))),"*",""),"")</f>
        <v/>
      </c>
      <c r="J65" s="106" t="str">
        <f t="shared" si="1"/>
        <v>Corny Town (BVR)</v>
      </c>
      <c r="K65" s="106">
        <f>IFERROR(ROUND(VLOOKUP($B65,Associations!$B$2:$F515,4,0),3)*0.75^IF(OR(VLOOKUP($C65,'Final Sites'!$A:$C,3,0)&gt;0),$E65-1,IF($G65&lt;=3,$E65+3,IF($G65&lt;=6,$E65+2,IF($G65&lt;=30,$E65+1,$E65))))*IF(VLOOKUP($C65,'Final Sites'!$A:$C,3,0)=2,1/10,1),"")</f>
        <v>20</v>
      </c>
      <c r="L65" s="105">
        <f t="shared" si="2"/>
        <v>10</v>
      </c>
      <c r="M65" s="105" t="str">
        <f t="shared" si="3"/>
        <v>Corny Town (BVR)</v>
      </c>
      <c r="N65" s="106">
        <f t="shared" si="4"/>
        <v>0</v>
      </c>
    </row>
    <row r="66" ht="9.0" customHeight="1">
      <c r="A66" s="113" t="s">
        <v>937</v>
      </c>
      <c r="B66" s="96" t="s">
        <v>903</v>
      </c>
      <c r="C66" s="110" t="s">
        <v>919</v>
      </c>
      <c r="D66" s="96" t="s">
        <v>922</v>
      </c>
      <c r="E66" s="96">
        <v>1.0</v>
      </c>
      <c r="F66" s="96" t="s">
        <v>934</v>
      </c>
      <c r="G66" s="111">
        <f>IFERROR(VLOOKUP($B66,Associations!$B$2:$F$1093,5,0),"")</f>
        <v>94</v>
      </c>
      <c r="H66" s="106">
        <f>IFERROR(IF(ISNA(VLOOKUP(CONCATENATE(A66," ",B66),'Club Coëff'!$D$2:$E515,2,0)),VLOOKUP($B66,Associations!$B$2:$F515,2,0)/5,VLOOKUP(CONCATENATE(A66," ",B66),'Club Coëff'!$D$2:$E515,2,0)),"")</f>
        <v>0</v>
      </c>
      <c r="I66" s="112" t="str">
        <f>IFERROR(IF(AND(OR(C66="CC",C66="GC"),ISNA(VLOOKUP(CONCATENATE(A66," ",B66),'Club Coëff'!$D$2:$E$65536,2,0))),"*",""),"")</f>
        <v/>
      </c>
      <c r="J66" s="106" t="str">
        <f t="shared" si="1"/>
        <v>Cangrias FC (BLM)</v>
      </c>
      <c r="K66" s="106">
        <f>IFERROR(ROUND(VLOOKUP($B66,Associations!$B$2:$F515,4,0),3)*0.75^IF(OR(VLOOKUP($C66,'Final Sites'!$A:$C,3,0)&gt;0),$E66-1,IF($G66&lt;=3,$E66+3,IF($G66&lt;=6,$E66+2,IF($G66&lt;=30,$E66+1,$E66))))*IF(VLOOKUP($C66,'Final Sites'!$A:$C,3,0)=2,1/10,1),"")</f>
        <v>20</v>
      </c>
      <c r="L66" s="105">
        <f t="shared" si="2"/>
        <v>11</v>
      </c>
      <c r="M66" s="105" t="str">
        <f t="shared" si="3"/>
        <v>Cangrias FC (BLM)</v>
      </c>
      <c r="N66" s="106">
        <f t="shared" si="4"/>
        <v>0</v>
      </c>
    </row>
    <row r="67" ht="9.0" customHeight="1">
      <c r="A67" s="113" t="s">
        <v>938</v>
      </c>
      <c r="B67" s="96" t="s">
        <v>905</v>
      </c>
      <c r="C67" s="110" t="s">
        <v>919</v>
      </c>
      <c r="D67" s="96" t="s">
        <v>922</v>
      </c>
      <c r="E67" s="96">
        <v>1.0</v>
      </c>
      <c r="F67" s="96" t="s">
        <v>934</v>
      </c>
      <c r="G67" s="111">
        <f>IFERROR(VLOOKUP($B67,Associations!$B$2:$F$1093,5,0),"")</f>
        <v>95</v>
      </c>
      <c r="H67" s="106">
        <f>IFERROR(IF(ISNA(VLOOKUP(CONCATENATE(A67," ",B67),'Club Coëff'!$D$2:$E515,2,0)),VLOOKUP($B67,Associations!$B$2:$F515,2,0)/5,VLOOKUP(CONCATENATE(A67," ",B67),'Club Coëff'!$D$2:$E515,2,0)),"")</f>
        <v>0</v>
      </c>
      <c r="I67" s="112" t="str">
        <f>IFERROR(IF(AND(OR(C67="CC",C67="GC"),ISNA(VLOOKUP(CONCATENATE(A67," ",B67),'Club Coëff'!$D$2:$E$65536,2,0))),"*",""),"")</f>
        <v/>
      </c>
      <c r="J67" s="106" t="str">
        <f t="shared" si="1"/>
        <v>Danaelia Dragons (DAL)</v>
      </c>
      <c r="K67" s="106">
        <f>IFERROR(ROUND(VLOOKUP($B67,Associations!$B$2:$F515,4,0),3)*0.75^IF(OR(VLOOKUP($C67,'Final Sites'!$A:$C,3,0)&gt;0),$E67-1,IF($G67&lt;=3,$E67+3,IF($G67&lt;=6,$E67+2,IF($G67&lt;=30,$E67+1,$E67))))*IF(VLOOKUP($C67,'Final Sites'!$A:$C,3,0)=2,1/10,1),"")</f>
        <v>20</v>
      </c>
      <c r="L67" s="105">
        <f t="shared" si="2"/>
        <v>16</v>
      </c>
      <c r="M67" s="105" t="str">
        <f t="shared" si="3"/>
        <v>Danaelia Dragons (DAL)</v>
      </c>
      <c r="N67" s="106">
        <f t="shared" si="4"/>
        <v>0</v>
      </c>
    </row>
    <row r="68" ht="9.0" customHeight="1">
      <c r="A68" s="113" t="s">
        <v>939</v>
      </c>
      <c r="B68" s="96" t="s">
        <v>907</v>
      </c>
      <c r="C68" s="110" t="s">
        <v>919</v>
      </c>
      <c r="D68" s="96" t="s">
        <v>922</v>
      </c>
      <c r="E68" s="96">
        <v>1.0</v>
      </c>
      <c r="F68" s="96" t="s">
        <v>934</v>
      </c>
      <c r="G68" s="111">
        <f>IFERROR(VLOOKUP($B68,Associations!$B$2:$F$1093,5,0),"")</f>
        <v>96</v>
      </c>
      <c r="H68" s="106">
        <f>IFERROR(IF(ISNA(VLOOKUP(CONCATENATE(A68," ",B68),'Club Coëff'!$D$2:$E515,2,0)),VLOOKUP($B68,Associations!$B$2:$F515,2,0)/5,VLOOKUP(CONCATENATE(A68," ",B68),'Club Coëff'!$D$2:$E515,2,0)),"")</f>
        <v>0</v>
      </c>
      <c r="I68" s="112" t="str">
        <f>IFERROR(IF(AND(OR(C68="CC",C68="GC"),ISNA(VLOOKUP(CONCATENATE(A68," ",B68),'Club Coëff'!$D$2:$E$65536,2,0))),"*",""),"")</f>
        <v/>
      </c>
      <c r="J68" s="106" t="str">
        <f t="shared" si="1"/>
        <v>Unbidden United (YSP)</v>
      </c>
      <c r="K68" s="106">
        <f>IFERROR(ROUND(VLOOKUP($B68,Associations!$B$2:$F515,4,0),3)*0.75^IF(OR(VLOOKUP($C68,'Final Sites'!$A:$C,3,0)&gt;0),$E68-1,IF($G68&lt;=3,$E68+3,IF($G68&lt;=6,$E68+2,IF($G68&lt;=30,$E68+1,$E68))))*IF(VLOOKUP($C68,'Final Sites'!$A:$C,3,0)=2,1/10,1),"")</f>
        <v>20</v>
      </c>
      <c r="L68" s="105">
        <f t="shared" si="2"/>
        <v>15</v>
      </c>
      <c r="M68" s="105" t="str">
        <f t="shared" si="3"/>
        <v>Unbidden United (YSP)</v>
      </c>
      <c r="N68" s="106">
        <f t="shared" si="4"/>
        <v>0</v>
      </c>
    </row>
    <row r="69" ht="9.0" customHeight="1">
      <c r="A69" s="113" t="s">
        <v>159</v>
      </c>
      <c r="B69" s="96" t="s">
        <v>123</v>
      </c>
      <c r="C69" s="110" t="s">
        <v>919</v>
      </c>
      <c r="D69" s="96" t="s">
        <v>940</v>
      </c>
      <c r="E69" s="96">
        <v>3.0</v>
      </c>
      <c r="F69" s="96" t="s">
        <v>941</v>
      </c>
      <c r="G69" s="111">
        <f>IFERROR(VLOOKUP($B69,Associations!$B$2:$F$1093,5,0),"")</f>
        <v>2</v>
      </c>
      <c r="H69" s="106">
        <f>IFERROR(IF(ISNA(VLOOKUP(CONCATENATE(A69," ",B69),'Club Coëff'!$D$2:$E515,2,0)),VLOOKUP($B69,Associations!$B$2:$F515,2,0)/5,VLOOKUP(CONCATENATE(A69," ",B69),'Club Coëff'!$D$2:$E515,2,0)),"")</f>
        <v>14.27580024</v>
      </c>
      <c r="I69" s="112" t="str">
        <f>IFERROR(IF(AND(OR(C69="CC",C69="GC"),ISNA(VLOOKUP(CONCATENATE(A69," ",B69),'Club Coëff'!$D$2:$E$65536,2,0))),"*",""),"")</f>
        <v/>
      </c>
      <c r="J69" s="106" t="str">
        <f t="shared" si="1"/>
        <v>AS Bezieres (VLD)</v>
      </c>
      <c r="K69" s="106">
        <f>IFERROR(ROUND(VLOOKUP($B69,Associations!$B$2:$F515,4,0),3)*0.75^IF(OR(VLOOKUP($C69,'Final Sites'!$A:$C,3,0)&gt;0),$E69-1,IF($G69&lt;=3,$E69+3,IF($G69&lt;=6,$E69+2,IF($G69&lt;=30,$E69+1,$E69))))*IF(VLOOKUP($C69,'Final Sites'!$A:$C,3,0)=2,1/10,1),"")</f>
        <v>51.4006875</v>
      </c>
      <c r="L69" s="105">
        <f t="shared" si="2"/>
        <v>11</v>
      </c>
      <c r="M69" s="105" t="str">
        <f t="shared" si="3"/>
        <v>AS Bezieres (VLD)</v>
      </c>
      <c r="N69" s="106">
        <f t="shared" si="4"/>
        <v>14.27580024</v>
      </c>
    </row>
    <row r="70" ht="9.0" customHeight="1">
      <c r="A70" s="113" t="s">
        <v>143</v>
      </c>
      <c r="B70" s="96" t="s">
        <v>131</v>
      </c>
      <c r="C70" s="110" t="s">
        <v>919</v>
      </c>
      <c r="D70" s="96" t="s">
        <v>940</v>
      </c>
      <c r="E70" s="96">
        <v>3.0</v>
      </c>
      <c r="F70" s="96" t="s">
        <v>941</v>
      </c>
      <c r="G70" s="111">
        <f>IFERROR(VLOOKUP($B70,Associations!$B$2:$F$1093,5,0),"")</f>
        <v>3</v>
      </c>
      <c r="H70" s="106">
        <f>IFERROR(IF(ISNA(VLOOKUP(CONCATENATE(A70," ",B70),'Club Coëff'!$D$2:$E515,2,0)),VLOOKUP($B70,Associations!$B$2:$F515,2,0)/5,VLOOKUP(CONCATENATE(A70," ",B70),'Club Coëff'!$D$2:$E515,2,0)),"")</f>
        <v>13.65740031</v>
      </c>
      <c r="I70" s="112" t="str">
        <f>IFERROR(IF(AND(OR(C70="CC",C70="GC"),ISNA(VLOOKUP(CONCATENATE(A70," ",B70),'Club Coëff'!$D$2:$E$65536,2,0))),"*",""),"")</f>
        <v/>
      </c>
      <c r="J70" s="106" t="str">
        <f t="shared" si="1"/>
        <v>Árgos LP (COM)</v>
      </c>
      <c r="K70" s="106">
        <f>IFERROR(ROUND(VLOOKUP($B70,Associations!$B$2:$F515,4,0),3)*0.75^IF(OR(VLOOKUP($C70,'Final Sites'!$A:$C,3,0)&gt;0),$E70-1,IF($G70&lt;=3,$E70+3,IF($G70&lt;=6,$E70+2,IF($G70&lt;=30,$E70+1,$E70))))*IF(VLOOKUP($C70,'Final Sites'!$A:$C,3,0)=2,1/10,1),"")</f>
        <v>49.6614375</v>
      </c>
      <c r="L70" s="105">
        <f t="shared" si="2"/>
        <v>8</v>
      </c>
      <c r="M70" s="105" t="str">
        <f t="shared" si="3"/>
        <v>Árgos LP (COM)</v>
      </c>
      <c r="N70" s="106">
        <f t="shared" si="4"/>
        <v>13.65740031</v>
      </c>
    </row>
    <row r="71" ht="9.0" customHeight="1">
      <c r="A71" s="113" t="s">
        <v>124</v>
      </c>
      <c r="B71" s="96" t="s">
        <v>125</v>
      </c>
      <c r="C71" s="110" t="s">
        <v>919</v>
      </c>
      <c r="D71" s="96" t="s">
        <v>940</v>
      </c>
      <c r="E71" s="96">
        <v>2.0</v>
      </c>
      <c r="F71" s="96" t="s">
        <v>941</v>
      </c>
      <c r="G71" s="111">
        <f>IFERROR(VLOOKUP($B71,Associations!$B$2:$F$1093,5,0),"")</f>
        <v>4</v>
      </c>
      <c r="H71" s="106">
        <f>IFERROR(IF(ISNA(VLOOKUP(CONCATENATE(A71," ",B71),'Club Coëff'!$D$2:$E515,2,0)),VLOOKUP($B71,Associations!$B$2:$F515,2,0)/5,VLOOKUP(CONCATENATE(A71," ",B71),'Club Coëff'!$D$2:$E515,2,0)),"")</f>
        <v>13.6000003</v>
      </c>
      <c r="I71" s="112" t="str">
        <f>IFERROR(IF(AND(OR(C71="CC",C71="GC"),ISNA(VLOOKUP(CONCATENATE(A71," ",B71),'Club Coëff'!$D$2:$E$65536,2,0))),"*",""),"")</f>
        <v/>
      </c>
      <c r="J71" s="106" t="str">
        <f t="shared" si="1"/>
        <v>SK Franz Josef City (PIS)</v>
      </c>
      <c r="K71" s="106">
        <f>IFERROR(ROUND(VLOOKUP($B71,Associations!$B$2:$F515,4,0),3)*0.75^IF(OR(VLOOKUP($C71,'Final Sites'!$A:$C,3,0)&gt;0),$E71-1,IF($G71&lt;=3,$E71+3,IF($G71&lt;=6,$E71+2,IF($G71&lt;=30,$E71+1,$E71))))*IF(VLOOKUP($C71,'Final Sites'!$A:$C,3,0)=2,1/10,1),"")</f>
        <v>66</v>
      </c>
      <c r="L71" s="105">
        <f t="shared" si="2"/>
        <v>19</v>
      </c>
      <c r="M71" s="105" t="str">
        <f t="shared" si="3"/>
        <v>SK Franz Josef City (PIS)</v>
      </c>
      <c r="N71" s="106">
        <f t="shared" si="4"/>
        <v>13.6000003</v>
      </c>
    </row>
    <row r="72" ht="9.0" customHeight="1">
      <c r="A72" s="113" t="s">
        <v>249</v>
      </c>
      <c r="B72" s="96" t="s">
        <v>127</v>
      </c>
      <c r="C72" s="110" t="s">
        <v>919</v>
      </c>
      <c r="D72" s="96" t="s">
        <v>940</v>
      </c>
      <c r="E72" s="96">
        <v>2.0</v>
      </c>
      <c r="F72" s="96" t="s">
        <v>941</v>
      </c>
      <c r="G72" s="111">
        <f>IFERROR(VLOOKUP($B72,Associations!$B$2:$F$1093,5,0),"")</f>
        <v>5</v>
      </c>
      <c r="H72" s="106">
        <f>IFERROR(IF(ISNA(VLOOKUP(CONCATENATE(A72," ",B72),'Club Coëff'!$D$2:$E515,2,0)),VLOOKUP($B72,Associations!$B$2:$F515,2,0)/5,VLOOKUP(CONCATENATE(A72," ",B72),'Club Coëff'!$D$2:$E515,2,0)),"")</f>
        <v>12.84340024</v>
      </c>
      <c r="I72" s="112" t="str">
        <f>IFERROR(IF(AND(OR(C72="CC",C72="GC"),ISNA(VLOOKUP(CONCATENATE(A72," ",B72),'Club Coëff'!$D$2:$E$65536,2,0))),"*",""),"")</f>
        <v/>
      </c>
      <c r="J72" s="106" t="str">
        <f t="shared" si="1"/>
        <v>12 de noviembre (AGU)</v>
      </c>
      <c r="K72" s="106">
        <f>IFERROR(ROUND(VLOOKUP($B72,Associations!$B$2:$F515,4,0),3)*0.75^IF(OR(VLOOKUP($C72,'Final Sites'!$A:$C,3,0)&gt;0),$E72-1,IF($G72&lt;=3,$E72+3,IF($G72&lt;=6,$E72+2,IF($G72&lt;=30,$E72+1,$E72))))*IF(VLOOKUP($C72,'Final Sites'!$A:$C,3,0)=2,1/10,1),"")</f>
        <v>63.16275</v>
      </c>
      <c r="L72" s="105">
        <f t="shared" si="2"/>
        <v>15</v>
      </c>
      <c r="M72" s="105" t="str">
        <f t="shared" si="3"/>
        <v>12 de noviembre (AGU)</v>
      </c>
      <c r="N72" s="106">
        <f t="shared" si="4"/>
        <v>12.84340024</v>
      </c>
    </row>
    <row r="73" ht="9.0" customHeight="1">
      <c r="A73" s="113" t="s">
        <v>149</v>
      </c>
      <c r="B73" s="96" t="s">
        <v>123</v>
      </c>
      <c r="C73" s="110" t="s">
        <v>919</v>
      </c>
      <c r="D73" s="96" t="s">
        <v>940</v>
      </c>
      <c r="E73" s="96">
        <v>4.0</v>
      </c>
      <c r="F73" s="96" t="s">
        <v>941</v>
      </c>
      <c r="G73" s="111">
        <f>IFERROR(VLOOKUP($B73,Associations!$B$2:$F$1093,5,0),"")</f>
        <v>2</v>
      </c>
      <c r="H73" s="106">
        <f>IFERROR(IF(ISNA(VLOOKUP(CONCATENATE(A73," ",B73),'Club Coëff'!$D$2:$E515,2,0)),VLOOKUP($B73,Associations!$B$2:$F515,2,0)/5,VLOOKUP(CONCATENATE(A73," ",B73),'Club Coëff'!$D$2:$E515,2,0)),"")</f>
        <v>14.27580024</v>
      </c>
      <c r="I73" s="112" t="str">
        <f>IFERROR(IF(AND(OR(C73="CC",C73="GC"),ISNA(VLOOKUP(CONCATENATE(A73," ",B73),'Club Coëff'!$D$2:$E$65536,2,0))),"*",""),"")</f>
        <v/>
      </c>
      <c r="J73" s="106" t="str">
        <f t="shared" si="1"/>
        <v>Metropolis Alligators (VLD)</v>
      </c>
      <c r="K73" s="106">
        <f>IFERROR(ROUND(VLOOKUP($B73,Associations!$B$2:$F515,4,0),3)*0.75^IF(OR(VLOOKUP($C73,'Final Sites'!$A:$C,3,0)&gt;0),$E73-1,IF($G73&lt;=3,$E73+3,IF($G73&lt;=6,$E73+2,IF($G73&lt;=30,$E73+1,$E73))))*IF(VLOOKUP($C73,'Final Sites'!$A:$C,3,0)=2,1/10,1),"")</f>
        <v>38.55051563</v>
      </c>
      <c r="L73" s="105">
        <f t="shared" si="2"/>
        <v>21</v>
      </c>
      <c r="M73" s="105" t="str">
        <f t="shared" si="3"/>
        <v>Metropolis Alligators (VLD)</v>
      </c>
      <c r="N73" s="106">
        <f t="shared" si="4"/>
        <v>14.27580024</v>
      </c>
    </row>
    <row r="74" ht="9.0" customHeight="1">
      <c r="A74" s="113" t="s">
        <v>251</v>
      </c>
      <c r="B74" s="96" t="s">
        <v>125</v>
      </c>
      <c r="C74" s="110" t="s">
        <v>919</v>
      </c>
      <c r="D74" s="96" t="s">
        <v>940</v>
      </c>
      <c r="E74" s="96">
        <v>3.0</v>
      </c>
      <c r="F74" s="96" t="s">
        <v>941</v>
      </c>
      <c r="G74" s="111">
        <f>IFERROR(VLOOKUP($B74,Associations!$B$2:$F$1093,5,0),"")</f>
        <v>4</v>
      </c>
      <c r="H74" s="106">
        <f>IFERROR(IF(ISNA(VLOOKUP(CONCATENATE(A74," ",B74),'Club Coëff'!$D$2:$E515,2,0)),VLOOKUP($B74,Associations!$B$2:$F515,2,0)/5,VLOOKUP(CONCATENATE(A74," ",B74),'Club Coëff'!$D$2:$E515,2,0)),"")</f>
        <v>13.6000003</v>
      </c>
      <c r="I74" s="112" t="str">
        <f>IFERROR(IF(AND(OR(C74="CC",C74="GC"),ISNA(VLOOKUP(CONCATENATE(A74," ",B74),'Club Coëff'!$D$2:$E$65536,2,0))),"*",""),"")</f>
        <v/>
      </c>
      <c r="J74" s="106" t="str">
        <f t="shared" si="1"/>
        <v>FC Axel Heiburg (PIS)</v>
      </c>
      <c r="K74" s="106">
        <f>IFERROR(ROUND(VLOOKUP($B74,Associations!$B$2:$F515,4,0),3)*0.75^IF(OR(VLOOKUP($C74,'Final Sites'!$A:$C,3,0)&gt;0),$E74-1,IF($G74&lt;=3,$E74+3,IF($G74&lt;=6,$E74+2,IF($G74&lt;=30,$E74+1,$E74))))*IF(VLOOKUP($C74,'Final Sites'!$A:$C,3,0)=2,1/10,1),"")</f>
        <v>49.5</v>
      </c>
      <c r="L74" s="105">
        <f t="shared" si="2"/>
        <v>15</v>
      </c>
      <c r="M74" s="105" t="str">
        <f t="shared" si="3"/>
        <v>FC Axel Heiburg (PIS)</v>
      </c>
      <c r="N74" s="106">
        <f t="shared" si="4"/>
        <v>13.6000003</v>
      </c>
    </row>
    <row r="75" ht="9.0" customHeight="1">
      <c r="A75" s="113" t="s">
        <v>162</v>
      </c>
      <c r="B75" s="96" t="s">
        <v>127</v>
      </c>
      <c r="C75" s="110" t="s">
        <v>919</v>
      </c>
      <c r="D75" s="96" t="s">
        <v>940</v>
      </c>
      <c r="E75" s="96">
        <v>3.0</v>
      </c>
      <c r="F75" s="96" t="s">
        <v>923</v>
      </c>
      <c r="G75" s="111">
        <f>IFERROR(VLOOKUP($B75,Associations!$B$2:$F$1093,5,0),"")</f>
        <v>5</v>
      </c>
      <c r="H75" s="106">
        <f>IFERROR(IF(ISNA(VLOOKUP(CONCATENATE(A75," ",B75),'Club Coëff'!$D$2:$E515,2,0)),VLOOKUP($B75,Associations!$B$2:$F515,2,0)/5,VLOOKUP(CONCATENATE(A75," ",B75),'Club Coëff'!$D$2:$E515,2,0)),"")</f>
        <v>12.84340024</v>
      </c>
      <c r="I75" s="112" t="str">
        <f>IFERROR(IF(AND(OR(C75="CC",C75="GC"),ISNA(VLOOKUP(CONCATENATE(A75," ",B75),'Club Coëff'!$D$2:$E$65536,2,0))),"*",""),"")</f>
        <v/>
      </c>
      <c r="J75" s="106" t="str">
        <f t="shared" si="1"/>
        <v>Alianza Ciruelas (AGU)</v>
      </c>
      <c r="K75" s="106">
        <f>IFERROR(ROUND(VLOOKUP($B75,Associations!$B$2:$F515,4,0),3)*0.75^IF(OR(VLOOKUP($C75,'Final Sites'!$A:$C,3,0)&gt;0),$E75-1,IF($G75&lt;=3,$E75+3,IF($G75&lt;=6,$E75+2,IF($G75&lt;=30,$E75+1,$E75))))*IF(VLOOKUP($C75,'Final Sites'!$A:$C,3,0)=2,1/10,1),"")</f>
        <v>47.3720625</v>
      </c>
      <c r="L75" s="105">
        <f t="shared" si="2"/>
        <v>16</v>
      </c>
      <c r="M75" s="105" t="str">
        <f t="shared" si="3"/>
        <v>Alianza Ciruelas (AGU)</v>
      </c>
      <c r="N75" s="106">
        <f t="shared" si="4"/>
        <v>12.84340024</v>
      </c>
    </row>
    <row r="76" ht="9.0" customHeight="1">
      <c r="A76" s="113" t="s">
        <v>229</v>
      </c>
      <c r="B76" s="96" t="s">
        <v>135</v>
      </c>
      <c r="C76" s="110" t="s">
        <v>919</v>
      </c>
      <c r="D76" s="96" t="s">
        <v>940</v>
      </c>
      <c r="E76" s="96">
        <v>2.0</v>
      </c>
      <c r="F76" s="96" t="s">
        <v>923</v>
      </c>
      <c r="G76" s="111">
        <f>IFERROR(VLOOKUP($B76,Associations!$B$2:$F$1093,5,0),"")</f>
        <v>7</v>
      </c>
      <c r="H76" s="106">
        <f>IFERROR(IF(ISNA(VLOOKUP(CONCATENATE(A76," ",B76),'Club Coëff'!$D$2:$E515,2,0)),VLOOKUP($B76,Associations!$B$2:$F515,2,0)/5,VLOOKUP(CONCATENATE(A76," ",B76),'Club Coëff'!$D$2:$E515,2,0)),"")</f>
        <v>11.88540019</v>
      </c>
      <c r="I76" s="112" t="str">
        <f>IFERROR(IF(AND(OR(C76="CC",C76="GC"),ISNA(VLOOKUP(CONCATENATE(A76," ",B76),'Club Coëff'!$D$2:$E$65536,2,0))),"*",""),"")</f>
        <v/>
      </c>
      <c r="J76" s="106" t="str">
        <f t="shared" si="1"/>
        <v>Urajbina (KPZ)</v>
      </c>
      <c r="K76" s="106">
        <f>IFERROR(ROUND(VLOOKUP($B76,Associations!$B$2:$F515,4,0),3)*0.75^IF(OR(VLOOKUP($C76,'Final Sites'!$A:$C,3,0)&gt;0),$E76-1,IF($G76&lt;=3,$E76+3,IF($G76&lt;=6,$E76+2,IF($G76&lt;=30,$E76+1,$E76))))*IF(VLOOKUP($C76,'Final Sites'!$A:$C,3,0)=2,1/10,1),"")</f>
        <v>59.57025</v>
      </c>
      <c r="L76" s="105">
        <f t="shared" si="2"/>
        <v>8</v>
      </c>
      <c r="M76" s="105" t="str">
        <f t="shared" si="3"/>
        <v>Urajbina (KPZ)</v>
      </c>
      <c r="N76" s="106">
        <f t="shared" si="4"/>
        <v>11.88540019</v>
      </c>
    </row>
    <row r="77" ht="9.0" customHeight="1">
      <c r="A77" s="113" t="s">
        <v>215</v>
      </c>
      <c r="B77" s="96" t="s">
        <v>129</v>
      </c>
      <c r="C77" s="110" t="s">
        <v>919</v>
      </c>
      <c r="D77" s="96" t="s">
        <v>940</v>
      </c>
      <c r="E77" s="96">
        <v>2.0</v>
      </c>
      <c r="F77" s="96" t="s">
        <v>923</v>
      </c>
      <c r="G77" s="111">
        <f>IFERROR(VLOOKUP($B77,Associations!$B$2:$F$1093,5,0),"")</f>
        <v>8</v>
      </c>
      <c r="H77" s="106">
        <f>IFERROR(IF(ISNA(VLOOKUP(CONCATENATE(A77," ",B77),'Club Coëff'!$D$2:$E515,2,0)),VLOOKUP($B77,Associations!$B$2:$F515,2,0)/5,VLOOKUP(CONCATENATE(A77," ",B77),'Club Coëff'!$D$2:$E515,2,0)),"")</f>
        <v>11.82480021</v>
      </c>
      <c r="I77" s="112" t="str">
        <f>IFERROR(IF(AND(OR(C77="CC",C77="GC"),ISNA(VLOOKUP(CONCATENATE(A77," ",B77),'Club Coëff'!$D$2:$E$65536,2,0))),"*",""),"")</f>
        <v/>
      </c>
      <c r="J77" s="106" t="str">
        <f t="shared" si="1"/>
        <v>Club ESF (VAL)</v>
      </c>
      <c r="K77" s="106">
        <f>IFERROR(ROUND(VLOOKUP($B77,Associations!$B$2:$F515,4,0),3)*0.75^IF(OR(VLOOKUP($C77,'Final Sites'!$A:$C,3,0)&gt;0),$E77-1,IF($G77&lt;=3,$E77+3,IF($G77&lt;=6,$E77+2,IF($G77&lt;=30,$E77+1,$E77))))*IF(VLOOKUP($C77,'Final Sites'!$A:$C,3,0)=2,1/10,1),"")</f>
        <v>59.343</v>
      </c>
      <c r="L77" s="105">
        <f t="shared" si="2"/>
        <v>8</v>
      </c>
      <c r="M77" s="105" t="str">
        <f t="shared" si="3"/>
        <v>Club ESF (VAL)</v>
      </c>
      <c r="N77" s="106">
        <f t="shared" si="4"/>
        <v>11.82480021</v>
      </c>
    </row>
    <row r="78" ht="9.0" customHeight="1">
      <c r="A78" s="113" t="s">
        <v>267</v>
      </c>
      <c r="B78" s="96" t="s">
        <v>148</v>
      </c>
      <c r="C78" s="110" t="s">
        <v>919</v>
      </c>
      <c r="D78" s="96" t="s">
        <v>940</v>
      </c>
      <c r="E78" s="96">
        <v>2.0</v>
      </c>
      <c r="F78" s="96" t="s">
        <v>923</v>
      </c>
      <c r="G78" s="111">
        <f>IFERROR(VLOOKUP($B78,Associations!$B$2:$F$1093,5,0),"")</f>
        <v>9</v>
      </c>
      <c r="H78" s="106">
        <f>IFERROR(IF(ISNA(VLOOKUP(CONCATENATE(A78," ",B78),'Club Coëff'!$D$2:$E515,2,0)),VLOOKUP($B78,Associations!$B$2:$F515,2,0)/5,VLOOKUP(CONCATENATE(A78," ",B78),'Club Coëff'!$D$2:$E515,2,0)),"")</f>
        <v>11.62640024</v>
      </c>
      <c r="I78" s="112" t="str">
        <f>IFERROR(IF(AND(OR(C78="CC",C78="GC"),ISNA(VLOOKUP(CONCATENATE(A78," ",B78),'Club Coëff'!$D$2:$E$65536,2,0))),"*",""),"")</f>
        <v/>
      </c>
      <c r="J78" s="106" t="str">
        <f t="shared" si="1"/>
        <v>High Mountain Buffalo (JSY)</v>
      </c>
      <c r="K78" s="106">
        <f>IFERROR(ROUND(VLOOKUP($B78,Associations!$B$2:$F515,4,0),3)*0.75^IF(OR(VLOOKUP($C78,'Final Sites'!$A:$C,3,0)&gt;0),$E78-1,IF($G78&lt;=3,$E78+3,IF($G78&lt;=6,$E78+2,IF($G78&lt;=30,$E78+1,$E78))))*IF(VLOOKUP($C78,'Final Sites'!$A:$C,3,0)=2,1/10,1),"")</f>
        <v>58.599</v>
      </c>
      <c r="L78" s="105">
        <f t="shared" si="2"/>
        <v>21</v>
      </c>
      <c r="M78" s="105" t="str">
        <f t="shared" si="3"/>
        <v>High Mountain Buffalo (JSY)</v>
      </c>
      <c r="N78" s="106">
        <f t="shared" si="4"/>
        <v>11.62640024</v>
      </c>
    </row>
    <row r="79" ht="9.0" customHeight="1">
      <c r="A79" s="113" t="s">
        <v>179</v>
      </c>
      <c r="B79" s="96" t="s">
        <v>152</v>
      </c>
      <c r="C79" s="110" t="s">
        <v>919</v>
      </c>
      <c r="D79" s="96" t="s">
        <v>940</v>
      </c>
      <c r="E79" s="96">
        <v>2.0</v>
      </c>
      <c r="F79" s="96" t="s">
        <v>923</v>
      </c>
      <c r="G79" s="111">
        <f>IFERROR(VLOOKUP($B79,Associations!$B$2:$F$1093,5,0),"")</f>
        <v>10</v>
      </c>
      <c r="H79" s="106">
        <f>IFERROR(IF(ISNA(VLOOKUP(CONCATENATE(A79," ",B79),'Club Coëff'!$D$2:$E515,2,0)),VLOOKUP($B79,Associations!$B$2:$F515,2,0)/5,VLOOKUP(CONCATENATE(A79," ",B79),'Club Coëff'!$D$2:$E515,2,0)),"")</f>
        <v>11.52400025</v>
      </c>
      <c r="I79" s="112" t="str">
        <f>IFERROR(IF(AND(OR(C79="CC",C79="GC"),ISNA(VLOOKUP(CONCATENATE(A79," ",B79),'Club Coëff'!$D$2:$E$65536,2,0))),"*",""),"")</f>
        <v/>
      </c>
      <c r="J79" s="106" t="str">
        <f t="shared" si="1"/>
        <v>Warriors (ZRB)</v>
      </c>
      <c r="K79" s="106">
        <f>IFERROR(ROUND(VLOOKUP($B79,Associations!$B$2:$F515,4,0),3)*0.75^IF(OR(VLOOKUP($C79,'Final Sites'!$A:$C,3,0)&gt;0),$E79-1,IF($G79&lt;=3,$E79+3,IF($G79&lt;=6,$E79+2,IF($G79&lt;=30,$E79+1,$E79))))*IF(VLOOKUP($C79,'Final Sites'!$A:$C,3,0)=2,1/10,1),"")</f>
        <v>58.215</v>
      </c>
      <c r="L79" s="105">
        <f t="shared" si="2"/>
        <v>8</v>
      </c>
      <c r="M79" s="105" t="str">
        <f t="shared" si="3"/>
        <v>Warriors (ZRB)</v>
      </c>
      <c r="N79" s="106">
        <f t="shared" si="4"/>
        <v>11.52400025</v>
      </c>
    </row>
    <row r="80" ht="9.0" customHeight="1">
      <c r="A80" s="113" t="s">
        <v>350</v>
      </c>
      <c r="B80" s="96" t="s">
        <v>167</v>
      </c>
      <c r="C80" s="110" t="s">
        <v>919</v>
      </c>
      <c r="D80" s="96" t="s">
        <v>940</v>
      </c>
      <c r="E80" s="96">
        <v>2.0</v>
      </c>
      <c r="F80" s="96" t="s">
        <v>923</v>
      </c>
      <c r="G80" s="111">
        <f>IFERROR(VLOOKUP($B80,Associations!$B$2:$F$1093,5,0),"")</f>
        <v>11</v>
      </c>
      <c r="H80" s="106">
        <f>IFERROR(IF(ISNA(VLOOKUP(CONCATENATE(A80," ",B80),'Club Coëff'!$D$2:$E515,2,0)),VLOOKUP($B80,Associations!$B$2:$F515,2,0)/5,VLOOKUP(CONCATENATE(A80," ",B80),'Club Coëff'!$D$2:$E515,2,0)),"")</f>
        <v>11.39200023</v>
      </c>
      <c r="I80" s="112" t="str">
        <f>IFERROR(IF(AND(OR(C80="CC",C80="GC"),ISNA(VLOOKUP(CONCATENATE(A80," ",B80),'Club Coëff'!$D$2:$E$65536,2,0))),"*",""),"")</f>
        <v/>
      </c>
      <c r="J80" s="106" t="str">
        <f t="shared" si="1"/>
        <v>Urbizania Wanderers (ASG)</v>
      </c>
      <c r="K80" s="106">
        <f>IFERROR(ROUND(VLOOKUP($B80,Associations!$B$2:$F515,4,0),3)*0.75^IF(OR(VLOOKUP($C80,'Final Sites'!$A:$C,3,0)&gt;0),$E80-1,IF($G80&lt;=3,$E80+3,IF($G80&lt;=6,$E80+2,IF($G80&lt;=30,$E80+1,$E80))))*IF(VLOOKUP($C80,'Final Sites'!$A:$C,3,0)=2,1/10,1),"")</f>
        <v>57.72</v>
      </c>
      <c r="L80" s="105">
        <f t="shared" si="2"/>
        <v>19</v>
      </c>
      <c r="M80" s="105" t="str">
        <f t="shared" si="3"/>
        <v>Urbizania Wanderers (ASG)</v>
      </c>
      <c r="N80" s="106">
        <f t="shared" si="4"/>
        <v>11.39200023</v>
      </c>
    </row>
    <row r="81" ht="9.0" customHeight="1">
      <c r="A81" s="113" t="s">
        <v>210</v>
      </c>
      <c r="B81" s="96" t="s">
        <v>140</v>
      </c>
      <c r="C81" s="110" t="s">
        <v>919</v>
      </c>
      <c r="D81" s="96" t="s">
        <v>940</v>
      </c>
      <c r="E81" s="96">
        <v>2.0</v>
      </c>
      <c r="F81" s="96" t="s">
        <v>923</v>
      </c>
      <c r="G81" s="111">
        <f>IFERROR(VLOOKUP($B81,Associations!$B$2:$F$1093,5,0),"")</f>
        <v>12</v>
      </c>
      <c r="H81" s="106">
        <f>IFERROR(IF(ISNA(VLOOKUP(CONCATENATE(A81," ",B81),'Club Coëff'!$D$2:$E515,2,0)),VLOOKUP($B81,Associations!$B$2:$F515,2,0)/5,VLOOKUP(CONCATENATE(A81," ",B81),'Club Coëff'!$D$2:$E515,2,0)),"")</f>
        <v>10.69200026</v>
      </c>
      <c r="I81" s="112" t="str">
        <f>IFERROR(IF(AND(OR(C81="CC",C81="GC"),ISNA(VLOOKUP(CONCATENATE(A81," ",B81),'Club Coëff'!$D$2:$E$65536,2,0))),"*",""),"")</f>
        <v/>
      </c>
      <c r="J81" s="106" t="str">
        <f t="shared" si="1"/>
        <v>Casuals Osteria (KRY)</v>
      </c>
      <c r="K81" s="106">
        <f>IFERROR(ROUND(VLOOKUP($B81,Associations!$B$2:$F515,4,0),3)*0.75^IF(OR(VLOOKUP($C81,'Final Sites'!$A:$C,3,0)&gt;0),$E81-1,IF($G81&lt;=3,$E81+3,IF($G81&lt;=6,$E81+2,IF($G81&lt;=30,$E81+1,$E81))))*IF(VLOOKUP($C81,'Final Sites'!$A:$C,3,0)=2,1/10,1),"")</f>
        <v>55.095</v>
      </c>
      <c r="L81" s="105">
        <f t="shared" si="2"/>
        <v>15</v>
      </c>
      <c r="M81" s="105" t="str">
        <f t="shared" si="3"/>
        <v>Casuals Osteria (KRY)</v>
      </c>
      <c r="N81" s="106">
        <f t="shared" si="4"/>
        <v>10.69200026</v>
      </c>
    </row>
    <row r="82" ht="9.0" customHeight="1">
      <c r="A82" s="113" t="s">
        <v>141</v>
      </c>
      <c r="B82" s="96" t="s">
        <v>142</v>
      </c>
      <c r="C82" s="110" t="s">
        <v>919</v>
      </c>
      <c r="D82" s="96" t="s">
        <v>940</v>
      </c>
      <c r="E82" s="96">
        <v>2.0</v>
      </c>
      <c r="F82" s="96" t="s">
        <v>923</v>
      </c>
      <c r="G82" s="111">
        <f>IFERROR(VLOOKUP($B82,Associations!$B$2:$F$1093,5,0),"")</f>
        <v>13</v>
      </c>
      <c r="H82" s="106">
        <f>IFERROR(IF(ISNA(VLOOKUP(CONCATENATE(A82," ",B82),'Club Coëff'!$D$2:$E515,2,0)),VLOOKUP($B82,Associations!$B$2:$F515,2,0)/5,VLOOKUP(CONCATENATE(A82," ",B82),'Club Coëff'!$D$2:$E515,2,0)),"")</f>
        <v>8.244000137</v>
      </c>
      <c r="I82" s="112" t="str">
        <f>IFERROR(IF(AND(OR(C82="CC",C82="GC"),ISNA(VLOOKUP(CONCATENATE(A82," ",B82),'Club Coëff'!$D$2:$E$65536,2,0))),"*",""),"")</f>
        <v/>
      </c>
      <c r="J82" s="106" t="str">
        <f t="shared" si="1"/>
        <v>Navel Sharks (WRL)</v>
      </c>
      <c r="K82" s="106">
        <f>IFERROR(ROUND(VLOOKUP($B82,Associations!$B$2:$F515,4,0),3)*0.75^IF(OR(VLOOKUP($C82,'Final Sites'!$A:$C,3,0)&gt;0),$E82-1,IF($G82&lt;=3,$E82+3,IF($G82&lt;=6,$E82+2,IF($G82&lt;=30,$E82+1,$E82))))*IF(VLOOKUP($C82,'Final Sites'!$A:$C,3,0)=2,1/10,1),"")</f>
        <v>45.915</v>
      </c>
      <c r="L82" s="105">
        <f t="shared" si="2"/>
        <v>12</v>
      </c>
      <c r="M82" s="105" t="str">
        <f t="shared" si="3"/>
        <v>Navel Sharks (WRL)</v>
      </c>
      <c r="N82" s="106">
        <f t="shared" si="4"/>
        <v>8.244000137</v>
      </c>
    </row>
    <row r="83" ht="9.0" customHeight="1">
      <c r="A83" s="113" t="s">
        <v>288</v>
      </c>
      <c r="B83" s="96" t="s">
        <v>158</v>
      </c>
      <c r="C83" s="110" t="s">
        <v>919</v>
      </c>
      <c r="D83" s="96" t="s">
        <v>940</v>
      </c>
      <c r="E83" s="96">
        <v>2.0</v>
      </c>
      <c r="F83" s="96" t="s">
        <v>923</v>
      </c>
      <c r="G83" s="111">
        <f>IFERROR(VLOOKUP($B83,Associations!$B$2:$F$1093,5,0),"")</f>
        <v>14</v>
      </c>
      <c r="H83" s="106">
        <f>IFERROR(IF(ISNA(VLOOKUP(CONCATENATE(A83," ",B83),'Club Coëff'!$D$2:$E515,2,0)),VLOOKUP($B83,Associations!$B$2:$F515,2,0)/5,VLOOKUP(CONCATENATE(A83," ",B83),'Club Coëff'!$D$2:$E515,2,0)),"")</f>
        <v>7.808000187</v>
      </c>
      <c r="I83" s="112" t="str">
        <f>IFERROR(IF(AND(OR(C83="CC",C83="GC"),ISNA(VLOOKUP(CONCATENATE(A83," ",B83),'Club Coëff'!$D$2:$E$65536,2,0))),"*",""),"")</f>
        <v/>
      </c>
      <c r="J83" s="106" t="str">
        <f t="shared" si="1"/>
        <v>Pythons (QPM)</v>
      </c>
      <c r="K83" s="106">
        <f>IFERROR(ROUND(VLOOKUP($B83,Associations!$B$2:$F515,4,0),3)*0.75^IF(OR(VLOOKUP($C83,'Final Sites'!$A:$C,3,0)&gt;0),$E83-1,IF($G83&lt;=3,$E83+3,IF($G83&lt;=6,$E83+2,IF($G83&lt;=30,$E83+1,$E83))))*IF(VLOOKUP($C83,'Final Sites'!$A:$C,3,0)=2,1/10,1),"")</f>
        <v>44.28</v>
      </c>
      <c r="L83" s="105">
        <f t="shared" si="2"/>
        <v>7</v>
      </c>
      <c r="M83" s="105" t="str">
        <f t="shared" si="3"/>
        <v>Pythons (QPM)</v>
      </c>
      <c r="N83" s="106">
        <f t="shared" si="4"/>
        <v>7.808000187</v>
      </c>
    </row>
    <row r="84" ht="9.0" customHeight="1">
      <c r="A84" s="113" t="s">
        <v>386</v>
      </c>
      <c r="B84" s="96" t="s">
        <v>44</v>
      </c>
      <c r="C84" s="110" t="s">
        <v>919</v>
      </c>
      <c r="D84" s="96" t="s">
        <v>940</v>
      </c>
      <c r="E84" s="96">
        <v>2.0</v>
      </c>
      <c r="F84" s="96" t="s">
        <v>923</v>
      </c>
      <c r="G84" s="111">
        <f>IFERROR(VLOOKUP($B84,Associations!$B$2:$F$1093,5,0),"")</f>
        <v>15</v>
      </c>
      <c r="H84" s="106">
        <f>IFERROR(IF(ISNA(VLOOKUP(CONCATENATE(A84," ",B84),'Club Coëff'!$D$2:$E515,2,0)),VLOOKUP($B84,Associations!$B$2:$F515,2,0)/5,VLOOKUP(CONCATENATE(A84," ",B84),'Club Coëff'!$D$2:$E515,2,0)),"")</f>
        <v>7.684000178</v>
      </c>
      <c r="I84" s="112" t="str">
        <f>IFERROR(IF(AND(OR(C84="CC",C84="GC"),ISNA(VLOOKUP(CONCATENATE(A84," ",B84),'Club Coëff'!$D$2:$E$65536,2,0))),"*",""),"")</f>
        <v/>
      </c>
      <c r="J84" s="106" t="str">
        <f t="shared" si="1"/>
        <v>Trothwands Evolution (OSR)</v>
      </c>
      <c r="K84" s="106">
        <f>IFERROR(ROUND(VLOOKUP($B84,Associations!$B$2:$F515,4,0),3)*0.75^IF(OR(VLOOKUP($C84,'Final Sites'!$A:$C,3,0)&gt;0),$E84-1,IF($G84&lt;=3,$E84+3,IF($G84&lt;=6,$E84+2,IF($G84&lt;=30,$E84+1,$E84))))*IF(VLOOKUP($C84,'Final Sites'!$A:$C,3,0)=2,1/10,1),"")</f>
        <v>43.815</v>
      </c>
      <c r="L84" s="105">
        <f t="shared" si="2"/>
        <v>20</v>
      </c>
      <c r="M84" s="105" t="str">
        <f t="shared" si="3"/>
        <v>Trothwands Evolution (OSR)</v>
      </c>
      <c r="N84" s="106">
        <f t="shared" si="4"/>
        <v>7.684000178</v>
      </c>
    </row>
    <row r="85" ht="9.0" customHeight="1">
      <c r="A85" s="113" t="s">
        <v>300</v>
      </c>
      <c r="B85" s="96" t="s">
        <v>169</v>
      </c>
      <c r="C85" s="110" t="s">
        <v>919</v>
      </c>
      <c r="D85" s="96" t="s">
        <v>940</v>
      </c>
      <c r="E85" s="96">
        <v>2.0</v>
      </c>
      <c r="F85" s="96" t="s">
        <v>923</v>
      </c>
      <c r="G85" s="111">
        <f>IFERROR(VLOOKUP($B85,Associations!$B$2:$F$1093,5,0),"")</f>
        <v>16</v>
      </c>
      <c r="H85" s="106">
        <f>IFERROR(IF(ISNA(VLOOKUP(CONCATENATE(A85," ",B85),'Club Coëff'!$D$2:$E515,2,0)),VLOOKUP($B85,Associations!$B$2:$F515,2,0)/5,VLOOKUP(CONCATENATE(A85," ",B85),'Club Coëff'!$D$2:$E515,2,0)),"")</f>
        <v>7.472000129</v>
      </c>
      <c r="I85" s="112" t="str">
        <f>IFERROR(IF(AND(OR(C85="CC",C85="GC"),ISNA(VLOOKUP(CONCATENATE(A85," ",B85),'Club Coëff'!$D$2:$E$65536,2,0))),"*",""),"")</f>
        <v/>
      </c>
      <c r="J85" s="106" t="str">
        <f t="shared" si="1"/>
        <v>Stein-los Turkish (PAS)</v>
      </c>
      <c r="K85" s="106">
        <f>IFERROR(ROUND(VLOOKUP($B85,Associations!$B$2:$F515,4,0),3)*0.75^IF(OR(VLOOKUP($C85,'Final Sites'!$A:$C,3,0)&gt;0),$E85-1,IF($G85&lt;=3,$E85+3,IF($G85&lt;=6,$E85+2,IF($G85&lt;=30,$E85+1,$E85))))*IF(VLOOKUP($C85,'Final Sites'!$A:$C,3,0)=2,1/10,1),"")</f>
        <v>43.02</v>
      </c>
      <c r="L85" s="105">
        <f t="shared" si="2"/>
        <v>17</v>
      </c>
      <c r="M85" s="105" t="str">
        <f t="shared" si="3"/>
        <v>Stein-los Turkish (PAS)</v>
      </c>
      <c r="N85" s="106">
        <f t="shared" si="4"/>
        <v>7.472000129</v>
      </c>
    </row>
    <row r="86" ht="9.0" customHeight="1">
      <c r="A86" s="113" t="s">
        <v>236</v>
      </c>
      <c r="B86" s="96" t="s">
        <v>174</v>
      </c>
      <c r="C86" s="110" t="s">
        <v>919</v>
      </c>
      <c r="D86" s="96" t="s">
        <v>940</v>
      </c>
      <c r="E86" s="96">
        <v>2.0</v>
      </c>
      <c r="F86" s="96" t="s">
        <v>923</v>
      </c>
      <c r="G86" s="111">
        <f>IFERROR(VLOOKUP($B86,Associations!$B$2:$F$1093,5,0),"")</f>
        <v>17</v>
      </c>
      <c r="H86" s="106">
        <f>IFERROR(IF(ISNA(VLOOKUP(CONCATENATE(A86," ",B86),'Club Coëff'!$D$2:$E515,2,0)),VLOOKUP($B86,Associations!$B$2:$F515,2,0)/5,VLOOKUP(CONCATENATE(A86," ",B86),'Club Coëff'!$D$2:$E515,2,0)),"")</f>
        <v>7.096000179</v>
      </c>
      <c r="I86" s="112" t="str">
        <f>IFERROR(IF(AND(OR(C86="CC",C86="GC"),ISNA(VLOOKUP(CONCATENATE(A86," ",B86),'Club Coëff'!$D$2:$E$65536,2,0))),"*",""),"")</f>
        <v/>
      </c>
      <c r="J86" s="106" t="str">
        <f t="shared" si="1"/>
        <v>Stanley United (WZI)</v>
      </c>
      <c r="K86" s="106">
        <f>IFERROR(ROUND(VLOOKUP($B86,Associations!$B$2:$F515,4,0),3)*0.75^IF(OR(VLOOKUP($C86,'Final Sites'!$A:$C,3,0)&gt;0),$E86-1,IF($G86&lt;=3,$E86+3,IF($G86&lt;=6,$E86+2,IF($G86&lt;=30,$E86+1,$E86))))*IF(VLOOKUP($C86,'Final Sites'!$A:$C,3,0)=2,1/10,1),"")</f>
        <v>41.61</v>
      </c>
      <c r="L86" s="105">
        <f t="shared" si="2"/>
        <v>14</v>
      </c>
      <c r="M86" s="105" t="str">
        <f t="shared" si="3"/>
        <v>Stanley United (WZI)</v>
      </c>
      <c r="N86" s="106">
        <f t="shared" si="4"/>
        <v>7.096000179</v>
      </c>
    </row>
    <row r="87" ht="9.0" customHeight="1">
      <c r="A87" s="113" t="s">
        <v>247</v>
      </c>
      <c r="B87" s="96" t="s">
        <v>217</v>
      </c>
      <c r="C87" s="110" t="s">
        <v>919</v>
      </c>
      <c r="D87" s="96" t="s">
        <v>940</v>
      </c>
      <c r="E87" s="96">
        <v>2.0</v>
      </c>
      <c r="F87" s="96" t="s">
        <v>923</v>
      </c>
      <c r="G87" s="111">
        <f>IFERROR(VLOOKUP($B87,Associations!$B$2:$F$1093,5,0),"")</f>
        <v>18</v>
      </c>
      <c r="H87" s="106">
        <f>IFERROR(IF(ISNA(VLOOKUP(CONCATENATE(A87," ",B87),'Club Coëff'!$D$2:$E515,2,0)),VLOOKUP($B87,Associations!$B$2:$F515,2,0)/5,VLOOKUP(CONCATENATE(A87," ",B87),'Club Coëff'!$D$2:$E515,2,0)),"")</f>
        <v>6.291000133</v>
      </c>
      <c r="I87" s="112" t="str">
        <f>IFERROR(IF(AND(OR(C87="CC",C87="GC"),ISNA(VLOOKUP(CONCATENATE(A87," ",B87),'Club Coëff'!$D$2:$E$65536,2,0))),"*",""),"")</f>
        <v/>
      </c>
      <c r="J87" s="106" t="str">
        <f t="shared" si="1"/>
        <v>Merrilin Chasers (CVC)</v>
      </c>
      <c r="K87" s="106">
        <f>IFERROR(ROUND(VLOOKUP($B87,Associations!$B$2:$F515,4,0),3)*0.75^IF(OR(VLOOKUP($C87,'Final Sites'!$A:$C,3,0)&gt;0),$E87-1,IF($G87&lt;=3,$E87+3,IF($G87&lt;=6,$E87+2,IF($G87&lt;=30,$E87+1,$E87))))*IF(VLOOKUP($C87,'Final Sites'!$A:$C,3,0)=2,1/10,1),"")</f>
        <v>38.59125</v>
      </c>
      <c r="L87" s="105">
        <f t="shared" si="2"/>
        <v>16</v>
      </c>
      <c r="M87" s="105" t="str">
        <f t="shared" si="3"/>
        <v>Merrilin Chasers (CVC)</v>
      </c>
      <c r="N87" s="106">
        <f t="shared" si="4"/>
        <v>6.291000133</v>
      </c>
    </row>
    <row r="88" ht="9.0" customHeight="1">
      <c r="A88" s="113" t="s">
        <v>413</v>
      </c>
      <c r="B88" s="96" t="s">
        <v>190</v>
      </c>
      <c r="C88" s="110" t="s">
        <v>919</v>
      </c>
      <c r="D88" s="96" t="s">
        <v>940</v>
      </c>
      <c r="E88" s="96">
        <v>2.0</v>
      </c>
      <c r="F88" s="96" t="s">
        <v>923</v>
      </c>
      <c r="G88" s="111">
        <f>IFERROR(VLOOKUP($B88,Associations!$B$2:$F$1093,5,0),"")</f>
        <v>19</v>
      </c>
      <c r="H88" s="106">
        <f>IFERROR(IF(ISNA(VLOOKUP(CONCATENATE(A88," ",B88),'Club Coëff'!$D$2:$E515,2,0)),VLOOKUP($B88,Associations!$B$2:$F515,2,0)/5,VLOOKUP(CONCATENATE(A88," ",B88),'Club Coëff'!$D$2:$E515,2,0)),"")</f>
        <v>5.892000183</v>
      </c>
      <c r="I88" s="112" t="str">
        <f>IFERROR(IF(AND(OR(C88="CC",C88="GC"),ISNA(VLOOKUP(CONCATENATE(A88," ",B88),'Club Coëff'!$D$2:$E$65536,2,0))),"*",""),"")</f>
        <v/>
      </c>
      <c r="J88" s="106" t="str">
        <f t="shared" si="1"/>
        <v>Far Point Islanders (TBI)</v>
      </c>
      <c r="K88" s="106">
        <f>IFERROR(ROUND(VLOOKUP($B88,Associations!$B$2:$F515,4,0),3)*0.75^IF(OR(VLOOKUP($C88,'Final Sites'!$A:$C,3,0)&gt;0),$E88-1,IF($G88&lt;=3,$E88+3,IF($G88&lt;=6,$E88+2,IF($G88&lt;=30,$E88+1,$E88))))*IF(VLOOKUP($C88,'Final Sites'!$A:$C,3,0)=2,1/10,1),"")</f>
        <v>37.095</v>
      </c>
      <c r="L88" s="105">
        <f t="shared" si="2"/>
        <v>19</v>
      </c>
      <c r="M88" s="105" t="str">
        <f t="shared" si="3"/>
        <v>Far Point Islanders (TBI)</v>
      </c>
      <c r="N88" s="106">
        <f t="shared" si="4"/>
        <v>5.892000183</v>
      </c>
    </row>
    <row r="89" ht="9.0" customHeight="1">
      <c r="A89" s="113" t="s">
        <v>228</v>
      </c>
      <c r="B89" s="96" t="s">
        <v>221</v>
      </c>
      <c r="C89" s="110" t="s">
        <v>919</v>
      </c>
      <c r="D89" s="96" t="s">
        <v>940</v>
      </c>
      <c r="E89" s="96">
        <v>2.0</v>
      </c>
      <c r="F89" s="96" t="s">
        <v>923</v>
      </c>
      <c r="G89" s="111">
        <f>IFERROR(VLOOKUP($B89,Associations!$B$2:$F$1093,5,0),"")</f>
        <v>20</v>
      </c>
      <c r="H89" s="106">
        <f>IFERROR(IF(ISNA(VLOOKUP(CONCATENATE(A89," ",B89),'Club Coëff'!$D$2:$E515,2,0)),VLOOKUP($B89,Associations!$B$2:$F515,2,0)/5,VLOOKUP(CONCATENATE(A89," ",B89),'Club Coëff'!$D$2:$E515,2,0)),"")</f>
        <v>5.088000181</v>
      </c>
      <c r="I89" s="112" t="str">
        <f>IFERROR(IF(AND(OR(C89="CC",C89="GC"),ISNA(VLOOKUP(CONCATENATE(A89," ",B89),'Club Coëff'!$D$2:$E$65536,2,0))),"*",""),"")</f>
        <v/>
      </c>
      <c r="J89" s="106" t="str">
        <f t="shared" si="1"/>
        <v>Scott City FC (DAR)</v>
      </c>
      <c r="K89" s="106">
        <f>IFERROR(ROUND(VLOOKUP($B89,Associations!$B$2:$F515,4,0),3)*0.75^IF(OR(VLOOKUP($C89,'Final Sites'!$A:$C,3,0)&gt;0),$E89-1,IF($G89&lt;=3,$E89+3,IF($G89&lt;=6,$E89+2,IF($G89&lt;=30,$E89+1,$E89))))*IF(VLOOKUP($C89,'Final Sites'!$A:$C,3,0)=2,1/10,1),"")</f>
        <v>34.08</v>
      </c>
      <c r="L89" s="105">
        <f t="shared" si="2"/>
        <v>13</v>
      </c>
      <c r="M89" s="105" t="str">
        <f t="shared" si="3"/>
        <v>Scott City FC (DAR)</v>
      </c>
      <c r="N89" s="106">
        <f t="shared" si="4"/>
        <v>5.088000181</v>
      </c>
    </row>
    <row r="90" ht="9.0" customHeight="1">
      <c r="A90" s="113" t="s">
        <v>315</v>
      </c>
      <c r="B90" s="96" t="s">
        <v>260</v>
      </c>
      <c r="C90" s="110" t="s">
        <v>919</v>
      </c>
      <c r="D90" s="96" t="s">
        <v>940</v>
      </c>
      <c r="E90" s="96">
        <v>2.0</v>
      </c>
      <c r="F90" s="96" t="s">
        <v>923</v>
      </c>
      <c r="G90" s="111">
        <f>IFERROR(VLOOKUP($B90,Associations!$B$2:$F$1093,5,0),"")</f>
        <v>23</v>
      </c>
      <c r="H90" s="106">
        <f>IFERROR(IF(ISNA(VLOOKUP(CONCATENATE(A90," ",B90),'Club Coëff'!$D$2:$E515,2,0)),VLOOKUP($B90,Associations!$B$2:$F515,2,0)/5,VLOOKUP(CONCATENATE(A90," ",B90),'Club Coëff'!$D$2:$E515,2,0)),"")</f>
        <v>4.387400099</v>
      </c>
      <c r="I90" s="112" t="str">
        <f>IFERROR(IF(AND(OR(C90="CC",C90="GC"),ISNA(VLOOKUP(CONCATENATE(A90," ",B90),'Club Coëff'!$D$2:$E$65536,2,0))),"*",""),"")</f>
        <v/>
      </c>
      <c r="J90" s="106" t="str">
        <f t="shared" si="1"/>
        <v>Turoki Tide (VIL)</v>
      </c>
      <c r="K90" s="106">
        <f>IFERROR(ROUND(VLOOKUP($B90,Associations!$B$2:$F515,4,0),3)*0.75^IF(OR(VLOOKUP($C90,'Final Sites'!$A:$C,3,0)&gt;0),$E90-1,IF($G90&lt;=3,$E90+3,IF($G90&lt;=6,$E90+2,IF($G90&lt;=30,$E90+1,$E90))))*IF(VLOOKUP($C90,'Final Sites'!$A:$C,3,0)=2,1/10,1),"")</f>
        <v>31.45275</v>
      </c>
      <c r="L90" s="105">
        <f t="shared" si="2"/>
        <v>11</v>
      </c>
      <c r="M90" s="105" t="str">
        <f t="shared" si="3"/>
        <v>Turoki Tide (VIL)</v>
      </c>
      <c r="N90" s="106">
        <f t="shared" si="4"/>
        <v>4.387400099</v>
      </c>
    </row>
    <row r="91" ht="9.0" customHeight="1">
      <c r="A91" s="113" t="s">
        <v>259</v>
      </c>
      <c r="B91" s="96" t="s">
        <v>260</v>
      </c>
      <c r="C91" s="110" t="s">
        <v>919</v>
      </c>
      <c r="D91" s="96" t="s">
        <v>940</v>
      </c>
      <c r="E91" s="96">
        <v>3.0</v>
      </c>
      <c r="F91" s="96" t="s">
        <v>923</v>
      </c>
      <c r="G91" s="111">
        <f>IFERROR(VLOOKUP($B91,Associations!$B$2:$F$1093,5,0),"")</f>
        <v>23</v>
      </c>
      <c r="H91" s="106">
        <f>IFERROR(IF(ISNA(VLOOKUP(CONCATENATE(A91," ",B91),'Club Coëff'!$D$2:$E515,2,0)),VLOOKUP($B91,Associations!$B$2:$F515,2,0)/5,VLOOKUP(CONCATENATE(A91," ",B91),'Club Coëff'!$D$2:$E515,2,0)),"")</f>
        <v>4.387400099</v>
      </c>
      <c r="I91" s="112" t="str">
        <f>IFERROR(IF(AND(OR(C91="CC",C91="GC"),ISNA(VLOOKUP(CONCATENATE(A91," ",B91),'Club Coëff'!$D$2:$E$65536,2,0))),"*",""),"")</f>
        <v/>
      </c>
      <c r="J91" s="106" t="str">
        <f t="shared" si="1"/>
        <v>Jungle Strike FC (VIL)</v>
      </c>
      <c r="K91" s="106">
        <f>IFERROR(ROUND(VLOOKUP($B91,Associations!$B$2:$F515,4,0),3)*0.75^IF(OR(VLOOKUP($C91,'Final Sites'!$A:$C,3,0)&gt;0),$E91-1,IF($G91&lt;=3,$E91+3,IF($G91&lt;=6,$E91+2,IF($G91&lt;=30,$E91+1,$E91))))*IF(VLOOKUP($C91,'Final Sites'!$A:$C,3,0)=2,1/10,1),"")</f>
        <v>23.5895625</v>
      </c>
      <c r="L91" s="105">
        <f t="shared" si="2"/>
        <v>16</v>
      </c>
      <c r="M91" s="105" t="str">
        <f t="shared" si="3"/>
        <v>Jungle Strike FC (VIL)</v>
      </c>
      <c r="N91" s="106">
        <f t="shared" si="4"/>
        <v>4.387400099</v>
      </c>
    </row>
    <row r="92" ht="9.0" customHeight="1">
      <c r="A92" s="113" t="s">
        <v>421</v>
      </c>
      <c r="B92" s="96" t="s">
        <v>208</v>
      </c>
      <c r="C92" s="110" t="s">
        <v>919</v>
      </c>
      <c r="D92" s="96" t="s">
        <v>940</v>
      </c>
      <c r="E92" s="96">
        <v>2.0</v>
      </c>
      <c r="F92" s="96" t="s">
        <v>923</v>
      </c>
      <c r="G92" s="111">
        <f>IFERROR(VLOOKUP($B92,Associations!$B$2:$F$1093,5,0),"")</f>
        <v>24</v>
      </c>
      <c r="H92" s="106">
        <f>IFERROR(IF(ISNA(VLOOKUP(CONCATENATE(A92," ",B92),'Club Coëff'!$D$2:$E515,2,0)),VLOOKUP($B92,Associations!$B$2:$F515,2,0)/5,VLOOKUP(CONCATENATE(A92," ",B92),'Club Coëff'!$D$2:$E515,2,0)),"")</f>
        <v>3.976</v>
      </c>
      <c r="I92" s="112" t="str">
        <f>IFERROR(IF(AND(OR(C92="CC",C92="GC"),ISNA(VLOOKUP(CONCATENATE(A92," ",B92),'Club Coëff'!$D$2:$E$65536,2,0))),"*",""),"")</f>
        <v/>
      </c>
      <c r="J92" s="106" t="str">
        <f t="shared" si="1"/>
        <v>UR Town (EFL)</v>
      </c>
      <c r="K92" s="106">
        <f>IFERROR(ROUND(VLOOKUP($B92,Associations!$B$2:$F515,4,0),3)*0.75^IF(OR(VLOOKUP($C92,'Final Sites'!$A:$C,3,0)&gt;0),$E92-1,IF($G92&lt;=3,$E92+3,IF($G92&lt;=6,$E92+2,IF($G92&lt;=30,$E92+1,$E92))))*IF(VLOOKUP($C92,'Final Sites'!$A:$C,3,0)=2,1/10,1),"")</f>
        <v>29.91</v>
      </c>
      <c r="L92" s="105">
        <f t="shared" si="2"/>
        <v>7</v>
      </c>
      <c r="M92" s="105" t="str">
        <f t="shared" si="3"/>
        <v>UR Town (EFL)</v>
      </c>
      <c r="N92" s="106">
        <f t="shared" si="4"/>
        <v>3.976</v>
      </c>
    </row>
    <row r="93" ht="9.0" customHeight="1">
      <c r="A93" s="113" t="s">
        <v>942</v>
      </c>
      <c r="B93" s="96" t="s">
        <v>276</v>
      </c>
      <c r="C93" s="110" t="s">
        <v>919</v>
      </c>
      <c r="D93" s="96" t="s">
        <v>940</v>
      </c>
      <c r="E93" s="96">
        <v>2.0</v>
      </c>
      <c r="F93" s="96" t="s">
        <v>923</v>
      </c>
      <c r="G93" s="111">
        <f>IFERROR(VLOOKUP($B93,Associations!$B$2:$F$1093,5,0),"")</f>
        <v>25</v>
      </c>
      <c r="H93" s="106">
        <f>IFERROR(IF(ISNA(VLOOKUP(CONCATENATE(A93," ",B93),'Club Coëff'!$D$2:$E515,2,0)),VLOOKUP($B93,Associations!$B$2:$F515,2,0)/5,VLOOKUP(CONCATENATE(A93," ",B93),'Club Coëff'!$D$2:$E515,2,0)),"")</f>
        <v>3.844000068</v>
      </c>
      <c r="I93" s="112" t="str">
        <f>IFERROR(IF(AND(OR(C93="CC",C93="GC"),ISNA(VLOOKUP(CONCATENATE(A93," ",B93),'Club Coëff'!$D$2:$E$65536,2,0))),"*",""),"")</f>
        <v/>
      </c>
      <c r="J93" s="106" t="str">
        <f t="shared" si="1"/>
        <v>Mt. Ceabring Thunder (TAE)</v>
      </c>
      <c r="K93" s="106">
        <f>IFERROR(ROUND(VLOOKUP($B93,Associations!$B$2:$F515,4,0),3)*0.75^IF(OR(VLOOKUP($C93,'Final Sites'!$A:$C,3,0)&gt;0),$E93-1,IF($G93&lt;=3,$E93+3,IF($G93&lt;=6,$E93+2,IF($G93&lt;=30,$E93+1,$E93))))*IF(VLOOKUP($C93,'Final Sites'!$A:$C,3,0)=2,1/10,1),"")</f>
        <v>29.415</v>
      </c>
      <c r="L93" s="105">
        <f t="shared" si="2"/>
        <v>20</v>
      </c>
      <c r="M93" s="105" t="str">
        <f t="shared" si="3"/>
        <v>Mt. Ceabring Thunder (TAE)</v>
      </c>
      <c r="N93" s="106">
        <f t="shared" si="4"/>
        <v>3.844000068</v>
      </c>
    </row>
    <row r="94" ht="9.0" customHeight="1">
      <c r="A94" s="113" t="s">
        <v>943</v>
      </c>
      <c r="B94" s="96" t="s">
        <v>273</v>
      </c>
      <c r="C94" s="110" t="s">
        <v>919</v>
      </c>
      <c r="D94" s="96" t="s">
        <v>940</v>
      </c>
      <c r="E94" s="96">
        <v>2.0</v>
      </c>
      <c r="F94" s="96" t="s">
        <v>925</v>
      </c>
      <c r="G94" s="111">
        <f>IFERROR(VLOOKUP($B94,Associations!$B$2:$F$1093,5,0),"")</f>
        <v>27</v>
      </c>
      <c r="H94" s="106">
        <f>IFERROR(IF(ISNA(VLOOKUP(CONCATENATE(A94," ",B94),'Club Coëff'!$D$2:$E515,2,0)),VLOOKUP($B94,Associations!$B$2:$F515,2,0)/5,VLOOKUP(CONCATENATE(A94," ",B94),'Club Coëff'!$D$2:$E515,2,0)),"")</f>
        <v>3.802000091</v>
      </c>
      <c r="I94" s="112" t="str">
        <f>IFERROR(IF(AND(OR(C94="CC",C94="GC"),ISNA(VLOOKUP(CONCATENATE(A94," ",B94),'Club Coëff'!$D$2:$E$65536,2,0))),"*",""),"")</f>
        <v/>
      </c>
      <c r="J94" s="106" t="str">
        <f t="shared" si="1"/>
        <v>Maystead (SAU)</v>
      </c>
      <c r="K94" s="106">
        <f>IFERROR(ROUND(VLOOKUP($B94,Associations!$B$2:$F515,4,0),3)*0.75^IF(OR(VLOOKUP($C94,'Final Sites'!$A:$C,3,0)&gt;0),$E94-1,IF($G94&lt;=3,$E94+3,IF($G94&lt;=6,$E94+2,IF($G94&lt;=30,$E94+1,$E94))))*IF(VLOOKUP($C94,'Final Sites'!$A:$C,3,0)=2,1/10,1),"")</f>
        <v>29.2575</v>
      </c>
      <c r="L94" s="105">
        <f t="shared" si="2"/>
        <v>8</v>
      </c>
      <c r="M94" s="105" t="str">
        <f t="shared" si="3"/>
        <v>Maystead (SAU)</v>
      </c>
      <c r="N94" s="106">
        <f t="shared" si="4"/>
        <v>3.802000091</v>
      </c>
    </row>
    <row r="95" ht="9.0" customHeight="1">
      <c r="A95" s="113" t="s">
        <v>944</v>
      </c>
      <c r="B95" s="96" t="s">
        <v>295</v>
      </c>
      <c r="C95" s="110" t="s">
        <v>919</v>
      </c>
      <c r="D95" s="96" t="s">
        <v>940</v>
      </c>
      <c r="E95" s="96">
        <v>2.0</v>
      </c>
      <c r="F95" s="96" t="s">
        <v>925</v>
      </c>
      <c r="G95" s="111">
        <f>IFERROR(VLOOKUP($B95,Associations!$B$2:$F$1093,5,0),"")</f>
        <v>28</v>
      </c>
      <c r="H95" s="106">
        <f>IFERROR(IF(ISNA(VLOOKUP(CONCATENATE(A95," ",B95),'Club Coëff'!$D$2:$E515,2,0)),VLOOKUP($B95,Associations!$B$2:$F515,2,0)/5,VLOOKUP(CONCATENATE(A95," ",B95),'Club Coëff'!$D$2:$E515,2,0)),"")</f>
        <v>3.67000014</v>
      </c>
      <c r="I95" s="112" t="str">
        <f>IFERROR(IF(AND(OR(C95="CC",C95="GC"),ISNA(VLOOKUP(CONCATENATE(A95," ",B95),'Club Coëff'!$D$2:$E$65536,2,0))),"*",""),"")</f>
        <v/>
      </c>
      <c r="J95" s="106" t="str">
        <f t="shared" si="1"/>
        <v>Xurvah Range Yeti (CRM)</v>
      </c>
      <c r="K95" s="106">
        <f>IFERROR(ROUND(VLOOKUP($B95,Associations!$B$2:$F515,4,0),3)*0.75^IF(OR(VLOOKUP($C95,'Final Sites'!$A:$C,3,0)&gt;0),$E95-1,IF($G95&lt;=3,$E95+3,IF($G95&lt;=6,$E95+2,IF($G95&lt;=30,$E95+1,$E95))))*IF(VLOOKUP($C95,'Final Sites'!$A:$C,3,0)=2,1/10,1),"")</f>
        <v>28.7625</v>
      </c>
      <c r="L95" s="105">
        <f t="shared" si="2"/>
        <v>17</v>
      </c>
      <c r="M95" s="105" t="str">
        <f t="shared" si="3"/>
        <v>Xurvah Range Yeti (CRM)</v>
      </c>
      <c r="N95" s="106">
        <f t="shared" si="4"/>
        <v>3.67000014</v>
      </c>
    </row>
    <row r="96" ht="9.0" customHeight="1">
      <c r="A96" s="113" t="s">
        <v>181</v>
      </c>
      <c r="B96" s="96" t="s">
        <v>123</v>
      </c>
      <c r="C96" s="110" t="s">
        <v>945</v>
      </c>
      <c r="D96" s="96"/>
      <c r="E96" s="96">
        <v>1.0</v>
      </c>
      <c r="F96" s="96" t="s">
        <v>946</v>
      </c>
      <c r="G96" s="111">
        <f>IFERROR(VLOOKUP($B96,Associations!$B$2:$F$1093,5,0),"")</f>
        <v>2</v>
      </c>
      <c r="H96" s="106">
        <f>IFERROR(IF(ISNA(VLOOKUP(CONCATENATE(A96," ",B96),'Club Coëff'!$D$2:$E515,2,0)),VLOOKUP($B96,Associations!$B$2:$F515,2,0)/5,VLOOKUP(CONCATENATE(A96," ",B96),'Club Coëff'!$D$2:$E515,2,0)),"")</f>
        <v>14.27580024</v>
      </c>
      <c r="I96" s="112" t="str">
        <f>IFERROR(IF(AND(OR(C96="CC",C96="GC"),ISNA(VLOOKUP(CONCATENATE(A96," ",B96),'Club Coëff'!$D$2:$E$65536,2,0))),"*",""),"")</f>
        <v/>
      </c>
      <c r="J96" s="106" t="str">
        <f t="shared" si="1"/>
        <v>Marinos Metropolis (VLD)</v>
      </c>
      <c r="K96" s="106">
        <f>IFERROR(ROUND(VLOOKUP($B96,Associations!$B$2:$F515,4,0),3)*0.75^IF(OR(VLOOKUP($C96,'Final Sites'!$A:$C,3,0)&gt;0),$E96-1,IF($G96&lt;=3,$E96+3,IF($G96&lt;=6,$E96+2,IF($G96&lt;=30,$E96+1,$E96))))*IF(VLOOKUP($C96,'Final Sites'!$A:$C,3,0)=2,1/10,1),"")</f>
        <v>28.91288672</v>
      </c>
      <c r="L96" s="105">
        <f t="shared" si="2"/>
        <v>18</v>
      </c>
      <c r="M96" s="105" t="str">
        <f t="shared" si="3"/>
        <v>Marinos Metropolis (VLD)</v>
      </c>
      <c r="N96" s="106">
        <f t="shared" si="4"/>
        <v>14.27580024</v>
      </c>
    </row>
    <row r="97" ht="9.0" customHeight="1">
      <c r="A97" s="113" t="s">
        <v>947</v>
      </c>
      <c r="B97" s="96" t="s">
        <v>131</v>
      </c>
      <c r="C97" s="110" t="s">
        <v>945</v>
      </c>
      <c r="D97" s="96"/>
      <c r="E97" s="96">
        <v>1.0</v>
      </c>
      <c r="F97" s="96" t="s">
        <v>946</v>
      </c>
      <c r="G97" s="111">
        <f>IFERROR(VLOOKUP($B97,Associations!$B$2:$F$1093,5,0),"")</f>
        <v>3</v>
      </c>
      <c r="H97" s="106">
        <f>IFERROR(IF(ISNA(VLOOKUP(CONCATENATE(A97," ",B97),'Club Coëff'!$D$2:$E515,2,0)),VLOOKUP($B97,Associations!$B$2:$F515,2,0)/5,VLOOKUP(CONCATENATE(A97," ",B97),'Club Coëff'!$D$2:$E515,2,0)),"")</f>
        <v>13.65740031</v>
      </c>
      <c r="I97" s="112" t="str">
        <f>IFERROR(IF(AND(OR(C97="CC",C97="GC"),ISNA(VLOOKUP(CONCATENATE(A97," ",B97),'Club Coëff'!$D$2:$E$65536,2,0))),"*",""),"")</f>
        <v/>
      </c>
      <c r="J97" s="106" t="str">
        <f t="shared" si="1"/>
        <v>San Diego Iguanas (COM)</v>
      </c>
      <c r="K97" s="106">
        <f>IFERROR(ROUND(VLOOKUP($B97,Associations!$B$2:$F515,4,0),3)*0.75^IF(OR(VLOOKUP($C97,'Final Sites'!$A:$C,3,0)&gt;0),$E97-1,IF($G97&lt;=3,$E97+3,IF($G97&lt;=6,$E97+2,IF($G97&lt;=30,$E97+1,$E97))))*IF(VLOOKUP($C97,'Final Sites'!$A:$C,3,0)=2,1/10,1),"")</f>
        <v>27.93455859</v>
      </c>
      <c r="L97" s="105">
        <f t="shared" si="2"/>
        <v>17</v>
      </c>
      <c r="M97" s="105" t="str">
        <f t="shared" si="3"/>
        <v>San Diego Iguanas (COM)</v>
      </c>
      <c r="N97" s="106">
        <f t="shared" si="4"/>
        <v>13.65740031</v>
      </c>
    </row>
    <row r="98" ht="9.0" customHeight="1">
      <c r="A98" s="113" t="s">
        <v>948</v>
      </c>
      <c r="B98" s="96" t="s">
        <v>125</v>
      </c>
      <c r="C98" s="110" t="s">
        <v>945</v>
      </c>
      <c r="D98" s="96"/>
      <c r="E98" s="96">
        <v>1.0</v>
      </c>
      <c r="F98" s="96" t="s">
        <v>946</v>
      </c>
      <c r="G98" s="111">
        <f>IFERROR(VLOOKUP($B98,Associations!$B$2:$F$1093,5,0),"")</f>
        <v>4</v>
      </c>
      <c r="H98" s="106">
        <f>IFERROR(IF(ISNA(VLOOKUP(CONCATENATE(A98," ",B98),'Club Coëff'!$D$2:$E515,2,0)),VLOOKUP($B98,Associations!$B$2:$F515,2,0)/5,VLOOKUP(CONCATENATE(A98," ",B98),'Club Coëff'!$D$2:$E515,2,0)),"")</f>
        <v>13.6000003</v>
      </c>
      <c r="I98" s="112" t="str">
        <f>IFERROR(IF(AND(OR(C98="CC",C98="GC"),ISNA(VLOOKUP(CONCATENATE(A98," ",B98),'Club Coëff'!$D$2:$E$65536,2,0))),"*",""),"")</f>
        <v/>
      </c>
      <c r="J98" s="106" t="str">
        <f t="shared" si="1"/>
        <v>Northbrook Diamonds FK (PIS)</v>
      </c>
      <c r="K98" s="106">
        <f>IFERROR(ROUND(VLOOKUP($B98,Associations!$B$2:$F515,4,0),3)*0.75^IF(OR(VLOOKUP($C98,'Final Sites'!$A:$C,3,0)&gt;0),$E98-1,IF($G98&lt;=3,$E98+3,IF($G98&lt;=6,$E98+2,IF($G98&lt;=30,$E98+1,$E98))))*IF(VLOOKUP($C98,'Final Sites'!$A:$C,3,0)=2,1/10,1),"")</f>
        <v>37.125</v>
      </c>
      <c r="L98" s="105">
        <f t="shared" si="2"/>
        <v>22</v>
      </c>
      <c r="M98" s="105" t="str">
        <f t="shared" si="3"/>
        <v>Northbrook Diamonds FK (PIS)</v>
      </c>
      <c r="N98" s="106">
        <f t="shared" si="4"/>
        <v>13.6000003</v>
      </c>
    </row>
    <row r="99" ht="9.0" customHeight="1">
      <c r="A99" s="113" t="s">
        <v>183</v>
      </c>
      <c r="B99" s="96" t="s">
        <v>127</v>
      </c>
      <c r="C99" s="110" t="s">
        <v>945</v>
      </c>
      <c r="D99" s="96"/>
      <c r="E99" s="96">
        <v>1.0</v>
      </c>
      <c r="F99" s="96" t="s">
        <v>946</v>
      </c>
      <c r="G99" s="111">
        <f>IFERROR(VLOOKUP($B99,Associations!$B$2:$F$1093,5,0),"")</f>
        <v>5</v>
      </c>
      <c r="H99" s="106">
        <f>IFERROR(IF(ISNA(VLOOKUP(CONCATENATE(A99," ",B99),'Club Coëff'!$D$2:$E515,2,0)),VLOOKUP($B99,Associations!$B$2:$F515,2,0)/5,VLOOKUP(CONCATENATE(A99," ",B99),'Club Coëff'!$D$2:$E515,2,0)),"")</f>
        <v>12.84340024</v>
      </c>
      <c r="I99" s="112" t="str">
        <f>IFERROR(IF(AND(OR(C99="CC",C99="GC"),ISNA(VLOOKUP(CONCATENATE(A99," ",B99),'Club Coëff'!$D$2:$E$65536,2,0))),"*",""),"")</f>
        <v/>
      </c>
      <c r="J99" s="106" t="str">
        <f t="shared" si="1"/>
        <v>CA Condadore (AGU)</v>
      </c>
      <c r="K99" s="106">
        <f>IFERROR(ROUND(VLOOKUP($B99,Associations!$B$2:$F515,4,0),3)*0.75^IF(OR(VLOOKUP($C99,'Final Sites'!$A:$C,3,0)&gt;0),$E99-1,IF($G99&lt;=3,$E99+3,IF($G99&lt;=6,$E99+2,IF($G99&lt;=30,$E99+1,$E99))))*IF(VLOOKUP($C99,'Final Sites'!$A:$C,3,0)=2,1/10,1),"")</f>
        <v>35.52904688</v>
      </c>
      <c r="L99" s="105">
        <f t="shared" si="2"/>
        <v>12</v>
      </c>
      <c r="M99" s="105" t="str">
        <f t="shared" si="3"/>
        <v>CA Condadore (AGU)</v>
      </c>
      <c r="N99" s="106">
        <f t="shared" si="4"/>
        <v>12.84340024</v>
      </c>
    </row>
    <row r="100" ht="9.0" customHeight="1">
      <c r="A100" s="113" t="s">
        <v>305</v>
      </c>
      <c r="B100" s="96" t="s">
        <v>135</v>
      </c>
      <c r="C100" s="110" t="s">
        <v>945</v>
      </c>
      <c r="D100" s="96"/>
      <c r="E100" s="96">
        <v>1.0</v>
      </c>
      <c r="F100" s="96" t="s">
        <v>946</v>
      </c>
      <c r="G100" s="111">
        <f>IFERROR(VLOOKUP($B100,Associations!$B$2:$F$1093,5,0),"")</f>
        <v>7</v>
      </c>
      <c r="H100" s="106">
        <f>IFERROR(IF(ISNA(VLOOKUP(CONCATENATE(A100," ",B100),'Club Coëff'!$D$2:$E515,2,0)),VLOOKUP($B100,Associations!$B$2:$F515,2,0)/5,VLOOKUP(CONCATENATE(A100," ",B100),'Club Coëff'!$D$2:$E515,2,0)),"")</f>
        <v>11.88540019</v>
      </c>
      <c r="I100" s="112" t="str">
        <f>IFERROR(IF(AND(OR(C100="CC",C100="GC"),ISNA(VLOOKUP(CONCATENATE(A100," ",B100),'Club Coëff'!$D$2:$E$65536,2,0))),"*",""),"")</f>
        <v/>
      </c>
      <c r="J100" s="106" t="str">
        <f t="shared" si="1"/>
        <v>Raktaghav Hathi (KPZ)</v>
      </c>
      <c r="K100" s="106">
        <f>IFERROR(ROUND(VLOOKUP($B100,Associations!$B$2:$F515,4,0),3)*0.75^IF(OR(VLOOKUP($C100,'Final Sites'!$A:$C,3,0)&gt;0),$E100-1,IF($G100&lt;=3,$E100+3,IF($G100&lt;=6,$E100+2,IF($G100&lt;=30,$E100+1,$E100))))*IF(VLOOKUP($C100,'Final Sites'!$A:$C,3,0)=2,1/10,1),"")</f>
        <v>44.6776875</v>
      </c>
      <c r="L100" s="105">
        <f t="shared" si="2"/>
        <v>15</v>
      </c>
      <c r="M100" s="105" t="str">
        <f t="shared" si="3"/>
        <v>Raktaghav Hathi (KPZ)</v>
      </c>
      <c r="N100" s="106">
        <f t="shared" si="4"/>
        <v>11.88540019</v>
      </c>
    </row>
    <row r="101" ht="9.0" customHeight="1">
      <c r="A101" s="113" t="s">
        <v>185</v>
      </c>
      <c r="B101" s="96" t="s">
        <v>129</v>
      </c>
      <c r="C101" s="110" t="s">
        <v>945</v>
      </c>
      <c r="D101" s="96"/>
      <c r="E101" s="96">
        <v>1.0</v>
      </c>
      <c r="F101" s="96" t="s">
        <v>946</v>
      </c>
      <c r="G101" s="111">
        <f>IFERROR(VLOOKUP($B101,Associations!$B$2:$F$1093,5,0),"")</f>
        <v>8</v>
      </c>
      <c r="H101" s="106">
        <f>IFERROR(IF(ISNA(VLOOKUP(CONCATENATE(A101," ",B101),'Club Coëff'!$D$2:$E515,2,0)),VLOOKUP($B101,Associations!$B$2:$F515,2,0)/5,VLOOKUP(CONCATENATE(A101," ",B101),'Club Coëff'!$D$2:$E515,2,0)),"")</f>
        <v>11.82480021</v>
      </c>
      <c r="I101" s="112" t="str">
        <f>IFERROR(IF(AND(OR(C101="CC",C101="GC"),ISNA(VLOOKUP(CONCATENATE(A101," ",B101),'Club Coëff'!$D$2:$E$65536,2,0))),"*",""),"")</f>
        <v/>
      </c>
      <c r="J101" s="106" t="str">
        <f t="shared" si="1"/>
        <v>Mar Sara FC (VAL)</v>
      </c>
      <c r="K101" s="106">
        <f>IFERROR(ROUND(VLOOKUP($B101,Associations!$B$2:$F515,4,0),3)*0.75^IF(OR(VLOOKUP($C101,'Final Sites'!$A:$C,3,0)&gt;0),$E101-1,IF($G101&lt;=3,$E101+3,IF($G101&lt;=6,$E101+2,IF($G101&lt;=30,$E101+1,$E101))))*IF(VLOOKUP($C101,'Final Sites'!$A:$C,3,0)=2,1/10,1),"")</f>
        <v>44.50725</v>
      </c>
      <c r="L101" s="105">
        <f t="shared" si="2"/>
        <v>11</v>
      </c>
      <c r="M101" s="105" t="str">
        <f t="shared" si="3"/>
        <v>Mar Sara FC (VAL)</v>
      </c>
      <c r="N101" s="106">
        <f t="shared" si="4"/>
        <v>11.82480021</v>
      </c>
    </row>
    <row r="102" ht="9.0" customHeight="1">
      <c r="A102" s="113" t="s">
        <v>227</v>
      </c>
      <c r="B102" s="96" t="s">
        <v>148</v>
      </c>
      <c r="C102" s="110" t="s">
        <v>945</v>
      </c>
      <c r="D102" s="96"/>
      <c r="E102" s="96">
        <v>1.0</v>
      </c>
      <c r="F102" s="96" t="s">
        <v>946</v>
      </c>
      <c r="G102" s="111">
        <f>IFERROR(VLOOKUP($B102,Associations!$B$2:$F$1093,5,0),"")</f>
        <v>9</v>
      </c>
      <c r="H102" s="106">
        <f>IFERROR(IF(ISNA(VLOOKUP(CONCATENATE(A102," ",B102),'Club Coëff'!$D$2:$E515,2,0)),VLOOKUP($B102,Associations!$B$2:$F515,2,0)/5,VLOOKUP(CONCATENATE(A102," ",B102),'Club Coëff'!$D$2:$E515,2,0)),"")</f>
        <v>11.62640024</v>
      </c>
      <c r="I102" s="112" t="str">
        <f>IFERROR(IF(AND(OR(C102="CC",C102="GC"),ISNA(VLOOKUP(CONCATENATE(A102," ",B102),'Club Coëff'!$D$2:$E$65536,2,0))),"*",""),"")</f>
        <v/>
      </c>
      <c r="J102" s="106" t="str">
        <f t="shared" si="1"/>
        <v>Dûsanto Mojaikĭjĭ (JSY)</v>
      </c>
      <c r="K102" s="106">
        <f>IFERROR(ROUND(VLOOKUP($B102,Associations!$B$2:$F515,4,0),3)*0.75^IF(OR(VLOOKUP($C102,'Final Sites'!$A:$C,3,0)&gt;0),$E102-1,IF($G102&lt;=3,$E102+3,IF($G102&lt;=6,$E102+2,IF($G102&lt;=30,$E102+1,$E102))))*IF(VLOOKUP($C102,'Final Sites'!$A:$C,3,0)=2,1/10,1),"")</f>
        <v>43.94925</v>
      </c>
      <c r="L102" s="105">
        <f t="shared" si="2"/>
        <v>17</v>
      </c>
      <c r="M102" s="105" t="str">
        <f t="shared" si="3"/>
        <v>Dûsanto Mojaikĭjĭ (JSY)</v>
      </c>
      <c r="N102" s="106">
        <f t="shared" si="4"/>
        <v>11.62640024</v>
      </c>
    </row>
    <row r="103" ht="9.0" customHeight="1">
      <c r="A103" s="113" t="s">
        <v>151</v>
      </c>
      <c r="B103" s="96" t="s">
        <v>152</v>
      </c>
      <c r="C103" s="110" t="s">
        <v>945</v>
      </c>
      <c r="D103" s="96"/>
      <c r="E103" s="96">
        <v>1.0</v>
      </c>
      <c r="F103" s="96" t="s">
        <v>949</v>
      </c>
      <c r="G103" s="111">
        <f>IFERROR(VLOOKUP($B103,Associations!$B$2:$F$1093,5,0),"")</f>
        <v>10</v>
      </c>
      <c r="H103" s="106">
        <f>IFERROR(IF(ISNA(VLOOKUP(CONCATENATE(A103," ",B103),'Club Coëff'!$D$2:$E515,2,0)),VLOOKUP($B103,Associations!$B$2:$F515,2,0)/5,VLOOKUP(CONCATENATE(A103," ",B103),'Club Coëff'!$D$2:$E515,2,0)),"")</f>
        <v>11.52400025</v>
      </c>
      <c r="I103" s="112" t="str">
        <f>IFERROR(IF(AND(OR(C103="CC",C103="GC"),ISNA(VLOOKUP(CONCATENATE(A103," ",B103),'Club Coëff'!$D$2:$E$65536,2,0))),"*",""),"")</f>
        <v/>
      </c>
      <c r="J103" s="106" t="str">
        <f t="shared" si="1"/>
        <v>Billiard (ZRB)</v>
      </c>
      <c r="K103" s="106">
        <f>IFERROR(ROUND(VLOOKUP($B103,Associations!$B$2:$F515,4,0),3)*0.75^IF(OR(VLOOKUP($C103,'Final Sites'!$A:$C,3,0)&gt;0),$E103-1,IF($G103&lt;=3,$E103+3,IF($G103&lt;=6,$E103+2,IF($G103&lt;=30,$E103+1,$E103))))*IF(VLOOKUP($C103,'Final Sites'!$A:$C,3,0)=2,1/10,1),"")</f>
        <v>43.66125</v>
      </c>
      <c r="L103" s="105">
        <f t="shared" si="2"/>
        <v>8</v>
      </c>
      <c r="M103" s="105" t="str">
        <f t="shared" si="3"/>
        <v>Billiard (ZRB)</v>
      </c>
      <c r="N103" s="106">
        <f t="shared" si="4"/>
        <v>11.52400025</v>
      </c>
    </row>
    <row r="104" ht="9.0" customHeight="1">
      <c r="A104" s="113" t="s">
        <v>193</v>
      </c>
      <c r="B104" s="96" t="s">
        <v>167</v>
      </c>
      <c r="C104" s="110" t="s">
        <v>945</v>
      </c>
      <c r="D104" s="96"/>
      <c r="E104" s="96">
        <v>1.0</v>
      </c>
      <c r="F104" s="96" t="s">
        <v>949</v>
      </c>
      <c r="G104" s="111">
        <f>IFERROR(VLOOKUP($B104,Associations!$B$2:$F$1093,5,0),"")</f>
        <v>11</v>
      </c>
      <c r="H104" s="106">
        <f>IFERROR(IF(ISNA(VLOOKUP(CONCATENATE(A104," ",B104),'Club Coëff'!$D$2:$E515,2,0)),VLOOKUP($B104,Associations!$B$2:$F515,2,0)/5,VLOOKUP(CONCATENATE(A104," ",B104),'Club Coëff'!$D$2:$E515,2,0)),"")</f>
        <v>11.39200023</v>
      </c>
      <c r="I104" s="112" t="str">
        <f>IFERROR(IF(AND(OR(C104="CC",C104="GC"),ISNA(VLOOKUP(CONCATENATE(A104," ",B104),'Club Coëff'!$D$2:$E$65536,2,0))),"*",""),"")</f>
        <v/>
      </c>
      <c r="J104" s="106" t="str">
        <f t="shared" si="1"/>
        <v>Ituraitz FC (ASG)</v>
      </c>
      <c r="K104" s="106">
        <f>IFERROR(ROUND(VLOOKUP($B104,Associations!$B$2:$F515,4,0),3)*0.75^IF(OR(VLOOKUP($C104,'Final Sites'!$A:$C,3,0)&gt;0),$E104-1,IF($G104&lt;=3,$E104+3,IF($G104&lt;=6,$E104+2,IF($G104&lt;=30,$E104+1,$E104))))*IF(VLOOKUP($C104,'Final Sites'!$A:$C,3,0)=2,1/10,1),"")</f>
        <v>43.29</v>
      </c>
      <c r="L104" s="105">
        <f t="shared" si="2"/>
        <v>11</v>
      </c>
      <c r="M104" s="105" t="str">
        <f t="shared" si="3"/>
        <v>Ituraitz FC (ASG)</v>
      </c>
      <c r="N104" s="106">
        <f t="shared" si="4"/>
        <v>11.39200023</v>
      </c>
    </row>
    <row r="105" ht="9.0" customHeight="1">
      <c r="A105" s="113" t="s">
        <v>344</v>
      </c>
      <c r="B105" s="96" t="s">
        <v>140</v>
      </c>
      <c r="C105" s="110" t="s">
        <v>945</v>
      </c>
      <c r="D105" s="96"/>
      <c r="E105" s="96">
        <v>1.0</v>
      </c>
      <c r="F105" s="96" t="s">
        <v>949</v>
      </c>
      <c r="G105" s="111">
        <f>IFERROR(VLOOKUP($B105,Associations!$B$2:$F$1093,5,0),"")</f>
        <v>12</v>
      </c>
      <c r="H105" s="106">
        <f>IFERROR(IF(ISNA(VLOOKUP(CONCATENATE(A105," ",B105),'Club Coëff'!$D$2:$E515,2,0)),VLOOKUP($B105,Associations!$B$2:$F515,2,0)/5,VLOOKUP(CONCATENATE(A105," ",B105),'Club Coëff'!$D$2:$E515,2,0)),"")</f>
        <v>10.69200026</v>
      </c>
      <c r="I105" s="112" t="str">
        <f>IFERROR(IF(AND(OR(C105="CC",C105="GC"),ISNA(VLOOKUP(CONCATENATE(A105," ",B105),'Club Coëff'!$D$2:$E$65536,2,0))),"*",""),"")</f>
        <v/>
      </c>
      <c r="J105" s="106" t="str">
        <f t="shared" si="1"/>
        <v>Stanton Town (KRY)</v>
      </c>
      <c r="K105" s="106">
        <f>IFERROR(ROUND(VLOOKUP($B105,Associations!$B$2:$F515,4,0),3)*0.75^IF(OR(VLOOKUP($C105,'Final Sites'!$A:$C,3,0)&gt;0),$E105-1,IF($G105&lt;=3,$E105+3,IF($G105&lt;=6,$E105+2,IF($G105&lt;=30,$E105+1,$E105))))*IF(VLOOKUP($C105,'Final Sites'!$A:$C,3,0)=2,1/10,1),"")</f>
        <v>41.32125</v>
      </c>
      <c r="L105" s="105">
        <f t="shared" si="2"/>
        <v>12</v>
      </c>
      <c r="M105" s="105" t="str">
        <f t="shared" si="3"/>
        <v>Stanton Town (KRY)</v>
      </c>
      <c r="N105" s="106">
        <f t="shared" si="4"/>
        <v>10.69200026</v>
      </c>
    </row>
    <row r="106" ht="9.0" customHeight="1">
      <c r="A106" s="113" t="s">
        <v>296</v>
      </c>
      <c r="B106" s="96" t="s">
        <v>142</v>
      </c>
      <c r="C106" s="110" t="s">
        <v>945</v>
      </c>
      <c r="D106" s="96"/>
      <c r="E106" s="96">
        <v>1.0</v>
      </c>
      <c r="F106" s="96" t="s">
        <v>949</v>
      </c>
      <c r="G106" s="111">
        <f>IFERROR(VLOOKUP($B106,Associations!$B$2:$F$1093,5,0),"")</f>
        <v>13</v>
      </c>
      <c r="H106" s="106">
        <f>IFERROR(IF(ISNA(VLOOKUP(CONCATENATE(A106," ",B106),'Club Coëff'!$D$2:$E515,2,0)),VLOOKUP($B106,Associations!$B$2:$F515,2,0)/5,VLOOKUP(CONCATENATE(A106," ",B106),'Club Coëff'!$D$2:$E515,2,0)),"")</f>
        <v>8.244000137</v>
      </c>
      <c r="I106" s="112" t="str">
        <f>IFERROR(IF(AND(OR(C106="CC",C106="GC"),ISNA(VLOOKUP(CONCATENATE(A106," ",B106),'Club Coëff'!$D$2:$E$65536,2,0))),"*",""),"")</f>
        <v/>
      </c>
      <c r="J106" s="106" t="str">
        <f t="shared" si="1"/>
        <v>FC Atlantis (WRL)</v>
      </c>
      <c r="K106" s="106">
        <f>IFERROR(ROUND(VLOOKUP($B106,Associations!$B$2:$F515,4,0),3)*0.75^IF(OR(VLOOKUP($C106,'Final Sites'!$A:$C,3,0)&gt;0),$E106-1,IF($G106&lt;=3,$E106+3,IF($G106&lt;=6,$E106+2,IF($G106&lt;=30,$E106+1,$E106))))*IF(VLOOKUP($C106,'Final Sites'!$A:$C,3,0)=2,1/10,1),"")</f>
        <v>34.43625</v>
      </c>
      <c r="L106" s="105">
        <f t="shared" si="2"/>
        <v>11</v>
      </c>
      <c r="M106" s="105" t="str">
        <f t="shared" si="3"/>
        <v>FC Atlantis (WRL)</v>
      </c>
      <c r="N106" s="106">
        <f t="shared" si="4"/>
        <v>8.244000137</v>
      </c>
    </row>
    <row r="107" ht="9.0" customHeight="1">
      <c r="A107" s="113" t="s">
        <v>950</v>
      </c>
      <c r="B107" s="96" t="s">
        <v>158</v>
      </c>
      <c r="C107" s="110" t="s">
        <v>945</v>
      </c>
      <c r="D107" s="96"/>
      <c r="E107" s="96">
        <v>1.0</v>
      </c>
      <c r="F107" s="96" t="s">
        <v>949</v>
      </c>
      <c r="G107" s="111">
        <f>IFERROR(VLOOKUP($B107,Associations!$B$2:$F$1093,5,0),"")</f>
        <v>14</v>
      </c>
      <c r="H107" s="106">
        <f>IFERROR(IF(ISNA(VLOOKUP(CONCATENATE(A107," ",B107),'Club Coëff'!$D$2:$E515,2,0)),VLOOKUP($B107,Associations!$B$2:$F515,2,0)/5,VLOOKUP(CONCATENATE(A107," ",B107),'Club Coëff'!$D$2:$E515,2,0)),"")</f>
        <v>7.808000187</v>
      </c>
      <c r="I107" s="112" t="str">
        <f>IFERROR(IF(AND(OR(C107="CC",C107="GC"),ISNA(VLOOKUP(CONCATENATE(A107," ",B107),'Club Coëff'!$D$2:$E$65536,2,0))),"*",""),"")</f>
        <v/>
      </c>
      <c r="J107" s="106" t="str">
        <f t="shared" si="1"/>
        <v>Jonastown United (QPM)</v>
      </c>
      <c r="K107" s="106">
        <f>IFERROR(ROUND(VLOOKUP($B107,Associations!$B$2:$F515,4,0),3)*0.75^IF(OR(VLOOKUP($C107,'Final Sites'!$A:$C,3,0)&gt;0),$E107-1,IF($G107&lt;=3,$E107+3,IF($G107&lt;=6,$E107+2,IF($G107&lt;=30,$E107+1,$E107))))*IF(VLOOKUP($C107,'Final Sites'!$A:$C,3,0)=2,1/10,1),"")</f>
        <v>33.21</v>
      </c>
      <c r="L107" s="105">
        <f t="shared" si="2"/>
        <v>16</v>
      </c>
      <c r="M107" s="105" t="str">
        <f t="shared" si="3"/>
        <v>Jonastown United (QPM)</v>
      </c>
      <c r="N107" s="106">
        <f t="shared" si="4"/>
        <v>7.808000187</v>
      </c>
    </row>
    <row r="108" ht="9.0" customHeight="1">
      <c r="A108" s="113" t="s">
        <v>154</v>
      </c>
      <c r="B108" s="96" t="s">
        <v>44</v>
      </c>
      <c r="C108" s="110" t="s">
        <v>945</v>
      </c>
      <c r="D108" s="96"/>
      <c r="E108" s="96">
        <v>1.0</v>
      </c>
      <c r="F108" s="96" t="s">
        <v>949</v>
      </c>
      <c r="G108" s="111">
        <f>IFERROR(VLOOKUP($B108,Associations!$B$2:$F$1093,5,0),"")</f>
        <v>15</v>
      </c>
      <c r="H108" s="106">
        <f>IFERROR(IF(ISNA(VLOOKUP(CONCATENATE(A108," ",B108),'Club Coëff'!$D$2:$E515,2,0)),VLOOKUP($B108,Associations!$B$2:$F515,2,0)/5,VLOOKUP(CONCATENATE(A108," ",B108),'Club Coëff'!$D$2:$E515,2,0)),"")</f>
        <v>7.684000178</v>
      </c>
      <c r="I108" s="112" t="str">
        <f>IFERROR(IF(AND(OR(C108="CC",C108="GC"),ISNA(VLOOKUP(CONCATENATE(A108," ",B108),'Club Coëff'!$D$2:$E$65536,2,0))),"*",""),"")</f>
        <v/>
      </c>
      <c r="J108" s="106" t="str">
        <f t="shared" si="1"/>
        <v>Firewood City (OSR)</v>
      </c>
      <c r="K108" s="106">
        <f>IFERROR(ROUND(VLOOKUP($B108,Associations!$B$2:$F515,4,0),3)*0.75^IF(OR(VLOOKUP($C108,'Final Sites'!$A:$C,3,0)&gt;0),$E108-1,IF($G108&lt;=3,$E108+3,IF($G108&lt;=6,$E108+2,IF($G108&lt;=30,$E108+1,$E108))))*IF(VLOOKUP($C108,'Final Sites'!$A:$C,3,0)=2,1/10,1),"")</f>
        <v>32.86125</v>
      </c>
      <c r="L108" s="105">
        <f t="shared" si="2"/>
        <v>13</v>
      </c>
      <c r="M108" s="105" t="str">
        <f t="shared" si="3"/>
        <v>Firewood City (OSR)</v>
      </c>
      <c r="N108" s="106">
        <f t="shared" si="4"/>
        <v>7.684000178</v>
      </c>
    </row>
    <row r="109" ht="9.0" customHeight="1">
      <c r="A109" s="113" t="s">
        <v>951</v>
      </c>
      <c r="B109" s="96" t="s">
        <v>169</v>
      </c>
      <c r="C109" s="110" t="s">
        <v>945</v>
      </c>
      <c r="D109" s="96"/>
      <c r="E109" s="96">
        <v>1.0</v>
      </c>
      <c r="F109" s="96" t="s">
        <v>949</v>
      </c>
      <c r="G109" s="111">
        <f>IFERROR(VLOOKUP($B109,Associations!$B$2:$F$1093,5,0),"")</f>
        <v>16</v>
      </c>
      <c r="H109" s="106">
        <f>IFERROR(IF(ISNA(VLOOKUP(CONCATENATE(A109," ",B109),'Club Coëff'!$D$2:$E515,2,0)),VLOOKUP($B109,Associations!$B$2:$F515,2,0)/5,VLOOKUP(CONCATENATE(A109," ",B109),'Club Coëff'!$D$2:$E515,2,0)),"")</f>
        <v>7.472000129</v>
      </c>
      <c r="I109" s="112" t="str">
        <f>IFERROR(IF(AND(OR(C109="CC",C109="GC"),ISNA(VLOOKUP(CONCATENATE(A109," ",B109),'Club Coëff'!$D$2:$E$65536,2,0))),"*",""),"")</f>
        <v/>
      </c>
      <c r="J109" s="106" t="str">
        <f t="shared" si="1"/>
        <v>Fetherdron United (PAS)</v>
      </c>
      <c r="K109" s="106">
        <f>IFERROR(ROUND(VLOOKUP($B109,Associations!$B$2:$F515,4,0),3)*0.75^IF(OR(VLOOKUP($C109,'Final Sites'!$A:$C,3,0)&gt;0),$E109-1,IF($G109&lt;=3,$E109+3,IF($G109&lt;=6,$E109+2,IF($G109&lt;=30,$E109+1,$E109))))*IF(VLOOKUP($C109,'Final Sites'!$A:$C,3,0)=2,1/10,1),"")</f>
        <v>32.265</v>
      </c>
      <c r="L109" s="105">
        <f t="shared" si="2"/>
        <v>17</v>
      </c>
      <c r="M109" s="105" t="str">
        <f t="shared" si="3"/>
        <v>Fetherdron United (PAS)</v>
      </c>
      <c r="N109" s="106">
        <f t="shared" si="4"/>
        <v>7.472000129</v>
      </c>
    </row>
    <row r="110" ht="9.0" customHeight="1">
      <c r="A110" s="113" t="s">
        <v>203</v>
      </c>
      <c r="B110" s="96" t="s">
        <v>174</v>
      </c>
      <c r="C110" s="110" t="s">
        <v>945</v>
      </c>
      <c r="D110" s="96"/>
      <c r="E110" s="96">
        <v>1.0</v>
      </c>
      <c r="F110" s="96" t="s">
        <v>949</v>
      </c>
      <c r="G110" s="111">
        <f>IFERROR(VLOOKUP($B110,Associations!$B$2:$F$1093,5,0),"")</f>
        <v>17</v>
      </c>
      <c r="H110" s="106">
        <f>IFERROR(IF(ISNA(VLOOKUP(CONCATENATE(A110," ",B110),'Club Coëff'!$D$2:$E515,2,0)),VLOOKUP($B110,Associations!$B$2:$F515,2,0)/5,VLOOKUP(CONCATENATE(A110," ",B110),'Club Coëff'!$D$2:$E515,2,0)),"")</f>
        <v>7.096000179</v>
      </c>
      <c r="I110" s="112" t="str">
        <f>IFERROR(IF(AND(OR(C110="CC",C110="GC"),ISNA(VLOOKUP(CONCATENATE(A110," ",B110),'Club Coëff'!$D$2:$E$65536,2,0))),"*",""),"")</f>
        <v/>
      </c>
      <c r="J110" s="106" t="str">
        <f t="shared" si="1"/>
        <v>Banks (WZI)</v>
      </c>
      <c r="K110" s="106">
        <f>IFERROR(ROUND(VLOOKUP($B110,Associations!$B$2:$F515,4,0),3)*0.75^IF(OR(VLOOKUP($C110,'Final Sites'!$A:$C,3,0)&gt;0),$E110-1,IF($G110&lt;=3,$E110+3,IF($G110&lt;=6,$E110+2,IF($G110&lt;=30,$E110+1,$E110))))*IF(VLOOKUP($C110,'Final Sites'!$A:$C,3,0)=2,1/10,1),"")</f>
        <v>31.2075</v>
      </c>
      <c r="L110" s="105">
        <f t="shared" si="2"/>
        <v>5</v>
      </c>
      <c r="M110" s="105" t="str">
        <f t="shared" si="3"/>
        <v>Banks (WZI)</v>
      </c>
      <c r="N110" s="106">
        <f t="shared" si="4"/>
        <v>7.096000179</v>
      </c>
    </row>
    <row r="111" ht="9.0" customHeight="1">
      <c r="A111" s="113" t="s">
        <v>216</v>
      </c>
      <c r="B111" s="96" t="s">
        <v>217</v>
      </c>
      <c r="C111" s="110" t="s">
        <v>945</v>
      </c>
      <c r="D111" s="96"/>
      <c r="E111" s="96">
        <v>1.0</v>
      </c>
      <c r="F111" s="96" t="s">
        <v>949</v>
      </c>
      <c r="G111" s="111">
        <f>IFERROR(VLOOKUP($B111,Associations!$B$2:$F$1093,5,0),"")</f>
        <v>18</v>
      </c>
      <c r="H111" s="106">
        <f>IFERROR(IF(ISNA(VLOOKUP(CONCATENATE(A111," ",B111),'Club Coëff'!$D$2:$E515,2,0)),VLOOKUP($B111,Associations!$B$2:$F515,2,0)/5,VLOOKUP(CONCATENATE(A111," ",B111),'Club Coëff'!$D$2:$E515,2,0)),"")</f>
        <v>6.291000133</v>
      </c>
      <c r="I111" s="112" t="str">
        <f>IFERROR(IF(AND(OR(C111="CC",C111="GC"),ISNA(VLOOKUP(CONCATENATE(A111," ",B111),'Club Coëff'!$D$2:$E$65536,2,0))),"*",""),"")</f>
        <v/>
      </c>
      <c r="J111" s="106" t="str">
        <f t="shared" si="1"/>
        <v>Astodon Lannies (CVC)</v>
      </c>
      <c r="K111" s="106">
        <f>IFERROR(ROUND(VLOOKUP($B111,Associations!$B$2:$F515,4,0),3)*0.75^IF(OR(VLOOKUP($C111,'Final Sites'!$A:$C,3,0)&gt;0),$E111-1,IF($G111&lt;=3,$E111+3,IF($G111&lt;=6,$E111+2,IF($G111&lt;=30,$E111+1,$E111))))*IF(VLOOKUP($C111,'Final Sites'!$A:$C,3,0)=2,1/10,1),"")</f>
        <v>28.9434375</v>
      </c>
      <c r="L111" s="105">
        <f t="shared" si="2"/>
        <v>15</v>
      </c>
      <c r="M111" s="105" t="str">
        <f t="shared" si="3"/>
        <v>Astodon Lannies (CVC)</v>
      </c>
      <c r="N111" s="106">
        <f t="shared" si="4"/>
        <v>6.291000133</v>
      </c>
    </row>
    <row r="112" ht="9.0" customHeight="1">
      <c r="A112" s="113" t="s">
        <v>237</v>
      </c>
      <c r="B112" s="96" t="s">
        <v>190</v>
      </c>
      <c r="C112" s="110" t="s">
        <v>945</v>
      </c>
      <c r="D112" s="96"/>
      <c r="E112" s="96">
        <v>1.0</v>
      </c>
      <c r="F112" s="96" t="s">
        <v>949</v>
      </c>
      <c r="G112" s="111">
        <f>IFERROR(VLOOKUP($B112,Associations!$B$2:$F$1093,5,0),"")</f>
        <v>19</v>
      </c>
      <c r="H112" s="106">
        <f>IFERROR(IF(ISNA(VLOOKUP(CONCATENATE(A112," ",B112),'Club Coëff'!$D$2:$E515,2,0)),VLOOKUP($B112,Associations!$B$2:$F515,2,0)/5,VLOOKUP(CONCATENATE(A112," ",B112),'Club Coëff'!$D$2:$E515,2,0)),"")</f>
        <v>5.892000183</v>
      </c>
      <c r="I112" s="112" t="str">
        <f>IFERROR(IF(AND(OR(C112="CC",C112="GC"),ISNA(VLOOKUP(CONCATENATE(A112," ",B112),'Club Coëff'!$D$2:$E$65536,2,0))),"*",""),"")</f>
        <v/>
      </c>
      <c r="J112" s="106" t="str">
        <f t="shared" si="1"/>
        <v>Belgium FC (TBI)</v>
      </c>
      <c r="K112" s="106">
        <f>IFERROR(ROUND(VLOOKUP($B112,Associations!$B$2:$F515,4,0),3)*0.75^IF(OR(VLOOKUP($C112,'Final Sites'!$A:$C,3,0)&gt;0),$E112-1,IF($G112&lt;=3,$E112+3,IF($G112&lt;=6,$E112+2,IF($G112&lt;=30,$E112+1,$E112))))*IF(VLOOKUP($C112,'Final Sites'!$A:$C,3,0)=2,1/10,1),"")</f>
        <v>27.82125</v>
      </c>
      <c r="L112" s="105">
        <f t="shared" si="2"/>
        <v>10</v>
      </c>
      <c r="M112" s="105" t="str">
        <f t="shared" si="3"/>
        <v>Belgium FC (TBI)</v>
      </c>
      <c r="N112" s="106">
        <f t="shared" si="4"/>
        <v>5.892000183</v>
      </c>
    </row>
    <row r="113" ht="9.0" customHeight="1">
      <c r="A113" s="113" t="s">
        <v>282</v>
      </c>
      <c r="B113" s="96" t="s">
        <v>221</v>
      </c>
      <c r="C113" s="110" t="s">
        <v>945</v>
      </c>
      <c r="D113" s="96"/>
      <c r="E113" s="96">
        <v>1.0</v>
      </c>
      <c r="F113" s="96" t="s">
        <v>949</v>
      </c>
      <c r="G113" s="111">
        <f>IFERROR(VLOOKUP($B113,Associations!$B$2:$F$1093,5,0),"")</f>
        <v>20</v>
      </c>
      <c r="H113" s="106">
        <f>IFERROR(IF(ISNA(VLOOKUP(CONCATENATE(A113," ",B113),'Club Coëff'!$D$2:$E515,2,0)),VLOOKUP($B113,Associations!$B$2:$F515,2,0)/5,VLOOKUP(CONCATENATE(A113," ",B113),'Club Coëff'!$D$2:$E515,2,0)),"")</f>
        <v>5.088000181</v>
      </c>
      <c r="I113" s="112" t="str">
        <f>IFERROR(IF(AND(OR(C113="CC",C113="GC"),ISNA(VLOOKUP(CONCATENATE(A113," ",B113),'Club Coëff'!$D$2:$E$65536,2,0))),"*",""),"")</f>
        <v/>
      </c>
      <c r="J113" s="106" t="str">
        <f t="shared" si="1"/>
        <v>Eau Claire Aris FC (DAR)</v>
      </c>
      <c r="K113" s="106">
        <f>IFERROR(ROUND(VLOOKUP($B113,Associations!$B$2:$F515,4,0),3)*0.75^IF(OR(VLOOKUP($C113,'Final Sites'!$A:$C,3,0)&gt;0),$E113-1,IF($G113&lt;=3,$E113+3,IF($G113&lt;=6,$E113+2,IF($G113&lt;=30,$E113+1,$E113))))*IF(VLOOKUP($C113,'Final Sites'!$A:$C,3,0)=2,1/10,1),"")</f>
        <v>25.56</v>
      </c>
      <c r="L113" s="105">
        <f t="shared" si="2"/>
        <v>18</v>
      </c>
      <c r="M113" s="105" t="str">
        <f t="shared" si="3"/>
        <v>Eau Claire Aris FC (DAR)</v>
      </c>
      <c r="N113" s="106">
        <f t="shared" si="4"/>
        <v>5.088000181</v>
      </c>
    </row>
    <row r="114" ht="9.0" customHeight="1">
      <c r="A114" s="113" t="s">
        <v>374</v>
      </c>
      <c r="B114" s="96" t="s">
        <v>165</v>
      </c>
      <c r="C114" s="110" t="s">
        <v>945</v>
      </c>
      <c r="D114" s="96"/>
      <c r="E114" s="96">
        <v>1.0</v>
      </c>
      <c r="F114" s="96" t="s">
        <v>949</v>
      </c>
      <c r="G114" s="111">
        <f>IFERROR(VLOOKUP($B114,Associations!$B$2:$F$1093,5,0),"")</f>
        <v>21</v>
      </c>
      <c r="H114" s="106">
        <f>IFERROR(IF(ISNA(VLOOKUP(CONCATENATE(A114," ",B114),'Club Coëff'!$D$2:$E515,2,0)),VLOOKUP($B114,Associations!$B$2:$F515,2,0)/5,VLOOKUP(CONCATENATE(A114," ",B114),'Club Coëff'!$D$2:$E515,2,0)),"")</f>
        <v>4.764000094</v>
      </c>
      <c r="I114" s="112" t="str">
        <f>IFERROR(IF(AND(OR(C114="CC",C114="GC"),ISNA(VLOOKUP(CONCATENATE(A114," ",B114),'Club Coëff'!$D$2:$E$65536,2,0))),"*",""),"")</f>
        <v/>
      </c>
      <c r="J114" s="106" t="str">
        <f t="shared" si="1"/>
        <v>Mliona-Lpaka (TUR)</v>
      </c>
      <c r="K114" s="106">
        <f>IFERROR(ROUND(VLOOKUP($B114,Associations!$B$2:$F515,4,0),3)*0.75^IF(OR(VLOOKUP($C114,'Final Sites'!$A:$C,3,0)&gt;0),$E114-1,IF($G114&lt;=3,$E114+3,IF($G114&lt;=6,$E114+2,IF($G114&lt;=30,$E114+1,$E114))))*IF(VLOOKUP($C114,'Final Sites'!$A:$C,3,0)=2,1/10,1),"")</f>
        <v>24.64875</v>
      </c>
      <c r="L114" s="105">
        <f t="shared" si="2"/>
        <v>12</v>
      </c>
      <c r="M114" s="105" t="str">
        <f t="shared" si="3"/>
        <v>Mliona-Lpaka (TUR)</v>
      </c>
      <c r="N114" s="106">
        <f t="shared" si="4"/>
        <v>4.764000094</v>
      </c>
    </row>
    <row r="115" ht="9.0" customHeight="1">
      <c r="A115" s="113" t="s">
        <v>428</v>
      </c>
      <c r="B115" s="96" t="s">
        <v>260</v>
      </c>
      <c r="C115" s="110" t="s">
        <v>945</v>
      </c>
      <c r="D115" s="96"/>
      <c r="E115" s="96">
        <v>1.0</v>
      </c>
      <c r="F115" s="96" t="s">
        <v>949</v>
      </c>
      <c r="G115" s="111">
        <f>IFERROR(VLOOKUP($B115,Associations!$B$2:$F$1093,5,0),"")</f>
        <v>23</v>
      </c>
      <c r="H115" s="106">
        <f>IFERROR(IF(ISNA(VLOOKUP(CONCATENATE(A115," ",B115),'Club Coëff'!$D$2:$E515,2,0)),VLOOKUP($B115,Associations!$B$2:$F515,2,0)/5,VLOOKUP(CONCATENATE(A115," ",B115),'Club Coëff'!$D$2:$E515,2,0)),"")</f>
        <v>4.387400099</v>
      </c>
      <c r="I115" s="112" t="str">
        <f>IFERROR(IF(AND(OR(C115="CC",C115="GC"),ISNA(VLOOKUP(CONCATENATE(A115," ",B115),'Club Coëff'!$D$2:$E$65536,2,0))),"*",""),"")</f>
        <v/>
      </c>
      <c r="J115" s="106" t="str">
        <f t="shared" si="1"/>
        <v>Yeaddin Owls (VIL)</v>
      </c>
      <c r="K115" s="106">
        <f>IFERROR(ROUND(VLOOKUP($B115,Associations!$B$2:$F515,4,0),3)*0.75^IF(OR(VLOOKUP($C115,'Final Sites'!$A:$C,3,0)&gt;0),$E115-1,IF($G115&lt;=3,$E115+3,IF($G115&lt;=6,$E115+2,IF($G115&lt;=30,$E115+1,$E115))))*IF(VLOOKUP($C115,'Final Sites'!$A:$C,3,0)=2,1/10,1),"")</f>
        <v>23.5895625</v>
      </c>
      <c r="L115" s="105">
        <f t="shared" si="2"/>
        <v>12</v>
      </c>
      <c r="M115" s="105" t="str">
        <f t="shared" si="3"/>
        <v>Yeaddin Owls (VIL)</v>
      </c>
      <c r="N115" s="106">
        <f t="shared" si="4"/>
        <v>4.387400099</v>
      </c>
    </row>
    <row r="116" ht="9.0" customHeight="1">
      <c r="A116" s="113" t="s">
        <v>373</v>
      </c>
      <c r="B116" s="96" t="s">
        <v>208</v>
      </c>
      <c r="C116" s="110" t="s">
        <v>945</v>
      </c>
      <c r="D116" s="96"/>
      <c r="E116" s="96">
        <v>1.0</v>
      </c>
      <c r="F116" s="96" t="s">
        <v>949</v>
      </c>
      <c r="G116" s="111">
        <f>IFERROR(VLOOKUP($B116,Associations!$B$2:$F$1093,5,0),"")</f>
        <v>24</v>
      </c>
      <c r="H116" s="106">
        <f>IFERROR(IF(ISNA(VLOOKUP(CONCATENATE(A116," ",B116),'Club Coëff'!$D$2:$E515,2,0)),VLOOKUP($B116,Associations!$B$2:$F515,2,0)/5,VLOOKUP(CONCATENATE(A116," ",B116),'Club Coëff'!$D$2:$E515,2,0)),"")</f>
        <v>3.976</v>
      </c>
      <c r="I116" s="112" t="str">
        <f>IFERROR(IF(AND(OR(C116="CC",C116="GC"),ISNA(VLOOKUP(CONCATENATE(A116," ",B116),'Club Coëff'!$D$2:$E$65536,2,0))),"*",""),"")</f>
        <v/>
      </c>
      <c r="J116" s="106" t="str">
        <f t="shared" si="1"/>
        <v>Monksville United (EFL)</v>
      </c>
      <c r="K116" s="106">
        <f>IFERROR(ROUND(VLOOKUP($B116,Associations!$B$2:$F515,4,0),3)*0.75^IF(OR(VLOOKUP($C116,'Final Sites'!$A:$C,3,0)&gt;0),$E116-1,IF($G116&lt;=3,$E116+3,IF($G116&lt;=6,$E116+2,IF($G116&lt;=30,$E116+1,$E116))))*IF(VLOOKUP($C116,'Final Sites'!$A:$C,3,0)=2,1/10,1),"")</f>
        <v>22.4325</v>
      </c>
      <c r="L116" s="105">
        <f t="shared" si="2"/>
        <v>17</v>
      </c>
      <c r="M116" s="105" t="str">
        <f t="shared" si="3"/>
        <v>Monksville United (EFL)</v>
      </c>
      <c r="N116" s="106">
        <f t="shared" si="4"/>
        <v>3.976</v>
      </c>
    </row>
    <row r="117" ht="9.0" customHeight="1">
      <c r="A117" s="113" t="s">
        <v>469</v>
      </c>
      <c r="B117" s="96" t="s">
        <v>276</v>
      </c>
      <c r="C117" s="110" t="s">
        <v>945</v>
      </c>
      <c r="D117" s="96"/>
      <c r="E117" s="96">
        <v>1.0</v>
      </c>
      <c r="F117" s="96" t="s">
        <v>949</v>
      </c>
      <c r="G117" s="111">
        <f>IFERROR(VLOOKUP($B117,Associations!$B$2:$F$1093,5,0),"")</f>
        <v>25</v>
      </c>
      <c r="H117" s="106">
        <f>IFERROR(IF(ISNA(VLOOKUP(CONCATENATE(A117," ",B117),'Club Coëff'!$D$2:$E515,2,0)),VLOOKUP($B117,Associations!$B$2:$F515,2,0)/5,VLOOKUP(CONCATENATE(A117," ",B117),'Club Coëff'!$D$2:$E515,2,0)),"")</f>
        <v>3.844000068</v>
      </c>
      <c r="I117" s="112" t="str">
        <f>IFERROR(IF(AND(OR(C117="CC",C117="GC"),ISNA(VLOOKUP(CONCATENATE(A117," ",B117),'Club Coëff'!$D$2:$E$65536,2,0))),"*",""),"")</f>
        <v/>
      </c>
      <c r="J117" s="106" t="str">
        <f t="shared" si="1"/>
        <v>Knightspurs (TAE)</v>
      </c>
      <c r="K117" s="106">
        <f>IFERROR(ROUND(VLOOKUP($B117,Associations!$B$2:$F515,4,0),3)*0.75^IF(OR(VLOOKUP($C117,'Final Sites'!$A:$C,3,0)&gt;0),$E117-1,IF($G117&lt;=3,$E117+3,IF($G117&lt;=6,$E117+2,IF($G117&lt;=30,$E117+1,$E117))))*IF(VLOOKUP($C117,'Final Sites'!$A:$C,3,0)=2,1/10,1),"")</f>
        <v>22.06125</v>
      </c>
      <c r="L117" s="105">
        <f t="shared" si="2"/>
        <v>11</v>
      </c>
      <c r="M117" s="105" t="str">
        <f t="shared" si="3"/>
        <v>Knightspurs (TAE)</v>
      </c>
      <c r="N117" s="106">
        <f t="shared" si="4"/>
        <v>3.844000068</v>
      </c>
    </row>
    <row r="118" ht="9.0" customHeight="1">
      <c r="A118" s="113" t="s">
        <v>952</v>
      </c>
      <c r="B118" s="96" t="s">
        <v>273</v>
      </c>
      <c r="C118" s="110" t="s">
        <v>945</v>
      </c>
      <c r="D118" s="96"/>
      <c r="E118" s="96">
        <v>1.0</v>
      </c>
      <c r="F118" s="96" t="s">
        <v>949</v>
      </c>
      <c r="G118" s="111">
        <f>IFERROR(VLOOKUP($B118,Associations!$B$2:$F$1093,5,0),"")</f>
        <v>27</v>
      </c>
      <c r="H118" s="106">
        <f>IFERROR(IF(ISNA(VLOOKUP(CONCATENATE(A118," ",B118),'Club Coëff'!$D$2:$E515,2,0)),VLOOKUP($B118,Associations!$B$2:$F515,2,0)/5,VLOOKUP(CONCATENATE(A118," ",B118),'Club Coëff'!$D$2:$E515,2,0)),"")</f>
        <v>3.802000091</v>
      </c>
      <c r="I118" s="112" t="str">
        <f>IFERROR(IF(AND(OR(C118="CC",C118="GC"),ISNA(VLOOKUP(CONCATENATE(A118," ",B118),'Club Coëff'!$D$2:$E$65536,2,0))),"*",""),"")</f>
        <v/>
      </c>
      <c r="J118" s="106" t="str">
        <f t="shared" si="1"/>
        <v>Royalwich (SAU)</v>
      </c>
      <c r="K118" s="106">
        <f>IFERROR(ROUND(VLOOKUP($B118,Associations!$B$2:$F515,4,0),3)*0.75^IF(OR(VLOOKUP($C118,'Final Sites'!$A:$C,3,0)&gt;0),$E118-1,IF($G118&lt;=3,$E118+3,IF($G118&lt;=6,$E118+2,IF($G118&lt;=30,$E118+1,$E118))))*IF(VLOOKUP($C118,'Final Sites'!$A:$C,3,0)=2,1/10,1),"")</f>
        <v>21.943125</v>
      </c>
      <c r="L118" s="105">
        <f t="shared" si="2"/>
        <v>9</v>
      </c>
      <c r="M118" s="105" t="str">
        <f t="shared" si="3"/>
        <v>Royalwich (SAU)</v>
      </c>
      <c r="N118" s="106">
        <f t="shared" si="4"/>
        <v>3.802000091</v>
      </c>
    </row>
    <row r="119" ht="9.0" customHeight="1">
      <c r="A119" s="113" t="s">
        <v>953</v>
      </c>
      <c r="B119" s="96" t="s">
        <v>295</v>
      </c>
      <c r="C119" s="110" t="s">
        <v>945</v>
      </c>
      <c r="D119" s="96"/>
      <c r="E119" s="96">
        <v>1.0</v>
      </c>
      <c r="F119" s="96" t="s">
        <v>949</v>
      </c>
      <c r="G119" s="111">
        <f>IFERROR(VLOOKUP($B119,Associations!$B$2:$F$1093,5,0),"")</f>
        <v>28</v>
      </c>
      <c r="H119" s="106">
        <f>IFERROR(IF(ISNA(VLOOKUP(CONCATENATE(A119," ",B119),'Club Coëff'!$D$2:$E515,2,0)),VLOOKUP($B119,Associations!$B$2:$F515,2,0)/5,VLOOKUP(CONCATENATE(A119," ",B119),'Club Coëff'!$D$2:$E515,2,0)),"")</f>
        <v>3.67000014</v>
      </c>
      <c r="I119" s="112" t="str">
        <f>IFERROR(IF(AND(OR(C119="CC",C119="GC"),ISNA(VLOOKUP(CONCATENATE(A119," ",B119),'Club Coëff'!$D$2:$E$65536,2,0))),"*",""),"")</f>
        <v/>
      </c>
      <c r="J119" s="106" t="str">
        <f t="shared" si="1"/>
        <v>Sho Athletic Club (CRM)</v>
      </c>
      <c r="K119" s="106">
        <f>IFERROR(ROUND(VLOOKUP($B119,Associations!$B$2:$F515,4,0),3)*0.75^IF(OR(VLOOKUP($C119,'Final Sites'!$A:$C,3,0)&gt;0),$E119-1,IF($G119&lt;=3,$E119+3,IF($G119&lt;=6,$E119+2,IF($G119&lt;=30,$E119+1,$E119))))*IF(VLOOKUP($C119,'Final Sites'!$A:$C,3,0)=2,1/10,1),"")</f>
        <v>21.571875</v>
      </c>
      <c r="L119" s="105">
        <f t="shared" si="2"/>
        <v>17</v>
      </c>
      <c r="M119" s="105" t="str">
        <f t="shared" si="3"/>
        <v>Sho Athletic Club (CRM)</v>
      </c>
      <c r="N119" s="106">
        <f t="shared" si="4"/>
        <v>3.67000014</v>
      </c>
    </row>
    <row r="120" ht="9.0" customHeight="1">
      <c r="A120" s="113" t="s">
        <v>351</v>
      </c>
      <c r="B120" s="96" t="s">
        <v>284</v>
      </c>
      <c r="C120" s="110" t="s">
        <v>945</v>
      </c>
      <c r="D120" s="96"/>
      <c r="E120" s="96">
        <v>1.0</v>
      </c>
      <c r="F120" s="96" t="s">
        <v>949</v>
      </c>
      <c r="G120" s="111">
        <f>IFERROR(VLOOKUP($B120,Associations!$B$2:$F$1093,5,0),"")</f>
        <v>29</v>
      </c>
      <c r="H120" s="106">
        <f>IFERROR(IF(ISNA(VLOOKUP(CONCATENATE(A120," ",B120),'Club Coëff'!$D$2:$E515,2,0)),VLOOKUP($B120,Associations!$B$2:$F515,2,0)/5,VLOOKUP(CONCATENATE(A120," ",B120),'Club Coëff'!$D$2:$E515,2,0)),"")</f>
        <v>3.233000059</v>
      </c>
      <c r="I120" s="112" t="str">
        <f>IFERROR(IF(AND(OR(C120="CC",C120="GC"),ISNA(VLOOKUP(CONCATENATE(A120," ",B120),'Club Coëff'!$D$2:$E$65536,2,0))),"*",""),"")</f>
        <v/>
      </c>
      <c r="J120" s="106" t="str">
        <f t="shared" si="1"/>
        <v>Arsenrall (MNG)</v>
      </c>
      <c r="K120" s="106">
        <f>IFERROR(ROUND(VLOOKUP($B120,Associations!$B$2:$F515,4,0),3)*0.75^IF(OR(VLOOKUP($C120,'Final Sites'!$A:$C,3,0)&gt;0),$E120-1,IF($G120&lt;=3,$E120+3,IF($G120&lt;=6,$E120+2,IF($G120&lt;=30,$E120+1,$E120))))*IF(VLOOKUP($C120,'Final Sites'!$A:$C,3,0)=2,1/10,1),"")</f>
        <v>20.3428125</v>
      </c>
      <c r="L120" s="105">
        <f t="shared" si="2"/>
        <v>9</v>
      </c>
      <c r="M120" s="105" t="str">
        <f t="shared" si="3"/>
        <v>Arsenrall (MNG)</v>
      </c>
      <c r="N120" s="106">
        <f t="shared" si="4"/>
        <v>3.233000059</v>
      </c>
    </row>
    <row r="121" ht="9.0" customHeight="1">
      <c r="A121" s="113" t="s">
        <v>403</v>
      </c>
      <c r="B121" s="96" t="s">
        <v>233</v>
      </c>
      <c r="C121" s="110" t="s">
        <v>945</v>
      </c>
      <c r="D121" s="96"/>
      <c r="E121" s="96">
        <v>1.0</v>
      </c>
      <c r="F121" s="96" t="s">
        <v>949</v>
      </c>
      <c r="G121" s="111">
        <f>IFERROR(VLOOKUP($B121,Associations!$B$2:$F$1093,5,0),"")</f>
        <v>30</v>
      </c>
      <c r="H121" s="106">
        <f>IFERROR(IF(ISNA(VLOOKUP(CONCATENATE(A121," ",B121),'Club Coëff'!$D$2:$E515,2,0)),VLOOKUP($B121,Associations!$B$2:$F515,2,0)/5,VLOOKUP(CONCATENATE(A121," ",B121),'Club Coëff'!$D$2:$E515,2,0)),"")</f>
        <v>2.990000119</v>
      </c>
      <c r="I121" s="112" t="str">
        <f>IFERROR(IF(AND(OR(C121="CC",C121="GC"),ISNA(VLOOKUP(CONCATENATE(A121," ",B121),'Club Coëff'!$D$2:$E$65536,2,0))),"*",""),"")</f>
        <v/>
      </c>
      <c r="J121" s="106" t="str">
        <f t="shared" si="1"/>
        <v>New Athens United (CAW)</v>
      </c>
      <c r="K121" s="106">
        <f>IFERROR(ROUND(VLOOKUP($B121,Associations!$B$2:$F515,4,0),3)*0.75^IF(OR(VLOOKUP($C121,'Final Sites'!$A:$C,3,0)&gt;0),$E121-1,IF($G121&lt;=3,$E121+3,IF($G121&lt;=6,$E121+2,IF($G121&lt;=30,$E121+1,$E121))))*IF(VLOOKUP($C121,'Final Sites'!$A:$C,3,0)=2,1/10,1),"")</f>
        <v>19.659375</v>
      </c>
      <c r="L121" s="105">
        <f t="shared" si="2"/>
        <v>17</v>
      </c>
      <c r="M121" s="105" t="str">
        <f t="shared" si="3"/>
        <v>New Athens United (CAW)</v>
      </c>
      <c r="N121" s="106">
        <f t="shared" si="4"/>
        <v>2.990000119</v>
      </c>
    </row>
    <row r="122" ht="9.0" customHeight="1">
      <c r="A122" s="113" t="s">
        <v>321</v>
      </c>
      <c r="B122" s="96" t="s">
        <v>322</v>
      </c>
      <c r="C122" s="110" t="s">
        <v>945</v>
      </c>
      <c r="D122" s="96"/>
      <c r="E122" s="96">
        <v>1.0</v>
      </c>
      <c r="F122" s="96" t="s">
        <v>949</v>
      </c>
      <c r="G122" s="111">
        <f>IFERROR(VLOOKUP($B122,Associations!$B$2:$F$1093,5,0),"")</f>
        <v>31</v>
      </c>
      <c r="H122" s="106">
        <f>IFERROR(IF(ISNA(VLOOKUP(CONCATENATE(A122," ",B122),'Club Coëff'!$D$2:$E515,2,0)),VLOOKUP($B122,Associations!$B$2:$F515,2,0)/5,VLOOKUP(CONCATENATE(A122," ",B122),'Club Coëff'!$D$2:$E515,2,0)),"")</f>
        <v>2.765000038</v>
      </c>
      <c r="I122" s="112" t="str">
        <f>IFERROR(IF(AND(OR(C122="CC",C122="GC"),ISNA(VLOOKUP(CONCATENATE(A122," ",B122),'Club Coëff'!$D$2:$E$65536,2,0))),"*",""),"")</f>
        <v/>
      </c>
      <c r="J122" s="106" t="str">
        <f t="shared" si="1"/>
        <v>1024 Command Liner (SXB)</v>
      </c>
      <c r="K122" s="106">
        <f>IFERROR(ROUND(VLOOKUP($B122,Associations!$B$2:$F515,4,0),3)*0.75^IF(OR(VLOOKUP($C122,'Final Sites'!$A:$C,3,0)&gt;0),$E122-1,IF($G122&lt;=3,$E122+3,IF($G122&lt;=6,$E122+2,IF($G122&lt;=30,$E122+1,$E122))))*IF(VLOOKUP($C122,'Final Sites'!$A:$C,3,0)=2,1/10,1),"")</f>
        <v>25.36875</v>
      </c>
      <c r="L122" s="105">
        <f t="shared" si="2"/>
        <v>18</v>
      </c>
      <c r="M122" s="105" t="str">
        <f t="shared" si="3"/>
        <v>1024 Command Liner (SXB)</v>
      </c>
      <c r="N122" s="106">
        <f t="shared" si="4"/>
        <v>2.765000038</v>
      </c>
    </row>
    <row r="123" ht="9.0" customHeight="1">
      <c r="A123" s="113" t="s">
        <v>316</v>
      </c>
      <c r="B123" s="96" t="s">
        <v>317</v>
      </c>
      <c r="C123" s="110" t="s">
        <v>945</v>
      </c>
      <c r="D123" s="96"/>
      <c r="E123" s="96">
        <v>1.0</v>
      </c>
      <c r="F123" s="96" t="s">
        <v>949</v>
      </c>
      <c r="G123" s="111">
        <f>IFERROR(VLOOKUP($B123,Associations!$B$2:$F$1093,5,0),"")</f>
        <v>32</v>
      </c>
      <c r="H123" s="106">
        <f>IFERROR(IF(ISNA(VLOOKUP(CONCATENATE(A123," ",B123),'Club Coëff'!$D$2:$E515,2,0)),VLOOKUP($B123,Associations!$B$2:$F515,2,0)/5,VLOOKUP(CONCATENATE(A123," ",B123),'Club Coëff'!$D$2:$E515,2,0)),"")</f>
        <v>2.725000089</v>
      </c>
      <c r="I123" s="112" t="str">
        <f>IFERROR(IF(AND(OR(C123="CC",C123="GC"),ISNA(VLOOKUP(CONCATENATE(A123," ",B123),'Club Coëff'!$D$2:$E$65536,2,0))),"*",""),"")</f>
        <v/>
      </c>
      <c r="J123" s="106" t="str">
        <f t="shared" si="1"/>
        <v>Revolutionaries (SSO)</v>
      </c>
      <c r="K123" s="106">
        <f>IFERROR(ROUND(VLOOKUP($B123,Associations!$B$2:$F515,4,0),3)*0.75^IF(OR(VLOOKUP($C123,'Final Sites'!$A:$C,3,0)&gt;0),$E123-1,IF($G123&lt;=3,$E123+3,IF($G123&lt;=6,$E123+2,IF($G123&lt;=30,$E123+1,$E123))))*IF(VLOOKUP($C123,'Final Sites'!$A:$C,3,0)=2,1/10,1),"")</f>
        <v>25.21875</v>
      </c>
      <c r="L123" s="105">
        <f t="shared" si="2"/>
        <v>15</v>
      </c>
      <c r="M123" s="105" t="str">
        <f t="shared" si="3"/>
        <v>Revolutionaries (SSO)</v>
      </c>
      <c r="N123" s="106">
        <f t="shared" si="4"/>
        <v>2.725000089</v>
      </c>
    </row>
    <row r="124" ht="9.0" customHeight="1">
      <c r="A124" s="113" t="s">
        <v>453</v>
      </c>
      <c r="B124" s="96" t="s">
        <v>340</v>
      </c>
      <c r="C124" s="110" t="s">
        <v>945</v>
      </c>
      <c r="D124" s="96"/>
      <c r="E124" s="96">
        <v>1.0</v>
      </c>
      <c r="F124" s="96" t="s">
        <v>949</v>
      </c>
      <c r="G124" s="111">
        <f>IFERROR(VLOOKUP($B124,Associations!$B$2:$F$1093,5,0),"")</f>
        <v>33</v>
      </c>
      <c r="H124" s="106">
        <f>IFERROR(IF(ISNA(VLOOKUP(CONCATENATE(A124," ",B124),'Club Coëff'!$D$2:$E515,2,0)),VLOOKUP($B124,Associations!$B$2:$F515,2,0)/5,VLOOKUP(CONCATENATE(A124," ",B124),'Club Coëff'!$D$2:$E515,2,0)),"")</f>
        <v>2.652000042</v>
      </c>
      <c r="I124" s="112" t="str">
        <f>IFERROR(IF(AND(OR(C124="CC",C124="GC"),ISNA(VLOOKUP(CONCATENATE(A124," ",B124),'Club Coëff'!$D$2:$E$65536,2,0))),"*",""),"")</f>
        <v/>
      </c>
      <c r="J124" s="106" t="str">
        <f t="shared" si="1"/>
        <v>Inima de la Riu (ANT)</v>
      </c>
      <c r="K124" s="106">
        <f>IFERROR(ROUND(VLOOKUP($B124,Associations!$B$2:$F515,4,0),3)*0.75^IF(OR(VLOOKUP($C124,'Final Sites'!$A:$C,3,0)&gt;0),$E124-1,IF($G124&lt;=3,$E124+3,IF($G124&lt;=6,$E124+2,IF($G124&lt;=30,$E124+1,$E124))))*IF(VLOOKUP($C124,'Final Sites'!$A:$C,3,0)=2,1/10,1),"")</f>
        <v>24.945</v>
      </c>
      <c r="L124" s="105">
        <f t="shared" si="2"/>
        <v>15</v>
      </c>
      <c r="M124" s="105" t="str">
        <f t="shared" si="3"/>
        <v>Inima de la Riu (ANT)</v>
      </c>
      <c r="N124" s="106">
        <f t="shared" si="4"/>
        <v>2.652000042</v>
      </c>
    </row>
    <row r="125" ht="9.0" customHeight="1">
      <c r="A125" s="113" t="s">
        <v>954</v>
      </c>
      <c r="B125" s="96" t="s">
        <v>298</v>
      </c>
      <c r="C125" s="110" t="s">
        <v>945</v>
      </c>
      <c r="D125" s="96"/>
      <c r="E125" s="96">
        <v>1.0</v>
      </c>
      <c r="F125" s="96" t="s">
        <v>949</v>
      </c>
      <c r="G125" s="111">
        <f>IFERROR(VLOOKUP($B125,Associations!$B$2:$F$1093,5,0),"")</f>
        <v>34</v>
      </c>
      <c r="H125" s="106">
        <f>IFERROR(IF(ISNA(VLOOKUP(CONCATENATE(A125," ",B125),'Club Coëff'!$D$2:$E515,2,0)),VLOOKUP($B125,Associations!$B$2:$F515,2,0)/5,VLOOKUP(CONCATENATE(A125," ",B125),'Club Coëff'!$D$2:$E515,2,0)),"")</f>
        <v>2.355000103</v>
      </c>
      <c r="I125" s="112" t="str">
        <f>IFERROR(IF(AND(OR(C125="CC",C125="GC"),ISNA(VLOOKUP(CONCATENATE(A125," ",B125),'Club Coëff'!$D$2:$E$65536,2,0))),"*",""),"")</f>
        <v/>
      </c>
      <c r="J125" s="106" t="str">
        <f t="shared" si="1"/>
        <v>CS 1093 Modna Nord (LLF)</v>
      </c>
      <c r="K125" s="106">
        <f>IFERROR(ROUND(VLOOKUP($B125,Associations!$B$2:$F515,4,0),3)*0.75^IF(OR(VLOOKUP($C125,'Final Sites'!$A:$C,3,0)&gt;0),$E125-1,IF($G125&lt;=3,$E125+3,IF($G125&lt;=6,$E125+2,IF($G125&lt;=30,$E125+1,$E125))))*IF(VLOOKUP($C125,'Final Sites'!$A:$C,3,0)=2,1/10,1),"")</f>
        <v>23.83125</v>
      </c>
      <c r="L125" s="105">
        <f t="shared" si="2"/>
        <v>18</v>
      </c>
      <c r="M125" s="105" t="str">
        <f t="shared" si="3"/>
        <v>CS 1093 Modna Nord (LLF)</v>
      </c>
      <c r="N125" s="106">
        <f t="shared" si="4"/>
        <v>2.355000103</v>
      </c>
    </row>
    <row r="126" ht="9.0" customHeight="1">
      <c r="A126" s="113" t="s">
        <v>491</v>
      </c>
      <c r="B126" s="96" t="s">
        <v>380</v>
      </c>
      <c r="C126" s="110" t="s">
        <v>945</v>
      </c>
      <c r="D126" s="96"/>
      <c r="E126" s="96">
        <v>1.0</v>
      </c>
      <c r="F126" s="96" t="s">
        <v>949</v>
      </c>
      <c r="G126" s="111">
        <f>IFERROR(VLOOKUP($B126,Associations!$B$2:$F$1093,5,0),"")</f>
        <v>35</v>
      </c>
      <c r="H126" s="106">
        <f>IFERROR(IF(ISNA(VLOOKUP(CONCATENATE(A126," ",B126),'Club Coëff'!$D$2:$E515,2,0)),VLOOKUP($B126,Associations!$B$2:$F515,2,0)/5,VLOOKUP(CONCATENATE(A126," ",B126),'Club Coëff'!$D$2:$E515,2,0)),"")</f>
        <v>2.02</v>
      </c>
      <c r="I126" s="112" t="str">
        <f>IFERROR(IF(AND(OR(C126="CC",C126="GC"),ISNA(VLOOKUP(CONCATENATE(A126," ",B126),'Club Coëff'!$D$2:$E$65536,2,0))),"*",""),"")</f>
        <v/>
      </c>
      <c r="J126" s="106" t="str">
        <f t="shared" si="1"/>
        <v>Lipachi White Falcons (STA)</v>
      </c>
      <c r="K126" s="106">
        <f>IFERROR(ROUND(VLOOKUP($B126,Associations!$B$2:$F515,4,0),3)*0.75^IF(OR(VLOOKUP($C126,'Final Sites'!$A:$C,3,0)&gt;0),$E126-1,IF($G126&lt;=3,$E126+3,IF($G126&lt;=6,$E126+2,IF($G126&lt;=30,$E126+1,$E126))))*IF(VLOOKUP($C126,'Final Sites'!$A:$C,3,0)=2,1/10,1),"")</f>
        <v>22.575</v>
      </c>
      <c r="L126" s="105">
        <f t="shared" si="2"/>
        <v>21</v>
      </c>
      <c r="M126" s="105" t="str">
        <f t="shared" si="3"/>
        <v>Lipachi White Falcons (STA)</v>
      </c>
      <c r="N126" s="106">
        <f t="shared" si="4"/>
        <v>2.02</v>
      </c>
    </row>
    <row r="127" ht="9.0" customHeight="1">
      <c r="A127" s="113" t="s">
        <v>517</v>
      </c>
      <c r="B127" s="96" t="s">
        <v>303</v>
      </c>
      <c r="C127" s="110" t="s">
        <v>945</v>
      </c>
      <c r="D127" s="96"/>
      <c r="E127" s="96">
        <v>1.0</v>
      </c>
      <c r="F127" s="96" t="s">
        <v>949</v>
      </c>
      <c r="G127" s="111">
        <f>IFERROR(VLOOKUP($B127,Associations!$B$2:$F$1093,5,0),"")</f>
        <v>36</v>
      </c>
      <c r="H127" s="106">
        <f>IFERROR(IF(ISNA(VLOOKUP(CONCATENATE(A127," ",B127),'Club Coëff'!$D$2:$E515,2,0)),VLOOKUP($B127,Associations!$B$2:$F515,2,0)/5,VLOOKUP(CONCATENATE(A127," ",B127),'Club Coëff'!$D$2:$E515,2,0)),"")</f>
        <v>1.925000101</v>
      </c>
      <c r="I127" s="112" t="str">
        <f>IFERROR(IF(AND(OR(C127="CC",C127="GC"),ISNA(VLOOKUP(CONCATENATE(A127," ",B127),'Club Coëff'!$D$2:$E$65536,2,0))),"*",""),"")</f>
        <v/>
      </c>
      <c r="J127" s="106" t="str">
        <f t="shared" si="1"/>
        <v>Tout-Puissant Outremont (CLP)</v>
      </c>
      <c r="K127" s="106">
        <f>IFERROR(ROUND(VLOOKUP($B127,Associations!$B$2:$F515,4,0),3)*0.75^IF(OR(VLOOKUP($C127,'Final Sites'!$A:$C,3,0)&gt;0),$E127-1,IF($G127&lt;=3,$E127+3,IF($G127&lt;=6,$E127+2,IF($G127&lt;=30,$E127+1,$E127))))*IF(VLOOKUP($C127,'Final Sites'!$A:$C,3,0)=2,1/10,1),"")</f>
        <v>22.21875</v>
      </c>
      <c r="L127" s="105">
        <f t="shared" si="2"/>
        <v>23</v>
      </c>
      <c r="M127" s="105" t="str">
        <f t="shared" si="3"/>
        <v>Tout-Puissant Outremont (CLP)</v>
      </c>
      <c r="N127" s="106">
        <f t="shared" si="4"/>
        <v>1.925000101</v>
      </c>
    </row>
    <row r="128" ht="9.0" customHeight="1">
      <c r="A128" s="113" t="s">
        <v>556</v>
      </c>
      <c r="B128" s="96" t="s">
        <v>348</v>
      </c>
      <c r="C128" s="110" t="s">
        <v>945</v>
      </c>
      <c r="D128" s="96"/>
      <c r="E128" s="96">
        <v>1.0</v>
      </c>
      <c r="F128" s="96" t="s">
        <v>949</v>
      </c>
      <c r="G128" s="111">
        <f>IFERROR(VLOOKUP($B128,Associations!$B$2:$F$1093,5,0),"")</f>
        <v>37</v>
      </c>
      <c r="H128" s="106">
        <f>IFERROR(IF(ISNA(VLOOKUP(CONCATENATE(A128," ",B128),'Club Coëff'!$D$2:$E515,2,0)),VLOOKUP($B128,Associations!$B$2:$F515,2,0)/5,VLOOKUP(CONCATENATE(A128," ",B128),'Club Coëff'!$D$2:$E515,2,0)),"")</f>
        <v>1.920000042</v>
      </c>
      <c r="I128" s="112" t="str">
        <f>IFERROR(IF(AND(OR(C128="CC",C128="GC"),ISNA(VLOOKUP(CONCATENATE(A128," ",B128),'Club Coëff'!$D$2:$E$65536,2,0))),"*",""),"")</f>
        <v/>
      </c>
      <c r="J128" s="106" t="str">
        <f t="shared" si="1"/>
        <v>Eastweald (COS)</v>
      </c>
      <c r="K128" s="106">
        <f>IFERROR(ROUND(VLOOKUP($B128,Associations!$B$2:$F515,4,0),3)*0.75^IF(OR(VLOOKUP($C128,'Final Sites'!$A:$C,3,0)&gt;0),$E128-1,IF($G128&lt;=3,$E128+3,IF($G128&lt;=6,$E128+2,IF($G128&lt;=30,$E128+1,$E128))))*IF(VLOOKUP($C128,'Final Sites'!$A:$C,3,0)=2,1/10,1),"")</f>
        <v>22.2</v>
      </c>
      <c r="L128" s="105">
        <f t="shared" si="2"/>
        <v>9</v>
      </c>
      <c r="M128" s="105" t="str">
        <f t="shared" si="3"/>
        <v>Eastweald (COS)</v>
      </c>
      <c r="N128" s="106">
        <f t="shared" si="4"/>
        <v>1.920000042</v>
      </c>
    </row>
    <row r="129" ht="9.0" customHeight="1">
      <c r="A129" s="113" t="s">
        <v>955</v>
      </c>
      <c r="B129" s="96" t="s">
        <v>309</v>
      </c>
      <c r="C129" s="110" t="s">
        <v>945</v>
      </c>
      <c r="D129" s="96"/>
      <c r="E129" s="96">
        <v>1.0</v>
      </c>
      <c r="F129" s="96" t="s">
        <v>949</v>
      </c>
      <c r="G129" s="111">
        <f>IFERROR(VLOOKUP($B129,Associations!$B$2:$F$1093,5,0),"")</f>
        <v>39</v>
      </c>
      <c r="H129" s="106">
        <f>IFERROR(IF(ISNA(VLOOKUP(CONCATENATE(A129," ",B129),'Club Coëff'!$D$2:$E515,2,0)),VLOOKUP($B129,Associations!$B$2:$F515,2,0)/5,VLOOKUP(CONCATENATE(A129," ",B129),'Club Coëff'!$D$2:$E515,2,0)),"")</f>
        <v>1.820000035</v>
      </c>
      <c r="I129" s="112" t="str">
        <f>IFERROR(IF(AND(OR(C129="CC",C129="GC"),ISNA(VLOOKUP(CONCATENATE(A129," ",B129),'Club Coëff'!$D$2:$E$65536,2,0))),"*",""),"")</f>
        <v/>
      </c>
      <c r="J129" s="106" t="str">
        <f t="shared" si="1"/>
        <v>Freiras de São Roque (CPV)</v>
      </c>
      <c r="K129" s="106">
        <f>IFERROR(ROUND(VLOOKUP($B129,Associations!$B$2:$F515,4,0),3)*0.75^IF(OR(VLOOKUP($C129,'Final Sites'!$A:$C,3,0)&gt;0),$E129-1,IF($G129&lt;=3,$E129+3,IF($G129&lt;=6,$E129+2,IF($G129&lt;=30,$E129+1,$E129))))*IF(VLOOKUP($C129,'Final Sites'!$A:$C,3,0)=2,1/10,1),"")</f>
        <v>21.825</v>
      </c>
      <c r="L129" s="105">
        <f t="shared" si="2"/>
        <v>20</v>
      </c>
      <c r="M129" s="105" t="str">
        <f t="shared" si="3"/>
        <v>Freiras de São Roque (CPV)</v>
      </c>
      <c r="N129" s="106">
        <f t="shared" si="4"/>
        <v>1.820000035</v>
      </c>
    </row>
    <row r="130" ht="9.0" customHeight="1">
      <c r="A130" s="113" t="s">
        <v>423</v>
      </c>
      <c r="B130" s="96" t="s">
        <v>382</v>
      </c>
      <c r="C130" s="110" t="s">
        <v>945</v>
      </c>
      <c r="D130" s="96"/>
      <c r="E130" s="96">
        <v>1.0</v>
      </c>
      <c r="F130" s="96" t="s">
        <v>949</v>
      </c>
      <c r="G130" s="111">
        <f>IFERROR(VLOOKUP($B130,Associations!$B$2:$F$1093,5,0),"")</f>
        <v>40</v>
      </c>
      <c r="H130" s="106">
        <f>IFERROR(IF(ISNA(VLOOKUP(CONCATENATE(A130," ",B130),'Club Coëff'!$D$2:$E515,2,0)),VLOOKUP($B130,Associations!$B$2:$F515,2,0)/5,VLOOKUP(CONCATENATE(A130," ",B130),'Club Coëff'!$D$2:$E515,2,0)),"")</f>
        <v>1.815000038</v>
      </c>
      <c r="I130" s="112" t="str">
        <f>IFERROR(IF(AND(OR(C130="CC",C130="GC"),ISNA(VLOOKUP(CONCATENATE(A130," ",B130),'Club Coëff'!$D$2:$E$65536,2,0))),"*",""),"")</f>
        <v/>
      </c>
      <c r="J130" s="106" t="str">
        <f t="shared" si="1"/>
        <v>Jersey North (HLO)</v>
      </c>
      <c r="K130" s="106">
        <f>IFERROR(ROUND(VLOOKUP($B130,Associations!$B$2:$F515,4,0),3)*0.75^IF(OR(VLOOKUP($C130,'Final Sites'!$A:$C,3,0)&gt;0),$E130-1,IF($G130&lt;=3,$E130+3,IF($G130&lt;=6,$E130+2,IF($G130&lt;=30,$E130+1,$E130))))*IF(VLOOKUP($C130,'Final Sites'!$A:$C,3,0)=2,1/10,1),"")</f>
        <v>21.80625</v>
      </c>
      <c r="L130" s="105">
        <f t="shared" si="2"/>
        <v>12</v>
      </c>
      <c r="M130" s="105" t="str">
        <f t="shared" si="3"/>
        <v>Jersey North (HLO)</v>
      </c>
      <c r="N130" s="106">
        <f t="shared" si="4"/>
        <v>1.815000038</v>
      </c>
    </row>
    <row r="131" ht="9.0" customHeight="1">
      <c r="A131" s="113" t="s">
        <v>956</v>
      </c>
      <c r="B131" s="96" t="s">
        <v>464</v>
      </c>
      <c r="C131" s="110" t="s">
        <v>945</v>
      </c>
      <c r="D131" s="96"/>
      <c r="E131" s="96">
        <v>1.0</v>
      </c>
      <c r="F131" s="96" t="s">
        <v>949</v>
      </c>
      <c r="G131" s="111">
        <f>IFERROR(VLOOKUP($B131,Associations!$B$2:$F$1093,5,0),"")</f>
        <v>41</v>
      </c>
      <c r="H131" s="106">
        <f>IFERROR(IF(ISNA(VLOOKUP(CONCATENATE(A131," ",B131),'Club Coëff'!$D$2:$E515,2,0)),VLOOKUP($B131,Associations!$B$2:$F515,2,0)/5,VLOOKUP(CONCATENATE(A131," ",B131),'Club Coëff'!$D$2:$E515,2,0)),"")</f>
        <v>1.670000072</v>
      </c>
      <c r="I131" s="112" t="str">
        <f>IFERROR(IF(AND(OR(C131="CC",C131="GC"),ISNA(VLOOKUP(CONCATENATE(A131," ",B131),'Club Coëff'!$D$2:$E$65536,2,0))),"*",""),"")</f>
        <v/>
      </c>
      <c r="J131" s="106" t="str">
        <f t="shared" si="1"/>
        <v>Saracen FC (MIU)</v>
      </c>
      <c r="K131" s="106">
        <f>IFERROR(ROUND(VLOOKUP($B131,Associations!$B$2:$F515,4,0),3)*0.75^IF(OR(VLOOKUP($C131,'Final Sites'!$A:$C,3,0)&gt;0),$E131-1,IF($G131&lt;=3,$E131+3,IF($G131&lt;=6,$E131+2,IF($G131&lt;=30,$E131+1,$E131))))*IF(VLOOKUP($C131,'Final Sites'!$A:$C,3,0)=2,1/10,1),"")</f>
        <v>21.2625</v>
      </c>
      <c r="L131" s="105">
        <f t="shared" si="2"/>
        <v>10</v>
      </c>
      <c r="M131" s="105" t="str">
        <f t="shared" si="3"/>
        <v>Saracen FC (MIU)</v>
      </c>
      <c r="N131" s="106">
        <f t="shared" si="4"/>
        <v>1.670000072</v>
      </c>
    </row>
    <row r="132" ht="9.0" customHeight="1">
      <c r="A132" s="113" t="s">
        <v>443</v>
      </c>
      <c r="B132" s="96" t="s">
        <v>442</v>
      </c>
      <c r="C132" s="110" t="s">
        <v>945</v>
      </c>
      <c r="D132" s="96"/>
      <c r="E132" s="96">
        <v>1.0</v>
      </c>
      <c r="F132" s="96" t="s">
        <v>949</v>
      </c>
      <c r="G132" s="111">
        <f>IFERROR(VLOOKUP($B132,Associations!$B$2:$F$1093,5,0),"")</f>
        <v>42</v>
      </c>
      <c r="H132" s="106">
        <f>IFERROR(IF(ISNA(VLOOKUP(CONCATENATE(A132," ",B132),'Club Coëff'!$D$2:$E515,2,0)),VLOOKUP($B132,Associations!$B$2:$F515,2,0)/5,VLOOKUP(CONCATENATE(A132," ",B132),'Club Coëff'!$D$2:$E515,2,0)),"")</f>
        <v>1.605000067</v>
      </c>
      <c r="I132" s="112" t="str">
        <f>IFERROR(IF(AND(OR(C132="CC",C132="GC"),ISNA(VLOOKUP(CONCATENATE(A132," ",B132),'Club Coëff'!$D$2:$E$65536,2,0))),"*",""),"")</f>
        <v/>
      </c>
      <c r="J132" s="106" t="str">
        <f t="shared" si="1"/>
        <v>Ousteeble TU (EAR)</v>
      </c>
      <c r="K132" s="106">
        <f>IFERROR(ROUND(VLOOKUP($B132,Associations!$B$2:$F515,4,0),3)*0.75^IF(OR(VLOOKUP($C132,'Final Sites'!$A:$C,3,0)&gt;0),$E132-1,IF($G132&lt;=3,$E132+3,IF($G132&lt;=6,$E132+2,IF($G132&lt;=30,$E132+1,$E132))))*IF(VLOOKUP($C132,'Final Sites'!$A:$C,3,0)=2,1/10,1),"")</f>
        <v>21.01875</v>
      </c>
      <c r="L132" s="105">
        <f t="shared" si="2"/>
        <v>12</v>
      </c>
      <c r="M132" s="105" t="str">
        <f t="shared" si="3"/>
        <v>Ousteeble TU (EAR)</v>
      </c>
      <c r="N132" s="106">
        <f t="shared" si="4"/>
        <v>1.605000067</v>
      </c>
    </row>
    <row r="133" ht="9.0" customHeight="1">
      <c r="A133" s="113" t="s">
        <v>531</v>
      </c>
      <c r="B133" s="96" t="s">
        <v>427</v>
      </c>
      <c r="C133" s="110" t="s">
        <v>945</v>
      </c>
      <c r="D133" s="96"/>
      <c r="E133" s="96">
        <v>1.0</v>
      </c>
      <c r="F133" s="96" t="s">
        <v>949</v>
      </c>
      <c r="G133" s="111">
        <f>IFERROR(VLOOKUP($B133,Associations!$B$2:$F$1093,5,0),"")</f>
        <v>43</v>
      </c>
      <c r="H133" s="106">
        <f>IFERROR(IF(ISNA(VLOOKUP(CONCATENATE(A133," ",B133),'Club Coëff'!$D$2:$E515,2,0)),VLOOKUP($B133,Associations!$B$2:$F515,2,0)/5,VLOOKUP(CONCATENATE(A133," ",B133),'Club Coëff'!$D$2:$E515,2,0)),"")</f>
        <v>1.550000037</v>
      </c>
      <c r="I133" s="112" t="str">
        <f>IFERROR(IF(AND(OR(C133="CC",C133="GC"),ISNA(VLOOKUP(CONCATENATE(A133," ",B133),'Club Coëff'!$D$2:$E$65536,2,0))),"*",""),"")</f>
        <v/>
      </c>
      <c r="J133" s="106" t="str">
        <f t="shared" si="1"/>
        <v>Caernankry City (ANC)</v>
      </c>
      <c r="K133" s="106">
        <f>IFERROR(ROUND(VLOOKUP($B133,Associations!$B$2:$F515,4,0),3)*0.75^IF(OR(VLOOKUP($C133,'Final Sites'!$A:$C,3,0)&gt;0),$E133-1,IF($G133&lt;=3,$E133+3,IF($G133&lt;=6,$E133+2,IF($G133&lt;=30,$E133+1,$E133))))*IF(VLOOKUP($C133,'Final Sites'!$A:$C,3,0)=2,1/10,1),"")</f>
        <v>20.8125</v>
      </c>
      <c r="L133" s="105">
        <f t="shared" si="2"/>
        <v>15</v>
      </c>
      <c r="M133" s="105" t="str">
        <f t="shared" si="3"/>
        <v>Caernankry City (ANC)</v>
      </c>
      <c r="N133" s="106">
        <f t="shared" si="4"/>
        <v>1.550000037</v>
      </c>
    </row>
    <row r="134" ht="9.0" customHeight="1">
      <c r="A134" s="113" t="s">
        <v>616</v>
      </c>
      <c r="B134" s="96" t="s">
        <v>417</v>
      </c>
      <c r="C134" s="110" t="s">
        <v>945</v>
      </c>
      <c r="D134" s="96"/>
      <c r="E134" s="96">
        <v>1.0</v>
      </c>
      <c r="F134" s="96" t="s">
        <v>949</v>
      </c>
      <c r="G134" s="111">
        <f>IFERROR(VLOOKUP($B134,Associations!$B$2:$F$1093,5,0),"")</f>
        <v>45</v>
      </c>
      <c r="H134" s="106">
        <f>IFERROR(IF(ISNA(VLOOKUP(CONCATENATE(A134," ",B134),'Club Coëff'!$D$2:$E515,2,0)),VLOOKUP($B134,Associations!$B$2:$F515,2,0)/5,VLOOKUP(CONCATENATE(A134," ",B134),'Club Coëff'!$D$2:$E515,2,0)),"")</f>
        <v>1.405000066</v>
      </c>
      <c r="I134" s="112" t="str">
        <f>IFERROR(IF(AND(OR(C134="CC",C134="GC"),ISNA(VLOOKUP(CONCATENATE(A134," ",B134),'Club Coëff'!$D$2:$E$65536,2,0))),"*",""),"")</f>
        <v/>
      </c>
      <c r="J134" s="106" t="str">
        <f t="shared" si="1"/>
        <v>La Pinatra Crusaders (UNF)</v>
      </c>
      <c r="K134" s="106">
        <f>IFERROR(ROUND(VLOOKUP($B134,Associations!$B$2:$F515,4,0),3)*0.75^IF(OR(VLOOKUP($C134,'Final Sites'!$A:$C,3,0)&gt;0),$E134-1,IF($G134&lt;=3,$E134+3,IF($G134&lt;=6,$E134+2,IF($G134&lt;=30,$E134+1,$E134))))*IF(VLOOKUP($C134,'Final Sites'!$A:$C,3,0)=2,1/10,1),"")</f>
        <v>20.26875</v>
      </c>
      <c r="L134" s="105">
        <f t="shared" si="2"/>
        <v>20</v>
      </c>
      <c r="M134" s="105" t="str">
        <f t="shared" si="3"/>
        <v>La Pinatra Crusaders (UNF)</v>
      </c>
      <c r="N134" s="106">
        <f t="shared" si="4"/>
        <v>1.405000066</v>
      </c>
    </row>
    <row r="135" ht="9.0" customHeight="1">
      <c r="A135" s="113" t="s">
        <v>489</v>
      </c>
      <c r="B135" s="96" t="s">
        <v>405</v>
      </c>
      <c r="C135" s="110" t="s">
        <v>945</v>
      </c>
      <c r="D135" s="96"/>
      <c r="E135" s="96">
        <v>1.0</v>
      </c>
      <c r="F135" s="96" t="s">
        <v>949</v>
      </c>
      <c r="G135" s="111">
        <f>IFERROR(VLOOKUP($B135,Associations!$B$2:$F$1093,5,0),"")</f>
        <v>46</v>
      </c>
      <c r="H135" s="106">
        <f>IFERROR(IF(ISNA(VLOOKUP(CONCATENATE(A135," ",B135),'Club Coëff'!$D$2:$E515,2,0)),VLOOKUP($B135,Associations!$B$2:$F515,2,0)/5,VLOOKUP(CONCATENATE(A135," ",B135),'Club Coëff'!$D$2:$E515,2,0)),"")</f>
        <v>1.360000034</v>
      </c>
      <c r="I135" s="112" t="str">
        <f>IFERROR(IF(AND(OR(C135="CC",C135="GC"),ISNA(VLOOKUP(CONCATENATE(A135," ",B135),'Club Coëff'!$D$2:$E$65536,2,0))),"*",""),"")</f>
        <v/>
      </c>
      <c r="J135" s="106" t="str">
        <f t="shared" si="1"/>
        <v>Condensadores CD (OSD)</v>
      </c>
      <c r="K135" s="106">
        <f>IFERROR(ROUND(VLOOKUP($B135,Associations!$B$2:$F515,4,0),3)*0.75^IF(OR(VLOOKUP($C135,'Final Sites'!$A:$C,3,0)&gt;0),$E135-1,IF($G135&lt;=3,$E135+3,IF($G135&lt;=6,$E135+2,IF($G135&lt;=30,$E135+1,$E135))))*IF(VLOOKUP($C135,'Final Sites'!$A:$C,3,0)=2,1/10,1),"")</f>
        <v>20.1</v>
      </c>
      <c r="L135" s="105">
        <f t="shared" si="2"/>
        <v>16</v>
      </c>
      <c r="M135" s="105" t="str">
        <f t="shared" si="3"/>
        <v>Condensadores CD (OSD)</v>
      </c>
      <c r="N135" s="106">
        <f t="shared" si="4"/>
        <v>1.360000034</v>
      </c>
    </row>
    <row r="136" ht="9.0" customHeight="1">
      <c r="A136" s="113" t="s">
        <v>550</v>
      </c>
      <c r="B136" s="96" t="s">
        <v>479</v>
      </c>
      <c r="C136" s="110" t="s">
        <v>945</v>
      </c>
      <c r="D136" s="96"/>
      <c r="E136" s="96">
        <v>1.0</v>
      </c>
      <c r="F136" s="96" t="s">
        <v>949</v>
      </c>
      <c r="G136" s="111">
        <f>IFERROR(VLOOKUP($B136,Associations!$B$2:$F$1093,5,0),"")</f>
        <v>48</v>
      </c>
      <c r="H136" s="106">
        <f>IFERROR(IF(ISNA(VLOOKUP(CONCATENATE(A136," ",B136),'Club Coëff'!$D$2:$E515,2,0)),VLOOKUP($B136,Associations!$B$2:$F515,2,0)/5,VLOOKUP(CONCATENATE(A136," ",B136),'Club Coëff'!$D$2:$E515,2,0)),"")</f>
        <v>1.230000031</v>
      </c>
      <c r="I136" s="112" t="str">
        <f>IFERROR(IF(AND(OR(C136="CC",C136="GC"),ISNA(VLOOKUP(CONCATENATE(A136," ",B136),'Club Coëff'!$D$2:$E$65536,2,0))),"*",""),"")</f>
        <v/>
      </c>
      <c r="J136" s="106" t="str">
        <f t="shared" si="1"/>
        <v>Trechoid Wanderers (AEL)</v>
      </c>
      <c r="K136" s="106">
        <f>IFERROR(ROUND(VLOOKUP($B136,Associations!$B$2:$F515,4,0),3)*0.75^IF(OR(VLOOKUP($C136,'Final Sites'!$A:$C,3,0)&gt;0),$E136-1,IF($G136&lt;=3,$E136+3,IF($G136&lt;=6,$E136+2,IF($G136&lt;=30,$E136+1,$E136))))*IF(VLOOKUP($C136,'Final Sites'!$A:$C,3,0)=2,1/10,1),"")</f>
        <v>19.6125</v>
      </c>
      <c r="L136" s="105">
        <f t="shared" si="2"/>
        <v>18</v>
      </c>
      <c r="M136" s="105" t="str">
        <f t="shared" si="3"/>
        <v>Trechoid Wanderers (AEL)</v>
      </c>
      <c r="N136" s="106">
        <f t="shared" si="4"/>
        <v>1.230000031</v>
      </c>
    </row>
    <row r="137" ht="9.0" customHeight="1">
      <c r="A137" s="113" t="s">
        <v>433</v>
      </c>
      <c r="B137" s="96" t="s">
        <v>434</v>
      </c>
      <c r="C137" s="110" t="s">
        <v>945</v>
      </c>
      <c r="D137" s="96"/>
      <c r="E137" s="96">
        <v>1.0</v>
      </c>
      <c r="F137" s="96" t="s">
        <v>949</v>
      </c>
      <c r="G137" s="111">
        <f>IFERROR(VLOOKUP($B137,Associations!$B$2:$F$1093,5,0),"")</f>
        <v>51</v>
      </c>
      <c r="H137" s="106">
        <f>IFERROR(IF(ISNA(VLOOKUP(CONCATENATE(A137," ",B137),'Club Coëff'!$D$2:$E515,2,0)),VLOOKUP($B137,Associations!$B$2:$F515,2,0)/5,VLOOKUP(CONCATENATE(A137," ",B137),'Club Coëff'!$D$2:$E515,2,0)),"")</f>
        <v>1.015000075</v>
      </c>
      <c r="I137" s="112" t="str">
        <f>IFERROR(IF(AND(OR(C137="CC",C137="GC"),ISNA(VLOOKUP(CONCATENATE(A137," ",B137),'Club Coëff'!$D$2:$E$65536,2,0))),"*",""),"")</f>
        <v/>
      </c>
      <c r="J137" s="106" t="str">
        <f t="shared" si="1"/>
        <v>Vegai 4th Quad (AMV)</v>
      </c>
      <c r="K137" s="106">
        <f>IFERROR(ROUND(VLOOKUP($B137,Associations!$B$2:$F515,4,0),3)*0.75^IF(OR(VLOOKUP($C137,'Final Sites'!$A:$C,3,0)&gt;0),$E137-1,IF($G137&lt;=3,$E137+3,IF($G137&lt;=6,$E137+2,IF($G137&lt;=30,$E137+1,$E137))))*IF(VLOOKUP($C137,'Final Sites'!$A:$C,3,0)=2,1/10,1),"")</f>
        <v>18.80625</v>
      </c>
      <c r="L137" s="105">
        <f t="shared" si="2"/>
        <v>14</v>
      </c>
      <c r="M137" s="105" t="str">
        <f t="shared" si="3"/>
        <v>Vegai 4th Quad (AMV)</v>
      </c>
      <c r="N137" s="106">
        <f t="shared" si="4"/>
        <v>1.015000075</v>
      </c>
    </row>
    <row r="138" ht="9.0" customHeight="1">
      <c r="A138" s="113" t="s">
        <v>593</v>
      </c>
      <c r="B138" s="96" t="s">
        <v>475</v>
      </c>
      <c r="C138" s="110" t="s">
        <v>945</v>
      </c>
      <c r="D138" s="96"/>
      <c r="E138" s="96">
        <v>1.0</v>
      </c>
      <c r="F138" s="96" t="s">
        <v>957</v>
      </c>
      <c r="G138" s="111">
        <f>IFERROR(VLOOKUP($B138,Associations!$B$2:$F$1093,5,0),"")</f>
        <v>52</v>
      </c>
      <c r="H138" s="106">
        <f>IFERROR(IF(ISNA(VLOOKUP(CONCATENATE(A138," ",B138),'Club Coëff'!$D$2:$E515,2,0)),VLOOKUP($B138,Associations!$B$2:$F515,2,0)/5,VLOOKUP(CONCATENATE(A138," ",B138),'Club Coëff'!$D$2:$E515,2,0)),"")</f>
        <v>0.9750000365</v>
      </c>
      <c r="I138" s="112" t="str">
        <f>IFERROR(IF(AND(OR(C138="CC",C138="GC"),ISNA(VLOOKUP(CONCATENATE(A138," ",B138),'Club Coëff'!$D$2:$E$65536,2,0))),"*",""),"")</f>
        <v/>
      </c>
      <c r="J138" s="106" t="str">
        <f t="shared" si="1"/>
        <v>Golden Phoniex (MAP)</v>
      </c>
      <c r="K138" s="106">
        <f>IFERROR(ROUND(VLOOKUP($B138,Associations!$B$2:$F515,4,0),3)*0.75^IF(OR(VLOOKUP($C138,'Final Sites'!$A:$C,3,0)&gt;0),$E138-1,IF($G138&lt;=3,$E138+3,IF($G138&lt;=6,$E138+2,IF($G138&lt;=30,$E138+1,$E138))))*IF(VLOOKUP($C138,'Final Sites'!$A:$C,3,0)=2,1/10,1),"")</f>
        <v>18.65625</v>
      </c>
      <c r="L138" s="105">
        <f t="shared" si="2"/>
        <v>14</v>
      </c>
      <c r="M138" s="105" t="str">
        <f t="shared" si="3"/>
        <v>Golden Phoniex (MAP)</v>
      </c>
      <c r="N138" s="106">
        <f t="shared" si="4"/>
        <v>0.9750000365</v>
      </c>
    </row>
    <row r="139" ht="9.0" customHeight="1">
      <c r="A139" s="113" t="s">
        <v>390</v>
      </c>
      <c r="B139" s="96" t="s">
        <v>391</v>
      </c>
      <c r="C139" s="110" t="s">
        <v>945</v>
      </c>
      <c r="D139" s="96"/>
      <c r="E139" s="96">
        <v>1.0</v>
      </c>
      <c r="F139" s="96" t="s">
        <v>957</v>
      </c>
      <c r="G139" s="111">
        <f>IFERROR(VLOOKUP($B139,Associations!$B$2:$F$1093,5,0),"")</f>
        <v>53</v>
      </c>
      <c r="H139" s="106">
        <f>IFERROR(IF(ISNA(VLOOKUP(CONCATENATE(A139," ",B139),'Club Coëff'!$D$2:$E515,2,0)),VLOOKUP($B139,Associations!$B$2:$F515,2,0)/5,VLOOKUP(CONCATENATE(A139," ",B139),'Club Coëff'!$D$2:$E515,2,0)),"")</f>
        <v>0.920000092</v>
      </c>
      <c r="I139" s="112" t="str">
        <f>IFERROR(IF(AND(OR(C139="CC",C139="GC"),ISNA(VLOOKUP(CONCATENATE(A139," ",B139),'Club Coëff'!$D$2:$E$65536,2,0))),"*",""),"")</f>
        <v/>
      </c>
      <c r="J139" s="106" t="str">
        <f t="shared" si="1"/>
        <v>Kaje Football (UGO)</v>
      </c>
      <c r="K139" s="106">
        <f>IFERROR(ROUND(VLOOKUP($B139,Associations!$B$2:$F515,4,0),3)*0.75^IF(OR(VLOOKUP($C139,'Final Sites'!$A:$C,3,0)&gt;0),$E139-1,IF($G139&lt;=3,$E139+3,IF($G139&lt;=6,$E139+2,IF($G139&lt;=30,$E139+1,$E139))))*IF(VLOOKUP($C139,'Final Sites'!$A:$C,3,0)=2,1/10,1),"")</f>
        <v>18.45</v>
      </c>
      <c r="L139" s="105">
        <f t="shared" si="2"/>
        <v>13</v>
      </c>
      <c r="M139" s="105" t="str">
        <f t="shared" si="3"/>
        <v>Kaje Football (UGO)</v>
      </c>
      <c r="N139" s="106">
        <f t="shared" si="4"/>
        <v>0.920000092</v>
      </c>
    </row>
    <row r="140" ht="9.0" customHeight="1">
      <c r="A140" s="113" t="s">
        <v>621</v>
      </c>
      <c r="B140" s="96" t="s">
        <v>495</v>
      </c>
      <c r="C140" s="110" t="s">
        <v>945</v>
      </c>
      <c r="D140" s="96"/>
      <c r="E140" s="96">
        <v>1.0</v>
      </c>
      <c r="F140" s="96" t="s">
        <v>957</v>
      </c>
      <c r="G140" s="111">
        <f>IFERROR(VLOOKUP($B140,Associations!$B$2:$F$1093,5,0),"")</f>
        <v>59</v>
      </c>
      <c r="H140" s="106">
        <f>IFERROR(IF(ISNA(VLOOKUP(CONCATENATE(A140," ",B140),'Club Coëff'!$D$2:$E515,2,0)),VLOOKUP($B140,Associations!$B$2:$F515,2,0)/5,VLOOKUP(CONCATENATE(A140," ",B140),'Club Coëff'!$D$2:$E515,2,0)),"")</f>
        <v>0.745000038</v>
      </c>
      <c r="I140" s="112" t="str">
        <f>IFERROR(IF(AND(OR(C140="CC",C140="GC"),ISNA(VLOOKUP(CONCATENATE(A140," ",B140),'Club Coëff'!$D$2:$E$65536,2,0))),"*",""),"")</f>
        <v/>
      </c>
      <c r="J140" s="106" t="str">
        <f t="shared" si="1"/>
        <v>Branvün (KOR)</v>
      </c>
      <c r="K140" s="106">
        <f>IFERROR(ROUND(VLOOKUP($B140,Associations!$B$2:$F515,4,0),3)*0.75^IF(OR(VLOOKUP($C140,'Final Sites'!$A:$C,3,0)&gt;0),$E140-1,IF($G140&lt;=3,$E140+3,IF($G140&lt;=6,$E140+2,IF($G140&lt;=30,$E140+1,$E140))))*IF(VLOOKUP($C140,'Final Sites'!$A:$C,3,0)=2,1/10,1),"")</f>
        <v>17.79375</v>
      </c>
      <c r="L140" s="105">
        <f t="shared" si="2"/>
        <v>7</v>
      </c>
      <c r="M140" s="105" t="str">
        <f t="shared" si="3"/>
        <v>Branvün (KOR)</v>
      </c>
      <c r="N140" s="106">
        <f t="shared" si="4"/>
        <v>0.745000038</v>
      </c>
    </row>
    <row r="141" ht="9.0" customHeight="1">
      <c r="A141" s="113" t="s">
        <v>747</v>
      </c>
      <c r="B141" s="96" t="s">
        <v>627</v>
      </c>
      <c r="C141" s="110" t="s">
        <v>945</v>
      </c>
      <c r="D141" s="96"/>
      <c r="E141" s="96">
        <v>1.0</v>
      </c>
      <c r="F141" s="96" t="s">
        <v>957</v>
      </c>
      <c r="G141" s="111">
        <f>IFERROR(VLOOKUP($B141,Associations!$B$2:$F$1093,5,0),"")</f>
        <v>63</v>
      </c>
      <c r="H141" s="106">
        <f>IFERROR(IF(ISNA(VLOOKUP(CONCATENATE(A141," ",B141),'Club Coëff'!$D$2:$E515,2,0)),VLOOKUP($B141,Associations!$B$2:$F515,2,0)/5,VLOOKUP(CONCATENATE(A141," ",B141),'Club Coëff'!$D$2:$E515,2,0)),"")</f>
        <v>0.6300000395</v>
      </c>
      <c r="I141" s="112" t="str">
        <f>IFERROR(IF(AND(OR(C141="CC",C141="GC"),ISNA(VLOOKUP(CONCATENATE(A141," ",B141),'Club Coëff'!$D$2:$E$65536,2,0))),"*",""),"")</f>
        <v/>
      </c>
      <c r="J141" s="106" t="str">
        <f t="shared" si="1"/>
        <v>Bartholomew FC (BRP)</v>
      </c>
      <c r="K141" s="106">
        <f>IFERROR(ROUND(VLOOKUP($B141,Associations!$B$2:$F515,4,0),3)*0.75^IF(OR(VLOOKUP($C141,'Final Sites'!$A:$C,3,0)&gt;0),$E141-1,IF($G141&lt;=3,$E141+3,IF($G141&lt;=6,$E141+2,IF($G141&lt;=30,$E141+1,$E141))))*IF(VLOOKUP($C141,'Final Sites'!$A:$C,3,0)=2,1/10,1),"")</f>
        <v>17.3625</v>
      </c>
      <c r="L141" s="105">
        <f t="shared" si="2"/>
        <v>14</v>
      </c>
      <c r="M141" s="105" t="str">
        <f t="shared" si="3"/>
        <v>Bartholomew FC (BRP)</v>
      </c>
      <c r="N141" s="106">
        <f t="shared" si="4"/>
        <v>0.6300000395</v>
      </c>
    </row>
    <row r="142" ht="9.0" customHeight="1">
      <c r="A142" s="113" t="s">
        <v>958</v>
      </c>
      <c r="B142" s="96" t="s">
        <v>602</v>
      </c>
      <c r="C142" s="110" t="s">
        <v>945</v>
      </c>
      <c r="D142" s="96"/>
      <c r="E142" s="96">
        <v>1.0</v>
      </c>
      <c r="F142" s="96" t="s">
        <v>957</v>
      </c>
      <c r="G142" s="111">
        <f>IFERROR(VLOOKUP($B142,Associations!$B$2:$F$1093,5,0),"")</f>
        <v>67</v>
      </c>
      <c r="H142" s="106">
        <f>IFERROR(IF(ISNA(VLOOKUP(CONCATENATE(A142," ",B142),'Club Coëff'!$D$2:$E515,2,0)),VLOOKUP($B142,Associations!$B$2:$F515,2,0)/5,VLOOKUP(CONCATENATE(A142," ",B142),'Club Coëff'!$D$2:$E515,2,0)),"")</f>
        <v>0.50000005</v>
      </c>
      <c r="I142" s="112" t="str">
        <f>IFERROR(IF(AND(OR(C142="CC",C142="GC"),ISNA(VLOOKUP(CONCATENATE(A142," ",B142),'Club Coëff'!$D$2:$E$65536,2,0))),"*",""),"")</f>
        <v/>
      </c>
      <c r="J142" s="106" t="str">
        <f t="shared" si="1"/>
        <v>Mabel Wigglytuffs (NSI)</v>
      </c>
      <c r="K142" s="106">
        <f>IFERROR(ROUND(VLOOKUP($B142,Associations!$B$2:$F515,4,0),3)*0.75^IF(OR(VLOOKUP($C142,'Final Sites'!$A:$C,3,0)&gt;0),$E142-1,IF($G142&lt;=3,$E142+3,IF($G142&lt;=6,$E142+2,IF($G142&lt;=30,$E142+1,$E142))))*IF(VLOOKUP($C142,'Final Sites'!$A:$C,3,0)=2,1/10,1),"")</f>
        <v>16.875</v>
      </c>
      <c r="L142" s="105">
        <f t="shared" si="2"/>
        <v>17</v>
      </c>
      <c r="M142" s="105" t="str">
        <f t="shared" si="3"/>
        <v>Mabel Wigglytuffs (NSI)</v>
      </c>
      <c r="N142" s="106">
        <f t="shared" si="4"/>
        <v>0.50000005</v>
      </c>
    </row>
    <row r="143" ht="9.0" customHeight="1">
      <c r="A143" s="113" t="s">
        <v>182</v>
      </c>
      <c r="B143" s="96" t="s">
        <v>611</v>
      </c>
      <c r="C143" s="110" t="s">
        <v>945</v>
      </c>
      <c r="D143" s="96"/>
      <c r="E143" s="96">
        <v>1.0</v>
      </c>
      <c r="F143" s="96" t="s">
        <v>957</v>
      </c>
      <c r="G143" s="111">
        <f>IFERROR(VLOOKUP($B143,Associations!$B$2:$F$1093,5,0),"")</f>
        <v>73</v>
      </c>
      <c r="H143" s="106">
        <f>IFERROR(IF(ISNA(VLOOKUP(CONCATENATE(A143," ",B143),'Club Coëff'!$D$2:$E515,2,0)),VLOOKUP($B143,Associations!$B$2:$F515,2,0)/5,VLOOKUP(CONCATENATE(A143," ",B143),'Club Coëff'!$D$2:$E515,2,0)),"")</f>
        <v>0.440000044</v>
      </c>
      <c r="I143" s="112" t="str">
        <f>IFERROR(IF(AND(OR(C143="CC",C143="GC"),ISNA(VLOOKUP(CONCATENATE(A143," ",B143),'Club Coëff'!$D$2:$E$65536,2,0))),"*",""),"")</f>
        <v/>
      </c>
      <c r="J143" s="106" t="str">
        <f t="shared" si="1"/>
        <v>Iturributa United (ITB)</v>
      </c>
      <c r="K143" s="106">
        <f>IFERROR(ROUND(VLOOKUP($B143,Associations!$B$2:$F515,4,0),3)*0.75^IF(OR(VLOOKUP($C143,'Final Sites'!$A:$C,3,0)&gt;0),$E143-1,IF($G143&lt;=3,$E143+3,IF($G143&lt;=6,$E143+2,IF($G143&lt;=30,$E143+1,$E143))))*IF(VLOOKUP($C143,'Final Sites'!$A:$C,3,0)=2,1/10,1),"")</f>
        <v>16.65</v>
      </c>
      <c r="L143" s="105">
        <f t="shared" si="2"/>
        <v>17</v>
      </c>
      <c r="M143" s="105" t="str">
        <f t="shared" si="3"/>
        <v>Iturributa United (ITB)</v>
      </c>
      <c r="N143" s="106">
        <f t="shared" si="4"/>
        <v>0.440000044</v>
      </c>
    </row>
    <row r="144" ht="9.0" customHeight="1">
      <c r="A144" s="113" t="s">
        <v>959</v>
      </c>
      <c r="B144" s="96" t="s">
        <v>658</v>
      </c>
      <c r="C144" s="110" t="s">
        <v>945</v>
      </c>
      <c r="D144" s="96"/>
      <c r="E144" s="96">
        <v>1.0</v>
      </c>
      <c r="F144" s="96" t="s">
        <v>957</v>
      </c>
      <c r="G144" s="111">
        <f>IFERROR(VLOOKUP($B144,Associations!$B$2:$F$1093,5,0),"")</f>
        <v>74</v>
      </c>
      <c r="H144" s="106">
        <f>IFERROR(IF(ISNA(VLOOKUP(CONCATENATE(A144," ",B144),'Club Coëff'!$D$2:$E515,2,0)),VLOOKUP($B144,Associations!$B$2:$F515,2,0)/5,VLOOKUP(CONCATENATE(A144," ",B144),'Club Coëff'!$D$2:$E515,2,0)),"")</f>
        <v>0.415</v>
      </c>
      <c r="I144" s="112" t="str">
        <f>IFERROR(IF(AND(OR(C144="CC",C144="GC"),ISNA(VLOOKUP(CONCATENATE(A144," ",B144),'Club Coëff'!$D$2:$E$65536,2,0))),"*",""),"")</f>
        <v/>
      </c>
      <c r="J144" s="106" t="str">
        <f t="shared" si="1"/>
        <v>Learton (ICM)</v>
      </c>
      <c r="K144" s="106">
        <f>IFERROR(ROUND(VLOOKUP($B144,Associations!$B$2:$F515,4,0),3)*0.75^IF(OR(VLOOKUP($C144,'Final Sites'!$A:$C,3,0)&gt;0),$E144-1,IF($G144&lt;=3,$E144+3,IF($G144&lt;=6,$E144+2,IF($G144&lt;=30,$E144+1,$E144))))*IF(VLOOKUP($C144,'Final Sites'!$A:$C,3,0)=2,1/10,1),"")</f>
        <v>16.55625</v>
      </c>
      <c r="L144" s="105">
        <f t="shared" si="2"/>
        <v>7</v>
      </c>
      <c r="M144" s="105" t="str">
        <f t="shared" si="3"/>
        <v>Learton (ICM)</v>
      </c>
      <c r="N144" s="106">
        <f t="shared" si="4"/>
        <v>0.415</v>
      </c>
    </row>
    <row r="145" ht="9.0" customHeight="1">
      <c r="A145" s="113" t="s">
        <v>960</v>
      </c>
      <c r="B145" s="96" t="s">
        <v>573</v>
      </c>
      <c r="C145" s="110" t="s">
        <v>945</v>
      </c>
      <c r="D145" s="96"/>
      <c r="E145" s="96">
        <v>1.0</v>
      </c>
      <c r="F145" s="96" t="s">
        <v>957</v>
      </c>
      <c r="G145" s="111">
        <f>IFERROR(VLOOKUP($B145,Associations!$B$2:$F$1093,5,0),"")</f>
        <v>75</v>
      </c>
      <c r="H145" s="106">
        <f>IFERROR(IF(ISNA(VLOOKUP(CONCATENATE(A145," ",B145),'Club Coëff'!$D$2:$E515,2,0)),VLOOKUP($B145,Associations!$B$2:$F515,2,0)/5,VLOOKUP(CONCATENATE(A145," ",B145),'Club Coëff'!$D$2:$E515,2,0)),"")</f>
        <v>0.410000023</v>
      </c>
      <c r="I145" s="112" t="str">
        <f>IFERROR(IF(AND(OR(C145="CC",C145="GC"),ISNA(VLOOKUP(CONCATENATE(A145," ",B145),'Club Coëff'!$D$2:$E$65536,2,0))),"*",""),"")</f>
        <v/>
      </c>
      <c r="J145" s="106" t="str">
        <f t="shared" si="1"/>
        <v>Darlington Dockers (FLP)</v>
      </c>
      <c r="K145" s="106">
        <f>IFERROR(ROUND(VLOOKUP($B145,Associations!$B$2:$F515,4,0),3)*0.75^IF(OR(VLOOKUP($C145,'Final Sites'!$A:$C,3,0)&gt;0),$E145-1,IF($G145&lt;=3,$E145+3,IF($G145&lt;=6,$E145+2,IF($G145&lt;=30,$E145+1,$E145))))*IF(VLOOKUP($C145,'Final Sites'!$A:$C,3,0)=2,1/10,1),"")</f>
        <v>16.5375</v>
      </c>
      <c r="L145" s="105">
        <f t="shared" si="2"/>
        <v>18</v>
      </c>
      <c r="M145" s="105" t="str">
        <f t="shared" si="3"/>
        <v>Darlington Dockers (FLP)</v>
      </c>
      <c r="N145" s="106">
        <f t="shared" si="4"/>
        <v>0.410000023</v>
      </c>
    </row>
    <row r="146" ht="9.0" customHeight="1">
      <c r="A146" s="113" t="s">
        <v>961</v>
      </c>
      <c r="B146" s="96" t="s">
        <v>661</v>
      </c>
      <c r="C146" s="110" t="s">
        <v>945</v>
      </c>
      <c r="D146" s="96"/>
      <c r="E146" s="96">
        <v>1.0</v>
      </c>
      <c r="F146" s="96" t="s">
        <v>957</v>
      </c>
      <c r="G146" s="111">
        <f>IFERROR(VLOOKUP($B146,Associations!$B$2:$F$1093,5,0),"")</f>
        <v>76</v>
      </c>
      <c r="H146" s="106">
        <f>IFERROR(IF(ISNA(VLOOKUP(CONCATENATE(A146," ",B146),'Club Coëff'!$D$2:$E515,2,0)),VLOOKUP($B146,Associations!$B$2:$F515,2,0)/5,VLOOKUP(CONCATENATE(A146," ",B146),'Club Coëff'!$D$2:$E515,2,0)),"")</f>
        <v>0.4000000155</v>
      </c>
      <c r="I146" s="112" t="str">
        <f>IFERROR(IF(AND(OR(C146="CC",C146="GC"),ISNA(VLOOKUP(CONCATENATE(A146," ",B146),'Club Coëff'!$D$2:$E$65536,2,0))),"*",""),"")</f>
        <v/>
      </c>
      <c r="J146" s="106" t="str">
        <f t="shared" si="1"/>
        <v>Jenipapa (DAI)</v>
      </c>
      <c r="K146" s="106">
        <f>IFERROR(ROUND(VLOOKUP($B146,Associations!$B$2:$F515,4,0),3)*0.75^IF(OR(VLOOKUP($C146,'Final Sites'!$A:$C,3,0)&gt;0),$E146-1,IF($G146&lt;=3,$E146+3,IF($G146&lt;=6,$E146+2,IF($G146&lt;=30,$E146+1,$E146))))*IF(VLOOKUP($C146,'Final Sites'!$A:$C,3,0)=2,1/10,1),"")</f>
        <v>16.5</v>
      </c>
      <c r="L146" s="105">
        <f t="shared" si="2"/>
        <v>8</v>
      </c>
      <c r="M146" s="105" t="str">
        <f t="shared" si="3"/>
        <v>Jenipapa (DAI)</v>
      </c>
      <c r="N146" s="106">
        <f t="shared" si="4"/>
        <v>0.4000000155</v>
      </c>
    </row>
    <row r="147" ht="9.0" customHeight="1">
      <c r="A147" s="113" t="s">
        <v>665</v>
      </c>
      <c r="B147" s="96" t="s">
        <v>578</v>
      </c>
      <c r="C147" s="110" t="s">
        <v>945</v>
      </c>
      <c r="D147" s="96"/>
      <c r="E147" s="96">
        <v>1.0</v>
      </c>
      <c r="F147" s="96" t="s">
        <v>957</v>
      </c>
      <c r="G147" s="111">
        <f>IFERROR(VLOOKUP($B147,Associations!$B$2:$F$1093,5,0),"")</f>
        <v>78</v>
      </c>
      <c r="H147" s="106">
        <f>IFERROR(IF(ISNA(VLOOKUP(CONCATENATE(A147," ",B147),'Club Coëff'!$D$2:$E515,2,0)),VLOOKUP($B147,Associations!$B$2:$F515,2,0)/5,VLOOKUP(CONCATENATE(A147," ",B147),'Club Coëff'!$D$2:$E515,2,0)),"")</f>
        <v>0.3850000285</v>
      </c>
      <c r="I147" s="112" t="str">
        <f>IFERROR(IF(AND(OR(C147="CC",C147="GC"),ISNA(VLOOKUP(CONCATENATE(A147," ",B147),'Club Coëff'!$D$2:$E$65536,2,0))),"*",""),"")</f>
        <v/>
      </c>
      <c r="J147" s="106" t="str">
        <f t="shared" si="1"/>
        <v>Torpedo Okhtepes Oztenza (PHO)</v>
      </c>
      <c r="K147" s="106">
        <f>IFERROR(ROUND(VLOOKUP($B147,Associations!$B$2:$F515,4,0),3)*0.75^IF(OR(VLOOKUP($C147,'Final Sites'!$A:$C,3,0)&gt;0),$E147-1,IF($G147&lt;=3,$E147+3,IF($G147&lt;=6,$E147+2,IF($G147&lt;=30,$E147+1,$E147))))*IF(VLOOKUP($C147,'Final Sites'!$A:$C,3,0)=2,1/10,1),"")</f>
        <v>16.44375</v>
      </c>
      <c r="L147" s="105">
        <f t="shared" si="2"/>
        <v>24</v>
      </c>
      <c r="M147" s="105" t="str">
        <f t="shared" si="3"/>
        <v>Torpedo Okhtepes Oztenza (PHO)</v>
      </c>
      <c r="N147" s="106">
        <f t="shared" si="4"/>
        <v>0.3850000285</v>
      </c>
    </row>
    <row r="148" ht="9.0" customHeight="1">
      <c r="A148" s="113" t="s">
        <v>672</v>
      </c>
      <c r="B148" s="96" t="s">
        <v>673</v>
      </c>
      <c r="C148" s="110" t="s">
        <v>945</v>
      </c>
      <c r="D148" s="96"/>
      <c r="E148" s="96">
        <v>1.0</v>
      </c>
      <c r="F148" s="96" t="s">
        <v>957</v>
      </c>
      <c r="G148" s="111">
        <f>IFERROR(VLOOKUP($B148,Associations!$B$2:$F$1093,5,0),"")</f>
        <v>80</v>
      </c>
      <c r="H148" s="106">
        <f>IFERROR(IF(ISNA(VLOOKUP(CONCATENATE(A148," ",B148),'Club Coëff'!$D$2:$E515,2,0)),VLOOKUP($B148,Associations!$B$2:$F515,2,0)/5,VLOOKUP(CONCATENATE(A148," ",B148),'Club Coëff'!$D$2:$E515,2,0)),"")</f>
        <v>0.360000036</v>
      </c>
      <c r="I148" s="112" t="str">
        <f>IFERROR(IF(AND(OR(C148="CC",C148="GC"),ISNA(VLOOKUP(CONCATENATE(A148," ",B148),'Club Coëff'!$D$2:$E$65536,2,0))),"*",""),"")</f>
        <v/>
      </c>
      <c r="J148" s="106" t="str">
        <f t="shared" si="1"/>
        <v>Arcadia AFC (AIS)</v>
      </c>
      <c r="K148" s="106">
        <f>IFERROR(ROUND(VLOOKUP($B148,Associations!$B$2:$F515,4,0),3)*0.75^IF(OR(VLOOKUP($C148,'Final Sites'!$A:$C,3,0)&gt;0),$E148-1,IF($G148&lt;=3,$E148+3,IF($G148&lt;=6,$E148+2,IF($G148&lt;=30,$E148+1,$E148))))*IF(VLOOKUP($C148,'Final Sites'!$A:$C,3,0)=2,1/10,1),"")</f>
        <v>16.35</v>
      </c>
      <c r="L148" s="105">
        <f t="shared" si="2"/>
        <v>11</v>
      </c>
      <c r="M148" s="105" t="str">
        <f t="shared" si="3"/>
        <v>Arcadia AFC (AIS)</v>
      </c>
      <c r="N148" s="106">
        <f t="shared" si="4"/>
        <v>0.360000036</v>
      </c>
    </row>
    <row r="149" ht="9.0" customHeight="1">
      <c r="A149" s="113" t="s">
        <v>962</v>
      </c>
      <c r="B149" s="96" t="s">
        <v>620</v>
      </c>
      <c r="C149" s="110" t="s">
        <v>945</v>
      </c>
      <c r="D149" s="96"/>
      <c r="E149" s="96">
        <v>1.0</v>
      </c>
      <c r="F149" s="96" t="s">
        <v>957</v>
      </c>
      <c r="G149" s="111">
        <f>IFERROR(VLOOKUP($B149,Associations!$B$2:$F$1093,5,0),"")</f>
        <v>82</v>
      </c>
      <c r="H149" s="106">
        <f>IFERROR(IF(ISNA(VLOOKUP(CONCATENATE(A149," ",B149),'Club Coëff'!$D$2:$E515,2,0)),VLOOKUP($B149,Associations!$B$2:$F515,2,0)/5,VLOOKUP(CONCATENATE(A149," ",B149),'Club Coëff'!$D$2:$E515,2,0)),"")</f>
        <v>0.3450000345</v>
      </c>
      <c r="I149" s="112" t="str">
        <f>IFERROR(IF(AND(OR(C149="CC",C149="GC"),ISNA(VLOOKUP(CONCATENATE(A149," ",B149),'Club Coëff'!$D$2:$E$65536,2,0))),"*",""),"")</f>
        <v/>
      </c>
      <c r="J149" s="106" t="str">
        <f t="shared" si="1"/>
        <v>Tower 4 (THL)</v>
      </c>
      <c r="K149" s="106">
        <f>IFERROR(ROUND(VLOOKUP($B149,Associations!$B$2:$F515,4,0),3)*0.75^IF(OR(VLOOKUP($C149,'Final Sites'!$A:$C,3,0)&gt;0),$E149-1,IF($G149&lt;=3,$E149+3,IF($G149&lt;=6,$E149+2,IF($G149&lt;=30,$E149+1,$E149))))*IF(VLOOKUP($C149,'Final Sites'!$A:$C,3,0)=2,1/10,1),"")</f>
        <v>16.29375</v>
      </c>
      <c r="L149" s="105">
        <f t="shared" si="2"/>
        <v>7</v>
      </c>
      <c r="M149" s="105" t="str">
        <f t="shared" si="3"/>
        <v>Tower 4 (THL)</v>
      </c>
      <c r="N149" s="106">
        <f t="shared" si="4"/>
        <v>0.3450000345</v>
      </c>
    </row>
    <row r="150" ht="9.0" customHeight="1">
      <c r="A150" s="113" t="s">
        <v>762</v>
      </c>
      <c r="B150" s="96" t="s">
        <v>720</v>
      </c>
      <c r="C150" s="110" t="s">
        <v>945</v>
      </c>
      <c r="D150" s="96"/>
      <c r="E150" s="96">
        <v>1.0</v>
      </c>
      <c r="F150" s="96" t="s">
        <v>957</v>
      </c>
      <c r="G150" s="111">
        <f>IFERROR(VLOOKUP($B150,Associations!$B$2:$F$1093,5,0),"")</f>
        <v>83</v>
      </c>
      <c r="H150" s="106">
        <f>IFERROR(IF(ISNA(VLOOKUP(CONCATENATE(A150," ",B150),'Club Coëff'!$D$2:$E515,2,0)),VLOOKUP($B150,Associations!$B$2:$F515,2,0)/5,VLOOKUP(CONCATENATE(A150," ",B150),'Club Coëff'!$D$2:$E515,2,0)),"")</f>
        <v>0.3050000305</v>
      </c>
      <c r="I150" s="112" t="str">
        <f>IFERROR(IF(AND(OR(C150="CC",C150="GC"),ISNA(VLOOKUP(CONCATENATE(A150," ",B150),'Club Coëff'!$D$2:$E$65536,2,0))),"*",""),"")</f>
        <v/>
      </c>
      <c r="J150" s="106" t="str">
        <f t="shared" si="1"/>
        <v>Kiwinuianga (WIL)</v>
      </c>
      <c r="K150" s="106">
        <f>IFERROR(ROUND(VLOOKUP($B150,Associations!$B$2:$F515,4,0),3)*0.75^IF(OR(VLOOKUP($C150,'Final Sites'!$A:$C,3,0)&gt;0),$E150-1,IF($G150&lt;=3,$E150+3,IF($G150&lt;=6,$E150+2,IF($G150&lt;=30,$E150+1,$E150))))*IF(VLOOKUP($C150,'Final Sites'!$A:$C,3,0)=2,1/10,1),"")</f>
        <v>16.14375</v>
      </c>
      <c r="L150" s="105">
        <f t="shared" si="2"/>
        <v>11</v>
      </c>
      <c r="M150" s="105" t="str">
        <f t="shared" si="3"/>
        <v>Kiwinuianga (WIL)</v>
      </c>
      <c r="N150" s="106">
        <f t="shared" si="4"/>
        <v>0.3050000305</v>
      </c>
    </row>
    <row r="151" ht="9.0" customHeight="1">
      <c r="A151" s="113" t="s">
        <v>765</v>
      </c>
      <c r="B151" s="96" t="s">
        <v>723</v>
      </c>
      <c r="C151" s="110" t="s">
        <v>945</v>
      </c>
      <c r="D151" s="96"/>
      <c r="E151" s="96">
        <v>1.0</v>
      </c>
      <c r="F151" s="96" t="s">
        <v>957</v>
      </c>
      <c r="G151" s="111">
        <f>IFERROR(VLOOKUP($B151,Associations!$B$2:$F$1093,5,0),"")</f>
        <v>84</v>
      </c>
      <c r="H151" s="106">
        <f>IFERROR(IF(ISNA(VLOOKUP(CONCATENATE(A151," ",B151),'Club Coëff'!$D$2:$E515,2,0)),VLOOKUP($B151,Associations!$B$2:$F515,2,0)/5,VLOOKUP(CONCATENATE(A151," ",B151),'Club Coëff'!$D$2:$E515,2,0)),"")</f>
        <v>0.290000029</v>
      </c>
      <c r="I151" s="112" t="str">
        <f>IFERROR(IF(AND(OR(C151="CC",C151="GC"),ISNA(VLOOKUP(CONCATENATE(A151," ",B151),'Club Coëff'!$D$2:$E$65536,2,0))),"*",""),"")</f>
        <v/>
      </c>
      <c r="J151" s="106" t="str">
        <f t="shared" si="1"/>
        <v>Carrington United (LCP)</v>
      </c>
      <c r="K151" s="106">
        <f>IFERROR(ROUND(VLOOKUP($B151,Associations!$B$2:$F515,4,0),3)*0.75^IF(OR(VLOOKUP($C151,'Final Sites'!$A:$C,3,0)&gt;0),$E151-1,IF($G151&lt;=3,$E151+3,IF($G151&lt;=6,$E151+2,IF($G151&lt;=30,$E151+1,$E151))))*IF(VLOOKUP($C151,'Final Sites'!$A:$C,3,0)=2,1/10,1),"")</f>
        <v>16.0875</v>
      </c>
      <c r="L151" s="105">
        <f t="shared" si="2"/>
        <v>17</v>
      </c>
      <c r="M151" s="105" t="str">
        <f t="shared" si="3"/>
        <v>Carrington United (LCP)</v>
      </c>
      <c r="N151" s="106">
        <f t="shared" si="4"/>
        <v>0.290000029</v>
      </c>
    </row>
    <row r="152" ht="9.0" customHeight="1">
      <c r="A152" s="113" t="s">
        <v>768</v>
      </c>
      <c r="B152" s="96" t="s">
        <v>677</v>
      </c>
      <c r="C152" s="110" t="s">
        <v>945</v>
      </c>
      <c r="D152" s="96"/>
      <c r="E152" s="96">
        <v>1.0</v>
      </c>
      <c r="F152" s="96" t="s">
        <v>957</v>
      </c>
      <c r="G152" s="111">
        <f>IFERROR(VLOOKUP($B152,Associations!$B$2:$F$1093,5,0),"")</f>
        <v>85</v>
      </c>
      <c r="H152" s="106">
        <f>IFERROR(IF(ISNA(VLOOKUP(CONCATENATE(A152," ",B152),'Club Coëff'!$D$2:$E515,2,0)),VLOOKUP($B152,Associations!$B$2:$F515,2,0)/5,VLOOKUP(CONCATENATE(A152," ",B152),'Club Coëff'!$D$2:$E515,2,0)),"")</f>
        <v>0.2750000275</v>
      </c>
      <c r="I152" s="112" t="str">
        <f>IFERROR(IF(AND(OR(C152="CC",C152="GC"),ISNA(VLOOKUP(CONCATENATE(A152," ",B152),'Club Coëff'!$D$2:$E$65536,2,0))),"*",""),"")</f>
        <v/>
      </c>
      <c r="J152" s="106" t="str">
        <f t="shared" si="1"/>
        <v>FC Negroe Pride (VRB)</v>
      </c>
      <c r="K152" s="106">
        <f>IFERROR(ROUND(VLOOKUP($B152,Associations!$B$2:$F515,4,0),3)*0.75^IF(OR(VLOOKUP($C152,'Final Sites'!$A:$C,3,0)&gt;0),$E152-1,IF($G152&lt;=3,$E152+3,IF($G152&lt;=6,$E152+2,IF($G152&lt;=30,$E152+1,$E152))))*IF(VLOOKUP($C152,'Final Sites'!$A:$C,3,0)=2,1/10,1),"")</f>
        <v>16.03125</v>
      </c>
      <c r="L152" s="105">
        <f t="shared" si="2"/>
        <v>15</v>
      </c>
      <c r="M152" s="105" t="str">
        <f t="shared" si="3"/>
        <v>FC Negroe Pride (VRB)</v>
      </c>
      <c r="N152" s="106">
        <f t="shared" si="4"/>
        <v>0.2750000275</v>
      </c>
    </row>
    <row r="153" ht="9.0" customHeight="1">
      <c r="A153" s="113" t="s">
        <v>963</v>
      </c>
      <c r="B153" s="96" t="s">
        <v>687</v>
      </c>
      <c r="C153" s="110" t="s">
        <v>945</v>
      </c>
      <c r="D153" s="96"/>
      <c r="E153" s="96">
        <v>1.0</v>
      </c>
      <c r="F153" s="96" t="s">
        <v>957</v>
      </c>
      <c r="G153" s="111">
        <f>IFERROR(VLOOKUP($B153,Associations!$B$2:$F$1093,5,0),"")</f>
        <v>88</v>
      </c>
      <c r="H153" s="106">
        <f>IFERROR(IF(ISNA(VLOOKUP(CONCATENATE(A153," ",B153),'Club Coëff'!$D$2:$E515,2,0)),VLOOKUP($B153,Associations!$B$2:$F515,2,0)/5,VLOOKUP(CONCATENATE(A153," ",B153),'Club Coëff'!$D$2:$E515,2,0)),"")</f>
        <v>0.22</v>
      </c>
      <c r="I153" s="112" t="str">
        <f>IFERROR(IF(AND(OR(C153="CC",C153="GC"),ISNA(VLOOKUP(CONCATENATE(A153," ",B153),'Club Coëff'!$D$2:$E$65536,2,0))),"*",""),"")</f>
        <v/>
      </c>
      <c r="J153" s="106" t="str">
        <f t="shared" si="1"/>
        <v>Atlancia United (MIC)</v>
      </c>
      <c r="K153" s="106">
        <f>IFERROR(ROUND(VLOOKUP($B153,Associations!$B$2:$F515,4,0),3)*0.75^IF(OR(VLOOKUP($C153,'Final Sites'!$A:$C,3,0)&gt;0),$E153-1,IF($G153&lt;=3,$E153+3,IF($G153&lt;=6,$E153+2,IF($G153&lt;=30,$E153+1,$E153))))*IF(VLOOKUP($C153,'Final Sites'!$A:$C,3,0)=2,1/10,1),"")</f>
        <v>15.825</v>
      </c>
      <c r="L153" s="105">
        <f t="shared" si="2"/>
        <v>15</v>
      </c>
      <c r="M153" s="105" t="str">
        <f t="shared" si="3"/>
        <v>Atlancia United (MIC)</v>
      </c>
      <c r="N153" s="106">
        <f t="shared" si="4"/>
        <v>0.22</v>
      </c>
    </row>
    <row r="154" ht="9.0" customHeight="1">
      <c r="A154" s="113" t="s">
        <v>803</v>
      </c>
      <c r="B154" s="96" t="s">
        <v>736</v>
      </c>
      <c r="C154" s="110" t="s">
        <v>945</v>
      </c>
      <c r="D154" s="96"/>
      <c r="E154" s="96">
        <v>1.0</v>
      </c>
      <c r="F154" s="96" t="s">
        <v>957</v>
      </c>
      <c r="G154" s="111">
        <f>IFERROR(VLOOKUP($B154,Associations!$B$2:$F$1093,5,0),"")</f>
        <v>90</v>
      </c>
      <c r="H154" s="106">
        <f>IFERROR(IF(ISNA(VLOOKUP(CONCATENATE(A154," ",B154),'Club Coëff'!$D$2:$E515,2,0)),VLOOKUP($B154,Associations!$B$2:$F515,2,0)/5,VLOOKUP(CONCATENATE(A154," ",B154),'Club Coëff'!$D$2:$E515,2,0)),"")</f>
        <v>0.1550000155</v>
      </c>
      <c r="I154" s="112" t="str">
        <f>IFERROR(IF(AND(OR(C154="CC",C154="GC"),ISNA(VLOOKUP(CONCATENATE(A154," ",B154),'Club Coëff'!$D$2:$E$65536,2,0))),"*",""),"")</f>
        <v/>
      </c>
      <c r="J154" s="106" t="str">
        <f t="shared" si="1"/>
        <v>San Diego (FSC)</v>
      </c>
      <c r="K154" s="106">
        <f>IFERROR(ROUND(VLOOKUP($B154,Associations!$B$2:$F515,4,0),3)*0.75^IF(OR(VLOOKUP($C154,'Final Sites'!$A:$C,3,0)&gt;0),$E154-1,IF($G154&lt;=3,$E154+3,IF($G154&lt;=6,$E154+2,IF($G154&lt;=30,$E154+1,$E154))))*IF(VLOOKUP($C154,'Final Sites'!$A:$C,3,0)=2,1/10,1),"")</f>
        <v>15.58125</v>
      </c>
      <c r="L154" s="105">
        <f t="shared" si="2"/>
        <v>9</v>
      </c>
      <c r="M154" s="105" t="str">
        <f t="shared" si="3"/>
        <v>San Diego (FSC)</v>
      </c>
      <c r="N154" s="106">
        <f t="shared" si="4"/>
        <v>0.1550000155</v>
      </c>
    </row>
    <row r="155" ht="9.0" customHeight="1">
      <c r="A155" s="113" t="s">
        <v>964</v>
      </c>
      <c r="B155" s="96" t="s">
        <v>899</v>
      </c>
      <c r="C155" s="110" t="s">
        <v>945</v>
      </c>
      <c r="D155" s="96"/>
      <c r="E155" s="96">
        <v>1.0</v>
      </c>
      <c r="F155" s="96" t="s">
        <v>957</v>
      </c>
      <c r="G155" s="111">
        <f>IFERROR(VLOOKUP($B155,Associations!$B$2:$F$1093,5,0),"")</f>
        <v>92</v>
      </c>
      <c r="H155" s="106">
        <f>IFERROR(IF(ISNA(VLOOKUP(CONCATENATE(A155," ",B155),'Club Coëff'!$D$2:$E515,2,0)),VLOOKUP($B155,Associations!$B$2:$F515,2,0)/5,VLOOKUP(CONCATENATE(A155," ",B155),'Club Coëff'!$D$2:$E515,2,0)),"")</f>
        <v>0</v>
      </c>
      <c r="I155" s="112" t="str">
        <f>IFERROR(IF(AND(OR(C155="CC",C155="GC"),ISNA(VLOOKUP(CONCATENATE(A155," ",B155),'Club Coëff'!$D$2:$E$65536,2,0))),"*",""),"")</f>
        <v/>
      </c>
      <c r="J155" s="106" t="str">
        <f t="shared" si="1"/>
        <v>Mathematical Theory (FRU)</v>
      </c>
      <c r="K155" s="106">
        <f>IFERROR(ROUND(VLOOKUP($B155,Associations!$B$2:$F515,4,0),3)*0.75^IF(OR(VLOOKUP($C155,'Final Sites'!$A:$C,3,0)&gt;0),$E155-1,IF($G155&lt;=3,$E155+3,IF($G155&lt;=6,$E155+2,IF($G155&lt;=30,$E155+1,$E155))))*IF(VLOOKUP($C155,'Final Sites'!$A:$C,3,0)=2,1/10,1),"")</f>
        <v>15</v>
      </c>
      <c r="L155" s="105">
        <f t="shared" si="2"/>
        <v>19</v>
      </c>
      <c r="M155" s="105" t="str">
        <f t="shared" si="3"/>
        <v>Mathematical Theory (FRU)</v>
      </c>
      <c r="N155" s="106">
        <f t="shared" si="4"/>
        <v>0</v>
      </c>
    </row>
    <row r="156" ht="9.0" customHeight="1">
      <c r="A156" s="113" t="s">
        <v>965</v>
      </c>
      <c r="B156" s="96" t="s">
        <v>901</v>
      </c>
      <c r="C156" s="110" t="s">
        <v>945</v>
      </c>
      <c r="D156" s="96"/>
      <c r="E156" s="96">
        <v>1.0</v>
      </c>
      <c r="F156" s="96" t="s">
        <v>957</v>
      </c>
      <c r="G156" s="111">
        <f>IFERROR(VLOOKUP($B156,Associations!$B$2:$F$1093,5,0),"")</f>
        <v>93</v>
      </c>
      <c r="H156" s="106">
        <f>IFERROR(IF(ISNA(VLOOKUP(CONCATENATE(A156," ",B156),'Club Coëff'!$D$2:$E515,2,0)),VLOOKUP($B156,Associations!$B$2:$F515,2,0)/5,VLOOKUP(CONCATENATE(A156," ",B156),'Club Coëff'!$D$2:$E515,2,0)),"")</f>
        <v>0</v>
      </c>
      <c r="I156" s="112" t="str">
        <f>IFERROR(IF(AND(OR(C156="CC",C156="GC"),ISNA(VLOOKUP(CONCATENATE(A156," ",B156),'Club Coëff'!$D$2:$E$65536,2,0))),"*",""),"")</f>
        <v/>
      </c>
      <c r="J156" s="106" t="str">
        <f t="shared" si="1"/>
        <v>Baeten SC (BVR)</v>
      </c>
      <c r="K156" s="106">
        <f>IFERROR(ROUND(VLOOKUP($B156,Associations!$B$2:$F515,4,0),3)*0.75^IF(OR(VLOOKUP($C156,'Final Sites'!$A:$C,3,0)&gt;0),$E156-1,IF($G156&lt;=3,$E156+3,IF($G156&lt;=6,$E156+2,IF($G156&lt;=30,$E156+1,$E156))))*IF(VLOOKUP($C156,'Final Sites'!$A:$C,3,0)=2,1/10,1),"")</f>
        <v>15</v>
      </c>
      <c r="L156" s="105">
        <f t="shared" si="2"/>
        <v>9</v>
      </c>
      <c r="M156" s="105" t="str">
        <f t="shared" si="3"/>
        <v>Baeten SC (BVR)</v>
      </c>
      <c r="N156" s="106">
        <f t="shared" si="4"/>
        <v>0</v>
      </c>
    </row>
    <row r="157" ht="9.0" customHeight="1">
      <c r="A157" s="113" t="s">
        <v>966</v>
      </c>
      <c r="B157" s="96" t="s">
        <v>903</v>
      </c>
      <c r="C157" s="110" t="s">
        <v>945</v>
      </c>
      <c r="D157" s="96"/>
      <c r="E157" s="96">
        <v>1.0</v>
      </c>
      <c r="F157" s="96" t="s">
        <v>957</v>
      </c>
      <c r="G157" s="111">
        <f>IFERROR(VLOOKUP($B157,Associations!$B$2:$F$1093,5,0),"")</f>
        <v>94</v>
      </c>
      <c r="H157" s="106">
        <f>IFERROR(IF(ISNA(VLOOKUP(CONCATENATE(A157," ",B157),'Club Coëff'!$D$2:$E515,2,0)),VLOOKUP($B157,Associations!$B$2:$F515,2,0)/5,VLOOKUP(CONCATENATE(A157," ",B157),'Club Coëff'!$D$2:$E515,2,0)),"")</f>
        <v>0</v>
      </c>
      <c r="I157" s="112" t="str">
        <f>IFERROR(IF(AND(OR(C157="CC",C157="GC"),ISNA(VLOOKUP(CONCATENATE(A157," ",B157),'Club Coëff'!$D$2:$E$65536,2,0))),"*",""),"")</f>
        <v/>
      </c>
      <c r="J157" s="106" t="str">
        <f t="shared" si="1"/>
        <v>Balmas CF (BLM)</v>
      </c>
      <c r="K157" s="106">
        <f>IFERROR(ROUND(VLOOKUP($B157,Associations!$B$2:$F515,4,0),3)*0.75^IF(OR(VLOOKUP($C157,'Final Sites'!$A:$C,3,0)&gt;0),$E157-1,IF($G157&lt;=3,$E157+3,IF($G157&lt;=6,$E157+2,IF($G157&lt;=30,$E157+1,$E157))))*IF(VLOOKUP($C157,'Final Sites'!$A:$C,3,0)=2,1/10,1),"")</f>
        <v>15</v>
      </c>
      <c r="L157" s="105">
        <f t="shared" si="2"/>
        <v>9</v>
      </c>
      <c r="M157" s="105" t="str">
        <f t="shared" si="3"/>
        <v>Balmas CF (BLM)</v>
      </c>
      <c r="N157" s="106">
        <f t="shared" si="4"/>
        <v>0</v>
      </c>
    </row>
    <row r="158" ht="9.0" customHeight="1">
      <c r="A158" s="113" t="s">
        <v>967</v>
      </c>
      <c r="B158" s="96" t="s">
        <v>905</v>
      </c>
      <c r="C158" s="110" t="s">
        <v>945</v>
      </c>
      <c r="D158" s="96"/>
      <c r="E158" s="96">
        <v>1.0</v>
      </c>
      <c r="F158" s="96" t="s">
        <v>957</v>
      </c>
      <c r="G158" s="111">
        <f>IFERROR(VLOOKUP($B158,Associations!$B$2:$F$1093,5,0),"")</f>
        <v>95</v>
      </c>
      <c r="H158" s="106">
        <f>IFERROR(IF(ISNA(VLOOKUP(CONCATENATE(A158," ",B158),'Club Coëff'!$D$2:$E515,2,0)),VLOOKUP($B158,Associations!$B$2:$F515,2,0)/5,VLOOKUP(CONCATENATE(A158," ",B158),'Club Coëff'!$D$2:$E515,2,0)),"")</f>
        <v>0</v>
      </c>
      <c r="I158" s="112" t="str">
        <f>IFERROR(IF(AND(OR(C158="CC",C158="GC"),ISNA(VLOOKUP(CONCATENATE(A158," ",B158),'Club Coëff'!$D$2:$E$65536,2,0))),"*",""),"")</f>
        <v/>
      </c>
      <c r="J158" s="106" t="str">
        <f t="shared" si="1"/>
        <v>The Tigers (DAL)</v>
      </c>
      <c r="K158" s="106">
        <f>IFERROR(ROUND(VLOOKUP($B158,Associations!$B$2:$F515,4,0),3)*0.75^IF(OR(VLOOKUP($C158,'Final Sites'!$A:$C,3,0)&gt;0),$E158-1,IF($G158&lt;=3,$E158+3,IF($G158&lt;=6,$E158+2,IF($G158&lt;=30,$E158+1,$E158))))*IF(VLOOKUP($C158,'Final Sites'!$A:$C,3,0)=2,1/10,1),"")</f>
        <v>15</v>
      </c>
      <c r="L158" s="105">
        <f t="shared" si="2"/>
        <v>10</v>
      </c>
      <c r="M158" s="105" t="str">
        <f t="shared" si="3"/>
        <v>The Tigers (DAL)</v>
      </c>
      <c r="N158" s="106">
        <f t="shared" si="4"/>
        <v>0</v>
      </c>
    </row>
    <row r="159" ht="9.0" customHeight="1">
      <c r="A159" s="113" t="s">
        <v>968</v>
      </c>
      <c r="B159" s="96" t="s">
        <v>907</v>
      </c>
      <c r="C159" s="110" t="s">
        <v>945</v>
      </c>
      <c r="D159" s="96"/>
      <c r="E159" s="96">
        <v>1.0</v>
      </c>
      <c r="F159" s="96" t="s">
        <v>957</v>
      </c>
      <c r="G159" s="111">
        <f>IFERROR(VLOOKUP($B159,Associations!$B$2:$F$1093,5,0),"")</f>
        <v>96</v>
      </c>
      <c r="H159" s="106">
        <f>IFERROR(IF(ISNA(VLOOKUP(CONCATENATE(A159," ",B159),'Club Coëff'!$D$2:$E515,2,0)),VLOOKUP($B159,Associations!$B$2:$F515,2,0)/5,VLOOKUP(CONCATENATE(A159," ",B159),'Club Coëff'!$D$2:$E515,2,0)),"")</f>
        <v>0</v>
      </c>
      <c r="I159" s="112" t="str">
        <f>IFERROR(IF(AND(OR(C159="CC",C159="GC"),ISNA(VLOOKUP(CONCATENATE(A159," ",B159),'Club Coëff'!$D$2:$E$65536,2,0))),"*",""),"")</f>
        <v/>
      </c>
      <c r="J159" s="106" t="str">
        <f t="shared" si="1"/>
        <v>North Hampton City (YSP)</v>
      </c>
      <c r="K159" s="106">
        <f>IFERROR(ROUND(VLOOKUP($B159,Associations!$B$2:$F515,4,0),3)*0.75^IF(OR(VLOOKUP($C159,'Final Sites'!$A:$C,3,0)&gt;0),$E159-1,IF($G159&lt;=3,$E159+3,IF($G159&lt;=6,$E159+2,IF($G159&lt;=30,$E159+1,$E159))))*IF(VLOOKUP($C159,'Final Sites'!$A:$C,3,0)=2,1/10,1),"")</f>
        <v>15</v>
      </c>
      <c r="L159" s="105">
        <f t="shared" si="2"/>
        <v>18</v>
      </c>
      <c r="M159" s="105" t="str">
        <f t="shared" si="3"/>
        <v>North Hampton City (YSP)</v>
      </c>
      <c r="N159" s="106">
        <f t="shared" si="4"/>
        <v>0</v>
      </c>
    </row>
    <row r="160" ht="9.0" customHeight="1">
      <c r="A160" s="113" t="s">
        <v>244</v>
      </c>
      <c r="B160" s="96" t="s">
        <v>123</v>
      </c>
      <c r="C160" s="110" t="s">
        <v>945</v>
      </c>
      <c r="D160" s="96"/>
      <c r="E160" s="96">
        <v>2.0</v>
      </c>
      <c r="F160" s="96" t="s">
        <v>957</v>
      </c>
      <c r="G160" s="111">
        <f>IFERROR(VLOOKUP($B160,Associations!$B$2:$F$1093,5,0),"")</f>
        <v>2</v>
      </c>
      <c r="H160" s="106">
        <f>IFERROR(IF(ISNA(VLOOKUP(CONCATENATE(A160," ",B160),'Club Coëff'!$D$2:$E515,2,0)),VLOOKUP($B160,Associations!$B$2:$F515,2,0)/5,VLOOKUP(CONCATENATE(A160," ",B160),'Club Coëff'!$D$2:$E515,2,0)),"")</f>
        <v>14.27580024</v>
      </c>
      <c r="I160" s="112" t="str">
        <f>IFERROR(IF(AND(OR(C160="CC",C160="GC"),ISNA(VLOOKUP(CONCATENATE(A160," ",B160),'Club Coëff'!$D$2:$E$65536,2,0))),"*",""),"")</f>
        <v/>
      </c>
      <c r="J160" s="106" t="str">
        <f t="shared" si="1"/>
        <v>Olympique de Fontvielle (VLD)</v>
      </c>
      <c r="K160" s="106">
        <f>IFERROR(ROUND(VLOOKUP($B160,Associations!$B$2:$F515,4,0),3)*0.75^IF(OR(VLOOKUP($C160,'Final Sites'!$A:$C,3,0)&gt;0),$E160-1,IF($G160&lt;=3,$E160+3,IF($G160&lt;=6,$E160+2,IF($G160&lt;=30,$E160+1,$E160))))*IF(VLOOKUP($C160,'Final Sites'!$A:$C,3,0)=2,1/10,1),"")</f>
        <v>21.68466504</v>
      </c>
      <c r="L160" s="105">
        <f t="shared" si="2"/>
        <v>23</v>
      </c>
      <c r="M160" s="105" t="str">
        <f t="shared" si="3"/>
        <v>Olympique de Fontvielle (VLD)</v>
      </c>
      <c r="N160" s="106">
        <f t="shared" si="4"/>
        <v>14.27580024</v>
      </c>
    </row>
    <row r="161" ht="9.0" customHeight="1">
      <c r="A161" s="113" t="s">
        <v>222</v>
      </c>
      <c r="B161" s="96" t="s">
        <v>131</v>
      </c>
      <c r="C161" s="110" t="s">
        <v>945</v>
      </c>
      <c r="D161" s="96"/>
      <c r="E161" s="96">
        <v>2.0</v>
      </c>
      <c r="F161" s="96" t="s">
        <v>957</v>
      </c>
      <c r="G161" s="111">
        <f>IFERROR(VLOOKUP($B161,Associations!$B$2:$F$1093,5,0),"")</f>
        <v>3</v>
      </c>
      <c r="H161" s="106">
        <f>IFERROR(IF(ISNA(VLOOKUP(CONCATENATE(A161," ",B161),'Club Coëff'!$D$2:$E515,2,0)),VLOOKUP($B161,Associations!$B$2:$F515,2,0)/5,VLOOKUP(CONCATENATE(A161," ",B161),'Club Coëff'!$D$2:$E515,2,0)),"")</f>
        <v>13.65740031</v>
      </c>
      <c r="I161" s="112" t="str">
        <f>IFERROR(IF(AND(OR(C161="CC",C161="GC"),ISNA(VLOOKUP(CONCATENATE(A161," ",B161),'Club Coëff'!$D$2:$E$65536,2,0))),"*",""),"")</f>
        <v/>
      </c>
      <c r="J161" s="106" t="str">
        <f t="shared" si="1"/>
        <v>Sokojiwa Dosi CK (COM)</v>
      </c>
      <c r="K161" s="106">
        <f>IFERROR(ROUND(VLOOKUP($B161,Associations!$B$2:$F515,4,0),3)*0.75^IF(OR(VLOOKUP($C161,'Final Sites'!$A:$C,3,0)&gt;0),$E161-1,IF($G161&lt;=3,$E161+3,IF($G161&lt;=6,$E161+2,IF($G161&lt;=30,$E161+1,$E161))))*IF(VLOOKUP($C161,'Final Sites'!$A:$C,3,0)=2,1/10,1),"")</f>
        <v>20.95091895</v>
      </c>
      <c r="L161" s="105">
        <f t="shared" si="2"/>
        <v>16</v>
      </c>
      <c r="M161" s="105" t="str">
        <f t="shared" si="3"/>
        <v>Sokojiwa Dosi CK (COM)</v>
      </c>
      <c r="N161" s="106">
        <f t="shared" si="4"/>
        <v>13.65740031</v>
      </c>
    </row>
    <row r="162" ht="9.0" customHeight="1">
      <c r="A162" s="113" t="s">
        <v>199</v>
      </c>
      <c r="B162" s="96" t="s">
        <v>125</v>
      </c>
      <c r="C162" s="110" t="s">
        <v>945</v>
      </c>
      <c r="D162" s="96"/>
      <c r="E162" s="96">
        <v>2.0</v>
      </c>
      <c r="F162" s="96" t="s">
        <v>957</v>
      </c>
      <c r="G162" s="111">
        <f>IFERROR(VLOOKUP($B162,Associations!$B$2:$F$1093,5,0),"")</f>
        <v>4</v>
      </c>
      <c r="H162" s="106">
        <f>IFERROR(IF(ISNA(VLOOKUP(CONCATENATE(A162," ",B162),'Club Coëff'!$D$2:$E515,2,0)),VLOOKUP($B162,Associations!$B$2:$F515,2,0)/5,VLOOKUP(CONCATENATE(A162," ",B162),'Club Coëff'!$D$2:$E515,2,0)),"")</f>
        <v>13.6000003</v>
      </c>
      <c r="I162" s="112" t="str">
        <f>IFERROR(IF(AND(OR(C162="CC",C162="GC"),ISNA(VLOOKUP(CONCATENATE(A162," ",B162),'Club Coëff'!$D$2:$E$65536,2,0))),"*",""),"")</f>
        <v/>
      </c>
      <c r="J162" s="106" t="str">
        <f t="shared" si="1"/>
        <v>FC Cape St Paul (PIS)</v>
      </c>
      <c r="K162" s="106">
        <f>IFERROR(ROUND(VLOOKUP($B162,Associations!$B$2:$F515,4,0),3)*0.75^IF(OR(VLOOKUP($C162,'Final Sites'!$A:$C,3,0)&gt;0),$E162-1,IF($G162&lt;=3,$E162+3,IF($G162&lt;=6,$E162+2,IF($G162&lt;=30,$E162+1,$E162))))*IF(VLOOKUP($C162,'Final Sites'!$A:$C,3,0)=2,1/10,1),"")</f>
        <v>27.84375</v>
      </c>
      <c r="L162" s="105">
        <f t="shared" si="2"/>
        <v>15</v>
      </c>
      <c r="M162" s="105" t="str">
        <f t="shared" si="3"/>
        <v>FC Cape St Paul (PIS)</v>
      </c>
      <c r="N162" s="106">
        <f t="shared" si="4"/>
        <v>13.6000003</v>
      </c>
    </row>
    <row r="163" ht="9.0" customHeight="1">
      <c r="A163" s="113" t="s">
        <v>242</v>
      </c>
      <c r="B163" s="96" t="s">
        <v>127</v>
      </c>
      <c r="C163" s="110" t="s">
        <v>945</v>
      </c>
      <c r="D163" s="96"/>
      <c r="E163" s="96">
        <v>2.0</v>
      </c>
      <c r="F163" s="96" t="s">
        <v>957</v>
      </c>
      <c r="G163" s="111">
        <f>IFERROR(VLOOKUP($B163,Associations!$B$2:$F$1093,5,0),"")</f>
        <v>5</v>
      </c>
      <c r="H163" s="106">
        <f>IFERROR(IF(ISNA(VLOOKUP(CONCATENATE(A163," ",B163),'Club Coëff'!$D$2:$E515,2,0)),VLOOKUP($B163,Associations!$B$2:$F515,2,0)/5,VLOOKUP(CONCATENATE(A163," ",B163),'Club Coëff'!$D$2:$E515,2,0)),"")</f>
        <v>12.84340024</v>
      </c>
      <c r="I163" s="112" t="str">
        <f>IFERROR(IF(AND(OR(C163="CC",C163="GC"),ISNA(VLOOKUP(CONCATENATE(A163," ",B163),'Club Coëff'!$D$2:$E$65536,2,0))),"*",""),"")</f>
        <v/>
      </c>
      <c r="J163" s="106" t="str">
        <f t="shared" si="1"/>
        <v>ICD Villago (AGU)</v>
      </c>
      <c r="K163" s="106">
        <f>IFERROR(ROUND(VLOOKUP($B163,Associations!$B$2:$F515,4,0),3)*0.75^IF(OR(VLOOKUP($C163,'Final Sites'!$A:$C,3,0)&gt;0),$E163-1,IF($G163&lt;=3,$E163+3,IF($G163&lt;=6,$E163+2,IF($G163&lt;=30,$E163+1,$E163))))*IF(VLOOKUP($C163,'Final Sites'!$A:$C,3,0)=2,1/10,1),"")</f>
        <v>26.64678516</v>
      </c>
      <c r="L163" s="105">
        <f t="shared" si="2"/>
        <v>11</v>
      </c>
      <c r="M163" s="105" t="str">
        <f t="shared" si="3"/>
        <v>ICD Villago (AGU)</v>
      </c>
      <c r="N163" s="106">
        <f t="shared" si="4"/>
        <v>12.84340024</v>
      </c>
    </row>
    <row r="164" ht="9.0" customHeight="1">
      <c r="A164" s="113" t="s">
        <v>231</v>
      </c>
      <c r="B164" s="96" t="s">
        <v>135</v>
      </c>
      <c r="C164" s="110" t="s">
        <v>945</v>
      </c>
      <c r="D164" s="96"/>
      <c r="E164" s="96">
        <v>2.0</v>
      </c>
      <c r="F164" s="96" t="s">
        <v>957</v>
      </c>
      <c r="G164" s="111">
        <f>IFERROR(VLOOKUP($B164,Associations!$B$2:$F$1093,5,0),"")</f>
        <v>7</v>
      </c>
      <c r="H164" s="106">
        <f>IFERROR(IF(ISNA(VLOOKUP(CONCATENATE(A164," ",B164),'Club Coëff'!$D$2:$E515,2,0)),VLOOKUP($B164,Associations!$B$2:$F515,2,0)/5,VLOOKUP(CONCATENATE(A164," ",B164),'Club Coëff'!$D$2:$E515,2,0)),"")</f>
        <v>11.88540019</v>
      </c>
      <c r="I164" s="112" t="str">
        <f>IFERROR(IF(AND(OR(C164="CC",C164="GC"),ISNA(VLOOKUP(CONCATENATE(A164," ",B164),'Club Coëff'!$D$2:$E$65536,2,0))),"*",""),"")</f>
        <v/>
      </c>
      <c r="J164" s="106" t="str">
        <f t="shared" si="1"/>
        <v>Yastrabi (KPZ)</v>
      </c>
      <c r="K164" s="106">
        <f>IFERROR(ROUND(VLOOKUP($B164,Associations!$B$2:$F515,4,0),3)*0.75^IF(OR(VLOOKUP($C164,'Final Sites'!$A:$C,3,0)&gt;0),$E164-1,IF($G164&lt;=3,$E164+3,IF($G164&lt;=6,$E164+2,IF($G164&lt;=30,$E164+1,$E164))))*IF(VLOOKUP($C164,'Final Sites'!$A:$C,3,0)=2,1/10,1),"")</f>
        <v>33.50826563</v>
      </c>
      <c r="L164" s="105">
        <f t="shared" si="2"/>
        <v>8</v>
      </c>
      <c r="M164" s="105" t="str">
        <f t="shared" si="3"/>
        <v>Yastrabi (KPZ)</v>
      </c>
      <c r="N164" s="106">
        <f t="shared" si="4"/>
        <v>11.88540019</v>
      </c>
    </row>
    <row r="165" ht="9.0" customHeight="1">
      <c r="A165" s="113" t="s">
        <v>171</v>
      </c>
      <c r="B165" s="96" t="s">
        <v>129</v>
      </c>
      <c r="C165" s="110" t="s">
        <v>945</v>
      </c>
      <c r="D165" s="96"/>
      <c r="E165" s="96">
        <v>2.0</v>
      </c>
      <c r="F165" s="96" t="s">
        <v>957</v>
      </c>
      <c r="G165" s="111">
        <f>IFERROR(VLOOKUP($B165,Associations!$B$2:$F$1093,5,0),"")</f>
        <v>8</v>
      </c>
      <c r="H165" s="106">
        <f>IFERROR(IF(ISNA(VLOOKUP(CONCATENATE(A165," ",B165),'Club Coëff'!$D$2:$E515,2,0)),VLOOKUP($B165,Associations!$B$2:$F515,2,0)/5,VLOOKUP(CONCATENATE(A165," ",B165),'Club Coëff'!$D$2:$E515,2,0)),"")</f>
        <v>11.82480021</v>
      </c>
      <c r="I165" s="112" t="str">
        <f>IFERROR(IF(AND(OR(C165="CC",C165="GC"),ISNA(VLOOKUP(CONCATENATE(A165," ",B165),'Club Coëff'!$D$2:$E$65536,2,0))),"*",""),"")</f>
        <v/>
      </c>
      <c r="J165" s="106" t="str">
        <f t="shared" si="1"/>
        <v>Hondo FC (VAL)</v>
      </c>
      <c r="K165" s="106">
        <f>IFERROR(ROUND(VLOOKUP($B165,Associations!$B$2:$F515,4,0),3)*0.75^IF(OR(VLOOKUP($C165,'Final Sites'!$A:$C,3,0)&gt;0),$E165-1,IF($G165&lt;=3,$E165+3,IF($G165&lt;=6,$E165+2,IF($G165&lt;=30,$E165+1,$E165))))*IF(VLOOKUP($C165,'Final Sites'!$A:$C,3,0)=2,1/10,1),"")</f>
        <v>33.3804375</v>
      </c>
      <c r="L165" s="105">
        <f t="shared" si="2"/>
        <v>8</v>
      </c>
      <c r="M165" s="105" t="str">
        <f t="shared" si="3"/>
        <v>Hondo FC (VAL)</v>
      </c>
      <c r="N165" s="106">
        <f t="shared" si="4"/>
        <v>11.82480021</v>
      </c>
    </row>
    <row r="166" ht="9.0" customHeight="1">
      <c r="A166" s="113" t="s">
        <v>218</v>
      </c>
      <c r="B166" s="96" t="s">
        <v>148</v>
      </c>
      <c r="C166" s="110" t="s">
        <v>945</v>
      </c>
      <c r="D166" s="96"/>
      <c r="E166" s="96">
        <v>2.0</v>
      </c>
      <c r="F166" s="96" t="s">
        <v>957</v>
      </c>
      <c r="G166" s="111">
        <f>IFERROR(VLOOKUP($B166,Associations!$B$2:$F$1093,5,0),"")</f>
        <v>9</v>
      </c>
      <c r="H166" s="106">
        <f>IFERROR(IF(ISNA(VLOOKUP(CONCATENATE(A166," ",B166),'Club Coëff'!$D$2:$E515,2,0)),VLOOKUP($B166,Associations!$B$2:$F515,2,0)/5,VLOOKUP(CONCATENATE(A166," ",B166),'Club Coëff'!$D$2:$E515,2,0)),"")</f>
        <v>11.62640024</v>
      </c>
      <c r="I166" s="112" t="str">
        <f>IFERROR(IF(AND(OR(C166="CC",C166="GC"),ISNA(VLOOKUP(CONCATENATE(A166," ",B166),'Club Coëff'!$D$2:$E$65536,2,0))),"*",""),"")</f>
        <v/>
      </c>
      <c r="J166" s="106" t="str">
        <f t="shared" si="1"/>
        <v>Yûpo CCK (JSY)</v>
      </c>
      <c r="K166" s="106">
        <f>IFERROR(ROUND(VLOOKUP($B166,Associations!$B$2:$F515,4,0),3)*0.75^IF(OR(VLOOKUP($C166,'Final Sites'!$A:$C,3,0)&gt;0),$E166-1,IF($G166&lt;=3,$E166+3,IF($G166&lt;=6,$E166+2,IF($G166&lt;=30,$E166+1,$E166))))*IF(VLOOKUP($C166,'Final Sites'!$A:$C,3,0)=2,1/10,1),"")</f>
        <v>32.9619375</v>
      </c>
      <c r="L166" s="105">
        <f t="shared" si="2"/>
        <v>8</v>
      </c>
      <c r="M166" s="105" t="str">
        <f t="shared" si="3"/>
        <v>Yûpo CCK (JSY)</v>
      </c>
      <c r="N166" s="106">
        <f t="shared" si="4"/>
        <v>11.62640024</v>
      </c>
    </row>
    <row r="167" ht="9.0" customHeight="1">
      <c r="A167" s="113" t="s">
        <v>209</v>
      </c>
      <c r="B167" s="96" t="s">
        <v>152</v>
      </c>
      <c r="C167" s="110" t="s">
        <v>945</v>
      </c>
      <c r="D167" s="96"/>
      <c r="E167" s="96">
        <v>2.0</v>
      </c>
      <c r="F167" s="96" t="s">
        <v>957</v>
      </c>
      <c r="G167" s="111">
        <f>IFERROR(VLOOKUP($B167,Associations!$B$2:$F$1093,5,0),"")</f>
        <v>10</v>
      </c>
      <c r="H167" s="106">
        <f>IFERROR(IF(ISNA(VLOOKUP(CONCATENATE(A167," ",B167),'Club Coëff'!$D$2:$E515,2,0)),VLOOKUP($B167,Associations!$B$2:$F515,2,0)/5,VLOOKUP(CONCATENATE(A167," ",B167),'Club Coëff'!$D$2:$E515,2,0)),"")</f>
        <v>11.52400025</v>
      </c>
      <c r="I167" s="112" t="str">
        <f>IFERROR(IF(AND(OR(C167="CC",C167="GC"),ISNA(VLOOKUP(CONCATENATE(A167," ",B167),'Club Coëff'!$D$2:$E$65536,2,0))),"*",""),"")</f>
        <v/>
      </c>
      <c r="J167" s="106" t="str">
        <f t="shared" si="1"/>
        <v>Pyramid AC (ZRB)</v>
      </c>
      <c r="K167" s="106">
        <f>IFERROR(ROUND(VLOOKUP($B167,Associations!$B$2:$F515,4,0),3)*0.75^IF(OR(VLOOKUP($C167,'Final Sites'!$A:$C,3,0)&gt;0),$E167-1,IF($G167&lt;=3,$E167+3,IF($G167&lt;=6,$E167+2,IF($G167&lt;=30,$E167+1,$E167))))*IF(VLOOKUP($C167,'Final Sites'!$A:$C,3,0)=2,1/10,1),"")</f>
        <v>32.7459375</v>
      </c>
      <c r="L167" s="105">
        <f t="shared" si="2"/>
        <v>10</v>
      </c>
      <c r="M167" s="105" t="str">
        <f t="shared" si="3"/>
        <v>Pyramid AC (ZRB)</v>
      </c>
      <c r="N167" s="106">
        <f t="shared" si="4"/>
        <v>11.52400025</v>
      </c>
    </row>
    <row r="168" ht="9.0" customHeight="1">
      <c r="A168" s="113" t="s">
        <v>245</v>
      </c>
      <c r="B168" s="96" t="s">
        <v>167</v>
      </c>
      <c r="C168" s="110" t="s">
        <v>945</v>
      </c>
      <c r="D168" s="96"/>
      <c r="E168" s="96">
        <v>2.0</v>
      </c>
      <c r="F168" s="96" t="s">
        <v>957</v>
      </c>
      <c r="G168" s="111">
        <f>IFERROR(VLOOKUP($B168,Associations!$B$2:$F$1093,5,0),"")</f>
        <v>11</v>
      </c>
      <c r="H168" s="106">
        <f>IFERROR(IF(ISNA(VLOOKUP(CONCATENATE(A168," ",B168),'Club Coëff'!$D$2:$E515,2,0)),VLOOKUP($B168,Associations!$B$2:$F515,2,0)/5,VLOOKUP(CONCATENATE(A168," ",B168),'Club Coëff'!$D$2:$E515,2,0)),"")</f>
        <v>11.39200023</v>
      </c>
      <c r="I168" s="112" t="str">
        <f>IFERROR(IF(AND(OR(C168="CC",C168="GC"),ISNA(VLOOKUP(CONCATENATE(A168," ",B168),'Club Coëff'!$D$2:$E$65536,2,0))),"*",""),"")</f>
        <v/>
      </c>
      <c r="J168" s="106" t="str">
        <f t="shared" si="1"/>
        <v>Astograth University (ASG)</v>
      </c>
      <c r="K168" s="106">
        <f>IFERROR(ROUND(VLOOKUP($B168,Associations!$B$2:$F515,4,0),3)*0.75^IF(OR(VLOOKUP($C168,'Final Sites'!$A:$C,3,0)&gt;0),$E168-1,IF($G168&lt;=3,$E168+3,IF($G168&lt;=6,$E168+2,IF($G168&lt;=30,$E168+1,$E168))))*IF(VLOOKUP($C168,'Final Sites'!$A:$C,3,0)=2,1/10,1),"")</f>
        <v>32.4675</v>
      </c>
      <c r="L168" s="105">
        <f t="shared" si="2"/>
        <v>20</v>
      </c>
      <c r="M168" s="105" t="str">
        <f t="shared" si="3"/>
        <v>Astograth University (ASG)</v>
      </c>
      <c r="N168" s="106">
        <f t="shared" si="4"/>
        <v>11.39200023</v>
      </c>
    </row>
    <row r="169" ht="9.0" customHeight="1">
      <c r="A169" s="113" t="s">
        <v>198</v>
      </c>
      <c r="B169" s="96" t="s">
        <v>140</v>
      </c>
      <c r="C169" s="110" t="s">
        <v>945</v>
      </c>
      <c r="D169" s="96"/>
      <c r="E169" s="96">
        <v>2.0</v>
      </c>
      <c r="F169" s="96" t="s">
        <v>957</v>
      </c>
      <c r="G169" s="111">
        <f>IFERROR(VLOOKUP($B169,Associations!$B$2:$F$1093,5,0),"")</f>
        <v>12</v>
      </c>
      <c r="H169" s="106">
        <f>IFERROR(IF(ISNA(VLOOKUP(CONCATENATE(A169," ",B169),'Club Coëff'!$D$2:$E515,2,0)),VLOOKUP($B169,Associations!$B$2:$F515,2,0)/5,VLOOKUP(CONCATENATE(A169," ",B169),'Club Coëff'!$D$2:$E515,2,0)),"")</f>
        <v>10.69200026</v>
      </c>
      <c r="I169" s="112" t="str">
        <f>IFERROR(IF(AND(OR(C169="CC",C169="GC"),ISNA(VLOOKUP(CONCATENATE(A169," ",B169),'Club Coëff'!$D$2:$E$65536,2,0))),"*",""),"")</f>
        <v/>
      </c>
      <c r="J169" s="106" t="str">
        <f t="shared" si="1"/>
        <v>Mercia Bromham (KRY)</v>
      </c>
      <c r="K169" s="106">
        <f>IFERROR(ROUND(VLOOKUP($B169,Associations!$B$2:$F515,4,0),3)*0.75^IF(OR(VLOOKUP($C169,'Final Sites'!$A:$C,3,0)&gt;0),$E169-1,IF($G169&lt;=3,$E169+3,IF($G169&lt;=6,$E169+2,IF($G169&lt;=30,$E169+1,$E169))))*IF(VLOOKUP($C169,'Final Sites'!$A:$C,3,0)=2,1/10,1),"")</f>
        <v>30.9909375</v>
      </c>
      <c r="L169" s="105">
        <f t="shared" si="2"/>
        <v>14</v>
      </c>
      <c r="M169" s="105" t="str">
        <f t="shared" si="3"/>
        <v>Mercia Bromham (KRY)</v>
      </c>
      <c r="N169" s="106">
        <f t="shared" si="4"/>
        <v>10.69200026</v>
      </c>
    </row>
    <row r="170" ht="9.0" customHeight="1">
      <c r="A170" s="113" t="s">
        <v>271</v>
      </c>
      <c r="B170" s="96" t="s">
        <v>142</v>
      </c>
      <c r="C170" s="110" t="s">
        <v>945</v>
      </c>
      <c r="D170" s="96"/>
      <c r="E170" s="96">
        <v>2.0</v>
      </c>
      <c r="F170" s="96" t="s">
        <v>957</v>
      </c>
      <c r="G170" s="111">
        <f>IFERROR(VLOOKUP($B170,Associations!$B$2:$F$1093,5,0),"")</f>
        <v>13</v>
      </c>
      <c r="H170" s="106">
        <f>IFERROR(IF(ISNA(VLOOKUP(CONCATENATE(A170," ",B170),'Club Coëff'!$D$2:$E515,2,0)),VLOOKUP($B170,Associations!$B$2:$F515,2,0)/5,VLOOKUP(CONCATENATE(A170," ",B170),'Club Coëff'!$D$2:$E515,2,0)),"")</f>
        <v>8.244000137</v>
      </c>
      <c r="I170" s="112" t="str">
        <f>IFERROR(IF(AND(OR(C170="CC",C170="GC"),ISNA(VLOOKUP(CONCATENATE(A170," ",B170),'Club Coëff'!$D$2:$E$65536,2,0))),"*",""),"")</f>
        <v/>
      </c>
      <c r="J170" s="106" t="str">
        <f t="shared" si="1"/>
        <v>Lagoon Red Diamonds (WRL)</v>
      </c>
      <c r="K170" s="106">
        <f>IFERROR(ROUND(VLOOKUP($B170,Associations!$B$2:$F515,4,0),3)*0.75^IF(OR(VLOOKUP($C170,'Final Sites'!$A:$C,3,0)&gt;0),$E170-1,IF($G170&lt;=3,$E170+3,IF($G170&lt;=6,$E170+2,IF($G170&lt;=30,$E170+1,$E170))))*IF(VLOOKUP($C170,'Final Sites'!$A:$C,3,0)=2,1/10,1),"")</f>
        <v>25.8271875</v>
      </c>
      <c r="L170" s="105">
        <f t="shared" si="2"/>
        <v>19</v>
      </c>
      <c r="M170" s="105" t="str">
        <f t="shared" si="3"/>
        <v>Lagoon Red Diamonds (WRL)</v>
      </c>
      <c r="N170" s="106">
        <f t="shared" si="4"/>
        <v>8.244000137</v>
      </c>
    </row>
    <row r="171" ht="9.0" customHeight="1">
      <c r="A171" s="113" t="s">
        <v>254</v>
      </c>
      <c r="B171" s="96" t="s">
        <v>158</v>
      </c>
      <c r="C171" s="110" t="s">
        <v>945</v>
      </c>
      <c r="D171" s="96"/>
      <c r="E171" s="96">
        <v>2.0</v>
      </c>
      <c r="F171" s="96" t="s">
        <v>957</v>
      </c>
      <c r="G171" s="111">
        <f>IFERROR(VLOOKUP($B171,Associations!$B$2:$F$1093,5,0),"")</f>
        <v>14</v>
      </c>
      <c r="H171" s="106">
        <f>IFERROR(IF(ISNA(VLOOKUP(CONCATENATE(A171," ",B171),'Club Coëff'!$D$2:$E515,2,0)),VLOOKUP($B171,Associations!$B$2:$F515,2,0)/5,VLOOKUP(CONCATENATE(A171," ",B171),'Club Coëff'!$D$2:$E515,2,0)),"")</f>
        <v>7.808000187</v>
      </c>
      <c r="I171" s="112" t="str">
        <f>IFERROR(IF(AND(OR(C171="CC",C171="GC"),ISNA(VLOOKUP(CONCATENATE(A171," ",B171),'Club Coëff'!$D$2:$E$65536,2,0))),"*",""),"")</f>
        <v/>
      </c>
      <c r="J171" s="106" t="str">
        <f t="shared" si="1"/>
        <v>Augustus (QPM)</v>
      </c>
      <c r="K171" s="106">
        <f>IFERROR(ROUND(VLOOKUP($B171,Associations!$B$2:$F515,4,0),3)*0.75^IF(OR(VLOOKUP($C171,'Final Sites'!$A:$C,3,0)&gt;0),$E171-1,IF($G171&lt;=3,$E171+3,IF($G171&lt;=6,$E171+2,IF($G171&lt;=30,$E171+1,$E171))))*IF(VLOOKUP($C171,'Final Sites'!$A:$C,3,0)=2,1/10,1),"")</f>
        <v>24.9075</v>
      </c>
      <c r="L171" s="105">
        <f t="shared" si="2"/>
        <v>8</v>
      </c>
      <c r="M171" s="105" t="str">
        <f t="shared" si="3"/>
        <v>Augustus (QPM)</v>
      </c>
      <c r="N171" s="106">
        <f t="shared" si="4"/>
        <v>7.808000187</v>
      </c>
    </row>
    <row r="172" ht="9.0" customHeight="1">
      <c r="A172" s="113" t="s">
        <v>117</v>
      </c>
      <c r="B172" s="96" t="s">
        <v>44</v>
      </c>
      <c r="C172" s="110" t="s">
        <v>945</v>
      </c>
      <c r="D172" s="96"/>
      <c r="E172" s="96">
        <v>2.0</v>
      </c>
      <c r="F172" s="96" t="s">
        <v>957</v>
      </c>
      <c r="G172" s="111">
        <f>IFERROR(VLOOKUP($B172,Associations!$B$2:$F$1093,5,0),"")</f>
        <v>15</v>
      </c>
      <c r="H172" s="106">
        <f>IFERROR(IF(ISNA(VLOOKUP(CONCATENATE(A172," ",B172),'Club Coëff'!$D$2:$E515,2,0)),VLOOKUP($B172,Associations!$B$2:$F515,2,0)/5,VLOOKUP(CONCATENATE(A172," ",B172),'Club Coëff'!$D$2:$E515,2,0)),"")</f>
        <v>7.684000178</v>
      </c>
      <c r="I172" s="112" t="str">
        <f>IFERROR(IF(AND(OR(C172="CC",C172="GC"),ISNA(VLOOKUP(CONCATENATE(A172," ",B172),'Club Coëff'!$D$2:$E$65536,2,0))),"*",""),"")</f>
        <v/>
      </c>
      <c r="J172" s="106" t="str">
        <f t="shared" si="1"/>
        <v>Hastmead Diamante (OSR)</v>
      </c>
      <c r="K172" s="106">
        <f>IFERROR(ROUND(VLOOKUP($B172,Associations!$B$2:$F515,4,0),3)*0.75^IF(OR(VLOOKUP($C172,'Final Sites'!$A:$C,3,0)&gt;0),$E172-1,IF($G172&lt;=3,$E172+3,IF($G172&lt;=6,$E172+2,IF($G172&lt;=30,$E172+1,$E172))))*IF(VLOOKUP($C172,'Final Sites'!$A:$C,3,0)=2,1/10,1),"")</f>
        <v>24.6459375</v>
      </c>
      <c r="L172" s="105">
        <f t="shared" si="2"/>
        <v>17</v>
      </c>
      <c r="M172" s="105" t="str">
        <f t="shared" si="3"/>
        <v>Hastmead Diamante (OSR)</v>
      </c>
      <c r="N172" s="106">
        <f t="shared" si="4"/>
        <v>7.684000178</v>
      </c>
    </row>
    <row r="173" ht="9.0" customHeight="1">
      <c r="A173" s="113" t="s">
        <v>168</v>
      </c>
      <c r="B173" s="96" t="s">
        <v>169</v>
      </c>
      <c r="C173" s="110" t="s">
        <v>945</v>
      </c>
      <c r="D173" s="96"/>
      <c r="E173" s="96">
        <v>2.0</v>
      </c>
      <c r="F173" s="96" t="s">
        <v>957</v>
      </c>
      <c r="G173" s="111">
        <f>IFERROR(VLOOKUP($B173,Associations!$B$2:$F$1093,5,0),"")</f>
        <v>16</v>
      </c>
      <c r="H173" s="106">
        <f>IFERROR(IF(ISNA(VLOOKUP(CONCATENATE(A173," ",B173),'Club Coëff'!$D$2:$E515,2,0)),VLOOKUP($B173,Associations!$B$2:$F515,2,0)/5,VLOOKUP(CONCATENATE(A173," ",B173),'Club Coëff'!$D$2:$E515,2,0)),"")</f>
        <v>7.472000129</v>
      </c>
      <c r="I173" s="112" t="str">
        <f>IFERROR(IF(AND(OR(C173="CC",C173="GC"),ISNA(VLOOKUP(CONCATENATE(A173," ",B173),'Club Coëff'!$D$2:$E$65536,2,0))),"*",""),"")</f>
        <v/>
      </c>
      <c r="J173" s="106" t="str">
        <f t="shared" si="1"/>
        <v>Santos Luega (PAS)</v>
      </c>
      <c r="K173" s="106">
        <f>IFERROR(ROUND(VLOOKUP($B173,Associations!$B$2:$F515,4,0),3)*0.75^IF(OR(VLOOKUP($C173,'Final Sites'!$A:$C,3,0)&gt;0),$E173-1,IF($G173&lt;=3,$E173+3,IF($G173&lt;=6,$E173+2,IF($G173&lt;=30,$E173+1,$E173))))*IF(VLOOKUP($C173,'Final Sites'!$A:$C,3,0)=2,1/10,1),"")</f>
        <v>24.19875</v>
      </c>
      <c r="L173" s="105">
        <f t="shared" si="2"/>
        <v>12</v>
      </c>
      <c r="M173" s="105" t="str">
        <f t="shared" si="3"/>
        <v>Santos Luega (PAS)</v>
      </c>
      <c r="N173" s="106">
        <f t="shared" si="4"/>
        <v>7.472000129</v>
      </c>
    </row>
    <row r="174" ht="9.0" customHeight="1">
      <c r="A174" s="113" t="s">
        <v>384</v>
      </c>
      <c r="B174" s="96" t="s">
        <v>174</v>
      </c>
      <c r="C174" s="110" t="s">
        <v>945</v>
      </c>
      <c r="D174" s="96"/>
      <c r="E174" s="96">
        <v>2.0</v>
      </c>
      <c r="F174" s="96" t="s">
        <v>957</v>
      </c>
      <c r="G174" s="111">
        <f>IFERROR(VLOOKUP($B174,Associations!$B$2:$F$1093,5,0),"")</f>
        <v>17</v>
      </c>
      <c r="H174" s="106">
        <f>IFERROR(IF(ISNA(VLOOKUP(CONCATENATE(A174," ",B174),'Club Coëff'!$D$2:$E515,2,0)),VLOOKUP($B174,Associations!$B$2:$F515,2,0)/5,VLOOKUP(CONCATENATE(A174," ",B174),'Club Coëff'!$D$2:$E515,2,0)),"")</f>
        <v>7.096000179</v>
      </c>
      <c r="I174" s="112" t="str">
        <f>IFERROR(IF(AND(OR(C174="CC",C174="GC"),ISNA(VLOOKUP(CONCATENATE(A174," ",B174),'Club Coëff'!$D$2:$E$65536,2,0))),"*",""),"")</f>
        <v/>
      </c>
      <c r="J174" s="106" t="str">
        <f t="shared" si="1"/>
        <v>Taylor’s Cross (WZI)</v>
      </c>
      <c r="K174" s="106">
        <f>IFERROR(ROUND(VLOOKUP($B174,Associations!$B$2:$F515,4,0),3)*0.75^IF(OR(VLOOKUP($C174,'Final Sites'!$A:$C,3,0)&gt;0),$E174-1,IF($G174&lt;=3,$E174+3,IF($G174&lt;=6,$E174+2,IF($G174&lt;=30,$E174+1,$E174))))*IF(VLOOKUP($C174,'Final Sites'!$A:$C,3,0)=2,1/10,1),"")</f>
        <v>23.405625</v>
      </c>
      <c r="L174" s="105">
        <f t="shared" si="2"/>
        <v>14</v>
      </c>
      <c r="M174" s="105" t="str">
        <f t="shared" si="3"/>
        <v>Taylor’s Cross (WZI)</v>
      </c>
      <c r="N174" s="106">
        <f t="shared" si="4"/>
        <v>7.096000179</v>
      </c>
    </row>
    <row r="175" ht="9.0" customHeight="1">
      <c r="A175" s="113" t="s">
        <v>367</v>
      </c>
      <c r="B175" s="96" t="s">
        <v>217</v>
      </c>
      <c r="C175" s="110" t="s">
        <v>945</v>
      </c>
      <c r="D175" s="96"/>
      <c r="E175" s="96">
        <v>2.0</v>
      </c>
      <c r="F175" s="96" t="s">
        <v>957</v>
      </c>
      <c r="G175" s="111">
        <f>IFERROR(VLOOKUP($B175,Associations!$B$2:$F$1093,5,0),"")</f>
        <v>18</v>
      </c>
      <c r="H175" s="106">
        <f>IFERROR(IF(ISNA(VLOOKUP(CONCATENATE(A175," ",B175),'Club Coëff'!$D$2:$E515,2,0)),VLOOKUP($B175,Associations!$B$2:$F515,2,0)/5,VLOOKUP(CONCATENATE(A175," ",B175),'Club Coëff'!$D$2:$E515,2,0)),"")</f>
        <v>6.291000133</v>
      </c>
      <c r="I175" s="112" t="str">
        <f>IFERROR(IF(AND(OR(C175="CC",C175="GC"),ISNA(VLOOKUP(CONCATENATE(A175," ",B175),'Club Coëff'!$D$2:$E$65536,2,0))),"*",""),"")</f>
        <v/>
      </c>
      <c r="J175" s="106" t="str">
        <f t="shared" si="1"/>
        <v>Chastings Barts (CVC)</v>
      </c>
      <c r="K175" s="106">
        <f>IFERROR(ROUND(VLOOKUP($B175,Associations!$B$2:$F515,4,0),3)*0.75^IF(OR(VLOOKUP($C175,'Final Sites'!$A:$C,3,0)&gt;0),$E175-1,IF($G175&lt;=3,$E175+3,IF($G175&lt;=6,$E175+2,IF($G175&lt;=30,$E175+1,$E175))))*IF(VLOOKUP($C175,'Final Sites'!$A:$C,3,0)=2,1/10,1),"")</f>
        <v>21.70757813</v>
      </c>
      <c r="L175" s="105">
        <f t="shared" si="2"/>
        <v>15</v>
      </c>
      <c r="M175" s="105" t="str">
        <f t="shared" si="3"/>
        <v>Chastings Barts (CVC)</v>
      </c>
      <c r="N175" s="106">
        <f t="shared" si="4"/>
        <v>6.291000133</v>
      </c>
    </row>
    <row r="176" ht="9.0" customHeight="1">
      <c r="A176" s="113" t="s">
        <v>264</v>
      </c>
      <c r="B176" s="96" t="s">
        <v>190</v>
      </c>
      <c r="C176" s="110" t="s">
        <v>945</v>
      </c>
      <c r="D176" s="96"/>
      <c r="E176" s="96">
        <v>2.0</v>
      </c>
      <c r="F176" s="96" t="s">
        <v>957</v>
      </c>
      <c r="G176" s="111">
        <f>IFERROR(VLOOKUP($B176,Associations!$B$2:$F$1093,5,0),"")</f>
        <v>19</v>
      </c>
      <c r="H176" s="106">
        <f>IFERROR(IF(ISNA(VLOOKUP(CONCATENATE(A176," ",B176),'Club Coëff'!$D$2:$E515,2,0)),VLOOKUP($B176,Associations!$B$2:$F515,2,0)/5,VLOOKUP(CONCATENATE(A176," ",B176),'Club Coëff'!$D$2:$E515,2,0)),"")</f>
        <v>5.892000183</v>
      </c>
      <c r="I176" s="112" t="str">
        <f>IFERROR(IF(AND(OR(C176="CC",C176="GC"),ISNA(VLOOKUP(CONCATENATE(A176," ",B176),'Club Coëff'!$D$2:$E$65536,2,0))),"*",""),"")</f>
        <v/>
      </c>
      <c r="J176" s="106" t="str">
        <f t="shared" si="1"/>
        <v>Bloomfield National (TBI)</v>
      </c>
      <c r="K176" s="106">
        <f>IFERROR(ROUND(VLOOKUP($B176,Associations!$B$2:$F515,4,0),3)*0.75^IF(OR(VLOOKUP($C176,'Final Sites'!$A:$C,3,0)&gt;0),$E176-1,IF($G176&lt;=3,$E176+3,IF($G176&lt;=6,$E176+2,IF($G176&lt;=30,$E176+1,$E176))))*IF(VLOOKUP($C176,'Final Sites'!$A:$C,3,0)=2,1/10,1),"")</f>
        <v>20.8659375</v>
      </c>
      <c r="L176" s="105">
        <f t="shared" si="2"/>
        <v>19</v>
      </c>
      <c r="M176" s="105" t="str">
        <f t="shared" si="3"/>
        <v>Bloomfield National (TBI)</v>
      </c>
      <c r="N176" s="106">
        <f t="shared" si="4"/>
        <v>5.892000183</v>
      </c>
    </row>
    <row r="177" ht="9.0" customHeight="1">
      <c r="A177" s="113" t="s">
        <v>415</v>
      </c>
      <c r="B177" s="96" t="s">
        <v>221</v>
      </c>
      <c r="C177" s="110" t="s">
        <v>945</v>
      </c>
      <c r="D177" s="96"/>
      <c r="E177" s="96">
        <v>2.0</v>
      </c>
      <c r="F177" s="96" t="s">
        <v>957</v>
      </c>
      <c r="G177" s="111">
        <f>IFERROR(VLOOKUP($B177,Associations!$B$2:$F$1093,5,0),"")</f>
        <v>20</v>
      </c>
      <c r="H177" s="106">
        <f>IFERROR(IF(ISNA(VLOOKUP(CONCATENATE(A177," ",B177),'Club Coëff'!$D$2:$E515,2,0)),VLOOKUP($B177,Associations!$B$2:$F515,2,0)/5,VLOOKUP(CONCATENATE(A177," ",B177),'Club Coëff'!$D$2:$E515,2,0)),"")</f>
        <v>5.088000181</v>
      </c>
      <c r="I177" s="112" t="str">
        <f>IFERROR(IF(AND(OR(C177="CC",C177="GC"),ISNA(VLOOKUP(CONCATENATE(A177," ",B177),'Club Coëff'!$D$2:$E$65536,2,0))),"*",""),"")</f>
        <v/>
      </c>
      <c r="J177" s="106" t="str">
        <f t="shared" si="1"/>
        <v>Chippewa Falls Strykers (DAR)</v>
      </c>
      <c r="K177" s="106">
        <f>IFERROR(ROUND(VLOOKUP($B177,Associations!$B$2:$F515,4,0),3)*0.75^IF(OR(VLOOKUP($C177,'Final Sites'!$A:$C,3,0)&gt;0),$E177-1,IF($G177&lt;=3,$E177+3,IF($G177&lt;=6,$E177+2,IF($G177&lt;=30,$E177+1,$E177))))*IF(VLOOKUP($C177,'Final Sites'!$A:$C,3,0)=2,1/10,1),"")</f>
        <v>19.17</v>
      </c>
      <c r="L177" s="105">
        <f t="shared" si="2"/>
        <v>23</v>
      </c>
      <c r="M177" s="105" t="str">
        <f t="shared" si="3"/>
        <v>Chippewa Falls Strykers (DAR)</v>
      </c>
      <c r="N177" s="106">
        <f t="shared" si="4"/>
        <v>5.088000181</v>
      </c>
    </row>
    <row r="178" ht="9.0" customHeight="1">
      <c r="A178" s="113" t="s">
        <v>389</v>
      </c>
      <c r="B178" s="96" t="s">
        <v>165</v>
      </c>
      <c r="C178" s="110" t="s">
        <v>945</v>
      </c>
      <c r="D178" s="96"/>
      <c r="E178" s="96">
        <v>2.0</v>
      </c>
      <c r="F178" s="96" t="s">
        <v>957</v>
      </c>
      <c r="G178" s="111">
        <f>IFERROR(VLOOKUP($B178,Associations!$B$2:$F$1093,5,0),"")</f>
        <v>21</v>
      </c>
      <c r="H178" s="106">
        <f>IFERROR(IF(ISNA(VLOOKUP(CONCATENATE(A178," ",B178),'Club Coëff'!$D$2:$E515,2,0)),VLOOKUP($B178,Associations!$B$2:$F515,2,0)/5,VLOOKUP(CONCATENATE(A178," ",B178),'Club Coëff'!$D$2:$E515,2,0)),"")</f>
        <v>4.764000094</v>
      </c>
      <c r="I178" s="112" t="str">
        <f>IFERROR(IF(AND(OR(C178="CC",C178="GC"),ISNA(VLOOKUP(CONCATENATE(A178," ",B178),'Club Coëff'!$D$2:$E$65536,2,0))),"*",""),"")</f>
        <v/>
      </c>
      <c r="J178" s="106" t="str">
        <f t="shared" si="1"/>
        <v>Kionao Locals (TUR)</v>
      </c>
      <c r="K178" s="106">
        <f>IFERROR(ROUND(VLOOKUP($B178,Associations!$B$2:$F515,4,0),3)*0.75^IF(OR(VLOOKUP($C178,'Final Sites'!$A:$C,3,0)&gt;0),$E178-1,IF($G178&lt;=3,$E178+3,IF($G178&lt;=6,$E178+2,IF($G178&lt;=30,$E178+1,$E178))))*IF(VLOOKUP($C178,'Final Sites'!$A:$C,3,0)=2,1/10,1),"")</f>
        <v>18.4865625</v>
      </c>
      <c r="L178" s="105">
        <f t="shared" si="2"/>
        <v>13</v>
      </c>
      <c r="M178" s="105" t="str">
        <f t="shared" si="3"/>
        <v>Kionao Locals (TUR)</v>
      </c>
      <c r="N178" s="106">
        <f t="shared" si="4"/>
        <v>4.764000094</v>
      </c>
    </row>
    <row r="179" ht="9.0" customHeight="1">
      <c r="A179" s="113" t="s">
        <v>473</v>
      </c>
      <c r="B179" s="96" t="s">
        <v>260</v>
      </c>
      <c r="C179" s="110" t="s">
        <v>945</v>
      </c>
      <c r="D179" s="96"/>
      <c r="E179" s="96">
        <v>2.0</v>
      </c>
      <c r="F179" s="96" t="s">
        <v>957</v>
      </c>
      <c r="G179" s="111">
        <f>IFERROR(VLOOKUP($B179,Associations!$B$2:$F$1093,5,0),"")</f>
        <v>23</v>
      </c>
      <c r="H179" s="106">
        <f>IFERROR(IF(ISNA(VLOOKUP(CONCATENATE(A179," ",B179),'Club Coëff'!$D$2:$E515,2,0)),VLOOKUP($B179,Associations!$B$2:$F515,2,0)/5,VLOOKUP(CONCATENATE(A179," ",B179),'Club Coëff'!$D$2:$E515,2,0)),"")</f>
        <v>4.387400099</v>
      </c>
      <c r="I179" s="112" t="str">
        <f>IFERROR(IF(AND(OR(C179="CC",C179="GC"),ISNA(VLOOKUP(CONCATENATE(A179," ",B179),'Club Coëff'!$D$2:$E$65536,2,0))),"*",""),"")</f>
        <v/>
      </c>
      <c r="J179" s="106" t="str">
        <f t="shared" si="1"/>
        <v>Turoki United (VIL)</v>
      </c>
      <c r="K179" s="106">
        <f>IFERROR(ROUND(VLOOKUP($B179,Associations!$B$2:$F515,4,0),3)*0.75^IF(OR(VLOOKUP($C179,'Final Sites'!$A:$C,3,0)&gt;0),$E179-1,IF($G179&lt;=3,$E179+3,IF($G179&lt;=6,$E179+2,IF($G179&lt;=30,$E179+1,$E179))))*IF(VLOOKUP($C179,'Final Sites'!$A:$C,3,0)=2,1/10,1),"")</f>
        <v>17.69217188</v>
      </c>
      <c r="L179" s="105">
        <f t="shared" si="2"/>
        <v>13</v>
      </c>
      <c r="M179" s="105" t="str">
        <f t="shared" si="3"/>
        <v>Turoki United (VIL)</v>
      </c>
      <c r="N179" s="106">
        <f t="shared" si="4"/>
        <v>4.387400099</v>
      </c>
    </row>
    <row r="180" ht="9.0" customHeight="1">
      <c r="A180" s="113" t="s">
        <v>969</v>
      </c>
      <c r="B180" s="96" t="s">
        <v>208</v>
      </c>
      <c r="C180" s="110" t="s">
        <v>945</v>
      </c>
      <c r="D180" s="96"/>
      <c r="E180" s="96">
        <v>2.0</v>
      </c>
      <c r="F180" s="96" t="s">
        <v>957</v>
      </c>
      <c r="G180" s="111">
        <f>IFERROR(VLOOKUP($B180,Associations!$B$2:$F$1093,5,0),"")</f>
        <v>24</v>
      </c>
      <c r="H180" s="106">
        <f>IFERROR(IF(ISNA(VLOOKUP(CONCATENATE(A180," ",B180),'Club Coëff'!$D$2:$E515,2,0)),VLOOKUP($B180,Associations!$B$2:$F515,2,0)/5,VLOOKUP(CONCATENATE(A180," ",B180),'Club Coëff'!$D$2:$E515,2,0)),"")</f>
        <v>3.976</v>
      </c>
      <c r="I180" s="112" t="str">
        <f>IFERROR(IF(AND(OR(C180="CC",C180="GC"),ISNA(VLOOKUP(CONCATENATE(A180," ",B180),'Club Coëff'!$D$2:$E$65536,2,0))),"*",""),"")</f>
        <v/>
      </c>
      <c r="J180" s="106" t="str">
        <f t="shared" si="1"/>
        <v>NT United (EFL)</v>
      </c>
      <c r="K180" s="106">
        <f>IFERROR(ROUND(VLOOKUP($B180,Associations!$B$2:$F515,4,0),3)*0.75^IF(OR(VLOOKUP($C180,'Final Sites'!$A:$C,3,0)&gt;0),$E180-1,IF($G180&lt;=3,$E180+3,IF($G180&lt;=6,$E180+2,IF($G180&lt;=30,$E180+1,$E180))))*IF(VLOOKUP($C180,'Final Sites'!$A:$C,3,0)=2,1/10,1),"")</f>
        <v>16.824375</v>
      </c>
      <c r="L180" s="105">
        <f t="shared" si="2"/>
        <v>9</v>
      </c>
      <c r="M180" s="105" t="str">
        <f t="shared" si="3"/>
        <v>NT United (EFL)</v>
      </c>
      <c r="N180" s="106">
        <f t="shared" si="4"/>
        <v>3.976</v>
      </c>
    </row>
    <row r="181" ht="9.0" customHeight="1">
      <c r="A181" s="113" t="s">
        <v>486</v>
      </c>
      <c r="B181" s="96" t="s">
        <v>276</v>
      </c>
      <c r="C181" s="110" t="s">
        <v>945</v>
      </c>
      <c r="D181" s="96"/>
      <c r="E181" s="96">
        <v>2.0</v>
      </c>
      <c r="F181" s="96" t="s">
        <v>957</v>
      </c>
      <c r="G181" s="111">
        <f>IFERROR(VLOOKUP($B181,Associations!$B$2:$F$1093,5,0),"")</f>
        <v>25</v>
      </c>
      <c r="H181" s="106">
        <f>IFERROR(IF(ISNA(VLOOKUP(CONCATENATE(A181," ",B181),'Club Coëff'!$D$2:$E515,2,0)),VLOOKUP($B181,Associations!$B$2:$F515,2,0)/5,VLOOKUP(CONCATENATE(A181," ",B181),'Club Coëff'!$D$2:$E515,2,0)),"")</f>
        <v>3.844000068</v>
      </c>
      <c r="I181" s="112" t="str">
        <f>IFERROR(IF(AND(OR(C181="CC",C181="GC"),ISNA(VLOOKUP(CONCATENATE(A181," ",B181),'Club Coëff'!$D$2:$E$65536,2,0))),"*",""),"")</f>
        <v/>
      </c>
      <c r="J181" s="106" t="str">
        <f t="shared" si="1"/>
        <v>Ojian Orangemen (TAE)</v>
      </c>
      <c r="K181" s="106">
        <f>IFERROR(ROUND(VLOOKUP($B181,Associations!$B$2:$F515,4,0),3)*0.75^IF(OR(VLOOKUP($C181,'Final Sites'!$A:$C,3,0)&gt;0),$E181-1,IF($G181&lt;=3,$E181+3,IF($G181&lt;=6,$E181+2,IF($G181&lt;=30,$E181+1,$E181))))*IF(VLOOKUP($C181,'Final Sites'!$A:$C,3,0)=2,1/10,1),"")</f>
        <v>16.5459375</v>
      </c>
      <c r="L181" s="105">
        <f t="shared" si="2"/>
        <v>15</v>
      </c>
      <c r="M181" s="105" t="str">
        <f t="shared" si="3"/>
        <v>Ojian Orangemen (TAE)</v>
      </c>
      <c r="N181" s="106">
        <f t="shared" si="4"/>
        <v>3.844000068</v>
      </c>
    </row>
    <row r="182" ht="9.0" customHeight="1">
      <c r="A182" s="113" t="s">
        <v>365</v>
      </c>
      <c r="B182" s="96" t="s">
        <v>273</v>
      </c>
      <c r="C182" s="110" t="s">
        <v>945</v>
      </c>
      <c r="D182" s="96"/>
      <c r="E182" s="96">
        <v>2.0</v>
      </c>
      <c r="F182" s="96" t="s">
        <v>957</v>
      </c>
      <c r="G182" s="111">
        <f>IFERROR(VLOOKUP($B182,Associations!$B$2:$F$1093,5,0),"")</f>
        <v>27</v>
      </c>
      <c r="H182" s="106">
        <f>IFERROR(IF(ISNA(VLOOKUP(CONCATENATE(A182," ",B182),'Club Coëff'!$D$2:$E515,2,0)),VLOOKUP($B182,Associations!$B$2:$F515,2,0)/5,VLOOKUP(CONCATENATE(A182," ",B182),'Club Coëff'!$D$2:$E515,2,0)),"")</f>
        <v>3.802000091</v>
      </c>
      <c r="I182" s="112" t="str">
        <f>IFERROR(IF(AND(OR(C182="CC",C182="GC"),ISNA(VLOOKUP(CONCATENATE(A182," ",B182),'Club Coëff'!$D$2:$E$65536,2,0))),"*",""),"")</f>
        <v/>
      </c>
      <c r="J182" s="106" t="str">
        <f t="shared" si="1"/>
        <v>Bugny FC (SAU)</v>
      </c>
      <c r="K182" s="106">
        <f>IFERROR(ROUND(VLOOKUP($B182,Associations!$B$2:$F515,4,0),3)*0.75^IF(OR(VLOOKUP($C182,'Final Sites'!$A:$C,3,0)&gt;0),$E182-1,IF($G182&lt;=3,$E182+3,IF($G182&lt;=6,$E182+2,IF($G182&lt;=30,$E182+1,$E182))))*IF(VLOOKUP($C182,'Final Sites'!$A:$C,3,0)=2,1/10,1),"")</f>
        <v>16.45734375</v>
      </c>
      <c r="L182" s="105">
        <f t="shared" si="2"/>
        <v>8</v>
      </c>
      <c r="M182" s="105" t="str">
        <f t="shared" si="3"/>
        <v>Bugny FC (SAU)</v>
      </c>
      <c r="N182" s="106">
        <f t="shared" si="4"/>
        <v>3.802000091</v>
      </c>
    </row>
    <row r="183" ht="9.0" customHeight="1">
      <c r="A183" s="113" t="s">
        <v>499</v>
      </c>
      <c r="B183" s="96" t="s">
        <v>295</v>
      </c>
      <c r="C183" s="110" t="s">
        <v>945</v>
      </c>
      <c r="D183" s="96"/>
      <c r="E183" s="96">
        <v>2.0</v>
      </c>
      <c r="F183" s="96" t="s">
        <v>957</v>
      </c>
      <c r="G183" s="111">
        <f>IFERROR(VLOOKUP($B183,Associations!$B$2:$F$1093,5,0),"")</f>
        <v>28</v>
      </c>
      <c r="H183" s="106">
        <f>IFERROR(IF(ISNA(VLOOKUP(CONCATENATE(A183," ",B183),'Club Coëff'!$D$2:$E515,2,0)),VLOOKUP($B183,Associations!$B$2:$F515,2,0)/5,VLOOKUP(CONCATENATE(A183," ",B183),'Club Coëff'!$D$2:$E515,2,0)),"")</f>
        <v>3.67000014</v>
      </c>
      <c r="I183" s="112" t="str">
        <f>IFERROR(IF(AND(OR(C183="CC",C183="GC"),ISNA(VLOOKUP(CONCATENATE(A183," ",B183),'Club Coëff'!$D$2:$E$65536,2,0))),"*",""),"")</f>
        <v/>
      </c>
      <c r="J183" s="106" t="str">
        <f t="shared" si="1"/>
        <v>Cahrsinleh Devils (CRM)</v>
      </c>
      <c r="K183" s="106">
        <f>IFERROR(ROUND(VLOOKUP($B183,Associations!$B$2:$F515,4,0),3)*0.75^IF(OR(VLOOKUP($C183,'Final Sites'!$A:$C,3,0)&gt;0),$E183-1,IF($G183&lt;=3,$E183+3,IF($G183&lt;=6,$E183+2,IF($G183&lt;=30,$E183+1,$E183))))*IF(VLOOKUP($C183,'Final Sites'!$A:$C,3,0)=2,1/10,1),"")</f>
        <v>16.17890625</v>
      </c>
      <c r="L183" s="105">
        <f t="shared" si="2"/>
        <v>17</v>
      </c>
      <c r="M183" s="105" t="str">
        <f t="shared" si="3"/>
        <v>Cahrsinleh Devils (CRM)</v>
      </c>
      <c r="N183" s="106">
        <f t="shared" si="4"/>
        <v>3.67000014</v>
      </c>
    </row>
    <row r="184" ht="9.0" customHeight="1">
      <c r="A184" s="113" t="s">
        <v>283</v>
      </c>
      <c r="B184" s="96" t="s">
        <v>284</v>
      </c>
      <c r="C184" s="110" t="s">
        <v>945</v>
      </c>
      <c r="D184" s="96"/>
      <c r="E184" s="96">
        <v>2.0</v>
      </c>
      <c r="F184" s="96" t="s">
        <v>957</v>
      </c>
      <c r="G184" s="111">
        <f>IFERROR(VLOOKUP($B184,Associations!$B$2:$F$1093,5,0),"")</f>
        <v>29</v>
      </c>
      <c r="H184" s="106">
        <f>IFERROR(IF(ISNA(VLOOKUP(CONCATENATE(A184," ",B184),'Club Coëff'!$D$2:$E515,2,0)),VLOOKUP($B184,Associations!$B$2:$F515,2,0)/5,VLOOKUP(CONCATENATE(A184," ",B184),'Club Coëff'!$D$2:$E515,2,0)),"")</f>
        <v>3.233000059</v>
      </c>
      <c r="I184" s="112" t="str">
        <f>IFERROR(IF(AND(OR(C184="CC",C184="GC"),ISNA(VLOOKUP(CONCATENATE(A184," ",B184),'Club Coëff'!$D$2:$E$65536,2,0))),"*",""),"")</f>
        <v/>
      </c>
      <c r="J184" s="106" t="str">
        <f t="shared" si="1"/>
        <v>Skyline United (MNG)</v>
      </c>
      <c r="K184" s="106">
        <f>IFERROR(ROUND(VLOOKUP($B184,Associations!$B$2:$F515,4,0),3)*0.75^IF(OR(VLOOKUP($C184,'Final Sites'!$A:$C,3,0)&gt;0),$E184-1,IF($G184&lt;=3,$E184+3,IF($G184&lt;=6,$E184+2,IF($G184&lt;=30,$E184+1,$E184))))*IF(VLOOKUP($C184,'Final Sites'!$A:$C,3,0)=2,1/10,1),"")</f>
        <v>15.25710938</v>
      </c>
      <c r="L184" s="105">
        <f t="shared" si="2"/>
        <v>14</v>
      </c>
      <c r="M184" s="105" t="str">
        <f t="shared" si="3"/>
        <v>Skyline United (MNG)</v>
      </c>
      <c r="N184" s="106">
        <f t="shared" si="4"/>
        <v>3.233000059</v>
      </c>
    </row>
    <row r="185" ht="9.0" customHeight="1">
      <c r="A185" s="113" t="s">
        <v>970</v>
      </c>
      <c r="B185" s="96" t="s">
        <v>233</v>
      </c>
      <c r="C185" s="110" t="s">
        <v>945</v>
      </c>
      <c r="D185" s="96"/>
      <c r="E185" s="96">
        <v>2.0</v>
      </c>
      <c r="F185" s="96" t="s">
        <v>957</v>
      </c>
      <c r="G185" s="111">
        <f>IFERROR(VLOOKUP($B185,Associations!$B$2:$F$1093,5,0),"")</f>
        <v>30</v>
      </c>
      <c r="H185" s="106">
        <f>IFERROR(IF(ISNA(VLOOKUP(CONCATENATE(A185," ",B185),'Club Coëff'!$D$2:$E515,2,0)),VLOOKUP($B185,Associations!$B$2:$F515,2,0)/5,VLOOKUP(CONCATENATE(A185," ",B185),'Club Coëff'!$D$2:$E515,2,0)),"")</f>
        <v>2.990000119</v>
      </c>
      <c r="I185" s="112" t="str">
        <f>IFERROR(IF(AND(OR(C185="CC",C185="GC"),ISNA(VLOOKUP(CONCATENATE(A185," ",B185),'Club Coëff'!$D$2:$E$65536,2,0))),"*",""),"")</f>
        <v/>
      </c>
      <c r="J185" s="106" t="str">
        <f t="shared" si="1"/>
        <v>Sporting White Rock (CAW)</v>
      </c>
      <c r="K185" s="106">
        <f>IFERROR(ROUND(VLOOKUP($B185,Associations!$B$2:$F515,4,0),3)*0.75^IF(OR(VLOOKUP($C185,'Final Sites'!$A:$C,3,0)&gt;0),$E185-1,IF($G185&lt;=3,$E185+3,IF($G185&lt;=6,$E185+2,IF($G185&lt;=30,$E185+1,$E185))))*IF(VLOOKUP($C185,'Final Sites'!$A:$C,3,0)=2,1/10,1),"")</f>
        <v>14.74453125</v>
      </c>
      <c r="L185" s="105">
        <f t="shared" si="2"/>
        <v>19</v>
      </c>
      <c r="M185" s="105" t="str">
        <f t="shared" si="3"/>
        <v>Sporting White Rock (CAW)</v>
      </c>
      <c r="N185" s="106">
        <f t="shared" si="4"/>
        <v>2.990000119</v>
      </c>
    </row>
    <row r="186" ht="9.0" customHeight="1">
      <c r="A186" s="113" t="s">
        <v>483</v>
      </c>
      <c r="B186" s="96" t="s">
        <v>322</v>
      </c>
      <c r="C186" s="110" t="s">
        <v>945</v>
      </c>
      <c r="D186" s="96"/>
      <c r="E186" s="96">
        <v>2.0</v>
      </c>
      <c r="F186" s="96" t="s">
        <v>957</v>
      </c>
      <c r="G186" s="111">
        <f>IFERROR(VLOOKUP($B186,Associations!$B$2:$F$1093,5,0),"")</f>
        <v>31</v>
      </c>
      <c r="H186" s="106">
        <f>IFERROR(IF(ISNA(VLOOKUP(CONCATENATE(A186," ",B186),'Club Coëff'!$D$2:$E515,2,0)),VLOOKUP($B186,Associations!$B$2:$F515,2,0)/5,VLOOKUP(CONCATENATE(A186," ",B186),'Club Coëff'!$D$2:$E515,2,0)),"")</f>
        <v>2.765000038</v>
      </c>
      <c r="I186" s="112" t="str">
        <f>IFERROR(IF(AND(OR(C186="CC",C186="GC"),ISNA(VLOOKUP(CONCATENATE(A186," ",B186),'Club Coëff'!$D$2:$E$65536,2,0))),"*",""),"")</f>
        <v/>
      </c>
      <c r="J186" s="106" t="str">
        <f t="shared" si="1"/>
        <v>OS Brigade Neurale (SXB)</v>
      </c>
      <c r="K186" s="106">
        <f>IFERROR(ROUND(VLOOKUP($B186,Associations!$B$2:$F515,4,0),3)*0.75^IF(OR(VLOOKUP($C186,'Final Sites'!$A:$C,3,0)&gt;0),$E186-1,IF($G186&lt;=3,$E186+3,IF($G186&lt;=6,$E186+2,IF($G186&lt;=30,$E186+1,$E186))))*IF(VLOOKUP($C186,'Final Sites'!$A:$C,3,0)=2,1/10,1),"")</f>
        <v>19.0265625</v>
      </c>
      <c r="L186" s="105">
        <f t="shared" si="2"/>
        <v>18</v>
      </c>
      <c r="M186" s="105" t="str">
        <f t="shared" si="3"/>
        <v>OS Brigade Neurale (SXB)</v>
      </c>
      <c r="N186" s="106">
        <f t="shared" si="4"/>
        <v>2.765000038</v>
      </c>
    </row>
    <row r="187" ht="9.0" customHeight="1">
      <c r="A187" s="113" t="s">
        <v>431</v>
      </c>
      <c r="B187" s="96" t="s">
        <v>317</v>
      </c>
      <c r="C187" s="110" t="s">
        <v>945</v>
      </c>
      <c r="D187" s="96"/>
      <c r="E187" s="96">
        <v>2.0</v>
      </c>
      <c r="F187" s="96" t="s">
        <v>957</v>
      </c>
      <c r="G187" s="111">
        <f>IFERROR(VLOOKUP($B187,Associations!$B$2:$F$1093,5,0),"")</f>
        <v>32</v>
      </c>
      <c r="H187" s="106">
        <f>IFERROR(IF(ISNA(VLOOKUP(CONCATENATE(A187," ",B187),'Club Coëff'!$D$2:$E515,2,0)),VLOOKUP($B187,Associations!$B$2:$F515,2,0)/5,VLOOKUP(CONCATENATE(A187," ",B187),'Club Coëff'!$D$2:$E515,2,0)),"")</f>
        <v>2.725000089</v>
      </c>
      <c r="I187" s="112" t="str">
        <f>IFERROR(IF(AND(OR(C187="CC",C187="GC"),ISNA(VLOOKUP(CONCATENATE(A187," ",B187),'Club Coëff'!$D$2:$E$65536,2,0))),"*",""),"")</f>
        <v/>
      </c>
      <c r="J187" s="106" t="str">
        <f t="shared" si="1"/>
        <v>Ulsa (SSO)</v>
      </c>
      <c r="K187" s="106">
        <f>IFERROR(ROUND(VLOOKUP($B187,Associations!$B$2:$F515,4,0),3)*0.75^IF(OR(VLOOKUP($C187,'Final Sites'!$A:$C,3,0)&gt;0),$E187-1,IF($G187&lt;=3,$E187+3,IF($G187&lt;=6,$E187+2,IF($G187&lt;=30,$E187+1,$E187))))*IF(VLOOKUP($C187,'Final Sites'!$A:$C,3,0)=2,1/10,1),"")</f>
        <v>18.9140625</v>
      </c>
      <c r="L187" s="105">
        <f t="shared" si="2"/>
        <v>4</v>
      </c>
      <c r="M187" s="105" t="str">
        <f t="shared" si="3"/>
        <v>Ulsa (SSO)</v>
      </c>
      <c r="N187" s="106">
        <f t="shared" si="4"/>
        <v>2.725000089</v>
      </c>
    </row>
    <row r="188" ht="9.0" customHeight="1">
      <c r="A188" s="113" t="s">
        <v>361</v>
      </c>
      <c r="B188" s="96" t="s">
        <v>340</v>
      </c>
      <c r="C188" s="110" t="s">
        <v>945</v>
      </c>
      <c r="D188" s="96"/>
      <c r="E188" s="96">
        <v>2.0</v>
      </c>
      <c r="F188" s="96" t="s">
        <v>957</v>
      </c>
      <c r="G188" s="111">
        <f>IFERROR(VLOOKUP($B188,Associations!$B$2:$F$1093,5,0),"")</f>
        <v>33</v>
      </c>
      <c r="H188" s="106">
        <f>IFERROR(IF(ISNA(VLOOKUP(CONCATENATE(A188," ",B188),'Club Coëff'!$D$2:$E515,2,0)),VLOOKUP($B188,Associations!$B$2:$F515,2,0)/5,VLOOKUP(CONCATENATE(A188," ",B188),'Club Coëff'!$D$2:$E515,2,0)),"")</f>
        <v>2.652000042</v>
      </c>
      <c r="I188" s="112" t="str">
        <f>IFERROR(IF(AND(OR(C188="CC",C188="GC"),ISNA(VLOOKUP(CONCATENATE(A188," ",B188),'Club Coëff'!$D$2:$E$65536,2,0))),"*",""),"")</f>
        <v/>
      </c>
      <c r="J188" s="106" t="str">
        <f t="shared" si="1"/>
        <v>Cărbune Județ FC (ANT)</v>
      </c>
      <c r="K188" s="106">
        <f>IFERROR(ROUND(VLOOKUP($B188,Associations!$B$2:$F515,4,0),3)*0.75^IF(OR(VLOOKUP($C188,'Final Sites'!$A:$C,3,0)&gt;0),$E188-1,IF($G188&lt;=3,$E188+3,IF($G188&lt;=6,$E188+2,IF($G188&lt;=30,$E188+1,$E188))))*IF(VLOOKUP($C188,'Final Sites'!$A:$C,3,0)=2,1/10,1),"")</f>
        <v>18.70875</v>
      </c>
      <c r="L188" s="105">
        <f t="shared" si="2"/>
        <v>16</v>
      </c>
      <c r="M188" s="105" t="str">
        <f t="shared" si="3"/>
        <v>Cărbune Județ FC (ANT)</v>
      </c>
      <c r="N188" s="106">
        <f t="shared" si="4"/>
        <v>2.652000042</v>
      </c>
    </row>
    <row r="189" ht="9.0" customHeight="1">
      <c r="A189" s="113" t="s">
        <v>297</v>
      </c>
      <c r="B189" s="96" t="s">
        <v>298</v>
      </c>
      <c r="C189" s="110" t="s">
        <v>945</v>
      </c>
      <c r="D189" s="96"/>
      <c r="E189" s="96">
        <v>2.0</v>
      </c>
      <c r="F189" s="96" t="s">
        <v>957</v>
      </c>
      <c r="G189" s="111">
        <f>IFERROR(VLOOKUP($B189,Associations!$B$2:$F$1093,5,0),"")</f>
        <v>34</v>
      </c>
      <c r="H189" s="106">
        <f>IFERROR(IF(ISNA(VLOOKUP(CONCATENATE(A189," ",B189),'Club Coëff'!$D$2:$E515,2,0)),VLOOKUP($B189,Associations!$B$2:$F515,2,0)/5,VLOOKUP(CONCATENATE(A189," ",B189),'Club Coëff'!$D$2:$E515,2,0)),"")</f>
        <v>2.355000103</v>
      </c>
      <c r="I189" s="112" t="str">
        <f>IFERROR(IF(AND(OR(C189="CC",C189="GC"),ISNA(VLOOKUP(CONCATENATE(A189," ",B189),'Club Coëff'!$D$2:$E$65536,2,0))),"*",""),"")</f>
        <v/>
      </c>
      <c r="J189" s="106" t="str">
        <f t="shared" si="1"/>
        <v>Mountbatten Junction (LLF)</v>
      </c>
      <c r="K189" s="106">
        <f>IFERROR(ROUND(VLOOKUP($B189,Associations!$B$2:$F515,4,0),3)*0.75^IF(OR(VLOOKUP($C189,'Final Sites'!$A:$C,3,0)&gt;0),$E189-1,IF($G189&lt;=3,$E189+3,IF($G189&lt;=6,$E189+2,IF($G189&lt;=30,$E189+1,$E189))))*IF(VLOOKUP($C189,'Final Sites'!$A:$C,3,0)=2,1/10,1),"")</f>
        <v>17.8734375</v>
      </c>
      <c r="L189" s="105">
        <f t="shared" si="2"/>
        <v>20</v>
      </c>
      <c r="M189" s="105" t="str">
        <f t="shared" si="3"/>
        <v>Mountbatten Junction (LLF)</v>
      </c>
      <c r="N189" s="106">
        <f t="shared" si="4"/>
        <v>2.355000103</v>
      </c>
    </row>
    <row r="190" ht="9.0" customHeight="1">
      <c r="A190" s="113" t="s">
        <v>432</v>
      </c>
      <c r="B190" s="96" t="s">
        <v>380</v>
      </c>
      <c r="C190" s="110" t="s">
        <v>945</v>
      </c>
      <c r="D190" s="96"/>
      <c r="E190" s="96">
        <v>2.0</v>
      </c>
      <c r="F190" s="96" t="s">
        <v>957</v>
      </c>
      <c r="G190" s="111">
        <f>IFERROR(VLOOKUP($B190,Associations!$B$2:$F$1093,5,0),"")</f>
        <v>35</v>
      </c>
      <c r="H190" s="106">
        <f>IFERROR(IF(ISNA(VLOOKUP(CONCATENATE(A190," ",B190),'Club Coëff'!$D$2:$E515,2,0)),VLOOKUP($B190,Associations!$B$2:$F515,2,0)/5,VLOOKUP(CONCATENATE(A190," ",B190),'Club Coëff'!$D$2:$E515,2,0)),"")</f>
        <v>2.02</v>
      </c>
      <c r="I190" s="112" t="str">
        <f>IFERROR(IF(AND(OR(C190="CC",C190="GC"),ISNA(VLOOKUP(CONCATENATE(A190," ",B190),'Club Coëff'!$D$2:$E$65536,2,0))),"*",""),"")</f>
        <v/>
      </c>
      <c r="J190" s="106" t="str">
        <f t="shared" si="1"/>
        <v>Cardrake Fronds (STA)</v>
      </c>
      <c r="K190" s="106">
        <f>IFERROR(ROUND(VLOOKUP($B190,Associations!$B$2:$F515,4,0),3)*0.75^IF(OR(VLOOKUP($C190,'Final Sites'!$A:$C,3,0)&gt;0),$E190-1,IF($G190&lt;=3,$E190+3,IF($G190&lt;=6,$E190+2,IF($G190&lt;=30,$E190+1,$E190))))*IF(VLOOKUP($C190,'Final Sites'!$A:$C,3,0)=2,1/10,1),"")</f>
        <v>16.93125</v>
      </c>
      <c r="L190" s="105">
        <f t="shared" si="2"/>
        <v>15</v>
      </c>
      <c r="M190" s="105" t="str">
        <f t="shared" si="3"/>
        <v>Cardrake Fronds (STA)</v>
      </c>
      <c r="N190" s="106">
        <f t="shared" si="4"/>
        <v>2.02</v>
      </c>
    </row>
    <row r="191" ht="9.0" customHeight="1">
      <c r="A191" s="113" t="s">
        <v>302</v>
      </c>
      <c r="B191" s="96" t="s">
        <v>303</v>
      </c>
      <c r="C191" s="110" t="s">
        <v>945</v>
      </c>
      <c r="D191" s="96"/>
      <c r="E191" s="96">
        <v>2.0</v>
      </c>
      <c r="F191" s="96" t="s">
        <v>957</v>
      </c>
      <c r="G191" s="111">
        <f>IFERROR(VLOOKUP($B191,Associations!$B$2:$F$1093,5,0),"")</f>
        <v>36</v>
      </c>
      <c r="H191" s="106">
        <f>IFERROR(IF(ISNA(VLOOKUP(CONCATENATE(A191," ",B191),'Club Coëff'!$D$2:$E515,2,0)),VLOOKUP($B191,Associations!$B$2:$F515,2,0)/5,VLOOKUP(CONCATENATE(A191," ",B191),'Club Coëff'!$D$2:$E515,2,0)),"")</f>
        <v>1.925000101</v>
      </c>
      <c r="I191" s="112" t="str">
        <f>IFERROR(IF(AND(OR(C191="CC",C191="GC"),ISNA(VLOOKUP(CONCATENATE(A191," ",B191),'Club Coëff'!$D$2:$E$65536,2,0))),"*",""),"")</f>
        <v/>
      </c>
      <c r="J191" s="106" t="str">
        <f t="shared" si="1"/>
        <v>Sparta (CLP)</v>
      </c>
      <c r="K191" s="106">
        <f>IFERROR(ROUND(VLOOKUP($B191,Associations!$B$2:$F515,4,0),3)*0.75^IF(OR(VLOOKUP($C191,'Final Sites'!$A:$C,3,0)&gt;0),$E191-1,IF($G191&lt;=3,$E191+3,IF($G191&lt;=6,$E191+2,IF($G191&lt;=30,$E191+1,$E191))))*IF(VLOOKUP($C191,'Final Sites'!$A:$C,3,0)=2,1/10,1),"")</f>
        <v>16.6640625</v>
      </c>
      <c r="L191" s="105">
        <f t="shared" si="2"/>
        <v>6</v>
      </c>
      <c r="M191" s="105" t="str">
        <f t="shared" si="3"/>
        <v>Sparta (CLP)</v>
      </c>
      <c r="N191" s="106">
        <f t="shared" si="4"/>
        <v>1.925000101</v>
      </c>
    </row>
    <row r="192" ht="9.0" customHeight="1">
      <c r="A192" s="113" t="s">
        <v>536</v>
      </c>
      <c r="B192" s="96" t="s">
        <v>348</v>
      </c>
      <c r="C192" s="110" t="s">
        <v>945</v>
      </c>
      <c r="D192" s="96"/>
      <c r="E192" s="96">
        <v>2.0</v>
      </c>
      <c r="F192" s="96" t="s">
        <v>957</v>
      </c>
      <c r="G192" s="111">
        <f>IFERROR(VLOOKUP($B192,Associations!$B$2:$F$1093,5,0),"")</f>
        <v>37</v>
      </c>
      <c r="H192" s="106">
        <f>IFERROR(IF(ISNA(VLOOKUP(CONCATENATE(A192," ",B192),'Club Coëff'!$D$2:$E515,2,0)),VLOOKUP($B192,Associations!$B$2:$F515,2,0)/5,VLOOKUP(CONCATENATE(A192," ",B192),'Club Coëff'!$D$2:$E515,2,0)),"")</f>
        <v>1.920000042</v>
      </c>
      <c r="I192" s="112" t="str">
        <f>IFERROR(IF(AND(OR(C192="CC",C192="GC"),ISNA(VLOOKUP(CONCATENATE(A192," ",B192),'Club Coëff'!$D$2:$E$65536,2,0))),"*",""),"")</f>
        <v/>
      </c>
      <c r="J192" s="106" t="str">
        <f t="shared" si="1"/>
        <v>Ramusok United (COS)</v>
      </c>
      <c r="K192" s="106">
        <f>IFERROR(ROUND(VLOOKUP($B192,Associations!$B$2:$F515,4,0),3)*0.75^IF(OR(VLOOKUP($C192,'Final Sites'!$A:$C,3,0)&gt;0),$E192-1,IF($G192&lt;=3,$E192+3,IF($G192&lt;=6,$E192+2,IF($G192&lt;=30,$E192+1,$E192))))*IF(VLOOKUP($C192,'Final Sites'!$A:$C,3,0)=2,1/10,1),"")</f>
        <v>16.65</v>
      </c>
      <c r="L192" s="105">
        <f t="shared" si="2"/>
        <v>14</v>
      </c>
      <c r="M192" s="105" t="str">
        <f t="shared" si="3"/>
        <v>Ramusok United (COS)</v>
      </c>
      <c r="N192" s="106">
        <f t="shared" si="4"/>
        <v>1.920000042</v>
      </c>
    </row>
    <row r="193" ht="9.0" customHeight="1">
      <c r="A193" s="113" t="s">
        <v>561</v>
      </c>
      <c r="B193" s="96" t="s">
        <v>309</v>
      </c>
      <c r="C193" s="110" t="s">
        <v>945</v>
      </c>
      <c r="D193" s="96"/>
      <c r="E193" s="96">
        <v>2.0</v>
      </c>
      <c r="F193" s="96" t="s">
        <v>957</v>
      </c>
      <c r="G193" s="111">
        <f>IFERROR(VLOOKUP($B193,Associations!$B$2:$F$1093,5,0),"")</f>
        <v>39</v>
      </c>
      <c r="H193" s="106">
        <f>IFERROR(IF(ISNA(VLOOKUP(CONCATENATE(A193," ",B193),'Club Coëff'!$D$2:$E515,2,0)),VLOOKUP($B193,Associations!$B$2:$F515,2,0)/5,VLOOKUP(CONCATENATE(A193," ",B193),'Club Coëff'!$D$2:$E515,2,0)),"")</f>
        <v>1.820000035</v>
      </c>
      <c r="I193" s="112" t="str">
        <f>IFERROR(IF(AND(OR(C193="CC",C193="GC"),ISNA(VLOOKUP(CONCATENATE(A193," ",B193),'Club Coëff'!$D$2:$E$65536,2,0))),"*",""),"")</f>
        <v/>
      </c>
      <c r="J193" s="106" t="str">
        <f t="shared" si="1"/>
        <v>Madruguinha Buneco Clube (CPV)</v>
      </c>
      <c r="K193" s="106">
        <f>IFERROR(ROUND(VLOOKUP($B193,Associations!$B$2:$F515,4,0),3)*0.75^IF(OR(VLOOKUP($C193,'Final Sites'!$A:$C,3,0)&gt;0),$E193-1,IF($G193&lt;=3,$E193+3,IF($G193&lt;=6,$E193+2,IF($G193&lt;=30,$E193+1,$E193))))*IF(VLOOKUP($C193,'Final Sites'!$A:$C,3,0)=2,1/10,1),"")</f>
        <v>16.36875</v>
      </c>
      <c r="L193" s="105">
        <f t="shared" si="2"/>
        <v>24</v>
      </c>
      <c r="M193" s="105" t="str">
        <f t="shared" si="3"/>
        <v>Madruguinha Buneco Clube (CPV)</v>
      </c>
      <c r="N193" s="106">
        <f t="shared" si="4"/>
        <v>1.820000035</v>
      </c>
    </row>
    <row r="194" ht="9.0" customHeight="1">
      <c r="A194" s="113" t="s">
        <v>529</v>
      </c>
      <c r="B194" s="96" t="s">
        <v>382</v>
      </c>
      <c r="C194" s="110" t="s">
        <v>945</v>
      </c>
      <c r="D194" s="96"/>
      <c r="E194" s="96">
        <v>2.0</v>
      </c>
      <c r="F194" s="96" t="s">
        <v>957</v>
      </c>
      <c r="G194" s="111">
        <f>IFERROR(VLOOKUP($B194,Associations!$B$2:$F$1093,5,0),"")</f>
        <v>40</v>
      </c>
      <c r="H194" s="106">
        <f>IFERROR(IF(ISNA(VLOOKUP(CONCATENATE(A194," ",B194),'Club Coëff'!$D$2:$E515,2,0)),VLOOKUP($B194,Associations!$B$2:$F515,2,0)/5,VLOOKUP(CONCATENATE(A194," ",B194),'Club Coëff'!$D$2:$E515,2,0)),"")</f>
        <v>1.815000038</v>
      </c>
      <c r="I194" s="112" t="str">
        <f>IFERROR(IF(AND(OR(C194="CC",C194="GC"),ISNA(VLOOKUP(CONCATENATE(A194," ",B194),'Club Coëff'!$D$2:$E$65536,2,0))),"*",""),"")</f>
        <v/>
      </c>
      <c r="J194" s="106" t="str">
        <f t="shared" si="1"/>
        <v>EK888 (HLO)</v>
      </c>
      <c r="K194" s="106">
        <f>IFERROR(ROUND(VLOOKUP($B194,Associations!$B$2:$F515,4,0),3)*0.75^IF(OR(VLOOKUP($C194,'Final Sites'!$A:$C,3,0)&gt;0),$E194-1,IF($G194&lt;=3,$E194+3,IF($G194&lt;=6,$E194+2,IF($G194&lt;=30,$E194+1,$E194))))*IF(VLOOKUP($C194,'Final Sites'!$A:$C,3,0)=2,1/10,1),"")</f>
        <v>16.3546875</v>
      </c>
      <c r="L194" s="105">
        <f t="shared" si="2"/>
        <v>5</v>
      </c>
      <c r="M194" s="105" t="str">
        <f t="shared" si="3"/>
        <v>EK888 (HLO)</v>
      </c>
      <c r="N194" s="106">
        <f t="shared" si="4"/>
        <v>1.815000038</v>
      </c>
    </row>
    <row r="195" ht="9.0" customHeight="1">
      <c r="A195" s="113" t="s">
        <v>463</v>
      </c>
      <c r="B195" s="96" t="s">
        <v>464</v>
      </c>
      <c r="C195" s="110" t="s">
        <v>945</v>
      </c>
      <c r="D195" s="96"/>
      <c r="E195" s="96">
        <v>2.0</v>
      </c>
      <c r="F195" s="96" t="s">
        <v>957</v>
      </c>
      <c r="G195" s="111">
        <f>IFERROR(VLOOKUP($B195,Associations!$B$2:$F$1093,5,0),"")</f>
        <v>41</v>
      </c>
      <c r="H195" s="106">
        <f>IFERROR(IF(ISNA(VLOOKUP(CONCATENATE(A195," ",B195),'Club Coëff'!$D$2:$E515,2,0)),VLOOKUP($B195,Associations!$B$2:$F515,2,0)/5,VLOOKUP(CONCATENATE(A195," ",B195),'Club Coëff'!$D$2:$E515,2,0)),"")</f>
        <v>1.670000072</v>
      </c>
      <c r="I195" s="112" t="str">
        <f>IFERROR(IF(AND(OR(C195="CC",C195="GC"),ISNA(VLOOKUP(CONCATENATE(A195," ",B195),'Club Coëff'!$D$2:$E$65536,2,0))),"*",""),"")</f>
        <v/>
      </c>
      <c r="J195" s="106" t="str">
        <f t="shared" si="1"/>
        <v>Extramarine (MIU)</v>
      </c>
      <c r="K195" s="106">
        <f>IFERROR(ROUND(VLOOKUP($B195,Associations!$B$2:$F515,4,0),3)*0.75^IF(OR(VLOOKUP($C195,'Final Sites'!$A:$C,3,0)&gt;0),$E195-1,IF($G195&lt;=3,$E195+3,IF($G195&lt;=6,$E195+2,IF($G195&lt;=30,$E195+1,$E195))))*IF(VLOOKUP($C195,'Final Sites'!$A:$C,3,0)=2,1/10,1),"")</f>
        <v>15.946875</v>
      </c>
      <c r="L195" s="105">
        <f t="shared" si="2"/>
        <v>11</v>
      </c>
      <c r="M195" s="105" t="str">
        <f t="shared" si="3"/>
        <v>Extramarine (MIU)</v>
      </c>
      <c r="N195" s="106">
        <f t="shared" si="4"/>
        <v>1.670000072</v>
      </c>
    </row>
    <row r="196" ht="9.0" customHeight="1">
      <c r="A196" s="113" t="s">
        <v>574</v>
      </c>
      <c r="B196" s="96" t="s">
        <v>442</v>
      </c>
      <c r="C196" s="110" t="s">
        <v>945</v>
      </c>
      <c r="D196" s="96"/>
      <c r="E196" s="96">
        <v>2.0</v>
      </c>
      <c r="F196" s="96" t="s">
        <v>957</v>
      </c>
      <c r="G196" s="111">
        <f>IFERROR(VLOOKUP($B196,Associations!$B$2:$F$1093,5,0),"")</f>
        <v>42</v>
      </c>
      <c r="H196" s="106">
        <f>IFERROR(IF(ISNA(VLOOKUP(CONCATENATE(A196," ",B196),'Club Coëff'!$D$2:$E515,2,0)),VLOOKUP($B196,Associations!$B$2:$F515,2,0)/5,VLOOKUP(CONCATENATE(A196," ",B196),'Club Coëff'!$D$2:$E515,2,0)),"")</f>
        <v>1.605000067</v>
      </c>
      <c r="I196" s="112" t="str">
        <f>IFERROR(IF(AND(OR(C196="CC",C196="GC"),ISNA(VLOOKUP(CONCATENATE(A196," ",B196),'Club Coëff'!$D$2:$E$65536,2,0))),"*",""),"")</f>
        <v/>
      </c>
      <c r="J196" s="106" t="str">
        <f t="shared" si="1"/>
        <v>Stroyfungul GU (EAR)</v>
      </c>
      <c r="K196" s="106">
        <f>IFERROR(ROUND(VLOOKUP($B196,Associations!$B$2:$F515,4,0),3)*0.75^IF(OR(VLOOKUP($C196,'Final Sites'!$A:$C,3,0)&gt;0),$E196-1,IF($G196&lt;=3,$E196+3,IF($G196&lt;=6,$E196+2,IF($G196&lt;=30,$E196+1,$E196))))*IF(VLOOKUP($C196,'Final Sites'!$A:$C,3,0)=2,1/10,1),"")</f>
        <v>15.7640625</v>
      </c>
      <c r="L196" s="105">
        <f t="shared" si="2"/>
        <v>14</v>
      </c>
      <c r="M196" s="105" t="str">
        <f t="shared" si="3"/>
        <v>Stroyfungul GU (EAR)</v>
      </c>
      <c r="N196" s="106">
        <f t="shared" si="4"/>
        <v>1.605000067</v>
      </c>
    </row>
    <row r="197" ht="9.0" customHeight="1">
      <c r="A197" s="113" t="s">
        <v>595</v>
      </c>
      <c r="B197" s="96" t="s">
        <v>427</v>
      </c>
      <c r="C197" s="110" t="s">
        <v>945</v>
      </c>
      <c r="D197" s="96"/>
      <c r="E197" s="96">
        <v>2.0</v>
      </c>
      <c r="F197" s="96" t="s">
        <v>957</v>
      </c>
      <c r="G197" s="111">
        <f>IFERROR(VLOOKUP($B197,Associations!$B$2:$F$1093,5,0),"")</f>
        <v>43</v>
      </c>
      <c r="H197" s="106">
        <f>IFERROR(IF(ISNA(VLOOKUP(CONCATENATE(A197," ",B197),'Club Coëff'!$D$2:$E515,2,0)),VLOOKUP($B197,Associations!$B$2:$F515,2,0)/5,VLOOKUP(CONCATENATE(A197," ",B197),'Club Coëff'!$D$2:$E515,2,0)),"")</f>
        <v>1.550000037</v>
      </c>
      <c r="I197" s="112" t="str">
        <f>IFERROR(IF(AND(OR(C197="CC",C197="GC"),ISNA(VLOOKUP(CONCATENATE(A197," ",B197),'Club Coëff'!$D$2:$E$65536,2,0))),"*",""),"")</f>
        <v/>
      </c>
      <c r="J197" s="106" t="str">
        <f t="shared" si="1"/>
        <v>Seersha County (ANC)</v>
      </c>
      <c r="K197" s="106">
        <f>IFERROR(ROUND(VLOOKUP($B197,Associations!$B$2:$F515,4,0),3)*0.75^IF(OR(VLOOKUP($C197,'Final Sites'!$A:$C,3,0)&gt;0),$E197-1,IF($G197&lt;=3,$E197+3,IF($G197&lt;=6,$E197+2,IF($G197&lt;=30,$E197+1,$E197))))*IF(VLOOKUP($C197,'Final Sites'!$A:$C,3,0)=2,1/10,1),"")</f>
        <v>15.609375</v>
      </c>
      <c r="L197" s="105">
        <f t="shared" si="2"/>
        <v>14</v>
      </c>
      <c r="M197" s="105" t="str">
        <f t="shared" si="3"/>
        <v>Seersha County (ANC)</v>
      </c>
      <c r="N197" s="106">
        <f t="shared" si="4"/>
        <v>1.550000037</v>
      </c>
    </row>
    <row r="198" ht="9.0" customHeight="1">
      <c r="A198" s="113" t="s">
        <v>507</v>
      </c>
      <c r="B198" s="96" t="s">
        <v>417</v>
      </c>
      <c r="C198" s="110" t="s">
        <v>945</v>
      </c>
      <c r="D198" s="96"/>
      <c r="E198" s="96">
        <v>2.0</v>
      </c>
      <c r="F198" s="96" t="s">
        <v>957</v>
      </c>
      <c r="G198" s="111">
        <f>IFERROR(VLOOKUP($B198,Associations!$B$2:$F$1093,5,0),"")</f>
        <v>45</v>
      </c>
      <c r="H198" s="106">
        <f>IFERROR(IF(ISNA(VLOOKUP(CONCATENATE(A198," ",B198),'Club Coëff'!$D$2:$E515,2,0)),VLOOKUP($B198,Associations!$B$2:$F515,2,0)/5,VLOOKUP(CONCATENATE(A198," ",B198),'Club Coëff'!$D$2:$E515,2,0)),"")</f>
        <v>1.405000066</v>
      </c>
      <c r="I198" s="112" t="str">
        <f>IFERROR(IF(AND(OR(C198="CC",C198="GC"),ISNA(VLOOKUP(CONCATENATE(A198," ",B198),'Club Coëff'!$D$2:$E$65536,2,0))),"*",""),"")</f>
        <v/>
      </c>
      <c r="J198" s="106" t="str">
        <f t="shared" si="1"/>
        <v>Pyria Thunder (UNF)</v>
      </c>
      <c r="K198" s="106">
        <f>IFERROR(ROUND(VLOOKUP($B198,Associations!$B$2:$F515,4,0),3)*0.75^IF(OR(VLOOKUP($C198,'Final Sites'!$A:$C,3,0)&gt;0),$E198-1,IF($G198&lt;=3,$E198+3,IF($G198&lt;=6,$E198+2,IF($G198&lt;=30,$E198+1,$E198))))*IF(VLOOKUP($C198,'Final Sites'!$A:$C,3,0)=2,1/10,1),"")</f>
        <v>15.2015625</v>
      </c>
      <c r="L198" s="105">
        <f t="shared" si="2"/>
        <v>13</v>
      </c>
      <c r="M198" s="105" t="str">
        <f t="shared" si="3"/>
        <v>Pyria Thunder (UNF)</v>
      </c>
      <c r="N198" s="106">
        <f t="shared" si="4"/>
        <v>1.405000066</v>
      </c>
    </row>
    <row r="199" ht="9.0" customHeight="1">
      <c r="A199" s="113" t="s">
        <v>484</v>
      </c>
      <c r="B199" s="96" t="s">
        <v>405</v>
      </c>
      <c r="C199" s="110" t="s">
        <v>945</v>
      </c>
      <c r="D199" s="96"/>
      <c r="E199" s="96">
        <v>2.0</v>
      </c>
      <c r="F199" s="96" t="s">
        <v>957</v>
      </c>
      <c r="G199" s="111">
        <f>IFERROR(VLOOKUP($B199,Associations!$B$2:$F$1093,5,0),"")</f>
        <v>46</v>
      </c>
      <c r="H199" s="106">
        <f>IFERROR(IF(ISNA(VLOOKUP(CONCATENATE(A199," ",B199),'Club Coëff'!$D$2:$E515,2,0)),VLOOKUP($B199,Associations!$B$2:$F515,2,0)/5,VLOOKUP(CONCATENATE(A199," ",B199),'Club Coëff'!$D$2:$E515,2,0)),"")</f>
        <v>1.360000034</v>
      </c>
      <c r="I199" s="112" t="str">
        <f>IFERROR(IF(AND(OR(C199="CC",C199="GC"),ISNA(VLOOKUP(CONCATENATE(A199," ",B199),'Club Coëff'!$D$2:$E$65536,2,0))),"*",""),"")</f>
        <v/>
      </c>
      <c r="J199" s="106" t="str">
        <f t="shared" si="1"/>
        <v>Qolo-Qolo (OSD)</v>
      </c>
      <c r="K199" s="106">
        <f>IFERROR(ROUND(VLOOKUP($B199,Associations!$B$2:$F515,4,0),3)*0.75^IF(OR(VLOOKUP($C199,'Final Sites'!$A:$C,3,0)&gt;0),$E199-1,IF($G199&lt;=3,$E199+3,IF($G199&lt;=6,$E199+2,IF($G199&lt;=30,$E199+1,$E199))))*IF(VLOOKUP($C199,'Final Sites'!$A:$C,3,0)=2,1/10,1),"")</f>
        <v>15.075</v>
      </c>
      <c r="L199" s="105">
        <f t="shared" si="2"/>
        <v>9</v>
      </c>
      <c r="M199" s="105" t="str">
        <f t="shared" si="3"/>
        <v>Qolo-Qolo (OSD)</v>
      </c>
      <c r="N199" s="106">
        <f t="shared" si="4"/>
        <v>1.360000034</v>
      </c>
    </row>
    <row r="200" ht="9.0" customHeight="1">
      <c r="A200" s="113" t="s">
        <v>527</v>
      </c>
      <c r="B200" s="96" t="s">
        <v>479</v>
      </c>
      <c r="C200" s="110" t="s">
        <v>945</v>
      </c>
      <c r="D200" s="96"/>
      <c r="E200" s="96">
        <v>2.0</v>
      </c>
      <c r="F200" s="96" t="s">
        <v>957</v>
      </c>
      <c r="G200" s="111">
        <f>IFERROR(VLOOKUP($B200,Associations!$B$2:$F$1093,5,0),"")</f>
        <v>48</v>
      </c>
      <c r="H200" s="106">
        <f>IFERROR(IF(ISNA(VLOOKUP(CONCATENATE(A200," ",B200),'Club Coëff'!$D$2:$E515,2,0)),VLOOKUP($B200,Associations!$B$2:$F515,2,0)/5,VLOOKUP(CONCATENATE(A200," ",B200),'Club Coëff'!$D$2:$E515,2,0)),"")</f>
        <v>1.230000031</v>
      </c>
      <c r="I200" s="112" t="str">
        <f>IFERROR(IF(AND(OR(C200="CC",C200="GC"),ISNA(VLOOKUP(CONCATENATE(A200," ",B200),'Club Coëff'!$D$2:$E$65536,2,0))),"*",""),"")</f>
        <v/>
      </c>
      <c r="J200" s="106" t="str">
        <f t="shared" si="1"/>
        <v>CCPD Penfro (AEL)</v>
      </c>
      <c r="K200" s="106">
        <f>IFERROR(ROUND(VLOOKUP($B200,Associations!$B$2:$F515,4,0),3)*0.75^IF(OR(VLOOKUP($C200,'Final Sites'!$A:$C,3,0)&gt;0),$E200-1,IF($G200&lt;=3,$E200+3,IF($G200&lt;=6,$E200+2,IF($G200&lt;=30,$E200+1,$E200))))*IF(VLOOKUP($C200,'Final Sites'!$A:$C,3,0)=2,1/10,1),"")</f>
        <v>14.709375</v>
      </c>
      <c r="L200" s="105">
        <f t="shared" si="2"/>
        <v>11</v>
      </c>
      <c r="M200" s="105" t="str">
        <f t="shared" si="3"/>
        <v>CCPD Penfro (AEL)</v>
      </c>
      <c r="N200" s="106">
        <f t="shared" si="4"/>
        <v>1.230000031</v>
      </c>
    </row>
    <row r="201" ht="9.0" customHeight="1">
      <c r="A201" s="113" t="s">
        <v>690</v>
      </c>
      <c r="B201" s="96" t="s">
        <v>434</v>
      </c>
      <c r="C201" s="110" t="s">
        <v>945</v>
      </c>
      <c r="D201" s="96"/>
      <c r="E201" s="96">
        <v>2.0</v>
      </c>
      <c r="F201" s="96" t="s">
        <v>957</v>
      </c>
      <c r="G201" s="111">
        <f>IFERROR(VLOOKUP($B201,Associations!$B$2:$F$1093,5,0),"")</f>
        <v>51</v>
      </c>
      <c r="H201" s="106">
        <f>IFERROR(IF(ISNA(VLOOKUP(CONCATENATE(A201," ",B201),'Club Coëff'!$D$2:$E515,2,0)),VLOOKUP($B201,Associations!$B$2:$F515,2,0)/5,VLOOKUP(CONCATENATE(A201," ",B201),'Club Coëff'!$D$2:$E515,2,0)),"")</f>
        <v>1.015000075</v>
      </c>
      <c r="I201" s="112" t="str">
        <f>IFERROR(IF(AND(OR(C201="CC",C201="GC"),ISNA(VLOOKUP(CONCATENATE(A201," ",B201),'Club Coëff'!$D$2:$E$65536,2,0))),"*",""),"")</f>
        <v/>
      </c>
      <c r="J201" s="106" t="str">
        <f t="shared" si="1"/>
        <v>FK Kelsey (AMV)</v>
      </c>
      <c r="K201" s="106">
        <f>IFERROR(ROUND(VLOOKUP($B201,Associations!$B$2:$F515,4,0),3)*0.75^IF(OR(VLOOKUP($C201,'Final Sites'!$A:$C,3,0)&gt;0),$E201-1,IF($G201&lt;=3,$E201+3,IF($G201&lt;=6,$E201+2,IF($G201&lt;=30,$E201+1,$E201))))*IF(VLOOKUP($C201,'Final Sites'!$A:$C,3,0)=2,1/10,1),"")</f>
        <v>14.1046875</v>
      </c>
      <c r="L201" s="105">
        <f t="shared" si="2"/>
        <v>9</v>
      </c>
      <c r="M201" s="105" t="str">
        <f t="shared" si="3"/>
        <v>FK Kelsey (AMV)</v>
      </c>
      <c r="N201" s="106">
        <f t="shared" si="4"/>
        <v>1.015000075</v>
      </c>
    </row>
    <row r="202" ht="9.0" customHeight="1">
      <c r="A202" s="113" t="s">
        <v>668</v>
      </c>
      <c r="B202" s="96" t="s">
        <v>475</v>
      </c>
      <c r="C202" s="110" t="s">
        <v>945</v>
      </c>
      <c r="D202" s="96"/>
      <c r="E202" s="96">
        <v>2.0</v>
      </c>
      <c r="F202" s="96" t="s">
        <v>957</v>
      </c>
      <c r="G202" s="111">
        <f>IFERROR(VLOOKUP($B202,Associations!$B$2:$F$1093,5,0),"")</f>
        <v>52</v>
      </c>
      <c r="H202" s="106">
        <f>IFERROR(IF(ISNA(VLOOKUP(CONCATENATE(A202," ",B202),'Club Coëff'!$D$2:$E515,2,0)),VLOOKUP($B202,Associations!$B$2:$F515,2,0)/5,VLOOKUP(CONCATENATE(A202," ",B202),'Club Coëff'!$D$2:$E515,2,0)),"")</f>
        <v>0.9750000365</v>
      </c>
      <c r="I202" s="112" t="str">
        <f>IFERROR(IF(AND(OR(C202="CC",C202="GC"),ISNA(VLOOKUP(CONCATENATE(A202," ",B202),'Club Coëff'!$D$2:$E$65536,2,0))),"*",""),"")</f>
        <v/>
      </c>
      <c r="J202" s="106" t="str">
        <f t="shared" si="1"/>
        <v>Matting Memorial (MAP)</v>
      </c>
      <c r="K202" s="106">
        <f>IFERROR(ROUND(VLOOKUP($B202,Associations!$B$2:$F515,4,0),3)*0.75^IF(OR(VLOOKUP($C202,'Final Sites'!$A:$C,3,0)&gt;0),$E202-1,IF($G202&lt;=3,$E202+3,IF($G202&lt;=6,$E202+2,IF($G202&lt;=30,$E202+1,$E202))))*IF(VLOOKUP($C202,'Final Sites'!$A:$C,3,0)=2,1/10,1),"")</f>
        <v>13.9921875</v>
      </c>
      <c r="L202" s="105">
        <f t="shared" si="2"/>
        <v>16</v>
      </c>
      <c r="M202" s="105" t="str">
        <f t="shared" si="3"/>
        <v>Matting Memorial (MAP)</v>
      </c>
      <c r="N202" s="106">
        <f t="shared" si="4"/>
        <v>0.9750000365</v>
      </c>
    </row>
    <row r="203" ht="9.0" customHeight="1">
      <c r="A203" s="113" t="s">
        <v>642</v>
      </c>
      <c r="B203" s="96" t="s">
        <v>391</v>
      </c>
      <c r="C203" s="110" t="s">
        <v>945</v>
      </c>
      <c r="D203" s="96"/>
      <c r="E203" s="96">
        <v>2.0</v>
      </c>
      <c r="F203" s="96" t="s">
        <v>957</v>
      </c>
      <c r="G203" s="111">
        <f>IFERROR(VLOOKUP($B203,Associations!$B$2:$F$1093,5,0),"")</f>
        <v>53</v>
      </c>
      <c r="H203" s="106">
        <f>IFERROR(IF(ISNA(VLOOKUP(CONCATENATE(A203," ",B203),'Club Coëff'!$D$2:$E515,2,0)),VLOOKUP($B203,Associations!$B$2:$F515,2,0)/5,VLOOKUP(CONCATENATE(A203," ",B203),'Club Coëff'!$D$2:$E515,2,0)),"")</f>
        <v>0.920000092</v>
      </c>
      <c r="I203" s="112" t="str">
        <f>IFERROR(IF(AND(OR(C203="CC",C203="GC"),ISNA(VLOOKUP(CONCATENATE(A203," ",B203),'Club Coëff'!$D$2:$E$65536,2,0))),"*",""),"")</f>
        <v/>
      </c>
      <c r="J203" s="106" t="str">
        <f t="shared" si="1"/>
        <v>FC Deska (UGO)</v>
      </c>
      <c r="K203" s="106">
        <f>IFERROR(ROUND(VLOOKUP($B203,Associations!$B$2:$F515,4,0),3)*0.75^IF(OR(VLOOKUP($C203,'Final Sites'!$A:$C,3,0)&gt;0),$E203-1,IF($G203&lt;=3,$E203+3,IF($G203&lt;=6,$E203+2,IF($G203&lt;=30,$E203+1,$E203))))*IF(VLOOKUP($C203,'Final Sites'!$A:$C,3,0)=2,1/10,1),"")</f>
        <v>13.8375</v>
      </c>
      <c r="L203" s="105">
        <f t="shared" si="2"/>
        <v>8</v>
      </c>
      <c r="M203" s="105" t="str">
        <f t="shared" si="3"/>
        <v>FC Deska (UGO)</v>
      </c>
      <c r="N203" s="106">
        <f t="shared" si="4"/>
        <v>0.920000092</v>
      </c>
    </row>
    <row r="204" ht="9.0" customHeight="1">
      <c r="A204" s="113" t="s">
        <v>715</v>
      </c>
      <c r="B204" s="96" t="s">
        <v>495</v>
      </c>
      <c r="C204" s="110" t="s">
        <v>945</v>
      </c>
      <c r="D204" s="96"/>
      <c r="E204" s="96">
        <v>2.0</v>
      </c>
      <c r="F204" s="96" t="s">
        <v>957</v>
      </c>
      <c r="G204" s="111">
        <f>IFERROR(VLOOKUP($B204,Associations!$B$2:$F$1093,5,0),"")</f>
        <v>59</v>
      </c>
      <c r="H204" s="106">
        <f>IFERROR(IF(ISNA(VLOOKUP(CONCATENATE(A204," ",B204),'Club Coëff'!$D$2:$E515,2,0)),VLOOKUP($B204,Associations!$B$2:$F515,2,0)/5,VLOOKUP(CONCATENATE(A204," ",B204),'Club Coëff'!$D$2:$E515,2,0)),"")</f>
        <v>0.745000038</v>
      </c>
      <c r="I204" s="112" t="str">
        <f>IFERROR(IF(AND(OR(C204="CC",C204="GC"),ISNA(VLOOKUP(CONCATENATE(A204," ",B204),'Club Coëff'!$D$2:$E$65536,2,0))),"*",""),"")</f>
        <v/>
      </c>
      <c r="J204" s="106" t="str">
        <f t="shared" si="1"/>
        <v>Líjü (KOR)</v>
      </c>
      <c r="K204" s="106">
        <f>IFERROR(ROUND(VLOOKUP($B204,Associations!$B$2:$F515,4,0),3)*0.75^IF(OR(VLOOKUP($C204,'Final Sites'!$A:$C,3,0)&gt;0),$E204-1,IF($G204&lt;=3,$E204+3,IF($G204&lt;=6,$E204+2,IF($G204&lt;=30,$E204+1,$E204))))*IF(VLOOKUP($C204,'Final Sites'!$A:$C,3,0)=2,1/10,1),"")</f>
        <v>13.3453125</v>
      </c>
      <c r="L204" s="105">
        <f t="shared" si="2"/>
        <v>4</v>
      </c>
      <c r="M204" s="105" t="str">
        <f t="shared" si="3"/>
        <v>Líjü (KOR)</v>
      </c>
      <c r="N204" s="106">
        <f t="shared" si="4"/>
        <v>0.745000038</v>
      </c>
    </row>
    <row r="205" ht="9.0" customHeight="1">
      <c r="A205" s="113" t="s">
        <v>682</v>
      </c>
      <c r="B205" s="96" t="s">
        <v>627</v>
      </c>
      <c r="C205" s="110" t="s">
        <v>945</v>
      </c>
      <c r="D205" s="96"/>
      <c r="E205" s="96">
        <v>2.0</v>
      </c>
      <c r="F205" s="96" t="s">
        <v>957</v>
      </c>
      <c r="G205" s="111">
        <f>IFERROR(VLOOKUP($B205,Associations!$B$2:$F$1093,5,0),"")</f>
        <v>63</v>
      </c>
      <c r="H205" s="106">
        <f>IFERROR(IF(ISNA(VLOOKUP(CONCATENATE(A205," ",B205),'Club Coëff'!$D$2:$E515,2,0)),VLOOKUP($B205,Associations!$B$2:$F515,2,0)/5,VLOOKUP(CONCATENATE(A205," ",B205),'Club Coëff'!$D$2:$E515,2,0)),"")</f>
        <v>0.6300000395</v>
      </c>
      <c r="I205" s="112" t="str">
        <f>IFERROR(IF(AND(OR(C205="CC",C205="GC"),ISNA(VLOOKUP(CONCATENATE(A205," ",B205),'Club Coëff'!$D$2:$E$65536,2,0))),"*",""),"")</f>
        <v/>
      </c>
      <c r="J205" s="106" t="str">
        <f t="shared" si="1"/>
        <v>Prime Para United (BRP)</v>
      </c>
      <c r="K205" s="106">
        <f>IFERROR(ROUND(VLOOKUP($B205,Associations!$B$2:$F515,4,0),3)*0.75^IF(OR(VLOOKUP($C205,'Final Sites'!$A:$C,3,0)&gt;0),$E205-1,IF($G205&lt;=3,$E205+3,IF($G205&lt;=6,$E205+2,IF($G205&lt;=30,$E205+1,$E205))))*IF(VLOOKUP($C205,'Final Sites'!$A:$C,3,0)=2,1/10,1),"")</f>
        <v>13.021875</v>
      </c>
      <c r="L205" s="105">
        <f t="shared" si="2"/>
        <v>17</v>
      </c>
      <c r="M205" s="105" t="str">
        <f t="shared" si="3"/>
        <v>Prime Para United (BRP)</v>
      </c>
      <c r="N205" s="106">
        <f t="shared" si="4"/>
        <v>0.6300000395</v>
      </c>
    </row>
    <row r="206" ht="9.0" customHeight="1">
      <c r="A206" s="113" t="s">
        <v>971</v>
      </c>
      <c r="B206" s="96" t="s">
        <v>602</v>
      </c>
      <c r="C206" s="110" t="s">
        <v>945</v>
      </c>
      <c r="D206" s="96"/>
      <c r="E206" s="96">
        <v>2.0</v>
      </c>
      <c r="F206" s="96" t="s">
        <v>957</v>
      </c>
      <c r="G206" s="111">
        <f>IFERROR(VLOOKUP($B206,Associations!$B$2:$F$1093,5,0),"")</f>
        <v>67</v>
      </c>
      <c r="H206" s="106">
        <f>IFERROR(IF(ISNA(VLOOKUP(CONCATENATE(A206," ",B206),'Club Coëff'!$D$2:$E515,2,0)),VLOOKUP($B206,Associations!$B$2:$F515,2,0)/5,VLOOKUP(CONCATENATE(A206," ",B206),'Club Coëff'!$D$2:$E515,2,0)),"")</f>
        <v>0.50000005</v>
      </c>
      <c r="I206" s="112" t="str">
        <f>IFERROR(IF(AND(OR(C206="CC",C206="GC"),ISNA(VLOOKUP(CONCATENATE(A206," ",B206),'Club Coëff'!$D$2:$E$65536,2,0))),"*",""),"")</f>
        <v/>
      </c>
      <c r="J206" s="106" t="str">
        <f t="shared" si="1"/>
        <v>Neuville Scythers (NSI)</v>
      </c>
      <c r="K206" s="106">
        <f>IFERROR(ROUND(VLOOKUP($B206,Associations!$B$2:$F515,4,0),3)*0.75^IF(OR(VLOOKUP($C206,'Final Sites'!$A:$C,3,0)&gt;0),$E206-1,IF($G206&lt;=3,$E206+3,IF($G206&lt;=6,$E206+2,IF($G206&lt;=30,$E206+1,$E206))))*IF(VLOOKUP($C206,'Final Sites'!$A:$C,3,0)=2,1/10,1),"")</f>
        <v>12.65625</v>
      </c>
      <c r="L206" s="105">
        <f t="shared" si="2"/>
        <v>17</v>
      </c>
      <c r="M206" s="105" t="str">
        <f t="shared" si="3"/>
        <v>Neuville Scythers (NSI)</v>
      </c>
      <c r="N206" s="106">
        <f t="shared" si="4"/>
        <v>0.50000005</v>
      </c>
    </row>
    <row r="207" ht="9.0" customHeight="1">
      <c r="A207" s="113" t="s">
        <v>773</v>
      </c>
      <c r="B207" s="96" t="s">
        <v>611</v>
      </c>
      <c r="C207" s="110" t="s">
        <v>945</v>
      </c>
      <c r="D207" s="96"/>
      <c r="E207" s="96">
        <v>2.0</v>
      </c>
      <c r="F207" s="96" t="s">
        <v>957</v>
      </c>
      <c r="G207" s="111">
        <f>IFERROR(VLOOKUP($B207,Associations!$B$2:$F$1093,5,0),"")</f>
        <v>73</v>
      </c>
      <c r="H207" s="106">
        <f>IFERROR(IF(ISNA(VLOOKUP(CONCATENATE(A207," ",B207),'Club Coëff'!$D$2:$E515,2,0)),VLOOKUP($B207,Associations!$B$2:$F515,2,0)/5,VLOOKUP(CONCATENATE(A207," ",B207),'Club Coëff'!$D$2:$E515,2,0)),"")</f>
        <v>0.440000044</v>
      </c>
      <c r="I207" s="112" t="str">
        <f>IFERROR(IF(AND(OR(C207="CC",C207="GC"),ISNA(VLOOKUP(CONCATENATE(A207," ",B207),'Club Coëff'!$D$2:$E$65536,2,0))),"*",""),"")</f>
        <v/>
      </c>
      <c r="J207" s="106" t="str">
        <f t="shared" si="1"/>
        <v>Iturributa Racing Club (ITB)</v>
      </c>
      <c r="K207" s="106">
        <f>IFERROR(ROUND(VLOOKUP($B207,Associations!$B$2:$F515,4,0),3)*0.75^IF(OR(VLOOKUP($C207,'Final Sites'!$A:$C,3,0)&gt;0),$E207-1,IF($G207&lt;=3,$E207+3,IF($G207&lt;=6,$E207+2,IF($G207&lt;=30,$E207+1,$E207))))*IF(VLOOKUP($C207,'Final Sites'!$A:$C,3,0)=2,1/10,1),"")</f>
        <v>12.4875</v>
      </c>
      <c r="L207" s="105">
        <f t="shared" si="2"/>
        <v>22</v>
      </c>
      <c r="M207" s="105" t="str">
        <f t="shared" si="3"/>
        <v>Iturributa Racing Club (ITB)</v>
      </c>
      <c r="N207" s="106">
        <f t="shared" si="4"/>
        <v>0.440000044</v>
      </c>
    </row>
    <row r="208" ht="9.0" customHeight="1">
      <c r="A208" s="113" t="s">
        <v>774</v>
      </c>
      <c r="B208" s="96" t="s">
        <v>658</v>
      </c>
      <c r="C208" s="110" t="s">
        <v>945</v>
      </c>
      <c r="D208" s="96"/>
      <c r="E208" s="96">
        <v>2.0</v>
      </c>
      <c r="F208" s="96" t="s">
        <v>957</v>
      </c>
      <c r="G208" s="111">
        <f>IFERROR(VLOOKUP($B208,Associations!$B$2:$F$1093,5,0),"")</f>
        <v>74</v>
      </c>
      <c r="H208" s="106">
        <f>IFERROR(IF(ISNA(VLOOKUP(CONCATENATE(A208," ",B208),'Club Coëff'!$D$2:$E515,2,0)),VLOOKUP($B208,Associations!$B$2:$F515,2,0)/5,VLOOKUP(CONCATENATE(A208," ",B208),'Club Coëff'!$D$2:$E515,2,0)),"")</f>
        <v>0.415</v>
      </c>
      <c r="I208" s="112" t="str">
        <f>IFERROR(IF(AND(OR(C208="CC",C208="GC"),ISNA(VLOOKUP(CONCATENATE(A208," ",B208),'Club Coëff'!$D$2:$E$65536,2,0))),"*",""),"")</f>
        <v/>
      </c>
      <c r="J208" s="106" t="str">
        <f t="shared" si="1"/>
        <v>Bendis (ICM)</v>
      </c>
      <c r="K208" s="106">
        <f>IFERROR(ROUND(VLOOKUP($B208,Associations!$B$2:$F515,4,0),3)*0.75^IF(OR(VLOOKUP($C208,'Final Sites'!$A:$C,3,0)&gt;0),$E208-1,IF($G208&lt;=3,$E208+3,IF($G208&lt;=6,$E208+2,IF($G208&lt;=30,$E208+1,$E208))))*IF(VLOOKUP($C208,'Final Sites'!$A:$C,3,0)=2,1/10,1),"")</f>
        <v>12.4171875</v>
      </c>
      <c r="L208" s="105">
        <f t="shared" si="2"/>
        <v>6</v>
      </c>
      <c r="M208" s="105" t="str">
        <f t="shared" si="3"/>
        <v>Bendis (ICM)</v>
      </c>
      <c r="N208" s="106">
        <f t="shared" si="4"/>
        <v>0.415</v>
      </c>
    </row>
    <row r="209" ht="9.0" customHeight="1">
      <c r="A209" s="113" t="s">
        <v>776</v>
      </c>
      <c r="B209" s="96" t="s">
        <v>573</v>
      </c>
      <c r="C209" s="110" t="s">
        <v>945</v>
      </c>
      <c r="D209" s="96"/>
      <c r="E209" s="96">
        <v>2.0</v>
      </c>
      <c r="F209" s="96" t="s">
        <v>957</v>
      </c>
      <c r="G209" s="111">
        <f>IFERROR(VLOOKUP($B209,Associations!$B$2:$F$1093,5,0),"")</f>
        <v>75</v>
      </c>
      <c r="H209" s="106">
        <f>IFERROR(IF(ISNA(VLOOKUP(CONCATENATE(A209," ",B209),'Club Coëff'!$D$2:$E515,2,0)),VLOOKUP($B209,Associations!$B$2:$F515,2,0)/5,VLOOKUP(CONCATENATE(A209," ",B209),'Club Coëff'!$D$2:$E515,2,0)),"")</f>
        <v>0.410000023</v>
      </c>
      <c r="I209" s="112" t="str">
        <f>IFERROR(IF(AND(OR(C209="CC",C209="GC"),ISNA(VLOOKUP(CONCATENATE(A209," ",B209),'Club Coëff'!$D$2:$E$65536,2,0))),"*",""),"")</f>
        <v/>
      </c>
      <c r="J209" s="106" t="str">
        <f t="shared" si="1"/>
        <v>Downham Lions (FLP)</v>
      </c>
      <c r="K209" s="106">
        <f>IFERROR(ROUND(VLOOKUP($B209,Associations!$B$2:$F515,4,0),3)*0.75^IF(OR(VLOOKUP($C209,'Final Sites'!$A:$C,3,0)&gt;0),$E209-1,IF($G209&lt;=3,$E209+3,IF($G209&lt;=6,$E209+2,IF($G209&lt;=30,$E209+1,$E209))))*IF(VLOOKUP($C209,'Final Sites'!$A:$C,3,0)=2,1/10,1),"")</f>
        <v>12.403125</v>
      </c>
      <c r="L209" s="105">
        <f t="shared" si="2"/>
        <v>13</v>
      </c>
      <c r="M209" s="105" t="str">
        <f t="shared" si="3"/>
        <v>Downham Lions (FLP)</v>
      </c>
      <c r="N209" s="106">
        <f t="shared" si="4"/>
        <v>0.410000023</v>
      </c>
    </row>
    <row r="210" ht="9.0" customHeight="1">
      <c r="A210" s="113" t="s">
        <v>706</v>
      </c>
      <c r="B210" s="96" t="s">
        <v>661</v>
      </c>
      <c r="C210" s="110" t="s">
        <v>945</v>
      </c>
      <c r="D210" s="96"/>
      <c r="E210" s="96">
        <v>2.0</v>
      </c>
      <c r="F210" s="96" t="s">
        <v>957</v>
      </c>
      <c r="G210" s="111">
        <f>IFERROR(VLOOKUP($B210,Associations!$B$2:$F$1093,5,0),"")</f>
        <v>76</v>
      </c>
      <c r="H210" s="106">
        <f>IFERROR(IF(ISNA(VLOOKUP(CONCATENATE(A210," ",B210),'Club Coëff'!$D$2:$E515,2,0)),VLOOKUP($B210,Associations!$B$2:$F515,2,0)/5,VLOOKUP(CONCATENATE(A210," ",B210),'Club Coëff'!$D$2:$E515,2,0)),"")</f>
        <v>0.4000000155</v>
      </c>
      <c r="I210" s="112" t="str">
        <f>IFERROR(IF(AND(OR(C210="CC",C210="GC"),ISNA(VLOOKUP(CONCATENATE(A210," ",B210),'Club Coëff'!$D$2:$E$65536,2,0))),"*",""),"")</f>
        <v/>
      </c>
      <c r="J210" s="106" t="str">
        <f t="shared" si="1"/>
        <v>Korriga (DAI)</v>
      </c>
      <c r="K210" s="106">
        <f>IFERROR(ROUND(VLOOKUP($B210,Associations!$B$2:$F515,4,0),3)*0.75^IF(OR(VLOOKUP($C210,'Final Sites'!$A:$C,3,0)&gt;0),$E210-1,IF($G210&lt;=3,$E210+3,IF($G210&lt;=6,$E210+2,IF($G210&lt;=30,$E210+1,$E210))))*IF(VLOOKUP($C210,'Final Sites'!$A:$C,3,0)=2,1/10,1),"")</f>
        <v>12.375</v>
      </c>
      <c r="L210" s="105">
        <f t="shared" si="2"/>
        <v>7</v>
      </c>
      <c r="M210" s="105" t="str">
        <f t="shared" si="3"/>
        <v>Korriga (DAI)</v>
      </c>
      <c r="N210" s="106">
        <f t="shared" si="4"/>
        <v>0.4000000155</v>
      </c>
    </row>
    <row r="211" ht="9.0" customHeight="1">
      <c r="A211" s="113" t="s">
        <v>734</v>
      </c>
      <c r="B211" s="96" t="s">
        <v>578</v>
      </c>
      <c r="C211" s="110" t="s">
        <v>945</v>
      </c>
      <c r="D211" s="96"/>
      <c r="E211" s="96">
        <v>2.0</v>
      </c>
      <c r="F211" s="96" t="s">
        <v>957</v>
      </c>
      <c r="G211" s="111">
        <f>IFERROR(VLOOKUP($B211,Associations!$B$2:$F$1093,5,0),"")</f>
        <v>78</v>
      </c>
      <c r="H211" s="106">
        <f>IFERROR(IF(ISNA(VLOOKUP(CONCATENATE(A211," ",B211),'Club Coëff'!$D$2:$E515,2,0)),VLOOKUP($B211,Associations!$B$2:$F515,2,0)/5,VLOOKUP(CONCATENATE(A211," ",B211),'Club Coëff'!$D$2:$E515,2,0)),"")</f>
        <v>0.3850000285</v>
      </c>
      <c r="I211" s="112" t="str">
        <f>IFERROR(IF(AND(OR(C211="CC",C211="GC"),ISNA(VLOOKUP(CONCATENATE(A211," ",B211),'Club Coëff'!$D$2:$E$65536,2,0))),"*",""),"")</f>
        <v/>
      </c>
      <c r="J211" s="106" t="str">
        <f t="shared" si="1"/>
        <v>Olympia Tyreebi (PHO)</v>
      </c>
      <c r="K211" s="106">
        <f>IFERROR(ROUND(VLOOKUP($B211,Associations!$B$2:$F515,4,0),3)*0.75^IF(OR(VLOOKUP($C211,'Final Sites'!$A:$C,3,0)&gt;0),$E211-1,IF($G211&lt;=3,$E211+3,IF($G211&lt;=6,$E211+2,IF($G211&lt;=30,$E211+1,$E211))))*IF(VLOOKUP($C211,'Final Sites'!$A:$C,3,0)=2,1/10,1),"")</f>
        <v>12.3328125</v>
      </c>
      <c r="L211" s="105">
        <f t="shared" si="2"/>
        <v>15</v>
      </c>
      <c r="M211" s="105" t="str">
        <f t="shared" si="3"/>
        <v>Olympia Tyreebi (PHO)</v>
      </c>
      <c r="N211" s="106">
        <f t="shared" si="4"/>
        <v>0.3850000285</v>
      </c>
    </row>
    <row r="212" ht="9.0" customHeight="1">
      <c r="A212" s="113" t="s">
        <v>972</v>
      </c>
      <c r="B212" s="96" t="s">
        <v>673</v>
      </c>
      <c r="C212" s="110" t="s">
        <v>945</v>
      </c>
      <c r="D212" s="96"/>
      <c r="E212" s="96">
        <v>2.0</v>
      </c>
      <c r="F212" s="96" t="s">
        <v>957</v>
      </c>
      <c r="G212" s="111">
        <f>IFERROR(VLOOKUP($B212,Associations!$B$2:$F$1093,5,0),"")</f>
        <v>80</v>
      </c>
      <c r="H212" s="106">
        <f>IFERROR(IF(ISNA(VLOOKUP(CONCATENATE(A212," ",B212),'Club Coëff'!$D$2:$E515,2,0)),VLOOKUP($B212,Associations!$B$2:$F515,2,0)/5,VLOOKUP(CONCATENATE(A212," ",B212),'Club Coëff'!$D$2:$E515,2,0)),"")</f>
        <v>0.360000036</v>
      </c>
      <c r="I212" s="112" t="str">
        <f>IFERROR(IF(AND(OR(C212="CC",C212="GC"),ISNA(VLOOKUP(CONCATENATE(A212," ",B212),'Club Coëff'!$D$2:$E$65536,2,0))),"*",""),"")</f>
        <v/>
      </c>
      <c r="J212" s="106" t="str">
        <f t="shared" si="1"/>
        <v>AS Bellerophon (AIS)</v>
      </c>
      <c r="K212" s="106">
        <f>IFERROR(ROUND(VLOOKUP($B212,Associations!$B$2:$F515,4,0),3)*0.75^IF(OR(VLOOKUP($C212,'Final Sites'!$A:$C,3,0)&gt;0),$E212-1,IF($G212&lt;=3,$E212+3,IF($G212&lt;=6,$E212+2,IF($G212&lt;=30,$E212+1,$E212))))*IF(VLOOKUP($C212,'Final Sites'!$A:$C,3,0)=2,1/10,1),"")</f>
        <v>12.2625</v>
      </c>
      <c r="L212" s="105">
        <f t="shared" si="2"/>
        <v>14</v>
      </c>
      <c r="M212" s="105" t="str">
        <f t="shared" si="3"/>
        <v>AS Bellerophon (AIS)</v>
      </c>
      <c r="N212" s="106">
        <f t="shared" si="4"/>
        <v>0.360000036</v>
      </c>
    </row>
    <row r="213" ht="9.0" customHeight="1">
      <c r="A213" s="113" t="s">
        <v>973</v>
      </c>
      <c r="B213" s="96" t="s">
        <v>620</v>
      </c>
      <c r="C213" s="110" t="s">
        <v>945</v>
      </c>
      <c r="D213" s="96"/>
      <c r="E213" s="96">
        <v>2.0</v>
      </c>
      <c r="F213" s="96" t="s">
        <v>957</v>
      </c>
      <c r="G213" s="111">
        <f>IFERROR(VLOOKUP($B213,Associations!$B$2:$F$1093,5,0),"")</f>
        <v>82</v>
      </c>
      <c r="H213" s="106">
        <f>IFERROR(IF(ISNA(VLOOKUP(CONCATENATE(A213," ",B213),'Club Coëff'!$D$2:$E515,2,0)),VLOOKUP($B213,Associations!$B$2:$F515,2,0)/5,VLOOKUP(CONCATENATE(A213," ",B213),'Club Coëff'!$D$2:$E515,2,0)),"")</f>
        <v>0.3450000345</v>
      </c>
      <c r="I213" s="112" t="str">
        <f>IFERROR(IF(AND(OR(C213="CC",C213="GC"),ISNA(VLOOKUP(CONCATENATE(A213," ",B213),'Club Coëff'!$D$2:$E$65536,2,0))),"*",""),"")</f>
        <v/>
      </c>
      <c r="J213" s="106" t="str">
        <f t="shared" si="1"/>
        <v>Tower 8 (THL)</v>
      </c>
      <c r="K213" s="106">
        <f>IFERROR(ROUND(VLOOKUP($B213,Associations!$B$2:$F515,4,0),3)*0.75^IF(OR(VLOOKUP($C213,'Final Sites'!$A:$C,3,0)&gt;0),$E213-1,IF($G213&lt;=3,$E213+3,IF($G213&lt;=6,$E213+2,IF($G213&lt;=30,$E213+1,$E213))))*IF(VLOOKUP($C213,'Final Sites'!$A:$C,3,0)=2,1/10,1),"")</f>
        <v>12.2203125</v>
      </c>
      <c r="L213" s="105">
        <f t="shared" si="2"/>
        <v>7</v>
      </c>
      <c r="M213" s="105" t="str">
        <f t="shared" si="3"/>
        <v>Tower 8 (THL)</v>
      </c>
      <c r="N213" s="106">
        <f t="shared" si="4"/>
        <v>0.3450000345</v>
      </c>
    </row>
    <row r="214" ht="9.0" customHeight="1">
      <c r="A214" s="113" t="s">
        <v>974</v>
      </c>
      <c r="B214" s="96" t="s">
        <v>720</v>
      </c>
      <c r="C214" s="110" t="s">
        <v>945</v>
      </c>
      <c r="D214" s="96"/>
      <c r="E214" s="96">
        <v>2.0</v>
      </c>
      <c r="F214" s="96" t="s">
        <v>957</v>
      </c>
      <c r="G214" s="111">
        <f>IFERROR(VLOOKUP($B214,Associations!$B$2:$F$1093,5,0),"")</f>
        <v>83</v>
      </c>
      <c r="H214" s="106">
        <f>IFERROR(IF(ISNA(VLOOKUP(CONCATENATE(A214," ",B214),'Club Coëff'!$D$2:$E515,2,0)),VLOOKUP($B214,Associations!$B$2:$F515,2,0)/5,VLOOKUP(CONCATENATE(A214," ",B214),'Club Coëff'!$D$2:$E515,2,0)),"")</f>
        <v>0.3050000305</v>
      </c>
      <c r="I214" s="112" t="str">
        <f>IFERROR(IF(AND(OR(C214="CC",C214="GC"),ISNA(VLOOKUP(CONCATENATE(A214," ",B214),'Club Coëff'!$D$2:$E$65536,2,0))),"*",""),"")</f>
        <v/>
      </c>
      <c r="J214" s="106" t="str">
        <f t="shared" si="1"/>
        <v>Terangiwhennua (WIL)</v>
      </c>
      <c r="K214" s="106">
        <f>IFERROR(ROUND(VLOOKUP($B214,Associations!$B$2:$F515,4,0),3)*0.75^IF(OR(VLOOKUP($C214,'Final Sites'!$A:$C,3,0)&gt;0),$E214-1,IF($G214&lt;=3,$E214+3,IF($G214&lt;=6,$E214+2,IF($G214&lt;=30,$E214+1,$E214))))*IF(VLOOKUP($C214,'Final Sites'!$A:$C,3,0)=2,1/10,1),"")</f>
        <v>12.1078125</v>
      </c>
      <c r="L214" s="105">
        <f t="shared" si="2"/>
        <v>14</v>
      </c>
      <c r="M214" s="105" t="str">
        <f t="shared" si="3"/>
        <v>Terangiwhennua (WIL)</v>
      </c>
      <c r="N214" s="106">
        <f t="shared" si="4"/>
        <v>0.3050000305</v>
      </c>
    </row>
    <row r="215" ht="9.0" customHeight="1">
      <c r="A215" s="113" t="s">
        <v>792</v>
      </c>
      <c r="B215" s="96" t="s">
        <v>723</v>
      </c>
      <c r="C215" s="110" t="s">
        <v>945</v>
      </c>
      <c r="D215" s="96"/>
      <c r="E215" s="96">
        <v>2.0</v>
      </c>
      <c r="F215" s="96" t="s">
        <v>957</v>
      </c>
      <c r="G215" s="111">
        <f>IFERROR(VLOOKUP($B215,Associations!$B$2:$F$1093,5,0),"")</f>
        <v>84</v>
      </c>
      <c r="H215" s="106">
        <f>IFERROR(IF(ISNA(VLOOKUP(CONCATENATE(A215," ",B215),'Club Coëff'!$D$2:$E515,2,0)),VLOOKUP($B215,Associations!$B$2:$F515,2,0)/5,VLOOKUP(CONCATENATE(A215," ",B215),'Club Coëff'!$D$2:$E515,2,0)),"")</f>
        <v>0.290000029</v>
      </c>
      <c r="I215" s="112" t="str">
        <f>IFERROR(IF(AND(OR(C215="CC",C215="GC"),ISNA(VLOOKUP(CONCATENATE(A215," ",B215),'Club Coëff'!$D$2:$E$65536,2,0))),"*",""),"")</f>
        <v/>
      </c>
      <c r="J215" s="106" t="str">
        <f t="shared" si="1"/>
        <v>Colesham Athletic (LCP)</v>
      </c>
      <c r="K215" s="106">
        <f>IFERROR(ROUND(VLOOKUP($B215,Associations!$B$2:$F515,4,0),3)*0.75^IF(OR(VLOOKUP($C215,'Final Sites'!$A:$C,3,0)&gt;0),$E215-1,IF($G215&lt;=3,$E215+3,IF($G215&lt;=6,$E215+2,IF($G215&lt;=30,$E215+1,$E215))))*IF(VLOOKUP($C215,'Final Sites'!$A:$C,3,0)=2,1/10,1),"")</f>
        <v>12.065625</v>
      </c>
      <c r="L215" s="105">
        <f t="shared" si="2"/>
        <v>17</v>
      </c>
      <c r="M215" s="105" t="str">
        <f t="shared" si="3"/>
        <v>Colesham Athletic (LCP)</v>
      </c>
      <c r="N215" s="106">
        <f t="shared" si="4"/>
        <v>0.290000029</v>
      </c>
    </row>
    <row r="216" ht="9.0" customHeight="1">
      <c r="A216" s="113" t="s">
        <v>975</v>
      </c>
      <c r="B216" s="96" t="s">
        <v>677</v>
      </c>
      <c r="C216" s="110" t="s">
        <v>945</v>
      </c>
      <c r="D216" s="96"/>
      <c r="E216" s="96">
        <v>2.0</v>
      </c>
      <c r="F216" s="96" t="s">
        <v>957</v>
      </c>
      <c r="G216" s="111">
        <f>IFERROR(VLOOKUP($B216,Associations!$B$2:$F$1093,5,0),"")</f>
        <v>85</v>
      </c>
      <c r="H216" s="106">
        <f>IFERROR(IF(ISNA(VLOOKUP(CONCATENATE(A216," ",B216),'Club Coëff'!$D$2:$E515,2,0)),VLOOKUP($B216,Associations!$B$2:$F515,2,0)/5,VLOOKUP(CONCATENATE(A216," ",B216),'Club Coëff'!$D$2:$E515,2,0)),"")</f>
        <v>0.2750000275</v>
      </c>
      <c r="I216" s="112" t="str">
        <f>IFERROR(IF(AND(OR(C216="CC",C216="GC"),ISNA(VLOOKUP(CONCATENATE(A216," ",B216),'Club Coëff'!$D$2:$E$65536,2,0))),"*",""),"")</f>
        <v/>
      </c>
      <c r="J216" s="106" t="str">
        <f t="shared" si="1"/>
        <v>Tompkins United (VRB)</v>
      </c>
      <c r="K216" s="106">
        <f>IFERROR(ROUND(VLOOKUP($B216,Associations!$B$2:$F515,4,0),3)*0.75^IF(OR(VLOOKUP($C216,'Final Sites'!$A:$C,3,0)&gt;0),$E216-1,IF($G216&lt;=3,$E216+3,IF($G216&lt;=6,$E216+2,IF($G216&lt;=30,$E216+1,$E216))))*IF(VLOOKUP($C216,'Final Sites'!$A:$C,3,0)=2,1/10,1),"")</f>
        <v>12.0234375</v>
      </c>
      <c r="L216" s="105">
        <f t="shared" si="2"/>
        <v>15</v>
      </c>
      <c r="M216" s="105" t="str">
        <f t="shared" si="3"/>
        <v>Tompkins United (VRB)</v>
      </c>
      <c r="N216" s="106">
        <f t="shared" si="4"/>
        <v>0.2750000275</v>
      </c>
    </row>
    <row r="217" ht="9.0" customHeight="1">
      <c r="A217" s="113" t="s">
        <v>976</v>
      </c>
      <c r="B217" s="96" t="s">
        <v>687</v>
      </c>
      <c r="C217" s="110" t="s">
        <v>945</v>
      </c>
      <c r="D217" s="96"/>
      <c r="E217" s="96">
        <v>2.0</v>
      </c>
      <c r="F217" s="96" t="s">
        <v>957</v>
      </c>
      <c r="G217" s="111">
        <f>IFERROR(VLOOKUP($B217,Associations!$B$2:$F$1093,5,0),"")</f>
        <v>88</v>
      </c>
      <c r="H217" s="106">
        <f>IFERROR(IF(ISNA(VLOOKUP(CONCATENATE(A217," ",B217),'Club Coëff'!$D$2:$E515,2,0)),VLOOKUP($B217,Associations!$B$2:$F515,2,0)/5,VLOOKUP(CONCATENATE(A217," ",B217),'Club Coëff'!$D$2:$E515,2,0)),"")</f>
        <v>0.22</v>
      </c>
      <c r="I217" s="112" t="str">
        <f>IFERROR(IF(AND(OR(C217="CC",C217="GC"),ISNA(VLOOKUP(CONCATENATE(A217," ",B217),'Club Coëff'!$D$2:$E$65536,2,0))),"*",""),"")</f>
        <v/>
      </c>
      <c r="J217" s="106" t="str">
        <f t="shared" si="1"/>
        <v>Atlancia Rovers (MIC)</v>
      </c>
      <c r="K217" s="106">
        <f>IFERROR(ROUND(VLOOKUP($B217,Associations!$B$2:$F515,4,0),3)*0.75^IF(OR(VLOOKUP($C217,'Final Sites'!$A:$C,3,0)&gt;0),$E217-1,IF($G217&lt;=3,$E217+3,IF($G217&lt;=6,$E217+2,IF($G217&lt;=30,$E217+1,$E217))))*IF(VLOOKUP($C217,'Final Sites'!$A:$C,3,0)=2,1/10,1),"")</f>
        <v>11.86875</v>
      </c>
      <c r="L217" s="105">
        <f t="shared" si="2"/>
        <v>15</v>
      </c>
      <c r="M217" s="105" t="str">
        <f t="shared" si="3"/>
        <v>Atlancia Rovers (MIC)</v>
      </c>
      <c r="N217" s="106">
        <f t="shared" si="4"/>
        <v>0.22</v>
      </c>
    </row>
    <row r="218" ht="9.0" customHeight="1">
      <c r="A218" s="113" t="s">
        <v>789</v>
      </c>
      <c r="B218" s="96" t="s">
        <v>736</v>
      </c>
      <c r="C218" s="110" t="s">
        <v>945</v>
      </c>
      <c r="D218" s="96"/>
      <c r="E218" s="96">
        <v>2.0</v>
      </c>
      <c r="F218" s="96" t="s">
        <v>957</v>
      </c>
      <c r="G218" s="111">
        <f>IFERROR(VLOOKUP($B218,Associations!$B$2:$F$1093,5,0),"")</f>
        <v>90</v>
      </c>
      <c r="H218" s="106">
        <f>IFERROR(IF(ISNA(VLOOKUP(CONCATENATE(A218," ",B218),'Club Coëff'!$D$2:$E515,2,0)),VLOOKUP($B218,Associations!$B$2:$F515,2,0)/5,VLOOKUP(CONCATENATE(A218," ",B218),'Club Coëff'!$D$2:$E515,2,0)),"")</f>
        <v>0.1550000155</v>
      </c>
      <c r="I218" s="112" t="str">
        <f>IFERROR(IF(AND(OR(C218="CC",C218="GC"),ISNA(VLOOKUP(CONCATENATE(A218," ",B218),'Club Coëff'!$D$2:$E$65536,2,0))),"*",""),"")</f>
        <v/>
      </c>
      <c r="J218" s="106" t="str">
        <f t="shared" si="1"/>
        <v>Thousand Oaks (FSC)</v>
      </c>
      <c r="K218" s="106">
        <f>IFERROR(ROUND(VLOOKUP($B218,Associations!$B$2:$F515,4,0),3)*0.75^IF(OR(VLOOKUP($C218,'Final Sites'!$A:$C,3,0)&gt;0),$E218-1,IF($G218&lt;=3,$E218+3,IF($G218&lt;=6,$E218+2,IF($G218&lt;=30,$E218+1,$E218))))*IF(VLOOKUP($C218,'Final Sites'!$A:$C,3,0)=2,1/10,1),"")</f>
        <v>11.6859375</v>
      </c>
      <c r="L218" s="105">
        <f t="shared" si="2"/>
        <v>13</v>
      </c>
      <c r="M218" s="105" t="str">
        <f t="shared" si="3"/>
        <v>Thousand Oaks (FSC)</v>
      </c>
      <c r="N218" s="106">
        <f t="shared" si="4"/>
        <v>0.1550000155</v>
      </c>
    </row>
    <row r="219" ht="9.0" customHeight="1">
      <c r="A219" s="113" t="s">
        <v>977</v>
      </c>
      <c r="B219" s="96" t="s">
        <v>899</v>
      </c>
      <c r="C219" s="110" t="s">
        <v>945</v>
      </c>
      <c r="D219" s="96"/>
      <c r="E219" s="96">
        <v>2.0</v>
      </c>
      <c r="F219" s="96" t="s">
        <v>957</v>
      </c>
      <c r="G219" s="111">
        <f>IFERROR(VLOOKUP($B219,Associations!$B$2:$F$1093,5,0),"")</f>
        <v>92</v>
      </c>
      <c r="H219" s="106">
        <f>IFERROR(IF(ISNA(VLOOKUP(CONCATENATE(A219," ",B219),'Club Coëff'!$D$2:$E515,2,0)),VLOOKUP($B219,Associations!$B$2:$F515,2,0)/5,VLOOKUP(CONCATENATE(A219," ",B219),'Club Coëff'!$D$2:$E515,2,0)),"")</f>
        <v>0</v>
      </c>
      <c r="I219" s="112" t="str">
        <f>IFERROR(IF(AND(OR(C219="CC",C219="GC"),ISNA(VLOOKUP(CONCATENATE(A219," ",B219),'Club Coëff'!$D$2:$E$65536,2,0))),"*",""),"")</f>
        <v/>
      </c>
      <c r="J219" s="106" t="str">
        <f t="shared" si="1"/>
        <v>2nd Language Acquisition (FRU)</v>
      </c>
      <c r="K219" s="106">
        <f>IFERROR(ROUND(VLOOKUP($B219,Associations!$B$2:$F515,4,0),3)*0.75^IF(OR(VLOOKUP($C219,'Final Sites'!$A:$C,3,0)&gt;0),$E219-1,IF($G219&lt;=3,$E219+3,IF($G219&lt;=6,$E219+2,IF($G219&lt;=30,$E219+1,$E219))))*IF(VLOOKUP($C219,'Final Sites'!$A:$C,3,0)=2,1/10,1),"")</f>
        <v>11.25</v>
      </c>
      <c r="L219" s="105">
        <f t="shared" si="2"/>
        <v>24</v>
      </c>
      <c r="M219" s="105" t="str">
        <f t="shared" si="3"/>
        <v>2nd Language Acquisition (FRU)</v>
      </c>
      <c r="N219" s="106">
        <f t="shared" si="4"/>
        <v>0</v>
      </c>
    </row>
    <row r="220" ht="9.0" customHeight="1">
      <c r="A220" s="113" t="s">
        <v>978</v>
      </c>
      <c r="B220" s="96" t="s">
        <v>901</v>
      </c>
      <c r="C220" s="110" t="s">
        <v>945</v>
      </c>
      <c r="D220" s="96"/>
      <c r="E220" s="96">
        <v>2.0</v>
      </c>
      <c r="F220" s="96" t="s">
        <v>957</v>
      </c>
      <c r="G220" s="111">
        <f>IFERROR(VLOOKUP($B220,Associations!$B$2:$F$1093,5,0),"")</f>
        <v>93</v>
      </c>
      <c r="H220" s="106">
        <f>IFERROR(IF(ISNA(VLOOKUP(CONCATENATE(A220," ",B220),'Club Coëff'!$D$2:$E515,2,0)),VLOOKUP($B220,Associations!$B$2:$F515,2,0)/5,VLOOKUP(CONCATENATE(A220," ",B220),'Club Coëff'!$D$2:$E515,2,0)),"")</f>
        <v>0</v>
      </c>
      <c r="I220" s="112" t="str">
        <f>IFERROR(IF(AND(OR(C220="CC",C220="GC"),ISNA(VLOOKUP(CONCATENATE(A220," ",B220),'Club Coëff'!$D$2:$E$65536,2,0))),"*",""),"")</f>
        <v/>
      </c>
      <c r="J220" s="106" t="str">
        <f t="shared" si="1"/>
        <v>Bafoon EC (BVR)</v>
      </c>
      <c r="K220" s="106">
        <f>IFERROR(ROUND(VLOOKUP($B220,Associations!$B$2:$F515,4,0),3)*0.75^IF(OR(VLOOKUP($C220,'Final Sites'!$A:$C,3,0)&gt;0),$E220-1,IF($G220&lt;=3,$E220+3,IF($G220&lt;=6,$E220+2,IF($G220&lt;=30,$E220+1,$E220))))*IF(VLOOKUP($C220,'Final Sites'!$A:$C,3,0)=2,1/10,1),"")</f>
        <v>11.25</v>
      </c>
      <c r="L220" s="105">
        <f t="shared" si="2"/>
        <v>9</v>
      </c>
      <c r="M220" s="105" t="str">
        <f t="shared" si="3"/>
        <v>Bafoon EC (BVR)</v>
      </c>
      <c r="N220" s="106">
        <f t="shared" si="4"/>
        <v>0</v>
      </c>
    </row>
    <row r="221" ht="9.0" customHeight="1">
      <c r="A221" s="113" t="s">
        <v>979</v>
      </c>
      <c r="B221" s="96" t="s">
        <v>903</v>
      </c>
      <c r="C221" s="110" t="s">
        <v>945</v>
      </c>
      <c r="D221" s="96"/>
      <c r="E221" s="96">
        <v>2.0</v>
      </c>
      <c r="F221" s="96" t="s">
        <v>957</v>
      </c>
      <c r="G221" s="111">
        <f>IFERROR(VLOOKUP($B221,Associations!$B$2:$F$1093,5,0),"")</f>
        <v>94</v>
      </c>
      <c r="H221" s="106">
        <f>IFERROR(IF(ISNA(VLOOKUP(CONCATENATE(A221," ",B221),'Club Coëff'!$D$2:$E515,2,0)),VLOOKUP($B221,Associations!$B$2:$F515,2,0)/5,VLOOKUP(CONCATENATE(A221," ",B221),'Club Coëff'!$D$2:$E515,2,0)),"")</f>
        <v>0</v>
      </c>
      <c r="I221" s="112" t="str">
        <f>IFERROR(IF(AND(OR(C221="CC",C221="GC"),ISNA(VLOOKUP(CONCATENATE(A221," ",B221),'Club Coëff'!$D$2:$E$65536,2,0))),"*",""),"")</f>
        <v/>
      </c>
      <c r="J221" s="106" t="str">
        <f t="shared" si="1"/>
        <v>Nueva Oceania CF (BLM)</v>
      </c>
      <c r="K221" s="106">
        <f>IFERROR(ROUND(VLOOKUP($B221,Associations!$B$2:$F515,4,0),3)*0.75^IF(OR(VLOOKUP($C221,'Final Sites'!$A:$C,3,0)&gt;0),$E221-1,IF($G221&lt;=3,$E221+3,IF($G221&lt;=6,$E221+2,IF($G221&lt;=30,$E221+1,$E221))))*IF(VLOOKUP($C221,'Final Sites'!$A:$C,3,0)=2,1/10,1),"")</f>
        <v>11.25</v>
      </c>
      <c r="L221" s="105">
        <f t="shared" si="2"/>
        <v>16</v>
      </c>
      <c r="M221" s="105" t="str">
        <f t="shared" si="3"/>
        <v>Nueva Oceania CF (BLM)</v>
      </c>
      <c r="N221" s="106">
        <f t="shared" si="4"/>
        <v>0</v>
      </c>
    </row>
    <row r="222" ht="9.0" customHeight="1">
      <c r="A222" s="113" t="s">
        <v>980</v>
      </c>
      <c r="B222" s="96" t="s">
        <v>905</v>
      </c>
      <c r="C222" s="110" t="s">
        <v>945</v>
      </c>
      <c r="D222" s="96"/>
      <c r="E222" s="96">
        <v>2.0</v>
      </c>
      <c r="F222" s="96" t="s">
        <v>957</v>
      </c>
      <c r="G222" s="111">
        <f>IFERROR(VLOOKUP($B222,Associations!$B$2:$F$1093,5,0),"")</f>
        <v>95</v>
      </c>
      <c r="H222" s="106">
        <f>IFERROR(IF(ISNA(VLOOKUP(CONCATENATE(A222," ",B222),'Club Coëff'!$D$2:$E515,2,0)),VLOOKUP($B222,Associations!$B$2:$F515,2,0)/5,VLOOKUP(CONCATENATE(A222," ",B222),'Club Coëff'!$D$2:$E515,2,0)),"")</f>
        <v>0</v>
      </c>
      <c r="I222" s="112" t="str">
        <f>IFERROR(IF(AND(OR(C222="CC",C222="GC"),ISNA(VLOOKUP(CONCATENATE(A222," ",B222),'Club Coëff'!$D$2:$E$65536,2,0))),"*",""),"")</f>
        <v/>
      </c>
      <c r="J222" s="106" t="str">
        <f t="shared" si="1"/>
        <v>Juaio Rovers (DAL)</v>
      </c>
      <c r="K222" s="106">
        <f>IFERROR(ROUND(VLOOKUP($B222,Associations!$B$2:$F515,4,0),3)*0.75^IF(OR(VLOOKUP($C222,'Final Sites'!$A:$C,3,0)&gt;0),$E222-1,IF($G222&lt;=3,$E222+3,IF($G222&lt;=6,$E222+2,IF($G222&lt;=30,$E222+1,$E222))))*IF(VLOOKUP($C222,'Final Sites'!$A:$C,3,0)=2,1/10,1),"")</f>
        <v>11.25</v>
      </c>
      <c r="L222" s="105">
        <f t="shared" si="2"/>
        <v>12</v>
      </c>
      <c r="M222" s="105" t="str">
        <f t="shared" si="3"/>
        <v>Juaio Rovers (DAL)</v>
      </c>
      <c r="N222" s="106">
        <f t="shared" si="4"/>
        <v>0</v>
      </c>
    </row>
    <row r="223" ht="9.0" customHeight="1">
      <c r="A223" s="113" t="s">
        <v>981</v>
      </c>
      <c r="B223" s="96" t="s">
        <v>907</v>
      </c>
      <c r="C223" s="110" t="s">
        <v>945</v>
      </c>
      <c r="D223" s="96"/>
      <c r="E223" s="96">
        <v>2.0</v>
      </c>
      <c r="F223" s="96" t="s">
        <v>957</v>
      </c>
      <c r="G223" s="111">
        <f>IFERROR(VLOOKUP($B223,Associations!$B$2:$F$1093,5,0),"")</f>
        <v>96</v>
      </c>
      <c r="H223" s="106">
        <f>IFERROR(IF(ISNA(VLOOKUP(CONCATENATE(A223," ",B223),'Club Coëff'!$D$2:$E515,2,0)),VLOOKUP($B223,Associations!$B$2:$F515,2,0)/5,VLOOKUP(CONCATENATE(A223," ",B223),'Club Coëff'!$D$2:$E515,2,0)),"")</f>
        <v>0</v>
      </c>
      <c r="I223" s="112" t="str">
        <f>IFERROR(IF(AND(OR(C223="CC",C223="GC"),ISNA(VLOOKUP(CONCATENATE(A223," ",B223),'Club Coëff'!$D$2:$E$65536,2,0))),"*",""),"")</f>
        <v/>
      </c>
      <c r="J223" s="106" t="str">
        <f t="shared" si="1"/>
        <v>Freedom’s Altar FC (YSP)</v>
      </c>
      <c r="K223" s="106">
        <f>IFERROR(ROUND(VLOOKUP($B223,Associations!$B$2:$F515,4,0),3)*0.75^IF(OR(VLOOKUP($C223,'Final Sites'!$A:$C,3,0)&gt;0),$E223-1,IF($G223&lt;=3,$E223+3,IF($G223&lt;=6,$E223+2,IF($G223&lt;=30,$E223+1,$E223))))*IF(VLOOKUP($C223,'Final Sites'!$A:$C,3,0)=2,1/10,1),"")</f>
        <v>11.25</v>
      </c>
      <c r="L223" s="105">
        <f t="shared" si="2"/>
        <v>18</v>
      </c>
      <c r="M223" s="105" t="str">
        <f t="shared" si="3"/>
        <v>Freedom’s Altar FC (YSP)</v>
      </c>
      <c r="N223" s="106">
        <f t="shared" si="4"/>
        <v>0</v>
      </c>
    </row>
    <row r="224" ht="9.0" customHeight="1">
      <c r="A224" s="113" t="s">
        <v>243</v>
      </c>
      <c r="B224" s="96" t="s">
        <v>123</v>
      </c>
      <c r="C224" s="110" t="s">
        <v>945</v>
      </c>
      <c r="D224" s="96"/>
      <c r="E224" s="96">
        <v>3.0</v>
      </c>
      <c r="F224" s="96" t="s">
        <v>957</v>
      </c>
      <c r="G224" s="111">
        <f>IFERROR(VLOOKUP($B224,Associations!$B$2:$F$1093,5,0),"")</f>
        <v>2</v>
      </c>
      <c r="H224" s="106">
        <f>IFERROR(IF(ISNA(VLOOKUP(CONCATENATE(A224," ",B224),'Club Coëff'!$D$2:$E515,2,0)),VLOOKUP($B224,Associations!$B$2:$F515,2,0)/5,VLOOKUP(CONCATENATE(A224," ",B224),'Club Coëff'!$D$2:$E515,2,0)),"")</f>
        <v>14.27580024</v>
      </c>
      <c r="I224" s="112" t="str">
        <f>IFERROR(IF(AND(OR(C224="CC",C224="GC"),ISNA(VLOOKUP(CONCATENATE(A224," ",B224),'Club Coëff'!$D$2:$E$65536,2,0))),"*",""),"")</f>
        <v/>
      </c>
      <c r="J224" s="106" t="str">
        <f t="shared" si="1"/>
        <v>Canalave Dragons (VLD)</v>
      </c>
      <c r="K224" s="106">
        <f>IFERROR(ROUND(VLOOKUP($B224,Associations!$B$2:$F515,4,0),3)*0.75^IF(OR(VLOOKUP($C224,'Final Sites'!$A:$C,3,0)&gt;0),$E224-1,IF($G224&lt;=3,$E224+3,IF($G224&lt;=6,$E224+2,IF($G224&lt;=30,$E224+1,$E224))))*IF(VLOOKUP($C224,'Final Sites'!$A:$C,3,0)=2,1/10,1),"")</f>
        <v>16.26349878</v>
      </c>
      <c r="L224" s="105">
        <f t="shared" si="2"/>
        <v>16</v>
      </c>
      <c r="M224" s="105" t="str">
        <f t="shared" si="3"/>
        <v>Canalave Dragons (VLD)</v>
      </c>
      <c r="N224" s="106">
        <f t="shared" si="4"/>
        <v>14.27580024</v>
      </c>
    </row>
    <row r="225" ht="9.0" customHeight="1">
      <c r="A225" s="113" t="s">
        <v>306</v>
      </c>
      <c r="B225" s="96" t="s">
        <v>131</v>
      </c>
      <c r="C225" s="110" t="s">
        <v>945</v>
      </c>
      <c r="D225" s="96"/>
      <c r="E225" s="96">
        <v>3.0</v>
      </c>
      <c r="F225" s="96" t="s">
        <v>957</v>
      </c>
      <c r="G225" s="111">
        <f>IFERROR(VLOOKUP($B225,Associations!$B$2:$F$1093,5,0),"")</f>
        <v>3</v>
      </c>
      <c r="H225" s="106">
        <f>IFERROR(IF(ISNA(VLOOKUP(CONCATENATE(A225," ",B225),'Club Coëff'!$D$2:$E515,2,0)),VLOOKUP($B225,Associations!$B$2:$F515,2,0)/5,VLOOKUP(CONCATENATE(A225," ",B225),'Club Coëff'!$D$2:$E515,2,0)),"")</f>
        <v>13.65740031</v>
      </c>
      <c r="I225" s="112" t="str">
        <f>IFERROR(IF(AND(OR(C225="CC",C225="GC"),ISNA(VLOOKUP(CONCATENATE(A225," ",B225),'Club Coëff'!$D$2:$E$65536,2,0))),"*",""),"")</f>
        <v/>
      </c>
      <c r="J225" s="106" t="str">
        <f t="shared" si="1"/>
        <v>Black Oasis Athletic (COM)</v>
      </c>
      <c r="K225" s="106">
        <f>IFERROR(ROUND(VLOOKUP($B225,Associations!$B$2:$F515,4,0),3)*0.75^IF(OR(VLOOKUP($C225,'Final Sites'!$A:$C,3,0)&gt;0),$E225-1,IF($G225&lt;=3,$E225+3,IF($G225&lt;=6,$E225+2,IF($G225&lt;=30,$E225+1,$E225))))*IF(VLOOKUP($C225,'Final Sites'!$A:$C,3,0)=2,1/10,1),"")</f>
        <v>15.71318921</v>
      </c>
      <c r="L225" s="105">
        <f t="shared" si="2"/>
        <v>20</v>
      </c>
      <c r="M225" s="105" t="str">
        <f t="shared" si="3"/>
        <v>Black Oasis Athletic (COM)</v>
      </c>
      <c r="N225" s="106">
        <f t="shared" si="4"/>
        <v>13.65740031</v>
      </c>
    </row>
    <row r="226" ht="9.0" customHeight="1">
      <c r="A226" s="113" t="s">
        <v>172</v>
      </c>
      <c r="B226" s="96" t="s">
        <v>125</v>
      </c>
      <c r="C226" s="110" t="s">
        <v>945</v>
      </c>
      <c r="D226" s="96"/>
      <c r="E226" s="96">
        <v>3.0</v>
      </c>
      <c r="F226" s="96" t="s">
        <v>957</v>
      </c>
      <c r="G226" s="111">
        <f>IFERROR(VLOOKUP($B226,Associations!$B$2:$F$1093,5,0),"")</f>
        <v>4</v>
      </c>
      <c r="H226" s="106">
        <f>IFERROR(IF(ISNA(VLOOKUP(CONCATENATE(A226," ",B226),'Club Coëff'!$D$2:$E515,2,0)),VLOOKUP($B226,Associations!$B$2:$F515,2,0)/5,VLOOKUP(CONCATENATE(A226," ",B226),'Club Coëff'!$D$2:$E515,2,0)),"")</f>
        <v>13.6000003</v>
      </c>
      <c r="I226" s="112" t="str">
        <f>IFERROR(IF(AND(OR(C226="CC",C226="GC"),ISNA(VLOOKUP(CONCATENATE(A226," ",B226),'Club Coëff'!$D$2:$E$65536,2,0))),"*",""),"")</f>
        <v/>
      </c>
      <c r="J226" s="106" t="str">
        <f t="shared" si="1"/>
        <v>Jan Mayen Islanders (PIS)</v>
      </c>
      <c r="K226" s="106">
        <f>IFERROR(ROUND(VLOOKUP($B226,Associations!$B$2:$F515,4,0),3)*0.75^IF(OR(VLOOKUP($C226,'Final Sites'!$A:$C,3,0)&gt;0),$E226-1,IF($G226&lt;=3,$E226+3,IF($G226&lt;=6,$E226+2,IF($G226&lt;=30,$E226+1,$E226))))*IF(VLOOKUP($C226,'Final Sites'!$A:$C,3,0)=2,1/10,1),"")</f>
        <v>20.8828125</v>
      </c>
      <c r="L226" s="105">
        <f t="shared" si="2"/>
        <v>19</v>
      </c>
      <c r="M226" s="105" t="str">
        <f t="shared" si="3"/>
        <v>Jan Mayen Islanders (PIS)</v>
      </c>
      <c r="N226" s="106">
        <f t="shared" si="4"/>
        <v>13.6000003</v>
      </c>
    </row>
    <row r="227" ht="9.0" customHeight="1">
      <c r="A227" s="113" t="s">
        <v>126</v>
      </c>
      <c r="B227" s="96" t="s">
        <v>127</v>
      </c>
      <c r="C227" s="110" t="s">
        <v>945</v>
      </c>
      <c r="D227" s="96"/>
      <c r="E227" s="96">
        <v>3.0</v>
      </c>
      <c r="F227" s="96" t="s">
        <v>957</v>
      </c>
      <c r="G227" s="111">
        <f>IFERROR(VLOOKUP($B227,Associations!$B$2:$F$1093,5,0),"")</f>
        <v>5</v>
      </c>
      <c r="H227" s="106">
        <f>IFERROR(IF(ISNA(VLOOKUP(CONCATENATE(A227," ",B227),'Club Coëff'!$D$2:$E515,2,0)),VLOOKUP($B227,Associations!$B$2:$F515,2,0)/5,VLOOKUP(CONCATENATE(A227," ",B227),'Club Coëff'!$D$2:$E515,2,0)),"")</f>
        <v>12.84340024</v>
      </c>
      <c r="I227" s="112" t="str">
        <f>IFERROR(IF(AND(OR(C227="CC",C227="GC"),ISNA(VLOOKUP(CONCATENATE(A227," ",B227),'Club Coëff'!$D$2:$E$65536,2,0))),"*",""),"")</f>
        <v/>
      </c>
      <c r="J227" s="106" t="str">
        <f t="shared" si="1"/>
        <v>Unión de Ciudagua (AGU)</v>
      </c>
      <c r="K227" s="106">
        <f>IFERROR(ROUND(VLOOKUP($B227,Associations!$B$2:$F515,4,0),3)*0.75^IF(OR(VLOOKUP($C227,'Final Sites'!$A:$C,3,0)&gt;0),$E227-1,IF($G227&lt;=3,$E227+3,IF($G227&lt;=6,$E227+2,IF($G227&lt;=30,$E227+1,$E227))))*IF(VLOOKUP($C227,'Final Sites'!$A:$C,3,0)=2,1/10,1),"")</f>
        <v>19.98508887</v>
      </c>
      <c r="L227" s="105">
        <f t="shared" si="2"/>
        <v>17</v>
      </c>
      <c r="M227" s="105" t="str">
        <f t="shared" si="3"/>
        <v>Unión de Ciudagua (AGU)</v>
      </c>
      <c r="N227" s="106">
        <f t="shared" si="4"/>
        <v>12.84340024</v>
      </c>
    </row>
    <row r="228" ht="9.0" customHeight="1">
      <c r="A228" s="113" t="s">
        <v>234</v>
      </c>
      <c r="B228" s="96" t="s">
        <v>135</v>
      </c>
      <c r="C228" s="110" t="s">
        <v>945</v>
      </c>
      <c r="D228" s="96"/>
      <c r="E228" s="96">
        <v>3.0</v>
      </c>
      <c r="F228" s="96" t="s">
        <v>957</v>
      </c>
      <c r="G228" s="111">
        <f>IFERROR(VLOOKUP($B228,Associations!$B$2:$F$1093,5,0),"")</f>
        <v>7</v>
      </c>
      <c r="H228" s="106">
        <f>IFERROR(IF(ISNA(VLOOKUP(CONCATENATE(A228," ",B228),'Club Coëff'!$D$2:$E515,2,0)),VLOOKUP($B228,Associations!$B$2:$F515,2,0)/5,VLOOKUP(CONCATENATE(A228," ",B228),'Club Coëff'!$D$2:$E515,2,0)),"")</f>
        <v>11.88540019</v>
      </c>
      <c r="I228" s="112" t="str">
        <f>IFERROR(IF(AND(OR(C228="CC",C228="GC"),ISNA(VLOOKUP(CONCATENATE(A228," ",B228),'Club Coëff'!$D$2:$E$65536,2,0))),"*",""),"")</f>
        <v/>
      </c>
      <c r="J228" s="106" t="str">
        <f t="shared" si="1"/>
        <v>Iguani (KPZ)</v>
      </c>
      <c r="K228" s="106">
        <f>IFERROR(ROUND(VLOOKUP($B228,Associations!$B$2:$F515,4,0),3)*0.75^IF(OR(VLOOKUP($C228,'Final Sites'!$A:$C,3,0)&gt;0),$E228-1,IF($G228&lt;=3,$E228+3,IF($G228&lt;=6,$E228+2,IF($G228&lt;=30,$E228+1,$E228))))*IF(VLOOKUP($C228,'Final Sites'!$A:$C,3,0)=2,1/10,1),"")</f>
        <v>25.13119922</v>
      </c>
      <c r="L228" s="105">
        <f t="shared" si="2"/>
        <v>6</v>
      </c>
      <c r="M228" s="105" t="str">
        <f t="shared" si="3"/>
        <v>Iguani (KPZ)</v>
      </c>
      <c r="N228" s="106">
        <f t="shared" si="4"/>
        <v>11.88540019</v>
      </c>
    </row>
    <row r="229" ht="9.0" customHeight="1">
      <c r="A229" s="113" t="s">
        <v>982</v>
      </c>
      <c r="B229" s="96" t="s">
        <v>129</v>
      </c>
      <c r="C229" s="110" t="s">
        <v>945</v>
      </c>
      <c r="D229" s="96"/>
      <c r="E229" s="96">
        <v>3.0</v>
      </c>
      <c r="F229" s="96" t="s">
        <v>957</v>
      </c>
      <c r="G229" s="111">
        <f>IFERROR(VLOOKUP($B229,Associations!$B$2:$F$1093,5,0),"")</f>
        <v>8</v>
      </c>
      <c r="H229" s="106">
        <f>IFERROR(IF(ISNA(VLOOKUP(CONCATENATE(A229," ",B229),'Club Coëff'!$D$2:$E515,2,0)),VLOOKUP($B229,Associations!$B$2:$F515,2,0)/5,VLOOKUP(CONCATENATE(A229," ",B229),'Club Coëff'!$D$2:$E515,2,0)),"")</f>
        <v>11.82480021</v>
      </c>
      <c r="I229" s="112" t="str">
        <f>IFERROR(IF(AND(OR(C229="CC",C229="GC"),ISNA(VLOOKUP(CONCATENATE(A229," ",B229),'Club Coëff'!$D$2:$E$65536,2,0))),"*",""),"")</f>
        <v/>
      </c>
      <c r="J229" s="106" t="str">
        <f t="shared" si="1"/>
        <v>AS Peravova (VAL)</v>
      </c>
      <c r="K229" s="106">
        <f>IFERROR(ROUND(VLOOKUP($B229,Associations!$B$2:$F515,4,0),3)*0.75^IF(OR(VLOOKUP($C229,'Final Sites'!$A:$C,3,0)&gt;0),$E229-1,IF($G229&lt;=3,$E229+3,IF($G229&lt;=6,$E229+2,IF($G229&lt;=30,$E229+1,$E229))))*IF(VLOOKUP($C229,'Final Sites'!$A:$C,3,0)=2,1/10,1),"")</f>
        <v>25.03532813</v>
      </c>
      <c r="L229" s="105">
        <f t="shared" si="2"/>
        <v>11</v>
      </c>
      <c r="M229" s="105" t="str">
        <f t="shared" si="3"/>
        <v>AS Peravova (VAL)</v>
      </c>
      <c r="N229" s="106">
        <f t="shared" si="4"/>
        <v>11.82480021</v>
      </c>
    </row>
    <row r="230" ht="9.0" customHeight="1">
      <c r="A230" s="113" t="s">
        <v>191</v>
      </c>
      <c r="B230" s="96" t="s">
        <v>148</v>
      </c>
      <c r="C230" s="110" t="s">
        <v>945</v>
      </c>
      <c r="D230" s="96"/>
      <c r="E230" s="96">
        <v>3.0</v>
      </c>
      <c r="F230" s="96" t="s">
        <v>957</v>
      </c>
      <c r="G230" s="111">
        <f>IFERROR(VLOOKUP($B230,Associations!$B$2:$F$1093,5,0),"")</f>
        <v>9</v>
      </c>
      <c r="H230" s="106">
        <f>IFERROR(IF(ISNA(VLOOKUP(CONCATENATE(A230," ",B230),'Club Coëff'!$D$2:$E515,2,0)),VLOOKUP($B230,Associations!$B$2:$F515,2,0)/5,VLOOKUP(CONCATENATE(A230," ",B230),'Club Coëff'!$D$2:$E515,2,0)),"")</f>
        <v>11.62640024</v>
      </c>
      <c r="I230" s="112" t="str">
        <f>IFERROR(IF(AND(OR(C230="CC",C230="GC"),ISNA(VLOOKUP(CONCATENATE(A230," ",B230),'Club Coëff'!$D$2:$E$65536,2,0))),"*",""),"")</f>
        <v/>
      </c>
      <c r="J230" s="106" t="str">
        <f t="shared" si="1"/>
        <v>Heidelstadt Falken (JSY)</v>
      </c>
      <c r="K230" s="106">
        <f>IFERROR(ROUND(VLOOKUP($B230,Associations!$B$2:$F515,4,0),3)*0.75^IF(OR(VLOOKUP($C230,'Final Sites'!$A:$C,3,0)&gt;0),$E230-1,IF($G230&lt;=3,$E230+3,IF($G230&lt;=6,$E230+2,IF($G230&lt;=30,$E230+1,$E230))))*IF(VLOOKUP($C230,'Final Sites'!$A:$C,3,0)=2,1/10,1),"")</f>
        <v>24.72145313</v>
      </c>
      <c r="L230" s="105">
        <f t="shared" si="2"/>
        <v>18</v>
      </c>
      <c r="M230" s="105" t="str">
        <f t="shared" si="3"/>
        <v>Heidelstadt Falken (JSY)</v>
      </c>
      <c r="N230" s="106">
        <f t="shared" si="4"/>
        <v>11.62640024</v>
      </c>
    </row>
    <row r="231" ht="9.0" customHeight="1">
      <c r="A231" s="113" t="s">
        <v>337</v>
      </c>
      <c r="B231" s="96" t="s">
        <v>152</v>
      </c>
      <c r="C231" s="110" t="s">
        <v>945</v>
      </c>
      <c r="D231" s="96"/>
      <c r="E231" s="96">
        <v>3.0</v>
      </c>
      <c r="F231" s="96" t="s">
        <v>957</v>
      </c>
      <c r="G231" s="111">
        <f>IFERROR(VLOOKUP($B231,Associations!$B$2:$F$1093,5,0),"")</f>
        <v>10</v>
      </c>
      <c r="H231" s="106">
        <f>IFERROR(IF(ISNA(VLOOKUP(CONCATENATE(A231," ",B231),'Club Coëff'!$D$2:$E515,2,0)),VLOOKUP($B231,Associations!$B$2:$F515,2,0)/5,VLOOKUP(CONCATENATE(A231," ",B231),'Club Coëff'!$D$2:$E515,2,0)),"")</f>
        <v>11.52400025</v>
      </c>
      <c r="I231" s="112" t="str">
        <f>IFERROR(IF(AND(OR(C231="CC",C231="GC"),ISNA(VLOOKUP(CONCATENATE(A231," ",B231),'Club Coëff'!$D$2:$E$65536,2,0))),"*",""),"")</f>
        <v/>
      </c>
      <c r="J231" s="106" t="str">
        <f t="shared" si="1"/>
        <v>Balance (ZRB)</v>
      </c>
      <c r="K231" s="106">
        <f>IFERROR(ROUND(VLOOKUP($B231,Associations!$B$2:$F515,4,0),3)*0.75^IF(OR(VLOOKUP($C231,'Final Sites'!$A:$C,3,0)&gt;0),$E231-1,IF($G231&lt;=3,$E231+3,IF($G231&lt;=6,$E231+2,IF($G231&lt;=30,$E231+1,$E231))))*IF(VLOOKUP($C231,'Final Sites'!$A:$C,3,0)=2,1/10,1),"")</f>
        <v>24.55945313</v>
      </c>
      <c r="L231" s="105">
        <f t="shared" si="2"/>
        <v>7</v>
      </c>
      <c r="M231" s="105" t="str">
        <f t="shared" si="3"/>
        <v>Balance (ZRB)</v>
      </c>
      <c r="N231" s="106">
        <f t="shared" si="4"/>
        <v>11.52400025</v>
      </c>
    </row>
    <row r="232" ht="9.0" customHeight="1">
      <c r="A232" s="113" t="s">
        <v>166</v>
      </c>
      <c r="B232" s="96" t="s">
        <v>167</v>
      </c>
      <c r="C232" s="110" t="s">
        <v>945</v>
      </c>
      <c r="D232" s="96"/>
      <c r="E232" s="96">
        <v>3.0</v>
      </c>
      <c r="F232" s="96" t="s">
        <v>957</v>
      </c>
      <c r="G232" s="111">
        <f>IFERROR(VLOOKUP($B232,Associations!$B$2:$F$1093,5,0),"")</f>
        <v>11</v>
      </c>
      <c r="H232" s="106">
        <f>IFERROR(IF(ISNA(VLOOKUP(CONCATENATE(A232," ",B232),'Club Coëff'!$D$2:$E515,2,0)),VLOOKUP($B232,Associations!$B$2:$F515,2,0)/5,VLOOKUP(CONCATENATE(A232," ",B232),'Club Coëff'!$D$2:$E515,2,0)),"")</f>
        <v>11.39200023</v>
      </c>
      <c r="I232" s="112" t="str">
        <f>IFERROR(IF(AND(OR(C232="CC",C232="GC"),ISNA(VLOOKUP(CONCATENATE(A232," ",B232),'Club Coëff'!$D$2:$E$65536,2,0))),"*",""),"")</f>
        <v/>
      </c>
      <c r="J232" s="106" t="str">
        <f t="shared" si="1"/>
        <v>Echegoyan FC (ASG)</v>
      </c>
      <c r="K232" s="106">
        <f>IFERROR(ROUND(VLOOKUP($B232,Associations!$B$2:$F515,4,0),3)*0.75^IF(OR(VLOOKUP($C232,'Final Sites'!$A:$C,3,0)&gt;0),$E232-1,IF($G232&lt;=3,$E232+3,IF($G232&lt;=6,$E232+2,IF($G232&lt;=30,$E232+1,$E232))))*IF(VLOOKUP($C232,'Final Sites'!$A:$C,3,0)=2,1/10,1),"")</f>
        <v>24.350625</v>
      </c>
      <c r="L232" s="105">
        <f t="shared" si="2"/>
        <v>12</v>
      </c>
      <c r="M232" s="105" t="str">
        <f t="shared" si="3"/>
        <v>Echegoyan FC (ASG)</v>
      </c>
      <c r="N232" s="106">
        <f t="shared" si="4"/>
        <v>11.39200023</v>
      </c>
    </row>
    <row r="233" ht="9.0" customHeight="1">
      <c r="A233" s="113" t="s">
        <v>160</v>
      </c>
      <c r="B233" s="96" t="s">
        <v>140</v>
      </c>
      <c r="C233" s="110" t="s">
        <v>945</v>
      </c>
      <c r="D233" s="96"/>
      <c r="E233" s="96">
        <v>3.0</v>
      </c>
      <c r="F233" s="96" t="s">
        <v>957</v>
      </c>
      <c r="G233" s="111">
        <f>IFERROR(VLOOKUP($B233,Associations!$B$2:$F$1093,5,0),"")</f>
        <v>12</v>
      </c>
      <c r="H233" s="106">
        <f>IFERROR(IF(ISNA(VLOOKUP(CONCATENATE(A233," ",B233),'Club Coëff'!$D$2:$E515,2,0)),VLOOKUP($B233,Associations!$B$2:$F515,2,0)/5,VLOOKUP(CONCATENATE(A233," ",B233),'Club Coëff'!$D$2:$E515,2,0)),"")</f>
        <v>10.69200026</v>
      </c>
      <c r="I233" s="112" t="str">
        <f>IFERROR(IF(AND(OR(C233="CC",C233="GC"),ISNA(VLOOKUP(CONCATENATE(A233," ",B233),'Club Coëff'!$D$2:$E$65536,2,0))),"*",""),"")</f>
        <v/>
      </c>
      <c r="J233" s="106" t="str">
        <f t="shared" si="1"/>
        <v>Ousevale Borough (KRY)</v>
      </c>
      <c r="K233" s="106">
        <f>IFERROR(ROUND(VLOOKUP($B233,Associations!$B$2:$F515,4,0),3)*0.75^IF(OR(VLOOKUP($C233,'Final Sites'!$A:$C,3,0)&gt;0),$E233-1,IF($G233&lt;=3,$E233+3,IF($G233&lt;=6,$E233+2,IF($G233&lt;=30,$E233+1,$E233))))*IF(VLOOKUP($C233,'Final Sites'!$A:$C,3,0)=2,1/10,1),"")</f>
        <v>23.24320313</v>
      </c>
      <c r="L233" s="105">
        <f t="shared" si="2"/>
        <v>16</v>
      </c>
      <c r="M233" s="105" t="str">
        <f t="shared" si="3"/>
        <v>Ousevale Borough (KRY)</v>
      </c>
      <c r="N233" s="106">
        <f t="shared" si="4"/>
        <v>10.69200026</v>
      </c>
    </row>
    <row r="234" ht="9.0" customHeight="1">
      <c r="A234" s="113" t="s">
        <v>307</v>
      </c>
      <c r="B234" s="96" t="s">
        <v>142</v>
      </c>
      <c r="C234" s="110" t="s">
        <v>945</v>
      </c>
      <c r="D234" s="96"/>
      <c r="E234" s="96">
        <v>3.0</v>
      </c>
      <c r="F234" s="96" t="s">
        <v>957</v>
      </c>
      <c r="G234" s="111">
        <f>IFERROR(VLOOKUP($B234,Associations!$B$2:$F$1093,5,0),"")</f>
        <v>13</v>
      </c>
      <c r="H234" s="106">
        <f>IFERROR(IF(ISNA(VLOOKUP(CONCATENATE(A234," ",B234),'Club Coëff'!$D$2:$E515,2,0)),VLOOKUP($B234,Associations!$B$2:$F515,2,0)/5,VLOOKUP(CONCATENATE(A234," ",B234),'Club Coëff'!$D$2:$E515,2,0)),"")</f>
        <v>8.244000137</v>
      </c>
      <c r="I234" s="112" t="str">
        <f>IFERROR(IF(AND(OR(C234="CC",C234="GC"),ISNA(VLOOKUP(CONCATENATE(A234," ",B234),'Club Coëff'!$D$2:$E$65536,2,0))),"*",""),"")</f>
        <v/>
      </c>
      <c r="J234" s="106" t="str">
        <f t="shared" si="1"/>
        <v>Eastburg United (WRL)</v>
      </c>
      <c r="K234" s="106">
        <f>IFERROR(ROUND(VLOOKUP($B234,Associations!$B$2:$F515,4,0),3)*0.75^IF(OR(VLOOKUP($C234,'Final Sites'!$A:$C,3,0)&gt;0),$E234-1,IF($G234&lt;=3,$E234+3,IF($G234&lt;=6,$E234+2,IF($G234&lt;=30,$E234+1,$E234))))*IF(VLOOKUP($C234,'Final Sites'!$A:$C,3,0)=2,1/10,1),"")</f>
        <v>19.37039063</v>
      </c>
      <c r="L234" s="105">
        <f t="shared" si="2"/>
        <v>15</v>
      </c>
      <c r="M234" s="105" t="str">
        <f t="shared" si="3"/>
        <v>Eastburg United (WRL)</v>
      </c>
      <c r="N234" s="106">
        <f t="shared" si="4"/>
        <v>8.244000137</v>
      </c>
    </row>
    <row r="235" ht="9.0" customHeight="1">
      <c r="A235" s="113" t="s">
        <v>250</v>
      </c>
      <c r="B235" s="96" t="s">
        <v>158</v>
      </c>
      <c r="C235" s="110" t="s">
        <v>945</v>
      </c>
      <c r="D235" s="96"/>
      <c r="E235" s="96">
        <v>3.0</v>
      </c>
      <c r="F235" s="96" t="s">
        <v>957</v>
      </c>
      <c r="G235" s="111">
        <f>IFERROR(VLOOKUP($B235,Associations!$B$2:$F$1093,5,0),"")</f>
        <v>14</v>
      </c>
      <c r="H235" s="106">
        <f>IFERROR(IF(ISNA(VLOOKUP(CONCATENATE(A235," ",B235),'Club Coëff'!$D$2:$E515,2,0)),VLOOKUP($B235,Associations!$B$2:$F515,2,0)/5,VLOOKUP(CONCATENATE(A235," ",B235),'Club Coëff'!$D$2:$E515,2,0)),"")</f>
        <v>7.808000187</v>
      </c>
      <c r="I235" s="112" t="str">
        <f>IFERROR(IF(AND(OR(C235="CC",C235="GC"),ISNA(VLOOKUP(CONCATENATE(A235," ",B235),'Club Coëff'!$D$2:$E$65536,2,0))),"*",""),"")</f>
        <v/>
      </c>
      <c r="J235" s="106" t="str">
        <f t="shared" si="1"/>
        <v>Real Minanda (QPM)</v>
      </c>
      <c r="K235" s="106">
        <f>IFERROR(ROUND(VLOOKUP($B235,Associations!$B$2:$F515,4,0),3)*0.75^IF(OR(VLOOKUP($C235,'Final Sites'!$A:$C,3,0)&gt;0),$E235-1,IF($G235&lt;=3,$E235+3,IF($G235&lt;=6,$E235+2,IF($G235&lt;=30,$E235+1,$E235))))*IF(VLOOKUP($C235,'Final Sites'!$A:$C,3,0)=2,1/10,1),"")</f>
        <v>18.680625</v>
      </c>
      <c r="L235" s="105">
        <f t="shared" si="2"/>
        <v>12</v>
      </c>
      <c r="M235" s="105" t="str">
        <f t="shared" si="3"/>
        <v>Real Minanda (QPM)</v>
      </c>
      <c r="N235" s="106">
        <f t="shared" si="4"/>
        <v>7.808000187</v>
      </c>
    </row>
    <row r="236" ht="9.0" customHeight="1">
      <c r="A236" s="113" t="s">
        <v>983</v>
      </c>
      <c r="B236" s="96" t="s">
        <v>44</v>
      </c>
      <c r="C236" s="110" t="s">
        <v>945</v>
      </c>
      <c r="D236" s="96"/>
      <c r="E236" s="96">
        <v>3.0</v>
      </c>
      <c r="F236" s="96" t="s">
        <v>957</v>
      </c>
      <c r="G236" s="111">
        <f>IFERROR(VLOOKUP($B236,Associations!$B$2:$F$1093,5,0),"")</f>
        <v>15</v>
      </c>
      <c r="H236" s="106">
        <f>IFERROR(IF(ISNA(VLOOKUP(CONCATENATE(A236," ",B236),'Club Coëff'!$D$2:$E515,2,0)),VLOOKUP($B236,Associations!$B$2:$F515,2,0)/5,VLOOKUP(CONCATENATE(A236," ",B236),'Club Coëff'!$D$2:$E515,2,0)),"")</f>
        <v>7.684000178</v>
      </c>
      <c r="I236" s="112" t="str">
        <f>IFERROR(IF(AND(OR(C236="CC",C236="GC"),ISNA(VLOOKUP(CONCATENATE(A236," ",B236),'Club Coëff'!$D$2:$E$65536,2,0))),"*",""),"")</f>
        <v/>
      </c>
      <c r="J236" s="106" t="str">
        <f t="shared" si="1"/>
        <v>Iton Valley FC (OSR)</v>
      </c>
      <c r="K236" s="106">
        <f>IFERROR(ROUND(VLOOKUP($B236,Associations!$B$2:$F515,4,0),3)*0.75^IF(OR(VLOOKUP($C236,'Final Sites'!$A:$C,3,0)&gt;0),$E236-1,IF($G236&lt;=3,$E236+3,IF($G236&lt;=6,$E236+2,IF($G236&lt;=30,$E236+1,$E236))))*IF(VLOOKUP($C236,'Final Sites'!$A:$C,3,0)=2,1/10,1),"")</f>
        <v>18.48445313</v>
      </c>
      <c r="L236" s="105">
        <f t="shared" si="2"/>
        <v>14</v>
      </c>
      <c r="M236" s="105" t="str">
        <f t="shared" si="3"/>
        <v>Iton Valley FC (OSR)</v>
      </c>
      <c r="N236" s="106">
        <f t="shared" si="4"/>
        <v>7.684000178</v>
      </c>
    </row>
    <row r="237" ht="9.0" customHeight="1">
      <c r="A237" s="113" t="s">
        <v>279</v>
      </c>
      <c r="B237" s="96" t="s">
        <v>169</v>
      </c>
      <c r="C237" s="110" t="s">
        <v>945</v>
      </c>
      <c r="D237" s="96"/>
      <c r="E237" s="96">
        <v>3.0</v>
      </c>
      <c r="F237" s="96" t="s">
        <v>957</v>
      </c>
      <c r="G237" s="111">
        <f>IFERROR(VLOOKUP($B237,Associations!$B$2:$F$1093,5,0),"")</f>
        <v>16</v>
      </c>
      <c r="H237" s="106">
        <f>IFERROR(IF(ISNA(VLOOKUP(CONCATENATE(A237," ",B237),'Club Coëff'!$D$2:$E515,2,0)),VLOOKUP($B237,Associations!$B$2:$F515,2,0)/5,VLOOKUP(CONCATENATE(A237," ",B237),'Club Coëff'!$D$2:$E515,2,0)),"")</f>
        <v>7.472000129</v>
      </c>
      <c r="I237" s="112" t="str">
        <f>IFERROR(IF(AND(OR(C237="CC",C237="GC"),ISNA(VLOOKUP(CONCATENATE(A237," ",B237),'Club Coëff'!$D$2:$E$65536,2,0))),"*",""),"")</f>
        <v/>
      </c>
      <c r="J237" s="106" t="str">
        <f t="shared" si="1"/>
        <v>Tanrısal (PAS)</v>
      </c>
      <c r="K237" s="106">
        <f>IFERROR(ROUND(VLOOKUP($B237,Associations!$B$2:$F515,4,0),3)*0.75^IF(OR(VLOOKUP($C237,'Final Sites'!$A:$C,3,0)&gt;0),$E237-1,IF($G237&lt;=3,$E237+3,IF($G237&lt;=6,$E237+2,IF($G237&lt;=30,$E237+1,$E237))))*IF(VLOOKUP($C237,'Final Sites'!$A:$C,3,0)=2,1/10,1),"")</f>
        <v>18.1490625</v>
      </c>
      <c r="L237" s="105">
        <f t="shared" si="2"/>
        <v>8</v>
      </c>
      <c r="M237" s="105" t="str">
        <f t="shared" si="3"/>
        <v>Tanrısal (PAS)</v>
      </c>
      <c r="N237" s="106">
        <f t="shared" si="4"/>
        <v>7.472000129</v>
      </c>
    </row>
    <row r="238" ht="9.0" customHeight="1">
      <c r="A238" s="113" t="s">
        <v>200</v>
      </c>
      <c r="B238" s="96" t="s">
        <v>174</v>
      </c>
      <c r="C238" s="110" t="s">
        <v>945</v>
      </c>
      <c r="D238" s="96"/>
      <c r="E238" s="96">
        <v>3.0</v>
      </c>
      <c r="F238" s="96" t="s">
        <v>957</v>
      </c>
      <c r="G238" s="111">
        <f>IFERROR(VLOOKUP($B238,Associations!$B$2:$F$1093,5,0),"")</f>
        <v>17</v>
      </c>
      <c r="H238" s="106">
        <f>IFERROR(IF(ISNA(VLOOKUP(CONCATENATE(A238," ",B238),'Club Coëff'!$D$2:$E515,2,0)),VLOOKUP($B238,Associations!$B$2:$F515,2,0)/5,VLOOKUP(CONCATENATE(A238," ",B238),'Club Coëff'!$D$2:$E515,2,0)),"")</f>
        <v>7.096000179</v>
      </c>
      <c r="I238" s="112" t="str">
        <f>IFERROR(IF(AND(OR(C238="CC",C238="GC"),ISNA(VLOOKUP(CONCATENATE(A238," ",B238),'Club Coëff'!$D$2:$E$65536,2,0))),"*",""),"")</f>
        <v/>
      </c>
      <c r="J238" s="106" t="str">
        <f t="shared" si="1"/>
        <v>Mort Park (WZI)</v>
      </c>
      <c r="K238" s="106">
        <f>IFERROR(ROUND(VLOOKUP($B238,Associations!$B$2:$F515,4,0),3)*0.75^IF(OR(VLOOKUP($C238,'Final Sites'!$A:$C,3,0)&gt;0),$E238-1,IF($G238&lt;=3,$E238+3,IF($G238&lt;=6,$E238+2,IF($G238&lt;=30,$E238+1,$E238))))*IF(VLOOKUP($C238,'Final Sites'!$A:$C,3,0)=2,1/10,1),"")</f>
        <v>17.55421875</v>
      </c>
      <c r="L238" s="105">
        <f t="shared" si="2"/>
        <v>9</v>
      </c>
      <c r="M238" s="105" t="str">
        <f t="shared" si="3"/>
        <v>Mort Park (WZI)</v>
      </c>
      <c r="N238" s="106">
        <f t="shared" si="4"/>
        <v>7.096000179</v>
      </c>
    </row>
    <row r="239" ht="9.0" customHeight="1">
      <c r="A239" s="113" t="s">
        <v>311</v>
      </c>
      <c r="B239" s="96" t="s">
        <v>217</v>
      </c>
      <c r="C239" s="110" t="s">
        <v>945</v>
      </c>
      <c r="D239" s="96"/>
      <c r="E239" s="96">
        <v>3.0</v>
      </c>
      <c r="F239" s="96" t="s">
        <v>957</v>
      </c>
      <c r="G239" s="111">
        <f>IFERROR(VLOOKUP($B239,Associations!$B$2:$F$1093,5,0),"")</f>
        <v>18</v>
      </c>
      <c r="H239" s="106">
        <f>IFERROR(IF(ISNA(VLOOKUP(CONCATENATE(A239," ",B239),'Club Coëff'!$D$2:$E515,2,0)),VLOOKUP($B239,Associations!$B$2:$F515,2,0)/5,VLOOKUP(CONCATENATE(A239," ",B239),'Club Coëff'!$D$2:$E515,2,0)),"")</f>
        <v>6.291000133</v>
      </c>
      <c r="I239" s="112" t="str">
        <f>IFERROR(IF(AND(OR(C239="CC",C239="GC"),ISNA(VLOOKUP(CONCATENATE(A239," ",B239),'Club Coëff'!$D$2:$E$65536,2,0))),"*",""),"")</f>
        <v/>
      </c>
      <c r="J239" s="106" t="str">
        <f t="shared" si="1"/>
        <v>Athenian Towns (CVC)</v>
      </c>
      <c r="K239" s="106">
        <f>IFERROR(ROUND(VLOOKUP($B239,Associations!$B$2:$F515,4,0),3)*0.75^IF(OR(VLOOKUP($C239,'Final Sites'!$A:$C,3,0)&gt;0),$E239-1,IF($G239&lt;=3,$E239+3,IF($G239&lt;=6,$E239+2,IF($G239&lt;=30,$E239+1,$E239))))*IF(VLOOKUP($C239,'Final Sites'!$A:$C,3,0)=2,1/10,1),"")</f>
        <v>16.28068359</v>
      </c>
      <c r="L239" s="105">
        <f t="shared" si="2"/>
        <v>14</v>
      </c>
      <c r="M239" s="105" t="str">
        <f t="shared" si="3"/>
        <v>Athenian Towns (CVC)</v>
      </c>
      <c r="N239" s="106">
        <f t="shared" si="4"/>
        <v>6.291000133</v>
      </c>
    </row>
    <row r="240" ht="9.0" customHeight="1">
      <c r="A240" s="113" t="s">
        <v>984</v>
      </c>
      <c r="B240" s="96" t="s">
        <v>190</v>
      </c>
      <c r="C240" s="110" t="s">
        <v>945</v>
      </c>
      <c r="D240" s="96"/>
      <c r="E240" s="96">
        <v>3.0</v>
      </c>
      <c r="F240" s="96" t="s">
        <v>957</v>
      </c>
      <c r="G240" s="111">
        <f>IFERROR(VLOOKUP($B240,Associations!$B$2:$F$1093,5,0),"")</f>
        <v>19</v>
      </c>
      <c r="H240" s="106">
        <f>IFERROR(IF(ISNA(VLOOKUP(CONCATENATE(A240," ",B240),'Club Coëff'!$D$2:$E515,2,0)),VLOOKUP($B240,Associations!$B$2:$F515,2,0)/5,VLOOKUP(CONCATENATE(A240," ",B240),'Club Coëff'!$D$2:$E515,2,0)),"")</f>
        <v>5.892000183</v>
      </c>
      <c r="I240" s="112" t="str">
        <f>IFERROR(IF(AND(OR(C240="CC",C240="GC"),ISNA(VLOOKUP(CONCATENATE(A240," ",B240),'Club Coëff'!$D$2:$E$65536,2,0))),"*",""),"")</f>
        <v/>
      </c>
      <c r="J240" s="106" t="str">
        <f t="shared" si="1"/>
        <v>Celtic-Southland (TBI)</v>
      </c>
      <c r="K240" s="106">
        <f>IFERROR(ROUND(VLOOKUP($B240,Associations!$B$2:$F515,4,0),3)*0.75^IF(OR(VLOOKUP($C240,'Final Sites'!$A:$C,3,0)&gt;0),$E240-1,IF($G240&lt;=3,$E240+3,IF($G240&lt;=6,$E240+2,IF($G240&lt;=30,$E240+1,$E240))))*IF(VLOOKUP($C240,'Final Sites'!$A:$C,3,0)=2,1/10,1),"")</f>
        <v>15.64945313</v>
      </c>
      <c r="L240" s="105">
        <f t="shared" si="2"/>
        <v>16</v>
      </c>
      <c r="M240" s="105" t="str">
        <f t="shared" si="3"/>
        <v>Celtic-Southland (TBI)</v>
      </c>
      <c r="N240" s="106">
        <f t="shared" si="4"/>
        <v>5.892000183</v>
      </c>
    </row>
    <row r="241" ht="9.0" customHeight="1">
      <c r="A241" s="113" t="s">
        <v>985</v>
      </c>
      <c r="B241" s="96" t="s">
        <v>221</v>
      </c>
      <c r="C241" s="110" t="s">
        <v>945</v>
      </c>
      <c r="D241" s="96"/>
      <c r="E241" s="96">
        <v>3.0</v>
      </c>
      <c r="F241" s="96" t="s">
        <v>957</v>
      </c>
      <c r="G241" s="111">
        <f>IFERROR(VLOOKUP($B241,Associations!$B$2:$F$1093,5,0),"")</f>
        <v>20</v>
      </c>
      <c r="H241" s="106">
        <f>IFERROR(IF(ISNA(VLOOKUP(CONCATENATE(A241," ",B241),'Club Coëff'!$D$2:$E515,2,0)),VLOOKUP($B241,Associations!$B$2:$F515,2,0)/5,VLOOKUP(CONCATENATE(A241," ",B241),'Club Coëff'!$D$2:$E515,2,0)),"")</f>
        <v>5.088000181</v>
      </c>
      <c r="I241" s="112" t="str">
        <f>IFERROR(IF(AND(OR(C241="CC",C241="GC"),ISNA(VLOOKUP(CONCATENATE(A241," ",B241),'Club Coëff'!$D$2:$E$65536,2,0))),"*",""),"")</f>
        <v/>
      </c>
      <c r="J241" s="106" t="str">
        <f t="shared" si="1"/>
        <v>Menomonie United (DAR)</v>
      </c>
      <c r="K241" s="106">
        <f>IFERROR(ROUND(VLOOKUP($B241,Associations!$B$2:$F515,4,0),3)*0.75^IF(OR(VLOOKUP($C241,'Final Sites'!$A:$C,3,0)&gt;0),$E241-1,IF($G241&lt;=3,$E241+3,IF($G241&lt;=6,$E241+2,IF($G241&lt;=30,$E241+1,$E241))))*IF(VLOOKUP($C241,'Final Sites'!$A:$C,3,0)=2,1/10,1),"")</f>
        <v>14.3775</v>
      </c>
      <c r="L241" s="105">
        <f t="shared" si="2"/>
        <v>16</v>
      </c>
      <c r="M241" s="105" t="str">
        <f t="shared" si="3"/>
        <v>Menomonie United (DAR)</v>
      </c>
      <c r="N241" s="106">
        <f t="shared" si="4"/>
        <v>5.088000181</v>
      </c>
    </row>
    <row r="242" ht="9.0" customHeight="1">
      <c r="A242" s="113" t="s">
        <v>268</v>
      </c>
      <c r="B242" s="96" t="s">
        <v>260</v>
      </c>
      <c r="C242" s="110" t="s">
        <v>945</v>
      </c>
      <c r="D242" s="96"/>
      <c r="E242" s="96">
        <v>3.0</v>
      </c>
      <c r="F242" s="96" t="s">
        <v>957</v>
      </c>
      <c r="G242" s="111">
        <f>IFERROR(VLOOKUP($B242,Associations!$B$2:$F$1093,5,0),"")</f>
        <v>23</v>
      </c>
      <c r="H242" s="106">
        <f>IFERROR(IF(ISNA(VLOOKUP(CONCATENATE(A242," ",B242),'Club Coëff'!$D$2:$E515,2,0)),VLOOKUP($B242,Associations!$B$2:$F515,2,0)/5,VLOOKUP(CONCATENATE(A242," ",B242),'Club Coëff'!$D$2:$E515,2,0)),"")</f>
        <v>4.387400099</v>
      </c>
      <c r="I242" s="112" t="str">
        <f>IFERROR(IF(AND(OR(C242="CC",C242="GC"),ISNA(VLOOKUP(CONCATENATE(A242," ",B242),'Club Coëff'!$D$2:$E$65536,2,0))),"*",""),"")</f>
        <v/>
      </c>
      <c r="J242" s="106" t="str">
        <f t="shared" si="1"/>
        <v>Arcticala Inlet (VIL)</v>
      </c>
      <c r="K242" s="106">
        <f>IFERROR(ROUND(VLOOKUP($B242,Associations!$B$2:$F515,4,0),3)*0.75^IF(OR(VLOOKUP($C242,'Final Sites'!$A:$C,3,0)&gt;0),$E242-1,IF($G242&lt;=3,$E242+3,IF($G242&lt;=6,$E242+2,IF($G242&lt;=30,$E242+1,$E242))))*IF(VLOOKUP($C242,'Final Sites'!$A:$C,3,0)=2,1/10,1),"")</f>
        <v>13.26912891</v>
      </c>
      <c r="L242" s="105">
        <f t="shared" si="2"/>
        <v>15</v>
      </c>
      <c r="M242" s="105" t="str">
        <f t="shared" si="3"/>
        <v>Arcticala Inlet (VIL)</v>
      </c>
      <c r="N242" s="106">
        <f t="shared" si="4"/>
        <v>4.387400099</v>
      </c>
    </row>
    <row r="243" ht="9.0" customHeight="1">
      <c r="A243" s="113" t="s">
        <v>986</v>
      </c>
      <c r="B243" s="96" t="s">
        <v>208</v>
      </c>
      <c r="C243" s="110" t="s">
        <v>945</v>
      </c>
      <c r="D243" s="96"/>
      <c r="E243" s="96">
        <v>3.0</v>
      </c>
      <c r="F243" s="96" t="s">
        <v>957</v>
      </c>
      <c r="G243" s="111">
        <f>IFERROR(VLOOKUP($B243,Associations!$B$2:$F$1093,5,0),"")</f>
        <v>24</v>
      </c>
      <c r="H243" s="106">
        <f>IFERROR(IF(ISNA(VLOOKUP(CONCATENATE(A243," ",B243),'Club Coëff'!$D$2:$E515,2,0)),VLOOKUP($B243,Associations!$B$2:$F515,2,0)/5,VLOOKUP(CONCATENATE(A243," ",B243),'Club Coëff'!$D$2:$E515,2,0)),"")</f>
        <v>3.976</v>
      </c>
      <c r="I243" s="112" t="str">
        <f>IFERROR(IF(AND(OR(C243="CC",C243="GC"),ISNA(VLOOKUP(CONCATENATE(A243," ",B243),'Club Coëff'!$D$2:$E$65536,2,0))),"*",""),"")</f>
        <v/>
      </c>
      <c r="J243" s="106" t="str">
        <f t="shared" si="1"/>
        <v>Nile Bridge (EFL)</v>
      </c>
      <c r="K243" s="106">
        <f>IFERROR(ROUND(VLOOKUP($B243,Associations!$B$2:$F515,4,0),3)*0.75^IF(OR(VLOOKUP($C243,'Final Sites'!$A:$C,3,0)&gt;0),$E243-1,IF($G243&lt;=3,$E243+3,IF($G243&lt;=6,$E243+2,IF($G243&lt;=30,$E243+1,$E243))))*IF(VLOOKUP($C243,'Final Sites'!$A:$C,3,0)=2,1/10,1),"")</f>
        <v>12.61828125</v>
      </c>
      <c r="L243" s="105">
        <f t="shared" si="2"/>
        <v>11</v>
      </c>
      <c r="M243" s="105" t="str">
        <f t="shared" si="3"/>
        <v>Nile Bridge (EFL)</v>
      </c>
      <c r="N243" s="106">
        <f t="shared" si="4"/>
        <v>3.976</v>
      </c>
    </row>
    <row r="244" ht="9.0" customHeight="1">
      <c r="A244" s="113" t="s">
        <v>275</v>
      </c>
      <c r="B244" s="96" t="s">
        <v>276</v>
      </c>
      <c r="C244" s="110" t="s">
        <v>945</v>
      </c>
      <c r="D244" s="96"/>
      <c r="E244" s="96">
        <v>3.0</v>
      </c>
      <c r="F244" s="96" t="s">
        <v>957</v>
      </c>
      <c r="G244" s="111">
        <f>IFERROR(VLOOKUP($B244,Associations!$B$2:$F$1093,5,0),"")</f>
        <v>25</v>
      </c>
      <c r="H244" s="106">
        <f>IFERROR(IF(ISNA(VLOOKUP(CONCATENATE(A244," ",B244),'Club Coëff'!$D$2:$E515,2,0)),VLOOKUP($B244,Associations!$B$2:$F515,2,0)/5,VLOOKUP(CONCATENATE(A244," ",B244),'Club Coëff'!$D$2:$E515,2,0)),"")</f>
        <v>3.844000068</v>
      </c>
      <c r="I244" s="112" t="str">
        <f>IFERROR(IF(AND(OR(C244="CC",C244="GC"),ISNA(VLOOKUP(CONCATENATE(A244," ",B244),'Club Coëff'!$D$2:$E$65536,2,0))),"*",""),"")</f>
        <v/>
      </c>
      <c r="J244" s="106" t="str">
        <f t="shared" si="1"/>
        <v>Bayern Phoenix (TAE)</v>
      </c>
      <c r="K244" s="106">
        <f>IFERROR(ROUND(VLOOKUP($B244,Associations!$B$2:$F515,4,0),3)*0.75^IF(OR(VLOOKUP($C244,'Final Sites'!$A:$C,3,0)&gt;0),$E244-1,IF($G244&lt;=3,$E244+3,IF($G244&lt;=6,$E244+2,IF($G244&lt;=30,$E244+1,$E244))))*IF(VLOOKUP($C244,'Final Sites'!$A:$C,3,0)=2,1/10,1),"")</f>
        <v>12.40945313</v>
      </c>
      <c r="L244" s="105">
        <f t="shared" si="2"/>
        <v>14</v>
      </c>
      <c r="M244" s="105" t="str">
        <f t="shared" si="3"/>
        <v>Bayern Phoenix (TAE)</v>
      </c>
      <c r="N244" s="106">
        <f t="shared" si="4"/>
        <v>3.844000068</v>
      </c>
    </row>
    <row r="245" ht="9.0" customHeight="1">
      <c r="A245" s="113" t="s">
        <v>272</v>
      </c>
      <c r="B245" s="96" t="s">
        <v>273</v>
      </c>
      <c r="C245" s="110" t="s">
        <v>945</v>
      </c>
      <c r="D245" s="96"/>
      <c r="E245" s="96">
        <v>3.0</v>
      </c>
      <c r="F245" s="96" t="s">
        <v>957</v>
      </c>
      <c r="G245" s="111">
        <f>IFERROR(VLOOKUP($B245,Associations!$B$2:$F$1093,5,0),"")</f>
        <v>27</v>
      </c>
      <c r="H245" s="106">
        <f>IFERROR(IF(ISNA(VLOOKUP(CONCATENATE(A245," ",B245),'Club Coëff'!$D$2:$E515,2,0)),VLOOKUP($B245,Associations!$B$2:$F515,2,0)/5,VLOOKUP(CONCATENATE(A245," ",B245),'Club Coëff'!$D$2:$E515,2,0)),"")</f>
        <v>3.802000091</v>
      </c>
      <c r="I245" s="112" t="str">
        <f>IFERROR(IF(AND(OR(C245="CC",C245="GC"),ISNA(VLOOKUP(CONCATENATE(A245," ",B245),'Club Coëff'!$D$2:$E$65536,2,0))),"*",""),"")</f>
        <v/>
      </c>
      <c r="J245" s="106" t="str">
        <f t="shared" si="1"/>
        <v>Les Alliés (SAU)</v>
      </c>
      <c r="K245" s="106">
        <f>IFERROR(ROUND(VLOOKUP($B245,Associations!$B$2:$F515,4,0),3)*0.75^IF(OR(VLOOKUP($C245,'Final Sites'!$A:$C,3,0)&gt;0),$E245-1,IF($G245&lt;=3,$E245+3,IF($G245&lt;=6,$E245+2,IF($G245&lt;=30,$E245+1,$E245))))*IF(VLOOKUP($C245,'Final Sites'!$A:$C,3,0)=2,1/10,1),"")</f>
        <v>12.34300781</v>
      </c>
      <c r="L245" s="105">
        <f t="shared" si="2"/>
        <v>10</v>
      </c>
      <c r="M245" s="105" t="str">
        <f t="shared" si="3"/>
        <v>Les Alliés (SAU)</v>
      </c>
      <c r="N245" s="106">
        <f t="shared" si="4"/>
        <v>3.802000091</v>
      </c>
    </row>
    <row r="246" ht="9.0" customHeight="1">
      <c r="A246" s="113" t="s">
        <v>304</v>
      </c>
      <c r="B246" s="96" t="s">
        <v>295</v>
      </c>
      <c r="C246" s="110" t="s">
        <v>945</v>
      </c>
      <c r="D246" s="96"/>
      <c r="E246" s="96">
        <v>3.0</v>
      </c>
      <c r="F246" s="96" t="s">
        <v>957</v>
      </c>
      <c r="G246" s="111">
        <f>IFERROR(VLOOKUP($B246,Associations!$B$2:$F$1093,5,0),"")</f>
        <v>28</v>
      </c>
      <c r="H246" s="106">
        <f>IFERROR(IF(ISNA(VLOOKUP(CONCATENATE(A246," ",B246),'Club Coëff'!$D$2:$E515,2,0)),VLOOKUP($B246,Associations!$B$2:$F515,2,0)/5,VLOOKUP(CONCATENATE(A246," ",B246),'Club Coëff'!$D$2:$E515,2,0)),"")</f>
        <v>3.67000014</v>
      </c>
      <c r="I246" s="112" t="str">
        <f>IFERROR(IF(AND(OR(C246="CC",C246="GC"),ISNA(VLOOKUP(CONCATENATE(A246," ",B246),'Club Coëff'!$D$2:$E$65536,2,0))),"*",""),"")</f>
        <v/>
      </c>
      <c r="J246" s="106" t="str">
        <f t="shared" si="1"/>
        <v>Seendok Shells (CRM)</v>
      </c>
      <c r="K246" s="106">
        <f>IFERROR(ROUND(VLOOKUP($B246,Associations!$B$2:$F515,4,0),3)*0.75^IF(OR(VLOOKUP($C246,'Final Sites'!$A:$C,3,0)&gt;0),$E246-1,IF($G246&lt;=3,$E246+3,IF($G246&lt;=6,$E246+2,IF($G246&lt;=30,$E246+1,$E246))))*IF(VLOOKUP($C246,'Final Sites'!$A:$C,3,0)=2,1/10,1),"")</f>
        <v>12.13417969</v>
      </c>
      <c r="L246" s="105">
        <f t="shared" si="2"/>
        <v>14</v>
      </c>
      <c r="M246" s="105" t="str">
        <f t="shared" si="3"/>
        <v>Seendok Shells (CRM)</v>
      </c>
      <c r="N246" s="106">
        <f t="shared" si="4"/>
        <v>3.67000014</v>
      </c>
    </row>
    <row r="247" ht="9.0" customHeight="1">
      <c r="A247" s="113" t="s">
        <v>364</v>
      </c>
      <c r="B247" s="96" t="s">
        <v>284</v>
      </c>
      <c r="C247" s="110" t="s">
        <v>945</v>
      </c>
      <c r="D247" s="96"/>
      <c r="E247" s="96">
        <v>3.0</v>
      </c>
      <c r="F247" s="96" t="s">
        <v>957</v>
      </c>
      <c r="G247" s="111">
        <f>IFERROR(VLOOKUP($B247,Associations!$B$2:$F$1093,5,0),"")</f>
        <v>29</v>
      </c>
      <c r="H247" s="106">
        <f>IFERROR(IF(ISNA(VLOOKUP(CONCATENATE(A247," ",B247),'Club Coëff'!$D$2:$E515,2,0)),VLOOKUP($B247,Associations!$B$2:$F515,2,0)/5,VLOOKUP(CONCATENATE(A247," ",B247),'Club Coëff'!$D$2:$E515,2,0)),"")</f>
        <v>3.233000059</v>
      </c>
      <c r="I247" s="112" t="str">
        <f>IFERROR(IF(AND(OR(C247="CC",C247="GC"),ISNA(VLOOKUP(CONCATENATE(A247," ",B247),'Club Coëff'!$D$2:$E$65536,2,0))),"*",""),"")</f>
        <v/>
      </c>
      <c r="J247" s="106" t="str">
        <f t="shared" si="1"/>
        <v>Skyline City (MNG)</v>
      </c>
      <c r="K247" s="106">
        <f>IFERROR(ROUND(VLOOKUP($B247,Associations!$B$2:$F515,4,0),3)*0.75^IF(OR(VLOOKUP($C247,'Final Sites'!$A:$C,3,0)&gt;0),$E247-1,IF($G247&lt;=3,$E247+3,IF($G247&lt;=6,$E247+2,IF($G247&lt;=30,$E247+1,$E247))))*IF(VLOOKUP($C247,'Final Sites'!$A:$C,3,0)=2,1/10,1),"")</f>
        <v>11.44283203</v>
      </c>
      <c r="L247" s="105">
        <f t="shared" si="2"/>
        <v>12</v>
      </c>
      <c r="M247" s="105" t="str">
        <f t="shared" si="3"/>
        <v>Skyline City (MNG)</v>
      </c>
      <c r="N247" s="106">
        <f t="shared" si="4"/>
        <v>3.233000059</v>
      </c>
    </row>
    <row r="248" ht="9.0" customHeight="1">
      <c r="A248" s="113" t="s">
        <v>488</v>
      </c>
      <c r="B248" s="96" t="s">
        <v>233</v>
      </c>
      <c r="C248" s="110" t="s">
        <v>945</v>
      </c>
      <c r="D248" s="96"/>
      <c r="E248" s="96">
        <v>3.0</v>
      </c>
      <c r="F248" s="96" t="s">
        <v>957</v>
      </c>
      <c r="G248" s="111">
        <f>IFERROR(VLOOKUP($B248,Associations!$B$2:$F$1093,5,0),"")</f>
        <v>30</v>
      </c>
      <c r="H248" s="106">
        <f>IFERROR(IF(ISNA(VLOOKUP(CONCATENATE(A248," ",B248),'Club Coëff'!$D$2:$E515,2,0)),VLOOKUP($B248,Associations!$B$2:$F515,2,0)/5,VLOOKUP(CONCATENATE(A248," ",B248),'Club Coëff'!$D$2:$E515,2,0)),"")</f>
        <v>2.990000119</v>
      </c>
      <c r="I248" s="112" t="str">
        <f>IFERROR(IF(AND(OR(C248="CC",C248="GC"),ISNA(VLOOKUP(CONCATENATE(A248," ",B248),'Club Coëff'!$D$2:$E$65536,2,0))),"*",""),"")</f>
        <v/>
      </c>
      <c r="J248" s="106" t="str">
        <f t="shared" si="1"/>
        <v>Yellow Beach Universe (CAW)</v>
      </c>
      <c r="K248" s="106">
        <f>IFERROR(ROUND(VLOOKUP($B248,Associations!$B$2:$F515,4,0),3)*0.75^IF(OR(VLOOKUP($C248,'Final Sites'!$A:$C,3,0)&gt;0),$E248-1,IF($G248&lt;=3,$E248+3,IF($G248&lt;=6,$E248+2,IF($G248&lt;=30,$E248+1,$E248))))*IF(VLOOKUP($C248,'Final Sites'!$A:$C,3,0)=2,1/10,1),"")</f>
        <v>11.05839844</v>
      </c>
      <c r="L248" s="105">
        <f t="shared" si="2"/>
        <v>21</v>
      </c>
      <c r="M248" s="105" t="str">
        <f t="shared" si="3"/>
        <v>Yellow Beach Universe (CAW)</v>
      </c>
      <c r="N248" s="106">
        <f t="shared" si="4"/>
        <v>2.990000119</v>
      </c>
    </row>
    <row r="249" ht="9.0" customHeight="1">
      <c r="A249" s="113" t="s">
        <v>429</v>
      </c>
      <c r="B249" s="96" t="s">
        <v>322</v>
      </c>
      <c r="C249" s="110" t="s">
        <v>945</v>
      </c>
      <c r="D249" s="96"/>
      <c r="E249" s="96">
        <v>3.0</v>
      </c>
      <c r="F249" s="96" t="s">
        <v>957</v>
      </c>
      <c r="G249" s="111">
        <f>IFERROR(VLOOKUP($B249,Associations!$B$2:$F$1093,5,0),"")</f>
        <v>31</v>
      </c>
      <c r="H249" s="106">
        <f>IFERROR(IF(ISNA(VLOOKUP(CONCATENATE(A249," ",B249),'Club Coëff'!$D$2:$E515,2,0)),VLOOKUP($B249,Associations!$B$2:$F515,2,0)/5,VLOOKUP(CONCATENATE(A249," ",B249),'Club Coëff'!$D$2:$E515,2,0)),"")</f>
        <v>2.765000038</v>
      </c>
      <c r="I249" s="112" t="str">
        <f>IFERROR(IF(AND(OR(C249="CC",C249="GC"),ISNA(VLOOKUP(CONCATENATE(A249," ",B249),'Club Coëff'!$D$2:$E$65536,2,0))),"*",""),"")</f>
        <v/>
      </c>
      <c r="J249" s="106" t="str">
        <f t="shared" si="1"/>
        <v>RGB 72 OS (SXB)</v>
      </c>
      <c r="K249" s="106">
        <f>IFERROR(ROUND(VLOOKUP($B249,Associations!$B$2:$F515,4,0),3)*0.75^IF(OR(VLOOKUP($C249,'Final Sites'!$A:$C,3,0)&gt;0),$E249-1,IF($G249&lt;=3,$E249+3,IF($G249&lt;=6,$E249+2,IF($G249&lt;=30,$E249+1,$E249))))*IF(VLOOKUP($C249,'Final Sites'!$A:$C,3,0)=2,1/10,1),"")</f>
        <v>14.26992188</v>
      </c>
      <c r="L249" s="105">
        <f t="shared" si="2"/>
        <v>9</v>
      </c>
      <c r="M249" s="105" t="str">
        <f t="shared" si="3"/>
        <v>RGB 72 OS (SXB)</v>
      </c>
      <c r="N249" s="106">
        <f t="shared" si="4"/>
        <v>2.765000038</v>
      </c>
    </row>
    <row r="250" ht="9.0" customHeight="1">
      <c r="A250" s="113" t="s">
        <v>498</v>
      </c>
      <c r="B250" s="96" t="s">
        <v>317</v>
      </c>
      <c r="C250" s="110" t="s">
        <v>945</v>
      </c>
      <c r="D250" s="96"/>
      <c r="E250" s="96">
        <v>3.0</v>
      </c>
      <c r="F250" s="96" t="s">
        <v>957</v>
      </c>
      <c r="G250" s="111">
        <f>IFERROR(VLOOKUP($B250,Associations!$B$2:$F$1093,5,0),"")</f>
        <v>32</v>
      </c>
      <c r="H250" s="106">
        <f>IFERROR(IF(ISNA(VLOOKUP(CONCATENATE(A250," ",B250),'Club Coëff'!$D$2:$E515,2,0)),VLOOKUP($B250,Associations!$B$2:$F515,2,0)/5,VLOOKUP(CONCATENATE(A250," ",B250),'Club Coëff'!$D$2:$E515,2,0)),"")</f>
        <v>2.725000089</v>
      </c>
      <c r="I250" s="112" t="str">
        <f>IFERROR(IF(AND(OR(C250="CC",C250="GC"),ISNA(VLOOKUP(CONCATENATE(A250," ",B250),'Club Coëff'!$D$2:$E$65536,2,0))),"*",""),"")</f>
        <v/>
      </c>
      <c r="J250" s="106" t="str">
        <f t="shared" si="1"/>
        <v>Bastion (SSO)</v>
      </c>
      <c r="K250" s="106">
        <f>IFERROR(ROUND(VLOOKUP($B250,Associations!$B$2:$F515,4,0),3)*0.75^IF(OR(VLOOKUP($C250,'Final Sites'!$A:$C,3,0)&gt;0),$E250-1,IF($G250&lt;=3,$E250+3,IF($G250&lt;=6,$E250+2,IF($G250&lt;=30,$E250+1,$E250))))*IF(VLOOKUP($C250,'Final Sites'!$A:$C,3,0)=2,1/10,1),"")</f>
        <v>14.18554688</v>
      </c>
      <c r="L250" s="105">
        <f t="shared" si="2"/>
        <v>7</v>
      </c>
      <c r="M250" s="105" t="str">
        <f t="shared" si="3"/>
        <v>Bastion (SSO)</v>
      </c>
      <c r="N250" s="106">
        <f t="shared" si="4"/>
        <v>2.725000089</v>
      </c>
    </row>
    <row r="251" ht="9.0" customHeight="1">
      <c r="A251" s="113" t="s">
        <v>339</v>
      </c>
      <c r="B251" s="96" t="s">
        <v>340</v>
      </c>
      <c r="C251" s="110" t="s">
        <v>945</v>
      </c>
      <c r="D251" s="96"/>
      <c r="E251" s="96">
        <v>3.0</v>
      </c>
      <c r="F251" s="96" t="s">
        <v>957</v>
      </c>
      <c r="G251" s="111">
        <f>IFERROR(VLOOKUP($B251,Associations!$B$2:$F$1093,5,0),"")</f>
        <v>33</v>
      </c>
      <c r="H251" s="106">
        <f>IFERROR(IF(ISNA(VLOOKUP(CONCATENATE(A251," ",B251),'Club Coëff'!$D$2:$E515,2,0)),VLOOKUP($B251,Associations!$B$2:$F515,2,0)/5,VLOOKUP(CONCATENATE(A251," ",B251),'Club Coëff'!$D$2:$E515,2,0)),"")</f>
        <v>2.652000042</v>
      </c>
      <c r="I251" s="112" t="str">
        <f>IFERROR(IF(AND(OR(C251="CC",C251="GC"),ISNA(VLOOKUP(CONCATENATE(A251," ",B251),'Club Coëff'!$D$2:$E$65536,2,0))),"*",""),"")</f>
        <v/>
      </c>
      <c r="J251" s="106" t="str">
        <f t="shared" si="1"/>
        <v>Dragoste Dragons (ANT)</v>
      </c>
      <c r="K251" s="106">
        <f>IFERROR(ROUND(VLOOKUP($B251,Associations!$B$2:$F515,4,0),3)*0.75^IF(OR(VLOOKUP($C251,'Final Sites'!$A:$C,3,0)&gt;0),$E251-1,IF($G251&lt;=3,$E251+3,IF($G251&lt;=6,$E251+2,IF($G251&lt;=30,$E251+1,$E251))))*IF(VLOOKUP($C251,'Final Sites'!$A:$C,3,0)=2,1/10,1),"")</f>
        <v>14.0315625</v>
      </c>
      <c r="L251" s="105">
        <f t="shared" si="2"/>
        <v>16</v>
      </c>
      <c r="M251" s="105" t="str">
        <f t="shared" si="3"/>
        <v>Dragoste Dragons (ANT)</v>
      </c>
      <c r="N251" s="106">
        <f t="shared" si="4"/>
        <v>2.652000042</v>
      </c>
    </row>
    <row r="252" ht="9.0" customHeight="1">
      <c r="A252" s="113" t="s">
        <v>987</v>
      </c>
      <c r="B252" s="96" t="s">
        <v>298</v>
      </c>
      <c r="C252" s="110" t="s">
        <v>945</v>
      </c>
      <c r="D252" s="96"/>
      <c r="E252" s="96">
        <v>3.0</v>
      </c>
      <c r="F252" s="96" t="s">
        <v>988</v>
      </c>
      <c r="G252" s="111">
        <f>IFERROR(VLOOKUP($B252,Associations!$B$2:$F$1093,5,0),"")</f>
        <v>34</v>
      </c>
      <c r="H252" s="106">
        <f>IFERROR(IF(ISNA(VLOOKUP(CONCATENATE(A252," ",B252),'Club Coëff'!$D$2:$E515,2,0)),VLOOKUP($B252,Associations!$B$2:$F515,2,0)/5,VLOOKUP(CONCATENATE(A252," ",B252),'Club Coëff'!$D$2:$E515,2,0)),"")</f>
        <v>2.355000103</v>
      </c>
      <c r="I252" s="112" t="str">
        <f>IFERROR(IF(AND(OR(C252="CC",C252="GC"),ISNA(VLOOKUP(CONCATENATE(A252," ",B252),'Club Coëff'!$D$2:$E$65536,2,0))),"*",""),"")</f>
        <v/>
      </c>
      <c r="J252" s="106" t="str">
        <f t="shared" si="1"/>
        <v>Mountain FC (LLF)</v>
      </c>
      <c r="K252" s="106">
        <f>IFERROR(ROUND(VLOOKUP($B252,Associations!$B$2:$F515,4,0),3)*0.75^IF(OR(VLOOKUP($C252,'Final Sites'!$A:$C,3,0)&gt;0),$E252-1,IF($G252&lt;=3,$E252+3,IF($G252&lt;=6,$E252+2,IF($G252&lt;=30,$E252+1,$E252))))*IF(VLOOKUP($C252,'Final Sites'!$A:$C,3,0)=2,1/10,1),"")</f>
        <v>13.40507813</v>
      </c>
      <c r="L252" s="105">
        <f t="shared" si="2"/>
        <v>11</v>
      </c>
      <c r="M252" s="105" t="str">
        <f t="shared" si="3"/>
        <v>Mountain FC (LLF)</v>
      </c>
      <c r="N252" s="106">
        <f t="shared" si="4"/>
        <v>2.355000103</v>
      </c>
    </row>
    <row r="253" ht="9.0" customHeight="1">
      <c r="A253" s="113" t="s">
        <v>989</v>
      </c>
      <c r="B253" s="96" t="s">
        <v>380</v>
      </c>
      <c r="C253" s="110" t="s">
        <v>945</v>
      </c>
      <c r="D253" s="96"/>
      <c r="E253" s="96">
        <v>3.0</v>
      </c>
      <c r="F253" s="96" t="s">
        <v>988</v>
      </c>
      <c r="G253" s="111">
        <f>IFERROR(VLOOKUP($B253,Associations!$B$2:$F$1093,5,0),"")</f>
        <v>35</v>
      </c>
      <c r="H253" s="106">
        <f>IFERROR(IF(ISNA(VLOOKUP(CONCATENATE(A253," ",B253),'Club Coëff'!$D$2:$E515,2,0)),VLOOKUP($B253,Associations!$B$2:$F515,2,0)/5,VLOOKUP(CONCATENATE(A253," ",B253),'Club Coëff'!$D$2:$E515,2,0)),"")</f>
        <v>2.02</v>
      </c>
      <c r="I253" s="112" t="str">
        <f>IFERROR(IF(AND(OR(C253="CC",C253="GC"),ISNA(VLOOKUP(CONCATENATE(A253," ",B253),'Club Coëff'!$D$2:$E$65536,2,0))),"*",""),"")</f>
        <v/>
      </c>
      <c r="J253" s="106" t="str">
        <f t="shared" si="1"/>
        <v>Wolseley Generals (STA)</v>
      </c>
      <c r="K253" s="106">
        <f>IFERROR(ROUND(VLOOKUP($B253,Associations!$B$2:$F515,4,0),3)*0.75^IF(OR(VLOOKUP($C253,'Final Sites'!$A:$C,3,0)&gt;0),$E253-1,IF($G253&lt;=3,$E253+3,IF($G253&lt;=6,$E253+2,IF($G253&lt;=30,$E253+1,$E253))))*IF(VLOOKUP($C253,'Final Sites'!$A:$C,3,0)=2,1/10,1),"")</f>
        <v>12.6984375</v>
      </c>
      <c r="L253" s="105">
        <f t="shared" si="2"/>
        <v>17</v>
      </c>
      <c r="M253" s="105" t="str">
        <f t="shared" si="3"/>
        <v>Wolseley Generals (STA)</v>
      </c>
      <c r="N253" s="106">
        <f t="shared" si="4"/>
        <v>2.02</v>
      </c>
    </row>
    <row r="254" ht="9.0" customHeight="1">
      <c r="A254" s="113" t="s">
        <v>598</v>
      </c>
      <c r="B254" s="96" t="s">
        <v>303</v>
      </c>
      <c r="C254" s="110" t="s">
        <v>945</v>
      </c>
      <c r="D254" s="96"/>
      <c r="E254" s="96">
        <v>3.0</v>
      </c>
      <c r="F254" s="96" t="s">
        <v>988</v>
      </c>
      <c r="G254" s="111">
        <f>IFERROR(VLOOKUP($B254,Associations!$B$2:$F$1093,5,0),"")</f>
        <v>36</v>
      </c>
      <c r="H254" s="106">
        <f>IFERROR(IF(ISNA(VLOOKUP(CONCATENATE(A254," ",B254),'Club Coëff'!$D$2:$E515,2,0)),VLOOKUP($B254,Associations!$B$2:$F515,2,0)/5,VLOOKUP(CONCATENATE(A254," ",B254),'Club Coëff'!$D$2:$E515,2,0)),"")</f>
        <v>1.925000101</v>
      </c>
      <c r="I254" s="112" t="str">
        <f>IFERROR(IF(AND(OR(C254="CC",C254="GC"),ISNA(VLOOKUP(CONCATENATE(A254," ",B254),'Club Coëff'!$D$2:$E$65536,2,0))),"*",""),"")</f>
        <v/>
      </c>
      <c r="J254" s="106" t="str">
        <f t="shared" si="1"/>
        <v>Worcester Hearts (CLP)</v>
      </c>
      <c r="K254" s="106">
        <f>IFERROR(ROUND(VLOOKUP($B254,Associations!$B$2:$F515,4,0),3)*0.75^IF(OR(VLOOKUP($C254,'Final Sites'!$A:$C,3,0)&gt;0),$E254-1,IF($G254&lt;=3,$E254+3,IF($G254&lt;=6,$E254+2,IF($G254&lt;=30,$E254+1,$E254))))*IF(VLOOKUP($C254,'Final Sites'!$A:$C,3,0)=2,1/10,1),"")</f>
        <v>12.49804688</v>
      </c>
      <c r="L254" s="105">
        <f t="shared" si="2"/>
        <v>16</v>
      </c>
      <c r="M254" s="105" t="str">
        <f t="shared" si="3"/>
        <v>Worcester Hearts (CLP)</v>
      </c>
      <c r="N254" s="106">
        <f t="shared" si="4"/>
        <v>1.925000101</v>
      </c>
    </row>
    <row r="255" ht="9.0" customHeight="1">
      <c r="A255" s="113" t="s">
        <v>347</v>
      </c>
      <c r="B255" s="96" t="s">
        <v>348</v>
      </c>
      <c r="C255" s="110" t="s">
        <v>945</v>
      </c>
      <c r="D255" s="96"/>
      <c r="E255" s="96">
        <v>3.0</v>
      </c>
      <c r="F255" s="96" t="s">
        <v>988</v>
      </c>
      <c r="G255" s="111">
        <f>IFERROR(VLOOKUP($B255,Associations!$B$2:$F$1093,5,0),"")</f>
        <v>37</v>
      </c>
      <c r="H255" s="106">
        <f>IFERROR(IF(ISNA(VLOOKUP(CONCATENATE(A255," ",B255),'Club Coëff'!$D$2:$E515,2,0)),VLOOKUP($B255,Associations!$B$2:$F515,2,0)/5,VLOOKUP(CONCATENATE(A255," ",B255),'Club Coëff'!$D$2:$E515,2,0)),"")</f>
        <v>1.920000042</v>
      </c>
      <c r="I255" s="112" t="str">
        <f>IFERROR(IF(AND(OR(C255="CC",C255="GC"),ISNA(VLOOKUP(CONCATENATE(A255," ",B255),'Club Coëff'!$D$2:$E$65536,2,0))),"*",""),"")</f>
        <v/>
      </c>
      <c r="J255" s="106" t="str">
        <f t="shared" si="1"/>
        <v>OAS Royal FC (COS)</v>
      </c>
      <c r="K255" s="106">
        <f>IFERROR(ROUND(VLOOKUP($B255,Associations!$B$2:$F515,4,0),3)*0.75^IF(OR(VLOOKUP($C255,'Final Sites'!$A:$C,3,0)&gt;0),$E255-1,IF($G255&lt;=3,$E255+3,IF($G255&lt;=6,$E255+2,IF($G255&lt;=30,$E255+1,$E255))))*IF(VLOOKUP($C255,'Final Sites'!$A:$C,3,0)=2,1/10,1),"")</f>
        <v>12.4875</v>
      </c>
      <c r="L255" s="105">
        <f t="shared" si="2"/>
        <v>12</v>
      </c>
      <c r="M255" s="105" t="str">
        <f t="shared" si="3"/>
        <v>OAS Royal FC (COS)</v>
      </c>
      <c r="N255" s="106">
        <f t="shared" si="4"/>
        <v>1.920000042</v>
      </c>
    </row>
    <row r="256" ht="9.0" customHeight="1">
      <c r="A256" s="113" t="s">
        <v>990</v>
      </c>
      <c r="B256" s="96" t="s">
        <v>309</v>
      </c>
      <c r="C256" s="110" t="s">
        <v>945</v>
      </c>
      <c r="D256" s="96"/>
      <c r="E256" s="96">
        <v>3.0</v>
      </c>
      <c r="F256" s="96" t="s">
        <v>988</v>
      </c>
      <c r="G256" s="111">
        <f>IFERROR(VLOOKUP($B256,Associations!$B$2:$F$1093,5,0),"")</f>
        <v>39</v>
      </c>
      <c r="H256" s="106">
        <f>IFERROR(IF(ISNA(VLOOKUP(CONCATENATE(A256," ",B256),'Club Coëff'!$D$2:$E515,2,0)),VLOOKUP($B256,Associations!$B$2:$F515,2,0)/5,VLOOKUP(CONCATENATE(A256," ",B256),'Club Coëff'!$D$2:$E515,2,0)),"")</f>
        <v>1.820000035</v>
      </c>
      <c r="I256" s="112" t="str">
        <f>IFERROR(IF(AND(OR(C256="CC",C256="GC"),ISNA(VLOOKUP(CONCATENATE(A256," ",B256),'Club Coëff'!$D$2:$E$65536,2,0))),"*",""),"")</f>
        <v/>
      </c>
      <c r="J256" s="106" t="str">
        <f t="shared" si="1"/>
        <v>Real Jabuti (CPV)</v>
      </c>
      <c r="K256" s="106">
        <f>IFERROR(ROUND(VLOOKUP($B256,Associations!$B$2:$F515,4,0),3)*0.75^IF(OR(VLOOKUP($C256,'Final Sites'!$A:$C,3,0)&gt;0),$E256-1,IF($G256&lt;=3,$E256+3,IF($G256&lt;=6,$E256+2,IF($G256&lt;=30,$E256+1,$E256))))*IF(VLOOKUP($C256,'Final Sites'!$A:$C,3,0)=2,1/10,1),"")</f>
        <v>12.2765625</v>
      </c>
      <c r="L256" s="105">
        <f t="shared" si="2"/>
        <v>11</v>
      </c>
      <c r="M256" s="105" t="str">
        <f t="shared" si="3"/>
        <v>Real Jabuti (CPV)</v>
      </c>
      <c r="N256" s="106">
        <f t="shared" si="4"/>
        <v>1.820000035</v>
      </c>
    </row>
    <row r="257" ht="9.0" customHeight="1">
      <c r="A257" s="113" t="s">
        <v>381</v>
      </c>
      <c r="B257" s="96" t="s">
        <v>382</v>
      </c>
      <c r="C257" s="110" t="s">
        <v>945</v>
      </c>
      <c r="D257" s="96"/>
      <c r="E257" s="96">
        <v>3.0</v>
      </c>
      <c r="F257" s="96" t="s">
        <v>988</v>
      </c>
      <c r="G257" s="111">
        <f>IFERROR(VLOOKUP($B257,Associations!$B$2:$F$1093,5,0),"")</f>
        <v>40</v>
      </c>
      <c r="H257" s="106">
        <f>IFERROR(IF(ISNA(VLOOKUP(CONCATENATE(A257," ",B257),'Club Coëff'!$D$2:$E515,2,0)),VLOOKUP($B257,Associations!$B$2:$F515,2,0)/5,VLOOKUP(CONCATENATE(A257," ",B257),'Club Coëff'!$D$2:$E515,2,0)),"")</f>
        <v>1.815000038</v>
      </c>
      <c r="I257" s="112" t="str">
        <f>IFERROR(IF(AND(OR(C257="CC",C257="GC"),ISNA(VLOOKUP(CONCATENATE(A257," ",B257),'Club Coëff'!$D$2:$E$65536,2,0))),"*",""),"")</f>
        <v/>
      </c>
      <c r="J257" s="106" t="str">
        <f t="shared" si="1"/>
        <v>Island of Jersey (HLO)</v>
      </c>
      <c r="K257" s="106">
        <f>IFERROR(ROUND(VLOOKUP($B257,Associations!$B$2:$F515,4,0),3)*0.75^IF(OR(VLOOKUP($C257,'Final Sites'!$A:$C,3,0)&gt;0),$E257-1,IF($G257&lt;=3,$E257+3,IF($G257&lt;=6,$E257+2,IF($G257&lt;=30,$E257+1,$E257))))*IF(VLOOKUP($C257,'Final Sites'!$A:$C,3,0)=2,1/10,1),"")</f>
        <v>12.26601563</v>
      </c>
      <c r="L257" s="105">
        <f t="shared" si="2"/>
        <v>16</v>
      </c>
      <c r="M257" s="105" t="str">
        <f t="shared" si="3"/>
        <v>Island of Jersey (HLO)</v>
      </c>
      <c r="N257" s="106">
        <f t="shared" si="4"/>
        <v>1.815000038</v>
      </c>
    </row>
    <row r="258" ht="9.0" customHeight="1">
      <c r="A258" s="113" t="s">
        <v>570</v>
      </c>
      <c r="B258" s="96" t="s">
        <v>464</v>
      </c>
      <c r="C258" s="110" t="s">
        <v>945</v>
      </c>
      <c r="D258" s="96"/>
      <c r="E258" s="96">
        <v>3.0</v>
      </c>
      <c r="F258" s="96" t="s">
        <v>988</v>
      </c>
      <c r="G258" s="111">
        <f>IFERROR(VLOOKUP($B258,Associations!$B$2:$F$1093,5,0),"")</f>
        <v>41</v>
      </c>
      <c r="H258" s="106">
        <f>IFERROR(IF(ISNA(VLOOKUP(CONCATENATE(A258," ",B258),'Club Coëff'!$D$2:$E515,2,0)),VLOOKUP($B258,Associations!$B$2:$F515,2,0)/5,VLOOKUP(CONCATENATE(A258," ",B258),'Club Coëff'!$D$2:$E515,2,0)),"")</f>
        <v>1.670000072</v>
      </c>
      <c r="I258" s="112" t="str">
        <f>IFERROR(IF(AND(OR(C258="CC",C258="GC"),ISNA(VLOOKUP(CONCATENATE(A258," ",B258),'Club Coëff'!$D$2:$E$65536,2,0))),"*",""),"")</f>
        <v/>
      </c>
      <c r="J258" s="106" t="str">
        <f t="shared" si="1"/>
        <v>Un Chien Andalou School (MIU)</v>
      </c>
      <c r="K258" s="106">
        <f>IFERROR(ROUND(VLOOKUP($B258,Associations!$B$2:$F515,4,0),3)*0.75^IF(OR(VLOOKUP($C258,'Final Sites'!$A:$C,3,0)&gt;0),$E258-1,IF($G258&lt;=3,$E258+3,IF($G258&lt;=6,$E258+2,IF($G258&lt;=30,$E258+1,$E258))))*IF(VLOOKUP($C258,'Final Sites'!$A:$C,3,0)=2,1/10,1),"")</f>
        <v>11.96015625</v>
      </c>
      <c r="L258" s="105">
        <f t="shared" si="2"/>
        <v>23</v>
      </c>
      <c r="M258" s="105" t="str">
        <f t="shared" si="3"/>
        <v>Un Chien Andalou School (MIU)</v>
      </c>
      <c r="N258" s="106">
        <f t="shared" si="4"/>
        <v>1.670000072</v>
      </c>
    </row>
    <row r="259" ht="9.0" customHeight="1">
      <c r="A259" s="113" t="s">
        <v>991</v>
      </c>
      <c r="B259" s="96" t="s">
        <v>442</v>
      </c>
      <c r="C259" s="110" t="s">
        <v>945</v>
      </c>
      <c r="D259" s="96"/>
      <c r="E259" s="96">
        <v>3.0</v>
      </c>
      <c r="F259" s="96" t="s">
        <v>988</v>
      </c>
      <c r="G259" s="111">
        <f>IFERROR(VLOOKUP($B259,Associations!$B$2:$F$1093,5,0),"")</f>
        <v>42</v>
      </c>
      <c r="H259" s="106">
        <f>IFERROR(IF(ISNA(VLOOKUP(CONCATENATE(A259," ",B259),'Club Coëff'!$D$2:$E515,2,0)),VLOOKUP($B259,Associations!$B$2:$F515,2,0)/5,VLOOKUP(CONCATENATE(A259," ",B259),'Club Coëff'!$D$2:$E515,2,0)),"")</f>
        <v>1.605000067</v>
      </c>
      <c r="I259" s="112" t="str">
        <f>IFERROR(IF(AND(OR(C259="CC",C259="GC"),ISNA(VLOOKUP(CONCATENATE(A259," ",B259),'Club Coëff'!$D$2:$E$65536,2,0))),"*",""),"")</f>
        <v/>
      </c>
      <c r="J259" s="106" t="str">
        <f t="shared" si="1"/>
        <v>Brayntel TU (EAR)</v>
      </c>
      <c r="K259" s="106">
        <f>IFERROR(ROUND(VLOOKUP($B259,Associations!$B$2:$F515,4,0),3)*0.75^IF(OR(VLOOKUP($C259,'Final Sites'!$A:$C,3,0)&gt;0),$E259-1,IF($G259&lt;=3,$E259+3,IF($G259&lt;=6,$E259+2,IF($G259&lt;=30,$E259+1,$E259))))*IF(VLOOKUP($C259,'Final Sites'!$A:$C,3,0)=2,1/10,1),"")</f>
        <v>11.82304688</v>
      </c>
      <c r="L259" s="105">
        <f t="shared" si="2"/>
        <v>11</v>
      </c>
      <c r="M259" s="105" t="str">
        <f t="shared" si="3"/>
        <v>Brayntel TU (EAR)</v>
      </c>
      <c r="N259" s="106">
        <f t="shared" si="4"/>
        <v>1.605000067</v>
      </c>
    </row>
    <row r="260" ht="9.0" customHeight="1">
      <c r="A260" s="113" t="s">
        <v>426</v>
      </c>
      <c r="B260" s="96" t="s">
        <v>427</v>
      </c>
      <c r="C260" s="110" t="s">
        <v>945</v>
      </c>
      <c r="D260" s="96"/>
      <c r="E260" s="96">
        <v>3.0</v>
      </c>
      <c r="F260" s="96" t="s">
        <v>988</v>
      </c>
      <c r="G260" s="111">
        <f>IFERROR(VLOOKUP($B260,Associations!$B$2:$F$1093,5,0),"")</f>
        <v>43</v>
      </c>
      <c r="H260" s="106">
        <f>IFERROR(IF(ISNA(VLOOKUP(CONCATENATE(A260," ",B260),'Club Coëff'!$D$2:$E515,2,0)),VLOOKUP($B260,Associations!$B$2:$F515,2,0)/5,VLOOKUP(CONCATENATE(A260," ",B260),'Club Coëff'!$D$2:$E515,2,0)),"")</f>
        <v>1.550000037</v>
      </c>
      <c r="I260" s="112" t="str">
        <f>IFERROR(IF(AND(OR(C260="CC",C260="GC"),ISNA(VLOOKUP(CONCATENATE(A260," ",B260),'Club Coëff'!$D$2:$E$65536,2,0))),"*",""),"")</f>
        <v/>
      </c>
      <c r="J260" s="106" t="str">
        <f t="shared" si="1"/>
        <v>Goidelic (ANC)</v>
      </c>
      <c r="K260" s="106">
        <f>IFERROR(ROUND(VLOOKUP($B260,Associations!$B$2:$F515,4,0),3)*0.75^IF(OR(VLOOKUP($C260,'Final Sites'!$A:$C,3,0)&gt;0),$E260-1,IF($G260&lt;=3,$E260+3,IF($G260&lt;=6,$E260+2,IF($G260&lt;=30,$E260+1,$E260))))*IF(VLOOKUP($C260,'Final Sites'!$A:$C,3,0)=2,1/10,1),"")</f>
        <v>11.70703125</v>
      </c>
      <c r="L260" s="105">
        <f t="shared" si="2"/>
        <v>8</v>
      </c>
      <c r="M260" s="105" t="str">
        <f t="shared" si="3"/>
        <v>Goidelic (ANC)</v>
      </c>
      <c r="N260" s="106">
        <f t="shared" si="4"/>
        <v>1.550000037</v>
      </c>
    </row>
    <row r="261" ht="9.0" customHeight="1">
      <c r="A261" s="113" t="s">
        <v>641</v>
      </c>
      <c r="B261" s="96" t="s">
        <v>417</v>
      </c>
      <c r="C261" s="110" t="s">
        <v>945</v>
      </c>
      <c r="D261" s="96"/>
      <c r="E261" s="96">
        <v>3.0</v>
      </c>
      <c r="F261" s="96" t="s">
        <v>988</v>
      </c>
      <c r="G261" s="111">
        <f>IFERROR(VLOOKUP($B261,Associations!$B$2:$F$1093,5,0),"")</f>
        <v>45</v>
      </c>
      <c r="H261" s="106">
        <f>IFERROR(IF(ISNA(VLOOKUP(CONCATENATE(A261," ",B261),'Club Coëff'!$D$2:$E515,2,0)),VLOOKUP($B261,Associations!$B$2:$F515,2,0)/5,VLOOKUP(CONCATENATE(A261," ",B261),'Club Coëff'!$D$2:$E515,2,0)),"")</f>
        <v>1.405000066</v>
      </c>
      <c r="I261" s="112" t="str">
        <f>IFERROR(IF(AND(OR(C261="CC",C261="GC"),ISNA(VLOOKUP(CONCATENATE(A261," ",B261),'Club Coëff'!$D$2:$E$65536,2,0))),"*",""),"")</f>
        <v/>
      </c>
      <c r="J261" s="106" t="str">
        <f t="shared" si="1"/>
        <v>Rhymney Unedig (UNF)</v>
      </c>
      <c r="K261" s="106">
        <f>IFERROR(ROUND(VLOOKUP($B261,Associations!$B$2:$F515,4,0),3)*0.75^IF(OR(VLOOKUP($C261,'Final Sites'!$A:$C,3,0)&gt;0),$E261-1,IF($G261&lt;=3,$E261+3,IF($G261&lt;=6,$E261+2,IF($G261&lt;=30,$E261+1,$E261))))*IF(VLOOKUP($C261,'Final Sites'!$A:$C,3,0)=2,1/10,1),"")</f>
        <v>11.40117188</v>
      </c>
      <c r="L261" s="105">
        <f t="shared" si="2"/>
        <v>14</v>
      </c>
      <c r="M261" s="105" t="str">
        <f t="shared" si="3"/>
        <v>Rhymney Unedig (UNF)</v>
      </c>
      <c r="N261" s="106">
        <f t="shared" si="4"/>
        <v>1.405000066</v>
      </c>
    </row>
    <row r="262" ht="9.0" customHeight="1">
      <c r="A262" s="113" t="s">
        <v>636</v>
      </c>
      <c r="B262" s="96" t="s">
        <v>405</v>
      </c>
      <c r="C262" s="110" t="s">
        <v>945</v>
      </c>
      <c r="D262" s="96"/>
      <c r="E262" s="96">
        <v>3.0</v>
      </c>
      <c r="F262" s="96" t="s">
        <v>988</v>
      </c>
      <c r="G262" s="111">
        <f>IFERROR(VLOOKUP($B262,Associations!$B$2:$F$1093,5,0),"")</f>
        <v>46</v>
      </c>
      <c r="H262" s="106">
        <f>IFERROR(IF(ISNA(VLOOKUP(CONCATENATE(A262," ",B262),'Club Coëff'!$D$2:$E515,2,0)),VLOOKUP($B262,Associations!$B$2:$F515,2,0)/5,VLOOKUP(CONCATENATE(A262," ",B262),'Club Coëff'!$D$2:$E515,2,0)),"")</f>
        <v>1.360000034</v>
      </c>
      <c r="I262" s="112" t="str">
        <f>IFERROR(IF(AND(OR(C262="CC",C262="GC"),ISNA(VLOOKUP(CONCATENATE(A262," ",B262),'Club Coëff'!$D$2:$E$65536,2,0))),"*",""),"")</f>
        <v/>
      </c>
      <c r="J262" s="106" t="str">
        <f t="shared" si="1"/>
        <v>Caballeros CF (OSD)</v>
      </c>
      <c r="K262" s="106">
        <f>IFERROR(ROUND(VLOOKUP($B262,Associations!$B$2:$F515,4,0),3)*0.75^IF(OR(VLOOKUP($C262,'Final Sites'!$A:$C,3,0)&gt;0),$E262-1,IF($G262&lt;=3,$E262+3,IF($G262&lt;=6,$E262+2,IF($G262&lt;=30,$E262+1,$E262))))*IF(VLOOKUP($C262,'Final Sites'!$A:$C,3,0)=2,1/10,1),"")</f>
        <v>11.30625</v>
      </c>
      <c r="L262" s="105">
        <f t="shared" si="2"/>
        <v>13</v>
      </c>
      <c r="M262" s="105" t="str">
        <f t="shared" si="3"/>
        <v>Caballeros CF (OSD)</v>
      </c>
      <c r="N262" s="106">
        <f t="shared" si="4"/>
        <v>1.360000034</v>
      </c>
    </row>
    <row r="263" ht="9.0" customHeight="1">
      <c r="A263" s="113" t="s">
        <v>538</v>
      </c>
      <c r="B263" s="96" t="s">
        <v>479</v>
      </c>
      <c r="C263" s="110" t="s">
        <v>945</v>
      </c>
      <c r="D263" s="96"/>
      <c r="E263" s="96">
        <v>3.0</v>
      </c>
      <c r="F263" s="96" t="s">
        <v>988</v>
      </c>
      <c r="G263" s="111">
        <f>IFERROR(VLOOKUP($B263,Associations!$B$2:$F$1093,5,0),"")</f>
        <v>48</v>
      </c>
      <c r="H263" s="106">
        <f>IFERROR(IF(ISNA(VLOOKUP(CONCATENATE(A263," ",B263),'Club Coëff'!$D$2:$E515,2,0)),VLOOKUP($B263,Associations!$B$2:$F515,2,0)/5,VLOOKUP(CONCATENATE(A263," ",B263),'Club Coëff'!$D$2:$E515,2,0)),"")</f>
        <v>1.230000031</v>
      </c>
      <c r="I263" s="112" t="str">
        <f>IFERROR(IF(AND(OR(C263="CC",C263="GC"),ISNA(VLOOKUP(CONCATENATE(A263," ",B263),'Club Coëff'!$D$2:$E$65536,2,0))),"*",""),"")</f>
        <v/>
      </c>
      <c r="J263" s="106" t="str">
        <f t="shared" si="1"/>
        <v>Imeall an Uisce (AEL)</v>
      </c>
      <c r="K263" s="106">
        <f>IFERROR(ROUND(VLOOKUP($B263,Associations!$B$2:$F515,4,0),3)*0.75^IF(OR(VLOOKUP($C263,'Final Sites'!$A:$C,3,0)&gt;0),$E263-1,IF($G263&lt;=3,$E263+3,IF($G263&lt;=6,$E263+2,IF($G263&lt;=30,$E263+1,$E263))))*IF(VLOOKUP($C263,'Final Sites'!$A:$C,3,0)=2,1/10,1),"")</f>
        <v>11.03203125</v>
      </c>
      <c r="L263" s="105">
        <f t="shared" si="2"/>
        <v>15</v>
      </c>
      <c r="M263" s="105" t="str">
        <f t="shared" si="3"/>
        <v>Imeall an Uisce (AEL)</v>
      </c>
      <c r="N263" s="106">
        <f t="shared" si="4"/>
        <v>1.230000031</v>
      </c>
    </row>
    <row r="264" ht="9.0" customHeight="1">
      <c r="A264" s="113" t="s">
        <v>704</v>
      </c>
      <c r="B264" s="96" t="s">
        <v>434</v>
      </c>
      <c r="C264" s="110" t="s">
        <v>945</v>
      </c>
      <c r="D264" s="96"/>
      <c r="E264" s="96">
        <v>3.0</v>
      </c>
      <c r="F264" s="96" t="s">
        <v>988</v>
      </c>
      <c r="G264" s="111">
        <f>IFERROR(VLOOKUP($B264,Associations!$B$2:$F$1093,5,0),"")</f>
        <v>51</v>
      </c>
      <c r="H264" s="106">
        <f>IFERROR(IF(ISNA(VLOOKUP(CONCATENATE(A264," ",B264),'Club Coëff'!$D$2:$E515,2,0)),VLOOKUP($B264,Associations!$B$2:$F515,2,0)/5,VLOOKUP(CONCATENATE(A264," ",B264),'Club Coëff'!$D$2:$E515,2,0)),"")</f>
        <v>1.015000075</v>
      </c>
      <c r="I264" s="112" t="str">
        <f>IFERROR(IF(AND(OR(C264="CC",C264="GC"),ISNA(VLOOKUP(CONCATENATE(A264," ",B264),'Club Coëff'!$D$2:$E$65536,2,0))),"*",""),"")</f>
        <v/>
      </c>
      <c r="J264" s="106" t="str">
        <f t="shared" si="1"/>
        <v>Stonengarten UH (AMV)</v>
      </c>
      <c r="K264" s="106">
        <f>IFERROR(ROUND(VLOOKUP($B264,Associations!$B$2:$F515,4,0),3)*0.75^IF(OR(VLOOKUP($C264,'Final Sites'!$A:$C,3,0)&gt;0),$E264-1,IF($G264&lt;=3,$E264+3,IF($G264&lt;=6,$E264+2,IF($G264&lt;=30,$E264+1,$E264))))*IF(VLOOKUP($C264,'Final Sites'!$A:$C,3,0)=2,1/10,1),"")</f>
        <v>10.57851563</v>
      </c>
      <c r="L264" s="105">
        <f t="shared" si="2"/>
        <v>15</v>
      </c>
      <c r="M264" s="105" t="str">
        <f t="shared" si="3"/>
        <v>Stonengarten UH (AMV)</v>
      </c>
      <c r="N264" s="106">
        <f t="shared" si="4"/>
        <v>1.015000075</v>
      </c>
    </row>
    <row r="265" ht="9.0" customHeight="1">
      <c r="A265" s="113" t="s">
        <v>634</v>
      </c>
      <c r="B265" s="96" t="s">
        <v>475</v>
      </c>
      <c r="C265" s="110" t="s">
        <v>945</v>
      </c>
      <c r="D265" s="96"/>
      <c r="E265" s="96">
        <v>3.0</v>
      </c>
      <c r="F265" s="96" t="s">
        <v>988</v>
      </c>
      <c r="G265" s="111">
        <f>IFERROR(VLOOKUP($B265,Associations!$B$2:$F$1093,5,0),"")</f>
        <v>52</v>
      </c>
      <c r="H265" s="106">
        <f>IFERROR(IF(ISNA(VLOOKUP(CONCATENATE(A265," ",B265),'Club Coëff'!$D$2:$E515,2,0)),VLOOKUP($B265,Associations!$B$2:$F515,2,0)/5,VLOOKUP(CONCATENATE(A265," ",B265),'Club Coëff'!$D$2:$E515,2,0)),"")</f>
        <v>0.9750000365</v>
      </c>
      <c r="I265" s="112" t="str">
        <f>IFERROR(IF(AND(OR(C265="CC",C265="GC"),ISNA(VLOOKUP(CONCATENATE(A265," ",B265),'Club Coëff'!$D$2:$E$65536,2,0))),"*",""),"")</f>
        <v/>
      </c>
      <c r="J265" s="106" t="str">
        <f t="shared" si="1"/>
        <v>Struggait United (MAP)</v>
      </c>
      <c r="K265" s="106">
        <f>IFERROR(ROUND(VLOOKUP($B265,Associations!$B$2:$F515,4,0),3)*0.75^IF(OR(VLOOKUP($C265,'Final Sites'!$A:$C,3,0)&gt;0),$E265-1,IF($G265&lt;=3,$E265+3,IF($G265&lt;=6,$E265+2,IF($G265&lt;=30,$E265+1,$E265))))*IF(VLOOKUP($C265,'Final Sites'!$A:$C,3,0)=2,1/10,1),"")</f>
        <v>10.49414063</v>
      </c>
      <c r="L265" s="105">
        <f t="shared" si="2"/>
        <v>16</v>
      </c>
      <c r="M265" s="105" t="str">
        <f t="shared" si="3"/>
        <v>Struggait United (MAP)</v>
      </c>
      <c r="N265" s="106">
        <f t="shared" si="4"/>
        <v>0.9750000365</v>
      </c>
    </row>
    <row r="266" ht="9.0" customHeight="1">
      <c r="A266" s="113" t="s">
        <v>698</v>
      </c>
      <c r="B266" s="96" t="s">
        <v>391</v>
      </c>
      <c r="C266" s="110" t="s">
        <v>945</v>
      </c>
      <c r="D266" s="96"/>
      <c r="E266" s="96">
        <v>3.0</v>
      </c>
      <c r="F266" s="96" t="s">
        <v>988</v>
      </c>
      <c r="G266" s="111">
        <f>IFERROR(VLOOKUP($B266,Associations!$B$2:$F$1093,5,0),"")</f>
        <v>53</v>
      </c>
      <c r="H266" s="106">
        <f>IFERROR(IF(ISNA(VLOOKUP(CONCATENATE(A266," ",B266),'Club Coëff'!$D$2:$E515,2,0)),VLOOKUP($B266,Associations!$B$2:$F515,2,0)/5,VLOOKUP(CONCATENATE(A266," ",B266),'Club Coëff'!$D$2:$E515,2,0)),"")</f>
        <v>0.920000092</v>
      </c>
      <c r="I266" s="112" t="str">
        <f>IFERROR(IF(AND(OR(C266="CC",C266="GC"),ISNA(VLOOKUP(CONCATENATE(A266," ",B266),'Club Coëff'!$D$2:$E$65536,2,0))),"*",""),"")</f>
        <v/>
      </c>
      <c r="J266" s="106" t="str">
        <f t="shared" si="1"/>
        <v>West Tolten (UGO)</v>
      </c>
      <c r="K266" s="106">
        <f>IFERROR(ROUND(VLOOKUP($B266,Associations!$B$2:$F515,4,0),3)*0.75^IF(OR(VLOOKUP($C266,'Final Sites'!$A:$C,3,0)&gt;0),$E266-1,IF($G266&lt;=3,$E266+3,IF($G266&lt;=6,$E266+2,IF($G266&lt;=30,$E266+1,$E266))))*IF(VLOOKUP($C266,'Final Sites'!$A:$C,3,0)=2,1/10,1),"")</f>
        <v>10.378125</v>
      </c>
      <c r="L266" s="105">
        <f t="shared" si="2"/>
        <v>11</v>
      </c>
      <c r="M266" s="105" t="str">
        <f t="shared" si="3"/>
        <v>West Tolten (UGO)</v>
      </c>
      <c r="N266" s="106">
        <f t="shared" si="4"/>
        <v>0.920000092</v>
      </c>
    </row>
    <row r="267" ht="9.0" customHeight="1">
      <c r="A267" s="113" t="s">
        <v>992</v>
      </c>
      <c r="B267" s="96" t="s">
        <v>495</v>
      </c>
      <c r="C267" s="110" t="s">
        <v>945</v>
      </c>
      <c r="D267" s="96"/>
      <c r="E267" s="96">
        <v>3.0</v>
      </c>
      <c r="F267" s="96" t="s">
        <v>988</v>
      </c>
      <c r="G267" s="111">
        <f>IFERROR(VLOOKUP($B267,Associations!$B$2:$F$1093,5,0),"")</f>
        <v>59</v>
      </c>
      <c r="H267" s="106">
        <f>IFERROR(IF(ISNA(VLOOKUP(CONCATENATE(A267," ",B267),'Club Coëff'!$D$2:$E515,2,0)),VLOOKUP($B267,Associations!$B$2:$F515,2,0)/5,VLOOKUP(CONCATENATE(A267," ",B267),'Club Coëff'!$D$2:$E515,2,0)),"")</f>
        <v>0.745000038</v>
      </c>
      <c r="I267" s="112" t="str">
        <f>IFERROR(IF(AND(OR(C267="CC",C267="GC"),ISNA(VLOOKUP(CONCATENATE(A267," ",B267),'Club Coëff'!$D$2:$E$65536,2,0))),"*",""),"")</f>
        <v/>
      </c>
      <c r="J267" s="106" t="str">
        <f t="shared" si="1"/>
        <v>Jeknólr (KOR)</v>
      </c>
      <c r="K267" s="106">
        <f>IFERROR(ROUND(VLOOKUP($B267,Associations!$B$2:$F515,4,0),3)*0.75^IF(OR(VLOOKUP($C267,'Final Sites'!$A:$C,3,0)&gt;0),$E267-1,IF($G267&lt;=3,$E267+3,IF($G267&lt;=6,$E267+2,IF($G267&lt;=30,$E267+1,$E267))))*IF(VLOOKUP($C267,'Final Sites'!$A:$C,3,0)=2,1/10,1),"")</f>
        <v>10.00898438</v>
      </c>
      <c r="L267" s="105">
        <f t="shared" si="2"/>
        <v>7</v>
      </c>
      <c r="M267" s="105" t="str">
        <f t="shared" si="3"/>
        <v>Jeknólr (KOR)</v>
      </c>
      <c r="N267" s="106">
        <f t="shared" si="4"/>
        <v>0.745000038</v>
      </c>
    </row>
    <row r="268" ht="9.0" customHeight="1">
      <c r="A268" s="113" t="s">
        <v>993</v>
      </c>
      <c r="B268" s="96" t="s">
        <v>627</v>
      </c>
      <c r="C268" s="110" t="s">
        <v>945</v>
      </c>
      <c r="D268" s="96"/>
      <c r="E268" s="96">
        <v>3.0</v>
      </c>
      <c r="F268" s="96" t="s">
        <v>988</v>
      </c>
      <c r="G268" s="111">
        <f>IFERROR(VLOOKUP($B268,Associations!$B$2:$F$1093,5,0),"")</f>
        <v>63</v>
      </c>
      <c r="H268" s="106">
        <f>IFERROR(IF(ISNA(VLOOKUP(CONCATENATE(A268," ",B268),'Club Coëff'!$D$2:$E515,2,0)),VLOOKUP($B268,Associations!$B$2:$F515,2,0)/5,VLOOKUP(CONCATENATE(A268," ",B268),'Club Coëff'!$D$2:$E515,2,0)),"")</f>
        <v>0.6300000395</v>
      </c>
      <c r="I268" s="112" t="str">
        <f>IFERROR(IF(AND(OR(C268="CC",C268="GC"),ISNA(VLOOKUP(CONCATENATE(A268," ",B268),'Club Coëff'!$D$2:$E$65536,2,0))),"*",""),"")</f>
        <v/>
      </c>
      <c r="J268" s="106" t="str">
        <f t="shared" si="1"/>
        <v>Shuffle United (BRP)</v>
      </c>
      <c r="K268" s="106">
        <f>IFERROR(ROUND(VLOOKUP($B268,Associations!$B$2:$F515,4,0),3)*0.75^IF(OR(VLOOKUP($C268,'Final Sites'!$A:$C,3,0)&gt;0),$E268-1,IF($G268&lt;=3,$E268+3,IF($G268&lt;=6,$E268+2,IF($G268&lt;=30,$E268+1,$E268))))*IF(VLOOKUP($C268,'Final Sites'!$A:$C,3,0)=2,1/10,1),"")</f>
        <v>9.76640625</v>
      </c>
      <c r="L268" s="105">
        <f t="shared" si="2"/>
        <v>14</v>
      </c>
      <c r="M268" s="105" t="str">
        <f t="shared" si="3"/>
        <v>Shuffle United (BRP)</v>
      </c>
      <c r="N268" s="106">
        <f t="shared" si="4"/>
        <v>0.6300000395</v>
      </c>
    </row>
    <row r="269" ht="9.0" customHeight="1">
      <c r="A269" s="113" t="s">
        <v>994</v>
      </c>
      <c r="B269" s="96" t="s">
        <v>602</v>
      </c>
      <c r="C269" s="110" t="s">
        <v>945</v>
      </c>
      <c r="D269" s="96"/>
      <c r="E269" s="96">
        <v>3.0</v>
      </c>
      <c r="F269" s="96" t="s">
        <v>988</v>
      </c>
      <c r="G269" s="111">
        <f>IFERROR(VLOOKUP($B269,Associations!$B$2:$F$1093,5,0),"")</f>
        <v>67</v>
      </c>
      <c r="H269" s="106">
        <f>IFERROR(IF(ISNA(VLOOKUP(CONCATENATE(A269," ",B269),'Club Coëff'!$D$2:$E515,2,0)),VLOOKUP($B269,Associations!$B$2:$F515,2,0)/5,VLOOKUP(CONCATENATE(A269," ",B269),'Club Coëff'!$D$2:$E515,2,0)),"")</f>
        <v>0.50000005</v>
      </c>
      <c r="I269" s="112" t="str">
        <f>IFERROR(IF(AND(OR(C269="CC",C269="GC"),ISNA(VLOOKUP(CONCATENATE(A269," ",B269),'Club Coëff'!$D$2:$E$65536,2,0))),"*",""),"")</f>
        <v/>
      </c>
      <c r="J269" s="106" t="str">
        <f t="shared" si="1"/>
        <v>San Jose Sharks (NSI)</v>
      </c>
      <c r="K269" s="106">
        <f>IFERROR(ROUND(VLOOKUP($B269,Associations!$B$2:$F515,4,0),3)*0.75^IF(OR(VLOOKUP($C269,'Final Sites'!$A:$C,3,0)&gt;0),$E269-1,IF($G269&lt;=3,$E269+3,IF($G269&lt;=6,$E269+2,IF($G269&lt;=30,$E269+1,$E269))))*IF(VLOOKUP($C269,'Final Sites'!$A:$C,3,0)=2,1/10,1),"")</f>
        <v>9.4921875</v>
      </c>
      <c r="L269" s="105">
        <f t="shared" si="2"/>
        <v>15</v>
      </c>
      <c r="M269" s="105" t="str">
        <f t="shared" si="3"/>
        <v>San Jose Sharks (NSI)</v>
      </c>
      <c r="N269" s="106">
        <f t="shared" si="4"/>
        <v>0.50000005</v>
      </c>
    </row>
    <row r="270" ht="9.0" customHeight="1">
      <c r="A270" s="113" t="s">
        <v>772</v>
      </c>
      <c r="B270" s="96" t="s">
        <v>611</v>
      </c>
      <c r="C270" s="110" t="s">
        <v>945</v>
      </c>
      <c r="D270" s="96"/>
      <c r="E270" s="96">
        <v>3.0</v>
      </c>
      <c r="F270" s="96" t="s">
        <v>988</v>
      </c>
      <c r="G270" s="111">
        <f>IFERROR(VLOOKUP($B270,Associations!$B$2:$F$1093,5,0),"")</f>
        <v>73</v>
      </c>
      <c r="H270" s="106">
        <f>IFERROR(IF(ISNA(VLOOKUP(CONCATENATE(A270," ",B270),'Club Coëff'!$D$2:$E515,2,0)),VLOOKUP($B270,Associations!$B$2:$F515,2,0)/5,VLOOKUP(CONCATENATE(A270," ",B270),'Club Coëff'!$D$2:$E515,2,0)),"")</f>
        <v>0.440000044</v>
      </c>
      <c r="I270" s="112" t="str">
        <f>IFERROR(IF(AND(OR(C270="CC",C270="GC"),ISNA(VLOOKUP(CONCATENATE(A270," ",B270),'Club Coëff'!$D$2:$E$65536,2,0))),"*",""),"")</f>
        <v/>
      </c>
      <c r="J270" s="106" t="str">
        <f t="shared" si="1"/>
        <v>Freedom FC (ITB)</v>
      </c>
      <c r="K270" s="106">
        <f>IFERROR(ROUND(VLOOKUP($B270,Associations!$B$2:$F515,4,0),3)*0.75^IF(OR(VLOOKUP($C270,'Final Sites'!$A:$C,3,0)&gt;0),$E270-1,IF($G270&lt;=3,$E270+3,IF($G270&lt;=6,$E270+2,IF($G270&lt;=30,$E270+1,$E270))))*IF(VLOOKUP($C270,'Final Sites'!$A:$C,3,0)=2,1/10,1),"")</f>
        <v>9.365625</v>
      </c>
      <c r="L270" s="105">
        <f t="shared" si="2"/>
        <v>10</v>
      </c>
      <c r="M270" s="105" t="str">
        <f t="shared" si="3"/>
        <v>Freedom FC (ITB)</v>
      </c>
      <c r="N270" s="106">
        <f t="shared" si="4"/>
        <v>0.440000044</v>
      </c>
    </row>
    <row r="271" ht="9.0" customHeight="1">
      <c r="A271" s="113" t="s">
        <v>775</v>
      </c>
      <c r="B271" s="96" t="s">
        <v>658</v>
      </c>
      <c r="C271" s="110" t="s">
        <v>945</v>
      </c>
      <c r="D271" s="96"/>
      <c r="E271" s="96">
        <v>3.0</v>
      </c>
      <c r="F271" s="96" t="s">
        <v>988</v>
      </c>
      <c r="G271" s="111">
        <f>IFERROR(VLOOKUP($B271,Associations!$B$2:$F$1093,5,0),"")</f>
        <v>74</v>
      </c>
      <c r="H271" s="106">
        <f>IFERROR(IF(ISNA(VLOOKUP(CONCATENATE(A271," ",B271),'Club Coëff'!$D$2:$E515,2,0)),VLOOKUP($B271,Associations!$B$2:$F515,2,0)/5,VLOOKUP(CONCATENATE(A271," ",B271),'Club Coëff'!$D$2:$E515,2,0)),"")</f>
        <v>0.415</v>
      </c>
      <c r="I271" s="112" t="str">
        <f>IFERROR(IF(AND(OR(C271="CC",C271="GC"),ISNA(VLOOKUP(CONCATENATE(A271," ",B271),'Club Coëff'!$D$2:$E$65536,2,0))),"*",""),"")</f>
        <v/>
      </c>
      <c r="J271" s="106" t="str">
        <f t="shared" si="1"/>
        <v>Michael’s Bay (ICM)</v>
      </c>
      <c r="K271" s="106">
        <f>IFERROR(ROUND(VLOOKUP($B271,Associations!$B$2:$F515,4,0),3)*0.75^IF(OR(VLOOKUP($C271,'Final Sites'!$A:$C,3,0)&gt;0),$E271-1,IF($G271&lt;=3,$E271+3,IF($G271&lt;=6,$E271+2,IF($G271&lt;=30,$E271+1,$E271))))*IF(VLOOKUP($C271,'Final Sites'!$A:$C,3,0)=2,1/10,1),"")</f>
        <v>9.312890625</v>
      </c>
      <c r="L271" s="105">
        <f t="shared" si="2"/>
        <v>13</v>
      </c>
      <c r="M271" s="105" t="str">
        <f t="shared" si="3"/>
        <v>Michael’s Bay (ICM)</v>
      </c>
      <c r="N271" s="106">
        <f t="shared" si="4"/>
        <v>0.415</v>
      </c>
    </row>
    <row r="272" ht="9.0" customHeight="1">
      <c r="A272" s="113" t="s">
        <v>995</v>
      </c>
      <c r="B272" s="96" t="s">
        <v>573</v>
      </c>
      <c r="C272" s="110" t="s">
        <v>945</v>
      </c>
      <c r="D272" s="96"/>
      <c r="E272" s="96">
        <v>3.0</v>
      </c>
      <c r="F272" s="96" t="s">
        <v>988</v>
      </c>
      <c r="G272" s="111">
        <f>IFERROR(VLOOKUP($B272,Associations!$B$2:$F$1093,5,0),"")</f>
        <v>75</v>
      </c>
      <c r="H272" s="106">
        <f>IFERROR(IF(ISNA(VLOOKUP(CONCATENATE(A272," ",B272),'Club Coëff'!$D$2:$E515,2,0)),VLOOKUP($B272,Associations!$B$2:$F515,2,0)/5,VLOOKUP(CONCATENATE(A272," ",B272),'Club Coëff'!$D$2:$E515,2,0)),"")</f>
        <v>0.410000023</v>
      </c>
      <c r="I272" s="112" t="str">
        <f>IFERROR(IF(AND(OR(C272="CC",C272="GC"),ISNA(VLOOKUP(CONCATENATE(A272," ",B272),'Club Coëff'!$D$2:$E$65536,2,0))),"*",""),"")</f>
        <v/>
      </c>
      <c r="J272" s="106" t="str">
        <f t="shared" si="1"/>
        <v>Barnton Warriors (FLP)</v>
      </c>
      <c r="K272" s="106">
        <f>IFERROR(ROUND(VLOOKUP($B272,Associations!$B$2:$F515,4,0),3)*0.75^IF(OR(VLOOKUP($C272,'Final Sites'!$A:$C,3,0)&gt;0),$E272-1,IF($G272&lt;=3,$E272+3,IF($G272&lt;=6,$E272+2,IF($G272&lt;=30,$E272+1,$E272))))*IF(VLOOKUP($C272,'Final Sites'!$A:$C,3,0)=2,1/10,1),"")</f>
        <v>9.30234375</v>
      </c>
      <c r="L272" s="105">
        <f t="shared" si="2"/>
        <v>16</v>
      </c>
      <c r="M272" s="105" t="str">
        <f t="shared" si="3"/>
        <v>Barnton Warriors (FLP)</v>
      </c>
      <c r="N272" s="106">
        <f t="shared" si="4"/>
        <v>0.410000023</v>
      </c>
    </row>
    <row r="273" ht="9.0" customHeight="1">
      <c r="A273" s="113" t="s">
        <v>777</v>
      </c>
      <c r="B273" s="96" t="s">
        <v>661</v>
      </c>
      <c r="C273" s="110" t="s">
        <v>945</v>
      </c>
      <c r="D273" s="96"/>
      <c r="E273" s="96">
        <v>3.0</v>
      </c>
      <c r="F273" s="96" t="s">
        <v>988</v>
      </c>
      <c r="G273" s="111">
        <f>IFERROR(VLOOKUP($B273,Associations!$B$2:$F$1093,5,0),"")</f>
        <v>76</v>
      </c>
      <c r="H273" s="106">
        <f>IFERROR(IF(ISNA(VLOOKUP(CONCATENATE(A273," ",B273),'Club Coëff'!$D$2:$E515,2,0)),VLOOKUP($B273,Associations!$B$2:$F515,2,0)/5,VLOOKUP(CONCATENATE(A273," ",B273),'Club Coëff'!$D$2:$E515,2,0)),"")</f>
        <v>0.4000000155</v>
      </c>
      <c r="I273" s="112" t="str">
        <f>IFERROR(IF(AND(OR(C273="CC",C273="GC"),ISNA(VLOOKUP(CONCATENATE(A273," ",B273),'Club Coëff'!$D$2:$E$65536,2,0))),"*",""),"")</f>
        <v/>
      </c>
      <c r="J273" s="106" t="str">
        <f t="shared" si="1"/>
        <v>Marvel Team (DAI)</v>
      </c>
      <c r="K273" s="106">
        <f>IFERROR(ROUND(VLOOKUP($B273,Associations!$B$2:$F515,4,0),3)*0.75^IF(OR(VLOOKUP($C273,'Final Sites'!$A:$C,3,0)&gt;0),$E273-1,IF($G273&lt;=3,$E273+3,IF($G273&lt;=6,$E273+2,IF($G273&lt;=30,$E273+1,$E273))))*IF(VLOOKUP($C273,'Final Sites'!$A:$C,3,0)=2,1/10,1),"")</f>
        <v>9.28125</v>
      </c>
      <c r="L273" s="105">
        <f t="shared" si="2"/>
        <v>11</v>
      </c>
      <c r="M273" s="105" t="str">
        <f t="shared" si="3"/>
        <v>Marvel Team (DAI)</v>
      </c>
      <c r="N273" s="106">
        <f t="shared" si="4"/>
        <v>0.4000000155</v>
      </c>
    </row>
    <row r="274" ht="9.0" customHeight="1">
      <c r="A274" s="113" t="s">
        <v>785</v>
      </c>
      <c r="B274" s="96" t="s">
        <v>578</v>
      </c>
      <c r="C274" s="110" t="s">
        <v>945</v>
      </c>
      <c r="D274" s="96"/>
      <c r="E274" s="96">
        <v>3.0</v>
      </c>
      <c r="F274" s="96" t="s">
        <v>988</v>
      </c>
      <c r="G274" s="111">
        <f>IFERROR(VLOOKUP($B274,Associations!$B$2:$F$1093,5,0),"")</f>
        <v>78</v>
      </c>
      <c r="H274" s="106">
        <f>IFERROR(IF(ISNA(VLOOKUP(CONCATENATE(A274," ",B274),'Club Coëff'!$D$2:$E515,2,0)),VLOOKUP($B274,Associations!$B$2:$F515,2,0)/5,VLOOKUP(CONCATENATE(A274," ",B274),'Club Coëff'!$D$2:$E515,2,0)),"")</f>
        <v>0.3850000285</v>
      </c>
      <c r="I274" s="112" t="str">
        <f>IFERROR(IF(AND(OR(C274="CC",C274="GC"),ISNA(VLOOKUP(CONCATENATE(A274," ",B274),'Club Coëff'!$D$2:$E$65536,2,0))),"*",""),"")</f>
        <v/>
      </c>
      <c r="J274" s="106" t="str">
        <f t="shared" si="1"/>
        <v>FC Zimbru Asisuus (PHO)</v>
      </c>
      <c r="K274" s="106">
        <f>IFERROR(ROUND(VLOOKUP($B274,Associations!$B$2:$F515,4,0),3)*0.75^IF(OR(VLOOKUP($C274,'Final Sites'!$A:$C,3,0)&gt;0),$E274-1,IF($G274&lt;=3,$E274+3,IF($G274&lt;=6,$E274+2,IF($G274&lt;=30,$E274+1,$E274))))*IF(VLOOKUP($C274,'Final Sites'!$A:$C,3,0)=2,1/10,1),"")</f>
        <v>9.249609375</v>
      </c>
      <c r="L274" s="105">
        <f t="shared" si="2"/>
        <v>17</v>
      </c>
      <c r="M274" s="105" t="str">
        <f t="shared" si="3"/>
        <v>FC Zimbru Asisuus (PHO)</v>
      </c>
      <c r="N274" s="106">
        <f t="shared" si="4"/>
        <v>0.3850000285</v>
      </c>
    </row>
    <row r="275" ht="9.0" customHeight="1">
      <c r="A275" s="113" t="s">
        <v>996</v>
      </c>
      <c r="B275" s="96" t="s">
        <v>673</v>
      </c>
      <c r="C275" s="110" t="s">
        <v>945</v>
      </c>
      <c r="D275" s="96"/>
      <c r="E275" s="96">
        <v>3.0</v>
      </c>
      <c r="F275" s="96" t="s">
        <v>988</v>
      </c>
      <c r="G275" s="111">
        <f>IFERROR(VLOOKUP($B275,Associations!$B$2:$F$1093,5,0),"")</f>
        <v>80</v>
      </c>
      <c r="H275" s="106">
        <f>IFERROR(IF(ISNA(VLOOKUP(CONCATENATE(A275," ",B275),'Club Coëff'!$D$2:$E515,2,0)),VLOOKUP($B275,Associations!$B$2:$F515,2,0)/5,VLOOKUP(CONCATENATE(A275," ",B275),'Club Coëff'!$D$2:$E515,2,0)),"")</f>
        <v>0.360000036</v>
      </c>
      <c r="I275" s="112" t="str">
        <f>IFERROR(IF(AND(OR(C275="CC",C275="GC"),ISNA(VLOOKUP(CONCATENATE(A275," ",B275),'Club Coëff'!$D$2:$E$65536,2,0))),"*",""),"")</f>
        <v/>
      </c>
      <c r="J275" s="106" t="str">
        <f t="shared" si="1"/>
        <v>South Flinders FC (AIS)</v>
      </c>
      <c r="K275" s="106">
        <f>IFERROR(ROUND(VLOOKUP($B275,Associations!$B$2:$F515,4,0),3)*0.75^IF(OR(VLOOKUP($C275,'Final Sites'!$A:$C,3,0)&gt;0),$E275-1,IF($G275&lt;=3,$E275+3,IF($G275&lt;=6,$E275+2,IF($G275&lt;=30,$E275+1,$E275))))*IF(VLOOKUP($C275,'Final Sites'!$A:$C,3,0)=2,1/10,1),"")</f>
        <v>9.196875</v>
      </c>
      <c r="L275" s="105">
        <f t="shared" si="2"/>
        <v>17</v>
      </c>
      <c r="M275" s="105" t="str">
        <f t="shared" si="3"/>
        <v>South Flinders FC (AIS)</v>
      </c>
      <c r="N275" s="106">
        <f t="shared" si="4"/>
        <v>0.360000036</v>
      </c>
    </row>
    <row r="276" ht="9.0" customHeight="1">
      <c r="A276" s="113" t="s">
        <v>790</v>
      </c>
      <c r="B276" s="96" t="s">
        <v>620</v>
      </c>
      <c r="C276" s="110" t="s">
        <v>945</v>
      </c>
      <c r="D276" s="96"/>
      <c r="E276" s="96">
        <v>3.0</v>
      </c>
      <c r="F276" s="96" t="s">
        <v>988</v>
      </c>
      <c r="G276" s="111">
        <f>IFERROR(VLOOKUP($B276,Associations!$B$2:$F$1093,5,0),"")</f>
        <v>82</v>
      </c>
      <c r="H276" s="106">
        <f>IFERROR(IF(ISNA(VLOOKUP(CONCATENATE(A276," ",B276),'Club Coëff'!$D$2:$E515,2,0)),VLOOKUP($B276,Associations!$B$2:$F515,2,0)/5,VLOOKUP(CONCATENATE(A276," ",B276),'Club Coëff'!$D$2:$E515,2,0)),"")</f>
        <v>0.3450000345</v>
      </c>
      <c r="I276" s="112" t="str">
        <f>IFERROR(IF(AND(OR(C276="CC",C276="GC"),ISNA(VLOOKUP(CONCATENATE(A276," ",B276),'Club Coëff'!$D$2:$E$65536,2,0))),"*",""),"")</f>
        <v/>
      </c>
      <c r="J276" s="106" t="str">
        <f t="shared" si="1"/>
        <v>Tower 6 (THL)</v>
      </c>
      <c r="K276" s="106">
        <f>IFERROR(ROUND(VLOOKUP($B276,Associations!$B$2:$F515,4,0),3)*0.75^IF(OR(VLOOKUP($C276,'Final Sites'!$A:$C,3,0)&gt;0),$E276-1,IF($G276&lt;=3,$E276+3,IF($G276&lt;=6,$E276+2,IF($G276&lt;=30,$E276+1,$E276))))*IF(VLOOKUP($C276,'Final Sites'!$A:$C,3,0)=2,1/10,1),"")</f>
        <v>9.165234375</v>
      </c>
      <c r="L276" s="105">
        <f t="shared" si="2"/>
        <v>7</v>
      </c>
      <c r="M276" s="105" t="str">
        <f t="shared" si="3"/>
        <v>Tower 6 (THL)</v>
      </c>
      <c r="N276" s="106">
        <f t="shared" si="4"/>
        <v>0.3450000345</v>
      </c>
    </row>
    <row r="277" ht="9.0" customHeight="1">
      <c r="A277" s="113" t="s">
        <v>719</v>
      </c>
      <c r="B277" s="96" t="s">
        <v>720</v>
      </c>
      <c r="C277" s="110" t="s">
        <v>945</v>
      </c>
      <c r="D277" s="96"/>
      <c r="E277" s="96">
        <v>3.0</v>
      </c>
      <c r="F277" s="96" t="s">
        <v>988</v>
      </c>
      <c r="G277" s="111">
        <f>IFERROR(VLOOKUP($B277,Associations!$B$2:$F$1093,5,0),"")</f>
        <v>83</v>
      </c>
      <c r="H277" s="106">
        <f>IFERROR(IF(ISNA(VLOOKUP(CONCATENATE(A277," ",B277),'Club Coëff'!$D$2:$E515,2,0)),VLOOKUP($B277,Associations!$B$2:$F515,2,0)/5,VLOOKUP(CONCATENATE(A277," ",B277),'Club Coëff'!$D$2:$E515,2,0)),"")</f>
        <v>0.3050000305</v>
      </c>
      <c r="I277" s="112" t="str">
        <f>IFERROR(IF(AND(OR(C277="CC",C277="GC"),ISNA(VLOOKUP(CONCATENATE(A277," ",B277),'Club Coëff'!$D$2:$E$65536,2,0))),"*",""),"")</f>
        <v/>
      </c>
      <c r="J277" s="106" t="str">
        <f t="shared" si="1"/>
        <v>Ruaonemotunga (WIL)</v>
      </c>
      <c r="K277" s="106">
        <f>IFERROR(ROUND(VLOOKUP($B277,Associations!$B$2:$F515,4,0),3)*0.75^IF(OR(VLOOKUP($C277,'Final Sites'!$A:$C,3,0)&gt;0),$E277-1,IF($G277&lt;=3,$E277+3,IF($G277&lt;=6,$E277+2,IF($G277&lt;=30,$E277+1,$E277))))*IF(VLOOKUP($C277,'Final Sites'!$A:$C,3,0)=2,1/10,1),"")</f>
        <v>9.080859375</v>
      </c>
      <c r="L277" s="105">
        <f t="shared" si="2"/>
        <v>13</v>
      </c>
      <c r="M277" s="105" t="str">
        <f t="shared" si="3"/>
        <v>Ruaonemotunga (WIL)</v>
      </c>
      <c r="N277" s="106">
        <f t="shared" si="4"/>
        <v>0.3050000305</v>
      </c>
    </row>
    <row r="278" ht="9.0" customHeight="1">
      <c r="A278" s="113" t="s">
        <v>764</v>
      </c>
      <c r="B278" s="96" t="s">
        <v>723</v>
      </c>
      <c r="C278" s="110" t="s">
        <v>945</v>
      </c>
      <c r="D278" s="96"/>
      <c r="E278" s="96">
        <v>3.0</v>
      </c>
      <c r="F278" s="96" t="s">
        <v>988</v>
      </c>
      <c r="G278" s="111">
        <f>IFERROR(VLOOKUP($B278,Associations!$B$2:$F$1093,5,0),"")</f>
        <v>84</v>
      </c>
      <c r="H278" s="106">
        <f>IFERROR(IF(ISNA(VLOOKUP(CONCATENATE(A278," ",B278),'Club Coëff'!$D$2:$E515,2,0)),VLOOKUP($B278,Associations!$B$2:$F515,2,0)/5,VLOOKUP(CONCATENATE(A278," ",B278),'Club Coëff'!$D$2:$E515,2,0)),"")</f>
        <v>0.290000029</v>
      </c>
      <c r="I278" s="112" t="str">
        <f>IFERROR(IF(AND(OR(C278="CC",C278="GC"),ISNA(VLOOKUP(CONCATENATE(A278," ",B278),'Club Coëff'!$D$2:$E$65536,2,0))),"*",""),"")</f>
        <v/>
      </c>
      <c r="J278" s="106" t="str">
        <f t="shared" si="1"/>
        <v>Abingdon Celtic (LCP)</v>
      </c>
      <c r="K278" s="106">
        <f>IFERROR(ROUND(VLOOKUP($B278,Associations!$B$2:$F515,4,0),3)*0.75^IF(OR(VLOOKUP($C278,'Final Sites'!$A:$C,3,0)&gt;0),$E278-1,IF($G278&lt;=3,$E278+3,IF($G278&lt;=6,$E278+2,IF($G278&lt;=30,$E278+1,$E278))))*IF(VLOOKUP($C278,'Final Sites'!$A:$C,3,0)=2,1/10,1),"")</f>
        <v>9.04921875</v>
      </c>
      <c r="L278" s="105">
        <f t="shared" si="2"/>
        <v>15</v>
      </c>
      <c r="M278" s="105" t="str">
        <f t="shared" si="3"/>
        <v>Abingdon Celtic (LCP)</v>
      </c>
      <c r="N278" s="106">
        <f t="shared" si="4"/>
        <v>0.290000029</v>
      </c>
    </row>
    <row r="279" ht="9.0" customHeight="1">
      <c r="A279" s="113" t="s">
        <v>997</v>
      </c>
      <c r="B279" s="96" t="s">
        <v>677</v>
      </c>
      <c r="C279" s="110" t="s">
        <v>945</v>
      </c>
      <c r="D279" s="96"/>
      <c r="E279" s="96">
        <v>3.0</v>
      </c>
      <c r="F279" s="96" t="s">
        <v>988</v>
      </c>
      <c r="G279" s="111">
        <f>IFERROR(VLOOKUP($B279,Associations!$B$2:$F$1093,5,0),"")</f>
        <v>85</v>
      </c>
      <c r="H279" s="106">
        <f>IFERROR(IF(ISNA(VLOOKUP(CONCATENATE(A279," ",B279),'Club Coëff'!$D$2:$E515,2,0)),VLOOKUP($B279,Associations!$B$2:$F515,2,0)/5,VLOOKUP(CONCATENATE(A279," ",B279),'Club Coëff'!$D$2:$E515,2,0)),"")</f>
        <v>0.2750000275</v>
      </c>
      <c r="I279" s="112" t="str">
        <f>IFERROR(IF(AND(OR(C279="CC",C279="GC"),ISNA(VLOOKUP(CONCATENATE(A279," ",B279),'Club Coëff'!$D$2:$E$65536,2,0))),"*",""),"")</f>
        <v/>
      </c>
      <c r="J279" s="106" t="str">
        <f t="shared" si="1"/>
        <v>Capitol Club (VRB)</v>
      </c>
      <c r="K279" s="106">
        <f>IFERROR(ROUND(VLOOKUP($B279,Associations!$B$2:$F515,4,0),3)*0.75^IF(OR(VLOOKUP($C279,'Final Sites'!$A:$C,3,0)&gt;0),$E279-1,IF($G279&lt;=3,$E279+3,IF($G279&lt;=6,$E279+2,IF($G279&lt;=30,$E279+1,$E279))))*IF(VLOOKUP($C279,'Final Sites'!$A:$C,3,0)=2,1/10,1),"")</f>
        <v>9.017578125</v>
      </c>
      <c r="L279" s="105">
        <f t="shared" si="2"/>
        <v>12</v>
      </c>
      <c r="M279" s="105" t="str">
        <f t="shared" si="3"/>
        <v>Capitol Club (VRB)</v>
      </c>
      <c r="N279" s="106">
        <f t="shared" si="4"/>
        <v>0.2750000275</v>
      </c>
    </row>
    <row r="280" ht="9.0" customHeight="1">
      <c r="A280" s="113" t="s">
        <v>731</v>
      </c>
      <c r="B280" s="96" t="s">
        <v>687</v>
      </c>
      <c r="C280" s="110" t="s">
        <v>945</v>
      </c>
      <c r="D280" s="96"/>
      <c r="E280" s="96">
        <v>3.0</v>
      </c>
      <c r="F280" s="96" t="s">
        <v>988</v>
      </c>
      <c r="G280" s="111">
        <f>IFERROR(VLOOKUP($B280,Associations!$B$2:$F$1093,5,0),"")</f>
        <v>88</v>
      </c>
      <c r="H280" s="106">
        <f>IFERROR(IF(ISNA(VLOOKUP(CONCATENATE(A280," ",B280),'Club Coëff'!$D$2:$E515,2,0)),VLOOKUP($B280,Associations!$B$2:$F515,2,0)/5,VLOOKUP(CONCATENATE(A280," ",B280),'Club Coëff'!$D$2:$E515,2,0)),"")</f>
        <v>0.22</v>
      </c>
      <c r="I280" s="112" t="str">
        <f>IFERROR(IF(AND(OR(C280="CC",C280="GC"),ISNA(VLOOKUP(CONCATENATE(A280," ",B280),'Club Coëff'!$D$2:$E$65536,2,0))),"*",""),"")</f>
        <v/>
      </c>
      <c r="J280" s="106" t="str">
        <f t="shared" si="1"/>
        <v>FC Jagoza United (MIC)</v>
      </c>
      <c r="K280" s="106">
        <f>IFERROR(ROUND(VLOOKUP($B280,Associations!$B$2:$F515,4,0),3)*0.75^IF(OR(VLOOKUP($C280,'Final Sites'!$A:$C,3,0)&gt;0),$E280-1,IF($G280&lt;=3,$E280+3,IF($G280&lt;=6,$E280+2,IF($G280&lt;=30,$E280+1,$E280))))*IF(VLOOKUP($C280,'Final Sites'!$A:$C,3,0)=2,1/10,1),"")</f>
        <v>8.9015625</v>
      </c>
      <c r="L280" s="105">
        <f t="shared" si="2"/>
        <v>16</v>
      </c>
      <c r="M280" s="105" t="str">
        <f t="shared" si="3"/>
        <v>FC Jagoza United (MIC)</v>
      </c>
      <c r="N280" s="106">
        <f t="shared" si="4"/>
        <v>0.22</v>
      </c>
    </row>
    <row r="281" ht="9.0" customHeight="1">
      <c r="A281" s="113" t="s">
        <v>804</v>
      </c>
      <c r="B281" s="96" t="s">
        <v>736</v>
      </c>
      <c r="C281" s="110" t="s">
        <v>945</v>
      </c>
      <c r="D281" s="96"/>
      <c r="E281" s="96">
        <v>3.0</v>
      </c>
      <c r="F281" s="96" t="s">
        <v>988</v>
      </c>
      <c r="G281" s="111">
        <f>IFERROR(VLOOKUP($B281,Associations!$B$2:$F$1093,5,0),"")</f>
        <v>90</v>
      </c>
      <c r="H281" s="106">
        <f>IFERROR(IF(ISNA(VLOOKUP(CONCATENATE(A281," ",B281),'Club Coëff'!$D$2:$E515,2,0)),VLOOKUP($B281,Associations!$B$2:$F515,2,0)/5,VLOOKUP(CONCATENATE(A281," ",B281),'Club Coëff'!$D$2:$E515,2,0)),"")</f>
        <v>0.1550000155</v>
      </c>
      <c r="I281" s="112" t="str">
        <f>IFERROR(IF(AND(OR(C281="CC",C281="GC"),ISNA(VLOOKUP(CONCATENATE(A281," ",B281),'Club Coëff'!$D$2:$E$65536,2,0))),"*",""),"")</f>
        <v/>
      </c>
      <c r="J281" s="106" t="str">
        <f t="shared" si="1"/>
        <v>Santa Maria (FSC)</v>
      </c>
      <c r="K281" s="106">
        <f>IFERROR(ROUND(VLOOKUP($B281,Associations!$B$2:$F515,4,0),3)*0.75^IF(OR(VLOOKUP($C281,'Final Sites'!$A:$C,3,0)&gt;0),$E281-1,IF($G281&lt;=3,$E281+3,IF($G281&lt;=6,$E281+2,IF($G281&lt;=30,$E281+1,$E281))))*IF(VLOOKUP($C281,'Final Sites'!$A:$C,3,0)=2,1/10,1),"")</f>
        <v>8.764453125</v>
      </c>
      <c r="L281" s="105">
        <f t="shared" si="2"/>
        <v>11</v>
      </c>
      <c r="M281" s="105" t="str">
        <f t="shared" si="3"/>
        <v>Santa Maria (FSC)</v>
      </c>
      <c r="N281" s="106">
        <f t="shared" si="4"/>
        <v>0.1550000155</v>
      </c>
    </row>
    <row r="282" ht="9.0" customHeight="1">
      <c r="A282" s="113" t="s">
        <v>998</v>
      </c>
      <c r="B282" s="96" t="s">
        <v>899</v>
      </c>
      <c r="C282" s="110" t="s">
        <v>945</v>
      </c>
      <c r="D282" s="96"/>
      <c r="E282" s="96">
        <v>3.0</v>
      </c>
      <c r="F282" s="96" t="s">
        <v>988</v>
      </c>
      <c r="G282" s="111">
        <f>IFERROR(VLOOKUP($B282,Associations!$B$2:$F$1093,5,0),"")</f>
        <v>92</v>
      </c>
      <c r="H282" s="106">
        <f>IFERROR(IF(ISNA(VLOOKUP(CONCATENATE(A282," ",B282),'Club Coëff'!$D$2:$E515,2,0)),VLOOKUP($B282,Associations!$B$2:$F515,2,0)/5,VLOOKUP(CONCATENATE(A282," ",B282),'Club Coëff'!$D$2:$E515,2,0)),"")</f>
        <v>0</v>
      </c>
      <c r="I282" s="112" t="str">
        <f>IFERROR(IF(AND(OR(C282="CC",C282="GC"),ISNA(VLOOKUP(CONCATENATE(A282," ",B282),'Club Coëff'!$D$2:$E$65536,2,0))),"*",""),"")</f>
        <v/>
      </c>
      <c r="J282" s="106" t="str">
        <f t="shared" si="1"/>
        <v>Oceanography (FRU)</v>
      </c>
      <c r="K282" s="106">
        <f>IFERROR(ROUND(VLOOKUP($B282,Associations!$B$2:$F515,4,0),3)*0.75^IF(OR(VLOOKUP($C282,'Final Sites'!$A:$C,3,0)&gt;0),$E282-1,IF($G282&lt;=3,$E282+3,IF($G282&lt;=6,$E282+2,IF($G282&lt;=30,$E282+1,$E282))))*IF(VLOOKUP($C282,'Final Sites'!$A:$C,3,0)=2,1/10,1),"")</f>
        <v>8.4375</v>
      </c>
      <c r="L282" s="105">
        <f t="shared" si="2"/>
        <v>12</v>
      </c>
      <c r="M282" s="105" t="str">
        <f t="shared" si="3"/>
        <v>Oceanography (FRU)</v>
      </c>
      <c r="N282" s="106">
        <f t="shared" si="4"/>
        <v>0</v>
      </c>
    </row>
    <row r="283" ht="9.0" customHeight="1">
      <c r="A283" s="113" t="s">
        <v>999</v>
      </c>
      <c r="B283" s="96" t="s">
        <v>901</v>
      </c>
      <c r="C283" s="110" t="s">
        <v>945</v>
      </c>
      <c r="D283" s="96"/>
      <c r="E283" s="96">
        <v>3.0</v>
      </c>
      <c r="F283" s="96" t="s">
        <v>988</v>
      </c>
      <c r="G283" s="111">
        <f>IFERROR(VLOOKUP($B283,Associations!$B$2:$F$1093,5,0),"")</f>
        <v>93</v>
      </c>
      <c r="H283" s="106">
        <f>IFERROR(IF(ISNA(VLOOKUP(CONCATENATE(A283," ",B283),'Club Coëff'!$D$2:$E515,2,0)),VLOOKUP($B283,Associations!$B$2:$F515,2,0)/5,VLOOKUP(CONCATENATE(A283," ",B283),'Club Coëff'!$D$2:$E515,2,0)),"")</f>
        <v>0</v>
      </c>
      <c r="I283" s="112" t="str">
        <f>IFERROR(IF(AND(OR(C283="CC",C283="GC"),ISNA(VLOOKUP(CONCATENATE(A283," ",B283),'Club Coëff'!$D$2:$E$65536,2,0))),"*",""),"")</f>
        <v/>
      </c>
      <c r="J283" s="106" t="str">
        <f t="shared" si="1"/>
        <v>Bunnifon (BVR)</v>
      </c>
      <c r="K283" s="106">
        <f>IFERROR(ROUND(VLOOKUP($B283,Associations!$B$2:$F515,4,0),3)*0.75^IF(OR(VLOOKUP($C283,'Final Sites'!$A:$C,3,0)&gt;0),$E283-1,IF($G283&lt;=3,$E283+3,IF($G283&lt;=6,$E283+2,IF($G283&lt;=30,$E283+1,$E283))))*IF(VLOOKUP($C283,'Final Sites'!$A:$C,3,0)=2,1/10,1),"")</f>
        <v>8.4375</v>
      </c>
      <c r="L283" s="105">
        <f t="shared" si="2"/>
        <v>8</v>
      </c>
      <c r="M283" s="105" t="str">
        <f t="shared" si="3"/>
        <v>Bunnifon (BVR)</v>
      </c>
      <c r="N283" s="106">
        <f t="shared" si="4"/>
        <v>0</v>
      </c>
    </row>
    <row r="284" ht="9.0" customHeight="1">
      <c r="A284" s="113" t="s">
        <v>1000</v>
      </c>
      <c r="B284" s="96" t="s">
        <v>903</v>
      </c>
      <c r="C284" s="110" t="s">
        <v>945</v>
      </c>
      <c r="D284" s="96"/>
      <c r="E284" s="96">
        <v>3.0</v>
      </c>
      <c r="F284" s="96" t="s">
        <v>988</v>
      </c>
      <c r="G284" s="111">
        <f>IFERROR(VLOOKUP($B284,Associations!$B$2:$F$1093,5,0),"")</f>
        <v>94</v>
      </c>
      <c r="H284" s="106">
        <f>IFERROR(IF(ISNA(VLOOKUP(CONCATENATE(A284," ",B284),'Club Coëff'!$D$2:$E515,2,0)),VLOOKUP($B284,Associations!$B$2:$F515,2,0)/5,VLOOKUP(CONCATENATE(A284," ",B284),'Club Coëff'!$D$2:$E515,2,0)),"")</f>
        <v>0</v>
      </c>
      <c r="I284" s="112" t="str">
        <f>IFERROR(IF(AND(OR(C284="CC",C284="GC"),ISNA(VLOOKUP(CONCATENATE(A284," ",B284),'Club Coëff'!$D$2:$E$65536,2,0))),"*",""),"")</f>
        <v/>
      </c>
      <c r="J284" s="106" t="str">
        <f t="shared" si="1"/>
        <v>Vermat CF (BLM)</v>
      </c>
      <c r="K284" s="106">
        <f>IFERROR(ROUND(VLOOKUP($B284,Associations!$B$2:$F515,4,0),3)*0.75^IF(OR(VLOOKUP($C284,'Final Sites'!$A:$C,3,0)&gt;0),$E284-1,IF($G284&lt;=3,$E284+3,IF($G284&lt;=6,$E284+2,IF($G284&lt;=30,$E284+1,$E284))))*IF(VLOOKUP($C284,'Final Sites'!$A:$C,3,0)=2,1/10,1),"")</f>
        <v>8.4375</v>
      </c>
      <c r="L284" s="105">
        <f t="shared" si="2"/>
        <v>9</v>
      </c>
      <c r="M284" s="105" t="str">
        <f t="shared" si="3"/>
        <v>Vermat CF (BLM)</v>
      </c>
      <c r="N284" s="106">
        <f t="shared" si="4"/>
        <v>0</v>
      </c>
    </row>
    <row r="285" ht="9.0" customHeight="1">
      <c r="A285" s="113" t="s">
        <v>1001</v>
      </c>
      <c r="B285" s="96" t="s">
        <v>905</v>
      </c>
      <c r="C285" s="110" t="s">
        <v>945</v>
      </c>
      <c r="D285" s="96"/>
      <c r="E285" s="96">
        <v>3.0</v>
      </c>
      <c r="F285" s="96" t="s">
        <v>988</v>
      </c>
      <c r="G285" s="111">
        <f>IFERROR(VLOOKUP($B285,Associations!$B$2:$F$1093,5,0),"")</f>
        <v>95</v>
      </c>
      <c r="H285" s="106">
        <f>IFERROR(IF(ISNA(VLOOKUP(CONCATENATE(A285," ",B285),'Club Coëff'!$D$2:$E515,2,0)),VLOOKUP($B285,Associations!$B$2:$F515,2,0)/5,VLOOKUP(CONCATENATE(A285," ",B285),'Club Coëff'!$D$2:$E515,2,0)),"")</f>
        <v>0</v>
      </c>
      <c r="I285" s="112" t="str">
        <f>IFERROR(IF(AND(OR(C285="CC",C285="GC"),ISNA(VLOOKUP(CONCATENATE(A285," ",B285),'Club Coëff'!$D$2:$E$65536,2,0))),"*",""),"")</f>
        <v/>
      </c>
      <c r="J285" s="106" t="str">
        <f t="shared" si="1"/>
        <v>Riveran Delto (DAL)</v>
      </c>
      <c r="K285" s="106">
        <f>IFERROR(ROUND(VLOOKUP($B285,Associations!$B$2:$F515,4,0),3)*0.75^IF(OR(VLOOKUP($C285,'Final Sites'!$A:$C,3,0)&gt;0),$E285-1,IF($G285&lt;=3,$E285+3,IF($G285&lt;=6,$E285+2,IF($G285&lt;=30,$E285+1,$E285))))*IF(VLOOKUP($C285,'Final Sites'!$A:$C,3,0)=2,1/10,1),"")</f>
        <v>8.4375</v>
      </c>
      <c r="L285" s="105">
        <f t="shared" si="2"/>
        <v>13</v>
      </c>
      <c r="M285" s="105" t="str">
        <f t="shared" si="3"/>
        <v>Riveran Delto (DAL)</v>
      </c>
      <c r="N285" s="106">
        <f t="shared" si="4"/>
        <v>0</v>
      </c>
    </row>
    <row r="286" ht="9.0" customHeight="1">
      <c r="A286" s="113" t="s">
        <v>1002</v>
      </c>
      <c r="B286" s="96" t="s">
        <v>907</v>
      </c>
      <c r="C286" s="110" t="s">
        <v>945</v>
      </c>
      <c r="D286" s="96"/>
      <c r="E286" s="96">
        <v>3.0</v>
      </c>
      <c r="F286" s="96" t="s">
        <v>988</v>
      </c>
      <c r="G286" s="111">
        <f>IFERROR(VLOOKUP($B286,Associations!$B$2:$F$1093,5,0),"")</f>
        <v>96</v>
      </c>
      <c r="H286" s="106">
        <f>IFERROR(IF(ISNA(VLOOKUP(CONCATENATE(A286," ",B286),'Club Coëff'!$D$2:$E515,2,0)),VLOOKUP($B286,Associations!$B$2:$F515,2,0)/5,VLOOKUP(CONCATENATE(A286," ",B286),'Club Coëff'!$D$2:$E515,2,0)),"")</f>
        <v>0</v>
      </c>
      <c r="I286" s="112" t="str">
        <f>IFERROR(IF(AND(OR(C286="CC",C286="GC"),ISNA(VLOOKUP(CONCATENATE(A286," ",B286),'Club Coëff'!$D$2:$E$65536,2,0))),"*",""),"")</f>
        <v/>
      </c>
      <c r="J286" s="106" t="str">
        <f t="shared" si="1"/>
        <v>New Hazingafar FC (YSP)</v>
      </c>
      <c r="K286" s="106">
        <f>IFERROR(ROUND(VLOOKUP($B286,Associations!$B$2:$F515,4,0),3)*0.75^IF(OR(VLOOKUP($C286,'Final Sites'!$A:$C,3,0)&gt;0),$E286-1,IF($G286&lt;=3,$E286+3,IF($G286&lt;=6,$E286+2,IF($G286&lt;=30,$E286+1,$E286))))*IF(VLOOKUP($C286,'Final Sites'!$A:$C,3,0)=2,1/10,1),"")</f>
        <v>8.4375</v>
      </c>
      <c r="L286" s="105">
        <f t="shared" si="2"/>
        <v>17</v>
      </c>
      <c r="M286" s="105" t="str">
        <f t="shared" si="3"/>
        <v>New Hazingafar FC (YSP)</v>
      </c>
      <c r="N286" s="106">
        <f t="shared" si="4"/>
        <v>0</v>
      </c>
    </row>
    <row r="287" ht="9.0" customHeight="1">
      <c r="A287" s="113" t="s">
        <v>455</v>
      </c>
      <c r="B287" s="96" t="s">
        <v>260</v>
      </c>
      <c r="C287" s="110" t="s">
        <v>945</v>
      </c>
      <c r="D287" s="96"/>
      <c r="E287" s="96">
        <v>4.0</v>
      </c>
      <c r="F287" s="96" t="s">
        <v>988</v>
      </c>
      <c r="G287" s="111">
        <f>IFERROR(VLOOKUP($B287,Associations!$B$2:$F$1093,5,0),"")</f>
        <v>23</v>
      </c>
      <c r="H287" s="106">
        <f>IFERROR(IF(ISNA(VLOOKUP(CONCATENATE(A287," ",B287),'Club Coëff'!$D$2:$E515,2,0)),VLOOKUP($B287,Associations!$B$2:$F515,2,0)/5,VLOOKUP(CONCATENATE(A287," ",B287),'Club Coëff'!$D$2:$E515,2,0)),"")</f>
        <v>4.387400099</v>
      </c>
      <c r="I287" s="112" t="str">
        <f>IFERROR(IF(AND(OR(C287="CC",C287="GC"),ISNA(VLOOKUP(CONCATENATE(A287," ",B287),'Club Coëff'!$D$2:$E$65536,2,0))),"*",""),"")</f>
        <v/>
      </c>
      <c r="J287" s="106" t="str">
        <f t="shared" si="1"/>
        <v>Colonial Sile (VIL)</v>
      </c>
      <c r="K287" s="106">
        <f>IFERROR(ROUND(VLOOKUP($B287,Associations!$B$2:$F515,4,0),3)*0.75^IF(OR(VLOOKUP($C287,'Final Sites'!$A:$C,3,0)&gt;0),$E287-1,IF($G287&lt;=3,$E287+3,IF($G287&lt;=6,$E287+2,IF($G287&lt;=30,$E287+1,$E287))))*IF(VLOOKUP($C287,'Final Sites'!$A:$C,3,0)=2,1/10,1),"")</f>
        <v>9.95184668</v>
      </c>
      <c r="L287" s="105">
        <f t="shared" si="2"/>
        <v>13</v>
      </c>
      <c r="M287" s="105" t="str">
        <f t="shared" si="3"/>
        <v>Colonial Sile (VIL)</v>
      </c>
      <c r="N287" s="106">
        <f t="shared" si="4"/>
        <v>4.387400099</v>
      </c>
    </row>
    <row r="288" ht="9.0" customHeight="1">
      <c r="A288" s="113" t="s">
        <v>1003</v>
      </c>
      <c r="B288" s="96" t="s">
        <v>123</v>
      </c>
      <c r="C288" s="110" t="s">
        <v>1004</v>
      </c>
      <c r="D288" s="96"/>
      <c r="E288" s="96">
        <v>1.0</v>
      </c>
      <c r="F288" s="96" t="s">
        <v>941</v>
      </c>
      <c r="G288" s="111">
        <f>IFERROR(VLOOKUP($B288,Associations!$B$2:$F$1093,5,0),"")</f>
        <v>2</v>
      </c>
      <c r="H288" s="106">
        <f>IFERROR(IF(ISNA(VLOOKUP(CONCATENATE(A288," ",B288),'Club Coëff'!$D$2:$E515,2,0)),VLOOKUP($B288,Associations!$B$2:$F515,2,0)/5,VLOOKUP(CONCATENATE(A288," ",B288),'Club Coëff'!$D$2:$E515,2,0)),"")</f>
        <v>14.27580024</v>
      </c>
      <c r="I288" s="112" t="str">
        <f>IFERROR(IF(AND(OR(C288="CC",C288="GC"),ISNA(VLOOKUP(CONCATENATE(A288," ",B288),'Club Coëff'!$D$2:$E$65536,2,0))),"*",""),"")</f>
        <v/>
      </c>
      <c r="J288" s="106" t="str">
        <f t="shared" si="1"/>
        <v>Pumas Maldonado (VLD)</v>
      </c>
      <c r="K288" s="106">
        <f>IFERROR(ROUND(VLOOKUP($B288,Associations!$B$2:$F515,4,0),3)*0.75^IF(OR(VLOOKUP($C288,'Final Sites'!$A:$C,3,0)&gt;0),$E288-1,IF($G288&lt;=3,$E288+3,IF($G288&lt;=6,$E288+2,IF($G288&lt;=30,$E288+1,$E288))))*IF(VLOOKUP($C288,'Final Sites'!$A:$C,3,0)=2,1/10,1),"")</f>
        <v>9.1379</v>
      </c>
      <c r="L288" s="105">
        <f t="shared" si="2"/>
        <v>15</v>
      </c>
      <c r="M288" s="105" t="str">
        <f t="shared" si="3"/>
        <v>Pumas Maldonado (VLD)</v>
      </c>
      <c r="N288" s="106">
        <f t="shared" si="4"/>
        <v>14.27580024</v>
      </c>
    </row>
    <row r="289" ht="9.0" customHeight="1">
      <c r="A289" s="113" t="s">
        <v>1005</v>
      </c>
      <c r="B289" s="96" t="s">
        <v>131</v>
      </c>
      <c r="C289" s="110" t="s">
        <v>1004</v>
      </c>
      <c r="D289" s="96"/>
      <c r="E289" s="96">
        <v>1.0</v>
      </c>
      <c r="F289" s="96" t="s">
        <v>941</v>
      </c>
      <c r="G289" s="111">
        <f>IFERROR(VLOOKUP($B289,Associations!$B$2:$F$1093,5,0),"")</f>
        <v>3</v>
      </c>
      <c r="H289" s="106">
        <f>IFERROR(IF(ISNA(VLOOKUP(CONCATENATE(A289," ",B289),'Club Coëff'!$D$2:$E515,2,0)),VLOOKUP($B289,Associations!$B$2:$F515,2,0)/5,VLOOKUP(CONCATENATE(A289," ",B289),'Club Coëff'!$D$2:$E515,2,0)),"")</f>
        <v>13.65740031</v>
      </c>
      <c r="I289" s="112" t="str">
        <f>IFERROR(IF(AND(OR(C289="CC",C289="GC"),ISNA(VLOOKUP(CONCATENATE(A289," ",B289),'Club Coëff'!$D$2:$E$65536,2,0))),"*",""),"")</f>
        <v/>
      </c>
      <c r="J289" s="106" t="str">
        <f t="shared" si="1"/>
        <v>Seansburgh Cougars (COM)</v>
      </c>
      <c r="K289" s="106">
        <f>IFERROR(ROUND(VLOOKUP($B289,Associations!$B$2:$F515,4,0),3)*0.75^IF(OR(VLOOKUP($C289,'Final Sites'!$A:$C,3,0)&gt;0),$E289-1,IF($G289&lt;=3,$E289+3,IF($G289&lt;=6,$E289+2,IF($G289&lt;=30,$E289+1,$E289))))*IF(VLOOKUP($C289,'Final Sites'!$A:$C,3,0)=2,1/10,1),"")</f>
        <v>8.8287</v>
      </c>
      <c r="L289" s="105">
        <f t="shared" si="2"/>
        <v>18</v>
      </c>
      <c r="M289" s="105" t="str">
        <f t="shared" si="3"/>
        <v>Seansburgh Cougars (COM)</v>
      </c>
      <c r="N289" s="106">
        <f t="shared" si="4"/>
        <v>13.65740031</v>
      </c>
    </row>
    <row r="290" ht="9.0" customHeight="1">
      <c r="A290" s="113" t="s">
        <v>1006</v>
      </c>
      <c r="B290" s="96" t="s">
        <v>125</v>
      </c>
      <c r="C290" s="110" t="s">
        <v>1004</v>
      </c>
      <c r="D290" s="96"/>
      <c r="E290" s="96">
        <v>1.0</v>
      </c>
      <c r="F290" s="96" t="s">
        <v>941</v>
      </c>
      <c r="G290" s="111">
        <f>IFERROR(VLOOKUP($B290,Associations!$B$2:$F$1093,5,0),"")</f>
        <v>4</v>
      </c>
      <c r="H290" s="106">
        <f>IFERROR(IF(ISNA(VLOOKUP(CONCATENATE(A290," ",B290),'Club Coëff'!$D$2:$E515,2,0)),VLOOKUP($B290,Associations!$B$2:$F515,2,0)/5,VLOOKUP(CONCATENATE(A290," ",B290),'Club Coëff'!$D$2:$E515,2,0)),"")</f>
        <v>13.6000003</v>
      </c>
      <c r="I290" s="112" t="str">
        <f>IFERROR(IF(AND(OR(C290="CC",C290="GC"),ISNA(VLOOKUP(CONCATENATE(A290," ",B290),'Club Coëff'!$D$2:$E$65536,2,0))),"*",""),"")</f>
        <v/>
      </c>
      <c r="J290" s="106" t="str">
        <f t="shared" si="1"/>
        <v>Klub Atletisk Spitsbergen (PIS)</v>
      </c>
      <c r="K290" s="106">
        <f>IFERROR(ROUND(VLOOKUP($B290,Associations!$B$2:$F515,4,0),3)*0.75^IF(OR(VLOOKUP($C290,'Final Sites'!$A:$C,3,0)&gt;0),$E290-1,IF($G290&lt;=3,$E290+3,IF($G290&lt;=6,$E290+2,IF($G290&lt;=30,$E290+1,$E290))))*IF(VLOOKUP($C290,'Final Sites'!$A:$C,3,0)=2,1/10,1),"")</f>
        <v>8.8</v>
      </c>
      <c r="L290" s="105">
        <f t="shared" si="2"/>
        <v>25</v>
      </c>
      <c r="M290" s="105" t="str">
        <f t="shared" si="3"/>
        <v>Klub Atletisk Spitsbergen (PIS)</v>
      </c>
      <c r="N290" s="106">
        <f t="shared" si="4"/>
        <v>13.6000003</v>
      </c>
    </row>
    <row r="291" ht="9.0" customHeight="1">
      <c r="A291" s="113" t="s">
        <v>1007</v>
      </c>
      <c r="B291" s="96" t="s">
        <v>127</v>
      </c>
      <c r="C291" s="110" t="s">
        <v>1004</v>
      </c>
      <c r="D291" s="96"/>
      <c r="E291" s="96">
        <v>1.0</v>
      </c>
      <c r="F291" s="96" t="s">
        <v>941</v>
      </c>
      <c r="G291" s="111">
        <f>IFERROR(VLOOKUP($B291,Associations!$B$2:$F$1093,5,0),"")</f>
        <v>5</v>
      </c>
      <c r="H291" s="106">
        <f>IFERROR(IF(ISNA(VLOOKUP(CONCATENATE(A291," ",B291),'Club Coëff'!$D$2:$E515,2,0)),VLOOKUP($B291,Associations!$B$2:$F515,2,0)/5,VLOOKUP(CONCATENATE(A291," ",B291),'Club Coëff'!$D$2:$E515,2,0)),"")</f>
        <v>12.84340024</v>
      </c>
      <c r="I291" s="112" t="str">
        <f>IFERROR(IF(AND(OR(C291="CC",C291="GC"),ISNA(VLOOKUP(CONCATENATE(A291," ",B291),'Club Coëff'!$D$2:$E$65536,2,0))),"*",""),"")</f>
        <v/>
      </c>
      <c r="J291" s="106" t="str">
        <f t="shared" si="1"/>
        <v>Arcrés Millos (AGU)</v>
      </c>
      <c r="K291" s="106">
        <f>IFERROR(ROUND(VLOOKUP($B291,Associations!$B$2:$F515,4,0),3)*0.75^IF(OR(VLOOKUP($C291,'Final Sites'!$A:$C,3,0)&gt;0),$E291-1,IF($G291&lt;=3,$E291+3,IF($G291&lt;=6,$E291+2,IF($G291&lt;=30,$E291+1,$E291))))*IF(VLOOKUP($C291,'Final Sites'!$A:$C,3,0)=2,1/10,1),"")</f>
        <v>8.4217</v>
      </c>
      <c r="L291" s="105">
        <f t="shared" si="2"/>
        <v>13</v>
      </c>
      <c r="M291" s="105" t="str">
        <f t="shared" si="3"/>
        <v>Arcrés Millos (AGU)</v>
      </c>
      <c r="N291" s="106">
        <f t="shared" si="4"/>
        <v>12.84340024</v>
      </c>
    </row>
    <row r="292" ht="9.0" customHeight="1">
      <c r="A292" s="113" t="s">
        <v>1008</v>
      </c>
      <c r="B292" s="96" t="s">
        <v>135</v>
      </c>
      <c r="C292" s="110" t="s">
        <v>1004</v>
      </c>
      <c r="D292" s="96"/>
      <c r="E292" s="96">
        <v>1.0</v>
      </c>
      <c r="F292" s="96" t="s">
        <v>941</v>
      </c>
      <c r="G292" s="111">
        <f>IFERROR(VLOOKUP($B292,Associations!$B$2:$F$1093,5,0),"")</f>
        <v>7</v>
      </c>
      <c r="H292" s="106">
        <f>IFERROR(IF(ISNA(VLOOKUP(CONCATENATE(A292," ",B292),'Club Coëff'!$D$2:$E515,2,0)),VLOOKUP($B292,Associations!$B$2:$F515,2,0)/5,VLOOKUP(CONCATENATE(A292," ",B292),'Club Coëff'!$D$2:$E515,2,0)),"")</f>
        <v>11.88540019</v>
      </c>
      <c r="I292" s="112" t="str">
        <f>IFERROR(IF(AND(OR(C292="CC",C292="GC"),ISNA(VLOOKUP(CONCATENATE(A292," ",B292),'Club Coëff'!$D$2:$E$65536,2,0))),"*",""),"")</f>
        <v/>
      </c>
      <c r="J292" s="106" t="str">
        <f t="shared" si="1"/>
        <v>Meteoriti (KPZ)</v>
      </c>
      <c r="K292" s="106">
        <f>IFERROR(ROUND(VLOOKUP($B292,Associations!$B$2:$F515,4,0),3)*0.75^IF(OR(VLOOKUP($C292,'Final Sites'!$A:$C,3,0)&gt;0),$E292-1,IF($G292&lt;=3,$E292+3,IF($G292&lt;=6,$E292+2,IF($G292&lt;=30,$E292+1,$E292))))*IF(VLOOKUP($C292,'Final Sites'!$A:$C,3,0)=2,1/10,1),"")</f>
        <v>7.9427</v>
      </c>
      <c r="L292" s="105">
        <f t="shared" si="2"/>
        <v>9</v>
      </c>
      <c r="M292" s="105" t="str">
        <f t="shared" si="3"/>
        <v>Meteoriti (KPZ)</v>
      </c>
      <c r="N292" s="106">
        <f t="shared" si="4"/>
        <v>11.88540019</v>
      </c>
    </row>
    <row r="293" ht="9.0" customHeight="1">
      <c r="A293" s="113" t="s">
        <v>1009</v>
      </c>
      <c r="B293" s="96" t="s">
        <v>148</v>
      </c>
      <c r="C293" s="110" t="s">
        <v>1004</v>
      </c>
      <c r="D293" s="96"/>
      <c r="E293" s="96">
        <v>1.0</v>
      </c>
      <c r="F293" s="96" t="s">
        <v>941</v>
      </c>
      <c r="G293" s="111">
        <f>IFERROR(VLOOKUP($B293,Associations!$B$2:$F$1093,5,0),"")</f>
        <v>9</v>
      </c>
      <c r="H293" s="106">
        <f>IFERROR(IF(ISNA(VLOOKUP(CONCATENATE(A293," ",B293),'Club Coëff'!$D$2:$E515,2,0)),VLOOKUP($B293,Associations!$B$2:$F515,2,0)/5,VLOOKUP(CONCATENATE(A293," ",B293),'Club Coëff'!$D$2:$E515,2,0)),"")</f>
        <v>11.62640024</v>
      </c>
      <c r="I293" s="112" t="str">
        <f>IFERROR(IF(AND(OR(C293="CC",C293="GC"),ISNA(VLOOKUP(CONCATENATE(A293," ",B293),'Club Coëff'!$D$2:$E$65536,2,0))),"*",""),"")</f>
        <v/>
      </c>
      <c r="J293" s="106" t="str">
        <f t="shared" si="1"/>
        <v>St Raphael B’ing Bishops (JSY)</v>
      </c>
      <c r="K293" s="106">
        <f>IFERROR(ROUND(VLOOKUP($B293,Associations!$B$2:$F515,4,0),3)*0.75^IF(OR(VLOOKUP($C293,'Final Sites'!$A:$C,3,0)&gt;0),$E293-1,IF($G293&lt;=3,$E293+3,IF($G293&lt;=6,$E293+2,IF($G293&lt;=30,$E293+1,$E293))))*IF(VLOOKUP($C293,'Final Sites'!$A:$C,3,0)=2,1/10,1),"")</f>
        <v>7.8132</v>
      </c>
      <c r="L293" s="105">
        <f t="shared" si="2"/>
        <v>24</v>
      </c>
      <c r="M293" s="105" t="str">
        <f t="shared" si="3"/>
        <v>St Raphael B’ing Bishops (JSY)</v>
      </c>
      <c r="N293" s="106">
        <f t="shared" si="4"/>
        <v>11.62640024</v>
      </c>
    </row>
    <row r="294" ht="9.0" customHeight="1">
      <c r="A294" s="113" t="s">
        <v>1010</v>
      </c>
      <c r="B294" s="96" t="s">
        <v>152</v>
      </c>
      <c r="C294" s="110" t="s">
        <v>1004</v>
      </c>
      <c r="D294" s="96"/>
      <c r="E294" s="96">
        <v>1.0</v>
      </c>
      <c r="F294" s="96" t="s">
        <v>941</v>
      </c>
      <c r="G294" s="111">
        <f>IFERROR(VLOOKUP($B294,Associations!$B$2:$F$1093,5,0),"")</f>
        <v>10</v>
      </c>
      <c r="H294" s="106">
        <f>IFERROR(IF(ISNA(VLOOKUP(CONCATENATE(A294," ",B294),'Club Coëff'!$D$2:$E515,2,0)),VLOOKUP($B294,Associations!$B$2:$F515,2,0)/5,VLOOKUP(CONCATENATE(A294," ",B294),'Club Coëff'!$D$2:$E515,2,0)),"")</f>
        <v>11.52400025</v>
      </c>
      <c r="I294" s="112" t="str">
        <f>IFERROR(IF(AND(OR(C294="CC",C294="GC"),ISNA(VLOOKUP(CONCATENATE(A294," ",B294),'Club Coëff'!$D$2:$E$65536,2,0))),"*",""),"")</f>
        <v/>
      </c>
      <c r="J294" s="106" t="str">
        <f t="shared" si="1"/>
        <v>Morphologic (ZRB)</v>
      </c>
      <c r="K294" s="106">
        <f>IFERROR(ROUND(VLOOKUP($B294,Associations!$B$2:$F515,4,0),3)*0.75^IF(OR(VLOOKUP($C294,'Final Sites'!$A:$C,3,0)&gt;0),$E294-1,IF($G294&lt;=3,$E294+3,IF($G294&lt;=6,$E294+2,IF($G294&lt;=30,$E294+1,$E294))))*IF(VLOOKUP($C294,'Final Sites'!$A:$C,3,0)=2,1/10,1),"")</f>
        <v>7.762</v>
      </c>
      <c r="L294" s="105">
        <f t="shared" si="2"/>
        <v>11</v>
      </c>
      <c r="M294" s="105" t="str">
        <f t="shared" si="3"/>
        <v>Morphologic (ZRB)</v>
      </c>
      <c r="N294" s="106">
        <f t="shared" si="4"/>
        <v>11.52400025</v>
      </c>
    </row>
    <row r="295" ht="9.0" customHeight="1">
      <c r="A295" s="113" t="s">
        <v>1011</v>
      </c>
      <c r="B295" s="96" t="s">
        <v>167</v>
      </c>
      <c r="C295" s="110" t="s">
        <v>1004</v>
      </c>
      <c r="D295" s="96"/>
      <c r="E295" s="96">
        <v>1.0</v>
      </c>
      <c r="F295" s="96" t="s">
        <v>941</v>
      </c>
      <c r="G295" s="111">
        <f>IFERROR(VLOOKUP($B295,Associations!$B$2:$F$1093,5,0),"")</f>
        <v>11</v>
      </c>
      <c r="H295" s="106">
        <f>IFERROR(IF(ISNA(VLOOKUP(CONCATENATE(A295," ",B295),'Club Coëff'!$D$2:$E515,2,0)),VLOOKUP($B295,Associations!$B$2:$F515,2,0)/5,VLOOKUP(CONCATENATE(A295," ",B295),'Club Coëff'!$D$2:$E515,2,0)),"")</f>
        <v>11.39200023</v>
      </c>
      <c r="I295" s="112" t="str">
        <f>IFERROR(IF(AND(OR(C295="CC",C295="GC"),ISNA(VLOOKUP(CONCATENATE(A295," ",B295),'Club Coëff'!$D$2:$E$65536,2,0))),"*",""),"")</f>
        <v/>
      </c>
      <c r="J295" s="106" t="str">
        <f t="shared" si="1"/>
        <v>Athletic Club Olarria (ASG)</v>
      </c>
      <c r="K295" s="106">
        <f>IFERROR(ROUND(VLOOKUP($B295,Associations!$B$2:$F515,4,0),3)*0.75^IF(OR(VLOOKUP($C295,'Final Sites'!$A:$C,3,0)&gt;0),$E295-1,IF($G295&lt;=3,$E295+3,IF($G295&lt;=6,$E295+2,IF($G295&lt;=30,$E295+1,$E295))))*IF(VLOOKUP($C295,'Final Sites'!$A:$C,3,0)=2,1/10,1),"")</f>
        <v>7.696</v>
      </c>
      <c r="L295" s="105">
        <f t="shared" si="2"/>
        <v>21</v>
      </c>
      <c r="M295" s="105" t="str">
        <f t="shared" si="3"/>
        <v>Athletic Club Olarria (ASG)</v>
      </c>
      <c r="N295" s="106">
        <f t="shared" si="4"/>
        <v>11.39200023</v>
      </c>
    </row>
    <row r="296" ht="9.0" customHeight="1">
      <c r="A296" s="113" t="s">
        <v>1012</v>
      </c>
      <c r="B296" s="96" t="s">
        <v>140</v>
      </c>
      <c r="C296" s="110" t="s">
        <v>1004</v>
      </c>
      <c r="D296" s="96"/>
      <c r="E296" s="96">
        <v>1.0</v>
      </c>
      <c r="F296" s="96" t="s">
        <v>941</v>
      </c>
      <c r="G296" s="111">
        <f>IFERROR(VLOOKUP($B296,Associations!$B$2:$F$1093,5,0),"")</f>
        <v>12</v>
      </c>
      <c r="H296" s="106">
        <f>IFERROR(IF(ISNA(VLOOKUP(CONCATENATE(A296," ",B296),'Club Coëff'!$D$2:$E515,2,0)),VLOOKUP($B296,Associations!$B$2:$F515,2,0)/5,VLOOKUP(CONCATENATE(A296," ",B296),'Club Coëff'!$D$2:$E515,2,0)),"")</f>
        <v>10.69200026</v>
      </c>
      <c r="I296" s="112" t="str">
        <f>IFERROR(IF(AND(OR(C296="CC",C296="GC"),ISNA(VLOOKUP(CONCATENATE(A296," ",B296),'Club Coëff'!$D$2:$E$65536,2,0))),"*",""),"")</f>
        <v/>
      </c>
      <c r="J296" s="106" t="str">
        <f t="shared" si="1"/>
        <v>Caledon Simpson (KRY)</v>
      </c>
      <c r="K296" s="106">
        <f>IFERROR(ROUND(VLOOKUP($B296,Associations!$B$2:$F515,4,0),3)*0.75^IF(OR(VLOOKUP($C296,'Final Sites'!$A:$C,3,0)&gt;0),$E296-1,IF($G296&lt;=3,$E296+3,IF($G296&lt;=6,$E296+2,IF($G296&lt;=30,$E296+1,$E296))))*IF(VLOOKUP($C296,'Final Sites'!$A:$C,3,0)=2,1/10,1),"")</f>
        <v>7.346</v>
      </c>
      <c r="L296" s="105">
        <f t="shared" si="2"/>
        <v>15</v>
      </c>
      <c r="M296" s="105" t="str">
        <f t="shared" si="3"/>
        <v>Caledon Simpson (KRY)</v>
      </c>
      <c r="N296" s="106">
        <f t="shared" si="4"/>
        <v>10.69200026</v>
      </c>
    </row>
    <row r="297" ht="9.0" customHeight="1">
      <c r="A297" s="113" t="s">
        <v>1013</v>
      </c>
      <c r="B297" s="96" t="s">
        <v>142</v>
      </c>
      <c r="C297" s="110" t="s">
        <v>1004</v>
      </c>
      <c r="D297" s="96"/>
      <c r="E297" s="96">
        <v>1.0</v>
      </c>
      <c r="F297" s="96" t="s">
        <v>941</v>
      </c>
      <c r="G297" s="111">
        <f>IFERROR(VLOOKUP($B297,Associations!$B$2:$F$1093,5,0),"")</f>
        <v>13</v>
      </c>
      <c r="H297" s="106">
        <f>IFERROR(IF(ISNA(VLOOKUP(CONCATENATE(A297," ",B297),'Club Coëff'!$D$2:$E515,2,0)),VLOOKUP($B297,Associations!$B$2:$F515,2,0)/5,VLOOKUP(CONCATENATE(A297," ",B297),'Club Coëff'!$D$2:$E515,2,0)),"")</f>
        <v>8.244000137</v>
      </c>
      <c r="I297" s="112" t="str">
        <f>IFERROR(IF(AND(OR(C297="CC",C297="GC"),ISNA(VLOOKUP(CONCATENATE(A297," ",B297),'Club Coëff'!$D$2:$E$65536,2,0))),"*",""),"")</f>
        <v/>
      </c>
      <c r="J297" s="106" t="str">
        <f t="shared" si="1"/>
        <v>Union FC (WRL)</v>
      </c>
      <c r="K297" s="106">
        <f>IFERROR(ROUND(VLOOKUP($B297,Associations!$B$2:$F515,4,0),3)*0.75^IF(OR(VLOOKUP($C297,'Final Sites'!$A:$C,3,0)&gt;0),$E297-1,IF($G297&lt;=3,$E297+3,IF($G297&lt;=6,$E297+2,IF($G297&lt;=30,$E297+1,$E297))))*IF(VLOOKUP($C297,'Final Sites'!$A:$C,3,0)=2,1/10,1),"")</f>
        <v>6.122</v>
      </c>
      <c r="L297" s="105">
        <f t="shared" si="2"/>
        <v>8</v>
      </c>
      <c r="M297" s="105" t="str">
        <f t="shared" si="3"/>
        <v>Union FC (WRL)</v>
      </c>
      <c r="N297" s="106">
        <f t="shared" si="4"/>
        <v>8.244000137</v>
      </c>
    </row>
    <row r="298" ht="9.0" customHeight="1">
      <c r="A298" s="113" t="s">
        <v>1014</v>
      </c>
      <c r="B298" s="96" t="s">
        <v>174</v>
      </c>
      <c r="C298" s="110" t="s">
        <v>1004</v>
      </c>
      <c r="D298" s="96"/>
      <c r="E298" s="96">
        <v>1.0</v>
      </c>
      <c r="F298" s="96" t="s">
        <v>941</v>
      </c>
      <c r="G298" s="111">
        <f>IFERROR(VLOOKUP($B298,Associations!$B$2:$F$1093,5,0),"")</f>
        <v>17</v>
      </c>
      <c r="H298" s="106">
        <f>IFERROR(IF(ISNA(VLOOKUP(CONCATENATE(A298," ",B298),'Club Coëff'!$D$2:$E515,2,0)),VLOOKUP($B298,Associations!$B$2:$F515,2,0)/5,VLOOKUP(CONCATENATE(A298," ",B298),'Club Coëff'!$D$2:$E515,2,0)),"")</f>
        <v>7.096000179</v>
      </c>
      <c r="I298" s="112" t="str">
        <f>IFERROR(IF(AND(OR(C298="CC",C298="GC"),ISNA(VLOOKUP(CONCATENATE(A298," ",B298),'Club Coëff'!$D$2:$E$65536,2,0))),"*",""),"")</f>
        <v/>
      </c>
      <c r="J298" s="106" t="str">
        <f t="shared" si="1"/>
        <v>Moorcroft Wanderers (WZI)</v>
      </c>
      <c r="K298" s="106">
        <f>IFERROR(ROUND(VLOOKUP($B298,Associations!$B$2:$F515,4,0),3)*0.75^IF(OR(VLOOKUP($C298,'Final Sites'!$A:$C,3,0)&gt;0),$E298-1,IF($G298&lt;=3,$E298+3,IF($G298&lt;=6,$E298+2,IF($G298&lt;=30,$E298+1,$E298))))*IF(VLOOKUP($C298,'Final Sites'!$A:$C,3,0)=2,1/10,1),"")</f>
        <v>5.548</v>
      </c>
      <c r="L298" s="105">
        <f t="shared" si="2"/>
        <v>19</v>
      </c>
      <c r="M298" s="105" t="str">
        <f t="shared" si="3"/>
        <v>Moorcroft Wanderers (WZI)</v>
      </c>
      <c r="N298" s="106">
        <f t="shared" si="4"/>
        <v>7.096000179</v>
      </c>
    </row>
    <row r="299" ht="9.0" customHeight="1">
      <c r="A299" s="113" t="s">
        <v>1015</v>
      </c>
      <c r="B299" s="96" t="s">
        <v>190</v>
      </c>
      <c r="C299" s="110" t="s">
        <v>1004</v>
      </c>
      <c r="D299" s="96"/>
      <c r="E299" s="96">
        <v>1.0</v>
      </c>
      <c r="F299" s="96" t="s">
        <v>941</v>
      </c>
      <c r="G299" s="111">
        <f>IFERROR(VLOOKUP($B299,Associations!$B$2:$F$1093,5,0),"")</f>
        <v>19</v>
      </c>
      <c r="H299" s="106">
        <f>IFERROR(IF(ISNA(VLOOKUP(CONCATENATE(A299," ",B299),'Club Coëff'!$D$2:$E515,2,0)),VLOOKUP($B299,Associations!$B$2:$F515,2,0)/5,VLOOKUP(CONCATENATE(A299," ",B299),'Club Coëff'!$D$2:$E515,2,0)),"")</f>
        <v>5.892000183</v>
      </c>
      <c r="I299" s="112" t="str">
        <f>IFERROR(IF(AND(OR(C299="CC",C299="GC"),ISNA(VLOOKUP(CONCATENATE(A299," ",B299),'Club Coëff'!$D$2:$E$65536,2,0))),"*",""),"")</f>
        <v/>
      </c>
      <c r="J299" s="106" t="str">
        <f t="shared" si="1"/>
        <v>Sporting Boulder (TBI)</v>
      </c>
      <c r="K299" s="106">
        <f>IFERROR(ROUND(VLOOKUP($B299,Associations!$B$2:$F515,4,0),3)*0.75^IF(OR(VLOOKUP($C299,'Final Sites'!$A:$C,3,0)&gt;0),$E299-1,IF($G299&lt;=3,$E299+3,IF($G299&lt;=6,$E299+2,IF($G299&lt;=30,$E299+1,$E299))))*IF(VLOOKUP($C299,'Final Sites'!$A:$C,3,0)=2,1/10,1),"")</f>
        <v>4.946</v>
      </c>
      <c r="L299" s="105">
        <f t="shared" si="2"/>
        <v>16</v>
      </c>
      <c r="M299" s="105" t="str">
        <f t="shared" si="3"/>
        <v>Sporting Boulder (TBI)</v>
      </c>
      <c r="N299" s="106">
        <f t="shared" si="4"/>
        <v>5.892000183</v>
      </c>
    </row>
    <row r="300" ht="9.0" customHeight="1">
      <c r="A300" s="113" t="s">
        <v>1016</v>
      </c>
      <c r="B300" s="96" t="s">
        <v>221</v>
      </c>
      <c r="C300" s="110" t="s">
        <v>1004</v>
      </c>
      <c r="D300" s="96"/>
      <c r="E300" s="96">
        <v>1.0</v>
      </c>
      <c r="F300" s="96" t="s">
        <v>941</v>
      </c>
      <c r="G300" s="111">
        <f>IFERROR(VLOOKUP($B300,Associations!$B$2:$F$1093,5,0),"")</f>
        <v>20</v>
      </c>
      <c r="H300" s="106">
        <f>IFERROR(IF(ISNA(VLOOKUP(CONCATENATE(A300," ",B300),'Club Coëff'!$D$2:$E515,2,0)),VLOOKUP($B300,Associations!$B$2:$F515,2,0)/5,VLOOKUP(CONCATENATE(A300," ",B300),'Club Coëff'!$D$2:$E515,2,0)),"")</f>
        <v>5.088000181</v>
      </c>
      <c r="I300" s="112" t="str">
        <f>IFERROR(IF(AND(OR(C300="CC",C300="GC"),ISNA(VLOOKUP(CONCATENATE(A300," ",B300),'Club Coëff'!$D$2:$E$65536,2,0))),"*",""),"")</f>
        <v/>
      </c>
      <c r="J300" s="106" t="str">
        <f t="shared" si="1"/>
        <v>Tim City Cyber Rays (DAR)</v>
      </c>
      <c r="K300" s="106">
        <f>IFERROR(ROUND(VLOOKUP($B300,Associations!$B$2:$F515,4,0),3)*0.75^IF(OR(VLOOKUP($C300,'Final Sites'!$A:$C,3,0)&gt;0),$E300-1,IF($G300&lt;=3,$E300+3,IF($G300&lt;=6,$E300+2,IF($G300&lt;=30,$E300+1,$E300))))*IF(VLOOKUP($C300,'Final Sites'!$A:$C,3,0)=2,1/10,1),"")</f>
        <v>4.544</v>
      </c>
      <c r="L300" s="105">
        <f t="shared" si="2"/>
        <v>19</v>
      </c>
      <c r="M300" s="105" t="str">
        <f t="shared" si="3"/>
        <v>Tim City Cyber Rays (DAR)</v>
      </c>
      <c r="N300" s="106">
        <f t="shared" si="4"/>
        <v>5.088000181</v>
      </c>
    </row>
    <row r="301" ht="9.0" customHeight="1">
      <c r="A301" s="113" t="s">
        <v>1017</v>
      </c>
      <c r="B301" s="96" t="s">
        <v>165</v>
      </c>
      <c r="C301" s="110" t="s">
        <v>1004</v>
      </c>
      <c r="D301" s="96"/>
      <c r="E301" s="96">
        <v>1.0</v>
      </c>
      <c r="F301" s="96" t="s">
        <v>941</v>
      </c>
      <c r="G301" s="111">
        <f>IFERROR(VLOOKUP($B301,Associations!$B$2:$F$1093,5,0),"")</f>
        <v>21</v>
      </c>
      <c r="H301" s="106">
        <f>IFERROR(IF(ISNA(VLOOKUP(CONCATENATE(A301," ",B301),'Club Coëff'!$D$2:$E515,2,0)),VLOOKUP($B301,Associations!$B$2:$F515,2,0)/5,VLOOKUP(CONCATENATE(A301," ",B301),'Club Coëff'!$D$2:$E515,2,0)),"")</f>
        <v>4.764000094</v>
      </c>
      <c r="I301" s="112" t="str">
        <f>IFERROR(IF(AND(OR(C301="CC",C301="GC"),ISNA(VLOOKUP(CONCATENATE(A301," ",B301),'Club Coëff'!$D$2:$E$65536,2,0))),"*",""),"")</f>
        <v/>
      </c>
      <c r="J301" s="106" t="str">
        <f t="shared" si="1"/>
        <v>Cedniavella (TUR)</v>
      </c>
      <c r="K301" s="106">
        <f>IFERROR(ROUND(VLOOKUP($B301,Associations!$B$2:$F515,4,0),3)*0.75^IF(OR(VLOOKUP($C301,'Final Sites'!$A:$C,3,0)&gt;0),$E301-1,IF($G301&lt;=3,$E301+3,IF($G301&lt;=6,$E301+2,IF($G301&lt;=30,$E301+1,$E301))))*IF(VLOOKUP($C301,'Final Sites'!$A:$C,3,0)=2,1/10,1),"")</f>
        <v>4.382</v>
      </c>
      <c r="L301" s="105">
        <f t="shared" si="2"/>
        <v>11</v>
      </c>
      <c r="M301" s="105" t="str">
        <f t="shared" si="3"/>
        <v>Cedniavella (TUR)</v>
      </c>
      <c r="N301" s="106">
        <f t="shared" si="4"/>
        <v>4.764000094</v>
      </c>
    </row>
    <row r="302" ht="9.0" customHeight="1">
      <c r="A302" s="113" t="s">
        <v>456</v>
      </c>
      <c r="B302" s="96" t="s">
        <v>260</v>
      </c>
      <c r="C302" s="110" t="s">
        <v>1004</v>
      </c>
      <c r="D302" s="96"/>
      <c r="E302" s="96">
        <v>1.0</v>
      </c>
      <c r="F302" s="96" t="s">
        <v>941</v>
      </c>
      <c r="G302" s="111">
        <f>IFERROR(VLOOKUP($B302,Associations!$B$2:$F$1093,5,0),"")</f>
        <v>23</v>
      </c>
      <c r="H302" s="106">
        <f>IFERROR(IF(ISNA(VLOOKUP(CONCATENATE(A302," ",B302),'Club Coëff'!$D$2:$E515,2,0)),VLOOKUP($B302,Associations!$B$2:$F515,2,0)/5,VLOOKUP(CONCATENATE(A302," ",B302),'Club Coëff'!$D$2:$E515,2,0)),"")</f>
        <v>4.387400099</v>
      </c>
      <c r="I302" s="112" t="str">
        <f>IFERROR(IF(AND(OR(C302="CC",C302="GC"),ISNA(VLOOKUP(CONCATENATE(A302," ",B302),'Club Coëff'!$D$2:$E$65536,2,0))),"*",""),"")</f>
        <v/>
      </c>
      <c r="J302" s="106" t="str">
        <f t="shared" si="1"/>
        <v>Eastal Lunar (VIL)</v>
      </c>
      <c r="K302" s="106">
        <f>IFERROR(ROUND(VLOOKUP($B302,Associations!$B$2:$F515,4,0),3)*0.75^IF(OR(VLOOKUP($C302,'Final Sites'!$A:$C,3,0)&gt;0),$E302-1,IF($G302&lt;=3,$E302+3,IF($G302&lt;=6,$E302+2,IF($G302&lt;=30,$E302+1,$E302))))*IF(VLOOKUP($C302,'Final Sites'!$A:$C,3,0)=2,1/10,1),"")</f>
        <v>4.1937</v>
      </c>
      <c r="L302" s="105">
        <f t="shared" si="2"/>
        <v>12</v>
      </c>
      <c r="M302" s="105" t="str">
        <f t="shared" si="3"/>
        <v>Eastal Lunar (VIL)</v>
      </c>
      <c r="N302" s="106">
        <f t="shared" si="4"/>
        <v>4.387400099</v>
      </c>
    </row>
    <row r="303" ht="9.0" customHeight="1">
      <c r="A303" s="113" t="s">
        <v>1018</v>
      </c>
      <c r="B303" s="96" t="s">
        <v>208</v>
      </c>
      <c r="C303" s="110" t="s">
        <v>1004</v>
      </c>
      <c r="D303" s="96"/>
      <c r="E303" s="96">
        <v>1.0</v>
      </c>
      <c r="F303" s="96" t="s">
        <v>941</v>
      </c>
      <c r="G303" s="111">
        <f>IFERROR(VLOOKUP($B303,Associations!$B$2:$F$1093,5,0),"")</f>
        <v>24</v>
      </c>
      <c r="H303" s="106">
        <f>IFERROR(IF(ISNA(VLOOKUP(CONCATENATE(A303," ",B303),'Club Coëff'!$D$2:$E515,2,0)),VLOOKUP($B303,Associations!$B$2:$F515,2,0)/5,VLOOKUP(CONCATENATE(A303," ",B303),'Club Coëff'!$D$2:$E515,2,0)),"")</f>
        <v>3.976</v>
      </c>
      <c r="I303" s="112" t="str">
        <f>IFERROR(IF(AND(OR(C303="CC",C303="GC"),ISNA(VLOOKUP(CONCATENATE(A303," ",B303),'Club Coëff'!$D$2:$E$65536,2,0))),"*",""),"")</f>
        <v/>
      </c>
      <c r="J303" s="106" t="str">
        <f t="shared" si="1"/>
        <v>Royal Jam FC (EFL)</v>
      </c>
      <c r="K303" s="106">
        <f>IFERROR(ROUND(VLOOKUP($B303,Associations!$B$2:$F515,4,0),3)*0.75^IF(OR(VLOOKUP($C303,'Final Sites'!$A:$C,3,0)&gt;0),$E303-1,IF($G303&lt;=3,$E303+3,IF($G303&lt;=6,$E303+2,IF($G303&lt;=30,$E303+1,$E303))))*IF(VLOOKUP($C303,'Final Sites'!$A:$C,3,0)=2,1/10,1),"")</f>
        <v>3.988</v>
      </c>
      <c r="L303" s="105">
        <f t="shared" si="2"/>
        <v>12</v>
      </c>
      <c r="M303" s="105" t="str">
        <f t="shared" si="3"/>
        <v>Royal Jam FC (EFL)</v>
      </c>
      <c r="N303" s="106">
        <f t="shared" si="4"/>
        <v>3.976</v>
      </c>
    </row>
    <row r="304" ht="9.0" customHeight="1">
      <c r="A304" s="113" t="s">
        <v>449</v>
      </c>
      <c r="B304" s="96" t="s">
        <v>276</v>
      </c>
      <c r="C304" s="110" t="s">
        <v>1004</v>
      </c>
      <c r="D304" s="96"/>
      <c r="E304" s="96">
        <v>1.0</v>
      </c>
      <c r="F304" s="96" t="s">
        <v>941</v>
      </c>
      <c r="G304" s="111">
        <f>IFERROR(VLOOKUP($B304,Associations!$B$2:$F$1093,5,0),"")</f>
        <v>25</v>
      </c>
      <c r="H304" s="106">
        <f>IFERROR(IF(ISNA(VLOOKUP(CONCATENATE(A304," ",B304),'Club Coëff'!$D$2:$E515,2,0)),VLOOKUP($B304,Associations!$B$2:$F515,2,0)/5,VLOOKUP(CONCATENATE(A304," ",B304),'Club Coëff'!$D$2:$E515,2,0)),"")</f>
        <v>3.844000068</v>
      </c>
      <c r="I304" s="112" t="str">
        <f>IFERROR(IF(AND(OR(C304="CC",C304="GC"),ISNA(VLOOKUP(CONCATENATE(A304," ",B304),'Club Coëff'!$D$2:$E$65536,2,0))),"*",""),"")</f>
        <v/>
      </c>
      <c r="J304" s="106" t="str">
        <f t="shared" si="1"/>
        <v>Wiechester FC (TAE)</v>
      </c>
      <c r="K304" s="106">
        <f>IFERROR(ROUND(VLOOKUP($B304,Associations!$B$2:$F515,4,0),3)*0.75^IF(OR(VLOOKUP($C304,'Final Sites'!$A:$C,3,0)&gt;0),$E304-1,IF($G304&lt;=3,$E304+3,IF($G304&lt;=6,$E304+2,IF($G304&lt;=30,$E304+1,$E304))))*IF(VLOOKUP($C304,'Final Sites'!$A:$C,3,0)=2,1/10,1),"")</f>
        <v>3.922</v>
      </c>
      <c r="L304" s="105">
        <f t="shared" si="2"/>
        <v>13</v>
      </c>
      <c r="M304" s="105" t="str">
        <f t="shared" si="3"/>
        <v>Wiechester FC (TAE)</v>
      </c>
      <c r="N304" s="106">
        <f t="shared" si="4"/>
        <v>3.844000068</v>
      </c>
    </row>
    <row r="305" ht="9.0" customHeight="1">
      <c r="A305" s="113" t="s">
        <v>1019</v>
      </c>
      <c r="B305" s="96" t="s">
        <v>273</v>
      </c>
      <c r="C305" s="110" t="s">
        <v>1004</v>
      </c>
      <c r="D305" s="96"/>
      <c r="E305" s="96">
        <v>1.0</v>
      </c>
      <c r="F305" s="96" t="s">
        <v>941</v>
      </c>
      <c r="G305" s="111">
        <f>IFERROR(VLOOKUP($B305,Associations!$B$2:$F$1093,5,0),"")</f>
        <v>27</v>
      </c>
      <c r="H305" s="106">
        <f>IFERROR(IF(ISNA(VLOOKUP(CONCATENATE(A305," ",B305),'Club Coëff'!$D$2:$E515,2,0)),VLOOKUP($B305,Associations!$B$2:$F515,2,0)/5,VLOOKUP(CONCATENATE(A305," ",B305),'Club Coëff'!$D$2:$E515,2,0)),"")</f>
        <v>3.802000091</v>
      </c>
      <c r="I305" s="112" t="str">
        <f>IFERROR(IF(AND(OR(C305="CC",C305="GC"),ISNA(VLOOKUP(CONCATENATE(A305," ",B305),'Club Coëff'!$D$2:$E$65536,2,0))),"*",""),"")</f>
        <v/>
      </c>
      <c r="J305" s="106" t="str">
        <f t="shared" si="1"/>
        <v>Universal United (SAU)</v>
      </c>
      <c r="K305" s="106">
        <f>IFERROR(ROUND(VLOOKUP($B305,Associations!$B$2:$F515,4,0),3)*0.75^IF(OR(VLOOKUP($C305,'Final Sites'!$A:$C,3,0)&gt;0),$E305-1,IF($G305&lt;=3,$E305+3,IF($G305&lt;=6,$E305+2,IF($G305&lt;=30,$E305+1,$E305))))*IF(VLOOKUP($C305,'Final Sites'!$A:$C,3,0)=2,1/10,1),"")</f>
        <v>3.901</v>
      </c>
      <c r="L305" s="105">
        <f t="shared" si="2"/>
        <v>16</v>
      </c>
      <c r="M305" s="105" t="str">
        <f t="shared" si="3"/>
        <v>Universal United (SAU)</v>
      </c>
      <c r="N305" s="106">
        <f t="shared" si="4"/>
        <v>3.802000091</v>
      </c>
    </row>
    <row r="306" ht="9.0" customHeight="1">
      <c r="A306" s="113" t="s">
        <v>1020</v>
      </c>
      <c r="B306" s="96" t="s">
        <v>295</v>
      </c>
      <c r="C306" s="110" t="s">
        <v>1004</v>
      </c>
      <c r="D306" s="96"/>
      <c r="E306" s="96">
        <v>1.0</v>
      </c>
      <c r="F306" s="96" t="s">
        <v>941</v>
      </c>
      <c r="G306" s="111">
        <f>IFERROR(VLOOKUP($B306,Associations!$B$2:$F$1093,5,0),"")</f>
        <v>28</v>
      </c>
      <c r="H306" s="106">
        <f>IFERROR(IF(ISNA(VLOOKUP(CONCATENATE(A306," ",B306),'Club Coëff'!$D$2:$E515,2,0)),VLOOKUP($B306,Associations!$B$2:$F515,2,0)/5,VLOOKUP(CONCATENATE(A306," ",B306),'Club Coëff'!$D$2:$E515,2,0)),"")</f>
        <v>3.67000014</v>
      </c>
      <c r="I306" s="112" t="str">
        <f>IFERROR(IF(AND(OR(C306="CC",C306="GC"),ISNA(VLOOKUP(CONCATENATE(A306," ",B306),'Club Coëff'!$D$2:$E$65536,2,0))),"*",""),"")</f>
        <v/>
      </c>
      <c r="J306" s="106" t="str">
        <f t="shared" si="1"/>
        <v>Sahmen FC (CRM)</v>
      </c>
      <c r="K306" s="106">
        <f>IFERROR(ROUND(VLOOKUP($B306,Associations!$B$2:$F515,4,0),3)*0.75^IF(OR(VLOOKUP($C306,'Final Sites'!$A:$C,3,0)&gt;0),$E306-1,IF($G306&lt;=3,$E306+3,IF($G306&lt;=6,$E306+2,IF($G306&lt;=30,$E306+1,$E306))))*IF(VLOOKUP($C306,'Final Sites'!$A:$C,3,0)=2,1/10,1),"")</f>
        <v>3.835</v>
      </c>
      <c r="L306" s="105">
        <f t="shared" si="2"/>
        <v>9</v>
      </c>
      <c r="M306" s="105" t="str">
        <f t="shared" si="3"/>
        <v>Sahmen FC (CRM)</v>
      </c>
      <c r="N306" s="106">
        <f t="shared" si="4"/>
        <v>3.67000014</v>
      </c>
    </row>
    <row r="307" ht="9.0" customHeight="1">
      <c r="A307" s="113" t="s">
        <v>1021</v>
      </c>
      <c r="B307" s="96" t="s">
        <v>284</v>
      </c>
      <c r="C307" s="110" t="s">
        <v>1004</v>
      </c>
      <c r="D307" s="96"/>
      <c r="E307" s="96">
        <v>1.0</v>
      </c>
      <c r="F307" s="96" t="s">
        <v>941</v>
      </c>
      <c r="G307" s="111">
        <f>IFERROR(VLOOKUP($B307,Associations!$B$2:$F$1093,5,0),"")</f>
        <v>29</v>
      </c>
      <c r="H307" s="106">
        <f>IFERROR(IF(ISNA(VLOOKUP(CONCATENATE(A307," ",B307),'Club Coëff'!$D$2:$E515,2,0)),VLOOKUP($B307,Associations!$B$2:$F515,2,0)/5,VLOOKUP(CONCATENATE(A307," ",B307),'Club Coëff'!$D$2:$E515,2,0)),"")</f>
        <v>3.233000059</v>
      </c>
      <c r="I307" s="112" t="str">
        <f>IFERROR(IF(AND(OR(C307="CC",C307="GC"),ISNA(VLOOKUP(CONCATENATE(A307," ",B307),'Club Coëff'!$D$2:$E$65536,2,0))),"*",""),"")</f>
        <v/>
      </c>
      <c r="J307" s="106" t="str">
        <f t="shared" si="1"/>
        <v>Totten (MNG)</v>
      </c>
      <c r="K307" s="106">
        <f>IFERROR(ROUND(VLOOKUP($B307,Associations!$B$2:$F515,4,0),3)*0.75^IF(OR(VLOOKUP($C307,'Final Sites'!$A:$C,3,0)&gt;0),$E307-1,IF($G307&lt;=3,$E307+3,IF($G307&lt;=6,$E307+2,IF($G307&lt;=30,$E307+1,$E307))))*IF(VLOOKUP($C307,'Final Sites'!$A:$C,3,0)=2,1/10,1),"")</f>
        <v>3.6165</v>
      </c>
      <c r="L307" s="105">
        <f t="shared" si="2"/>
        <v>6</v>
      </c>
      <c r="M307" s="105" t="str">
        <f t="shared" si="3"/>
        <v>Totten (MNG)</v>
      </c>
      <c r="N307" s="106">
        <f t="shared" si="4"/>
        <v>3.233000059</v>
      </c>
    </row>
    <row r="308" ht="9.0" customHeight="1">
      <c r="A308" s="113" t="s">
        <v>1022</v>
      </c>
      <c r="B308" s="96" t="s">
        <v>233</v>
      </c>
      <c r="C308" s="110" t="s">
        <v>1004</v>
      </c>
      <c r="D308" s="96"/>
      <c r="E308" s="96">
        <v>1.0</v>
      </c>
      <c r="F308" s="96" t="s">
        <v>941</v>
      </c>
      <c r="G308" s="111">
        <f>IFERROR(VLOOKUP($B308,Associations!$B$2:$F$1093,5,0),"")</f>
        <v>30</v>
      </c>
      <c r="H308" s="106">
        <f>IFERROR(IF(ISNA(VLOOKUP(CONCATENATE(A308," ",B308),'Club Coëff'!$D$2:$E515,2,0)),VLOOKUP($B308,Associations!$B$2:$F515,2,0)/5,VLOOKUP(CONCATENATE(A308," ",B308),'Club Coëff'!$D$2:$E515,2,0)),"")</f>
        <v>2.990000119</v>
      </c>
      <c r="I308" s="112" t="str">
        <f>IFERROR(IF(AND(OR(C308="CC",C308="GC"),ISNA(VLOOKUP(CONCATENATE(A308," ",B308),'Club Coëff'!$D$2:$E$65536,2,0))),"*",""),"")</f>
        <v/>
      </c>
      <c r="J308" s="106" t="str">
        <f t="shared" si="1"/>
        <v>Montrique AC (CAW)</v>
      </c>
      <c r="K308" s="106">
        <f>IFERROR(ROUND(VLOOKUP($B308,Associations!$B$2:$F515,4,0),3)*0.75^IF(OR(VLOOKUP($C308,'Final Sites'!$A:$C,3,0)&gt;0),$E308-1,IF($G308&lt;=3,$E308+3,IF($G308&lt;=6,$E308+2,IF($G308&lt;=30,$E308+1,$E308))))*IF(VLOOKUP($C308,'Final Sites'!$A:$C,3,0)=2,1/10,1),"")</f>
        <v>3.495</v>
      </c>
      <c r="L308" s="105">
        <f t="shared" si="2"/>
        <v>12</v>
      </c>
      <c r="M308" s="105" t="str">
        <f t="shared" si="3"/>
        <v>Montrique AC (CAW)</v>
      </c>
      <c r="N308" s="106">
        <f t="shared" si="4"/>
        <v>2.990000119</v>
      </c>
    </row>
    <row r="309" ht="9.0" customHeight="1">
      <c r="A309" s="113" t="s">
        <v>1023</v>
      </c>
      <c r="B309" s="96" t="s">
        <v>317</v>
      </c>
      <c r="C309" s="110" t="s">
        <v>1004</v>
      </c>
      <c r="D309" s="96"/>
      <c r="E309" s="96">
        <v>1.0</v>
      </c>
      <c r="F309" s="96" t="s">
        <v>941</v>
      </c>
      <c r="G309" s="111">
        <f>IFERROR(VLOOKUP($B309,Associations!$B$2:$F$1093,5,0),"")</f>
        <v>32</v>
      </c>
      <c r="H309" s="106">
        <f>IFERROR(IF(ISNA(VLOOKUP(CONCATENATE(A309," ",B309),'Club Coëff'!$D$2:$E515,2,0)),VLOOKUP($B309,Associations!$B$2:$F515,2,0)/5,VLOOKUP(CONCATENATE(A309," ",B309),'Club Coëff'!$D$2:$E515,2,0)),"")</f>
        <v>2.725000089</v>
      </c>
      <c r="I309" s="112" t="str">
        <f>IFERROR(IF(AND(OR(C309="CC",C309="GC"),ISNA(VLOOKUP(CONCATENATE(A309," ",B309),'Club Coëff'!$D$2:$E$65536,2,0))),"*",""),"")</f>
        <v/>
      </c>
      <c r="J309" s="106" t="str">
        <f t="shared" si="1"/>
        <v>Marketville (SSO)</v>
      </c>
      <c r="K309" s="106">
        <f>IFERROR(ROUND(VLOOKUP($B309,Associations!$B$2:$F515,4,0),3)*0.75^IF(OR(VLOOKUP($C309,'Final Sites'!$A:$C,3,0)&gt;0),$E309-1,IF($G309&lt;=3,$E309+3,IF($G309&lt;=6,$E309+2,IF($G309&lt;=30,$E309+1,$E309))))*IF(VLOOKUP($C309,'Final Sites'!$A:$C,3,0)=2,1/10,1),"")</f>
        <v>3.3625</v>
      </c>
      <c r="L309" s="105">
        <f t="shared" si="2"/>
        <v>11</v>
      </c>
      <c r="M309" s="105" t="str">
        <f t="shared" si="3"/>
        <v>Marketville (SSO)</v>
      </c>
      <c r="N309" s="106">
        <f t="shared" si="4"/>
        <v>2.725000089</v>
      </c>
    </row>
    <row r="310" ht="9.0" customHeight="1">
      <c r="A310" s="113" t="s">
        <v>1024</v>
      </c>
      <c r="B310" s="96" t="s">
        <v>340</v>
      </c>
      <c r="C310" s="110" t="s">
        <v>1004</v>
      </c>
      <c r="D310" s="96"/>
      <c r="E310" s="96">
        <v>1.0</v>
      </c>
      <c r="F310" s="96" t="s">
        <v>941</v>
      </c>
      <c r="G310" s="111">
        <f>IFERROR(VLOOKUP($B310,Associations!$B$2:$F$1093,5,0),"")</f>
        <v>33</v>
      </c>
      <c r="H310" s="106">
        <f>IFERROR(IF(ISNA(VLOOKUP(CONCATENATE(A310," ",B310),'Club Coëff'!$D$2:$E515,2,0)),VLOOKUP($B310,Associations!$B$2:$F515,2,0)/5,VLOOKUP(CONCATENATE(A310," ",B310),'Club Coëff'!$D$2:$E515,2,0)),"")</f>
        <v>2.652000042</v>
      </c>
      <c r="I310" s="112" t="str">
        <f>IFERROR(IF(AND(OR(C310="CC",C310="GC"),ISNA(VLOOKUP(CONCATENATE(A310," ",B310),'Club Coëff'!$D$2:$E$65536,2,0))),"*",""),"")</f>
        <v/>
      </c>
      <c r="J310" s="106" t="str">
        <f t="shared" si="1"/>
        <v>Lanturile se va Rupe (ANT)</v>
      </c>
      <c r="K310" s="106">
        <f>IFERROR(ROUND(VLOOKUP($B310,Associations!$B$2:$F515,4,0),3)*0.75^IF(OR(VLOOKUP($C310,'Final Sites'!$A:$C,3,0)&gt;0),$E310-1,IF($G310&lt;=3,$E310+3,IF($G310&lt;=6,$E310+2,IF($G310&lt;=30,$E310+1,$E310))))*IF(VLOOKUP($C310,'Final Sites'!$A:$C,3,0)=2,1/10,1),"")</f>
        <v>3.326</v>
      </c>
      <c r="L310" s="105">
        <f t="shared" si="2"/>
        <v>20</v>
      </c>
      <c r="M310" s="105" t="str">
        <f t="shared" si="3"/>
        <v>Lanturile se va Rupe (ANT)</v>
      </c>
      <c r="N310" s="106">
        <f t="shared" si="4"/>
        <v>2.652000042</v>
      </c>
    </row>
    <row r="311" ht="9.0" customHeight="1">
      <c r="A311" s="113" t="s">
        <v>1025</v>
      </c>
      <c r="B311" s="96" t="s">
        <v>298</v>
      </c>
      <c r="C311" s="110" t="s">
        <v>1004</v>
      </c>
      <c r="D311" s="96"/>
      <c r="E311" s="96">
        <v>1.0</v>
      </c>
      <c r="F311" s="96" t="s">
        <v>941</v>
      </c>
      <c r="G311" s="111">
        <f>IFERROR(VLOOKUP($B311,Associations!$B$2:$F$1093,5,0),"")</f>
        <v>34</v>
      </c>
      <c r="H311" s="106">
        <f>IFERROR(IF(ISNA(VLOOKUP(CONCATENATE(A311," ",B311),'Club Coëff'!$D$2:$E515,2,0)),VLOOKUP($B311,Associations!$B$2:$F515,2,0)/5,VLOOKUP(CONCATENATE(A311," ",B311),'Club Coëff'!$D$2:$E515,2,0)),"")</f>
        <v>2.355000103</v>
      </c>
      <c r="I311" s="112" t="str">
        <f>IFERROR(IF(AND(OR(C311="CC",C311="GC"),ISNA(VLOOKUP(CONCATENATE(A311," ",B311),'Club Coëff'!$D$2:$E$65536,2,0))),"*",""),"")</f>
        <v/>
      </c>
      <c r="J311" s="106" t="str">
        <f t="shared" si="1"/>
        <v>Hatton Town (LLF)</v>
      </c>
      <c r="K311" s="106">
        <f>IFERROR(ROUND(VLOOKUP($B311,Associations!$B$2:$F515,4,0),3)*0.75^IF(OR(VLOOKUP($C311,'Final Sites'!$A:$C,3,0)&gt;0),$E311-1,IF($G311&lt;=3,$E311+3,IF($G311&lt;=6,$E311+2,IF($G311&lt;=30,$E311+1,$E311))))*IF(VLOOKUP($C311,'Final Sites'!$A:$C,3,0)=2,1/10,1),"")</f>
        <v>3.1775</v>
      </c>
      <c r="L311" s="105">
        <f t="shared" si="2"/>
        <v>11</v>
      </c>
      <c r="M311" s="105" t="str">
        <f t="shared" si="3"/>
        <v>Hatton Town (LLF)</v>
      </c>
      <c r="N311" s="106">
        <f t="shared" si="4"/>
        <v>2.355000103</v>
      </c>
    </row>
    <row r="312" ht="9.0" customHeight="1">
      <c r="A312" s="113" t="s">
        <v>1026</v>
      </c>
      <c r="B312" s="96" t="s">
        <v>348</v>
      </c>
      <c r="C312" s="110" t="s">
        <v>1004</v>
      </c>
      <c r="D312" s="96"/>
      <c r="E312" s="96">
        <v>1.0</v>
      </c>
      <c r="F312" s="96" t="s">
        <v>923</v>
      </c>
      <c r="G312" s="111">
        <f>IFERROR(VLOOKUP($B312,Associations!$B$2:$F$1093,5,0),"")</f>
        <v>37</v>
      </c>
      <c r="H312" s="106">
        <f>IFERROR(IF(ISNA(VLOOKUP(CONCATENATE(A312," ",B312),'Club Coëff'!$D$2:$E515,2,0)),VLOOKUP($B312,Associations!$B$2:$F515,2,0)/5,VLOOKUP(CONCATENATE(A312," ",B312),'Club Coëff'!$D$2:$E515,2,0)),"")</f>
        <v>1.920000042</v>
      </c>
      <c r="I312" s="112" t="str">
        <f>IFERROR(IF(AND(OR(C312="CC",C312="GC"),ISNA(VLOOKUP(CONCATENATE(A312," ",B312),'Club Coëff'!$D$2:$E$65536,2,0))),"*",""),"")</f>
        <v/>
      </c>
      <c r="J312" s="106" t="str">
        <f t="shared" si="1"/>
        <v>Zakhoro Aces (COS)</v>
      </c>
      <c r="K312" s="106">
        <f>IFERROR(ROUND(VLOOKUP($B312,Associations!$B$2:$F515,4,0),3)*0.75^IF(OR(VLOOKUP($C312,'Final Sites'!$A:$C,3,0)&gt;0),$E312-1,IF($G312&lt;=3,$E312+3,IF($G312&lt;=6,$E312+2,IF($G312&lt;=30,$E312+1,$E312))))*IF(VLOOKUP($C312,'Final Sites'!$A:$C,3,0)=2,1/10,1),"")</f>
        <v>2.96</v>
      </c>
      <c r="L312" s="105">
        <f t="shared" si="2"/>
        <v>12</v>
      </c>
      <c r="M312" s="105" t="str">
        <f t="shared" si="3"/>
        <v>Zakhoro Aces (COS)</v>
      </c>
      <c r="N312" s="106">
        <f t="shared" si="4"/>
        <v>1.920000042</v>
      </c>
    </row>
    <row r="313" ht="9.0" customHeight="1">
      <c r="A313" s="113" t="s">
        <v>1027</v>
      </c>
      <c r="B313" s="96" t="s">
        <v>309</v>
      </c>
      <c r="C313" s="110" t="s">
        <v>1004</v>
      </c>
      <c r="D313" s="96"/>
      <c r="E313" s="96">
        <v>1.0</v>
      </c>
      <c r="F313" s="96" t="s">
        <v>923</v>
      </c>
      <c r="G313" s="111">
        <f>IFERROR(VLOOKUP($B313,Associations!$B$2:$F$1093,5,0),"")</f>
        <v>39</v>
      </c>
      <c r="H313" s="106">
        <f>IFERROR(IF(ISNA(VLOOKUP(CONCATENATE(A313," ",B313),'Club Coëff'!$D$2:$E515,2,0)),VLOOKUP($B313,Associations!$B$2:$F515,2,0)/5,VLOOKUP(CONCATENATE(A313," ",B313),'Club Coëff'!$D$2:$E515,2,0)),"")</f>
        <v>1.820000035</v>
      </c>
      <c r="I313" s="112" t="str">
        <f>IFERROR(IF(AND(OR(C313="CC",C313="GC"),ISNA(VLOOKUP(CONCATENATE(A313," ",B313),'Club Coëff'!$D$2:$E$65536,2,0))),"*",""),"")</f>
        <v/>
      </c>
      <c r="J313" s="106" t="str">
        <f t="shared" si="1"/>
        <v>Onze do Copo (CPV)</v>
      </c>
      <c r="K313" s="106">
        <f>IFERROR(ROUND(VLOOKUP($B313,Associations!$B$2:$F515,4,0),3)*0.75^IF(OR(VLOOKUP($C313,'Final Sites'!$A:$C,3,0)&gt;0),$E313-1,IF($G313&lt;=3,$E313+3,IF($G313&lt;=6,$E313+2,IF($G313&lt;=30,$E313+1,$E313))))*IF(VLOOKUP($C313,'Final Sites'!$A:$C,3,0)=2,1/10,1),"")</f>
        <v>2.91</v>
      </c>
      <c r="L313" s="105">
        <f t="shared" si="2"/>
        <v>12</v>
      </c>
      <c r="M313" s="105" t="str">
        <f t="shared" si="3"/>
        <v>Onze do Copo (CPV)</v>
      </c>
      <c r="N313" s="106">
        <f t="shared" si="4"/>
        <v>1.820000035</v>
      </c>
    </row>
    <row r="314" ht="9.0" customHeight="1">
      <c r="A314" s="113" t="s">
        <v>1028</v>
      </c>
      <c r="B314" s="96" t="s">
        <v>464</v>
      </c>
      <c r="C314" s="110" t="s">
        <v>1004</v>
      </c>
      <c r="D314" s="96"/>
      <c r="E314" s="96">
        <v>1.0</v>
      </c>
      <c r="F314" s="96" t="s">
        <v>923</v>
      </c>
      <c r="G314" s="111">
        <f>IFERROR(VLOOKUP($B314,Associations!$B$2:$F$1093,5,0),"")</f>
        <v>41</v>
      </c>
      <c r="H314" s="106">
        <f>IFERROR(IF(ISNA(VLOOKUP(CONCATENATE(A314," ",B314),'Club Coëff'!$D$2:$E515,2,0)),VLOOKUP($B314,Associations!$B$2:$F515,2,0)/5,VLOOKUP(CONCATENATE(A314," ",B314),'Club Coëff'!$D$2:$E515,2,0)),"")</f>
        <v>1.670000072</v>
      </c>
      <c r="I314" s="112" t="str">
        <f>IFERROR(IF(AND(OR(C314="CC",C314="GC"),ISNA(VLOOKUP(CONCATENATE(A314," ",B314),'Club Coëff'!$D$2:$E$65536,2,0))),"*",""),"")</f>
        <v/>
      </c>
      <c r="J314" s="106" t="str">
        <f t="shared" si="1"/>
        <v>Black Throats (MIU)</v>
      </c>
      <c r="K314" s="106">
        <f>IFERROR(ROUND(VLOOKUP($B314,Associations!$B$2:$F515,4,0),3)*0.75^IF(OR(VLOOKUP($C314,'Final Sites'!$A:$C,3,0)&gt;0),$E314-1,IF($G314&lt;=3,$E314+3,IF($G314&lt;=6,$E314+2,IF($G314&lt;=30,$E314+1,$E314))))*IF(VLOOKUP($C314,'Final Sites'!$A:$C,3,0)=2,1/10,1),"")</f>
        <v>2.835</v>
      </c>
      <c r="L314" s="105">
        <f t="shared" si="2"/>
        <v>13</v>
      </c>
      <c r="M314" s="105" t="str">
        <f t="shared" si="3"/>
        <v>Black Throats (MIU)</v>
      </c>
      <c r="N314" s="106">
        <f t="shared" si="4"/>
        <v>1.670000072</v>
      </c>
    </row>
    <row r="315" ht="9.0" customHeight="1">
      <c r="A315" s="113" t="s">
        <v>1029</v>
      </c>
      <c r="B315" s="96" t="s">
        <v>417</v>
      </c>
      <c r="C315" s="110" t="s">
        <v>1004</v>
      </c>
      <c r="D315" s="96"/>
      <c r="E315" s="96">
        <v>1.0</v>
      </c>
      <c r="F315" s="96" t="s">
        <v>923</v>
      </c>
      <c r="G315" s="111">
        <f>IFERROR(VLOOKUP($B315,Associations!$B$2:$F$1093,5,0),"")</f>
        <v>45</v>
      </c>
      <c r="H315" s="106">
        <f>IFERROR(IF(ISNA(VLOOKUP(CONCATENATE(A315," ",B315),'Club Coëff'!$D$2:$E515,2,0)),VLOOKUP($B315,Associations!$B$2:$F515,2,0)/5,VLOOKUP(CONCATENATE(A315," ",B315),'Club Coëff'!$D$2:$E515,2,0)),"")</f>
        <v>1.405000066</v>
      </c>
      <c r="I315" s="112" t="str">
        <f>IFERROR(IF(AND(OR(C315="CC",C315="GC"),ISNA(VLOOKUP(CONCATENATE(A315," ",B315),'Club Coëff'!$D$2:$E$65536,2,0))),"*",""),"")</f>
        <v/>
      </c>
      <c r="J315" s="106" t="str">
        <f t="shared" si="1"/>
        <v>Clwb Sahaive (UNF)</v>
      </c>
      <c r="K315" s="106">
        <f>IFERROR(ROUND(VLOOKUP($B315,Associations!$B$2:$F515,4,0),3)*0.75^IF(OR(VLOOKUP($C315,'Final Sites'!$A:$C,3,0)&gt;0),$E315-1,IF($G315&lt;=3,$E315+3,IF($G315&lt;=6,$E315+2,IF($G315&lt;=30,$E315+1,$E315))))*IF(VLOOKUP($C315,'Final Sites'!$A:$C,3,0)=2,1/10,1),"")</f>
        <v>2.7025</v>
      </c>
      <c r="L315" s="105">
        <f t="shared" si="2"/>
        <v>12</v>
      </c>
      <c r="M315" s="105" t="str">
        <f t="shared" si="3"/>
        <v>Clwb Sahaive (UNF)</v>
      </c>
      <c r="N315" s="106">
        <f t="shared" si="4"/>
        <v>1.405000066</v>
      </c>
    </row>
    <row r="316" ht="9.0" customHeight="1">
      <c r="A316" s="113" t="s">
        <v>1030</v>
      </c>
      <c r="B316" s="96" t="s">
        <v>405</v>
      </c>
      <c r="C316" s="110" t="s">
        <v>1004</v>
      </c>
      <c r="D316" s="96"/>
      <c r="E316" s="96">
        <v>1.0</v>
      </c>
      <c r="F316" s="96" t="s">
        <v>923</v>
      </c>
      <c r="G316" s="111">
        <f>IFERROR(VLOOKUP($B316,Associations!$B$2:$F$1093,5,0),"")</f>
        <v>46</v>
      </c>
      <c r="H316" s="106">
        <f>IFERROR(IF(ISNA(VLOOKUP(CONCATENATE(A316," ",B316),'Club Coëff'!$D$2:$E515,2,0)),VLOOKUP($B316,Associations!$B$2:$F515,2,0)/5,VLOOKUP(CONCATENATE(A316," ",B316),'Club Coëff'!$D$2:$E515,2,0)),"")</f>
        <v>1.360000034</v>
      </c>
      <c r="I316" s="112" t="str">
        <f>IFERROR(IF(AND(OR(C316="CC",C316="GC"),ISNA(VLOOKUP(CONCATENATE(A316," ",B316),'Club Coëff'!$D$2:$E$65536,2,0))),"*",""),"")</f>
        <v/>
      </c>
      <c r="J316" s="106" t="str">
        <f t="shared" si="1"/>
        <v>Magisterio AC (OSD)</v>
      </c>
      <c r="K316" s="106">
        <f>IFERROR(ROUND(VLOOKUP($B316,Associations!$B$2:$F515,4,0),3)*0.75^IF(OR(VLOOKUP($C316,'Final Sites'!$A:$C,3,0)&gt;0),$E316-1,IF($G316&lt;=3,$E316+3,IF($G316&lt;=6,$E316+2,IF($G316&lt;=30,$E316+1,$E316))))*IF(VLOOKUP($C316,'Final Sites'!$A:$C,3,0)=2,1/10,1),"")</f>
        <v>2.68</v>
      </c>
      <c r="L316" s="105">
        <f t="shared" si="2"/>
        <v>13</v>
      </c>
      <c r="M316" s="105" t="str">
        <f t="shared" si="3"/>
        <v>Magisterio AC (OSD)</v>
      </c>
      <c r="N316" s="106">
        <f t="shared" si="4"/>
        <v>1.360000034</v>
      </c>
    </row>
    <row r="317" ht="9.0" customHeight="1">
      <c r="A317" s="113" t="s">
        <v>1031</v>
      </c>
      <c r="B317" s="96" t="s">
        <v>479</v>
      </c>
      <c r="C317" s="110" t="s">
        <v>1004</v>
      </c>
      <c r="D317" s="96"/>
      <c r="E317" s="96">
        <v>1.0</v>
      </c>
      <c r="F317" s="96" t="s">
        <v>923</v>
      </c>
      <c r="G317" s="111">
        <f>IFERROR(VLOOKUP($B317,Associations!$B$2:$F$1093,5,0),"")</f>
        <v>48</v>
      </c>
      <c r="H317" s="106">
        <f>IFERROR(IF(ISNA(VLOOKUP(CONCATENATE(A317," ",B317),'Club Coëff'!$D$2:$E515,2,0)),VLOOKUP($B317,Associations!$B$2:$F515,2,0)/5,VLOOKUP(CONCATENATE(A317," ",B317),'Club Coëff'!$D$2:$E515,2,0)),"")</f>
        <v>1.230000031</v>
      </c>
      <c r="I317" s="112" t="str">
        <f>IFERROR(IF(AND(OR(C317="CC",C317="GC"),ISNA(VLOOKUP(CONCATENATE(A317," ",B317),'Club Coëff'!$D$2:$E$65536,2,0))),"*",""),"")</f>
        <v/>
      </c>
      <c r="J317" s="106" t="str">
        <f t="shared" si="1"/>
        <v>Trechoid AFC United (AEL)</v>
      </c>
      <c r="K317" s="106">
        <f>IFERROR(ROUND(VLOOKUP($B317,Associations!$B$2:$F515,4,0),3)*0.75^IF(OR(VLOOKUP($C317,'Final Sites'!$A:$C,3,0)&gt;0),$E317-1,IF($G317&lt;=3,$E317+3,IF($G317&lt;=6,$E317+2,IF($G317&lt;=30,$E317+1,$E317))))*IF(VLOOKUP($C317,'Final Sites'!$A:$C,3,0)=2,1/10,1),"")</f>
        <v>2.615</v>
      </c>
      <c r="L317" s="105">
        <f t="shared" si="2"/>
        <v>19</v>
      </c>
      <c r="M317" s="105" t="str">
        <f t="shared" si="3"/>
        <v>Trechoid AFC United (AEL)</v>
      </c>
      <c r="N317" s="106">
        <f t="shared" si="4"/>
        <v>1.230000031</v>
      </c>
    </row>
    <row r="318" ht="9.0" customHeight="1">
      <c r="A318" s="113" t="s">
        <v>1032</v>
      </c>
      <c r="B318" s="96" t="s">
        <v>434</v>
      </c>
      <c r="C318" s="110" t="s">
        <v>1004</v>
      </c>
      <c r="D318" s="96"/>
      <c r="E318" s="96">
        <v>1.0</v>
      </c>
      <c r="F318" s="96" t="s">
        <v>923</v>
      </c>
      <c r="G318" s="111">
        <f>IFERROR(VLOOKUP($B318,Associations!$B$2:$F$1093,5,0),"")</f>
        <v>51</v>
      </c>
      <c r="H318" s="106">
        <f>IFERROR(IF(ISNA(VLOOKUP(CONCATENATE(A318," ",B318),'Club Coëff'!$D$2:$E515,2,0)),VLOOKUP($B318,Associations!$B$2:$F515,2,0)/5,VLOOKUP(CONCATENATE(A318," ",B318),'Club Coëff'!$D$2:$E515,2,0)),"")</f>
        <v>1.015000075</v>
      </c>
      <c r="I318" s="112" t="str">
        <f>IFERROR(IF(AND(OR(C318="CC",C318="GC"),ISNA(VLOOKUP(CONCATENATE(A318," ",B318),'Club Coëff'!$D$2:$E$65536,2,0))),"*",""),"")</f>
        <v/>
      </c>
      <c r="J318" s="106" t="str">
        <f t="shared" si="1"/>
        <v>Piossa Juhinx (AMV)</v>
      </c>
      <c r="K318" s="106">
        <f>IFERROR(ROUND(VLOOKUP($B318,Associations!$B$2:$F515,4,0),3)*0.75^IF(OR(VLOOKUP($C318,'Final Sites'!$A:$C,3,0)&gt;0),$E318-1,IF($G318&lt;=3,$E318+3,IF($G318&lt;=6,$E318+2,IF($G318&lt;=30,$E318+1,$E318))))*IF(VLOOKUP($C318,'Final Sites'!$A:$C,3,0)=2,1/10,1),"")</f>
        <v>2.5075</v>
      </c>
      <c r="L318" s="105">
        <f t="shared" si="2"/>
        <v>13</v>
      </c>
      <c r="M318" s="105" t="str">
        <f t="shared" si="3"/>
        <v>Piossa Juhinx (AMV)</v>
      </c>
      <c r="N318" s="106">
        <f t="shared" si="4"/>
        <v>1.015000075</v>
      </c>
    </row>
    <row r="319" ht="9.0" customHeight="1">
      <c r="A319" s="113" t="s">
        <v>1033</v>
      </c>
      <c r="B319" s="96" t="s">
        <v>475</v>
      </c>
      <c r="C319" s="110" t="s">
        <v>1004</v>
      </c>
      <c r="D319" s="96"/>
      <c r="E319" s="96">
        <v>1.0</v>
      </c>
      <c r="F319" s="96" t="s">
        <v>923</v>
      </c>
      <c r="G319" s="111">
        <f>IFERROR(VLOOKUP($B319,Associations!$B$2:$F$1093,5,0),"")</f>
        <v>52</v>
      </c>
      <c r="H319" s="106">
        <f>IFERROR(IF(ISNA(VLOOKUP(CONCATENATE(A319," ",B319),'Club Coëff'!$D$2:$E515,2,0)),VLOOKUP($B319,Associations!$B$2:$F515,2,0)/5,VLOOKUP(CONCATENATE(A319," ",B319),'Club Coëff'!$D$2:$E515,2,0)),"")</f>
        <v>0.9750000365</v>
      </c>
      <c r="I319" s="112" t="str">
        <f>IFERROR(IF(AND(OR(C319="CC",C319="GC"),ISNA(VLOOKUP(CONCATENATE(A319," ",B319),'Club Coëff'!$D$2:$E$65536,2,0))),"*",""),"")</f>
        <v/>
      </c>
      <c r="J319" s="106" t="str">
        <f t="shared" si="1"/>
        <v>Craze United (MAP)</v>
      </c>
      <c r="K319" s="106">
        <f>IFERROR(ROUND(VLOOKUP($B319,Associations!$B$2:$F515,4,0),3)*0.75^IF(OR(VLOOKUP($C319,'Final Sites'!$A:$C,3,0)&gt;0),$E319-1,IF($G319&lt;=3,$E319+3,IF($G319&lt;=6,$E319+2,IF($G319&lt;=30,$E319+1,$E319))))*IF(VLOOKUP($C319,'Final Sites'!$A:$C,3,0)=2,1/10,1),"")</f>
        <v>2.4875</v>
      </c>
      <c r="L319" s="105">
        <f t="shared" si="2"/>
        <v>12</v>
      </c>
      <c r="M319" s="105" t="str">
        <f t="shared" si="3"/>
        <v>Craze United (MAP)</v>
      </c>
      <c r="N319" s="106">
        <f t="shared" si="4"/>
        <v>0.9750000365</v>
      </c>
    </row>
    <row r="320" ht="9.0" customHeight="1">
      <c r="A320" s="113" t="s">
        <v>1034</v>
      </c>
      <c r="B320" s="96" t="s">
        <v>391</v>
      </c>
      <c r="C320" s="110" t="s">
        <v>1004</v>
      </c>
      <c r="D320" s="96"/>
      <c r="E320" s="96">
        <v>1.0</v>
      </c>
      <c r="F320" s="96" t="s">
        <v>923</v>
      </c>
      <c r="G320" s="111">
        <f>IFERROR(VLOOKUP($B320,Associations!$B$2:$F$1093,5,0),"")</f>
        <v>53</v>
      </c>
      <c r="H320" s="106">
        <f>IFERROR(IF(ISNA(VLOOKUP(CONCATENATE(A320," ",B320),'Club Coëff'!$D$2:$E515,2,0)),VLOOKUP($B320,Associations!$B$2:$F515,2,0)/5,VLOOKUP(CONCATENATE(A320," ",B320),'Club Coëff'!$D$2:$E515,2,0)),"")</f>
        <v>0.920000092</v>
      </c>
      <c r="I320" s="112" t="str">
        <f>IFERROR(IF(AND(OR(C320="CC",C320="GC"),ISNA(VLOOKUP(CONCATENATE(A320," ",B320),'Club Coëff'!$D$2:$E$65536,2,0))),"*",""),"")</f>
        <v/>
      </c>
      <c r="J320" s="106" t="str">
        <f t="shared" si="1"/>
        <v>Reinheim Metro (UGO)</v>
      </c>
      <c r="K320" s="106">
        <f>IFERROR(ROUND(VLOOKUP($B320,Associations!$B$2:$F515,4,0),3)*0.75^IF(OR(VLOOKUP($C320,'Final Sites'!$A:$C,3,0)&gt;0),$E320-1,IF($G320&lt;=3,$E320+3,IF($G320&lt;=6,$E320+2,IF($G320&lt;=30,$E320+1,$E320))))*IF(VLOOKUP($C320,'Final Sites'!$A:$C,3,0)=2,1/10,1),"")</f>
        <v>2.46</v>
      </c>
      <c r="L320" s="105">
        <f t="shared" si="2"/>
        <v>14</v>
      </c>
      <c r="M320" s="105" t="str">
        <f t="shared" si="3"/>
        <v>Reinheim Metro (UGO)</v>
      </c>
      <c r="N320" s="106">
        <f t="shared" si="4"/>
        <v>0.920000092</v>
      </c>
    </row>
    <row r="321" ht="9.0" customHeight="1">
      <c r="A321" s="113" t="s">
        <v>1035</v>
      </c>
      <c r="B321" s="96" t="s">
        <v>495</v>
      </c>
      <c r="C321" s="110" t="s">
        <v>1004</v>
      </c>
      <c r="D321" s="96"/>
      <c r="E321" s="96">
        <v>1.0</v>
      </c>
      <c r="F321" s="96" t="s">
        <v>923</v>
      </c>
      <c r="G321" s="111">
        <f>IFERROR(VLOOKUP($B321,Associations!$B$2:$F$1093,5,0),"")</f>
        <v>59</v>
      </c>
      <c r="H321" s="106">
        <f>IFERROR(IF(ISNA(VLOOKUP(CONCATENATE(A321," ",B321),'Club Coëff'!$D$2:$E515,2,0)),VLOOKUP($B321,Associations!$B$2:$F515,2,0)/5,VLOOKUP(CONCATENATE(A321," ",B321),'Club Coëff'!$D$2:$E515,2,0)),"")</f>
        <v>0.745000038</v>
      </c>
      <c r="I321" s="112" t="str">
        <f>IFERROR(IF(AND(OR(C321="CC",C321="GC"),ISNA(VLOOKUP(CONCATENATE(A321," ",B321),'Club Coëff'!$D$2:$E$65536,2,0))),"*",""),"")</f>
        <v/>
      </c>
      <c r="J321" s="106" t="str">
        <f t="shared" si="1"/>
        <v>Mázaj (KOR)</v>
      </c>
      <c r="K321" s="106">
        <f>IFERROR(ROUND(VLOOKUP($B321,Associations!$B$2:$F515,4,0),3)*0.75^IF(OR(VLOOKUP($C321,'Final Sites'!$A:$C,3,0)&gt;0),$E321-1,IF($G321&lt;=3,$E321+3,IF($G321&lt;=6,$E321+2,IF($G321&lt;=30,$E321+1,$E321))))*IF(VLOOKUP($C321,'Final Sites'!$A:$C,3,0)=2,1/10,1),"")</f>
        <v>2.3725</v>
      </c>
      <c r="L321" s="105">
        <f t="shared" si="2"/>
        <v>5</v>
      </c>
      <c r="M321" s="105" t="str">
        <f t="shared" si="3"/>
        <v>Mázaj (KOR)</v>
      </c>
      <c r="N321" s="106">
        <f t="shared" si="4"/>
        <v>0.745000038</v>
      </c>
    </row>
    <row r="322" ht="9.0" customHeight="1">
      <c r="A322" s="113" t="s">
        <v>1036</v>
      </c>
      <c r="B322" s="96" t="s">
        <v>627</v>
      </c>
      <c r="C322" s="110" t="s">
        <v>1004</v>
      </c>
      <c r="D322" s="96"/>
      <c r="E322" s="96">
        <v>1.0</v>
      </c>
      <c r="F322" s="96" t="s">
        <v>923</v>
      </c>
      <c r="G322" s="111">
        <f>IFERROR(VLOOKUP($B322,Associations!$B$2:$F$1093,5,0),"")</f>
        <v>63</v>
      </c>
      <c r="H322" s="106">
        <f>IFERROR(IF(ISNA(VLOOKUP(CONCATENATE(A322," ",B322),'Club Coëff'!$D$2:$E515,2,0)),VLOOKUP($B322,Associations!$B$2:$F515,2,0)/5,VLOOKUP(CONCATENATE(A322," ",B322),'Club Coëff'!$D$2:$E515,2,0)),"")</f>
        <v>0.6300000395</v>
      </c>
      <c r="I322" s="112" t="str">
        <f>IFERROR(IF(AND(OR(C322="CC",C322="GC"),ISNA(VLOOKUP(CONCATENATE(A322," ",B322),'Club Coëff'!$D$2:$E$65536,2,0))),"*",""),"")</f>
        <v/>
      </c>
      <c r="J322" s="106" t="str">
        <f t="shared" si="1"/>
        <v>Miguelians (BRP)</v>
      </c>
      <c r="K322" s="106">
        <f>IFERROR(ROUND(VLOOKUP($B322,Associations!$B$2:$F515,4,0),3)*0.75^IF(OR(VLOOKUP($C322,'Final Sites'!$A:$C,3,0)&gt;0),$E322-1,IF($G322&lt;=3,$E322+3,IF($G322&lt;=6,$E322+2,IF($G322&lt;=30,$E322+1,$E322))))*IF(VLOOKUP($C322,'Final Sites'!$A:$C,3,0)=2,1/10,1),"")</f>
        <v>2.315</v>
      </c>
      <c r="L322" s="105">
        <f t="shared" si="2"/>
        <v>10</v>
      </c>
      <c r="M322" s="105" t="str">
        <f t="shared" si="3"/>
        <v>Miguelians (BRP)</v>
      </c>
      <c r="N322" s="106">
        <f t="shared" si="4"/>
        <v>0.6300000395</v>
      </c>
    </row>
    <row r="323" ht="9.0" customHeight="1">
      <c r="A323" s="113" t="s">
        <v>1037</v>
      </c>
      <c r="B323" s="96" t="s">
        <v>602</v>
      </c>
      <c r="C323" s="110" t="s">
        <v>1004</v>
      </c>
      <c r="D323" s="96"/>
      <c r="E323" s="96">
        <v>1.0</v>
      </c>
      <c r="F323" s="96" t="s">
        <v>923</v>
      </c>
      <c r="G323" s="111">
        <f>IFERROR(VLOOKUP($B323,Associations!$B$2:$F$1093,5,0),"")</f>
        <v>67</v>
      </c>
      <c r="H323" s="106">
        <f>IFERROR(IF(ISNA(VLOOKUP(CONCATENATE(A323," ",B323),'Club Coëff'!$D$2:$E515,2,0)),VLOOKUP($B323,Associations!$B$2:$F515,2,0)/5,VLOOKUP(CONCATENATE(A323," ",B323),'Club Coëff'!$D$2:$E515,2,0)),"")</f>
        <v>0.50000005</v>
      </c>
      <c r="I323" s="112" t="str">
        <f>IFERROR(IF(AND(OR(C323="CC",C323="GC"),ISNA(VLOOKUP(CONCATENATE(A323," ",B323),'Club Coëff'!$D$2:$E$65536,2,0))),"*",""),"")</f>
        <v/>
      </c>
      <c r="J323" s="106" t="str">
        <f t="shared" si="1"/>
        <v>Matthew City Rangers (NSI)</v>
      </c>
      <c r="K323" s="106">
        <f>IFERROR(ROUND(VLOOKUP($B323,Associations!$B$2:$F515,4,0),3)*0.75^IF(OR(VLOOKUP($C323,'Final Sites'!$A:$C,3,0)&gt;0),$E323-1,IF($G323&lt;=3,$E323+3,IF($G323&lt;=6,$E323+2,IF($G323&lt;=30,$E323+1,$E323))))*IF(VLOOKUP($C323,'Final Sites'!$A:$C,3,0)=2,1/10,1),"")</f>
        <v>2.25</v>
      </c>
      <c r="L323" s="105">
        <f t="shared" si="2"/>
        <v>20</v>
      </c>
      <c r="M323" s="105" t="str">
        <f t="shared" si="3"/>
        <v>Matthew City Rangers (NSI)</v>
      </c>
      <c r="N323" s="106">
        <f t="shared" si="4"/>
        <v>0.50000005</v>
      </c>
    </row>
    <row r="324" ht="9.0" customHeight="1">
      <c r="A324" s="113" t="s">
        <v>1038</v>
      </c>
      <c r="B324" s="96" t="s">
        <v>611</v>
      </c>
      <c r="C324" s="110" t="s">
        <v>1004</v>
      </c>
      <c r="D324" s="96"/>
      <c r="E324" s="96">
        <v>1.0</v>
      </c>
      <c r="F324" s="96" t="s">
        <v>923</v>
      </c>
      <c r="G324" s="111">
        <f>IFERROR(VLOOKUP($B324,Associations!$B$2:$F$1093,5,0),"")</f>
        <v>73</v>
      </c>
      <c r="H324" s="106">
        <f>IFERROR(IF(ISNA(VLOOKUP(CONCATENATE(A324," ",B324),'Club Coëff'!$D$2:$E515,2,0)),VLOOKUP($B324,Associations!$B$2:$F515,2,0)/5,VLOOKUP(CONCATENATE(A324," ",B324),'Club Coëff'!$D$2:$E515,2,0)),"")</f>
        <v>0.440000044</v>
      </c>
      <c r="I324" s="112" t="str">
        <f>IFERROR(IF(AND(OR(C324="CC",C324="GC"),ISNA(VLOOKUP(CONCATENATE(A324," ",B324),'Club Coëff'!$D$2:$E$65536,2,0))),"*",""),"")</f>
        <v/>
      </c>
      <c r="J324" s="106" t="str">
        <f t="shared" si="1"/>
        <v>Sorokin’s Old Boys (ITB)</v>
      </c>
      <c r="K324" s="106">
        <f>IFERROR(ROUND(VLOOKUP($B324,Associations!$B$2:$F515,4,0),3)*0.75^IF(OR(VLOOKUP($C324,'Final Sites'!$A:$C,3,0)&gt;0),$E324-1,IF($G324&lt;=3,$E324+3,IF($G324&lt;=6,$E324+2,IF($G324&lt;=30,$E324+1,$E324))))*IF(VLOOKUP($C324,'Final Sites'!$A:$C,3,0)=2,1/10,1),"")</f>
        <v>2.22</v>
      </c>
      <c r="L324" s="105">
        <f t="shared" si="2"/>
        <v>18</v>
      </c>
      <c r="M324" s="105" t="str">
        <f t="shared" si="3"/>
        <v>Sorokin’s Old Boys (ITB)</v>
      </c>
      <c r="N324" s="106">
        <f t="shared" si="4"/>
        <v>0.440000044</v>
      </c>
    </row>
    <row r="325" ht="9.0" customHeight="1">
      <c r="A325" s="113" t="s">
        <v>1039</v>
      </c>
      <c r="B325" s="96" t="s">
        <v>573</v>
      </c>
      <c r="C325" s="110" t="s">
        <v>1004</v>
      </c>
      <c r="D325" s="96"/>
      <c r="E325" s="96">
        <v>1.0</v>
      </c>
      <c r="F325" s="96" t="s">
        <v>923</v>
      </c>
      <c r="G325" s="111">
        <f>IFERROR(VLOOKUP($B325,Associations!$B$2:$F$1093,5,0),"")</f>
        <v>75</v>
      </c>
      <c r="H325" s="106">
        <f>IFERROR(IF(ISNA(VLOOKUP(CONCATENATE(A325," ",B325),'Club Coëff'!$D$2:$E515,2,0)),VLOOKUP($B325,Associations!$B$2:$F515,2,0)/5,VLOOKUP(CONCATENATE(A325," ",B325),'Club Coëff'!$D$2:$E515,2,0)),"")</f>
        <v>0.410000023</v>
      </c>
      <c r="I325" s="112" t="str">
        <f>IFERROR(IF(AND(OR(C325="CC",C325="GC"),ISNA(VLOOKUP(CONCATENATE(A325," ",B325),'Club Coëff'!$D$2:$E$65536,2,0))),"*",""),"")</f>
        <v/>
      </c>
      <c r="J325" s="106" t="str">
        <f t="shared" si="1"/>
        <v>Harson Blues (FLP)</v>
      </c>
      <c r="K325" s="106">
        <f>IFERROR(ROUND(VLOOKUP($B325,Associations!$B$2:$F515,4,0),3)*0.75^IF(OR(VLOOKUP($C325,'Final Sites'!$A:$C,3,0)&gt;0),$E325-1,IF($G325&lt;=3,$E325+3,IF($G325&lt;=6,$E325+2,IF($G325&lt;=30,$E325+1,$E325))))*IF(VLOOKUP($C325,'Final Sites'!$A:$C,3,0)=2,1/10,1),"")</f>
        <v>2.205</v>
      </c>
      <c r="L325" s="105">
        <f t="shared" si="2"/>
        <v>12</v>
      </c>
      <c r="M325" s="105" t="str">
        <f t="shared" si="3"/>
        <v>Harson Blues (FLP)</v>
      </c>
      <c r="N325" s="106">
        <f t="shared" si="4"/>
        <v>0.410000023</v>
      </c>
    </row>
    <row r="326" ht="9.0" customHeight="1">
      <c r="A326" s="113" t="s">
        <v>1040</v>
      </c>
      <c r="B326" s="96" t="s">
        <v>661</v>
      </c>
      <c r="C326" s="110" t="s">
        <v>1004</v>
      </c>
      <c r="D326" s="96"/>
      <c r="E326" s="96">
        <v>1.0</v>
      </c>
      <c r="F326" s="96" t="s">
        <v>923</v>
      </c>
      <c r="G326" s="111">
        <f>IFERROR(VLOOKUP($B326,Associations!$B$2:$F$1093,5,0),"")</f>
        <v>76</v>
      </c>
      <c r="H326" s="106">
        <f>IFERROR(IF(ISNA(VLOOKUP(CONCATENATE(A326," ",B326),'Club Coëff'!$D$2:$E515,2,0)),VLOOKUP($B326,Associations!$B$2:$F515,2,0)/5,VLOOKUP(CONCATENATE(A326," ",B326),'Club Coëff'!$D$2:$E515,2,0)),"")</f>
        <v>0.4000000155</v>
      </c>
      <c r="I326" s="112" t="str">
        <f>IFERROR(IF(AND(OR(C326="CC",C326="GC"),ISNA(VLOOKUP(CONCATENATE(A326," ",B326),'Club Coëff'!$D$2:$E$65536,2,0))),"*",""),"")</f>
        <v/>
      </c>
      <c r="J326" s="106" t="str">
        <f t="shared" si="1"/>
        <v>Cachimbo Amplo (DAI)</v>
      </c>
      <c r="K326" s="106">
        <f>IFERROR(ROUND(VLOOKUP($B326,Associations!$B$2:$F515,4,0),3)*0.75^IF(OR(VLOOKUP($C326,'Final Sites'!$A:$C,3,0)&gt;0),$E326-1,IF($G326&lt;=3,$E326+3,IF($G326&lt;=6,$E326+2,IF($G326&lt;=30,$E326+1,$E326))))*IF(VLOOKUP($C326,'Final Sites'!$A:$C,3,0)=2,1/10,1),"")</f>
        <v>2.2</v>
      </c>
      <c r="L326" s="105">
        <f t="shared" si="2"/>
        <v>14</v>
      </c>
      <c r="M326" s="105" t="str">
        <f t="shared" si="3"/>
        <v>Cachimbo Amplo (DAI)</v>
      </c>
      <c r="N326" s="106">
        <f t="shared" si="4"/>
        <v>0.4000000155</v>
      </c>
    </row>
    <row r="327" ht="9.0" customHeight="1">
      <c r="A327" s="113" t="s">
        <v>1041</v>
      </c>
      <c r="B327" s="96" t="s">
        <v>578</v>
      </c>
      <c r="C327" s="110" t="s">
        <v>1004</v>
      </c>
      <c r="D327" s="96"/>
      <c r="E327" s="96">
        <v>1.0</v>
      </c>
      <c r="F327" s="96" t="s">
        <v>923</v>
      </c>
      <c r="G327" s="111">
        <f>IFERROR(VLOOKUP($B327,Associations!$B$2:$F$1093,5,0),"")</f>
        <v>78</v>
      </c>
      <c r="H327" s="106">
        <f>IFERROR(IF(ISNA(VLOOKUP(CONCATENATE(A327," ",B327),'Club Coëff'!$D$2:$E515,2,0)),VLOOKUP($B327,Associations!$B$2:$F515,2,0)/5,VLOOKUP(CONCATENATE(A327," ",B327),'Club Coëff'!$D$2:$E515,2,0)),"")</f>
        <v>0.3850000285</v>
      </c>
      <c r="I327" s="112" t="str">
        <f>IFERROR(IF(AND(OR(C327="CC",C327="GC"),ISNA(VLOOKUP(CONCATENATE(A327," ",B327),'Club Coëff'!$D$2:$E$65536,2,0))),"*",""),"")</f>
        <v/>
      </c>
      <c r="J327" s="106" t="str">
        <f t="shared" si="1"/>
        <v>KA Assyriarcha (PHO)</v>
      </c>
      <c r="K327" s="106">
        <f>IFERROR(ROUND(VLOOKUP($B327,Associations!$B$2:$F515,4,0),3)*0.75^IF(OR(VLOOKUP($C327,'Final Sites'!$A:$C,3,0)&gt;0),$E327-1,IF($G327&lt;=3,$E327+3,IF($G327&lt;=6,$E327+2,IF($G327&lt;=30,$E327+1,$E327))))*IF(VLOOKUP($C327,'Final Sites'!$A:$C,3,0)=2,1/10,1),"")</f>
        <v>2.1925</v>
      </c>
      <c r="L327" s="105">
        <f t="shared" si="2"/>
        <v>14</v>
      </c>
      <c r="M327" s="105" t="str">
        <f t="shared" si="3"/>
        <v>KA Assyriarcha (PHO)</v>
      </c>
      <c r="N327" s="106">
        <f t="shared" si="4"/>
        <v>0.3850000285</v>
      </c>
    </row>
    <row r="328" ht="9.0" customHeight="1">
      <c r="A328" s="113" t="s">
        <v>1042</v>
      </c>
      <c r="B328" s="96" t="s">
        <v>620</v>
      </c>
      <c r="C328" s="110" t="s">
        <v>1004</v>
      </c>
      <c r="D328" s="96"/>
      <c r="E328" s="96">
        <v>1.0</v>
      </c>
      <c r="F328" s="96" t="s">
        <v>923</v>
      </c>
      <c r="G328" s="111">
        <f>IFERROR(VLOOKUP($B328,Associations!$B$2:$F$1093,5,0),"")</f>
        <v>82</v>
      </c>
      <c r="H328" s="106">
        <f>IFERROR(IF(ISNA(VLOOKUP(CONCATENATE(A328," ",B328),'Club Coëff'!$D$2:$E515,2,0)),VLOOKUP($B328,Associations!$B$2:$F515,2,0)/5,VLOOKUP(CONCATENATE(A328," ",B328),'Club Coëff'!$D$2:$E515,2,0)),"")</f>
        <v>0.3450000345</v>
      </c>
      <c r="I328" s="112" t="str">
        <f>IFERROR(IF(AND(OR(C328="CC",C328="GC"),ISNA(VLOOKUP(CONCATENATE(A328," ",B328),'Club Coëff'!$D$2:$E$65536,2,0))),"*",""),"")</f>
        <v/>
      </c>
      <c r="J328" s="106" t="str">
        <f t="shared" si="1"/>
        <v>Tower 9 (THL)</v>
      </c>
      <c r="K328" s="106">
        <f>IFERROR(ROUND(VLOOKUP($B328,Associations!$B$2:$F515,4,0),3)*0.75^IF(OR(VLOOKUP($C328,'Final Sites'!$A:$C,3,0)&gt;0),$E328-1,IF($G328&lt;=3,$E328+3,IF($G328&lt;=6,$E328+2,IF($G328&lt;=30,$E328+1,$E328))))*IF(VLOOKUP($C328,'Final Sites'!$A:$C,3,0)=2,1/10,1),"")</f>
        <v>2.1725</v>
      </c>
      <c r="L328" s="105">
        <f t="shared" si="2"/>
        <v>7</v>
      </c>
      <c r="M328" s="105" t="str">
        <f t="shared" si="3"/>
        <v>Tower 9 (THL)</v>
      </c>
      <c r="N328" s="106">
        <f t="shared" si="4"/>
        <v>0.3450000345</v>
      </c>
    </row>
    <row r="329" ht="9.0" customHeight="1">
      <c r="A329" s="113" t="s">
        <v>1043</v>
      </c>
      <c r="B329" s="96" t="s">
        <v>687</v>
      </c>
      <c r="C329" s="110" t="s">
        <v>1004</v>
      </c>
      <c r="D329" s="96"/>
      <c r="E329" s="96">
        <v>1.0</v>
      </c>
      <c r="F329" s="96" t="s">
        <v>923</v>
      </c>
      <c r="G329" s="111">
        <f>IFERROR(VLOOKUP($B329,Associations!$B$2:$F$1093,5,0),"")</f>
        <v>88</v>
      </c>
      <c r="H329" s="106">
        <f>IFERROR(IF(ISNA(VLOOKUP(CONCATENATE(A329," ",B329),'Club Coëff'!$D$2:$E515,2,0)),VLOOKUP($B329,Associations!$B$2:$F515,2,0)/5,VLOOKUP(CONCATENATE(A329," ",B329),'Club Coëff'!$D$2:$E515,2,0)),"")</f>
        <v>0.22</v>
      </c>
      <c r="I329" s="112" t="str">
        <f>IFERROR(IF(AND(OR(C329="CC",C329="GC"),ISNA(VLOOKUP(CONCATENATE(A329," ",B329),'Club Coëff'!$D$2:$E$65536,2,0))),"*",""),"")</f>
        <v/>
      </c>
      <c r="J329" s="106" t="str">
        <f t="shared" si="1"/>
        <v>Mayfield FC (MIC)</v>
      </c>
      <c r="K329" s="106">
        <f>IFERROR(ROUND(VLOOKUP($B329,Associations!$B$2:$F515,4,0),3)*0.75^IF(OR(VLOOKUP($C329,'Final Sites'!$A:$C,3,0)&gt;0),$E329-1,IF($G329&lt;=3,$E329+3,IF($G329&lt;=6,$E329+2,IF($G329&lt;=30,$E329+1,$E329))))*IF(VLOOKUP($C329,'Final Sites'!$A:$C,3,0)=2,1/10,1),"")</f>
        <v>2.11</v>
      </c>
      <c r="L329" s="105">
        <f t="shared" si="2"/>
        <v>11</v>
      </c>
      <c r="M329" s="105" t="str">
        <f t="shared" si="3"/>
        <v>Mayfield FC (MIC)</v>
      </c>
      <c r="N329" s="106">
        <f t="shared" si="4"/>
        <v>0.22</v>
      </c>
    </row>
    <row r="330" ht="9.0" customHeight="1">
      <c r="A330" s="113" t="s">
        <v>1044</v>
      </c>
      <c r="B330" s="96" t="s">
        <v>736</v>
      </c>
      <c r="C330" s="110" t="s">
        <v>1004</v>
      </c>
      <c r="D330" s="96"/>
      <c r="E330" s="96">
        <v>1.0</v>
      </c>
      <c r="F330" s="96" t="s">
        <v>923</v>
      </c>
      <c r="G330" s="111">
        <f>IFERROR(VLOOKUP($B330,Associations!$B$2:$F$1093,5,0),"")</f>
        <v>90</v>
      </c>
      <c r="H330" s="106">
        <f>IFERROR(IF(ISNA(VLOOKUP(CONCATENATE(A330," ",B330),'Club Coëff'!$D$2:$E515,2,0)),VLOOKUP($B330,Associations!$B$2:$F515,2,0)/5,VLOOKUP(CONCATENATE(A330," ",B330),'Club Coëff'!$D$2:$E515,2,0)),"")</f>
        <v>0.1550000155</v>
      </c>
      <c r="I330" s="112" t="str">
        <f>IFERROR(IF(AND(OR(C330="CC",C330="GC"),ISNA(VLOOKUP(CONCATENATE(A330," ",B330),'Club Coëff'!$D$2:$E$65536,2,0))),"*",""),"")</f>
        <v/>
      </c>
      <c r="J330" s="106" t="str">
        <f t="shared" si="1"/>
        <v>Oceanside (FSC)</v>
      </c>
      <c r="K330" s="106">
        <f>IFERROR(ROUND(VLOOKUP($B330,Associations!$B$2:$F515,4,0),3)*0.75^IF(OR(VLOOKUP($C330,'Final Sites'!$A:$C,3,0)&gt;0),$E330-1,IF($G330&lt;=3,$E330+3,IF($G330&lt;=6,$E330+2,IF($G330&lt;=30,$E330+1,$E330))))*IF(VLOOKUP($C330,'Final Sites'!$A:$C,3,0)=2,1/10,1),"")</f>
        <v>2.0775</v>
      </c>
      <c r="L330" s="105">
        <f t="shared" si="2"/>
        <v>9</v>
      </c>
      <c r="M330" s="105" t="str">
        <f t="shared" si="3"/>
        <v>Oceanside (FSC)</v>
      </c>
      <c r="N330" s="106">
        <f t="shared" si="4"/>
        <v>0.1550000155</v>
      </c>
    </row>
    <row r="331" ht="9.0" customHeight="1">
      <c r="A331" s="113" t="s">
        <v>1045</v>
      </c>
      <c r="B331" s="96" t="s">
        <v>899</v>
      </c>
      <c r="C331" s="110" t="s">
        <v>1004</v>
      </c>
      <c r="D331" s="96"/>
      <c r="E331" s="96">
        <v>1.0</v>
      </c>
      <c r="F331" s="96" t="s">
        <v>923</v>
      </c>
      <c r="G331" s="111">
        <f>IFERROR(VLOOKUP($B331,Associations!$B$2:$F$1093,5,0),"")</f>
        <v>92</v>
      </c>
      <c r="H331" s="106">
        <f>IFERROR(IF(ISNA(VLOOKUP(CONCATENATE(A331," ",B331),'Club Coëff'!$D$2:$E515,2,0)),VLOOKUP($B331,Associations!$B$2:$F515,2,0)/5,VLOOKUP(CONCATENATE(A331," ",B331),'Club Coëff'!$D$2:$E515,2,0)),"")</f>
        <v>0</v>
      </c>
      <c r="I331" s="112" t="str">
        <f>IFERROR(IF(AND(OR(C331="CC",C331="GC"),ISNA(VLOOKUP(CONCATENATE(A331," ",B331),'Club Coëff'!$D$2:$E$65536,2,0))),"*",""),"")</f>
        <v/>
      </c>
      <c r="J331" s="106" t="str">
        <f t="shared" si="1"/>
        <v>Systems Science (FRU)</v>
      </c>
      <c r="K331" s="106">
        <f>IFERROR(ROUND(VLOOKUP($B331,Associations!$B$2:$F515,4,0),3)*0.75^IF(OR(VLOOKUP($C331,'Final Sites'!$A:$C,3,0)&gt;0),$E331-1,IF($G331&lt;=3,$E331+3,IF($G331&lt;=6,$E331+2,IF($G331&lt;=30,$E331+1,$E331))))*IF(VLOOKUP($C331,'Final Sites'!$A:$C,3,0)=2,1/10,1),"")</f>
        <v>2</v>
      </c>
      <c r="L331" s="105">
        <f t="shared" si="2"/>
        <v>15</v>
      </c>
      <c r="M331" s="105" t="str">
        <f t="shared" si="3"/>
        <v>Systems Science (FRU)</v>
      </c>
      <c r="N331" s="106">
        <f t="shared" si="4"/>
        <v>0</v>
      </c>
    </row>
    <row r="332" ht="9.0" customHeight="1">
      <c r="A332" s="113" t="s">
        <v>1046</v>
      </c>
      <c r="B332" s="96" t="s">
        <v>901</v>
      </c>
      <c r="C332" s="110" t="s">
        <v>1004</v>
      </c>
      <c r="D332" s="96"/>
      <c r="E332" s="96">
        <v>1.0</v>
      </c>
      <c r="F332" s="96" t="s">
        <v>923</v>
      </c>
      <c r="G332" s="111">
        <f>IFERROR(VLOOKUP($B332,Associations!$B$2:$F$1093,5,0),"")</f>
        <v>93</v>
      </c>
      <c r="H332" s="106">
        <f>IFERROR(IF(ISNA(VLOOKUP(CONCATENATE(A332," ",B332),'Club Coëff'!$D$2:$E515,2,0)),VLOOKUP($B332,Associations!$B$2:$F515,2,0)/5,VLOOKUP(CONCATENATE(A332," ",B332),'Club Coëff'!$D$2:$E515,2,0)),"")</f>
        <v>0</v>
      </c>
      <c r="I332" s="112" t="str">
        <f>IFERROR(IF(AND(OR(C332="CC",C332="GC"),ISNA(VLOOKUP(CONCATENATE(A332," ",B332),'Club Coëff'!$D$2:$E$65536,2,0))),"*",""),"")</f>
        <v/>
      </c>
      <c r="J332" s="106" t="str">
        <f t="shared" si="1"/>
        <v>AFC Kawall (BVR)</v>
      </c>
      <c r="K332" s="106">
        <f>IFERROR(ROUND(VLOOKUP($B332,Associations!$B$2:$F515,4,0),3)*0.75^IF(OR(VLOOKUP($C332,'Final Sites'!$A:$C,3,0)&gt;0),$E332-1,IF($G332&lt;=3,$E332+3,IF($G332&lt;=6,$E332+2,IF($G332&lt;=30,$E332+1,$E332))))*IF(VLOOKUP($C332,'Final Sites'!$A:$C,3,0)=2,1/10,1),"")</f>
        <v>2</v>
      </c>
      <c r="L332" s="105">
        <f t="shared" si="2"/>
        <v>10</v>
      </c>
      <c r="M332" s="105" t="str">
        <f t="shared" si="3"/>
        <v>AFC Kawall (BVR)</v>
      </c>
      <c r="N332" s="106">
        <f t="shared" si="4"/>
        <v>0</v>
      </c>
    </row>
    <row r="333" ht="9.0" customHeight="1">
      <c r="A333" s="113" t="s">
        <v>1047</v>
      </c>
      <c r="B333" s="96" t="s">
        <v>905</v>
      </c>
      <c r="C333" s="110" t="s">
        <v>1004</v>
      </c>
      <c r="D333" s="96"/>
      <c r="E333" s="96">
        <v>1.0</v>
      </c>
      <c r="F333" s="96" t="s">
        <v>923</v>
      </c>
      <c r="G333" s="111">
        <f>IFERROR(VLOOKUP($B333,Associations!$B$2:$F$1093,5,0),"")</f>
        <v>95</v>
      </c>
      <c r="H333" s="106">
        <f>IFERROR(IF(ISNA(VLOOKUP(CONCATENATE(A333," ",B333),'Club Coëff'!$D$2:$E515,2,0)),VLOOKUP($B333,Associations!$B$2:$F515,2,0)/5,VLOOKUP(CONCATENATE(A333," ",B333),'Club Coëff'!$D$2:$E515,2,0)),"")</f>
        <v>0</v>
      </c>
      <c r="I333" s="112" t="str">
        <f>IFERROR(IF(AND(OR(C333="CC",C333="GC"),ISNA(VLOOKUP(CONCATENATE(A333," ",B333),'Club Coëff'!$D$2:$E$65536,2,0))),"*",""),"")</f>
        <v/>
      </c>
      <c r="J333" s="106" t="str">
        <f t="shared" si="1"/>
        <v>Lyra Rovers (DAL)</v>
      </c>
      <c r="K333" s="106">
        <f>IFERROR(ROUND(VLOOKUP($B333,Associations!$B$2:$F515,4,0),3)*0.75^IF(OR(VLOOKUP($C333,'Final Sites'!$A:$C,3,0)&gt;0),$E333-1,IF($G333&lt;=3,$E333+3,IF($G333&lt;=6,$E333+2,IF($G333&lt;=30,$E333+1,$E333))))*IF(VLOOKUP($C333,'Final Sites'!$A:$C,3,0)=2,1/10,1),"")</f>
        <v>2</v>
      </c>
      <c r="L333" s="105">
        <f t="shared" si="2"/>
        <v>11</v>
      </c>
      <c r="M333" s="105" t="str">
        <f t="shared" si="3"/>
        <v>Lyra Rovers (DAL)</v>
      </c>
      <c r="N333" s="106">
        <f t="shared" si="4"/>
        <v>0</v>
      </c>
    </row>
    <row r="334" ht="9.0" customHeight="1">
      <c r="A334" s="113" t="s">
        <v>1048</v>
      </c>
      <c r="B334" s="96" t="s">
        <v>907</v>
      </c>
      <c r="C334" s="110" t="s">
        <v>1004</v>
      </c>
      <c r="D334" s="96"/>
      <c r="E334" s="96">
        <v>1.0</v>
      </c>
      <c r="F334" s="96" t="s">
        <v>923</v>
      </c>
      <c r="G334" s="111">
        <f>IFERROR(VLOOKUP($B334,Associations!$B$2:$F$1093,5,0),"")</f>
        <v>96</v>
      </c>
      <c r="H334" s="106">
        <f>IFERROR(IF(ISNA(VLOOKUP(CONCATENATE(A334," ",B334),'Club Coëff'!$D$2:$E515,2,0)),VLOOKUP($B334,Associations!$B$2:$F515,2,0)/5,VLOOKUP(CONCATENATE(A334," ",B334),'Club Coëff'!$D$2:$E515,2,0)),"")</f>
        <v>0</v>
      </c>
      <c r="I334" s="112" t="str">
        <f>IFERROR(IF(AND(OR(C334="CC",C334="GC"),ISNA(VLOOKUP(CONCATENATE(A334," ",B334),'Club Coëff'!$D$2:$E$65536,2,0))),"*",""),"")</f>
        <v/>
      </c>
      <c r="J334" s="106" t="str">
        <f t="shared" si="1"/>
        <v>Avengers United (YSP)</v>
      </c>
      <c r="K334" s="106">
        <f>IFERROR(ROUND(VLOOKUP($B334,Associations!$B$2:$F515,4,0),3)*0.75^IF(OR(VLOOKUP($C334,'Final Sites'!$A:$C,3,0)&gt;0),$E334-1,IF($G334&lt;=3,$E334+3,IF($G334&lt;=6,$E334+2,IF($G334&lt;=30,$E334+1,$E334))))*IF(VLOOKUP($C334,'Final Sites'!$A:$C,3,0)=2,1/10,1),"")</f>
        <v>2</v>
      </c>
      <c r="L334" s="105">
        <f t="shared" si="2"/>
        <v>15</v>
      </c>
      <c r="M334" s="105" t="str">
        <f t="shared" si="3"/>
        <v>Avengers United (YSP)</v>
      </c>
      <c r="N334" s="106">
        <f t="shared" si="4"/>
        <v>0</v>
      </c>
    </row>
    <row r="335" ht="9.0" customHeight="1">
      <c r="A335" s="113" t="s">
        <v>1049</v>
      </c>
      <c r="B335" s="96" t="s">
        <v>909</v>
      </c>
      <c r="C335" s="110" t="s">
        <v>1004</v>
      </c>
      <c r="D335" s="96"/>
      <c r="E335" s="96">
        <v>1.0</v>
      </c>
      <c r="F335" s="96" t="s">
        <v>923</v>
      </c>
      <c r="G335" s="111">
        <f>IFERROR(VLOOKUP($B335,Associations!$B$2:$F$1093,5,0),"")</f>
        <v>97</v>
      </c>
      <c r="H335" s="106">
        <f>IFERROR(IF(ISNA(VLOOKUP(CONCATENATE(A335," ",B335),'Club Coëff'!$D$2:$E515,2,0)),VLOOKUP($B335,Associations!$B$2:$F515,2,0)/5,VLOOKUP(CONCATENATE(A335," ",B335),'Club Coëff'!$D$2:$E515,2,0)),"")</f>
        <v>0</v>
      </c>
      <c r="I335" s="112" t="str">
        <f>IFERROR(IF(AND(OR(C335="CC",C335="GC"),ISNA(VLOOKUP(CONCATENATE(A335," ",B335),'Club Coëff'!$D$2:$E$65536,2,0))),"*",""),"")</f>
        <v/>
      </c>
      <c r="J335" s="106" t="str">
        <f t="shared" si="1"/>
        <v>FC 2170 Sorastadt (LTK)</v>
      </c>
      <c r="K335" s="106">
        <f>IFERROR(ROUND(VLOOKUP($B335,Associations!$B$2:$F515,4,0),3)*0.75^IF(OR(VLOOKUP($C335,'Final Sites'!$A:$C,3,0)&gt;0),$E335-1,IF($G335&lt;=3,$E335+3,IF($G335&lt;=6,$E335+2,IF($G335&lt;=30,$E335+1,$E335))))*IF(VLOOKUP($C335,'Final Sites'!$A:$C,3,0)=2,1/10,1),"")</f>
        <v>2</v>
      </c>
      <c r="L335" s="105">
        <f t="shared" si="2"/>
        <v>17</v>
      </c>
      <c r="M335" s="105" t="str">
        <f t="shared" si="3"/>
        <v>FC 2170 Sorastadt (LTK)</v>
      </c>
      <c r="N335" s="106">
        <f t="shared" si="4"/>
        <v>0</v>
      </c>
    </row>
    <row r="336" ht="9.0" customHeight="1">
      <c r="A336" s="113" t="s">
        <v>1050</v>
      </c>
      <c r="B336" s="96" t="s">
        <v>123</v>
      </c>
      <c r="C336" s="110" t="s">
        <v>1004</v>
      </c>
      <c r="D336" s="96"/>
      <c r="E336" s="96">
        <v>2.0</v>
      </c>
      <c r="F336" s="96" t="s">
        <v>925</v>
      </c>
      <c r="G336" s="111">
        <f>IFERROR(VLOOKUP($B336,Associations!$B$2:$F$1093,5,0),"")</f>
        <v>2</v>
      </c>
      <c r="H336" s="106">
        <f>IFERROR(IF(ISNA(VLOOKUP(CONCATENATE(A336," ",B336),'Club Coëff'!$D$2:$E515,2,0)),VLOOKUP($B336,Associations!$B$2:$F515,2,0)/5,VLOOKUP(CONCATENATE(A336," ",B336),'Club Coëff'!$D$2:$E515,2,0)),"")</f>
        <v>14.27580024</v>
      </c>
      <c r="I336" s="112" t="str">
        <f>IFERROR(IF(AND(OR(C336="CC",C336="GC"),ISNA(VLOOKUP(CONCATENATE(A336," ",B336),'Club Coëff'!$D$2:$E$65536,2,0))),"*",""),"")</f>
        <v/>
      </c>
      <c r="J336" s="106" t="str">
        <f t="shared" si="1"/>
        <v>RC Corania (VLD)</v>
      </c>
      <c r="K336" s="106">
        <f>IFERROR(ROUND(VLOOKUP($B336,Associations!$B$2:$F515,4,0),3)*0.75^IF(OR(VLOOKUP($C336,'Final Sites'!$A:$C,3,0)&gt;0),$E336-1,IF($G336&lt;=3,$E336+3,IF($G336&lt;=6,$E336+2,IF($G336&lt;=30,$E336+1,$E336))))*IF(VLOOKUP($C336,'Final Sites'!$A:$C,3,0)=2,1/10,1),"")</f>
        <v>6.853425</v>
      </c>
      <c r="L336" s="105">
        <f t="shared" si="2"/>
        <v>10</v>
      </c>
      <c r="M336" s="105" t="str">
        <f t="shared" si="3"/>
        <v>RC Corania (VLD)</v>
      </c>
      <c r="N336" s="106">
        <f t="shared" si="4"/>
        <v>14.27580024</v>
      </c>
    </row>
    <row r="337" ht="9.0" customHeight="1">
      <c r="A337" s="113" t="s">
        <v>1051</v>
      </c>
      <c r="B337" s="96" t="s">
        <v>131</v>
      </c>
      <c r="C337" s="110" t="s">
        <v>1004</v>
      </c>
      <c r="D337" s="96"/>
      <c r="E337" s="96">
        <v>2.0</v>
      </c>
      <c r="F337" s="96" t="s">
        <v>925</v>
      </c>
      <c r="G337" s="111">
        <f>IFERROR(VLOOKUP($B337,Associations!$B$2:$F$1093,5,0),"")</f>
        <v>3</v>
      </c>
      <c r="H337" s="106">
        <f>IFERROR(IF(ISNA(VLOOKUP(CONCATENATE(A337," ",B337),'Club Coëff'!$D$2:$E515,2,0)),VLOOKUP($B337,Associations!$B$2:$F515,2,0)/5,VLOOKUP(CONCATENATE(A337," ",B337),'Club Coëff'!$D$2:$E515,2,0)),"")</f>
        <v>13.65740031</v>
      </c>
      <c r="I337" s="112" t="str">
        <f>IFERROR(IF(AND(OR(C337="CC",C337="GC"),ISNA(VLOOKUP(CONCATENATE(A337," ",B337),'Club Coëff'!$D$2:$E$65536,2,0))),"*",""),"")</f>
        <v/>
      </c>
      <c r="J337" s="106" t="str">
        <f t="shared" si="1"/>
        <v>San Solari FC (COM)</v>
      </c>
      <c r="K337" s="106">
        <f>IFERROR(ROUND(VLOOKUP($B337,Associations!$B$2:$F515,4,0),3)*0.75^IF(OR(VLOOKUP($C337,'Final Sites'!$A:$C,3,0)&gt;0),$E337-1,IF($G337&lt;=3,$E337+3,IF($G337&lt;=6,$E337+2,IF($G337&lt;=30,$E337+1,$E337))))*IF(VLOOKUP($C337,'Final Sites'!$A:$C,3,0)=2,1/10,1),"")</f>
        <v>6.621525</v>
      </c>
      <c r="L337" s="105">
        <f t="shared" si="2"/>
        <v>13</v>
      </c>
      <c r="M337" s="105" t="str">
        <f t="shared" si="3"/>
        <v>San Solari FC (COM)</v>
      </c>
      <c r="N337" s="106">
        <f t="shared" si="4"/>
        <v>13.65740031</v>
      </c>
    </row>
    <row r="338" ht="9.0" customHeight="1">
      <c r="A338" s="113" t="s">
        <v>1052</v>
      </c>
      <c r="B338" s="96" t="s">
        <v>125</v>
      </c>
      <c r="C338" s="110" t="s">
        <v>1004</v>
      </c>
      <c r="D338" s="96"/>
      <c r="E338" s="96">
        <v>2.0</v>
      </c>
      <c r="F338" s="96" t="s">
        <v>925</v>
      </c>
      <c r="G338" s="111">
        <f>IFERROR(VLOOKUP($B338,Associations!$B$2:$F$1093,5,0),"")</f>
        <v>4</v>
      </c>
      <c r="H338" s="106">
        <f>IFERROR(IF(ISNA(VLOOKUP(CONCATENATE(A338," ",B338),'Club Coëff'!$D$2:$E515,2,0)),VLOOKUP($B338,Associations!$B$2:$F515,2,0)/5,VLOOKUP(CONCATENATE(A338," ",B338),'Club Coëff'!$D$2:$E515,2,0)),"")</f>
        <v>13.6000003</v>
      </c>
      <c r="I338" s="112" t="str">
        <f>IFERROR(IF(AND(OR(C338="CC",C338="GC"),ISNA(VLOOKUP(CONCATENATE(A338," ",B338),'Club Coëff'!$D$2:$E$65536,2,0))),"*",""),"")</f>
        <v/>
      </c>
      <c r="J338" s="106" t="str">
        <f t="shared" si="1"/>
        <v>Koppen Rig Force (PIS)</v>
      </c>
      <c r="K338" s="106">
        <f>IFERROR(ROUND(VLOOKUP($B338,Associations!$B$2:$F515,4,0),3)*0.75^IF(OR(VLOOKUP($C338,'Final Sites'!$A:$C,3,0)&gt;0),$E338-1,IF($G338&lt;=3,$E338+3,IF($G338&lt;=6,$E338+2,IF($G338&lt;=30,$E338+1,$E338))))*IF(VLOOKUP($C338,'Final Sites'!$A:$C,3,0)=2,1/10,1),"")</f>
        <v>6.6</v>
      </c>
      <c r="L338" s="105">
        <f t="shared" si="2"/>
        <v>16</v>
      </c>
      <c r="M338" s="105" t="str">
        <f t="shared" si="3"/>
        <v>Koppen Rig Force (PIS)</v>
      </c>
      <c r="N338" s="106">
        <f t="shared" si="4"/>
        <v>13.6000003</v>
      </c>
    </row>
    <row r="339" ht="9.0" customHeight="1">
      <c r="A339" s="113" t="s">
        <v>1053</v>
      </c>
      <c r="B339" s="96" t="s">
        <v>127</v>
      </c>
      <c r="C339" s="110" t="s">
        <v>1004</v>
      </c>
      <c r="D339" s="96"/>
      <c r="E339" s="96">
        <v>2.0</v>
      </c>
      <c r="F339" s="96" t="s">
        <v>925</v>
      </c>
      <c r="G339" s="111">
        <f>IFERROR(VLOOKUP($B339,Associations!$B$2:$F$1093,5,0),"")</f>
        <v>5</v>
      </c>
      <c r="H339" s="106">
        <f>IFERROR(IF(ISNA(VLOOKUP(CONCATENATE(A339," ",B339),'Club Coëff'!$D$2:$E515,2,0)),VLOOKUP($B339,Associations!$B$2:$F515,2,0)/5,VLOOKUP(CONCATENATE(A339," ",B339),'Club Coëff'!$D$2:$E515,2,0)),"")</f>
        <v>12.84340024</v>
      </c>
      <c r="I339" s="112" t="str">
        <f>IFERROR(IF(AND(OR(C339="CC",C339="GC"),ISNA(VLOOKUP(CONCATENATE(A339," ",B339),'Club Coëff'!$D$2:$E$65536,2,0))),"*",""),"")</f>
        <v/>
      </c>
      <c r="J339" s="106" t="str">
        <f t="shared" si="1"/>
        <v>CD Quemavilla (AGU)</v>
      </c>
      <c r="K339" s="106">
        <f>IFERROR(ROUND(VLOOKUP($B339,Associations!$B$2:$F515,4,0),3)*0.75^IF(OR(VLOOKUP($C339,'Final Sites'!$A:$C,3,0)&gt;0),$E339-1,IF($G339&lt;=3,$E339+3,IF($G339&lt;=6,$E339+2,IF($G339&lt;=30,$E339+1,$E339))))*IF(VLOOKUP($C339,'Final Sites'!$A:$C,3,0)=2,1/10,1),"")</f>
        <v>6.316275</v>
      </c>
      <c r="L339" s="105">
        <f t="shared" si="2"/>
        <v>13</v>
      </c>
      <c r="M339" s="105" t="str">
        <f t="shared" si="3"/>
        <v>CD Quemavilla (AGU)</v>
      </c>
      <c r="N339" s="106">
        <f t="shared" si="4"/>
        <v>12.84340024</v>
      </c>
    </row>
    <row r="340" ht="9.0" customHeight="1">
      <c r="A340" s="113" t="s">
        <v>1054</v>
      </c>
      <c r="B340" s="96" t="s">
        <v>135</v>
      </c>
      <c r="C340" s="110" t="s">
        <v>1004</v>
      </c>
      <c r="D340" s="96"/>
      <c r="E340" s="96">
        <v>2.0</v>
      </c>
      <c r="F340" s="96" t="s">
        <v>925</v>
      </c>
      <c r="G340" s="111">
        <f>IFERROR(VLOOKUP($B340,Associations!$B$2:$F$1093,5,0),"")</f>
        <v>7</v>
      </c>
      <c r="H340" s="106">
        <f>IFERROR(IF(ISNA(VLOOKUP(CONCATENATE(A340," ",B340),'Club Coëff'!$D$2:$E515,2,0)),VLOOKUP($B340,Associations!$B$2:$F515,2,0)/5,VLOOKUP(CONCATENATE(A340," ",B340),'Club Coëff'!$D$2:$E515,2,0)),"")</f>
        <v>11.88540019</v>
      </c>
      <c r="I340" s="112" t="str">
        <f>IFERROR(IF(AND(OR(C340="CC",C340="GC"),ISNA(VLOOKUP(CONCATENATE(A340," ",B340),'Club Coëff'!$D$2:$E$65536,2,0))),"*",""),"")</f>
        <v/>
      </c>
      <c r="J340" s="106" t="str">
        <f t="shared" si="1"/>
        <v>Šešri’makaru (KPZ)</v>
      </c>
      <c r="K340" s="106">
        <f>IFERROR(ROUND(VLOOKUP($B340,Associations!$B$2:$F515,4,0),3)*0.75^IF(OR(VLOOKUP($C340,'Final Sites'!$A:$C,3,0)&gt;0),$E340-1,IF($G340&lt;=3,$E340+3,IF($G340&lt;=6,$E340+2,IF($G340&lt;=30,$E340+1,$E340))))*IF(VLOOKUP($C340,'Final Sites'!$A:$C,3,0)=2,1/10,1),"")</f>
        <v>5.957025</v>
      </c>
      <c r="L340" s="105">
        <f t="shared" si="2"/>
        <v>12</v>
      </c>
      <c r="M340" s="105" t="str">
        <f t="shared" si="3"/>
        <v>Šešri’makaru (KPZ)</v>
      </c>
      <c r="N340" s="106">
        <f t="shared" si="4"/>
        <v>11.88540019</v>
      </c>
    </row>
    <row r="341" ht="9.0" customHeight="1">
      <c r="A341" s="113" t="s">
        <v>1055</v>
      </c>
      <c r="B341" s="96" t="s">
        <v>148</v>
      </c>
      <c r="C341" s="110" t="s">
        <v>1004</v>
      </c>
      <c r="D341" s="96"/>
      <c r="E341" s="96">
        <v>2.0</v>
      </c>
      <c r="F341" s="96" t="s">
        <v>925</v>
      </c>
      <c r="G341" s="111">
        <f>IFERROR(VLOOKUP($B341,Associations!$B$2:$F$1093,5,0),"")</f>
        <v>9</v>
      </c>
      <c r="H341" s="106">
        <f>IFERROR(IF(ISNA(VLOOKUP(CONCATENATE(A341," ",B341),'Club Coëff'!$D$2:$E515,2,0)),VLOOKUP($B341,Associations!$B$2:$F515,2,0)/5,VLOOKUP(CONCATENATE(A341," ",B341),'Club Coëff'!$D$2:$E515,2,0)),"")</f>
        <v>11.62640024</v>
      </c>
      <c r="I341" s="112" t="str">
        <f>IFERROR(IF(AND(OR(C341="CC",C341="GC"),ISNA(VLOOKUP(CONCATENATE(A341," ",B341),'Club Coëff'!$D$2:$E$65536,2,0))),"*",""),"")</f>
        <v/>
      </c>
      <c r="J341" s="106" t="str">
        <f t="shared" si="1"/>
        <v>Eintracht Maastricht (JSY)</v>
      </c>
      <c r="K341" s="106">
        <f>IFERROR(ROUND(VLOOKUP($B341,Associations!$B$2:$F515,4,0),3)*0.75^IF(OR(VLOOKUP($C341,'Final Sites'!$A:$C,3,0)&gt;0),$E341-1,IF($G341&lt;=3,$E341+3,IF($G341&lt;=6,$E341+2,IF($G341&lt;=30,$E341+1,$E341))))*IF(VLOOKUP($C341,'Final Sites'!$A:$C,3,0)=2,1/10,1),"")</f>
        <v>5.8599</v>
      </c>
      <c r="L341" s="105">
        <f t="shared" si="2"/>
        <v>20</v>
      </c>
      <c r="M341" s="105" t="str">
        <f t="shared" si="3"/>
        <v>Eintracht Maastricht (JSY)</v>
      </c>
      <c r="N341" s="106">
        <f t="shared" si="4"/>
        <v>11.62640024</v>
      </c>
    </row>
    <row r="342" ht="9.0" customHeight="1">
      <c r="A342" s="113" t="s">
        <v>1056</v>
      </c>
      <c r="B342" s="96" t="s">
        <v>152</v>
      </c>
      <c r="C342" s="110" t="s">
        <v>1004</v>
      </c>
      <c r="D342" s="96"/>
      <c r="E342" s="96">
        <v>2.0</v>
      </c>
      <c r="F342" s="96" t="s">
        <v>925</v>
      </c>
      <c r="G342" s="111">
        <f>IFERROR(VLOOKUP($B342,Associations!$B$2:$F$1093,5,0),"")</f>
        <v>10</v>
      </c>
      <c r="H342" s="106">
        <f>IFERROR(IF(ISNA(VLOOKUP(CONCATENATE(A342," ",B342),'Club Coëff'!$D$2:$E515,2,0)),VLOOKUP($B342,Associations!$B$2:$F515,2,0)/5,VLOOKUP(CONCATENATE(A342," ",B342),'Club Coëff'!$D$2:$E515,2,0)),"")</f>
        <v>11.52400025</v>
      </c>
      <c r="I342" s="112" t="str">
        <f>IFERROR(IF(AND(OR(C342="CC",C342="GC"),ISNA(VLOOKUP(CONCATENATE(A342," ",B342),'Club Coëff'!$D$2:$E$65536,2,0))),"*",""),"")</f>
        <v/>
      </c>
      <c r="J342" s="106" t="str">
        <f t="shared" si="1"/>
        <v>Brilliant (ZRB)</v>
      </c>
      <c r="K342" s="106">
        <f>IFERROR(ROUND(VLOOKUP($B342,Associations!$B$2:$F515,4,0),3)*0.75^IF(OR(VLOOKUP($C342,'Final Sites'!$A:$C,3,0)&gt;0),$E342-1,IF($G342&lt;=3,$E342+3,IF($G342&lt;=6,$E342+2,IF($G342&lt;=30,$E342+1,$E342))))*IF(VLOOKUP($C342,'Final Sites'!$A:$C,3,0)=2,1/10,1),"")</f>
        <v>5.8215</v>
      </c>
      <c r="L342" s="105">
        <f t="shared" si="2"/>
        <v>9</v>
      </c>
      <c r="M342" s="105" t="str">
        <f t="shared" si="3"/>
        <v>Brilliant (ZRB)</v>
      </c>
      <c r="N342" s="106">
        <f t="shared" si="4"/>
        <v>11.52400025</v>
      </c>
    </row>
    <row r="343" ht="9.0" customHeight="1">
      <c r="A343" s="113" t="s">
        <v>1057</v>
      </c>
      <c r="B343" s="96" t="s">
        <v>167</v>
      </c>
      <c r="C343" s="110" t="s">
        <v>1004</v>
      </c>
      <c r="D343" s="96"/>
      <c r="E343" s="96">
        <v>2.0</v>
      </c>
      <c r="F343" s="96" t="s">
        <v>925</v>
      </c>
      <c r="G343" s="111">
        <f>IFERROR(VLOOKUP($B343,Associations!$B$2:$F$1093,5,0),"")</f>
        <v>11</v>
      </c>
      <c r="H343" s="106">
        <f>IFERROR(IF(ISNA(VLOOKUP(CONCATENATE(A343," ",B343),'Club Coëff'!$D$2:$E515,2,0)),VLOOKUP($B343,Associations!$B$2:$F515,2,0)/5,VLOOKUP(CONCATENATE(A343," ",B343),'Club Coëff'!$D$2:$E515,2,0)),"")</f>
        <v>11.39200023</v>
      </c>
      <c r="I343" s="112" t="str">
        <f>IFERROR(IF(AND(OR(C343="CC",C343="GC"),ISNA(VLOOKUP(CONCATENATE(A343," ",B343),'Club Coëff'!$D$2:$E$65536,2,0))),"*",""),"")</f>
        <v/>
      </c>
      <c r="J343" s="106" t="str">
        <f t="shared" si="1"/>
        <v>East Railway (ASG)</v>
      </c>
      <c r="K343" s="106">
        <f>IFERROR(ROUND(VLOOKUP($B343,Associations!$B$2:$F515,4,0),3)*0.75^IF(OR(VLOOKUP($C343,'Final Sites'!$A:$C,3,0)&gt;0),$E343-1,IF($G343&lt;=3,$E343+3,IF($G343&lt;=6,$E343+2,IF($G343&lt;=30,$E343+1,$E343))))*IF(VLOOKUP($C343,'Final Sites'!$A:$C,3,0)=2,1/10,1),"")</f>
        <v>5.772</v>
      </c>
      <c r="L343" s="105">
        <f t="shared" si="2"/>
        <v>12</v>
      </c>
      <c r="M343" s="105" t="str">
        <f t="shared" si="3"/>
        <v>East Railway (ASG)</v>
      </c>
      <c r="N343" s="106">
        <f t="shared" si="4"/>
        <v>11.39200023</v>
      </c>
    </row>
    <row r="344" ht="9.0" customHeight="1">
      <c r="A344" s="113" t="s">
        <v>1058</v>
      </c>
      <c r="B344" s="96" t="s">
        <v>140</v>
      </c>
      <c r="C344" s="110" t="s">
        <v>1004</v>
      </c>
      <c r="D344" s="96"/>
      <c r="E344" s="96">
        <v>2.0</v>
      </c>
      <c r="F344" s="96" t="s">
        <v>925</v>
      </c>
      <c r="G344" s="111">
        <f>IFERROR(VLOOKUP($B344,Associations!$B$2:$F$1093,5,0),"")</f>
        <v>12</v>
      </c>
      <c r="H344" s="106">
        <f>IFERROR(IF(ISNA(VLOOKUP(CONCATENATE(A344," ",B344),'Club Coëff'!$D$2:$E515,2,0)),VLOOKUP($B344,Associations!$B$2:$F515,2,0)/5,VLOOKUP(CONCATENATE(A344," ",B344),'Club Coëff'!$D$2:$E515,2,0)),"")</f>
        <v>10.69200026</v>
      </c>
      <c r="I344" s="112" t="str">
        <f>IFERROR(IF(AND(OR(C344="CC",C344="GC"),ISNA(VLOOKUP(CONCATENATE(A344," ",B344),'Club Coëff'!$D$2:$E$65536,2,0))),"*",""),"")</f>
        <v/>
      </c>
      <c r="J344" s="106" t="str">
        <f t="shared" si="1"/>
        <v>Westleigh Athletic (KRY)</v>
      </c>
      <c r="K344" s="106">
        <f>IFERROR(ROUND(VLOOKUP($B344,Associations!$B$2:$F515,4,0),3)*0.75^IF(OR(VLOOKUP($C344,'Final Sites'!$A:$C,3,0)&gt;0),$E344-1,IF($G344&lt;=3,$E344+3,IF($G344&lt;=6,$E344+2,IF($G344&lt;=30,$E344+1,$E344))))*IF(VLOOKUP($C344,'Final Sites'!$A:$C,3,0)=2,1/10,1),"")</f>
        <v>5.5095</v>
      </c>
      <c r="L344" s="105">
        <f t="shared" si="2"/>
        <v>18</v>
      </c>
      <c r="M344" s="105" t="str">
        <f t="shared" si="3"/>
        <v>Westleigh Athletic (KRY)</v>
      </c>
      <c r="N344" s="106">
        <f t="shared" si="4"/>
        <v>10.69200026</v>
      </c>
    </row>
    <row r="345" ht="9.0" customHeight="1">
      <c r="A345" s="113" t="s">
        <v>358</v>
      </c>
      <c r="B345" s="96" t="s">
        <v>142</v>
      </c>
      <c r="C345" s="110" t="s">
        <v>1004</v>
      </c>
      <c r="D345" s="96"/>
      <c r="E345" s="96">
        <v>2.0</v>
      </c>
      <c r="F345" s="96" t="s">
        <v>925</v>
      </c>
      <c r="G345" s="111">
        <f>IFERROR(VLOOKUP($B345,Associations!$B$2:$F$1093,5,0),"")</f>
        <v>13</v>
      </c>
      <c r="H345" s="106">
        <f>IFERROR(IF(ISNA(VLOOKUP(CONCATENATE(A345," ",B345),'Club Coëff'!$D$2:$E515,2,0)),VLOOKUP($B345,Associations!$B$2:$F515,2,0)/5,VLOOKUP(CONCATENATE(A345," ",B345),'Club Coëff'!$D$2:$E515,2,0)),"")</f>
        <v>8.244000137</v>
      </c>
      <c r="I345" s="112" t="str">
        <f>IFERROR(IF(AND(OR(C345="CC",C345="GC"),ISNA(VLOOKUP(CONCATENATE(A345," ",B345),'Club Coëff'!$D$2:$E$65536,2,0))),"*",""),"")</f>
        <v/>
      </c>
      <c r="J345" s="106" t="str">
        <f t="shared" si="1"/>
        <v>Sparta Navel (WRL)</v>
      </c>
      <c r="K345" s="106">
        <f>IFERROR(ROUND(VLOOKUP($B345,Associations!$B$2:$F515,4,0),3)*0.75^IF(OR(VLOOKUP($C345,'Final Sites'!$A:$C,3,0)&gt;0),$E345-1,IF($G345&lt;=3,$E345+3,IF($G345&lt;=6,$E345+2,IF($G345&lt;=30,$E345+1,$E345))))*IF(VLOOKUP($C345,'Final Sites'!$A:$C,3,0)=2,1/10,1),"")</f>
        <v>4.5915</v>
      </c>
      <c r="L345" s="105">
        <f t="shared" si="2"/>
        <v>12</v>
      </c>
      <c r="M345" s="105" t="str">
        <f t="shared" si="3"/>
        <v>Sparta Navel (WRL)</v>
      </c>
      <c r="N345" s="106">
        <f t="shared" si="4"/>
        <v>8.244000137</v>
      </c>
    </row>
    <row r="346" ht="9.0" customHeight="1">
      <c r="A346" s="113" t="s">
        <v>1059</v>
      </c>
      <c r="B346" s="96" t="s">
        <v>174</v>
      </c>
      <c r="C346" s="110" t="s">
        <v>1004</v>
      </c>
      <c r="D346" s="96"/>
      <c r="E346" s="96">
        <v>2.0</v>
      </c>
      <c r="F346" s="96" t="s">
        <v>925</v>
      </c>
      <c r="G346" s="111">
        <f>IFERROR(VLOOKUP($B346,Associations!$B$2:$F$1093,5,0),"")</f>
        <v>17</v>
      </c>
      <c r="H346" s="106">
        <f>IFERROR(IF(ISNA(VLOOKUP(CONCATENATE(A346," ",B346),'Club Coëff'!$D$2:$E515,2,0)),VLOOKUP($B346,Associations!$B$2:$F515,2,0)/5,VLOOKUP(CONCATENATE(A346," ",B346),'Club Coëff'!$D$2:$E515,2,0)),"")</f>
        <v>7.096000179</v>
      </c>
      <c r="I346" s="112" t="str">
        <f>IFERROR(IF(AND(OR(C346="CC",C346="GC"),ISNA(VLOOKUP(CONCATENATE(A346," ",B346),'Club Coëff'!$D$2:$E$65536,2,0))),"*",""),"")</f>
        <v/>
      </c>
      <c r="J346" s="106" t="str">
        <f t="shared" si="1"/>
        <v>New Toronto (WZI)</v>
      </c>
      <c r="K346" s="106">
        <f>IFERROR(ROUND(VLOOKUP($B346,Associations!$B$2:$F515,4,0),3)*0.75^IF(OR(VLOOKUP($C346,'Final Sites'!$A:$C,3,0)&gt;0),$E346-1,IF($G346&lt;=3,$E346+3,IF($G346&lt;=6,$E346+2,IF($G346&lt;=30,$E346+1,$E346))))*IF(VLOOKUP($C346,'Final Sites'!$A:$C,3,0)=2,1/10,1),"")</f>
        <v>4.161</v>
      </c>
      <c r="L346" s="105">
        <f t="shared" si="2"/>
        <v>11</v>
      </c>
      <c r="M346" s="105" t="str">
        <f t="shared" si="3"/>
        <v>New Toronto (WZI)</v>
      </c>
      <c r="N346" s="106">
        <f t="shared" si="4"/>
        <v>7.096000179</v>
      </c>
    </row>
    <row r="347" ht="9.0" customHeight="1">
      <c r="A347" s="113" t="s">
        <v>1060</v>
      </c>
      <c r="B347" s="96" t="s">
        <v>190</v>
      </c>
      <c r="C347" s="110" t="s">
        <v>1004</v>
      </c>
      <c r="D347" s="96"/>
      <c r="E347" s="96">
        <v>2.0</v>
      </c>
      <c r="F347" s="96" t="s">
        <v>925</v>
      </c>
      <c r="G347" s="111">
        <f>IFERROR(VLOOKUP($B347,Associations!$B$2:$F$1093,5,0),"")</f>
        <v>19</v>
      </c>
      <c r="H347" s="106">
        <f>IFERROR(IF(ISNA(VLOOKUP(CONCATENATE(A347," ",B347),'Club Coëff'!$D$2:$E515,2,0)),VLOOKUP($B347,Associations!$B$2:$F515,2,0)/5,VLOOKUP(CONCATENATE(A347," ",B347),'Club Coëff'!$D$2:$E515,2,0)),"")</f>
        <v>5.892000183</v>
      </c>
      <c r="I347" s="112" t="str">
        <f>IFERROR(IF(AND(OR(C347="CC",C347="GC"),ISNA(VLOOKUP(CONCATENATE(A347," ",B347),'Club Coëff'!$D$2:$E$65536,2,0))),"*",""),"")</f>
        <v/>
      </c>
      <c r="J347" s="106" t="str">
        <f t="shared" si="1"/>
        <v>Baden 98 (TBI)</v>
      </c>
      <c r="K347" s="106">
        <f>IFERROR(ROUND(VLOOKUP($B347,Associations!$B$2:$F515,4,0),3)*0.75^IF(OR(VLOOKUP($C347,'Final Sites'!$A:$C,3,0)&gt;0),$E347-1,IF($G347&lt;=3,$E347+3,IF($G347&lt;=6,$E347+2,IF($G347&lt;=30,$E347+1,$E347))))*IF(VLOOKUP($C347,'Final Sites'!$A:$C,3,0)=2,1/10,1),"")</f>
        <v>3.7095</v>
      </c>
      <c r="L347" s="105">
        <f t="shared" si="2"/>
        <v>8</v>
      </c>
      <c r="M347" s="105" t="str">
        <f t="shared" si="3"/>
        <v>Baden 98 (TBI)</v>
      </c>
      <c r="N347" s="106">
        <f t="shared" si="4"/>
        <v>5.892000183</v>
      </c>
    </row>
    <row r="348" ht="9.0" customHeight="1">
      <c r="A348" s="113" t="s">
        <v>1061</v>
      </c>
      <c r="B348" s="96" t="s">
        <v>221</v>
      </c>
      <c r="C348" s="110" t="s">
        <v>1004</v>
      </c>
      <c r="D348" s="96"/>
      <c r="E348" s="96">
        <v>2.0</v>
      </c>
      <c r="F348" s="96" t="s">
        <v>925</v>
      </c>
      <c r="G348" s="111">
        <f>IFERROR(VLOOKUP($B348,Associations!$B$2:$F$1093,5,0),"")</f>
        <v>20</v>
      </c>
      <c r="H348" s="106">
        <f>IFERROR(IF(ISNA(VLOOKUP(CONCATENATE(A348," ",B348),'Club Coëff'!$D$2:$E515,2,0)),VLOOKUP($B348,Associations!$B$2:$F515,2,0)/5,VLOOKUP(CONCATENATE(A348," ",B348),'Club Coëff'!$D$2:$E515,2,0)),"")</f>
        <v>5.088000181</v>
      </c>
      <c r="I348" s="112" t="str">
        <f>IFERROR(IF(AND(OR(C348="CC",C348="GC"),ISNA(VLOOKUP(CONCATENATE(A348," ",B348),'Club Coëff'!$D$2:$E$65536,2,0))),"*",""),"")</f>
        <v/>
      </c>
      <c r="J348" s="106" t="str">
        <f t="shared" si="1"/>
        <v>Johnho FC (DAR)</v>
      </c>
      <c r="K348" s="106">
        <f>IFERROR(ROUND(VLOOKUP($B348,Associations!$B$2:$F515,4,0),3)*0.75^IF(OR(VLOOKUP($C348,'Final Sites'!$A:$C,3,0)&gt;0),$E348-1,IF($G348&lt;=3,$E348+3,IF($G348&lt;=6,$E348+2,IF($G348&lt;=30,$E348+1,$E348))))*IF(VLOOKUP($C348,'Final Sites'!$A:$C,3,0)=2,1/10,1),"")</f>
        <v>3.408</v>
      </c>
      <c r="L348" s="105">
        <f t="shared" si="2"/>
        <v>9</v>
      </c>
      <c r="M348" s="105" t="str">
        <f t="shared" si="3"/>
        <v>Johnho FC (DAR)</v>
      </c>
      <c r="N348" s="106">
        <f t="shared" si="4"/>
        <v>5.088000181</v>
      </c>
    </row>
    <row r="349" ht="9.0" customHeight="1">
      <c r="A349" s="113" t="s">
        <v>1062</v>
      </c>
      <c r="B349" s="96" t="s">
        <v>165</v>
      </c>
      <c r="C349" s="110" t="s">
        <v>1004</v>
      </c>
      <c r="D349" s="96"/>
      <c r="E349" s="96">
        <v>2.0</v>
      </c>
      <c r="F349" s="96" t="s">
        <v>925</v>
      </c>
      <c r="G349" s="111">
        <f>IFERROR(VLOOKUP($B349,Associations!$B$2:$F$1093,5,0),"")</f>
        <v>21</v>
      </c>
      <c r="H349" s="106">
        <f>IFERROR(IF(ISNA(VLOOKUP(CONCATENATE(A349," ",B349),'Club Coëff'!$D$2:$E515,2,0)),VLOOKUP($B349,Associations!$B$2:$F515,2,0)/5,VLOOKUP(CONCATENATE(A349," ",B349),'Club Coëff'!$D$2:$E515,2,0)),"")</f>
        <v>4.764000094</v>
      </c>
      <c r="I349" s="112" t="str">
        <f>IFERROR(IF(AND(OR(C349="CC",C349="GC"),ISNA(VLOOKUP(CONCATENATE(A349," ",B349),'Club Coëff'!$D$2:$E$65536,2,0))),"*",""),"")</f>
        <v/>
      </c>
      <c r="J349" s="106" t="str">
        <f t="shared" si="1"/>
        <v>FC Almintora (TUR)</v>
      </c>
      <c r="K349" s="106">
        <f>IFERROR(ROUND(VLOOKUP($B349,Associations!$B$2:$F515,4,0),3)*0.75^IF(OR(VLOOKUP($C349,'Final Sites'!$A:$C,3,0)&gt;0),$E349-1,IF($G349&lt;=3,$E349+3,IF($G349&lt;=6,$E349+2,IF($G349&lt;=30,$E349+1,$E349))))*IF(VLOOKUP($C349,'Final Sites'!$A:$C,3,0)=2,1/10,1),"")</f>
        <v>3.2865</v>
      </c>
      <c r="L349" s="105">
        <f t="shared" si="2"/>
        <v>12</v>
      </c>
      <c r="M349" s="105" t="str">
        <f t="shared" si="3"/>
        <v>FC Almintora (TUR)</v>
      </c>
      <c r="N349" s="106">
        <f t="shared" si="4"/>
        <v>4.764000094</v>
      </c>
    </row>
    <row r="350" ht="9.0" customHeight="1">
      <c r="A350" s="113" t="s">
        <v>1063</v>
      </c>
      <c r="B350" s="96" t="s">
        <v>260</v>
      </c>
      <c r="C350" s="110" t="s">
        <v>1004</v>
      </c>
      <c r="D350" s="96"/>
      <c r="E350" s="96">
        <v>2.0</v>
      </c>
      <c r="F350" s="96" t="s">
        <v>925</v>
      </c>
      <c r="G350" s="111">
        <f>IFERROR(VLOOKUP($B350,Associations!$B$2:$F$1093,5,0),"")</f>
        <v>23</v>
      </c>
      <c r="H350" s="106">
        <f>IFERROR(IF(ISNA(VLOOKUP(CONCATENATE(A350," ",B350),'Club Coëff'!$D$2:$E515,2,0)),VLOOKUP($B350,Associations!$B$2:$F515,2,0)/5,VLOOKUP(CONCATENATE(A350," ",B350),'Club Coëff'!$D$2:$E515,2,0)),"")</f>
        <v>4.387400099</v>
      </c>
      <c r="I350" s="112" t="str">
        <f>IFERROR(IF(AND(OR(C350="CC",C350="GC"),ISNA(VLOOKUP(CONCATENATE(A350," ",B350),'Club Coëff'!$D$2:$E$65536,2,0))),"*",""),"")</f>
        <v/>
      </c>
      <c r="J350" s="106" t="str">
        <f t="shared" si="1"/>
        <v>Mavaloiao (VIL)</v>
      </c>
      <c r="K350" s="106">
        <f>IFERROR(ROUND(VLOOKUP($B350,Associations!$B$2:$F515,4,0),3)*0.75^IF(OR(VLOOKUP($C350,'Final Sites'!$A:$C,3,0)&gt;0),$E350-1,IF($G350&lt;=3,$E350+3,IF($G350&lt;=6,$E350+2,IF($G350&lt;=30,$E350+1,$E350))))*IF(VLOOKUP($C350,'Final Sites'!$A:$C,3,0)=2,1/10,1),"")</f>
        <v>3.145275</v>
      </c>
      <c r="L350" s="105">
        <f t="shared" si="2"/>
        <v>9</v>
      </c>
      <c r="M350" s="105" t="str">
        <f t="shared" si="3"/>
        <v>Mavaloiao (VIL)</v>
      </c>
      <c r="N350" s="106">
        <f t="shared" si="4"/>
        <v>4.387400099</v>
      </c>
    </row>
    <row r="351" ht="9.0" customHeight="1">
      <c r="A351" s="113" t="s">
        <v>1064</v>
      </c>
      <c r="B351" s="96" t="s">
        <v>208</v>
      </c>
      <c r="C351" s="110" t="s">
        <v>1004</v>
      </c>
      <c r="D351" s="96"/>
      <c r="E351" s="96">
        <v>2.0</v>
      </c>
      <c r="F351" s="96" t="s">
        <v>925</v>
      </c>
      <c r="G351" s="111">
        <f>IFERROR(VLOOKUP($B351,Associations!$B$2:$F$1093,5,0),"")</f>
        <v>24</v>
      </c>
      <c r="H351" s="106">
        <f>IFERROR(IF(ISNA(VLOOKUP(CONCATENATE(A351," ",B351),'Club Coëff'!$D$2:$E515,2,0)),VLOOKUP($B351,Associations!$B$2:$F515,2,0)/5,VLOOKUP(CONCATENATE(A351," ",B351),'Club Coëff'!$D$2:$E515,2,0)),"")</f>
        <v>3.976</v>
      </c>
      <c r="I351" s="112" t="str">
        <f>IFERROR(IF(AND(OR(C351="CC",C351="GC"),ISNA(VLOOKUP(CONCATENATE(A351," ",B351),'Club Coëff'!$D$2:$E$65536,2,0))),"*",""),"")</f>
        <v/>
      </c>
      <c r="J351" s="106" t="str">
        <f t="shared" si="1"/>
        <v>Seniors FC (EFL)</v>
      </c>
      <c r="K351" s="106">
        <f>IFERROR(ROUND(VLOOKUP($B351,Associations!$B$2:$F515,4,0),3)*0.75^IF(OR(VLOOKUP($C351,'Final Sites'!$A:$C,3,0)&gt;0),$E351-1,IF($G351&lt;=3,$E351+3,IF($G351&lt;=6,$E351+2,IF($G351&lt;=30,$E351+1,$E351))))*IF(VLOOKUP($C351,'Final Sites'!$A:$C,3,0)=2,1/10,1),"")</f>
        <v>2.991</v>
      </c>
      <c r="L351" s="105">
        <f t="shared" si="2"/>
        <v>10</v>
      </c>
      <c r="M351" s="105" t="str">
        <f t="shared" si="3"/>
        <v>Seniors FC (EFL)</v>
      </c>
      <c r="N351" s="106">
        <f t="shared" si="4"/>
        <v>3.976</v>
      </c>
    </row>
    <row r="352" ht="9.0" customHeight="1">
      <c r="A352" s="113" t="s">
        <v>1065</v>
      </c>
      <c r="B352" s="96" t="s">
        <v>276</v>
      </c>
      <c r="C352" s="110" t="s">
        <v>1004</v>
      </c>
      <c r="D352" s="96"/>
      <c r="E352" s="96">
        <v>2.0</v>
      </c>
      <c r="F352" s="96" t="s">
        <v>925</v>
      </c>
      <c r="G352" s="111">
        <f>IFERROR(VLOOKUP($B352,Associations!$B$2:$F$1093,5,0),"")</f>
        <v>25</v>
      </c>
      <c r="H352" s="106">
        <f>IFERROR(IF(ISNA(VLOOKUP(CONCATENATE(A352," ",B352),'Club Coëff'!$D$2:$E515,2,0)),VLOOKUP($B352,Associations!$B$2:$F515,2,0)/5,VLOOKUP(CONCATENATE(A352," ",B352),'Club Coëff'!$D$2:$E515,2,0)),"")</f>
        <v>3.844000068</v>
      </c>
      <c r="I352" s="112" t="str">
        <f>IFERROR(IF(AND(OR(C352="CC",C352="GC"),ISNA(VLOOKUP(CONCATENATE(A352," ",B352),'Club Coëff'!$D$2:$E$65536,2,0))),"*",""),"")</f>
        <v/>
      </c>
      <c r="J352" s="106" t="str">
        <f t="shared" si="1"/>
        <v>Calendara Kings (TAE)</v>
      </c>
      <c r="K352" s="106">
        <f>IFERROR(ROUND(VLOOKUP($B352,Associations!$B$2:$F515,4,0),3)*0.75^IF(OR(VLOOKUP($C352,'Final Sites'!$A:$C,3,0)&gt;0),$E352-1,IF($G352&lt;=3,$E352+3,IF($G352&lt;=6,$E352+2,IF($G352&lt;=30,$E352+1,$E352))))*IF(VLOOKUP($C352,'Final Sites'!$A:$C,3,0)=2,1/10,1),"")</f>
        <v>2.9415</v>
      </c>
      <c r="L352" s="105">
        <f t="shared" si="2"/>
        <v>15</v>
      </c>
      <c r="M352" s="105" t="str">
        <f t="shared" si="3"/>
        <v>Calendara Kings (TAE)</v>
      </c>
      <c r="N352" s="106">
        <f t="shared" si="4"/>
        <v>3.844000068</v>
      </c>
    </row>
    <row r="353" ht="9.0" customHeight="1">
      <c r="A353" s="113" t="s">
        <v>1066</v>
      </c>
      <c r="B353" s="96" t="s">
        <v>273</v>
      </c>
      <c r="C353" s="110" t="s">
        <v>1004</v>
      </c>
      <c r="D353" s="96"/>
      <c r="E353" s="96">
        <v>2.0</v>
      </c>
      <c r="F353" s="96" t="s">
        <v>925</v>
      </c>
      <c r="G353" s="111">
        <f>IFERROR(VLOOKUP($B353,Associations!$B$2:$F$1093,5,0),"")</f>
        <v>27</v>
      </c>
      <c r="H353" s="106">
        <f>IFERROR(IF(ISNA(VLOOKUP(CONCATENATE(A353," ",B353),'Club Coëff'!$D$2:$E515,2,0)),VLOOKUP($B353,Associations!$B$2:$F515,2,0)/5,VLOOKUP(CONCATENATE(A353," ",B353),'Club Coëff'!$D$2:$E515,2,0)),"")</f>
        <v>3.802000091</v>
      </c>
      <c r="I353" s="112" t="str">
        <f>IFERROR(IF(AND(OR(C353="CC",C353="GC"),ISNA(VLOOKUP(CONCATENATE(A353," ",B353),'Club Coëff'!$D$2:$E$65536,2,0))),"*",""),"")</f>
        <v/>
      </c>
      <c r="J353" s="106" t="str">
        <f t="shared" si="1"/>
        <v>Westbay United (SAU)</v>
      </c>
      <c r="K353" s="106">
        <f>IFERROR(ROUND(VLOOKUP($B353,Associations!$B$2:$F515,4,0),3)*0.75^IF(OR(VLOOKUP($C353,'Final Sites'!$A:$C,3,0)&gt;0),$E353-1,IF($G353&lt;=3,$E353+3,IF($G353&lt;=6,$E353+2,IF($G353&lt;=30,$E353+1,$E353))))*IF(VLOOKUP($C353,'Final Sites'!$A:$C,3,0)=2,1/10,1),"")</f>
        <v>2.92575</v>
      </c>
      <c r="L353" s="105">
        <f t="shared" si="2"/>
        <v>14</v>
      </c>
      <c r="M353" s="105" t="str">
        <f t="shared" si="3"/>
        <v>Westbay United (SAU)</v>
      </c>
      <c r="N353" s="106">
        <f t="shared" si="4"/>
        <v>3.802000091</v>
      </c>
    </row>
    <row r="354" ht="9.0" customHeight="1">
      <c r="A354" s="113" t="s">
        <v>1067</v>
      </c>
      <c r="B354" s="96" t="s">
        <v>295</v>
      </c>
      <c r="C354" s="110" t="s">
        <v>1004</v>
      </c>
      <c r="D354" s="96"/>
      <c r="E354" s="96">
        <v>2.0</v>
      </c>
      <c r="F354" s="96" t="s">
        <v>925</v>
      </c>
      <c r="G354" s="111">
        <f>IFERROR(VLOOKUP($B354,Associations!$B$2:$F$1093,5,0),"")</f>
        <v>28</v>
      </c>
      <c r="H354" s="106">
        <f>IFERROR(IF(ISNA(VLOOKUP(CONCATENATE(A354," ",B354),'Club Coëff'!$D$2:$E515,2,0)),VLOOKUP($B354,Associations!$B$2:$F515,2,0)/5,VLOOKUP(CONCATENATE(A354," ",B354),'Club Coëff'!$D$2:$E515,2,0)),"")</f>
        <v>3.67000014</v>
      </c>
      <c r="I354" s="112" t="str">
        <f>IFERROR(IF(AND(OR(C354="CC",C354="GC"),ISNA(VLOOKUP(CONCATENATE(A354," ",B354),'Club Coëff'!$D$2:$E$65536,2,0))),"*",""),"")</f>
        <v/>
      </c>
      <c r="J354" s="106" t="str">
        <f t="shared" si="1"/>
        <v>Sehndohn Province FC (CRM)</v>
      </c>
      <c r="K354" s="106">
        <f>IFERROR(ROUND(VLOOKUP($B354,Associations!$B$2:$F515,4,0),3)*0.75^IF(OR(VLOOKUP($C354,'Final Sites'!$A:$C,3,0)&gt;0),$E354-1,IF($G354&lt;=3,$E354+3,IF($G354&lt;=6,$E354+2,IF($G354&lt;=30,$E354+1,$E354))))*IF(VLOOKUP($C354,'Final Sites'!$A:$C,3,0)=2,1/10,1),"")</f>
        <v>2.87625</v>
      </c>
      <c r="L354" s="105">
        <f t="shared" si="2"/>
        <v>20</v>
      </c>
      <c r="M354" s="105" t="str">
        <f t="shared" si="3"/>
        <v>Sehndohn Province FC (CRM)</v>
      </c>
      <c r="N354" s="106">
        <f t="shared" si="4"/>
        <v>3.67000014</v>
      </c>
    </row>
    <row r="355" ht="9.0" customHeight="1">
      <c r="A355" s="113" t="s">
        <v>1068</v>
      </c>
      <c r="B355" s="96" t="s">
        <v>284</v>
      </c>
      <c r="C355" s="110" t="s">
        <v>1004</v>
      </c>
      <c r="D355" s="96"/>
      <c r="E355" s="96">
        <v>2.0</v>
      </c>
      <c r="F355" s="96" t="s">
        <v>925</v>
      </c>
      <c r="G355" s="111">
        <f>IFERROR(VLOOKUP($B355,Associations!$B$2:$F$1093,5,0),"")</f>
        <v>29</v>
      </c>
      <c r="H355" s="106">
        <f>IFERROR(IF(ISNA(VLOOKUP(CONCATENATE(A355," ",B355),'Club Coëff'!$D$2:$E515,2,0)),VLOOKUP($B355,Associations!$B$2:$F515,2,0)/5,VLOOKUP(CONCATENATE(A355," ",B355),'Club Coëff'!$D$2:$E515,2,0)),"")</f>
        <v>3.233000059</v>
      </c>
      <c r="I355" s="112" t="str">
        <f>IFERROR(IF(AND(OR(C355="CC",C355="GC"),ISNA(VLOOKUP(CONCATENATE(A355," ",B355),'Club Coëff'!$D$2:$E$65536,2,0))),"*",""),"")</f>
        <v/>
      </c>
      <c r="J355" s="106" t="str">
        <f t="shared" si="1"/>
        <v>Welkar (MNG)</v>
      </c>
      <c r="K355" s="106">
        <f>IFERROR(ROUND(VLOOKUP($B355,Associations!$B$2:$F515,4,0),3)*0.75^IF(OR(VLOOKUP($C355,'Final Sites'!$A:$C,3,0)&gt;0),$E355-1,IF($G355&lt;=3,$E355+3,IF($G355&lt;=6,$E355+2,IF($G355&lt;=30,$E355+1,$E355))))*IF(VLOOKUP($C355,'Final Sites'!$A:$C,3,0)=2,1/10,1),"")</f>
        <v>2.712375</v>
      </c>
      <c r="L355" s="105">
        <f t="shared" si="2"/>
        <v>6</v>
      </c>
      <c r="M355" s="105" t="str">
        <f t="shared" si="3"/>
        <v>Welkar (MNG)</v>
      </c>
      <c r="N355" s="106">
        <f t="shared" si="4"/>
        <v>3.233000059</v>
      </c>
    </row>
    <row r="356" ht="9.0" customHeight="1">
      <c r="A356" s="113" t="s">
        <v>1069</v>
      </c>
      <c r="B356" s="96" t="s">
        <v>233</v>
      </c>
      <c r="C356" s="110" t="s">
        <v>1004</v>
      </c>
      <c r="D356" s="96"/>
      <c r="E356" s="96">
        <v>2.0</v>
      </c>
      <c r="F356" s="96" t="s">
        <v>925</v>
      </c>
      <c r="G356" s="111">
        <f>IFERROR(VLOOKUP($B356,Associations!$B$2:$F$1093,5,0),"")</f>
        <v>30</v>
      </c>
      <c r="H356" s="106">
        <f>IFERROR(IF(ISNA(VLOOKUP(CONCATENATE(A356," ",B356),'Club Coëff'!$D$2:$E515,2,0)),VLOOKUP($B356,Associations!$B$2:$F515,2,0)/5,VLOOKUP(CONCATENATE(A356," ",B356),'Club Coëff'!$D$2:$E515,2,0)),"")</f>
        <v>2.990000119</v>
      </c>
      <c r="I356" s="112" t="str">
        <f>IFERROR(IF(AND(OR(C356="CC",C356="GC"),ISNA(VLOOKUP(CONCATENATE(A356," ",B356),'Club Coëff'!$D$2:$E$65536,2,0))),"*",""),"")</f>
        <v/>
      </c>
      <c r="J356" s="106" t="str">
        <f t="shared" si="1"/>
        <v>Delacuse United (CAW)</v>
      </c>
      <c r="K356" s="106">
        <f>IFERROR(ROUND(VLOOKUP($B356,Associations!$B$2:$F515,4,0),3)*0.75^IF(OR(VLOOKUP($C356,'Final Sites'!$A:$C,3,0)&gt;0),$E356-1,IF($G356&lt;=3,$E356+3,IF($G356&lt;=6,$E356+2,IF($G356&lt;=30,$E356+1,$E356))))*IF(VLOOKUP($C356,'Final Sites'!$A:$C,3,0)=2,1/10,1),"")</f>
        <v>2.62125</v>
      </c>
      <c r="L356" s="105">
        <f t="shared" si="2"/>
        <v>15</v>
      </c>
      <c r="M356" s="105" t="str">
        <f t="shared" si="3"/>
        <v>Delacuse United (CAW)</v>
      </c>
      <c r="N356" s="106">
        <f t="shared" si="4"/>
        <v>2.990000119</v>
      </c>
    </row>
    <row r="357" ht="9.0" customHeight="1">
      <c r="A357" s="113" t="s">
        <v>1070</v>
      </c>
      <c r="B357" s="96" t="s">
        <v>317</v>
      </c>
      <c r="C357" s="110" t="s">
        <v>1004</v>
      </c>
      <c r="D357" s="96"/>
      <c r="E357" s="96">
        <v>2.0</v>
      </c>
      <c r="F357" s="96" t="s">
        <v>925</v>
      </c>
      <c r="G357" s="111">
        <f>IFERROR(VLOOKUP($B357,Associations!$B$2:$F$1093,5,0),"")</f>
        <v>32</v>
      </c>
      <c r="H357" s="106">
        <f>IFERROR(IF(ISNA(VLOOKUP(CONCATENATE(A357," ",B357),'Club Coëff'!$D$2:$E515,2,0)),VLOOKUP($B357,Associations!$B$2:$F515,2,0)/5,VLOOKUP(CONCATENATE(A357," ",B357),'Club Coëff'!$D$2:$E515,2,0)),"")</f>
        <v>2.725000089</v>
      </c>
      <c r="I357" s="112" t="str">
        <f>IFERROR(IF(AND(OR(C357="CC",C357="GC"),ISNA(VLOOKUP(CONCATENATE(A357," ",B357),'Club Coëff'!$D$2:$E$65536,2,0))),"*",""),"")</f>
        <v/>
      </c>
      <c r="J357" s="106" t="str">
        <f t="shared" si="1"/>
        <v>Real Oakwood (SSO)</v>
      </c>
      <c r="K357" s="106">
        <f>IFERROR(ROUND(VLOOKUP($B357,Associations!$B$2:$F515,4,0),3)*0.75^IF(OR(VLOOKUP($C357,'Final Sites'!$A:$C,3,0)&gt;0),$E357-1,IF($G357&lt;=3,$E357+3,IF($G357&lt;=6,$E357+2,IF($G357&lt;=30,$E357+1,$E357))))*IF(VLOOKUP($C357,'Final Sites'!$A:$C,3,0)=2,1/10,1),"")</f>
        <v>2.521875</v>
      </c>
      <c r="L357" s="105">
        <f t="shared" si="2"/>
        <v>12</v>
      </c>
      <c r="M357" s="105" t="str">
        <f t="shared" si="3"/>
        <v>Real Oakwood (SSO)</v>
      </c>
      <c r="N357" s="106">
        <f t="shared" si="4"/>
        <v>2.725000089</v>
      </c>
    </row>
    <row r="358" ht="9.0" customHeight="1">
      <c r="A358" s="113" t="s">
        <v>1071</v>
      </c>
      <c r="B358" s="96" t="s">
        <v>340</v>
      </c>
      <c r="C358" s="110" t="s">
        <v>1004</v>
      </c>
      <c r="D358" s="96"/>
      <c r="E358" s="96">
        <v>2.0</v>
      </c>
      <c r="F358" s="96" t="s">
        <v>925</v>
      </c>
      <c r="G358" s="111">
        <f>IFERROR(VLOOKUP($B358,Associations!$B$2:$F$1093,5,0),"")</f>
        <v>33</v>
      </c>
      <c r="H358" s="106">
        <f>IFERROR(IF(ISNA(VLOOKUP(CONCATENATE(A358," ",B358),'Club Coëff'!$D$2:$E515,2,0)),VLOOKUP($B358,Associations!$B$2:$F515,2,0)/5,VLOOKUP(CONCATENATE(A358," ",B358),'Club Coëff'!$D$2:$E515,2,0)),"")</f>
        <v>2.652000042</v>
      </c>
      <c r="I358" s="112" t="str">
        <f>IFERROR(IF(AND(OR(C358="CC",C358="GC"),ISNA(VLOOKUP(CONCATENATE(A358," ",B358),'Club Coëff'!$D$2:$E$65536,2,0))),"*",""),"")</f>
        <v/>
      </c>
      <c r="J358" s="106" t="str">
        <f t="shared" si="1"/>
        <v>Pantarele Negre (ANT)</v>
      </c>
      <c r="K358" s="106">
        <f>IFERROR(ROUND(VLOOKUP($B358,Associations!$B$2:$F515,4,0),3)*0.75^IF(OR(VLOOKUP($C358,'Final Sites'!$A:$C,3,0)&gt;0),$E358-1,IF($G358&lt;=3,$E358+3,IF($G358&lt;=6,$E358+2,IF($G358&lt;=30,$E358+1,$E358))))*IF(VLOOKUP($C358,'Final Sites'!$A:$C,3,0)=2,1/10,1),"")</f>
        <v>2.4945</v>
      </c>
      <c r="L358" s="105">
        <f t="shared" si="2"/>
        <v>15</v>
      </c>
      <c r="M358" s="105" t="str">
        <f t="shared" si="3"/>
        <v>Pantarele Negre (ANT)</v>
      </c>
      <c r="N358" s="106">
        <f t="shared" si="4"/>
        <v>2.652000042</v>
      </c>
    </row>
    <row r="359" ht="9.0" customHeight="1">
      <c r="A359" s="113" t="s">
        <v>1072</v>
      </c>
      <c r="B359" s="96" t="s">
        <v>298</v>
      </c>
      <c r="C359" s="110" t="s">
        <v>1004</v>
      </c>
      <c r="D359" s="96"/>
      <c r="E359" s="96">
        <v>2.0</v>
      </c>
      <c r="F359" s="96" t="s">
        <v>925</v>
      </c>
      <c r="G359" s="111">
        <f>IFERROR(VLOOKUP($B359,Associations!$B$2:$F$1093,5,0),"")</f>
        <v>34</v>
      </c>
      <c r="H359" s="106">
        <f>IFERROR(IF(ISNA(VLOOKUP(CONCATENATE(A359," ",B359),'Club Coëff'!$D$2:$E515,2,0)),VLOOKUP($B359,Associations!$B$2:$F515,2,0)/5,VLOOKUP(CONCATENATE(A359," ",B359),'Club Coëff'!$D$2:$E515,2,0)),"")</f>
        <v>2.355000103</v>
      </c>
      <c r="I359" s="112" t="str">
        <f>IFERROR(IF(AND(OR(C359="CC",C359="GC"),ISNA(VLOOKUP(CONCATENATE(A359," ",B359),'Club Coëff'!$D$2:$E$65536,2,0))),"*",""),"")</f>
        <v/>
      </c>
      <c r="J359" s="106" t="str">
        <f t="shared" si="1"/>
        <v>Dullham Town (LLF)</v>
      </c>
      <c r="K359" s="106">
        <f>IFERROR(ROUND(VLOOKUP($B359,Associations!$B$2:$F515,4,0),3)*0.75^IF(OR(VLOOKUP($C359,'Final Sites'!$A:$C,3,0)&gt;0),$E359-1,IF($G359&lt;=3,$E359+3,IF($G359&lt;=6,$E359+2,IF($G359&lt;=30,$E359+1,$E359))))*IF(VLOOKUP($C359,'Final Sites'!$A:$C,3,0)=2,1/10,1),"")</f>
        <v>2.383125</v>
      </c>
      <c r="L359" s="105">
        <f t="shared" si="2"/>
        <v>12</v>
      </c>
      <c r="M359" s="105" t="str">
        <f t="shared" si="3"/>
        <v>Dullham Town (LLF)</v>
      </c>
      <c r="N359" s="106">
        <f t="shared" si="4"/>
        <v>2.355000103</v>
      </c>
    </row>
    <row r="360" ht="9.0" customHeight="1">
      <c r="A360" s="113" t="s">
        <v>1073</v>
      </c>
      <c r="B360" s="96" t="s">
        <v>348</v>
      </c>
      <c r="C360" s="110" t="s">
        <v>1004</v>
      </c>
      <c r="D360" s="96"/>
      <c r="E360" s="96">
        <v>2.0</v>
      </c>
      <c r="F360" s="96" t="s">
        <v>925</v>
      </c>
      <c r="G360" s="111">
        <f>IFERROR(VLOOKUP($B360,Associations!$B$2:$F$1093,5,0),"")</f>
        <v>37</v>
      </c>
      <c r="H360" s="106">
        <f>IFERROR(IF(ISNA(VLOOKUP(CONCATENATE(A360," ",B360),'Club Coëff'!$D$2:$E515,2,0)),VLOOKUP($B360,Associations!$B$2:$F515,2,0)/5,VLOOKUP(CONCATENATE(A360," ",B360),'Club Coëff'!$D$2:$E515,2,0)),"")</f>
        <v>1.920000042</v>
      </c>
      <c r="I360" s="112" t="str">
        <f>IFERROR(IF(AND(OR(C360="CC",C360="GC"),ISNA(VLOOKUP(CONCATENATE(A360," ",B360),'Club Coëff'!$D$2:$E$65536,2,0))),"*",""),"")</f>
        <v/>
      </c>
      <c r="J360" s="106" t="str">
        <f t="shared" si="1"/>
        <v>Pelethas United (COS)</v>
      </c>
      <c r="K360" s="106">
        <f>IFERROR(ROUND(VLOOKUP($B360,Associations!$B$2:$F515,4,0),3)*0.75^IF(OR(VLOOKUP($C360,'Final Sites'!$A:$C,3,0)&gt;0),$E360-1,IF($G360&lt;=3,$E360+3,IF($G360&lt;=6,$E360+2,IF($G360&lt;=30,$E360+1,$E360))))*IF(VLOOKUP($C360,'Final Sites'!$A:$C,3,0)=2,1/10,1),"")</f>
        <v>2.22</v>
      </c>
      <c r="L360" s="105">
        <f t="shared" si="2"/>
        <v>15</v>
      </c>
      <c r="M360" s="105" t="str">
        <f t="shared" si="3"/>
        <v>Pelethas United (COS)</v>
      </c>
      <c r="N360" s="106">
        <f t="shared" si="4"/>
        <v>1.920000042</v>
      </c>
    </row>
    <row r="361" ht="9.0" customHeight="1">
      <c r="A361" s="113" t="s">
        <v>1074</v>
      </c>
      <c r="B361" s="96" t="s">
        <v>309</v>
      </c>
      <c r="C361" s="110" t="s">
        <v>1004</v>
      </c>
      <c r="D361" s="96"/>
      <c r="E361" s="96">
        <v>2.0</v>
      </c>
      <c r="F361" s="96" t="s">
        <v>925</v>
      </c>
      <c r="G361" s="111">
        <f>IFERROR(VLOOKUP($B361,Associations!$B$2:$F$1093,5,0),"")</f>
        <v>39</v>
      </c>
      <c r="H361" s="106">
        <f>IFERROR(IF(ISNA(VLOOKUP(CONCATENATE(A361," ",B361),'Club Coëff'!$D$2:$E515,2,0)),VLOOKUP($B361,Associations!$B$2:$F515,2,0)/5,VLOOKUP(CONCATENATE(A361," ",B361),'Club Coëff'!$D$2:$E515,2,0)),"")</f>
        <v>1.820000035</v>
      </c>
      <c r="I361" s="112" t="str">
        <f>IFERROR(IF(AND(OR(C361="CC",C361="GC"),ISNA(VLOOKUP(CONCATENATE(A361," ",B361),'Club Coëff'!$D$2:$E$65536,2,0))),"*",""),"")</f>
        <v/>
      </c>
      <c r="J361" s="106" t="str">
        <f t="shared" si="1"/>
        <v>São Ratazano (CPV)</v>
      </c>
      <c r="K361" s="106">
        <f>IFERROR(ROUND(VLOOKUP($B361,Associations!$B$2:$F515,4,0),3)*0.75^IF(OR(VLOOKUP($C361,'Final Sites'!$A:$C,3,0)&gt;0),$E361-1,IF($G361&lt;=3,$E361+3,IF($G361&lt;=6,$E361+2,IF($G361&lt;=30,$E361+1,$E361))))*IF(VLOOKUP($C361,'Final Sites'!$A:$C,3,0)=2,1/10,1),"")</f>
        <v>2.1825</v>
      </c>
      <c r="L361" s="105">
        <f t="shared" si="2"/>
        <v>12</v>
      </c>
      <c r="M361" s="105" t="str">
        <f t="shared" si="3"/>
        <v>São Ratazano (CPV)</v>
      </c>
      <c r="N361" s="106">
        <f t="shared" si="4"/>
        <v>1.820000035</v>
      </c>
    </row>
    <row r="362" ht="9.0" customHeight="1">
      <c r="A362" s="113" t="s">
        <v>1075</v>
      </c>
      <c r="B362" s="96" t="s">
        <v>464</v>
      </c>
      <c r="C362" s="110" t="s">
        <v>1004</v>
      </c>
      <c r="D362" s="96"/>
      <c r="E362" s="96">
        <v>2.0</v>
      </c>
      <c r="F362" s="96" t="s">
        <v>925</v>
      </c>
      <c r="G362" s="111">
        <f>IFERROR(VLOOKUP($B362,Associations!$B$2:$F$1093,5,0),"")</f>
        <v>41</v>
      </c>
      <c r="H362" s="106">
        <f>IFERROR(IF(ISNA(VLOOKUP(CONCATENATE(A362," ",B362),'Club Coëff'!$D$2:$E515,2,0)),VLOOKUP($B362,Associations!$B$2:$F515,2,0)/5,VLOOKUP(CONCATENATE(A362," ",B362),'Club Coëff'!$D$2:$E515,2,0)),"")</f>
        <v>1.670000072</v>
      </c>
      <c r="I362" s="112" t="str">
        <f>IFERROR(IF(AND(OR(C362="CC",C362="GC"),ISNA(VLOOKUP(CONCATENATE(A362," ",B362),'Club Coëff'!$D$2:$E$65536,2,0))),"*",""),"")</f>
        <v/>
      </c>
      <c r="J362" s="106" t="str">
        <f t="shared" si="1"/>
        <v>Cabin Boys (MIU)</v>
      </c>
      <c r="K362" s="106">
        <f>IFERROR(ROUND(VLOOKUP($B362,Associations!$B$2:$F515,4,0),3)*0.75^IF(OR(VLOOKUP($C362,'Final Sites'!$A:$C,3,0)&gt;0),$E362-1,IF($G362&lt;=3,$E362+3,IF($G362&lt;=6,$E362+2,IF($G362&lt;=30,$E362+1,$E362))))*IF(VLOOKUP($C362,'Final Sites'!$A:$C,3,0)=2,1/10,1),"")</f>
        <v>2.12625</v>
      </c>
      <c r="L362" s="105">
        <f t="shared" si="2"/>
        <v>10</v>
      </c>
      <c r="M362" s="105" t="str">
        <f t="shared" si="3"/>
        <v>Cabin Boys (MIU)</v>
      </c>
      <c r="N362" s="106">
        <f t="shared" si="4"/>
        <v>1.670000072</v>
      </c>
    </row>
    <row r="363" ht="9.0" customHeight="1">
      <c r="A363" s="113" t="s">
        <v>1076</v>
      </c>
      <c r="B363" s="96" t="s">
        <v>417</v>
      </c>
      <c r="C363" s="110" t="s">
        <v>1004</v>
      </c>
      <c r="D363" s="96"/>
      <c r="E363" s="96">
        <v>2.0</v>
      </c>
      <c r="F363" s="96" t="s">
        <v>925</v>
      </c>
      <c r="G363" s="111">
        <f>IFERROR(VLOOKUP($B363,Associations!$B$2:$F$1093,5,0),"")</f>
        <v>45</v>
      </c>
      <c r="H363" s="106">
        <f>IFERROR(IF(ISNA(VLOOKUP(CONCATENATE(A363," ",B363),'Club Coëff'!$D$2:$E515,2,0)),VLOOKUP($B363,Associations!$B$2:$F515,2,0)/5,VLOOKUP(CONCATENATE(A363," ",B363),'Club Coëff'!$D$2:$E515,2,0)),"")</f>
        <v>1.405000066</v>
      </c>
      <c r="I363" s="112" t="str">
        <f>IFERROR(IF(AND(OR(C363="CC",C363="GC"),ISNA(VLOOKUP(CONCATENATE(A363," ",B363),'Club Coëff'!$D$2:$E$65536,2,0))),"*",""),"")</f>
        <v/>
      </c>
      <c r="J363" s="106" t="str">
        <f t="shared" si="1"/>
        <v>Ytriba Shock (UNF)</v>
      </c>
      <c r="K363" s="106">
        <f>IFERROR(ROUND(VLOOKUP($B363,Associations!$B$2:$F515,4,0),3)*0.75^IF(OR(VLOOKUP($C363,'Final Sites'!$A:$C,3,0)&gt;0),$E363-1,IF($G363&lt;=3,$E363+3,IF($G363&lt;=6,$E363+2,IF($G363&lt;=30,$E363+1,$E363))))*IF(VLOOKUP($C363,'Final Sites'!$A:$C,3,0)=2,1/10,1),"")</f>
        <v>2.026875</v>
      </c>
      <c r="L363" s="105">
        <f t="shared" si="2"/>
        <v>12</v>
      </c>
      <c r="M363" s="105" t="str">
        <f t="shared" si="3"/>
        <v>Ytriba Shock (UNF)</v>
      </c>
      <c r="N363" s="106">
        <f t="shared" si="4"/>
        <v>1.405000066</v>
      </c>
    </row>
    <row r="364" ht="9.0" customHeight="1">
      <c r="A364" s="113" t="s">
        <v>1077</v>
      </c>
      <c r="B364" s="96" t="s">
        <v>405</v>
      </c>
      <c r="C364" s="110" t="s">
        <v>1004</v>
      </c>
      <c r="D364" s="96"/>
      <c r="E364" s="96">
        <v>2.0</v>
      </c>
      <c r="F364" s="96" t="s">
        <v>925</v>
      </c>
      <c r="G364" s="111">
        <f>IFERROR(VLOOKUP($B364,Associations!$B$2:$F$1093,5,0),"")</f>
        <v>46</v>
      </c>
      <c r="H364" s="106">
        <f>IFERROR(IF(ISNA(VLOOKUP(CONCATENATE(A364," ",B364),'Club Coëff'!$D$2:$E515,2,0)),VLOOKUP($B364,Associations!$B$2:$F515,2,0)/5,VLOOKUP(CONCATENATE(A364," ",B364),'Club Coëff'!$D$2:$E515,2,0)),"")</f>
        <v>1.360000034</v>
      </c>
      <c r="I364" s="112" t="str">
        <f>IFERROR(IF(AND(OR(C364="CC",C364="GC"),ISNA(VLOOKUP(CONCATENATE(A364," ",B364),'Club Coëff'!$D$2:$E$65536,2,0))),"*",""),"")</f>
        <v/>
      </c>
      <c r="J364" s="106" t="str">
        <f t="shared" si="1"/>
        <v>Estudiantes CRF (OSD)</v>
      </c>
      <c r="K364" s="106">
        <f>IFERROR(ROUND(VLOOKUP($B364,Associations!$B$2:$F515,4,0),3)*0.75^IF(OR(VLOOKUP($C364,'Final Sites'!$A:$C,3,0)&gt;0),$E364-1,IF($G364&lt;=3,$E364+3,IF($G364&lt;=6,$E364+2,IF($G364&lt;=30,$E364+1,$E364))))*IF(VLOOKUP($C364,'Final Sites'!$A:$C,3,0)=2,1/10,1),"")</f>
        <v>2.01</v>
      </c>
      <c r="L364" s="105">
        <f t="shared" si="2"/>
        <v>15</v>
      </c>
      <c r="M364" s="105" t="str">
        <f t="shared" si="3"/>
        <v>Estudiantes CRF (OSD)</v>
      </c>
      <c r="N364" s="106">
        <f t="shared" si="4"/>
        <v>1.360000034</v>
      </c>
    </row>
    <row r="365" ht="9.0" customHeight="1">
      <c r="A365" s="113" t="s">
        <v>1078</v>
      </c>
      <c r="B365" s="96" t="s">
        <v>479</v>
      </c>
      <c r="C365" s="110" t="s">
        <v>1004</v>
      </c>
      <c r="D365" s="96"/>
      <c r="E365" s="96">
        <v>2.0</v>
      </c>
      <c r="F365" s="96" t="s">
        <v>925</v>
      </c>
      <c r="G365" s="111">
        <f>IFERROR(VLOOKUP($B365,Associations!$B$2:$F$1093,5,0),"")</f>
        <v>48</v>
      </c>
      <c r="H365" s="106">
        <f>IFERROR(IF(ISNA(VLOOKUP(CONCATENATE(A365," ",B365),'Club Coëff'!$D$2:$E515,2,0)),VLOOKUP($B365,Associations!$B$2:$F515,2,0)/5,VLOOKUP(CONCATENATE(A365," ",B365),'Club Coëff'!$D$2:$E515,2,0)),"")</f>
        <v>1.230000031</v>
      </c>
      <c r="I365" s="112" t="str">
        <f>IFERROR(IF(AND(OR(C365="CC",C365="GC"),ISNA(VLOOKUP(CONCATENATE(A365," ",B365),'Club Coëff'!$D$2:$E$65536,2,0))),"*",""),"")</f>
        <v/>
      </c>
      <c r="J365" s="106" t="str">
        <f t="shared" si="1"/>
        <v>CCPD Brifddinas (AEL)</v>
      </c>
      <c r="K365" s="106">
        <f>IFERROR(ROUND(VLOOKUP($B365,Associations!$B$2:$F515,4,0),3)*0.75^IF(OR(VLOOKUP($C365,'Final Sites'!$A:$C,3,0)&gt;0),$E365-1,IF($G365&lt;=3,$E365+3,IF($G365&lt;=6,$E365+2,IF($G365&lt;=30,$E365+1,$E365))))*IF(VLOOKUP($C365,'Final Sites'!$A:$C,3,0)=2,1/10,1),"")</f>
        <v>1.96125</v>
      </c>
      <c r="L365" s="105">
        <f t="shared" si="2"/>
        <v>15</v>
      </c>
      <c r="M365" s="105" t="str">
        <f t="shared" si="3"/>
        <v>CCPD Brifddinas (AEL)</v>
      </c>
      <c r="N365" s="106">
        <f t="shared" si="4"/>
        <v>1.230000031</v>
      </c>
    </row>
    <row r="366" ht="9.0" customHeight="1">
      <c r="A366" s="113" t="s">
        <v>1079</v>
      </c>
      <c r="B366" s="96" t="s">
        <v>434</v>
      </c>
      <c r="C366" s="110" t="s">
        <v>1004</v>
      </c>
      <c r="D366" s="96"/>
      <c r="E366" s="96">
        <v>2.0</v>
      </c>
      <c r="F366" s="96" t="s">
        <v>925</v>
      </c>
      <c r="G366" s="111">
        <f>IFERROR(VLOOKUP($B366,Associations!$B$2:$F$1093,5,0),"")</f>
        <v>51</v>
      </c>
      <c r="H366" s="106">
        <f>IFERROR(IF(ISNA(VLOOKUP(CONCATENATE(A366," ",B366),'Club Coëff'!$D$2:$E515,2,0)),VLOOKUP($B366,Associations!$B$2:$F515,2,0)/5,VLOOKUP(CONCATENATE(A366," ",B366),'Club Coëff'!$D$2:$E515,2,0)),"")</f>
        <v>1.015000075</v>
      </c>
      <c r="I366" s="112" t="str">
        <f>IFERROR(IF(AND(OR(C366="CC",C366="GC"),ISNA(VLOOKUP(CONCATENATE(A366," ",B366),'Club Coëff'!$D$2:$E$65536,2,0))),"*",""),"")</f>
        <v/>
      </c>
      <c r="J366" s="106" t="str">
        <f t="shared" si="1"/>
        <v>Sa Aln FK (AMV)</v>
      </c>
      <c r="K366" s="106">
        <f>IFERROR(ROUND(VLOOKUP($B366,Associations!$B$2:$F515,4,0),3)*0.75^IF(OR(VLOOKUP($C366,'Final Sites'!$A:$C,3,0)&gt;0),$E366-1,IF($G366&lt;=3,$E366+3,IF($G366&lt;=6,$E366+2,IF($G366&lt;=30,$E366+1,$E366))))*IF(VLOOKUP($C366,'Final Sites'!$A:$C,3,0)=2,1/10,1),"")</f>
        <v>1.880625</v>
      </c>
      <c r="L366" s="105">
        <f t="shared" si="2"/>
        <v>9</v>
      </c>
      <c r="M366" s="105" t="str">
        <f t="shared" si="3"/>
        <v>Sa Aln FK (AMV)</v>
      </c>
      <c r="N366" s="106">
        <f t="shared" si="4"/>
        <v>1.015000075</v>
      </c>
    </row>
    <row r="367" ht="9.0" customHeight="1">
      <c r="A367" s="113" t="s">
        <v>1080</v>
      </c>
      <c r="B367" s="96" t="s">
        <v>475</v>
      </c>
      <c r="C367" s="110" t="s">
        <v>1004</v>
      </c>
      <c r="D367" s="96"/>
      <c r="E367" s="96">
        <v>2.0</v>
      </c>
      <c r="F367" s="96" t="s">
        <v>925</v>
      </c>
      <c r="G367" s="111">
        <f>IFERROR(VLOOKUP($B367,Associations!$B$2:$F$1093,5,0),"")</f>
        <v>52</v>
      </c>
      <c r="H367" s="106">
        <f>IFERROR(IF(ISNA(VLOOKUP(CONCATENATE(A367," ",B367),'Club Coëff'!$D$2:$E515,2,0)),VLOOKUP($B367,Associations!$B$2:$F515,2,0)/5,VLOOKUP(CONCATENATE(A367," ",B367),'Club Coëff'!$D$2:$E515,2,0)),"")</f>
        <v>0.9750000365</v>
      </c>
      <c r="I367" s="112" t="str">
        <f>IFERROR(IF(AND(OR(C367="CC",C367="GC"),ISNA(VLOOKUP(CONCATENATE(A367," ",B367),'Club Coëff'!$D$2:$E$65536,2,0))),"*",""),"")</f>
        <v/>
      </c>
      <c r="J367" s="106" t="str">
        <f t="shared" si="1"/>
        <v>Crewe Alexandra (MAP)</v>
      </c>
      <c r="K367" s="106">
        <f>IFERROR(ROUND(VLOOKUP($B367,Associations!$B$2:$F515,4,0),3)*0.75^IF(OR(VLOOKUP($C367,'Final Sites'!$A:$C,3,0)&gt;0),$E367-1,IF($G367&lt;=3,$E367+3,IF($G367&lt;=6,$E367+2,IF($G367&lt;=30,$E367+1,$E367))))*IF(VLOOKUP($C367,'Final Sites'!$A:$C,3,0)=2,1/10,1),"")</f>
        <v>1.865625</v>
      </c>
      <c r="L367" s="105">
        <f t="shared" si="2"/>
        <v>15</v>
      </c>
      <c r="M367" s="105" t="str">
        <f t="shared" si="3"/>
        <v>Crewe Alexandra (MAP)</v>
      </c>
      <c r="N367" s="106">
        <f t="shared" si="4"/>
        <v>0.9750000365</v>
      </c>
    </row>
    <row r="368" ht="9.0" customHeight="1">
      <c r="A368" s="113" t="s">
        <v>1081</v>
      </c>
      <c r="B368" s="96" t="s">
        <v>391</v>
      </c>
      <c r="C368" s="110" t="s">
        <v>1004</v>
      </c>
      <c r="D368" s="96"/>
      <c r="E368" s="96">
        <v>2.0</v>
      </c>
      <c r="F368" s="96" t="s">
        <v>925</v>
      </c>
      <c r="G368" s="111">
        <f>IFERROR(VLOOKUP($B368,Associations!$B$2:$F$1093,5,0),"")</f>
        <v>53</v>
      </c>
      <c r="H368" s="106">
        <f>IFERROR(IF(ISNA(VLOOKUP(CONCATENATE(A368," ",B368),'Club Coëff'!$D$2:$E515,2,0)),VLOOKUP($B368,Associations!$B$2:$F515,2,0)/5,VLOOKUP(CONCATENATE(A368," ",B368),'Club Coëff'!$D$2:$E515,2,0)),"")</f>
        <v>0.920000092</v>
      </c>
      <c r="I368" s="112" t="str">
        <f>IFERROR(IF(AND(OR(C368="CC",C368="GC"),ISNA(VLOOKUP(CONCATENATE(A368," ",B368),'Club Coëff'!$D$2:$E$65536,2,0))),"*",""),"")</f>
        <v/>
      </c>
      <c r="J368" s="106" t="str">
        <f t="shared" si="1"/>
        <v>Basin Plain (UGO)</v>
      </c>
      <c r="K368" s="106">
        <f>IFERROR(ROUND(VLOOKUP($B368,Associations!$B$2:$F515,4,0),3)*0.75^IF(OR(VLOOKUP($C368,'Final Sites'!$A:$C,3,0)&gt;0),$E368-1,IF($G368&lt;=3,$E368+3,IF($G368&lt;=6,$E368+2,IF($G368&lt;=30,$E368+1,$E368))))*IF(VLOOKUP($C368,'Final Sites'!$A:$C,3,0)=2,1/10,1),"")</f>
        <v>1.845</v>
      </c>
      <c r="L368" s="105">
        <f t="shared" si="2"/>
        <v>11</v>
      </c>
      <c r="M368" s="105" t="str">
        <f t="shared" si="3"/>
        <v>Basin Plain (UGO)</v>
      </c>
      <c r="N368" s="106">
        <f t="shared" si="4"/>
        <v>0.920000092</v>
      </c>
    </row>
    <row r="369" ht="9.0" customHeight="1">
      <c r="A369" s="113" t="s">
        <v>1082</v>
      </c>
      <c r="B369" s="96" t="s">
        <v>495</v>
      </c>
      <c r="C369" s="110" t="s">
        <v>1004</v>
      </c>
      <c r="D369" s="96"/>
      <c r="E369" s="96">
        <v>2.0</v>
      </c>
      <c r="F369" s="96" t="s">
        <v>925</v>
      </c>
      <c r="G369" s="111">
        <f>IFERROR(VLOOKUP($B369,Associations!$B$2:$F$1093,5,0),"")</f>
        <v>59</v>
      </c>
      <c r="H369" s="106">
        <f>IFERROR(IF(ISNA(VLOOKUP(CONCATENATE(A369," ",B369),'Club Coëff'!$D$2:$E515,2,0)),VLOOKUP($B369,Associations!$B$2:$F515,2,0)/5,VLOOKUP(CONCATENATE(A369," ",B369),'Club Coëff'!$D$2:$E515,2,0)),"")</f>
        <v>0.745000038</v>
      </c>
      <c r="I369" s="112" t="str">
        <f>IFERROR(IF(AND(OR(C369="CC",C369="GC"),ISNA(VLOOKUP(CONCATENATE(A369," ",B369),'Club Coëff'!$D$2:$E$65536,2,0))),"*",""),"")</f>
        <v/>
      </c>
      <c r="J369" s="106" t="str">
        <f t="shared" si="1"/>
        <v>Diamond Dust (KOR)</v>
      </c>
      <c r="K369" s="106">
        <f>IFERROR(ROUND(VLOOKUP($B369,Associations!$B$2:$F515,4,0),3)*0.75^IF(OR(VLOOKUP($C369,'Final Sites'!$A:$C,3,0)&gt;0),$E369-1,IF($G369&lt;=3,$E369+3,IF($G369&lt;=6,$E369+2,IF($G369&lt;=30,$E369+1,$E369))))*IF(VLOOKUP($C369,'Final Sites'!$A:$C,3,0)=2,1/10,1),"")</f>
        <v>1.779375</v>
      </c>
      <c r="L369" s="105">
        <f t="shared" si="2"/>
        <v>12</v>
      </c>
      <c r="M369" s="105" t="str">
        <f t="shared" si="3"/>
        <v>Diamond Dust (KOR)</v>
      </c>
      <c r="N369" s="106">
        <f t="shared" si="4"/>
        <v>0.745000038</v>
      </c>
    </row>
    <row r="370" ht="9.0" customHeight="1">
      <c r="A370" s="113" t="s">
        <v>749</v>
      </c>
      <c r="B370" s="96" t="s">
        <v>627</v>
      </c>
      <c r="C370" s="110" t="s">
        <v>1004</v>
      </c>
      <c r="D370" s="96"/>
      <c r="E370" s="96">
        <v>2.0</v>
      </c>
      <c r="F370" s="96" t="s">
        <v>925</v>
      </c>
      <c r="G370" s="111">
        <f>IFERROR(VLOOKUP($B370,Associations!$B$2:$F$1093,5,0),"")</f>
        <v>63</v>
      </c>
      <c r="H370" s="106">
        <f>IFERROR(IF(ISNA(VLOOKUP(CONCATENATE(A370," ",B370),'Club Coëff'!$D$2:$E515,2,0)),VLOOKUP($B370,Associations!$B$2:$F515,2,0)/5,VLOOKUP(CONCATENATE(A370," ",B370),'Club Coëff'!$D$2:$E515,2,0)),"")</f>
        <v>0.6300000395</v>
      </c>
      <c r="I370" s="112" t="str">
        <f>IFERROR(IF(AND(OR(C370="CC",C370="GC"),ISNA(VLOOKUP(CONCATENATE(A370," ",B370),'Club Coëff'!$D$2:$E$65536,2,0))),"*",""),"")</f>
        <v/>
      </c>
      <c r="J370" s="106" t="str">
        <f t="shared" si="1"/>
        <v>Topian United (BRP)</v>
      </c>
      <c r="K370" s="106">
        <f>IFERROR(ROUND(VLOOKUP($B370,Associations!$B$2:$F515,4,0),3)*0.75^IF(OR(VLOOKUP($C370,'Final Sites'!$A:$C,3,0)&gt;0),$E370-1,IF($G370&lt;=3,$E370+3,IF($G370&lt;=6,$E370+2,IF($G370&lt;=30,$E370+1,$E370))))*IF(VLOOKUP($C370,'Final Sites'!$A:$C,3,0)=2,1/10,1),"")</f>
        <v>1.73625</v>
      </c>
      <c r="L370" s="105">
        <f t="shared" si="2"/>
        <v>13</v>
      </c>
      <c r="M370" s="105" t="str">
        <f t="shared" si="3"/>
        <v>Topian United (BRP)</v>
      </c>
      <c r="N370" s="106">
        <f t="shared" si="4"/>
        <v>0.6300000395</v>
      </c>
    </row>
    <row r="371" ht="9.0" customHeight="1">
      <c r="A371" s="113" t="s">
        <v>1083</v>
      </c>
      <c r="B371" s="96" t="s">
        <v>602</v>
      </c>
      <c r="C371" s="110" t="s">
        <v>1004</v>
      </c>
      <c r="D371" s="96"/>
      <c r="E371" s="96">
        <v>2.0</v>
      </c>
      <c r="F371" s="96" t="s">
        <v>925</v>
      </c>
      <c r="G371" s="111">
        <f>IFERROR(VLOOKUP($B371,Associations!$B$2:$F$1093,5,0),"")</f>
        <v>67</v>
      </c>
      <c r="H371" s="106">
        <f>IFERROR(IF(ISNA(VLOOKUP(CONCATENATE(A371," ",B371),'Club Coëff'!$D$2:$E515,2,0)),VLOOKUP($B371,Associations!$B$2:$F515,2,0)/5,VLOOKUP(CONCATENATE(A371," ",B371),'Club Coëff'!$D$2:$E515,2,0)),"")</f>
        <v>0.50000005</v>
      </c>
      <c r="I371" s="112" t="str">
        <f>IFERROR(IF(AND(OR(C371="CC",C371="GC"),ISNA(VLOOKUP(CONCATENATE(A371," ",B371),'Club Coëff'!$D$2:$E$65536,2,0))),"*",""),"")</f>
        <v/>
      </c>
      <c r="J371" s="106" t="str">
        <f t="shared" si="1"/>
        <v>Pearl of the South (NSI)</v>
      </c>
      <c r="K371" s="106">
        <f>IFERROR(ROUND(VLOOKUP($B371,Associations!$B$2:$F515,4,0),3)*0.75^IF(OR(VLOOKUP($C371,'Final Sites'!$A:$C,3,0)&gt;0),$E371-1,IF($G371&lt;=3,$E371+3,IF($G371&lt;=6,$E371+2,IF($G371&lt;=30,$E371+1,$E371))))*IF(VLOOKUP($C371,'Final Sites'!$A:$C,3,0)=2,1/10,1),"")</f>
        <v>1.6875</v>
      </c>
      <c r="L371" s="105">
        <f t="shared" si="2"/>
        <v>18</v>
      </c>
      <c r="M371" s="105" t="str">
        <f t="shared" si="3"/>
        <v>Pearl of the South (NSI)</v>
      </c>
      <c r="N371" s="106">
        <f t="shared" si="4"/>
        <v>0.50000005</v>
      </c>
    </row>
    <row r="372" ht="9.0" customHeight="1">
      <c r="A372" s="113" t="s">
        <v>1084</v>
      </c>
      <c r="B372" s="96" t="s">
        <v>611</v>
      </c>
      <c r="C372" s="110" t="s">
        <v>1004</v>
      </c>
      <c r="D372" s="96"/>
      <c r="E372" s="96">
        <v>2.0</v>
      </c>
      <c r="F372" s="96" t="s">
        <v>925</v>
      </c>
      <c r="G372" s="111">
        <f>IFERROR(VLOOKUP($B372,Associations!$B$2:$F$1093,5,0),"")</f>
        <v>73</v>
      </c>
      <c r="H372" s="106">
        <f>IFERROR(IF(ISNA(VLOOKUP(CONCATENATE(A372," ",B372),'Club Coëff'!$D$2:$E515,2,0)),VLOOKUP($B372,Associations!$B$2:$F515,2,0)/5,VLOOKUP(CONCATENATE(A372," ",B372),'Club Coëff'!$D$2:$E515,2,0)),"")</f>
        <v>0.440000044</v>
      </c>
      <c r="I372" s="112" t="str">
        <f>IFERROR(IF(AND(OR(C372="CC",C372="GC"),ISNA(VLOOKUP(CONCATENATE(A372," ",B372),'Club Coëff'!$D$2:$E$65536,2,0))),"*",""),"")</f>
        <v/>
      </c>
      <c r="J372" s="106" t="str">
        <f t="shared" si="1"/>
        <v>Langaraitz Rovers (ITB)</v>
      </c>
      <c r="K372" s="106">
        <f>IFERROR(ROUND(VLOOKUP($B372,Associations!$B$2:$F515,4,0),3)*0.75^IF(OR(VLOOKUP($C372,'Final Sites'!$A:$C,3,0)&gt;0),$E372-1,IF($G372&lt;=3,$E372+3,IF($G372&lt;=6,$E372+2,IF($G372&lt;=30,$E372+1,$E372))))*IF(VLOOKUP($C372,'Final Sites'!$A:$C,3,0)=2,1/10,1),"")</f>
        <v>1.665</v>
      </c>
      <c r="L372" s="105">
        <f t="shared" si="2"/>
        <v>17</v>
      </c>
      <c r="M372" s="105" t="str">
        <f t="shared" si="3"/>
        <v>Langaraitz Rovers (ITB)</v>
      </c>
      <c r="N372" s="106">
        <f t="shared" si="4"/>
        <v>0.440000044</v>
      </c>
    </row>
    <row r="373" ht="9.0" customHeight="1">
      <c r="A373" s="113" t="s">
        <v>1085</v>
      </c>
      <c r="B373" s="96" t="s">
        <v>573</v>
      </c>
      <c r="C373" s="110" t="s">
        <v>1004</v>
      </c>
      <c r="D373" s="96"/>
      <c r="E373" s="96">
        <v>2.0</v>
      </c>
      <c r="F373" s="96" t="s">
        <v>925</v>
      </c>
      <c r="G373" s="111">
        <f>IFERROR(VLOOKUP($B373,Associations!$B$2:$F$1093,5,0),"")</f>
        <v>75</v>
      </c>
      <c r="H373" s="106">
        <f>IFERROR(IF(ISNA(VLOOKUP(CONCATENATE(A373," ",B373),'Club Coëff'!$D$2:$E515,2,0)),VLOOKUP($B373,Associations!$B$2:$F515,2,0)/5,VLOOKUP(CONCATENATE(A373," ",B373),'Club Coëff'!$D$2:$E515,2,0)),"")</f>
        <v>0.410000023</v>
      </c>
      <c r="I373" s="112" t="str">
        <f>IFERROR(IF(AND(OR(C373="CC",C373="GC"),ISNA(VLOOKUP(CONCATENATE(A373," ",B373),'Club Coëff'!$D$2:$E$65536,2,0))),"*",""),"")</f>
        <v/>
      </c>
      <c r="J373" s="106" t="str">
        <f t="shared" si="1"/>
        <v>Naracondingshire Castles (FLP)</v>
      </c>
      <c r="K373" s="106">
        <f>IFERROR(ROUND(VLOOKUP($B373,Associations!$B$2:$F515,4,0),3)*0.75^IF(OR(VLOOKUP($C373,'Final Sites'!$A:$C,3,0)&gt;0),$E373-1,IF($G373&lt;=3,$E373+3,IF($G373&lt;=6,$E373+2,IF($G373&lt;=30,$E373+1,$E373))))*IF(VLOOKUP($C373,'Final Sites'!$A:$C,3,0)=2,1/10,1),"")</f>
        <v>1.65375</v>
      </c>
      <c r="L373" s="105">
        <f t="shared" si="2"/>
        <v>24</v>
      </c>
      <c r="M373" s="105" t="str">
        <f t="shared" si="3"/>
        <v>Naracondingshire Castles (FLP)</v>
      </c>
      <c r="N373" s="106">
        <f t="shared" si="4"/>
        <v>0.410000023</v>
      </c>
    </row>
    <row r="374" ht="9.0" customHeight="1">
      <c r="A374" s="113" t="s">
        <v>1086</v>
      </c>
      <c r="B374" s="96" t="s">
        <v>661</v>
      </c>
      <c r="C374" s="110" t="s">
        <v>1004</v>
      </c>
      <c r="D374" s="96"/>
      <c r="E374" s="96">
        <v>2.0</v>
      </c>
      <c r="F374" s="96" t="s">
        <v>925</v>
      </c>
      <c r="G374" s="111">
        <f>IFERROR(VLOOKUP($B374,Associations!$B$2:$F$1093,5,0),"")</f>
        <v>76</v>
      </c>
      <c r="H374" s="106">
        <f>IFERROR(IF(ISNA(VLOOKUP(CONCATENATE(A374," ",B374),'Club Coëff'!$D$2:$E515,2,0)),VLOOKUP($B374,Associations!$B$2:$F515,2,0)/5,VLOOKUP(CONCATENATE(A374," ",B374),'Club Coëff'!$D$2:$E515,2,0)),"")</f>
        <v>0.4000000155</v>
      </c>
      <c r="I374" s="112" t="str">
        <f>IFERROR(IF(AND(OR(C374="CC",C374="GC"),ISNA(VLOOKUP(CONCATENATE(A374," ",B374),'Club Coëff'!$D$2:$E$65536,2,0))),"*",""),"")</f>
        <v/>
      </c>
      <c r="J374" s="106" t="str">
        <f t="shared" si="1"/>
        <v>Crystal (DAI)</v>
      </c>
      <c r="K374" s="106">
        <f>IFERROR(ROUND(VLOOKUP($B374,Associations!$B$2:$F515,4,0),3)*0.75^IF(OR(VLOOKUP($C374,'Final Sites'!$A:$C,3,0)&gt;0),$E374-1,IF($G374&lt;=3,$E374+3,IF($G374&lt;=6,$E374+2,IF($G374&lt;=30,$E374+1,$E374))))*IF(VLOOKUP($C374,'Final Sites'!$A:$C,3,0)=2,1/10,1),"")</f>
        <v>1.65</v>
      </c>
      <c r="L374" s="105">
        <f t="shared" si="2"/>
        <v>7</v>
      </c>
      <c r="M374" s="105" t="str">
        <f t="shared" si="3"/>
        <v>Crystal (DAI)</v>
      </c>
      <c r="N374" s="106">
        <f t="shared" si="4"/>
        <v>0.4000000155</v>
      </c>
    </row>
    <row r="375" ht="9.0" customHeight="1">
      <c r="A375" s="113" t="s">
        <v>1087</v>
      </c>
      <c r="B375" s="96" t="s">
        <v>578</v>
      </c>
      <c r="C375" s="110" t="s">
        <v>1004</v>
      </c>
      <c r="D375" s="96"/>
      <c r="E375" s="96">
        <v>2.0</v>
      </c>
      <c r="F375" s="96" t="s">
        <v>925</v>
      </c>
      <c r="G375" s="111">
        <f>IFERROR(VLOOKUP($B375,Associations!$B$2:$F$1093,5,0),"")</f>
        <v>78</v>
      </c>
      <c r="H375" s="106">
        <f>IFERROR(IF(ISNA(VLOOKUP(CONCATENATE(A375," ",B375),'Club Coëff'!$D$2:$E515,2,0)),VLOOKUP($B375,Associations!$B$2:$F515,2,0)/5,VLOOKUP(CONCATENATE(A375," ",B375),'Club Coëff'!$D$2:$E515,2,0)),"")</f>
        <v>0.3850000285</v>
      </c>
      <c r="I375" s="112" t="str">
        <f>IFERROR(IF(AND(OR(C375="CC",C375="GC"),ISNA(VLOOKUP(CONCATENATE(A375," ",B375),'Club Coëff'!$D$2:$E$65536,2,0))),"*",""),"")</f>
        <v/>
      </c>
      <c r="J375" s="106" t="str">
        <f t="shared" si="1"/>
        <v>Spartaki Asisuus (PHO)</v>
      </c>
      <c r="K375" s="106">
        <f>IFERROR(ROUND(VLOOKUP($B375,Associations!$B$2:$F515,4,0),3)*0.75^IF(OR(VLOOKUP($C375,'Final Sites'!$A:$C,3,0)&gt;0),$E375-1,IF($G375&lt;=3,$E375+3,IF($G375&lt;=6,$E375+2,IF($G375&lt;=30,$E375+1,$E375))))*IF(VLOOKUP($C375,'Final Sites'!$A:$C,3,0)=2,1/10,1),"")</f>
        <v>1.644375</v>
      </c>
      <c r="L375" s="105">
        <f t="shared" si="2"/>
        <v>16</v>
      </c>
      <c r="M375" s="105" t="str">
        <f t="shared" si="3"/>
        <v>Spartaki Asisuus (PHO)</v>
      </c>
      <c r="N375" s="106">
        <f t="shared" si="4"/>
        <v>0.3850000285</v>
      </c>
    </row>
    <row r="376" ht="9.0" customHeight="1">
      <c r="A376" s="113" t="s">
        <v>1088</v>
      </c>
      <c r="B376" s="96" t="s">
        <v>620</v>
      </c>
      <c r="C376" s="110" t="s">
        <v>1004</v>
      </c>
      <c r="D376" s="96"/>
      <c r="E376" s="96">
        <v>2.0</v>
      </c>
      <c r="F376" s="96" t="s">
        <v>925</v>
      </c>
      <c r="G376" s="111">
        <f>IFERROR(VLOOKUP($B376,Associations!$B$2:$F$1093,5,0),"")</f>
        <v>82</v>
      </c>
      <c r="H376" s="106">
        <f>IFERROR(IF(ISNA(VLOOKUP(CONCATENATE(A376," ",B376),'Club Coëff'!$D$2:$E515,2,0)),VLOOKUP($B376,Associations!$B$2:$F515,2,0)/5,VLOOKUP(CONCATENATE(A376," ",B376),'Club Coëff'!$D$2:$E515,2,0)),"")</f>
        <v>0.3450000345</v>
      </c>
      <c r="I376" s="112" t="str">
        <f>IFERROR(IF(AND(OR(C376="CC",C376="GC"),ISNA(VLOOKUP(CONCATENATE(A376," ",B376),'Club Coëff'!$D$2:$E$65536,2,0))),"*",""),"")</f>
        <v/>
      </c>
      <c r="J376" s="106" t="str">
        <f t="shared" si="1"/>
        <v>Tower 3 (THL)</v>
      </c>
      <c r="K376" s="106">
        <f>IFERROR(ROUND(VLOOKUP($B376,Associations!$B$2:$F515,4,0),3)*0.75^IF(OR(VLOOKUP($C376,'Final Sites'!$A:$C,3,0)&gt;0),$E376-1,IF($G376&lt;=3,$E376+3,IF($G376&lt;=6,$E376+2,IF($G376&lt;=30,$E376+1,$E376))))*IF(VLOOKUP($C376,'Final Sites'!$A:$C,3,0)=2,1/10,1),"")</f>
        <v>1.629375</v>
      </c>
      <c r="L376" s="105">
        <f t="shared" si="2"/>
        <v>7</v>
      </c>
      <c r="M376" s="105" t="str">
        <f t="shared" si="3"/>
        <v>Tower 3 (THL)</v>
      </c>
      <c r="N376" s="106">
        <f t="shared" si="4"/>
        <v>0.3450000345</v>
      </c>
    </row>
    <row r="377" ht="9.0" customHeight="1">
      <c r="A377" s="113" t="s">
        <v>1089</v>
      </c>
      <c r="B377" s="96" t="s">
        <v>687</v>
      </c>
      <c r="C377" s="110" t="s">
        <v>1004</v>
      </c>
      <c r="D377" s="96"/>
      <c r="E377" s="96">
        <v>2.0</v>
      </c>
      <c r="F377" s="96" t="s">
        <v>925</v>
      </c>
      <c r="G377" s="111">
        <f>IFERROR(VLOOKUP($B377,Associations!$B$2:$F$1093,5,0),"")</f>
        <v>88</v>
      </c>
      <c r="H377" s="106">
        <f>IFERROR(IF(ISNA(VLOOKUP(CONCATENATE(A377," ",B377),'Club Coëff'!$D$2:$E515,2,0)),VLOOKUP($B377,Associations!$B$2:$F515,2,0)/5,VLOOKUP(CONCATENATE(A377," ",B377),'Club Coëff'!$D$2:$E515,2,0)),"")</f>
        <v>0.22</v>
      </c>
      <c r="I377" s="112" t="str">
        <f>IFERROR(IF(AND(OR(C377="CC",C377="GC"),ISNA(VLOOKUP(CONCATENATE(A377," ",B377),'Club Coëff'!$D$2:$E$65536,2,0))),"*",""),"")</f>
        <v/>
      </c>
      <c r="J377" s="106" t="str">
        <f t="shared" si="1"/>
        <v>Mashriq Village (MIC)</v>
      </c>
      <c r="K377" s="106">
        <f>IFERROR(ROUND(VLOOKUP($B377,Associations!$B$2:$F515,4,0),3)*0.75^IF(OR(VLOOKUP($C377,'Final Sites'!$A:$C,3,0)&gt;0),$E377-1,IF($G377&lt;=3,$E377+3,IF($G377&lt;=6,$E377+2,IF($G377&lt;=30,$E377+1,$E377))))*IF(VLOOKUP($C377,'Final Sites'!$A:$C,3,0)=2,1/10,1),"")</f>
        <v>1.5825</v>
      </c>
      <c r="L377" s="105">
        <f t="shared" si="2"/>
        <v>15</v>
      </c>
      <c r="M377" s="105" t="str">
        <f t="shared" si="3"/>
        <v>Mashriq Village (MIC)</v>
      </c>
      <c r="N377" s="106">
        <f t="shared" si="4"/>
        <v>0.22</v>
      </c>
    </row>
    <row r="378" ht="9.0" customHeight="1">
      <c r="A378" s="113" t="s">
        <v>1090</v>
      </c>
      <c r="B378" s="96" t="s">
        <v>736</v>
      </c>
      <c r="C378" s="110" t="s">
        <v>1004</v>
      </c>
      <c r="D378" s="96"/>
      <c r="E378" s="96">
        <v>2.0</v>
      </c>
      <c r="F378" s="96" t="s">
        <v>925</v>
      </c>
      <c r="G378" s="111">
        <f>IFERROR(VLOOKUP($B378,Associations!$B$2:$F$1093,5,0),"")</f>
        <v>90</v>
      </c>
      <c r="H378" s="106">
        <f>IFERROR(IF(ISNA(VLOOKUP(CONCATENATE(A378," ",B378),'Club Coëff'!$D$2:$E515,2,0)),VLOOKUP($B378,Associations!$B$2:$F515,2,0)/5,VLOOKUP(CONCATENATE(A378," ",B378),'Club Coëff'!$D$2:$E515,2,0)),"")</f>
        <v>0.1550000155</v>
      </c>
      <c r="I378" s="112" t="str">
        <f>IFERROR(IF(AND(OR(C378="CC",C378="GC"),ISNA(VLOOKUP(CONCATENATE(A378," ",B378),'Club Coëff'!$D$2:$E$65536,2,0))),"*",""),"")</f>
        <v/>
      </c>
      <c r="J378" s="106" t="str">
        <f t="shared" si="1"/>
        <v>Simi Valley (FSC)</v>
      </c>
      <c r="K378" s="106">
        <f>IFERROR(ROUND(VLOOKUP($B378,Associations!$B$2:$F515,4,0),3)*0.75^IF(OR(VLOOKUP($C378,'Final Sites'!$A:$C,3,0)&gt;0),$E378-1,IF($G378&lt;=3,$E378+3,IF($G378&lt;=6,$E378+2,IF($G378&lt;=30,$E378+1,$E378))))*IF(VLOOKUP($C378,'Final Sites'!$A:$C,3,0)=2,1/10,1),"")</f>
        <v>1.558125</v>
      </c>
      <c r="L378" s="105">
        <f t="shared" si="2"/>
        <v>11</v>
      </c>
      <c r="M378" s="105" t="str">
        <f t="shared" si="3"/>
        <v>Simi Valley (FSC)</v>
      </c>
      <c r="N378" s="106">
        <f t="shared" si="4"/>
        <v>0.1550000155</v>
      </c>
    </row>
    <row r="379" ht="9.0" customHeight="1">
      <c r="A379" s="113" t="s">
        <v>1091</v>
      </c>
      <c r="B379" s="96" t="s">
        <v>899</v>
      </c>
      <c r="C379" s="110" t="s">
        <v>1004</v>
      </c>
      <c r="D379" s="96"/>
      <c r="E379" s="96">
        <v>2.0</v>
      </c>
      <c r="F379" s="96" t="s">
        <v>925</v>
      </c>
      <c r="G379" s="111">
        <f>IFERROR(VLOOKUP($B379,Associations!$B$2:$F$1093,5,0),"")</f>
        <v>92</v>
      </c>
      <c r="H379" s="106">
        <f>IFERROR(IF(ISNA(VLOOKUP(CONCATENATE(A379," ",B379),'Club Coëff'!$D$2:$E515,2,0)),VLOOKUP($B379,Associations!$B$2:$F515,2,0)/5,VLOOKUP(CONCATENATE(A379," ",B379),'Club Coëff'!$D$2:$E515,2,0)),"")</f>
        <v>0</v>
      </c>
      <c r="I379" s="112" t="str">
        <f>IFERROR(IF(AND(OR(C379="CC",C379="GC"),ISNA(VLOOKUP(CONCATENATE(A379," ",B379),'Club Coëff'!$D$2:$E$65536,2,0))),"*",""),"")</f>
        <v/>
      </c>
      <c r="J379" s="106" t="str">
        <f t="shared" si="1"/>
        <v>Labor Studies (FRU)</v>
      </c>
      <c r="K379" s="106">
        <f>IFERROR(ROUND(VLOOKUP($B379,Associations!$B$2:$F515,4,0),3)*0.75^IF(OR(VLOOKUP($C379,'Final Sites'!$A:$C,3,0)&gt;0),$E379-1,IF($G379&lt;=3,$E379+3,IF($G379&lt;=6,$E379+2,IF($G379&lt;=30,$E379+1,$E379))))*IF(VLOOKUP($C379,'Final Sites'!$A:$C,3,0)=2,1/10,1),"")</f>
        <v>1.5</v>
      </c>
      <c r="L379" s="105">
        <f t="shared" si="2"/>
        <v>13</v>
      </c>
      <c r="M379" s="105" t="str">
        <f t="shared" si="3"/>
        <v>Labor Studies (FRU)</v>
      </c>
      <c r="N379" s="106">
        <f t="shared" si="4"/>
        <v>0</v>
      </c>
    </row>
    <row r="380" ht="9.0" customHeight="1">
      <c r="A380" s="113" t="s">
        <v>1092</v>
      </c>
      <c r="B380" s="96" t="s">
        <v>901</v>
      </c>
      <c r="C380" s="110" t="s">
        <v>1004</v>
      </c>
      <c r="D380" s="96"/>
      <c r="E380" s="96">
        <v>2.0</v>
      </c>
      <c r="F380" s="96" t="s">
        <v>925</v>
      </c>
      <c r="G380" s="111">
        <f>IFERROR(VLOOKUP($B380,Associations!$B$2:$F$1093,5,0),"")</f>
        <v>93</v>
      </c>
      <c r="H380" s="106">
        <f>IFERROR(IF(ISNA(VLOOKUP(CONCATENATE(A380," ",B380),'Club Coëff'!$D$2:$E515,2,0)),VLOOKUP($B380,Associations!$B$2:$F515,2,0)/5,VLOOKUP(CONCATENATE(A380," ",B380),'Club Coëff'!$D$2:$E515,2,0)),"")</f>
        <v>0</v>
      </c>
      <c r="I380" s="112" t="str">
        <f>IFERROR(IF(AND(OR(C380="CC",C380="GC"),ISNA(VLOOKUP(CONCATENATE(A380," ",B380),'Club Coëff'!$D$2:$E$65536,2,0))),"*",""),"")</f>
        <v/>
      </c>
      <c r="J380" s="106" t="str">
        <f t="shared" si="1"/>
        <v>Derpington City (BVR)</v>
      </c>
      <c r="K380" s="106">
        <f>IFERROR(ROUND(VLOOKUP($B380,Associations!$B$2:$F515,4,0),3)*0.75^IF(OR(VLOOKUP($C380,'Final Sites'!$A:$C,3,0)&gt;0),$E380-1,IF($G380&lt;=3,$E380+3,IF($G380&lt;=6,$E380+2,IF($G380&lt;=30,$E380+1,$E380))))*IF(VLOOKUP($C380,'Final Sites'!$A:$C,3,0)=2,1/10,1),"")</f>
        <v>1.5</v>
      </c>
      <c r="L380" s="105">
        <f t="shared" si="2"/>
        <v>15</v>
      </c>
      <c r="M380" s="105" t="str">
        <f t="shared" si="3"/>
        <v>Derpington City (BVR)</v>
      </c>
      <c r="N380" s="106">
        <f t="shared" si="4"/>
        <v>0</v>
      </c>
    </row>
    <row r="381" ht="9.0" customHeight="1">
      <c r="A381" s="113" t="s">
        <v>1093</v>
      </c>
      <c r="B381" s="96" t="s">
        <v>905</v>
      </c>
      <c r="C381" s="110" t="s">
        <v>1004</v>
      </c>
      <c r="D381" s="96"/>
      <c r="E381" s="96">
        <v>2.0</v>
      </c>
      <c r="F381" s="96" t="s">
        <v>925</v>
      </c>
      <c r="G381" s="111">
        <f>IFERROR(VLOOKUP($B381,Associations!$B$2:$F$1093,5,0),"")</f>
        <v>95</v>
      </c>
      <c r="H381" s="106">
        <f>IFERROR(IF(ISNA(VLOOKUP(CONCATENATE(A381," ",B381),'Club Coëff'!$D$2:$E515,2,0)),VLOOKUP($B381,Associations!$B$2:$F515,2,0)/5,VLOOKUP(CONCATENATE(A381," ",B381),'Club Coëff'!$D$2:$E515,2,0)),"")</f>
        <v>0</v>
      </c>
      <c r="I381" s="112" t="str">
        <f>IFERROR(IF(AND(OR(C381="CC",C381="GC"),ISNA(VLOOKUP(CONCATENATE(A381," ",B381),'Club Coëff'!$D$2:$E$65536,2,0))),"*",""),"")</f>
        <v/>
      </c>
      <c r="J381" s="106" t="str">
        <f t="shared" si="1"/>
        <v>Hamburgo SV (DAL)</v>
      </c>
      <c r="K381" s="106">
        <f>IFERROR(ROUND(VLOOKUP($B381,Associations!$B$2:$F515,4,0),3)*0.75^IF(OR(VLOOKUP($C381,'Final Sites'!$A:$C,3,0)&gt;0),$E381-1,IF($G381&lt;=3,$E381+3,IF($G381&lt;=6,$E381+2,IF($G381&lt;=30,$E381+1,$E381))))*IF(VLOOKUP($C381,'Final Sites'!$A:$C,3,0)=2,1/10,1),"")</f>
        <v>1.5</v>
      </c>
      <c r="L381" s="105">
        <f t="shared" si="2"/>
        <v>11</v>
      </c>
      <c r="M381" s="105" t="str">
        <f t="shared" si="3"/>
        <v>Hamburgo SV (DAL)</v>
      </c>
      <c r="N381" s="106">
        <f t="shared" si="4"/>
        <v>0</v>
      </c>
    </row>
    <row r="382" ht="9.0" customHeight="1">
      <c r="A382" s="113" t="s">
        <v>1094</v>
      </c>
      <c r="B382" s="96" t="s">
        <v>907</v>
      </c>
      <c r="C382" s="110" t="s">
        <v>1004</v>
      </c>
      <c r="D382" s="96"/>
      <c r="E382" s="96">
        <v>2.0</v>
      </c>
      <c r="F382" s="96" t="s">
        <v>925</v>
      </c>
      <c r="G382" s="111">
        <f>IFERROR(VLOOKUP($B382,Associations!$B$2:$F$1093,5,0),"")</f>
        <v>96</v>
      </c>
      <c r="H382" s="106">
        <f>IFERROR(IF(ISNA(VLOOKUP(CONCATENATE(A382," ",B382),'Club Coëff'!$D$2:$E515,2,0)),VLOOKUP($B382,Associations!$B$2:$F515,2,0)/5,VLOOKUP(CONCATENATE(A382," ",B382),'Club Coëff'!$D$2:$E515,2,0)),"")</f>
        <v>0</v>
      </c>
      <c r="I382" s="112" t="str">
        <f>IFERROR(IF(AND(OR(C382="CC",C382="GC"),ISNA(VLOOKUP(CONCATENATE(A382," ",B382),'Club Coëff'!$D$2:$E$65536,2,0))),"*",""),"")</f>
        <v/>
      </c>
      <c r="J382" s="106" t="str">
        <f t="shared" si="1"/>
        <v>New Hazingafar Knights (YSP)</v>
      </c>
      <c r="K382" s="106">
        <f>IFERROR(ROUND(VLOOKUP($B382,Associations!$B$2:$F515,4,0),3)*0.75^IF(OR(VLOOKUP($C382,'Final Sites'!$A:$C,3,0)&gt;0),$E382-1,IF($G382&lt;=3,$E382+3,IF($G382&lt;=6,$E382+2,IF($G382&lt;=30,$E382+1,$E382))))*IF(VLOOKUP($C382,'Final Sites'!$A:$C,3,0)=2,1/10,1),"")</f>
        <v>1.5</v>
      </c>
      <c r="L382" s="105">
        <f t="shared" si="2"/>
        <v>22</v>
      </c>
      <c r="M382" s="105" t="str">
        <f t="shared" si="3"/>
        <v>New Hazingafar Knights (YSP)</v>
      </c>
      <c r="N382" s="106">
        <f t="shared" si="4"/>
        <v>0</v>
      </c>
    </row>
    <row r="383" ht="9.0" customHeight="1">
      <c r="A383" s="113" t="s">
        <v>1095</v>
      </c>
      <c r="B383" s="96" t="s">
        <v>123</v>
      </c>
      <c r="C383" s="110" t="s">
        <v>1004</v>
      </c>
      <c r="D383" s="96"/>
      <c r="E383" s="96">
        <v>3.0</v>
      </c>
      <c r="F383" s="96" t="s">
        <v>925</v>
      </c>
      <c r="G383" s="111">
        <f>IFERROR(VLOOKUP($B383,Associations!$B$2:$F$1093,5,0),"")</f>
        <v>2</v>
      </c>
      <c r="H383" s="106">
        <f>IFERROR(IF(ISNA(VLOOKUP(CONCATENATE(A383," ",B383),'Club Coëff'!$D$2:$E515,2,0)),VLOOKUP($B383,Associations!$B$2:$F515,2,0)/5,VLOOKUP(CONCATENATE(A383," ",B383),'Club Coëff'!$D$2:$E515,2,0)),"")</f>
        <v>14.27580024</v>
      </c>
      <c r="I383" s="112" t="str">
        <f>IFERROR(IF(AND(OR(C383="CC",C383="GC"),ISNA(VLOOKUP(CONCATENATE(A383," ",B383),'Club Coëff'!$D$2:$E$65536,2,0))),"*",""),"")</f>
        <v/>
      </c>
      <c r="J383" s="106" t="str">
        <f t="shared" si="1"/>
        <v>Ajax Carloburgo (VLD)</v>
      </c>
      <c r="K383" s="106">
        <f>IFERROR(ROUND(VLOOKUP($B383,Associations!$B$2:$F515,4,0),3)*0.75^IF(OR(VLOOKUP($C383,'Final Sites'!$A:$C,3,0)&gt;0),$E383-1,IF($G383&lt;=3,$E383+3,IF($G383&lt;=6,$E383+2,IF($G383&lt;=30,$E383+1,$E383))))*IF(VLOOKUP($C383,'Final Sites'!$A:$C,3,0)=2,1/10,1),"")</f>
        <v>5.14006875</v>
      </c>
      <c r="L383" s="105">
        <f t="shared" si="2"/>
        <v>15</v>
      </c>
      <c r="M383" s="105" t="str">
        <f t="shared" si="3"/>
        <v>Ajax Carloburgo (VLD)</v>
      </c>
      <c r="N383" s="106">
        <f t="shared" si="4"/>
        <v>14.27580024</v>
      </c>
    </row>
    <row r="384" ht="9.0" customHeight="1">
      <c r="A384" s="113" t="s">
        <v>1096</v>
      </c>
      <c r="B384" s="96" t="s">
        <v>131</v>
      </c>
      <c r="C384" s="110" t="s">
        <v>1004</v>
      </c>
      <c r="D384" s="96"/>
      <c r="E384" s="96">
        <v>3.0</v>
      </c>
      <c r="F384" s="96" t="s">
        <v>925</v>
      </c>
      <c r="G384" s="111">
        <f>IFERROR(VLOOKUP($B384,Associations!$B$2:$F$1093,5,0),"")</f>
        <v>3</v>
      </c>
      <c r="H384" s="106">
        <f>IFERROR(IF(ISNA(VLOOKUP(CONCATENATE(A384," ",B384),'Club Coëff'!$D$2:$E515,2,0)),VLOOKUP($B384,Associations!$B$2:$F515,2,0)/5,VLOOKUP(CONCATENATE(A384," ",B384),'Club Coëff'!$D$2:$E515,2,0)),"")</f>
        <v>13.65740031</v>
      </c>
      <c r="I384" s="112" t="str">
        <f>IFERROR(IF(AND(OR(C384="CC",C384="GC"),ISNA(VLOOKUP(CONCATENATE(A384," ",B384),'Club Coëff'!$D$2:$E$65536,2,0))),"*",""),"")</f>
        <v/>
      </c>
      <c r="J384" s="106" t="str">
        <f t="shared" si="1"/>
        <v>Washington Tigers (COM)</v>
      </c>
      <c r="K384" s="106">
        <f>IFERROR(ROUND(VLOOKUP($B384,Associations!$B$2:$F515,4,0),3)*0.75^IF(OR(VLOOKUP($C384,'Final Sites'!$A:$C,3,0)&gt;0),$E384-1,IF($G384&lt;=3,$E384+3,IF($G384&lt;=6,$E384+2,IF($G384&lt;=30,$E384+1,$E384))))*IF(VLOOKUP($C384,'Final Sites'!$A:$C,3,0)=2,1/10,1),"")</f>
        <v>4.96614375</v>
      </c>
      <c r="L384" s="105">
        <f t="shared" si="2"/>
        <v>17</v>
      </c>
      <c r="M384" s="105" t="str">
        <f t="shared" si="3"/>
        <v>Washington Tigers (COM)</v>
      </c>
      <c r="N384" s="106">
        <f t="shared" si="4"/>
        <v>13.65740031</v>
      </c>
    </row>
    <row r="385" ht="9.0" customHeight="1">
      <c r="A385" s="113" t="s">
        <v>1097</v>
      </c>
      <c r="B385" s="96" t="s">
        <v>125</v>
      </c>
      <c r="C385" s="110" t="s">
        <v>1004</v>
      </c>
      <c r="D385" s="96"/>
      <c r="E385" s="96">
        <v>3.0</v>
      </c>
      <c r="F385" s="96" t="s">
        <v>925</v>
      </c>
      <c r="G385" s="111">
        <f>IFERROR(VLOOKUP($B385,Associations!$B$2:$F$1093,5,0),"")</f>
        <v>4</v>
      </c>
      <c r="H385" s="106">
        <f>IFERROR(IF(ISNA(VLOOKUP(CONCATENATE(A385," ",B385),'Club Coëff'!$D$2:$E515,2,0)),VLOOKUP($B385,Associations!$B$2:$F515,2,0)/5,VLOOKUP(CONCATENATE(A385," ",B385),'Club Coëff'!$D$2:$E515,2,0)),"")</f>
        <v>13.6000003</v>
      </c>
      <c r="I385" s="112" t="str">
        <f>IFERROR(IF(AND(OR(C385="CC",C385="GC"),ISNA(VLOOKUP(CONCATENATE(A385," ",B385),'Club Coëff'!$D$2:$E$65536,2,0))),"*",""),"")</f>
        <v/>
      </c>
      <c r="J385" s="106" t="str">
        <f t="shared" si="1"/>
        <v>AC Aleutia Volcanoes (PIS)</v>
      </c>
      <c r="K385" s="106">
        <f>IFERROR(ROUND(VLOOKUP($B385,Associations!$B$2:$F515,4,0),3)*0.75^IF(OR(VLOOKUP($C385,'Final Sites'!$A:$C,3,0)&gt;0),$E385-1,IF($G385&lt;=3,$E385+3,IF($G385&lt;=6,$E385+2,IF($G385&lt;=30,$E385+1,$E385))))*IF(VLOOKUP($C385,'Final Sites'!$A:$C,3,0)=2,1/10,1),"")</f>
        <v>4.95</v>
      </c>
      <c r="L385" s="105">
        <f t="shared" si="2"/>
        <v>20</v>
      </c>
      <c r="M385" s="105" t="str">
        <f t="shared" si="3"/>
        <v>AC Aleutia Volcanoes (PIS)</v>
      </c>
      <c r="N385" s="106">
        <f t="shared" si="4"/>
        <v>13.6000003</v>
      </c>
    </row>
    <row r="386" ht="9.0" customHeight="1">
      <c r="A386" s="113" t="s">
        <v>1098</v>
      </c>
      <c r="B386" s="96" t="s">
        <v>127</v>
      </c>
      <c r="C386" s="110" t="s">
        <v>1004</v>
      </c>
      <c r="D386" s="96"/>
      <c r="E386" s="96">
        <v>3.0</v>
      </c>
      <c r="F386" s="96" t="s">
        <v>925</v>
      </c>
      <c r="G386" s="111">
        <f>IFERROR(VLOOKUP($B386,Associations!$B$2:$F$1093,5,0),"")</f>
        <v>5</v>
      </c>
      <c r="H386" s="106">
        <f>IFERROR(IF(ISNA(VLOOKUP(CONCATENATE(A386," ",B386),'Club Coëff'!$D$2:$E515,2,0)),VLOOKUP($B386,Associations!$B$2:$F515,2,0)/5,VLOOKUP(CONCATENATE(A386," ",B386),'Club Coëff'!$D$2:$E515,2,0)),"")</f>
        <v>12.84340024</v>
      </c>
      <c r="I386" s="112" t="str">
        <f>IFERROR(IF(AND(OR(C386="CC",C386="GC"),ISNA(VLOOKUP(CONCATENATE(A386," ",B386),'Club Coëff'!$D$2:$E$65536,2,0))),"*",""),"")</f>
        <v/>
      </c>
      <c r="J386" s="106" t="str">
        <f t="shared" si="1"/>
        <v>CSD Trecelunas (AGU)</v>
      </c>
      <c r="K386" s="106">
        <f>IFERROR(ROUND(VLOOKUP($B386,Associations!$B$2:$F515,4,0),3)*0.75^IF(OR(VLOOKUP($C386,'Final Sites'!$A:$C,3,0)&gt;0),$E386-1,IF($G386&lt;=3,$E386+3,IF($G386&lt;=6,$E386+2,IF($G386&lt;=30,$E386+1,$E386))))*IF(VLOOKUP($C386,'Final Sites'!$A:$C,3,0)=2,1/10,1),"")</f>
        <v>4.73720625</v>
      </c>
      <c r="L386" s="105">
        <f t="shared" si="2"/>
        <v>14</v>
      </c>
      <c r="M386" s="105" t="str">
        <f t="shared" si="3"/>
        <v>CSD Trecelunas (AGU)</v>
      </c>
      <c r="N386" s="106">
        <f t="shared" si="4"/>
        <v>12.84340024</v>
      </c>
    </row>
    <row r="387" ht="9.0" customHeight="1">
      <c r="A387" s="113" t="s">
        <v>1099</v>
      </c>
      <c r="B387" s="96" t="s">
        <v>135</v>
      </c>
      <c r="C387" s="110" t="s">
        <v>1004</v>
      </c>
      <c r="D387" s="96"/>
      <c r="E387" s="96">
        <v>3.0</v>
      </c>
      <c r="F387" s="96" t="s">
        <v>925</v>
      </c>
      <c r="G387" s="111">
        <f>IFERROR(VLOOKUP($B387,Associations!$B$2:$F$1093,5,0),"")</f>
        <v>7</v>
      </c>
      <c r="H387" s="106">
        <f>IFERROR(IF(ISNA(VLOOKUP(CONCATENATE(A387," ",B387),'Club Coëff'!$D$2:$E515,2,0)),VLOOKUP($B387,Associations!$B$2:$F515,2,0)/5,VLOOKUP(CONCATENATE(A387," ",B387),'Club Coëff'!$D$2:$E515,2,0)),"")</f>
        <v>11.88540019</v>
      </c>
      <c r="I387" s="112" t="str">
        <f>IFERROR(IF(AND(OR(C387="CC",C387="GC"),ISNA(VLOOKUP(CONCATENATE(A387," ",B387),'Club Coëff'!$D$2:$E$65536,2,0))),"*",""),"")</f>
        <v/>
      </c>
      <c r="J387" s="106" t="str">
        <f t="shared" si="1"/>
        <v>Shadows (KPZ)</v>
      </c>
      <c r="K387" s="106">
        <f>IFERROR(ROUND(VLOOKUP($B387,Associations!$B$2:$F515,4,0),3)*0.75^IF(OR(VLOOKUP($C387,'Final Sites'!$A:$C,3,0)&gt;0),$E387-1,IF($G387&lt;=3,$E387+3,IF($G387&lt;=6,$E387+2,IF($G387&lt;=30,$E387+1,$E387))))*IF(VLOOKUP($C387,'Final Sites'!$A:$C,3,0)=2,1/10,1),"")</f>
        <v>4.46776875</v>
      </c>
      <c r="L387" s="105">
        <f t="shared" si="2"/>
        <v>7</v>
      </c>
      <c r="M387" s="105" t="str">
        <f t="shared" si="3"/>
        <v>Shadows (KPZ)</v>
      </c>
      <c r="N387" s="106">
        <f t="shared" si="4"/>
        <v>11.88540019</v>
      </c>
    </row>
    <row r="388" ht="9.0" customHeight="1">
      <c r="A388" s="113" t="s">
        <v>1100</v>
      </c>
      <c r="B388" s="96" t="s">
        <v>148</v>
      </c>
      <c r="C388" s="110" t="s">
        <v>1004</v>
      </c>
      <c r="D388" s="96"/>
      <c r="E388" s="96">
        <v>3.0</v>
      </c>
      <c r="F388" s="96" t="s">
        <v>925</v>
      </c>
      <c r="G388" s="111">
        <f>IFERROR(VLOOKUP($B388,Associations!$B$2:$F$1093,5,0),"")</f>
        <v>9</v>
      </c>
      <c r="H388" s="106">
        <f>IFERROR(IF(ISNA(VLOOKUP(CONCATENATE(A388," ",B388),'Club Coëff'!$D$2:$E515,2,0)),VLOOKUP($B388,Associations!$B$2:$F515,2,0)/5,VLOOKUP(CONCATENATE(A388," ",B388),'Club Coëff'!$D$2:$E515,2,0)),"")</f>
        <v>11.62640024</v>
      </c>
      <c r="I388" s="112" t="str">
        <f>IFERROR(IF(AND(OR(C388="CC",C388="GC"),ISNA(VLOOKUP(CONCATENATE(A388," ",B388),'Club Coëff'!$D$2:$E$65536,2,0))),"*",""),"")</f>
        <v/>
      </c>
      <c r="J388" s="106" t="str">
        <f t="shared" si="1"/>
        <v>Afton FC (JSY)</v>
      </c>
      <c r="K388" s="106">
        <f>IFERROR(ROUND(VLOOKUP($B388,Associations!$B$2:$F515,4,0),3)*0.75^IF(OR(VLOOKUP($C388,'Final Sites'!$A:$C,3,0)&gt;0),$E388-1,IF($G388&lt;=3,$E388+3,IF($G388&lt;=6,$E388+2,IF($G388&lt;=30,$E388+1,$E388))))*IF(VLOOKUP($C388,'Final Sites'!$A:$C,3,0)=2,1/10,1),"")</f>
        <v>4.394925</v>
      </c>
      <c r="L388" s="105">
        <f t="shared" si="2"/>
        <v>8</v>
      </c>
      <c r="M388" s="105" t="str">
        <f t="shared" si="3"/>
        <v>Afton FC (JSY)</v>
      </c>
      <c r="N388" s="106">
        <f t="shared" si="4"/>
        <v>11.62640024</v>
      </c>
    </row>
    <row r="389" ht="9.0" customHeight="1">
      <c r="A389" s="113" t="s">
        <v>1101</v>
      </c>
      <c r="B389" s="96" t="s">
        <v>152</v>
      </c>
      <c r="C389" s="110" t="s">
        <v>1004</v>
      </c>
      <c r="D389" s="96"/>
      <c r="E389" s="96">
        <v>3.0</v>
      </c>
      <c r="F389" s="96" t="s">
        <v>925</v>
      </c>
      <c r="G389" s="111">
        <f>IFERROR(VLOOKUP($B389,Associations!$B$2:$F$1093,5,0),"")</f>
        <v>10</v>
      </c>
      <c r="H389" s="106">
        <f>IFERROR(IF(ISNA(VLOOKUP(CONCATENATE(A389," ",B389),'Club Coëff'!$D$2:$E515,2,0)),VLOOKUP($B389,Associations!$B$2:$F515,2,0)/5,VLOOKUP(CONCATENATE(A389," ",B389),'Club Coëff'!$D$2:$E515,2,0)),"")</f>
        <v>11.52400025</v>
      </c>
      <c r="I389" s="112" t="str">
        <f>IFERROR(IF(AND(OR(C389="CC",C389="GC"),ISNA(VLOOKUP(CONCATENATE(A389," ",B389),'Club Coëff'!$D$2:$E$65536,2,0))),"*",""),"")</f>
        <v/>
      </c>
      <c r="J389" s="106" t="str">
        <f t="shared" si="1"/>
        <v>Imperial FC (ZRB)</v>
      </c>
      <c r="K389" s="106">
        <f>IFERROR(ROUND(VLOOKUP($B389,Associations!$B$2:$F515,4,0),3)*0.75^IF(OR(VLOOKUP($C389,'Final Sites'!$A:$C,3,0)&gt;0),$E389-1,IF($G389&lt;=3,$E389+3,IF($G389&lt;=6,$E389+2,IF($G389&lt;=30,$E389+1,$E389))))*IF(VLOOKUP($C389,'Final Sites'!$A:$C,3,0)=2,1/10,1),"")</f>
        <v>4.366125</v>
      </c>
      <c r="L389" s="105">
        <f t="shared" si="2"/>
        <v>11</v>
      </c>
      <c r="M389" s="105" t="str">
        <f t="shared" si="3"/>
        <v>Imperial FC (ZRB)</v>
      </c>
      <c r="N389" s="106">
        <f t="shared" si="4"/>
        <v>11.52400025</v>
      </c>
    </row>
    <row r="390" ht="9.0" customHeight="1">
      <c r="A390" s="113" t="s">
        <v>1102</v>
      </c>
      <c r="B390" s="96" t="s">
        <v>167</v>
      </c>
      <c r="C390" s="110" t="s">
        <v>1004</v>
      </c>
      <c r="D390" s="96"/>
      <c r="E390" s="96">
        <v>3.0</v>
      </c>
      <c r="F390" s="96" t="s">
        <v>925</v>
      </c>
      <c r="G390" s="111">
        <f>IFERROR(VLOOKUP($B390,Associations!$B$2:$F$1093,5,0),"")</f>
        <v>11</v>
      </c>
      <c r="H390" s="106">
        <f>IFERROR(IF(ISNA(VLOOKUP(CONCATENATE(A390," ",B390),'Club Coëff'!$D$2:$E515,2,0)),VLOOKUP($B390,Associations!$B$2:$F515,2,0)/5,VLOOKUP(CONCATENATE(A390," ",B390),'Club Coëff'!$D$2:$E515,2,0)),"")</f>
        <v>11.39200023</v>
      </c>
      <c r="I390" s="112" t="str">
        <f>IFERROR(IF(AND(OR(C390="CC",C390="GC"),ISNA(VLOOKUP(CONCATENATE(A390," ",B390),'Club Coëff'!$D$2:$E$65536,2,0))),"*",""),"")</f>
        <v/>
      </c>
      <c r="J390" s="106" t="str">
        <f t="shared" si="1"/>
        <v>Lermendia FC (ASG)</v>
      </c>
      <c r="K390" s="106">
        <f>IFERROR(ROUND(VLOOKUP($B390,Associations!$B$2:$F515,4,0),3)*0.75^IF(OR(VLOOKUP($C390,'Final Sites'!$A:$C,3,0)&gt;0),$E390-1,IF($G390&lt;=3,$E390+3,IF($G390&lt;=6,$E390+2,IF($G390&lt;=30,$E390+1,$E390))))*IF(VLOOKUP($C390,'Final Sites'!$A:$C,3,0)=2,1/10,1),"")</f>
        <v>4.329</v>
      </c>
      <c r="L390" s="105">
        <f t="shared" si="2"/>
        <v>12</v>
      </c>
      <c r="M390" s="105" t="str">
        <f t="shared" si="3"/>
        <v>Lermendia FC (ASG)</v>
      </c>
      <c r="N390" s="106">
        <f t="shared" si="4"/>
        <v>11.39200023</v>
      </c>
    </row>
    <row r="391" ht="9.0" customHeight="1">
      <c r="A391" s="113" t="s">
        <v>1103</v>
      </c>
      <c r="B391" s="96" t="s">
        <v>140</v>
      </c>
      <c r="C391" s="110" t="s">
        <v>1004</v>
      </c>
      <c r="D391" s="96"/>
      <c r="E391" s="96">
        <v>3.0</v>
      </c>
      <c r="F391" s="96" t="s">
        <v>925</v>
      </c>
      <c r="G391" s="111">
        <f>IFERROR(VLOOKUP($B391,Associations!$B$2:$F$1093,5,0),"")</f>
        <v>12</v>
      </c>
      <c r="H391" s="106">
        <f>IFERROR(IF(ISNA(VLOOKUP(CONCATENATE(A391," ",B391),'Club Coëff'!$D$2:$E515,2,0)),VLOOKUP($B391,Associations!$B$2:$F515,2,0)/5,VLOOKUP(CONCATENATE(A391," ",B391),'Club Coëff'!$D$2:$E515,2,0)),"")</f>
        <v>10.69200026</v>
      </c>
      <c r="I391" s="112" t="str">
        <f>IFERROR(IF(AND(OR(C391="CC",C391="GC"),ISNA(VLOOKUP(CONCATENATE(A391," ",B391),'Club Coëff'!$D$2:$E$65536,2,0))),"*",""),"")</f>
        <v/>
      </c>
      <c r="J391" s="106" t="str">
        <f t="shared" si="1"/>
        <v>Adanac City (KRY)</v>
      </c>
      <c r="K391" s="106">
        <f>IFERROR(ROUND(VLOOKUP($B391,Associations!$B$2:$F515,4,0),3)*0.75^IF(OR(VLOOKUP($C391,'Final Sites'!$A:$C,3,0)&gt;0),$E391-1,IF($G391&lt;=3,$E391+3,IF($G391&lt;=6,$E391+2,IF($G391&lt;=30,$E391+1,$E391))))*IF(VLOOKUP($C391,'Final Sites'!$A:$C,3,0)=2,1/10,1),"")</f>
        <v>4.132125</v>
      </c>
      <c r="L391" s="105">
        <f t="shared" si="2"/>
        <v>11</v>
      </c>
      <c r="M391" s="105" t="str">
        <f t="shared" si="3"/>
        <v>Adanac City (KRY)</v>
      </c>
      <c r="N391" s="106">
        <f t="shared" si="4"/>
        <v>10.69200026</v>
      </c>
    </row>
    <row r="392" ht="9.0" customHeight="1">
      <c r="A392" s="113" t="s">
        <v>1104</v>
      </c>
      <c r="B392" s="96" t="s">
        <v>142</v>
      </c>
      <c r="C392" s="110" t="s">
        <v>1004</v>
      </c>
      <c r="D392" s="96"/>
      <c r="E392" s="96">
        <v>3.0</v>
      </c>
      <c r="F392" s="96" t="s">
        <v>925</v>
      </c>
      <c r="G392" s="111">
        <f>IFERROR(VLOOKUP($B392,Associations!$B$2:$F$1093,5,0),"")</f>
        <v>13</v>
      </c>
      <c r="H392" s="106">
        <f>IFERROR(IF(ISNA(VLOOKUP(CONCATENATE(A392," ",B392),'Club Coëff'!$D$2:$E515,2,0)),VLOOKUP($B392,Associations!$B$2:$F515,2,0)/5,VLOOKUP(CONCATENATE(A392," ",B392),'Club Coëff'!$D$2:$E515,2,0)),"")</f>
        <v>8.244000137</v>
      </c>
      <c r="I392" s="112" t="str">
        <f>IFERROR(IF(AND(OR(C392="CC",C392="GC"),ISNA(VLOOKUP(CONCATENATE(A392," ",B392),'Club Coëff'!$D$2:$E$65536,2,0))),"*",""),"")</f>
        <v/>
      </c>
      <c r="J392" s="106" t="str">
        <f t="shared" si="1"/>
        <v>Athletic Victoria (WRL)</v>
      </c>
      <c r="K392" s="106">
        <f>IFERROR(ROUND(VLOOKUP($B392,Associations!$B$2:$F515,4,0),3)*0.75^IF(OR(VLOOKUP($C392,'Final Sites'!$A:$C,3,0)&gt;0),$E392-1,IF($G392&lt;=3,$E392+3,IF($G392&lt;=6,$E392+2,IF($G392&lt;=30,$E392+1,$E392))))*IF(VLOOKUP($C392,'Final Sites'!$A:$C,3,0)=2,1/10,1),"")</f>
        <v>3.443625</v>
      </c>
      <c r="L392" s="105">
        <f t="shared" si="2"/>
        <v>17</v>
      </c>
      <c r="M392" s="105" t="str">
        <f t="shared" si="3"/>
        <v>Athletic Victoria (WRL)</v>
      </c>
      <c r="N392" s="106">
        <f t="shared" si="4"/>
        <v>8.244000137</v>
      </c>
    </row>
    <row r="393" ht="9.0" customHeight="1">
      <c r="A393" s="113" t="s">
        <v>1105</v>
      </c>
      <c r="B393" s="96" t="s">
        <v>174</v>
      </c>
      <c r="C393" s="110" t="s">
        <v>1004</v>
      </c>
      <c r="D393" s="96"/>
      <c r="E393" s="96">
        <v>3.0</v>
      </c>
      <c r="F393" s="96" t="s">
        <v>925</v>
      </c>
      <c r="G393" s="111">
        <f>IFERROR(VLOOKUP($B393,Associations!$B$2:$F$1093,5,0),"")</f>
        <v>17</v>
      </c>
      <c r="H393" s="106">
        <f>IFERROR(IF(ISNA(VLOOKUP(CONCATENATE(A393," ",B393),'Club Coëff'!$D$2:$E515,2,0)),VLOOKUP($B393,Associations!$B$2:$F515,2,0)/5,VLOOKUP(CONCATENATE(A393," ",B393),'Club Coëff'!$D$2:$E515,2,0)),"")</f>
        <v>7.096000179</v>
      </c>
      <c r="I393" s="112" t="str">
        <f>IFERROR(IF(AND(OR(C393="CC",C393="GC"),ISNA(VLOOKUP(CONCATENATE(A393," ",B393),'Club Coëff'!$D$2:$E$65536,2,0))),"*",""),"")</f>
        <v/>
      </c>
      <c r="J393" s="106" t="str">
        <f t="shared" si="1"/>
        <v>Civil Service (WZI)</v>
      </c>
      <c r="K393" s="106">
        <f>IFERROR(ROUND(VLOOKUP($B393,Associations!$B$2:$F515,4,0),3)*0.75^IF(OR(VLOOKUP($C393,'Final Sites'!$A:$C,3,0)&gt;0),$E393-1,IF($G393&lt;=3,$E393+3,IF($G393&lt;=6,$E393+2,IF($G393&lt;=30,$E393+1,$E393))))*IF(VLOOKUP($C393,'Final Sites'!$A:$C,3,0)=2,1/10,1),"")</f>
        <v>3.12075</v>
      </c>
      <c r="L393" s="105">
        <f t="shared" si="2"/>
        <v>13</v>
      </c>
      <c r="M393" s="105" t="str">
        <f t="shared" si="3"/>
        <v>Civil Service (WZI)</v>
      </c>
      <c r="N393" s="106">
        <f t="shared" si="4"/>
        <v>7.096000179</v>
      </c>
    </row>
    <row r="394" ht="9.0" customHeight="1">
      <c r="A394" s="113" t="s">
        <v>1106</v>
      </c>
      <c r="B394" s="96" t="s">
        <v>190</v>
      </c>
      <c r="C394" s="110" t="s">
        <v>1004</v>
      </c>
      <c r="D394" s="96"/>
      <c r="E394" s="96">
        <v>3.0</v>
      </c>
      <c r="F394" s="96" t="s">
        <v>925</v>
      </c>
      <c r="G394" s="111">
        <f>IFERROR(VLOOKUP($B394,Associations!$B$2:$F$1093,5,0),"")</f>
        <v>19</v>
      </c>
      <c r="H394" s="106">
        <f>IFERROR(IF(ISNA(VLOOKUP(CONCATENATE(A394," ",B394),'Club Coëff'!$D$2:$E515,2,0)),VLOOKUP($B394,Associations!$B$2:$F515,2,0)/5,VLOOKUP(CONCATENATE(A394," ",B394),'Club Coëff'!$D$2:$E515,2,0)),"")</f>
        <v>5.892000183</v>
      </c>
      <c r="I394" s="112" t="str">
        <f>IFERROR(IF(AND(OR(C394="CC",C394="GC"),ISNA(VLOOKUP(CONCATENATE(A394," ",B394),'Club Coëff'!$D$2:$E$65536,2,0))),"*",""),"")</f>
        <v/>
      </c>
      <c r="J394" s="106" t="str">
        <f t="shared" si="1"/>
        <v>West Scoville Tigers (TBI)</v>
      </c>
      <c r="K394" s="106">
        <f>IFERROR(ROUND(VLOOKUP($B394,Associations!$B$2:$F515,4,0),3)*0.75^IF(OR(VLOOKUP($C394,'Final Sites'!$A:$C,3,0)&gt;0),$E394-1,IF($G394&lt;=3,$E394+3,IF($G394&lt;=6,$E394+2,IF($G394&lt;=30,$E394+1,$E394))))*IF(VLOOKUP($C394,'Final Sites'!$A:$C,3,0)=2,1/10,1),"")</f>
        <v>2.782125</v>
      </c>
      <c r="L394" s="105">
        <f t="shared" si="2"/>
        <v>20</v>
      </c>
      <c r="M394" s="105" t="str">
        <f t="shared" si="3"/>
        <v>West Scoville Tigers (TBI)</v>
      </c>
      <c r="N394" s="106">
        <f t="shared" si="4"/>
        <v>5.892000183</v>
      </c>
    </row>
    <row r="395" ht="9.0" customHeight="1">
      <c r="A395" s="113" t="s">
        <v>1107</v>
      </c>
      <c r="B395" s="96" t="s">
        <v>221</v>
      </c>
      <c r="C395" s="110" t="s">
        <v>1004</v>
      </c>
      <c r="D395" s="96"/>
      <c r="E395" s="96">
        <v>3.0</v>
      </c>
      <c r="F395" s="96" t="s">
        <v>925</v>
      </c>
      <c r="G395" s="111">
        <f>IFERROR(VLOOKUP($B395,Associations!$B$2:$F$1093,5,0),"")</f>
        <v>20</v>
      </c>
      <c r="H395" s="106">
        <f>IFERROR(IF(ISNA(VLOOKUP(CONCATENATE(A395," ",B395),'Club Coëff'!$D$2:$E515,2,0)),VLOOKUP($B395,Associations!$B$2:$F515,2,0)/5,VLOOKUP(CONCATENATE(A395," ",B395),'Club Coëff'!$D$2:$E515,2,0)),"")</f>
        <v>5.088000181</v>
      </c>
      <c r="I395" s="112" t="str">
        <f>IFERROR(IF(AND(OR(C395="CC",C395="GC"),ISNA(VLOOKUP(CONCATENATE(A395," ",B395),'Club Coëff'!$D$2:$E$65536,2,0))),"*",""),"")</f>
        <v/>
      </c>
      <c r="J395" s="106" t="str">
        <f t="shared" si="1"/>
        <v>Chuckio FC (DAR)</v>
      </c>
      <c r="K395" s="106">
        <f>IFERROR(ROUND(VLOOKUP($B395,Associations!$B$2:$F515,4,0),3)*0.75^IF(OR(VLOOKUP($C395,'Final Sites'!$A:$C,3,0)&gt;0),$E395-1,IF($G395&lt;=3,$E395+3,IF($G395&lt;=6,$E395+2,IF($G395&lt;=30,$E395+1,$E395))))*IF(VLOOKUP($C395,'Final Sites'!$A:$C,3,0)=2,1/10,1),"")</f>
        <v>2.556</v>
      </c>
      <c r="L395" s="105">
        <f t="shared" si="2"/>
        <v>10</v>
      </c>
      <c r="M395" s="105" t="str">
        <f t="shared" si="3"/>
        <v>Chuckio FC (DAR)</v>
      </c>
      <c r="N395" s="106">
        <f t="shared" si="4"/>
        <v>5.088000181</v>
      </c>
    </row>
    <row r="396" ht="9.0" customHeight="1">
      <c r="A396" s="113" t="s">
        <v>1108</v>
      </c>
      <c r="B396" s="96" t="s">
        <v>165</v>
      </c>
      <c r="C396" s="110" t="s">
        <v>1004</v>
      </c>
      <c r="D396" s="96"/>
      <c r="E396" s="96">
        <v>3.0</v>
      </c>
      <c r="F396" s="96" t="s">
        <v>925</v>
      </c>
      <c r="G396" s="111">
        <f>IFERROR(VLOOKUP($B396,Associations!$B$2:$F$1093,5,0),"")</f>
        <v>21</v>
      </c>
      <c r="H396" s="106">
        <f>IFERROR(IF(ISNA(VLOOKUP(CONCATENATE(A396," ",B396),'Club Coëff'!$D$2:$E515,2,0)),VLOOKUP($B396,Associations!$B$2:$F515,2,0)/5,VLOOKUP(CONCATENATE(A396," ",B396),'Club Coëff'!$D$2:$E515,2,0)),"")</f>
        <v>4.764000094</v>
      </c>
      <c r="I396" s="112" t="str">
        <f>IFERROR(IF(AND(OR(C396="CC",C396="GC"),ISNA(VLOOKUP(CONCATENATE(A396," ",B396),'Club Coëff'!$D$2:$E$65536,2,0))),"*",""),"")</f>
        <v/>
      </c>
      <c r="J396" s="106" t="str">
        <f t="shared" si="1"/>
        <v>Inura Forests (TUR)</v>
      </c>
      <c r="K396" s="106">
        <f>IFERROR(ROUND(VLOOKUP($B396,Associations!$B$2:$F515,4,0),3)*0.75^IF(OR(VLOOKUP($C396,'Final Sites'!$A:$C,3,0)&gt;0),$E396-1,IF($G396&lt;=3,$E396+3,IF($G396&lt;=6,$E396+2,IF($G396&lt;=30,$E396+1,$E396))))*IF(VLOOKUP($C396,'Final Sites'!$A:$C,3,0)=2,1/10,1),"")</f>
        <v>2.464875</v>
      </c>
      <c r="L396" s="105">
        <f t="shared" si="2"/>
        <v>13</v>
      </c>
      <c r="M396" s="105" t="str">
        <f t="shared" si="3"/>
        <v>Inura Forests (TUR)</v>
      </c>
      <c r="N396" s="106">
        <f t="shared" si="4"/>
        <v>4.764000094</v>
      </c>
    </row>
    <row r="397" ht="9.0" customHeight="1">
      <c r="A397" s="113" t="s">
        <v>1109</v>
      </c>
      <c r="B397" s="96" t="s">
        <v>260</v>
      </c>
      <c r="C397" s="110" t="s">
        <v>1004</v>
      </c>
      <c r="D397" s="96"/>
      <c r="E397" s="96">
        <v>3.0</v>
      </c>
      <c r="F397" s="96" t="s">
        <v>925</v>
      </c>
      <c r="G397" s="111">
        <f>IFERROR(VLOOKUP($B397,Associations!$B$2:$F$1093,5,0),"")</f>
        <v>23</v>
      </c>
      <c r="H397" s="106">
        <f>IFERROR(IF(ISNA(VLOOKUP(CONCATENATE(A397," ",B397),'Club Coëff'!$D$2:$E515,2,0)),VLOOKUP($B397,Associations!$B$2:$F515,2,0)/5,VLOOKUP(CONCATENATE(A397," ",B397),'Club Coëff'!$D$2:$E515,2,0)),"")</f>
        <v>4.387400099</v>
      </c>
      <c r="I397" s="112" t="str">
        <f>IFERROR(IF(AND(OR(C397="CC",C397="GC"),ISNA(VLOOKUP(CONCATENATE(A397," ",B397),'Club Coëff'!$D$2:$E$65536,2,0))),"*",""),"")</f>
        <v/>
      </c>
      <c r="J397" s="106" t="str">
        <f t="shared" si="1"/>
        <v>Turoki Isle (VIL)</v>
      </c>
      <c r="K397" s="106">
        <f>IFERROR(ROUND(VLOOKUP($B397,Associations!$B$2:$F515,4,0),3)*0.75^IF(OR(VLOOKUP($C397,'Final Sites'!$A:$C,3,0)&gt;0),$E397-1,IF($G397&lt;=3,$E397+3,IF($G397&lt;=6,$E397+2,IF($G397&lt;=30,$E397+1,$E397))))*IF(VLOOKUP($C397,'Final Sites'!$A:$C,3,0)=2,1/10,1),"")</f>
        <v>2.35895625</v>
      </c>
      <c r="L397" s="105">
        <f t="shared" si="2"/>
        <v>11</v>
      </c>
      <c r="M397" s="105" t="str">
        <f t="shared" si="3"/>
        <v>Turoki Isle (VIL)</v>
      </c>
      <c r="N397" s="106">
        <f t="shared" si="4"/>
        <v>4.387400099</v>
      </c>
    </row>
    <row r="398" ht="9.0" customHeight="1">
      <c r="A398" s="113" t="s">
        <v>1110</v>
      </c>
      <c r="B398" s="96" t="s">
        <v>208</v>
      </c>
      <c r="C398" s="110" t="s">
        <v>1004</v>
      </c>
      <c r="D398" s="96"/>
      <c r="E398" s="96">
        <v>3.0</v>
      </c>
      <c r="F398" s="96" t="s">
        <v>925</v>
      </c>
      <c r="G398" s="111">
        <f>IFERROR(VLOOKUP($B398,Associations!$B$2:$F$1093,5,0),"")</f>
        <v>24</v>
      </c>
      <c r="H398" s="106">
        <f>IFERROR(IF(ISNA(VLOOKUP(CONCATENATE(A398," ",B398),'Club Coëff'!$D$2:$E515,2,0)),VLOOKUP($B398,Associations!$B$2:$F515,2,0)/5,VLOOKUP(CONCATENATE(A398," ",B398),'Club Coëff'!$D$2:$E515,2,0)),"")</f>
        <v>3.976</v>
      </c>
      <c r="I398" s="112" t="str">
        <f>IFERROR(IF(AND(OR(C398="CC",C398="GC"),ISNA(VLOOKUP(CONCATENATE(A398," ",B398),'Club Coëff'!$D$2:$E$65536,2,0))),"*",""),"")</f>
        <v/>
      </c>
      <c r="J398" s="106" t="str">
        <f t="shared" si="1"/>
        <v>Tuntigone FC (EFL)</v>
      </c>
      <c r="K398" s="106">
        <f>IFERROR(ROUND(VLOOKUP($B398,Associations!$B$2:$F515,4,0),3)*0.75^IF(OR(VLOOKUP($C398,'Final Sites'!$A:$C,3,0)&gt;0),$E398-1,IF($G398&lt;=3,$E398+3,IF($G398&lt;=6,$E398+2,IF($G398&lt;=30,$E398+1,$E398))))*IF(VLOOKUP($C398,'Final Sites'!$A:$C,3,0)=2,1/10,1),"")</f>
        <v>2.24325</v>
      </c>
      <c r="L398" s="105">
        <f t="shared" si="2"/>
        <v>12</v>
      </c>
      <c r="M398" s="105" t="str">
        <f t="shared" si="3"/>
        <v>Tuntigone FC (EFL)</v>
      </c>
      <c r="N398" s="106">
        <f t="shared" si="4"/>
        <v>3.976</v>
      </c>
    </row>
    <row r="399" ht="9.0" customHeight="1">
      <c r="A399" s="113" t="s">
        <v>1111</v>
      </c>
      <c r="B399" s="96" t="s">
        <v>276</v>
      </c>
      <c r="C399" s="110" t="s">
        <v>1004</v>
      </c>
      <c r="D399" s="96"/>
      <c r="E399" s="96">
        <v>3.0</v>
      </c>
      <c r="F399" s="96" t="s">
        <v>925</v>
      </c>
      <c r="G399" s="111">
        <f>IFERROR(VLOOKUP($B399,Associations!$B$2:$F$1093,5,0),"")</f>
        <v>25</v>
      </c>
      <c r="H399" s="106">
        <f>IFERROR(IF(ISNA(VLOOKUP(CONCATENATE(A399," ",B399),'Club Coëff'!$D$2:$E515,2,0)),VLOOKUP($B399,Associations!$B$2:$F515,2,0)/5,VLOOKUP(CONCATENATE(A399," ",B399),'Club Coëff'!$D$2:$E515,2,0)),"")</f>
        <v>3.844000068</v>
      </c>
      <c r="I399" s="112" t="str">
        <f>IFERROR(IF(AND(OR(C399="CC",C399="GC"),ISNA(VLOOKUP(CONCATENATE(A399," ",B399),'Club Coëff'!$D$2:$E$65536,2,0))),"*",""),"")</f>
        <v/>
      </c>
      <c r="J399" s="106" t="str">
        <f t="shared" si="1"/>
        <v>Fox East Flames (TAE)</v>
      </c>
      <c r="K399" s="106">
        <f>IFERROR(ROUND(VLOOKUP($B399,Associations!$B$2:$F515,4,0),3)*0.75^IF(OR(VLOOKUP($C399,'Final Sites'!$A:$C,3,0)&gt;0),$E399-1,IF($G399&lt;=3,$E399+3,IF($G399&lt;=6,$E399+2,IF($G399&lt;=30,$E399+1,$E399))))*IF(VLOOKUP($C399,'Final Sites'!$A:$C,3,0)=2,1/10,1),"")</f>
        <v>2.206125</v>
      </c>
      <c r="L399" s="105">
        <f t="shared" si="2"/>
        <v>15</v>
      </c>
      <c r="M399" s="105" t="str">
        <f t="shared" si="3"/>
        <v>Fox East Flames (TAE)</v>
      </c>
      <c r="N399" s="106">
        <f t="shared" si="4"/>
        <v>3.844000068</v>
      </c>
    </row>
    <row r="400" ht="9.0" customHeight="1">
      <c r="A400" s="113" t="s">
        <v>1112</v>
      </c>
      <c r="B400" s="96" t="s">
        <v>273</v>
      </c>
      <c r="C400" s="110" t="s">
        <v>1004</v>
      </c>
      <c r="D400" s="96"/>
      <c r="E400" s="96">
        <v>3.0</v>
      </c>
      <c r="F400" s="96" t="s">
        <v>925</v>
      </c>
      <c r="G400" s="111">
        <f>IFERROR(VLOOKUP($B400,Associations!$B$2:$F$1093,5,0),"")</f>
        <v>27</v>
      </c>
      <c r="H400" s="106">
        <f>IFERROR(IF(ISNA(VLOOKUP(CONCATENATE(A400," ",B400),'Club Coëff'!$D$2:$E515,2,0)),VLOOKUP($B400,Associations!$B$2:$F515,2,0)/5,VLOOKUP(CONCATENATE(A400," ",B400),'Club Coëff'!$D$2:$E515,2,0)),"")</f>
        <v>3.802000091</v>
      </c>
      <c r="I400" s="112" t="str">
        <f>IFERROR(IF(AND(OR(C400="CC",C400="GC"),ISNA(VLOOKUP(CONCATENATE(A400," ",B400),'Club Coëff'!$D$2:$E$65536,2,0))),"*",""),"")</f>
        <v/>
      </c>
      <c r="J400" s="106" t="str">
        <f t="shared" si="1"/>
        <v>Newtonville (SAU)</v>
      </c>
      <c r="K400" s="106">
        <f>IFERROR(ROUND(VLOOKUP($B400,Associations!$B$2:$F515,4,0),3)*0.75^IF(OR(VLOOKUP($C400,'Final Sites'!$A:$C,3,0)&gt;0),$E400-1,IF($G400&lt;=3,$E400+3,IF($G400&lt;=6,$E400+2,IF($G400&lt;=30,$E400+1,$E400))))*IF(VLOOKUP($C400,'Final Sites'!$A:$C,3,0)=2,1/10,1),"")</f>
        <v>2.1943125</v>
      </c>
      <c r="L400" s="105">
        <f t="shared" si="2"/>
        <v>11</v>
      </c>
      <c r="M400" s="105" t="str">
        <f t="shared" si="3"/>
        <v>Newtonville (SAU)</v>
      </c>
      <c r="N400" s="106">
        <f t="shared" si="4"/>
        <v>3.802000091</v>
      </c>
    </row>
    <row r="401" ht="9.0" customHeight="1">
      <c r="A401" s="113" t="s">
        <v>501</v>
      </c>
      <c r="B401" s="96" t="s">
        <v>295</v>
      </c>
      <c r="C401" s="110" t="s">
        <v>1004</v>
      </c>
      <c r="D401" s="96"/>
      <c r="E401" s="96">
        <v>3.0</v>
      </c>
      <c r="F401" s="96" t="s">
        <v>925</v>
      </c>
      <c r="G401" s="111">
        <f>IFERROR(VLOOKUP($B401,Associations!$B$2:$F$1093,5,0),"")</f>
        <v>28</v>
      </c>
      <c r="H401" s="106">
        <f>IFERROR(IF(ISNA(VLOOKUP(CONCATENATE(A401," ",B401),'Club Coëff'!$D$2:$E515,2,0)),VLOOKUP($B401,Associations!$B$2:$F515,2,0)/5,VLOOKUP(CONCATENATE(A401," ",B401),'Club Coëff'!$D$2:$E515,2,0)),"")</f>
        <v>3.67000014</v>
      </c>
      <c r="I401" s="112" t="str">
        <f>IFERROR(IF(AND(OR(C401="CC",C401="GC"),ISNA(VLOOKUP(CONCATENATE(A401," ",B401),'Club Coëff'!$D$2:$E$65536,2,0))),"*",""),"")</f>
        <v/>
      </c>
      <c r="J401" s="106" t="str">
        <f t="shared" si="1"/>
        <v>Sehndohn Storm (CRM)</v>
      </c>
      <c r="K401" s="106">
        <f>IFERROR(ROUND(VLOOKUP($B401,Associations!$B$2:$F515,4,0),3)*0.75^IF(OR(VLOOKUP($C401,'Final Sites'!$A:$C,3,0)&gt;0),$E401-1,IF($G401&lt;=3,$E401+3,IF($G401&lt;=6,$E401+2,IF($G401&lt;=30,$E401+1,$E401))))*IF(VLOOKUP($C401,'Final Sites'!$A:$C,3,0)=2,1/10,1),"")</f>
        <v>2.1571875</v>
      </c>
      <c r="L401" s="105">
        <f t="shared" si="2"/>
        <v>14</v>
      </c>
      <c r="M401" s="105" t="str">
        <f t="shared" si="3"/>
        <v>Sehndohn Storm (CRM)</v>
      </c>
      <c r="N401" s="106">
        <f t="shared" si="4"/>
        <v>3.67000014</v>
      </c>
    </row>
    <row r="402" ht="9.0" customHeight="1">
      <c r="A402" s="113" t="s">
        <v>1113</v>
      </c>
      <c r="B402" s="96" t="s">
        <v>284</v>
      </c>
      <c r="C402" s="110" t="s">
        <v>1004</v>
      </c>
      <c r="D402" s="96"/>
      <c r="E402" s="96">
        <v>3.0</v>
      </c>
      <c r="F402" s="96" t="s">
        <v>925</v>
      </c>
      <c r="G402" s="111">
        <f>IFERROR(VLOOKUP($B402,Associations!$B$2:$F$1093,5,0),"")</f>
        <v>29</v>
      </c>
      <c r="H402" s="106">
        <f>IFERROR(IF(ISNA(VLOOKUP(CONCATENATE(A402," ",B402),'Club Coëff'!$D$2:$E515,2,0)),VLOOKUP($B402,Associations!$B$2:$F515,2,0)/5,VLOOKUP(CONCATENATE(A402," ",B402),'Club Coëff'!$D$2:$E515,2,0)),"")</f>
        <v>3.233000059</v>
      </c>
      <c r="I402" s="112" t="str">
        <f>IFERROR(IF(AND(OR(C402="CC",C402="GC"),ISNA(VLOOKUP(CONCATENATE(A402," ",B402),'Club Coëff'!$D$2:$E$65536,2,0))),"*",""),"")</f>
        <v/>
      </c>
      <c r="J402" s="106" t="str">
        <f t="shared" si="1"/>
        <v>Quentis (MNG)</v>
      </c>
      <c r="K402" s="106">
        <f>IFERROR(ROUND(VLOOKUP($B402,Associations!$B$2:$F515,4,0),3)*0.75^IF(OR(VLOOKUP($C402,'Final Sites'!$A:$C,3,0)&gt;0),$E402-1,IF($G402&lt;=3,$E402+3,IF($G402&lt;=6,$E402+2,IF($G402&lt;=30,$E402+1,$E402))))*IF(VLOOKUP($C402,'Final Sites'!$A:$C,3,0)=2,1/10,1),"")</f>
        <v>2.03428125</v>
      </c>
      <c r="L402" s="105">
        <f t="shared" si="2"/>
        <v>7</v>
      </c>
      <c r="M402" s="105" t="str">
        <f t="shared" si="3"/>
        <v>Quentis (MNG)</v>
      </c>
      <c r="N402" s="106">
        <f t="shared" si="4"/>
        <v>3.233000059</v>
      </c>
    </row>
    <row r="403" ht="9.0" customHeight="1">
      <c r="A403" s="113" t="s">
        <v>1114</v>
      </c>
      <c r="B403" s="96" t="s">
        <v>233</v>
      </c>
      <c r="C403" s="110" t="s">
        <v>1004</v>
      </c>
      <c r="D403" s="96"/>
      <c r="E403" s="96">
        <v>3.0</v>
      </c>
      <c r="F403" s="96" t="s">
        <v>925</v>
      </c>
      <c r="G403" s="111">
        <f>IFERROR(VLOOKUP($B403,Associations!$B$2:$F$1093,5,0),"")</f>
        <v>30</v>
      </c>
      <c r="H403" s="106">
        <f>IFERROR(IF(ISNA(VLOOKUP(CONCATENATE(A403," ",B403),'Club Coëff'!$D$2:$E515,2,0)),VLOOKUP($B403,Associations!$B$2:$F515,2,0)/5,VLOOKUP(CONCATENATE(A403," ",B403),'Club Coëff'!$D$2:$E515,2,0)),"")</f>
        <v>2.990000119</v>
      </c>
      <c r="I403" s="112" t="str">
        <f>IFERROR(IF(AND(OR(C403="CC",C403="GC"),ISNA(VLOOKUP(CONCATENATE(A403," ",B403),'Club Coëff'!$D$2:$E$65536,2,0))),"*",""),"")</f>
        <v/>
      </c>
      <c r="J403" s="106" t="str">
        <f t="shared" si="1"/>
        <v>Artiville United (CAW)</v>
      </c>
      <c r="K403" s="106">
        <f>IFERROR(ROUND(VLOOKUP($B403,Associations!$B$2:$F515,4,0),3)*0.75^IF(OR(VLOOKUP($C403,'Final Sites'!$A:$C,3,0)&gt;0),$E403-1,IF($G403&lt;=3,$E403+3,IF($G403&lt;=6,$E403+2,IF($G403&lt;=30,$E403+1,$E403))))*IF(VLOOKUP($C403,'Final Sites'!$A:$C,3,0)=2,1/10,1),"")</f>
        <v>1.9659375</v>
      </c>
      <c r="L403" s="105">
        <f t="shared" si="2"/>
        <v>16</v>
      </c>
      <c r="M403" s="105" t="str">
        <f t="shared" si="3"/>
        <v>Artiville United (CAW)</v>
      </c>
      <c r="N403" s="106">
        <f t="shared" si="4"/>
        <v>2.990000119</v>
      </c>
    </row>
    <row r="404" ht="9.0" customHeight="1">
      <c r="A404" s="113" t="s">
        <v>1115</v>
      </c>
      <c r="B404" s="96" t="s">
        <v>317</v>
      </c>
      <c r="C404" s="110" t="s">
        <v>1004</v>
      </c>
      <c r="D404" s="96"/>
      <c r="E404" s="96">
        <v>3.0</v>
      </c>
      <c r="F404" s="96" t="s">
        <v>925</v>
      </c>
      <c r="G404" s="111">
        <f>IFERROR(VLOOKUP($B404,Associations!$B$2:$F$1093,5,0),"")</f>
        <v>32</v>
      </c>
      <c r="H404" s="106">
        <f>IFERROR(IF(ISNA(VLOOKUP(CONCATENATE(A404," ",B404),'Club Coëff'!$D$2:$E515,2,0)),VLOOKUP($B404,Associations!$B$2:$F515,2,0)/5,VLOOKUP(CONCATENATE(A404," ",B404),'Club Coëff'!$D$2:$E515,2,0)),"")</f>
        <v>2.725000089</v>
      </c>
      <c r="I404" s="112" t="str">
        <f>IFERROR(IF(AND(OR(C404="CC",C404="GC"),ISNA(VLOOKUP(CONCATENATE(A404," ",B404),'Club Coëff'!$D$2:$E$65536,2,0))),"*",""),"")</f>
        <v/>
      </c>
      <c r="J404" s="106" t="str">
        <f t="shared" si="1"/>
        <v>Stona United (SSO)</v>
      </c>
      <c r="K404" s="106">
        <f>IFERROR(ROUND(VLOOKUP($B404,Associations!$B$2:$F515,4,0),3)*0.75^IF(OR(VLOOKUP($C404,'Final Sites'!$A:$C,3,0)&gt;0),$E404-1,IF($G404&lt;=3,$E404+3,IF($G404&lt;=6,$E404+2,IF($G404&lt;=30,$E404+1,$E404))))*IF(VLOOKUP($C404,'Final Sites'!$A:$C,3,0)=2,1/10,1),"")</f>
        <v>1.89140625</v>
      </c>
      <c r="L404" s="105">
        <f t="shared" si="2"/>
        <v>12</v>
      </c>
      <c r="M404" s="105" t="str">
        <f t="shared" si="3"/>
        <v>Stona United (SSO)</v>
      </c>
      <c r="N404" s="106">
        <f t="shared" si="4"/>
        <v>2.725000089</v>
      </c>
    </row>
    <row r="405" ht="9.0" customHeight="1">
      <c r="A405" s="113" t="s">
        <v>1116</v>
      </c>
      <c r="B405" s="96" t="s">
        <v>340</v>
      </c>
      <c r="C405" s="110" t="s">
        <v>1004</v>
      </c>
      <c r="D405" s="96"/>
      <c r="E405" s="96">
        <v>3.0</v>
      </c>
      <c r="F405" s="96" t="s">
        <v>925</v>
      </c>
      <c r="G405" s="111">
        <f>IFERROR(VLOOKUP($B405,Associations!$B$2:$F$1093,5,0),"")</f>
        <v>33</v>
      </c>
      <c r="H405" s="106">
        <f>IFERROR(IF(ISNA(VLOOKUP(CONCATENATE(A405," ",B405),'Club Coëff'!$D$2:$E515,2,0)),VLOOKUP($B405,Associations!$B$2:$F515,2,0)/5,VLOOKUP(CONCATENATE(A405," ",B405),'Club Coëff'!$D$2:$E515,2,0)),"")</f>
        <v>2.652000042</v>
      </c>
      <c r="I405" s="112" t="str">
        <f>IFERROR(IF(AND(OR(C405="CC",C405="GC"),ISNA(VLOOKUP(CONCATENATE(A405," ",B405),'Club Coëff'!$D$2:$E$65536,2,0))),"*",""),"")</f>
        <v/>
      </c>
      <c r="J405" s="106" t="str">
        <f t="shared" si="1"/>
        <v>Mare de Foc (ANT)</v>
      </c>
      <c r="K405" s="106">
        <f>IFERROR(ROUND(VLOOKUP($B405,Associations!$B$2:$F515,4,0),3)*0.75^IF(OR(VLOOKUP($C405,'Final Sites'!$A:$C,3,0)&gt;0),$E405-1,IF($G405&lt;=3,$E405+3,IF($G405&lt;=6,$E405+2,IF($G405&lt;=30,$E405+1,$E405))))*IF(VLOOKUP($C405,'Final Sites'!$A:$C,3,0)=2,1/10,1),"")</f>
        <v>1.870875</v>
      </c>
      <c r="L405" s="105">
        <f t="shared" si="2"/>
        <v>11</v>
      </c>
      <c r="M405" s="105" t="str">
        <f t="shared" si="3"/>
        <v>Mare de Foc (ANT)</v>
      </c>
      <c r="N405" s="106">
        <f t="shared" si="4"/>
        <v>2.652000042</v>
      </c>
    </row>
    <row r="406" ht="9.0" customHeight="1">
      <c r="A406" s="113" t="s">
        <v>1117</v>
      </c>
      <c r="B406" s="96" t="s">
        <v>298</v>
      </c>
      <c r="C406" s="110" t="s">
        <v>1004</v>
      </c>
      <c r="D406" s="96"/>
      <c r="E406" s="96">
        <v>3.0</v>
      </c>
      <c r="F406" s="96" t="s">
        <v>925</v>
      </c>
      <c r="G406" s="111">
        <f>IFERROR(VLOOKUP($B406,Associations!$B$2:$F$1093,5,0),"")</f>
        <v>34</v>
      </c>
      <c r="H406" s="106">
        <f>IFERROR(IF(ISNA(VLOOKUP(CONCATENATE(A406," ",B406),'Club Coëff'!$D$2:$E515,2,0)),VLOOKUP($B406,Associations!$B$2:$F515,2,0)/5,VLOOKUP(CONCATENATE(A406," ",B406),'Club Coëff'!$D$2:$E515,2,0)),"")</f>
        <v>2.355000103</v>
      </c>
      <c r="I406" s="112" t="str">
        <f>IFERROR(IF(AND(OR(C406="CC",C406="GC"),ISNA(VLOOKUP(CONCATENATE(A406," ",B406),'Club Coëff'!$D$2:$E$65536,2,0))),"*",""),"")</f>
        <v/>
      </c>
      <c r="J406" s="106" t="str">
        <f t="shared" si="1"/>
        <v>South Point (LLF)</v>
      </c>
      <c r="K406" s="106">
        <f>IFERROR(ROUND(VLOOKUP($B406,Associations!$B$2:$F515,4,0),3)*0.75^IF(OR(VLOOKUP($C406,'Final Sites'!$A:$C,3,0)&gt;0),$E406-1,IF($G406&lt;=3,$E406+3,IF($G406&lt;=6,$E406+2,IF($G406&lt;=30,$E406+1,$E406))))*IF(VLOOKUP($C406,'Final Sites'!$A:$C,3,0)=2,1/10,1),"")</f>
        <v>1.78734375</v>
      </c>
      <c r="L406" s="105">
        <f t="shared" si="2"/>
        <v>11</v>
      </c>
      <c r="M406" s="105" t="str">
        <f t="shared" si="3"/>
        <v>South Point (LLF)</v>
      </c>
      <c r="N406" s="106">
        <f t="shared" si="4"/>
        <v>2.355000103</v>
      </c>
    </row>
    <row r="407" ht="9.0" customHeight="1">
      <c r="A407" s="113" t="s">
        <v>1118</v>
      </c>
      <c r="B407" s="96" t="s">
        <v>348</v>
      </c>
      <c r="C407" s="110" t="s">
        <v>1004</v>
      </c>
      <c r="D407" s="96"/>
      <c r="E407" s="96">
        <v>3.0</v>
      </c>
      <c r="F407" s="96" t="s">
        <v>925</v>
      </c>
      <c r="G407" s="111">
        <f>IFERROR(VLOOKUP($B407,Associations!$B$2:$F$1093,5,0),"")</f>
        <v>37</v>
      </c>
      <c r="H407" s="106">
        <f>IFERROR(IF(ISNA(VLOOKUP(CONCATENATE(A407," ",B407),'Club Coëff'!$D$2:$E515,2,0)),VLOOKUP($B407,Associations!$B$2:$F515,2,0)/5,VLOOKUP(CONCATENATE(A407," ",B407),'Club Coëff'!$D$2:$E515,2,0)),"")</f>
        <v>1.920000042</v>
      </c>
      <c r="I407" s="112" t="str">
        <f>IFERROR(IF(AND(OR(C407="CC",C407="GC"),ISNA(VLOOKUP(CONCATENATE(A407," ",B407),'Club Coëff'!$D$2:$E$65536,2,0))),"*",""),"")</f>
        <v/>
      </c>
      <c r="J407" s="106" t="str">
        <f t="shared" si="1"/>
        <v>Centus FC (COS)</v>
      </c>
      <c r="K407" s="106">
        <f>IFERROR(ROUND(VLOOKUP($B407,Associations!$B$2:$F515,4,0),3)*0.75^IF(OR(VLOOKUP($C407,'Final Sites'!$A:$C,3,0)&gt;0),$E407-1,IF($G407&lt;=3,$E407+3,IF($G407&lt;=6,$E407+2,IF($G407&lt;=30,$E407+1,$E407))))*IF(VLOOKUP($C407,'Final Sites'!$A:$C,3,0)=2,1/10,1),"")</f>
        <v>1.665</v>
      </c>
      <c r="L407" s="105">
        <f t="shared" si="2"/>
        <v>9</v>
      </c>
      <c r="M407" s="105" t="str">
        <f t="shared" si="3"/>
        <v>Centus FC (COS)</v>
      </c>
      <c r="N407" s="106">
        <f t="shared" si="4"/>
        <v>1.920000042</v>
      </c>
    </row>
    <row r="408" ht="9.0" customHeight="1">
      <c r="A408" s="113" t="s">
        <v>1119</v>
      </c>
      <c r="B408" s="96" t="s">
        <v>309</v>
      </c>
      <c r="C408" s="110" t="s">
        <v>1004</v>
      </c>
      <c r="D408" s="96"/>
      <c r="E408" s="96">
        <v>3.0</v>
      </c>
      <c r="F408" s="96" t="s">
        <v>925</v>
      </c>
      <c r="G408" s="111">
        <f>IFERROR(VLOOKUP($B408,Associations!$B$2:$F$1093,5,0),"")</f>
        <v>39</v>
      </c>
      <c r="H408" s="106">
        <f>IFERROR(IF(ISNA(VLOOKUP(CONCATENATE(A408," ",B408),'Club Coëff'!$D$2:$E515,2,0)),VLOOKUP($B408,Associations!$B$2:$F515,2,0)/5,VLOOKUP(CONCATENATE(A408," ",B408),'Club Coëff'!$D$2:$E515,2,0)),"")</f>
        <v>1.820000035</v>
      </c>
      <c r="I408" s="112" t="str">
        <f>IFERROR(IF(AND(OR(C408="CC",C408="GC"),ISNA(VLOOKUP(CONCATENATE(A408," ",B408),'Club Coëff'!$D$2:$E$65536,2,0))),"*",""),"")</f>
        <v/>
      </c>
      <c r="J408" s="106" t="str">
        <f t="shared" si="1"/>
        <v>Galos do Jacu (CPV)</v>
      </c>
      <c r="K408" s="106">
        <f>IFERROR(ROUND(VLOOKUP($B408,Associations!$B$2:$F515,4,0),3)*0.75^IF(OR(VLOOKUP($C408,'Final Sites'!$A:$C,3,0)&gt;0),$E408-1,IF($G408&lt;=3,$E408+3,IF($G408&lt;=6,$E408+2,IF($G408&lt;=30,$E408+1,$E408))))*IF(VLOOKUP($C408,'Final Sites'!$A:$C,3,0)=2,1/10,1),"")</f>
        <v>1.636875</v>
      </c>
      <c r="L408" s="105">
        <f t="shared" si="2"/>
        <v>13</v>
      </c>
      <c r="M408" s="105" t="str">
        <f t="shared" si="3"/>
        <v>Galos do Jacu (CPV)</v>
      </c>
      <c r="N408" s="106">
        <f t="shared" si="4"/>
        <v>1.820000035</v>
      </c>
    </row>
    <row r="409" ht="9.0" customHeight="1">
      <c r="A409" s="113" t="s">
        <v>1120</v>
      </c>
      <c r="B409" s="96" t="s">
        <v>464</v>
      </c>
      <c r="C409" s="110" t="s">
        <v>1004</v>
      </c>
      <c r="D409" s="96"/>
      <c r="E409" s="96">
        <v>3.0</v>
      </c>
      <c r="F409" s="96" t="s">
        <v>925</v>
      </c>
      <c r="G409" s="111">
        <f>IFERROR(VLOOKUP($B409,Associations!$B$2:$F$1093,5,0),"")</f>
        <v>41</v>
      </c>
      <c r="H409" s="106">
        <f>IFERROR(IF(ISNA(VLOOKUP(CONCATENATE(A409," ",B409),'Club Coëff'!$D$2:$E515,2,0)),VLOOKUP($B409,Associations!$B$2:$F515,2,0)/5,VLOOKUP(CONCATENATE(A409," ",B409),'Club Coëff'!$D$2:$E515,2,0)),"")</f>
        <v>1.670000072</v>
      </c>
      <c r="I409" s="112" t="str">
        <f>IFERROR(IF(AND(OR(C409="CC",C409="GC"),ISNA(VLOOKUP(CONCATENATE(A409," ",B409),'Club Coëff'!$D$2:$E$65536,2,0))),"*",""),"")</f>
        <v/>
      </c>
      <c r="J409" s="106" t="str">
        <f t="shared" si="1"/>
        <v>Students of Sixteen Bits (MIU)</v>
      </c>
      <c r="K409" s="106">
        <f>IFERROR(ROUND(VLOOKUP($B409,Associations!$B$2:$F515,4,0),3)*0.75^IF(OR(VLOOKUP($C409,'Final Sites'!$A:$C,3,0)&gt;0),$E409-1,IF($G409&lt;=3,$E409+3,IF($G409&lt;=6,$E409+2,IF($G409&lt;=30,$E409+1,$E409))))*IF(VLOOKUP($C409,'Final Sites'!$A:$C,3,0)=2,1/10,1),"")</f>
        <v>1.5946875</v>
      </c>
      <c r="L409" s="105">
        <f t="shared" si="2"/>
        <v>24</v>
      </c>
      <c r="M409" s="105" t="str">
        <f t="shared" si="3"/>
        <v>Students of Sixteen Bits (MIU)</v>
      </c>
      <c r="N409" s="106">
        <f t="shared" si="4"/>
        <v>1.670000072</v>
      </c>
    </row>
    <row r="410" ht="9.0" customHeight="1">
      <c r="A410" s="113" t="s">
        <v>1121</v>
      </c>
      <c r="B410" s="96" t="s">
        <v>417</v>
      </c>
      <c r="C410" s="110" t="s">
        <v>1004</v>
      </c>
      <c r="D410" s="96"/>
      <c r="E410" s="96">
        <v>3.0</v>
      </c>
      <c r="F410" s="96" t="s">
        <v>925</v>
      </c>
      <c r="G410" s="111">
        <f>IFERROR(VLOOKUP($B410,Associations!$B$2:$F$1093,5,0),"")</f>
        <v>45</v>
      </c>
      <c r="H410" s="106">
        <f>IFERROR(IF(ISNA(VLOOKUP(CONCATENATE(A410," ",B410),'Club Coëff'!$D$2:$E515,2,0)),VLOOKUP($B410,Associations!$B$2:$F515,2,0)/5,VLOOKUP(CONCATENATE(A410," ",B410),'Club Coëff'!$D$2:$E515,2,0)),"")</f>
        <v>1.405000066</v>
      </c>
      <c r="I410" s="112" t="str">
        <f>IFERROR(IF(AND(OR(C410="CC",C410="GC"),ISNA(VLOOKUP(CONCATENATE(A410," ",B410),'Club Coëff'!$D$2:$E$65536,2,0))),"*",""),"")</f>
        <v/>
      </c>
      <c r="J410" s="106" t="str">
        <f t="shared" si="1"/>
        <v>Loittra (UNF)</v>
      </c>
      <c r="K410" s="106">
        <f>IFERROR(ROUND(VLOOKUP($B410,Associations!$B$2:$F515,4,0),3)*0.75^IF(OR(VLOOKUP($C410,'Final Sites'!$A:$C,3,0)&gt;0),$E410-1,IF($G410&lt;=3,$E410+3,IF($G410&lt;=6,$E410+2,IF($G410&lt;=30,$E410+1,$E410))))*IF(VLOOKUP($C410,'Final Sites'!$A:$C,3,0)=2,1/10,1),"")</f>
        <v>1.52015625</v>
      </c>
      <c r="L410" s="105">
        <f t="shared" si="2"/>
        <v>7</v>
      </c>
      <c r="M410" s="105" t="str">
        <f t="shared" si="3"/>
        <v>Loittra (UNF)</v>
      </c>
      <c r="N410" s="106">
        <f t="shared" si="4"/>
        <v>1.405000066</v>
      </c>
    </row>
    <row r="411" ht="9.0" customHeight="1">
      <c r="A411" s="113" t="s">
        <v>1122</v>
      </c>
      <c r="B411" s="96" t="s">
        <v>405</v>
      </c>
      <c r="C411" s="110" t="s">
        <v>1004</v>
      </c>
      <c r="D411" s="96"/>
      <c r="E411" s="96">
        <v>3.0</v>
      </c>
      <c r="F411" s="96" t="s">
        <v>925</v>
      </c>
      <c r="G411" s="111">
        <f>IFERROR(VLOOKUP($B411,Associations!$B$2:$F$1093,5,0),"")</f>
        <v>46</v>
      </c>
      <c r="H411" s="106">
        <f>IFERROR(IF(ISNA(VLOOKUP(CONCATENATE(A411," ",B411),'Club Coëff'!$D$2:$E515,2,0)),VLOOKUP($B411,Associations!$B$2:$F515,2,0)/5,VLOOKUP(CONCATENATE(A411," ",B411),'Club Coëff'!$D$2:$E515,2,0)),"")</f>
        <v>1.360000034</v>
      </c>
      <c r="I411" s="112" t="str">
        <f>IFERROR(IF(AND(OR(C411="CC",C411="GC"),ISNA(VLOOKUP(CONCATENATE(A411," ",B411),'Club Coëff'!$D$2:$E$65536,2,0))),"*",""),"")</f>
        <v/>
      </c>
      <c r="J411" s="106" t="str">
        <f t="shared" si="1"/>
        <v>Unión Gimignano CF (OSD)</v>
      </c>
      <c r="K411" s="106">
        <f>IFERROR(ROUND(VLOOKUP($B411,Associations!$B$2:$F515,4,0),3)*0.75^IF(OR(VLOOKUP($C411,'Final Sites'!$A:$C,3,0)&gt;0),$E411-1,IF($G411&lt;=3,$E411+3,IF($G411&lt;=6,$E411+2,IF($G411&lt;=30,$E411+1,$E411))))*IF(VLOOKUP($C411,'Final Sites'!$A:$C,3,0)=2,1/10,1),"")</f>
        <v>1.5075</v>
      </c>
      <c r="L411" s="105">
        <f t="shared" si="2"/>
        <v>18</v>
      </c>
      <c r="M411" s="105" t="str">
        <f t="shared" si="3"/>
        <v>Unión Gimignano CF (OSD)</v>
      </c>
      <c r="N411" s="106">
        <f t="shared" si="4"/>
        <v>1.360000034</v>
      </c>
    </row>
    <row r="412" ht="9.0" customHeight="1">
      <c r="A412" s="113" t="s">
        <v>1123</v>
      </c>
      <c r="B412" s="96" t="s">
        <v>479</v>
      </c>
      <c r="C412" s="110" t="s">
        <v>1004</v>
      </c>
      <c r="D412" s="96"/>
      <c r="E412" s="96">
        <v>3.0</v>
      </c>
      <c r="F412" s="96" t="s">
        <v>925</v>
      </c>
      <c r="G412" s="111">
        <f>IFERROR(VLOOKUP($B412,Associations!$B$2:$F$1093,5,0),"")</f>
        <v>48</v>
      </c>
      <c r="H412" s="106">
        <f>IFERROR(IF(ISNA(VLOOKUP(CONCATENATE(A412," ",B412),'Club Coëff'!$D$2:$E515,2,0)),VLOOKUP($B412,Associations!$B$2:$F515,2,0)/5,VLOOKUP(CONCATENATE(A412," ",B412),'Club Coëff'!$D$2:$E515,2,0)),"")</f>
        <v>1.230000031</v>
      </c>
      <c r="I412" s="112" t="str">
        <f>IFERROR(IF(AND(OR(C412="CC",C412="GC"),ISNA(VLOOKUP(CONCATENATE(A412," ",B412),'Club Coëff'!$D$2:$E$65536,2,0))),"*",""),"")</f>
        <v/>
      </c>
      <c r="J412" s="106" t="str">
        <f t="shared" si="1"/>
        <v>Doversham Rovers (AEL)</v>
      </c>
      <c r="K412" s="106">
        <f>IFERROR(ROUND(VLOOKUP($B412,Associations!$B$2:$F515,4,0),3)*0.75^IF(OR(VLOOKUP($C412,'Final Sites'!$A:$C,3,0)&gt;0),$E412-1,IF($G412&lt;=3,$E412+3,IF($G412&lt;=6,$E412+2,IF($G412&lt;=30,$E412+1,$E412))))*IF(VLOOKUP($C412,'Final Sites'!$A:$C,3,0)=2,1/10,1),"")</f>
        <v>1.4709375</v>
      </c>
      <c r="L412" s="105">
        <f t="shared" si="2"/>
        <v>16</v>
      </c>
      <c r="M412" s="105" t="str">
        <f t="shared" si="3"/>
        <v>Doversham Rovers (AEL)</v>
      </c>
      <c r="N412" s="106">
        <f t="shared" si="4"/>
        <v>1.230000031</v>
      </c>
    </row>
    <row r="413" ht="9.0" customHeight="1">
      <c r="A413" s="113" t="s">
        <v>1124</v>
      </c>
      <c r="B413" s="96" t="s">
        <v>434</v>
      </c>
      <c r="C413" s="110" t="s">
        <v>1004</v>
      </c>
      <c r="D413" s="96"/>
      <c r="E413" s="96">
        <v>3.0</v>
      </c>
      <c r="F413" s="96" t="s">
        <v>925</v>
      </c>
      <c r="G413" s="111">
        <f>IFERROR(VLOOKUP($B413,Associations!$B$2:$F$1093,5,0),"")</f>
        <v>51</v>
      </c>
      <c r="H413" s="106">
        <f>IFERROR(IF(ISNA(VLOOKUP(CONCATENATE(A413," ",B413),'Club Coëff'!$D$2:$E515,2,0)),VLOOKUP($B413,Associations!$B$2:$F515,2,0)/5,VLOOKUP(CONCATENATE(A413," ",B413),'Club Coëff'!$D$2:$E515,2,0)),"")</f>
        <v>1.015000075</v>
      </c>
      <c r="I413" s="112" t="str">
        <f>IFERROR(IF(AND(OR(C413="CC",C413="GC"),ISNA(VLOOKUP(CONCATENATE(A413," ",B413),'Club Coëff'!$D$2:$E$65536,2,0))),"*",""),"")</f>
        <v/>
      </c>
      <c r="J413" s="106" t="str">
        <f t="shared" si="1"/>
        <v>Irildur Compar (AMV)</v>
      </c>
      <c r="K413" s="106">
        <f>IFERROR(ROUND(VLOOKUP($B413,Associations!$B$2:$F515,4,0),3)*0.75^IF(OR(VLOOKUP($C413,'Final Sites'!$A:$C,3,0)&gt;0),$E413-1,IF($G413&lt;=3,$E413+3,IF($G413&lt;=6,$E413+2,IF($G413&lt;=30,$E413+1,$E413))))*IF(VLOOKUP($C413,'Final Sites'!$A:$C,3,0)=2,1/10,1),"")</f>
        <v>1.41046875</v>
      </c>
      <c r="L413" s="105">
        <f t="shared" si="2"/>
        <v>14</v>
      </c>
      <c r="M413" s="105" t="str">
        <f t="shared" si="3"/>
        <v>Irildur Compar (AMV)</v>
      </c>
      <c r="N413" s="106">
        <f t="shared" si="4"/>
        <v>1.015000075</v>
      </c>
    </row>
    <row r="414" ht="9.0" customHeight="1">
      <c r="A414" s="113" t="s">
        <v>1125</v>
      </c>
      <c r="B414" s="96" t="s">
        <v>475</v>
      </c>
      <c r="C414" s="110" t="s">
        <v>1004</v>
      </c>
      <c r="D414" s="96"/>
      <c r="E414" s="96">
        <v>3.0</v>
      </c>
      <c r="F414" s="96" t="s">
        <v>925</v>
      </c>
      <c r="G414" s="111">
        <f>IFERROR(VLOOKUP($B414,Associations!$B$2:$F$1093,5,0),"")</f>
        <v>52</v>
      </c>
      <c r="H414" s="106">
        <f>IFERROR(IF(ISNA(VLOOKUP(CONCATENATE(A414," ",B414),'Club Coëff'!$D$2:$E515,2,0)),VLOOKUP($B414,Associations!$B$2:$F515,2,0)/5,VLOOKUP(CONCATENATE(A414," ",B414),'Club Coëff'!$D$2:$E515,2,0)),"")</f>
        <v>0.9750000365</v>
      </c>
      <c r="I414" s="112" t="str">
        <f>IFERROR(IF(AND(OR(C414="CC",C414="GC"),ISNA(VLOOKUP(CONCATENATE(A414," ",B414),'Club Coëff'!$D$2:$E$65536,2,0))),"*",""),"")</f>
        <v/>
      </c>
      <c r="J414" s="106" t="str">
        <f t="shared" si="1"/>
        <v>Blastier City (MAP)</v>
      </c>
      <c r="K414" s="106">
        <f>IFERROR(ROUND(VLOOKUP($B414,Associations!$B$2:$F515,4,0),3)*0.75^IF(OR(VLOOKUP($C414,'Final Sites'!$A:$C,3,0)&gt;0),$E414-1,IF($G414&lt;=3,$E414+3,IF($G414&lt;=6,$E414+2,IF($G414&lt;=30,$E414+1,$E414))))*IF(VLOOKUP($C414,'Final Sites'!$A:$C,3,0)=2,1/10,1),"")</f>
        <v>1.39921875</v>
      </c>
      <c r="L414" s="105">
        <f t="shared" si="2"/>
        <v>13</v>
      </c>
      <c r="M414" s="105" t="str">
        <f t="shared" si="3"/>
        <v>Blastier City (MAP)</v>
      </c>
      <c r="N414" s="106">
        <f t="shared" si="4"/>
        <v>0.9750000365</v>
      </c>
    </row>
    <row r="415" ht="9.0" customHeight="1">
      <c r="A415" s="113" t="s">
        <v>1126</v>
      </c>
      <c r="B415" s="96" t="s">
        <v>391</v>
      </c>
      <c r="C415" s="110" t="s">
        <v>1004</v>
      </c>
      <c r="D415" s="96"/>
      <c r="E415" s="96">
        <v>3.0</v>
      </c>
      <c r="F415" s="96" t="s">
        <v>925</v>
      </c>
      <c r="G415" s="111">
        <f>IFERROR(VLOOKUP($B415,Associations!$B$2:$F$1093,5,0),"")</f>
        <v>53</v>
      </c>
      <c r="H415" s="106">
        <f>IFERROR(IF(ISNA(VLOOKUP(CONCATENATE(A415," ",B415),'Club Coëff'!$D$2:$E515,2,0)),VLOOKUP($B415,Associations!$B$2:$F515,2,0)/5,VLOOKUP(CONCATENATE(A415," ",B415),'Club Coëff'!$D$2:$E515,2,0)),"")</f>
        <v>0.920000092</v>
      </c>
      <c r="I415" s="112" t="str">
        <f>IFERROR(IF(AND(OR(C415="CC",C415="GC"),ISNA(VLOOKUP(CONCATENATE(A415," ",B415),'Club Coëff'!$D$2:$E$65536,2,0))),"*",""),"")</f>
        <v/>
      </c>
      <c r="J415" s="106" t="str">
        <f t="shared" si="1"/>
        <v>Al-Kharid (UGO)</v>
      </c>
      <c r="K415" s="106">
        <f>IFERROR(ROUND(VLOOKUP($B415,Associations!$B$2:$F515,4,0),3)*0.75^IF(OR(VLOOKUP($C415,'Final Sites'!$A:$C,3,0)&gt;0),$E415-1,IF($G415&lt;=3,$E415+3,IF($G415&lt;=6,$E415+2,IF($G415&lt;=30,$E415+1,$E415))))*IF(VLOOKUP($C415,'Final Sites'!$A:$C,3,0)=2,1/10,1),"")</f>
        <v>1.38375</v>
      </c>
      <c r="L415" s="105">
        <f t="shared" si="2"/>
        <v>9</v>
      </c>
      <c r="M415" s="105" t="str">
        <f t="shared" si="3"/>
        <v>Al-Kharid (UGO)</v>
      </c>
      <c r="N415" s="106">
        <f t="shared" si="4"/>
        <v>0.920000092</v>
      </c>
    </row>
    <row r="416" ht="9.0" customHeight="1">
      <c r="A416" s="113" t="s">
        <v>1127</v>
      </c>
      <c r="B416" s="96" t="s">
        <v>495</v>
      </c>
      <c r="C416" s="110" t="s">
        <v>1004</v>
      </c>
      <c r="D416" s="96"/>
      <c r="E416" s="96">
        <v>3.0</v>
      </c>
      <c r="F416" s="96" t="s">
        <v>925</v>
      </c>
      <c r="G416" s="111">
        <f>IFERROR(VLOOKUP($B416,Associations!$B$2:$F$1093,5,0),"")</f>
        <v>59</v>
      </c>
      <c r="H416" s="106">
        <f>IFERROR(IF(ISNA(VLOOKUP(CONCATENATE(A416," ",B416),'Club Coëff'!$D$2:$E515,2,0)),VLOOKUP($B416,Associations!$B$2:$F515,2,0)/5,VLOOKUP(CONCATENATE(A416," ",B416),'Club Coëff'!$D$2:$E515,2,0)),"")</f>
        <v>0.745000038</v>
      </c>
      <c r="I416" s="112" t="str">
        <f>IFERROR(IF(AND(OR(C416="CC",C416="GC"),ISNA(VLOOKUP(CONCATENATE(A416," ",B416),'Club Coëff'!$D$2:$E$65536,2,0))),"*",""),"")</f>
        <v/>
      </c>
      <c r="J416" s="106" t="str">
        <f t="shared" si="1"/>
        <v>Ódé (KOR)</v>
      </c>
      <c r="K416" s="106">
        <f>IFERROR(ROUND(VLOOKUP($B416,Associations!$B$2:$F515,4,0),3)*0.75^IF(OR(VLOOKUP($C416,'Final Sites'!$A:$C,3,0)&gt;0),$E416-1,IF($G416&lt;=3,$E416+3,IF($G416&lt;=6,$E416+2,IF($G416&lt;=30,$E416+1,$E416))))*IF(VLOOKUP($C416,'Final Sites'!$A:$C,3,0)=2,1/10,1),"")</f>
        <v>1.33453125</v>
      </c>
      <c r="L416" s="105">
        <f t="shared" si="2"/>
        <v>3</v>
      </c>
      <c r="M416" s="105" t="str">
        <f t="shared" si="3"/>
        <v>Ódé (KOR)</v>
      </c>
      <c r="N416" s="106">
        <f t="shared" si="4"/>
        <v>0.745000038</v>
      </c>
    </row>
    <row r="417" ht="9.0" customHeight="1">
      <c r="A417" s="113" t="s">
        <v>1128</v>
      </c>
      <c r="B417" s="96" t="s">
        <v>627</v>
      </c>
      <c r="C417" s="110" t="s">
        <v>1004</v>
      </c>
      <c r="D417" s="96"/>
      <c r="E417" s="96">
        <v>3.0</v>
      </c>
      <c r="F417" s="96" t="s">
        <v>925</v>
      </c>
      <c r="G417" s="111">
        <f>IFERROR(VLOOKUP($B417,Associations!$B$2:$F$1093,5,0),"")</f>
        <v>63</v>
      </c>
      <c r="H417" s="106">
        <f>IFERROR(IF(ISNA(VLOOKUP(CONCATENATE(A417," ",B417),'Club Coëff'!$D$2:$E515,2,0)),VLOOKUP($B417,Associations!$B$2:$F515,2,0)/5,VLOOKUP(CONCATENATE(A417," ",B417),'Club Coëff'!$D$2:$E515,2,0)),"")</f>
        <v>0.6300000395</v>
      </c>
      <c r="I417" s="112" t="str">
        <f>IFERROR(IF(AND(OR(C417="CC",C417="GC"),ISNA(VLOOKUP(CONCATENATE(A417," ",B417),'Club Coëff'!$D$2:$E$65536,2,0))),"*",""),"")</f>
        <v/>
      </c>
      <c r="J417" s="106" t="str">
        <f t="shared" si="1"/>
        <v>Nothile Middle (BRP)</v>
      </c>
      <c r="K417" s="106">
        <f>IFERROR(ROUND(VLOOKUP($B417,Associations!$B$2:$F515,4,0),3)*0.75^IF(OR(VLOOKUP($C417,'Final Sites'!$A:$C,3,0)&gt;0),$E417-1,IF($G417&lt;=3,$E417+3,IF($G417&lt;=6,$E417+2,IF($G417&lt;=30,$E417+1,$E417))))*IF(VLOOKUP($C417,'Final Sites'!$A:$C,3,0)=2,1/10,1),"")</f>
        <v>1.3021875</v>
      </c>
      <c r="L417" s="105">
        <f t="shared" si="2"/>
        <v>14</v>
      </c>
      <c r="M417" s="105" t="str">
        <f t="shared" si="3"/>
        <v>Nothile Middle (BRP)</v>
      </c>
      <c r="N417" s="106">
        <f t="shared" si="4"/>
        <v>0.6300000395</v>
      </c>
    </row>
    <row r="418" ht="9.0" customHeight="1">
      <c r="A418" s="113" t="s">
        <v>1129</v>
      </c>
      <c r="B418" s="96" t="s">
        <v>602</v>
      </c>
      <c r="C418" s="110" t="s">
        <v>1004</v>
      </c>
      <c r="D418" s="96"/>
      <c r="E418" s="96">
        <v>3.0</v>
      </c>
      <c r="F418" s="96" t="s">
        <v>925</v>
      </c>
      <c r="G418" s="111">
        <f>IFERROR(VLOOKUP($B418,Associations!$B$2:$F$1093,5,0),"")</f>
        <v>67</v>
      </c>
      <c r="H418" s="106">
        <f>IFERROR(IF(ISNA(VLOOKUP(CONCATENATE(A418," ",B418),'Club Coëff'!$D$2:$E515,2,0)),VLOOKUP($B418,Associations!$B$2:$F515,2,0)/5,VLOOKUP(CONCATENATE(A418," ",B418),'Club Coëff'!$D$2:$E515,2,0)),"")</f>
        <v>0.50000005</v>
      </c>
      <c r="I418" s="112" t="str">
        <f>IFERROR(IF(AND(OR(C418="CC",C418="GC"),ISNA(VLOOKUP(CONCATENATE(A418," ",B418),'Club Coëff'!$D$2:$E$65536,2,0))),"*",""),"")</f>
        <v/>
      </c>
      <c r="J418" s="106" t="str">
        <f t="shared" si="1"/>
        <v>Saint Magdalene United (NSI)</v>
      </c>
      <c r="K418" s="106">
        <f>IFERROR(ROUND(VLOOKUP($B418,Associations!$B$2:$F515,4,0),3)*0.75^IF(OR(VLOOKUP($C418,'Final Sites'!$A:$C,3,0)&gt;0),$E418-1,IF($G418&lt;=3,$E418+3,IF($G418&lt;=6,$E418+2,IF($G418&lt;=30,$E418+1,$E418))))*IF(VLOOKUP($C418,'Final Sites'!$A:$C,3,0)=2,1/10,1),"")</f>
        <v>1.265625</v>
      </c>
      <c r="L418" s="105">
        <f t="shared" si="2"/>
        <v>22</v>
      </c>
      <c r="M418" s="105" t="str">
        <f t="shared" si="3"/>
        <v>Saint Magdalene United (NSI)</v>
      </c>
      <c r="N418" s="106">
        <f t="shared" si="4"/>
        <v>0.50000005</v>
      </c>
    </row>
    <row r="419" ht="9.0" customHeight="1">
      <c r="A419" s="113" t="s">
        <v>1130</v>
      </c>
      <c r="B419" s="96" t="s">
        <v>611</v>
      </c>
      <c r="C419" s="110" t="s">
        <v>1004</v>
      </c>
      <c r="D419" s="96"/>
      <c r="E419" s="96">
        <v>3.0</v>
      </c>
      <c r="F419" s="96" t="s">
        <v>925</v>
      </c>
      <c r="G419" s="111">
        <f>IFERROR(VLOOKUP($B419,Associations!$B$2:$F$1093,5,0),"")</f>
        <v>73</v>
      </c>
      <c r="H419" s="106">
        <f>IFERROR(IF(ISNA(VLOOKUP(CONCATENATE(A419," ",B419),'Club Coëff'!$D$2:$E515,2,0)),VLOOKUP($B419,Associations!$B$2:$F515,2,0)/5,VLOOKUP(CONCATENATE(A419," ",B419),'Club Coëff'!$D$2:$E515,2,0)),"")</f>
        <v>0.440000044</v>
      </c>
      <c r="I419" s="112" t="str">
        <f>IFERROR(IF(AND(OR(C419="CC",C419="GC"),ISNA(VLOOKUP(CONCATENATE(A419," ",B419),'Club Coëff'!$D$2:$E$65536,2,0))),"*",""),"")</f>
        <v/>
      </c>
      <c r="J419" s="106" t="str">
        <f t="shared" si="1"/>
        <v>Markiniz Union (ITB)</v>
      </c>
      <c r="K419" s="106">
        <f>IFERROR(ROUND(VLOOKUP($B419,Associations!$B$2:$F515,4,0),3)*0.75^IF(OR(VLOOKUP($C419,'Final Sites'!$A:$C,3,0)&gt;0),$E419-1,IF($G419&lt;=3,$E419+3,IF($G419&lt;=6,$E419+2,IF($G419&lt;=30,$E419+1,$E419))))*IF(VLOOKUP($C419,'Final Sites'!$A:$C,3,0)=2,1/10,1),"")</f>
        <v>1.24875</v>
      </c>
      <c r="L419" s="105">
        <f t="shared" si="2"/>
        <v>14</v>
      </c>
      <c r="M419" s="105" t="str">
        <f t="shared" si="3"/>
        <v>Markiniz Union (ITB)</v>
      </c>
      <c r="N419" s="106">
        <f t="shared" si="4"/>
        <v>0.440000044</v>
      </c>
    </row>
    <row r="420" ht="9.0" customHeight="1">
      <c r="A420" s="113" t="s">
        <v>1131</v>
      </c>
      <c r="B420" s="96" t="s">
        <v>573</v>
      </c>
      <c r="C420" s="110" t="s">
        <v>1004</v>
      </c>
      <c r="D420" s="96"/>
      <c r="E420" s="96">
        <v>3.0</v>
      </c>
      <c r="F420" s="96" t="s">
        <v>925</v>
      </c>
      <c r="G420" s="111">
        <f>IFERROR(VLOOKUP($B420,Associations!$B$2:$F$1093,5,0),"")</f>
        <v>75</v>
      </c>
      <c r="H420" s="106">
        <f>IFERROR(IF(ISNA(VLOOKUP(CONCATENATE(A420," ",B420),'Club Coëff'!$D$2:$E515,2,0)),VLOOKUP($B420,Associations!$B$2:$F515,2,0)/5,VLOOKUP(CONCATENATE(A420," ",B420),'Club Coëff'!$D$2:$E515,2,0)),"")</f>
        <v>0.410000023</v>
      </c>
      <c r="I420" s="112" t="str">
        <f>IFERROR(IF(AND(OR(C420="CC",C420="GC"),ISNA(VLOOKUP(CONCATENATE(A420," ",B420),'Club Coëff'!$D$2:$E$65536,2,0))),"*",""),"")</f>
        <v/>
      </c>
      <c r="J420" s="106" t="str">
        <f t="shared" si="1"/>
        <v>Aslertown Tigers (FLP)</v>
      </c>
      <c r="K420" s="106">
        <f>IFERROR(ROUND(VLOOKUP($B420,Associations!$B$2:$F515,4,0),3)*0.75^IF(OR(VLOOKUP($C420,'Final Sites'!$A:$C,3,0)&gt;0),$E420-1,IF($G420&lt;=3,$E420+3,IF($G420&lt;=6,$E420+2,IF($G420&lt;=30,$E420+1,$E420))))*IF(VLOOKUP($C420,'Final Sites'!$A:$C,3,0)=2,1/10,1),"")</f>
        <v>1.2403125</v>
      </c>
      <c r="L420" s="105">
        <f t="shared" si="2"/>
        <v>16</v>
      </c>
      <c r="M420" s="105" t="str">
        <f t="shared" si="3"/>
        <v>Aslertown Tigers (FLP)</v>
      </c>
      <c r="N420" s="106">
        <f t="shared" si="4"/>
        <v>0.410000023</v>
      </c>
    </row>
    <row r="421" ht="9.0" customHeight="1">
      <c r="A421" s="113" t="s">
        <v>1132</v>
      </c>
      <c r="B421" s="96" t="s">
        <v>661</v>
      </c>
      <c r="C421" s="110" t="s">
        <v>1004</v>
      </c>
      <c r="D421" s="96"/>
      <c r="E421" s="96">
        <v>3.0</v>
      </c>
      <c r="F421" s="96" t="s">
        <v>934</v>
      </c>
      <c r="G421" s="111">
        <f>IFERROR(VLOOKUP($B421,Associations!$B$2:$F$1093,5,0),"")</f>
        <v>76</v>
      </c>
      <c r="H421" s="106">
        <f>IFERROR(IF(ISNA(VLOOKUP(CONCATENATE(A421," ",B421),'Club Coëff'!$D$2:$E515,2,0)),VLOOKUP($B421,Associations!$B$2:$F515,2,0)/5,VLOOKUP(CONCATENATE(A421," ",B421),'Club Coëff'!$D$2:$E515,2,0)),"")</f>
        <v>0.4000000155</v>
      </c>
      <c r="I421" s="112" t="str">
        <f>IFERROR(IF(AND(OR(C421="CC",C421="GC"),ISNA(VLOOKUP(CONCATENATE(A421," ",B421),'Club Coëff'!$D$2:$E$65536,2,0))),"*",""),"")</f>
        <v/>
      </c>
      <c r="J421" s="106" t="str">
        <f t="shared" si="1"/>
        <v>Sport Wios (DAI)</v>
      </c>
      <c r="K421" s="106">
        <f>IFERROR(ROUND(VLOOKUP($B421,Associations!$B$2:$F515,4,0),3)*0.75^IF(OR(VLOOKUP($C421,'Final Sites'!$A:$C,3,0)&gt;0),$E421-1,IF($G421&lt;=3,$E421+3,IF($G421&lt;=6,$E421+2,IF($G421&lt;=30,$E421+1,$E421))))*IF(VLOOKUP($C421,'Final Sites'!$A:$C,3,0)=2,1/10,1),"")</f>
        <v>1.2375</v>
      </c>
      <c r="L421" s="105">
        <f t="shared" si="2"/>
        <v>10</v>
      </c>
      <c r="M421" s="105" t="str">
        <f t="shared" si="3"/>
        <v>Sport Wios (DAI)</v>
      </c>
      <c r="N421" s="106">
        <f t="shared" si="4"/>
        <v>0.4000000155</v>
      </c>
    </row>
    <row r="422" ht="9.0" customHeight="1">
      <c r="A422" s="113" t="s">
        <v>1133</v>
      </c>
      <c r="B422" s="96" t="s">
        <v>578</v>
      </c>
      <c r="C422" s="110" t="s">
        <v>1004</v>
      </c>
      <c r="D422" s="96"/>
      <c r="E422" s="96">
        <v>3.0</v>
      </c>
      <c r="F422" s="96" t="s">
        <v>934</v>
      </c>
      <c r="G422" s="111">
        <f>IFERROR(VLOOKUP($B422,Associations!$B$2:$F$1093,5,0),"")</f>
        <v>78</v>
      </c>
      <c r="H422" s="106">
        <f>IFERROR(IF(ISNA(VLOOKUP(CONCATENATE(A422," ",B422),'Club Coëff'!$D$2:$E515,2,0)),VLOOKUP($B422,Associations!$B$2:$F515,2,0)/5,VLOOKUP(CONCATENATE(A422," ",B422),'Club Coëff'!$D$2:$E515,2,0)),"")</f>
        <v>0.3850000285</v>
      </c>
      <c r="I422" s="112" t="str">
        <f>IFERROR(IF(AND(OR(C422="CC",C422="GC"),ISNA(VLOOKUP(CONCATENATE(A422," ",B422),'Club Coëff'!$D$2:$E$65536,2,0))),"*",""),"")</f>
        <v/>
      </c>
      <c r="J422" s="106" t="str">
        <f t="shared" si="1"/>
        <v>Olympia Bybliis (PHO)</v>
      </c>
      <c r="K422" s="106">
        <f>IFERROR(ROUND(VLOOKUP($B422,Associations!$B$2:$F515,4,0),3)*0.75^IF(OR(VLOOKUP($C422,'Final Sites'!$A:$C,3,0)&gt;0),$E422-1,IF($G422&lt;=3,$E422+3,IF($G422&lt;=6,$E422+2,IF($G422&lt;=30,$E422+1,$E422))))*IF(VLOOKUP($C422,'Final Sites'!$A:$C,3,0)=2,1/10,1),"")</f>
        <v>1.23328125</v>
      </c>
      <c r="L422" s="105">
        <f t="shared" si="2"/>
        <v>15</v>
      </c>
      <c r="M422" s="105" t="str">
        <f t="shared" si="3"/>
        <v>Olympia Bybliis (PHO)</v>
      </c>
      <c r="N422" s="106">
        <f t="shared" si="4"/>
        <v>0.3850000285</v>
      </c>
    </row>
    <row r="423" ht="9.0" customHeight="1">
      <c r="A423" s="113" t="s">
        <v>1134</v>
      </c>
      <c r="B423" s="96" t="s">
        <v>620</v>
      </c>
      <c r="C423" s="110" t="s">
        <v>1004</v>
      </c>
      <c r="D423" s="96"/>
      <c r="E423" s="96">
        <v>3.0</v>
      </c>
      <c r="F423" s="96" t="s">
        <v>934</v>
      </c>
      <c r="G423" s="111">
        <f>IFERROR(VLOOKUP($B423,Associations!$B$2:$F$1093,5,0),"")</f>
        <v>82</v>
      </c>
      <c r="H423" s="106">
        <f>IFERROR(IF(ISNA(VLOOKUP(CONCATENATE(A423," ",B423),'Club Coëff'!$D$2:$E515,2,0)),VLOOKUP($B423,Associations!$B$2:$F515,2,0)/5,VLOOKUP(CONCATENATE(A423," ",B423),'Club Coëff'!$D$2:$E515,2,0)),"")</f>
        <v>0.3450000345</v>
      </c>
      <c r="I423" s="112" t="str">
        <f>IFERROR(IF(AND(OR(C423="CC",C423="GC"),ISNA(VLOOKUP(CONCATENATE(A423," ",B423),'Club Coëff'!$D$2:$E$65536,2,0))),"*",""),"")</f>
        <v/>
      </c>
      <c r="J423" s="106" t="str">
        <f t="shared" si="1"/>
        <v>Tower 13 (THL)</v>
      </c>
      <c r="K423" s="106">
        <f>IFERROR(ROUND(VLOOKUP($B423,Associations!$B$2:$F515,4,0),3)*0.75^IF(OR(VLOOKUP($C423,'Final Sites'!$A:$C,3,0)&gt;0),$E423-1,IF($G423&lt;=3,$E423+3,IF($G423&lt;=6,$E423+2,IF($G423&lt;=30,$E423+1,$E423))))*IF(VLOOKUP($C423,'Final Sites'!$A:$C,3,0)=2,1/10,1),"")</f>
        <v>1.22203125</v>
      </c>
      <c r="L423" s="105">
        <f t="shared" si="2"/>
        <v>8</v>
      </c>
      <c r="M423" s="105" t="str">
        <f t="shared" si="3"/>
        <v>Tower 13 (THL)</v>
      </c>
      <c r="N423" s="106">
        <f t="shared" si="4"/>
        <v>0.3450000345</v>
      </c>
    </row>
    <row r="424" ht="9.0" customHeight="1">
      <c r="A424" s="113" t="s">
        <v>1135</v>
      </c>
      <c r="B424" s="96" t="s">
        <v>687</v>
      </c>
      <c r="C424" s="110" t="s">
        <v>1004</v>
      </c>
      <c r="D424" s="96"/>
      <c r="E424" s="96">
        <v>3.0</v>
      </c>
      <c r="F424" s="96" t="s">
        <v>934</v>
      </c>
      <c r="G424" s="111">
        <f>IFERROR(VLOOKUP($B424,Associations!$B$2:$F$1093,5,0),"")</f>
        <v>88</v>
      </c>
      <c r="H424" s="106">
        <f>IFERROR(IF(ISNA(VLOOKUP(CONCATENATE(A424," ",B424),'Club Coëff'!$D$2:$E515,2,0)),VLOOKUP($B424,Associations!$B$2:$F515,2,0)/5,VLOOKUP(CONCATENATE(A424," ",B424),'Club Coëff'!$D$2:$E515,2,0)),"")</f>
        <v>0.22</v>
      </c>
      <c r="I424" s="112" t="str">
        <f>IFERROR(IF(AND(OR(C424="CC",C424="GC"),ISNA(VLOOKUP(CONCATENATE(A424," ",B424),'Club Coëff'!$D$2:$E$65536,2,0))),"*",""),"")</f>
        <v/>
      </c>
      <c r="J424" s="106" t="str">
        <f t="shared" si="1"/>
        <v>Gaetsa City (MIC)</v>
      </c>
      <c r="K424" s="106">
        <f>IFERROR(ROUND(VLOOKUP($B424,Associations!$B$2:$F515,4,0),3)*0.75^IF(OR(VLOOKUP($C424,'Final Sites'!$A:$C,3,0)&gt;0),$E424-1,IF($G424&lt;=3,$E424+3,IF($G424&lt;=6,$E424+2,IF($G424&lt;=30,$E424+1,$E424))))*IF(VLOOKUP($C424,'Final Sites'!$A:$C,3,0)=2,1/10,1),"")</f>
        <v>1.186875</v>
      </c>
      <c r="L424" s="105">
        <f t="shared" si="2"/>
        <v>11</v>
      </c>
      <c r="M424" s="105" t="str">
        <f t="shared" si="3"/>
        <v>Gaetsa City (MIC)</v>
      </c>
      <c r="N424" s="106">
        <f t="shared" si="4"/>
        <v>0.22</v>
      </c>
    </row>
    <row r="425" ht="9.0" customHeight="1">
      <c r="A425" s="113" t="s">
        <v>1136</v>
      </c>
      <c r="B425" s="96" t="s">
        <v>736</v>
      </c>
      <c r="C425" s="110" t="s">
        <v>1004</v>
      </c>
      <c r="D425" s="96"/>
      <c r="E425" s="96">
        <v>3.0</v>
      </c>
      <c r="F425" s="96" t="s">
        <v>934</v>
      </c>
      <c r="G425" s="111">
        <f>IFERROR(VLOOKUP($B425,Associations!$B$2:$F$1093,5,0),"")</f>
        <v>90</v>
      </c>
      <c r="H425" s="106">
        <f>IFERROR(IF(ISNA(VLOOKUP(CONCATENATE(A425," ",B425),'Club Coëff'!$D$2:$E515,2,0)),VLOOKUP($B425,Associations!$B$2:$F515,2,0)/5,VLOOKUP(CONCATENATE(A425," ",B425),'Club Coëff'!$D$2:$E515,2,0)),"")</f>
        <v>0.1550000155</v>
      </c>
      <c r="I425" s="112" t="str">
        <f>IFERROR(IF(AND(OR(C425="CC",C425="GC"),ISNA(VLOOKUP(CONCATENATE(A425," ",B425),'Club Coëff'!$D$2:$E$65536,2,0))),"*",""),"")</f>
        <v/>
      </c>
      <c r="J425" s="106" t="str">
        <f t="shared" si="1"/>
        <v>Needles (FSC)</v>
      </c>
      <c r="K425" s="106">
        <f>IFERROR(ROUND(VLOOKUP($B425,Associations!$B$2:$F515,4,0),3)*0.75^IF(OR(VLOOKUP($C425,'Final Sites'!$A:$C,3,0)&gt;0),$E425-1,IF($G425&lt;=3,$E425+3,IF($G425&lt;=6,$E425+2,IF($G425&lt;=30,$E425+1,$E425))))*IF(VLOOKUP($C425,'Final Sites'!$A:$C,3,0)=2,1/10,1),"")</f>
        <v>1.16859375</v>
      </c>
      <c r="L425" s="105">
        <f t="shared" si="2"/>
        <v>7</v>
      </c>
      <c r="M425" s="105" t="str">
        <f t="shared" si="3"/>
        <v>Needles (FSC)</v>
      </c>
      <c r="N425" s="106">
        <f t="shared" si="4"/>
        <v>0.1550000155</v>
      </c>
    </row>
    <row r="426" ht="9.0" customHeight="1">
      <c r="A426" s="113" t="s">
        <v>1137</v>
      </c>
      <c r="B426" s="96" t="s">
        <v>899</v>
      </c>
      <c r="C426" s="110" t="s">
        <v>1004</v>
      </c>
      <c r="D426" s="96"/>
      <c r="E426" s="96">
        <v>3.0</v>
      </c>
      <c r="F426" s="96" t="s">
        <v>934</v>
      </c>
      <c r="G426" s="111">
        <f>IFERROR(VLOOKUP($B426,Associations!$B$2:$F$1093,5,0),"")</f>
        <v>92</v>
      </c>
      <c r="H426" s="106">
        <f>IFERROR(IF(ISNA(VLOOKUP(CONCATENATE(A426," ",B426),'Club Coëff'!$D$2:$E515,2,0)),VLOOKUP($B426,Associations!$B$2:$F515,2,0)/5,VLOOKUP(CONCATENATE(A426," ",B426),'Club Coëff'!$D$2:$E515,2,0)),"")</f>
        <v>0</v>
      </c>
      <c r="I426" s="112" t="str">
        <f>IFERROR(IF(AND(OR(C426="CC",C426="GC"),ISNA(VLOOKUP(CONCATENATE(A426," ",B426),'Club Coëff'!$D$2:$E$65536,2,0))),"*",""),"")</f>
        <v/>
      </c>
      <c r="J426" s="106" t="str">
        <f t="shared" si="1"/>
        <v>Mechanics (FRU)</v>
      </c>
      <c r="K426" s="106">
        <f>IFERROR(ROUND(VLOOKUP($B426,Associations!$B$2:$F515,4,0),3)*0.75^IF(OR(VLOOKUP($C426,'Final Sites'!$A:$C,3,0)&gt;0),$E426-1,IF($G426&lt;=3,$E426+3,IF($G426&lt;=6,$E426+2,IF($G426&lt;=30,$E426+1,$E426))))*IF(VLOOKUP($C426,'Final Sites'!$A:$C,3,0)=2,1/10,1),"")</f>
        <v>1.125</v>
      </c>
      <c r="L426" s="105">
        <f t="shared" si="2"/>
        <v>9</v>
      </c>
      <c r="M426" s="105" t="str">
        <f t="shared" si="3"/>
        <v>Mechanics (FRU)</v>
      </c>
      <c r="N426" s="106">
        <f t="shared" si="4"/>
        <v>0</v>
      </c>
    </row>
    <row r="427" ht="9.0" customHeight="1">
      <c r="A427" s="113" t="s">
        <v>1138</v>
      </c>
      <c r="B427" s="96" t="s">
        <v>901</v>
      </c>
      <c r="C427" s="110" t="s">
        <v>1004</v>
      </c>
      <c r="D427" s="96"/>
      <c r="E427" s="96">
        <v>3.0</v>
      </c>
      <c r="F427" s="96" t="s">
        <v>934</v>
      </c>
      <c r="G427" s="111">
        <f>IFERROR(VLOOKUP($B427,Associations!$B$2:$F$1093,5,0),"")</f>
        <v>93</v>
      </c>
      <c r="H427" s="106">
        <f>IFERROR(IF(ISNA(VLOOKUP(CONCATENATE(A427," ",B427),'Club Coëff'!$D$2:$E515,2,0)),VLOOKUP($B427,Associations!$B$2:$F515,2,0)/5,VLOOKUP(CONCATENATE(A427," ",B427),'Club Coëff'!$D$2:$E515,2,0)),"")</f>
        <v>0</v>
      </c>
      <c r="I427" s="112" t="str">
        <f>IFERROR(IF(AND(OR(C427="CC",C427="GC"),ISNA(VLOOKUP(CONCATENATE(A427," ",B427),'Club Coëff'!$D$2:$E$65536,2,0))),"*",""),"")</f>
        <v/>
      </c>
      <c r="J427" s="106" t="str">
        <f t="shared" si="1"/>
        <v>Nice VC (BVR)</v>
      </c>
      <c r="K427" s="106">
        <f>IFERROR(ROUND(VLOOKUP($B427,Associations!$B$2:$F515,4,0),3)*0.75^IF(OR(VLOOKUP($C427,'Final Sites'!$A:$C,3,0)&gt;0),$E427-1,IF($G427&lt;=3,$E427+3,IF($G427&lt;=6,$E427+2,IF($G427&lt;=30,$E427+1,$E427))))*IF(VLOOKUP($C427,'Final Sites'!$A:$C,3,0)=2,1/10,1),"")</f>
        <v>1.125</v>
      </c>
      <c r="L427" s="105">
        <f t="shared" si="2"/>
        <v>7</v>
      </c>
      <c r="M427" s="105" t="str">
        <f t="shared" si="3"/>
        <v>Nice VC (BVR)</v>
      </c>
      <c r="N427" s="106">
        <f t="shared" si="4"/>
        <v>0</v>
      </c>
    </row>
    <row r="428" ht="9.0" customHeight="1">
      <c r="A428" s="113" t="s">
        <v>1139</v>
      </c>
      <c r="B428" s="96" t="s">
        <v>905</v>
      </c>
      <c r="C428" s="110" t="s">
        <v>1004</v>
      </c>
      <c r="D428" s="96"/>
      <c r="E428" s="96">
        <v>3.0</v>
      </c>
      <c r="F428" s="96" t="s">
        <v>934</v>
      </c>
      <c r="G428" s="111">
        <f>IFERROR(VLOOKUP($B428,Associations!$B$2:$F$1093,5,0),"")</f>
        <v>95</v>
      </c>
      <c r="H428" s="106">
        <f>IFERROR(IF(ISNA(VLOOKUP(CONCATENATE(A428," ",B428),'Club Coëff'!$D$2:$E515,2,0)),VLOOKUP($B428,Associations!$B$2:$F515,2,0)/5,VLOOKUP(CONCATENATE(A428," ",B428),'Club Coëff'!$D$2:$E515,2,0)),"")</f>
        <v>0</v>
      </c>
      <c r="I428" s="112" t="str">
        <f>IFERROR(IF(AND(OR(C428="CC",C428="GC"),ISNA(VLOOKUP(CONCATENATE(A428," ",B428),'Club Coëff'!$D$2:$E$65536,2,0))),"*",""),"")</f>
        <v/>
      </c>
      <c r="J428" s="106" t="str">
        <f t="shared" si="1"/>
        <v>Streetan Pras (DAL)</v>
      </c>
      <c r="K428" s="106">
        <f>IFERROR(ROUND(VLOOKUP($B428,Associations!$B$2:$F515,4,0),3)*0.75^IF(OR(VLOOKUP($C428,'Final Sites'!$A:$C,3,0)&gt;0),$E428-1,IF($G428&lt;=3,$E428+3,IF($G428&lt;=6,$E428+2,IF($G428&lt;=30,$E428+1,$E428))))*IF(VLOOKUP($C428,'Final Sites'!$A:$C,3,0)=2,1/10,1),"")</f>
        <v>1.125</v>
      </c>
      <c r="L428" s="105">
        <f t="shared" si="2"/>
        <v>13</v>
      </c>
      <c r="M428" s="105" t="str">
        <f t="shared" si="3"/>
        <v>Streetan Pras (DAL)</v>
      </c>
      <c r="N428" s="106">
        <f t="shared" si="4"/>
        <v>0</v>
      </c>
    </row>
    <row r="429" ht="9.0" customHeight="1">
      <c r="A429" s="113" t="s">
        <v>1140</v>
      </c>
      <c r="B429" s="96" t="s">
        <v>907</v>
      </c>
      <c r="C429" s="110" t="s">
        <v>1004</v>
      </c>
      <c r="D429" s="96"/>
      <c r="E429" s="96">
        <v>3.0</v>
      </c>
      <c r="F429" s="96" t="s">
        <v>934</v>
      </c>
      <c r="G429" s="111">
        <f>IFERROR(VLOOKUP($B429,Associations!$B$2:$F$1093,5,0),"")</f>
        <v>96</v>
      </c>
      <c r="H429" s="106">
        <f>IFERROR(IF(ISNA(VLOOKUP(CONCATENATE(A429," ",B429),'Club Coëff'!$D$2:$E515,2,0)),VLOOKUP($B429,Associations!$B$2:$F515,2,0)/5,VLOOKUP(CONCATENATE(A429," ",B429),'Club Coëff'!$D$2:$E515,2,0)),"")</f>
        <v>0</v>
      </c>
      <c r="I429" s="112" t="str">
        <f>IFERROR(IF(AND(OR(C429="CC",C429="GC"),ISNA(VLOOKUP(CONCATENATE(A429," ",B429),'Club Coëff'!$D$2:$E$65536,2,0))),"*",""),"")</f>
        <v/>
      </c>
      <c r="J429" s="106" t="str">
        <f t="shared" si="1"/>
        <v>Freedom’s Altar HT (YSP)</v>
      </c>
      <c r="K429" s="106">
        <f>IFERROR(ROUND(VLOOKUP($B429,Associations!$B$2:$F515,4,0),3)*0.75^IF(OR(VLOOKUP($C429,'Final Sites'!$A:$C,3,0)&gt;0),$E429-1,IF($G429&lt;=3,$E429+3,IF($G429&lt;=6,$E429+2,IF($G429&lt;=30,$E429+1,$E429))))*IF(VLOOKUP($C429,'Final Sites'!$A:$C,3,0)=2,1/10,1),"")</f>
        <v>1.125</v>
      </c>
      <c r="L429" s="105">
        <f t="shared" si="2"/>
        <v>18</v>
      </c>
      <c r="M429" s="105" t="str">
        <f t="shared" si="3"/>
        <v>Freedom’s Altar HT (YSP)</v>
      </c>
      <c r="N429" s="106">
        <f t="shared" si="4"/>
        <v>0</v>
      </c>
    </row>
    <row r="430" ht="9.0" customHeight="1">
      <c r="A430" s="113" t="s">
        <v>1141</v>
      </c>
      <c r="B430" s="96" t="s">
        <v>123</v>
      </c>
      <c r="C430" s="110" t="s">
        <v>1004</v>
      </c>
      <c r="D430" s="96"/>
      <c r="E430" s="96">
        <v>4.0</v>
      </c>
      <c r="F430" s="96" t="s">
        <v>934</v>
      </c>
      <c r="G430" s="111">
        <f>IFERROR(VLOOKUP($B430,Associations!$B$2:$F$1093,5,0),"")</f>
        <v>2</v>
      </c>
      <c r="H430" s="106">
        <f>IFERROR(IF(ISNA(VLOOKUP(CONCATENATE(A430," ",B430),'Club Coëff'!$D$2:$E515,2,0)),VLOOKUP($B430,Associations!$B$2:$F515,2,0)/5,VLOOKUP(CONCATENATE(A430," ",B430),'Club Coëff'!$D$2:$E515,2,0)),"")</f>
        <v>14.27580024</v>
      </c>
      <c r="I430" s="112" t="str">
        <f>IFERROR(IF(AND(OR(C430="CC",C430="GC"),ISNA(VLOOKUP(CONCATENATE(A430," ",B430),'Club Coëff'!$D$2:$E$65536,2,0))),"*",""),"")</f>
        <v/>
      </c>
      <c r="J430" s="106" t="str">
        <f t="shared" si="1"/>
        <v>RC Belfort (VLD)</v>
      </c>
      <c r="K430" s="106">
        <f>IFERROR(ROUND(VLOOKUP($B430,Associations!$B$2:$F515,4,0),3)*0.75^IF(OR(VLOOKUP($C430,'Final Sites'!$A:$C,3,0)&gt;0),$E430-1,IF($G430&lt;=3,$E430+3,IF($G430&lt;=6,$E430+2,IF($G430&lt;=30,$E430+1,$E430))))*IF(VLOOKUP($C430,'Final Sites'!$A:$C,3,0)=2,1/10,1),"")</f>
        <v>3.855051563</v>
      </c>
      <c r="L430" s="105">
        <f t="shared" si="2"/>
        <v>10</v>
      </c>
      <c r="M430" s="105" t="str">
        <f t="shared" si="3"/>
        <v>RC Belfort (VLD)</v>
      </c>
      <c r="N430" s="106">
        <f t="shared" si="4"/>
        <v>14.27580024</v>
      </c>
    </row>
    <row r="431" ht="9.0" customHeight="1">
      <c r="A431" s="113" t="s">
        <v>1142</v>
      </c>
      <c r="B431" s="96" t="s">
        <v>131</v>
      </c>
      <c r="C431" s="110" t="s">
        <v>1004</v>
      </c>
      <c r="D431" s="96"/>
      <c r="E431" s="96">
        <v>4.0</v>
      </c>
      <c r="F431" s="96" t="s">
        <v>934</v>
      </c>
      <c r="G431" s="111">
        <f>IFERROR(VLOOKUP($B431,Associations!$B$2:$F$1093,5,0),"")</f>
        <v>3</v>
      </c>
      <c r="H431" s="106">
        <f>IFERROR(IF(ISNA(VLOOKUP(CONCATENATE(A431," ",B431),'Club Coëff'!$D$2:$E515,2,0)),VLOOKUP($B431,Associations!$B$2:$F515,2,0)/5,VLOOKUP(CONCATENATE(A431," ",B431),'Club Coëff'!$D$2:$E515,2,0)),"")</f>
        <v>13.65740031</v>
      </c>
      <c r="I431" s="112" t="str">
        <f>IFERROR(IF(AND(OR(C431="CC",C431="GC"),ISNA(VLOOKUP(CONCATENATE(A431," ",B431),'Club Coëff'!$D$2:$E$65536,2,0))),"*",""),"")</f>
        <v/>
      </c>
      <c r="J431" s="106" t="str">
        <f t="shared" si="1"/>
        <v>Teyacû Joŋlyûgijĭ (COM)</v>
      </c>
      <c r="K431" s="106">
        <f>IFERROR(ROUND(VLOOKUP($B431,Associations!$B$2:$F515,4,0),3)*0.75^IF(OR(VLOOKUP($C431,'Final Sites'!$A:$C,3,0)&gt;0),$E431-1,IF($G431&lt;=3,$E431+3,IF($G431&lt;=6,$E431+2,IF($G431&lt;=30,$E431+1,$E431))))*IF(VLOOKUP($C431,'Final Sites'!$A:$C,3,0)=2,1/10,1),"")</f>
        <v>3.724607813</v>
      </c>
      <c r="L431" s="105">
        <f t="shared" si="2"/>
        <v>17</v>
      </c>
      <c r="M431" s="105" t="str">
        <f t="shared" si="3"/>
        <v>Teyacû Joŋlyûgijĭ (COM)</v>
      </c>
      <c r="N431" s="106">
        <f t="shared" si="4"/>
        <v>13.65740031</v>
      </c>
    </row>
    <row r="432" ht="9.0" customHeight="1">
      <c r="A432" s="113" t="s">
        <v>1143</v>
      </c>
      <c r="B432" s="96" t="s">
        <v>125</v>
      </c>
      <c r="C432" s="110" t="s">
        <v>1004</v>
      </c>
      <c r="D432" s="96"/>
      <c r="E432" s="96">
        <v>4.0</v>
      </c>
      <c r="F432" s="96" t="s">
        <v>934</v>
      </c>
      <c r="G432" s="111">
        <f>IFERROR(VLOOKUP($B432,Associations!$B$2:$F$1093,5,0),"")</f>
        <v>4</v>
      </c>
      <c r="H432" s="106">
        <f>IFERROR(IF(ISNA(VLOOKUP(CONCATENATE(A432," ",B432),'Club Coëff'!$D$2:$E515,2,0)),VLOOKUP($B432,Associations!$B$2:$F515,2,0)/5,VLOOKUP(CONCATENATE(A432," ",B432),'Club Coëff'!$D$2:$E515,2,0)),"")</f>
        <v>13.6000003</v>
      </c>
      <c r="I432" s="112" t="str">
        <f>IFERROR(IF(AND(OR(C432="CC",C432="GC"),ISNA(VLOOKUP(CONCATENATE(A432," ",B432),'Club Coëff'!$D$2:$E$65536,2,0))),"*",""),"")</f>
        <v/>
      </c>
      <c r="J432" s="106" t="str">
        <f t="shared" si="1"/>
        <v>North Star Grímsey (PIS)</v>
      </c>
      <c r="K432" s="106">
        <f>IFERROR(ROUND(VLOOKUP($B432,Associations!$B$2:$F515,4,0),3)*0.75^IF(OR(VLOOKUP($C432,'Final Sites'!$A:$C,3,0)&gt;0),$E432-1,IF($G432&lt;=3,$E432+3,IF($G432&lt;=6,$E432+2,IF($G432&lt;=30,$E432+1,$E432))))*IF(VLOOKUP($C432,'Final Sites'!$A:$C,3,0)=2,1/10,1),"")</f>
        <v>3.7125</v>
      </c>
      <c r="L432" s="105">
        <f t="shared" si="2"/>
        <v>18</v>
      </c>
      <c r="M432" s="105" t="str">
        <f t="shared" si="3"/>
        <v>North Star Grímsey (PIS)</v>
      </c>
      <c r="N432" s="106">
        <f t="shared" si="4"/>
        <v>13.6000003</v>
      </c>
    </row>
    <row r="433" ht="9.0" customHeight="1">
      <c r="A433" s="113" t="s">
        <v>1144</v>
      </c>
      <c r="B433" s="96" t="s">
        <v>127</v>
      </c>
      <c r="C433" s="110" t="s">
        <v>1004</v>
      </c>
      <c r="D433" s="96"/>
      <c r="E433" s="96">
        <v>4.0</v>
      </c>
      <c r="F433" s="96" t="s">
        <v>934</v>
      </c>
      <c r="G433" s="111">
        <f>IFERROR(VLOOKUP($B433,Associations!$B$2:$F$1093,5,0),"")</f>
        <v>5</v>
      </c>
      <c r="H433" s="106">
        <f>IFERROR(IF(ISNA(VLOOKUP(CONCATENATE(A433," ",B433),'Club Coëff'!$D$2:$E515,2,0)),VLOOKUP($B433,Associations!$B$2:$F515,2,0)/5,VLOOKUP(CONCATENATE(A433," ",B433),'Club Coëff'!$D$2:$E515,2,0)),"")</f>
        <v>12.84340024</v>
      </c>
      <c r="I433" s="112" t="str">
        <f>IFERROR(IF(AND(OR(C433="CC",C433="GC"),ISNA(VLOOKUP(CONCATENATE(A433," ",B433),'Club Coëff'!$D$2:$E$65536,2,0))),"*",""),"")</f>
        <v/>
      </c>
      <c r="J433" s="106" t="str">
        <f t="shared" si="1"/>
        <v>Deportivo Peralta (AGU)</v>
      </c>
      <c r="K433" s="106">
        <f>IFERROR(ROUND(VLOOKUP($B433,Associations!$B$2:$F515,4,0),3)*0.75^IF(OR(VLOOKUP($C433,'Final Sites'!$A:$C,3,0)&gt;0),$E433-1,IF($G433&lt;=3,$E433+3,IF($G433&lt;=6,$E433+2,IF($G433&lt;=30,$E433+1,$E433))))*IF(VLOOKUP($C433,'Final Sites'!$A:$C,3,0)=2,1/10,1),"")</f>
        <v>3.552904688</v>
      </c>
      <c r="L433" s="105">
        <f t="shared" si="2"/>
        <v>17</v>
      </c>
      <c r="M433" s="105" t="str">
        <f t="shared" si="3"/>
        <v>Deportivo Peralta (AGU)</v>
      </c>
      <c r="N433" s="106">
        <f t="shared" si="4"/>
        <v>12.84340024</v>
      </c>
    </row>
    <row r="434" ht="9.0" customHeight="1">
      <c r="A434" s="113" t="s">
        <v>1145</v>
      </c>
      <c r="B434" s="96" t="s">
        <v>135</v>
      </c>
      <c r="C434" s="110" t="s">
        <v>1004</v>
      </c>
      <c r="D434" s="96"/>
      <c r="E434" s="96">
        <v>4.0</v>
      </c>
      <c r="F434" s="96" t="s">
        <v>934</v>
      </c>
      <c r="G434" s="111">
        <f>IFERROR(VLOOKUP($B434,Associations!$B$2:$F$1093,5,0),"")</f>
        <v>7</v>
      </c>
      <c r="H434" s="106">
        <f>IFERROR(IF(ISNA(VLOOKUP(CONCATENATE(A434," ",B434),'Club Coëff'!$D$2:$E515,2,0)),VLOOKUP($B434,Associations!$B$2:$F515,2,0)/5,VLOOKUP(CONCATENATE(A434," ",B434),'Club Coëff'!$D$2:$E515,2,0)),"")</f>
        <v>11.88540019</v>
      </c>
      <c r="I434" s="112" t="str">
        <f>IFERROR(IF(AND(OR(C434="CC",C434="GC"),ISNA(VLOOKUP(CONCATENATE(A434," ",B434),'Club Coëff'!$D$2:$E$65536,2,0))),"*",""),"")</f>
        <v/>
      </c>
      <c r="J434" s="106" t="str">
        <f t="shared" si="1"/>
        <v>Korichnevaya Luna (KPZ)</v>
      </c>
      <c r="K434" s="106">
        <f>IFERROR(ROUND(VLOOKUP($B434,Associations!$B$2:$F515,4,0),3)*0.75^IF(OR(VLOOKUP($C434,'Final Sites'!$A:$C,3,0)&gt;0),$E434-1,IF($G434&lt;=3,$E434+3,IF($G434&lt;=6,$E434+2,IF($G434&lt;=30,$E434+1,$E434))))*IF(VLOOKUP($C434,'Final Sites'!$A:$C,3,0)=2,1/10,1),"")</f>
        <v>3.350826563</v>
      </c>
      <c r="L434" s="105">
        <f t="shared" si="2"/>
        <v>17</v>
      </c>
      <c r="M434" s="105" t="str">
        <f t="shared" si="3"/>
        <v>Korichnevaya Luna (KPZ)</v>
      </c>
      <c r="N434" s="106">
        <f t="shared" si="4"/>
        <v>11.88540019</v>
      </c>
    </row>
    <row r="435" ht="9.0" customHeight="1">
      <c r="A435" s="113" t="s">
        <v>1146</v>
      </c>
      <c r="B435" s="96" t="s">
        <v>152</v>
      </c>
      <c r="C435" s="110" t="s">
        <v>1004</v>
      </c>
      <c r="D435" s="96"/>
      <c r="E435" s="96">
        <v>4.0</v>
      </c>
      <c r="F435" s="96" t="s">
        <v>934</v>
      </c>
      <c r="G435" s="111">
        <f>IFERROR(VLOOKUP($B435,Associations!$B$2:$F$1093,5,0),"")</f>
        <v>10</v>
      </c>
      <c r="H435" s="106">
        <f>IFERROR(IF(ISNA(VLOOKUP(CONCATENATE(A435," ",B435),'Club Coëff'!$D$2:$E515,2,0)),VLOOKUP($B435,Associations!$B$2:$F515,2,0)/5,VLOOKUP(CONCATENATE(A435," ",B435),'Club Coëff'!$D$2:$E515,2,0)),"")</f>
        <v>11.52400025</v>
      </c>
      <c r="I435" s="112" t="str">
        <f>IFERROR(IF(AND(OR(C435="CC",C435="GC"),ISNA(VLOOKUP(CONCATENATE(A435," ",B435),'Club Coëff'!$D$2:$E$65536,2,0))),"*",""),"")</f>
        <v/>
      </c>
      <c r="J435" s="106" t="str">
        <f t="shared" si="1"/>
        <v>Sligdish (ZRB)</v>
      </c>
      <c r="K435" s="106">
        <f>IFERROR(ROUND(VLOOKUP($B435,Associations!$B$2:$F515,4,0),3)*0.75^IF(OR(VLOOKUP($C435,'Final Sites'!$A:$C,3,0)&gt;0),$E435-1,IF($G435&lt;=3,$E435+3,IF($G435&lt;=6,$E435+2,IF($G435&lt;=30,$E435+1,$E435))))*IF(VLOOKUP($C435,'Final Sites'!$A:$C,3,0)=2,1/10,1),"")</f>
        <v>3.27459375</v>
      </c>
      <c r="L435" s="105">
        <f t="shared" si="2"/>
        <v>8</v>
      </c>
      <c r="M435" s="105" t="str">
        <f t="shared" si="3"/>
        <v>Sligdish (ZRB)</v>
      </c>
      <c r="N435" s="106">
        <f t="shared" si="4"/>
        <v>11.52400025</v>
      </c>
    </row>
    <row r="436" ht="9.0" customHeight="1">
      <c r="A436" s="113" t="s">
        <v>1147</v>
      </c>
      <c r="B436" s="96" t="s">
        <v>167</v>
      </c>
      <c r="C436" s="110" t="s">
        <v>1004</v>
      </c>
      <c r="D436" s="96"/>
      <c r="E436" s="96">
        <v>4.0</v>
      </c>
      <c r="F436" s="96" t="s">
        <v>934</v>
      </c>
      <c r="G436" s="111">
        <f>IFERROR(VLOOKUP($B436,Associations!$B$2:$F$1093,5,0),"")</f>
        <v>11</v>
      </c>
      <c r="H436" s="106">
        <f>IFERROR(IF(ISNA(VLOOKUP(CONCATENATE(A436," ",B436),'Club Coëff'!$D$2:$E515,2,0)),VLOOKUP($B436,Associations!$B$2:$F515,2,0)/5,VLOOKUP(CONCATENATE(A436," ",B436),'Club Coëff'!$D$2:$E515,2,0)),"")</f>
        <v>11.39200023</v>
      </c>
      <c r="I436" s="112" t="str">
        <f>IFERROR(IF(AND(OR(C436="CC",C436="GC"),ISNA(VLOOKUP(CONCATENATE(A436," ",B436),'Club Coëff'!$D$2:$E$65536,2,0))),"*",""),"")</f>
        <v/>
      </c>
      <c r="J436" s="106" t="str">
        <f t="shared" si="1"/>
        <v>Ibarbe Polo Club (ASG)</v>
      </c>
      <c r="K436" s="106">
        <f>IFERROR(ROUND(VLOOKUP($B436,Associations!$B$2:$F515,4,0),3)*0.75^IF(OR(VLOOKUP($C436,'Final Sites'!$A:$C,3,0)&gt;0),$E436-1,IF($G436&lt;=3,$E436+3,IF($G436&lt;=6,$E436+2,IF($G436&lt;=30,$E436+1,$E436))))*IF(VLOOKUP($C436,'Final Sites'!$A:$C,3,0)=2,1/10,1),"")</f>
        <v>3.24675</v>
      </c>
      <c r="L436" s="105">
        <f t="shared" si="2"/>
        <v>16</v>
      </c>
      <c r="M436" s="105" t="str">
        <f t="shared" si="3"/>
        <v>Ibarbe Polo Club (ASG)</v>
      </c>
      <c r="N436" s="106">
        <f t="shared" si="4"/>
        <v>11.39200023</v>
      </c>
    </row>
    <row r="437" ht="9.0" customHeight="1">
      <c r="A437" s="113" t="s">
        <v>1148</v>
      </c>
      <c r="B437" s="96" t="s">
        <v>140</v>
      </c>
      <c r="C437" s="110" t="s">
        <v>1004</v>
      </c>
      <c r="D437" s="96"/>
      <c r="E437" s="96">
        <v>4.0</v>
      </c>
      <c r="F437" s="96" t="s">
        <v>934</v>
      </c>
      <c r="G437" s="111">
        <f>IFERROR(VLOOKUP($B437,Associations!$B$2:$F$1093,5,0),"")</f>
        <v>12</v>
      </c>
      <c r="H437" s="106">
        <f>IFERROR(IF(ISNA(VLOOKUP(CONCATENATE(A437," ",B437),'Club Coëff'!$D$2:$E515,2,0)),VLOOKUP($B437,Associations!$B$2:$F515,2,0)/5,VLOOKUP(CONCATENATE(A437," ",B437),'Club Coëff'!$D$2:$E515,2,0)),"")</f>
        <v>10.69200026</v>
      </c>
      <c r="I437" s="112" t="str">
        <f>IFERROR(IF(AND(OR(C437="CC",C437="GC"),ISNA(VLOOKUP(CONCATENATE(A437," ",B437),'Club Coëff'!$D$2:$E$65536,2,0))),"*",""),"")</f>
        <v/>
      </c>
      <c r="J437" s="106" t="str">
        <f t="shared" si="1"/>
        <v>Ousevale Juniors (KRY)</v>
      </c>
      <c r="K437" s="106">
        <f>IFERROR(ROUND(VLOOKUP($B437,Associations!$B$2:$F515,4,0),3)*0.75^IF(OR(VLOOKUP($C437,'Final Sites'!$A:$C,3,0)&gt;0),$E437-1,IF($G437&lt;=3,$E437+3,IF($G437&lt;=6,$E437+2,IF($G437&lt;=30,$E437+1,$E437))))*IF(VLOOKUP($C437,'Final Sites'!$A:$C,3,0)=2,1/10,1),"")</f>
        <v>3.09909375</v>
      </c>
      <c r="L437" s="105">
        <f t="shared" si="2"/>
        <v>16</v>
      </c>
      <c r="M437" s="105" t="str">
        <f t="shared" si="3"/>
        <v>Ousevale Juniors (KRY)</v>
      </c>
      <c r="N437" s="106">
        <f t="shared" si="4"/>
        <v>10.69200026</v>
      </c>
    </row>
    <row r="438" ht="9.0" customHeight="1">
      <c r="A438" s="113" t="s">
        <v>1149</v>
      </c>
      <c r="B438" s="96" t="s">
        <v>142</v>
      </c>
      <c r="C438" s="110" t="s">
        <v>1004</v>
      </c>
      <c r="D438" s="96"/>
      <c r="E438" s="96">
        <v>4.0</v>
      </c>
      <c r="F438" s="96" t="s">
        <v>934</v>
      </c>
      <c r="G438" s="111">
        <f>IFERROR(VLOOKUP($B438,Associations!$B$2:$F$1093,5,0),"")</f>
        <v>13</v>
      </c>
      <c r="H438" s="106">
        <f>IFERROR(IF(ISNA(VLOOKUP(CONCATENATE(A438," ",B438),'Club Coëff'!$D$2:$E515,2,0)),VLOOKUP($B438,Associations!$B$2:$F515,2,0)/5,VLOOKUP(CONCATENATE(A438," ",B438),'Club Coëff'!$D$2:$E515,2,0)),"")</f>
        <v>8.244000137</v>
      </c>
      <c r="I438" s="112" t="str">
        <f>IFERROR(IF(AND(OR(C438="CC",C438="GC"),ISNA(VLOOKUP(CONCATENATE(A438," ",B438),'Club Coëff'!$D$2:$E$65536,2,0))),"*",""),"")</f>
        <v/>
      </c>
      <c r="J438" s="106" t="str">
        <f t="shared" si="1"/>
        <v>Deportivo Maracaibo (WRL)</v>
      </c>
      <c r="K438" s="106">
        <f>IFERROR(ROUND(VLOOKUP($B438,Associations!$B$2:$F515,4,0),3)*0.75^IF(OR(VLOOKUP($C438,'Final Sites'!$A:$C,3,0)&gt;0),$E438-1,IF($G438&lt;=3,$E438+3,IF($G438&lt;=6,$E438+2,IF($G438&lt;=30,$E438+1,$E438))))*IF(VLOOKUP($C438,'Final Sites'!$A:$C,3,0)=2,1/10,1),"")</f>
        <v>2.58271875</v>
      </c>
      <c r="L438" s="105">
        <f t="shared" si="2"/>
        <v>19</v>
      </c>
      <c r="M438" s="105" t="str">
        <f t="shared" si="3"/>
        <v>Deportivo Maracaibo (WRL)</v>
      </c>
      <c r="N438" s="106">
        <f t="shared" si="4"/>
        <v>8.244000137</v>
      </c>
    </row>
    <row r="439" ht="9.0" customHeight="1">
      <c r="A439" s="113" t="s">
        <v>1150</v>
      </c>
      <c r="B439" s="96" t="s">
        <v>174</v>
      </c>
      <c r="C439" s="110" t="s">
        <v>1004</v>
      </c>
      <c r="D439" s="96"/>
      <c r="E439" s="96">
        <v>4.0</v>
      </c>
      <c r="F439" s="96" t="s">
        <v>934</v>
      </c>
      <c r="G439" s="111">
        <f>IFERROR(VLOOKUP($B439,Associations!$B$2:$F$1093,5,0),"")</f>
        <v>17</v>
      </c>
      <c r="H439" s="106">
        <f>IFERROR(IF(ISNA(VLOOKUP(CONCATENATE(A439," ",B439),'Club Coëff'!$D$2:$E515,2,0)),VLOOKUP($B439,Associations!$B$2:$F515,2,0)/5,VLOOKUP(CONCATENATE(A439," ",B439),'Club Coëff'!$D$2:$E515,2,0)),"")</f>
        <v>7.096000179</v>
      </c>
      <c r="I439" s="112" t="str">
        <f>IFERROR(IF(AND(OR(C439="CC",C439="GC"),ISNA(VLOOKUP(CONCATENATE(A439," ",B439),'Club Coëff'!$D$2:$E$65536,2,0))),"*",""),"")</f>
        <v/>
      </c>
      <c r="J439" s="106" t="str">
        <f t="shared" si="1"/>
        <v>Etruria (WZI)</v>
      </c>
      <c r="K439" s="106">
        <f>IFERROR(ROUND(VLOOKUP($B439,Associations!$B$2:$F515,4,0),3)*0.75^IF(OR(VLOOKUP($C439,'Final Sites'!$A:$C,3,0)&gt;0),$E439-1,IF($G439&lt;=3,$E439+3,IF($G439&lt;=6,$E439+2,IF($G439&lt;=30,$E439+1,$E439))))*IF(VLOOKUP($C439,'Final Sites'!$A:$C,3,0)=2,1/10,1),"")</f>
        <v>2.3405625</v>
      </c>
      <c r="L439" s="105">
        <f t="shared" si="2"/>
        <v>7</v>
      </c>
      <c r="M439" s="105" t="str">
        <f t="shared" si="3"/>
        <v>Etruria (WZI)</v>
      </c>
      <c r="N439" s="106">
        <f t="shared" si="4"/>
        <v>7.096000179</v>
      </c>
    </row>
    <row r="440" ht="9.0" customHeight="1">
      <c r="A440" s="113" t="s">
        <v>1151</v>
      </c>
      <c r="B440" s="96" t="s">
        <v>190</v>
      </c>
      <c r="C440" s="110" t="s">
        <v>1004</v>
      </c>
      <c r="D440" s="96"/>
      <c r="E440" s="96">
        <v>4.0</v>
      </c>
      <c r="F440" s="96" t="s">
        <v>934</v>
      </c>
      <c r="G440" s="111">
        <f>IFERROR(VLOOKUP($B440,Associations!$B$2:$F$1093,5,0),"")</f>
        <v>19</v>
      </c>
      <c r="H440" s="106">
        <f>IFERROR(IF(ISNA(VLOOKUP(CONCATENATE(A440," ",B440),'Club Coëff'!$D$2:$E515,2,0)),VLOOKUP($B440,Associations!$B$2:$F515,2,0)/5,VLOOKUP(CONCATENATE(A440," ",B440),'Club Coëff'!$D$2:$E515,2,0)),"")</f>
        <v>5.892000183</v>
      </c>
      <c r="I440" s="112" t="str">
        <f>IFERROR(IF(AND(OR(C440="CC",C440="GC"),ISNA(VLOOKUP(CONCATENATE(A440," ",B440),'Club Coëff'!$D$2:$E$65536,2,0))),"*",""),"")</f>
        <v/>
      </c>
      <c r="J440" s="106" t="str">
        <f t="shared" si="1"/>
        <v>Dover FC (TBI)</v>
      </c>
      <c r="K440" s="106">
        <f>IFERROR(ROUND(VLOOKUP($B440,Associations!$B$2:$F515,4,0),3)*0.75^IF(OR(VLOOKUP($C440,'Final Sites'!$A:$C,3,0)&gt;0),$E440-1,IF($G440&lt;=3,$E440+3,IF($G440&lt;=6,$E440+2,IF($G440&lt;=30,$E440+1,$E440))))*IF(VLOOKUP($C440,'Final Sites'!$A:$C,3,0)=2,1/10,1),"")</f>
        <v>2.08659375</v>
      </c>
      <c r="L440" s="105">
        <f t="shared" si="2"/>
        <v>8</v>
      </c>
      <c r="M440" s="105" t="str">
        <f t="shared" si="3"/>
        <v>Dover FC (TBI)</v>
      </c>
      <c r="N440" s="106">
        <f t="shared" si="4"/>
        <v>5.892000183</v>
      </c>
    </row>
    <row r="441" ht="9.0" customHeight="1">
      <c r="A441" s="113" t="s">
        <v>1152</v>
      </c>
      <c r="B441" s="96" t="s">
        <v>221</v>
      </c>
      <c r="C441" s="110" t="s">
        <v>1004</v>
      </c>
      <c r="D441" s="96"/>
      <c r="E441" s="96">
        <v>4.0</v>
      </c>
      <c r="F441" s="96" t="s">
        <v>934</v>
      </c>
      <c r="G441" s="111">
        <f>IFERROR(VLOOKUP($B441,Associations!$B$2:$F$1093,5,0),"")</f>
        <v>20</v>
      </c>
      <c r="H441" s="106">
        <f>IFERROR(IF(ISNA(VLOOKUP(CONCATENATE(A441," ",B441),'Club Coëff'!$D$2:$E515,2,0)),VLOOKUP($B441,Associations!$B$2:$F515,2,0)/5,VLOOKUP(CONCATENATE(A441," ",B441),'Club Coëff'!$D$2:$E515,2,0)),"")</f>
        <v>5.088000181</v>
      </c>
      <c r="I441" s="112" t="str">
        <f>IFERROR(IF(AND(OR(C441="CC",C441="GC"),ISNA(VLOOKUP(CONCATENATE(A441," ",B441),'Club Coëff'!$D$2:$E$65536,2,0))),"*",""),"")</f>
        <v/>
      </c>
      <c r="J441" s="106" t="str">
        <f t="shared" si="1"/>
        <v>South Darmen United (DAR)</v>
      </c>
      <c r="K441" s="106">
        <f>IFERROR(ROUND(VLOOKUP($B441,Associations!$B$2:$F515,4,0),3)*0.75^IF(OR(VLOOKUP($C441,'Final Sites'!$A:$C,3,0)&gt;0),$E441-1,IF($G441&lt;=3,$E441+3,IF($G441&lt;=6,$E441+2,IF($G441&lt;=30,$E441+1,$E441))))*IF(VLOOKUP($C441,'Final Sites'!$A:$C,3,0)=2,1/10,1),"")</f>
        <v>1.917</v>
      </c>
      <c r="L441" s="105">
        <f t="shared" si="2"/>
        <v>19</v>
      </c>
      <c r="M441" s="105" t="str">
        <f t="shared" si="3"/>
        <v>South Darmen United (DAR)</v>
      </c>
      <c r="N441" s="106">
        <f t="shared" si="4"/>
        <v>5.088000181</v>
      </c>
    </row>
    <row r="442" ht="9.0" customHeight="1">
      <c r="A442" s="113" t="s">
        <v>1153</v>
      </c>
      <c r="B442" s="96" t="s">
        <v>260</v>
      </c>
      <c r="C442" s="110" t="s">
        <v>1004</v>
      </c>
      <c r="D442" s="96"/>
      <c r="E442" s="96">
        <v>4.0</v>
      </c>
      <c r="F442" s="96" t="s">
        <v>934</v>
      </c>
      <c r="G442" s="111">
        <f>IFERROR(VLOOKUP($B442,Associations!$B$2:$F$1093,5,0),"")</f>
        <v>23</v>
      </c>
      <c r="H442" s="106">
        <f>IFERROR(IF(ISNA(VLOOKUP(CONCATENATE(A442," ",B442),'Club Coëff'!$D$2:$E515,2,0)),VLOOKUP($B442,Associations!$B$2:$F515,2,0)/5,VLOOKUP(CONCATENATE(A442," ",B442),'Club Coëff'!$D$2:$E515,2,0)),"")</f>
        <v>4.387400099</v>
      </c>
      <c r="I442" s="112" t="str">
        <f>IFERROR(IF(AND(OR(C442="CC",C442="GC"),ISNA(VLOOKUP(CONCATENATE(A442," ",B442),'Club Coëff'!$D$2:$E$65536,2,0))),"*",""),"")</f>
        <v/>
      </c>
      <c r="J442" s="106" t="str">
        <f t="shared" si="1"/>
        <v>Marine Coast (VIL)</v>
      </c>
      <c r="K442" s="106">
        <f>IFERROR(ROUND(VLOOKUP($B442,Associations!$B$2:$F515,4,0),3)*0.75^IF(OR(VLOOKUP($C442,'Final Sites'!$A:$C,3,0)&gt;0),$E442-1,IF($G442&lt;=3,$E442+3,IF($G442&lt;=6,$E442+2,IF($G442&lt;=30,$E442+1,$E442))))*IF(VLOOKUP($C442,'Final Sites'!$A:$C,3,0)=2,1/10,1),"")</f>
        <v>1.769217188</v>
      </c>
      <c r="L442" s="105">
        <f t="shared" si="2"/>
        <v>12</v>
      </c>
      <c r="M442" s="105" t="str">
        <f t="shared" si="3"/>
        <v>Marine Coast (VIL)</v>
      </c>
      <c r="N442" s="106">
        <f t="shared" si="4"/>
        <v>4.387400099</v>
      </c>
    </row>
    <row r="443" ht="9.0" customHeight="1">
      <c r="A443" s="113" t="s">
        <v>1154</v>
      </c>
      <c r="B443" s="96" t="s">
        <v>208</v>
      </c>
      <c r="C443" s="110" t="s">
        <v>1004</v>
      </c>
      <c r="D443" s="96"/>
      <c r="E443" s="96">
        <v>4.0</v>
      </c>
      <c r="F443" s="96" t="s">
        <v>934</v>
      </c>
      <c r="G443" s="111">
        <f>IFERROR(VLOOKUP($B443,Associations!$B$2:$F$1093,5,0),"")</f>
        <v>24</v>
      </c>
      <c r="H443" s="106">
        <f>IFERROR(IF(ISNA(VLOOKUP(CONCATENATE(A443," ",B443),'Club Coëff'!$D$2:$E515,2,0)),VLOOKUP($B443,Associations!$B$2:$F515,2,0)/5,VLOOKUP(CONCATENATE(A443," ",B443),'Club Coëff'!$D$2:$E515,2,0)),"")</f>
        <v>3.976</v>
      </c>
      <c r="I443" s="112" t="str">
        <f>IFERROR(IF(AND(OR(C443="CC",C443="GC"),ISNA(VLOOKUP(CONCATENATE(A443," ",B443),'Club Coëff'!$D$2:$E$65536,2,0))),"*",""),"")</f>
        <v/>
      </c>
      <c r="J443" s="106" t="str">
        <f t="shared" si="1"/>
        <v>Farond United (EFL)</v>
      </c>
      <c r="K443" s="106">
        <f>IFERROR(ROUND(VLOOKUP($B443,Associations!$B$2:$F515,4,0),3)*0.75^IF(OR(VLOOKUP($C443,'Final Sites'!$A:$C,3,0)&gt;0),$E443-1,IF($G443&lt;=3,$E443+3,IF($G443&lt;=6,$E443+2,IF($G443&lt;=30,$E443+1,$E443))))*IF(VLOOKUP($C443,'Final Sites'!$A:$C,3,0)=2,1/10,1),"")</f>
        <v>1.6824375</v>
      </c>
      <c r="L443" s="105">
        <f t="shared" si="2"/>
        <v>13</v>
      </c>
      <c r="M443" s="105" t="str">
        <f t="shared" si="3"/>
        <v>Farond United (EFL)</v>
      </c>
      <c r="N443" s="106">
        <f t="shared" si="4"/>
        <v>3.976</v>
      </c>
    </row>
    <row r="444" ht="9.0" customHeight="1">
      <c r="A444" s="113" t="s">
        <v>1155</v>
      </c>
      <c r="B444" s="96" t="s">
        <v>276</v>
      </c>
      <c r="C444" s="110" t="s">
        <v>1004</v>
      </c>
      <c r="D444" s="96"/>
      <c r="E444" s="96">
        <v>4.0</v>
      </c>
      <c r="F444" s="96" t="s">
        <v>934</v>
      </c>
      <c r="G444" s="111">
        <f>IFERROR(VLOOKUP($B444,Associations!$B$2:$F$1093,5,0),"")</f>
        <v>25</v>
      </c>
      <c r="H444" s="106">
        <f>IFERROR(IF(ISNA(VLOOKUP(CONCATENATE(A444," ",B444),'Club Coëff'!$D$2:$E515,2,0)),VLOOKUP($B444,Associations!$B$2:$F515,2,0)/5,VLOOKUP(CONCATENATE(A444," ",B444),'Club Coëff'!$D$2:$E515,2,0)),"")</f>
        <v>3.844000068</v>
      </c>
      <c r="I444" s="112" t="str">
        <f>IFERROR(IF(AND(OR(C444="CC",C444="GC"),ISNA(VLOOKUP(CONCATENATE(A444," ",B444),'Club Coëff'!$D$2:$E$65536,2,0))),"*",""),"")</f>
        <v/>
      </c>
      <c r="J444" s="106" t="str">
        <f t="shared" si="1"/>
        <v>Calendara City (TAE)</v>
      </c>
      <c r="K444" s="106">
        <f>IFERROR(ROUND(VLOOKUP($B444,Associations!$B$2:$F515,4,0),3)*0.75^IF(OR(VLOOKUP($C444,'Final Sites'!$A:$C,3,0)&gt;0),$E444-1,IF($G444&lt;=3,$E444+3,IF($G444&lt;=6,$E444+2,IF($G444&lt;=30,$E444+1,$E444))))*IF(VLOOKUP($C444,'Final Sites'!$A:$C,3,0)=2,1/10,1),"")</f>
        <v>1.65459375</v>
      </c>
      <c r="L444" s="105">
        <f t="shared" si="2"/>
        <v>14</v>
      </c>
      <c r="M444" s="105" t="str">
        <f t="shared" si="3"/>
        <v>Calendara City (TAE)</v>
      </c>
      <c r="N444" s="106">
        <f t="shared" si="4"/>
        <v>3.844000068</v>
      </c>
    </row>
    <row r="445" ht="9.0" customHeight="1">
      <c r="A445" s="113" t="s">
        <v>1156</v>
      </c>
      <c r="B445" s="96" t="s">
        <v>273</v>
      </c>
      <c r="C445" s="110" t="s">
        <v>1004</v>
      </c>
      <c r="D445" s="96"/>
      <c r="E445" s="96">
        <v>4.0</v>
      </c>
      <c r="F445" s="96" t="s">
        <v>934</v>
      </c>
      <c r="G445" s="111">
        <f>IFERROR(VLOOKUP($B445,Associations!$B$2:$F$1093,5,0),"")</f>
        <v>27</v>
      </c>
      <c r="H445" s="106">
        <f>IFERROR(IF(ISNA(VLOOKUP(CONCATENATE(A445," ",B445),'Club Coëff'!$D$2:$E515,2,0)),VLOOKUP($B445,Associations!$B$2:$F515,2,0)/5,VLOOKUP(CONCATENATE(A445," ",B445),'Club Coëff'!$D$2:$E515,2,0)),"")</f>
        <v>3.802000091</v>
      </c>
      <c r="I445" s="112" t="str">
        <f>IFERROR(IF(AND(OR(C445="CC",C445="GC"),ISNA(VLOOKUP(CONCATENATE(A445," ",B445),'Club Coëff'!$D$2:$E$65536,2,0))),"*",""),"")</f>
        <v/>
      </c>
      <c r="J445" s="106" t="str">
        <f t="shared" si="1"/>
        <v>Christchurch FC (SAU)</v>
      </c>
      <c r="K445" s="106">
        <f>IFERROR(ROUND(VLOOKUP($B445,Associations!$B$2:$F515,4,0),3)*0.75^IF(OR(VLOOKUP($C445,'Final Sites'!$A:$C,3,0)&gt;0),$E445-1,IF($G445&lt;=3,$E445+3,IF($G445&lt;=6,$E445+2,IF($G445&lt;=30,$E445+1,$E445))))*IF(VLOOKUP($C445,'Final Sites'!$A:$C,3,0)=2,1/10,1),"")</f>
        <v>1.645734375</v>
      </c>
      <c r="L445" s="105">
        <f t="shared" si="2"/>
        <v>15</v>
      </c>
      <c r="M445" s="105" t="str">
        <f t="shared" si="3"/>
        <v>Christchurch FC (SAU)</v>
      </c>
      <c r="N445" s="106">
        <f t="shared" si="4"/>
        <v>3.802000091</v>
      </c>
    </row>
    <row r="446" ht="9.0" customHeight="1">
      <c r="A446" s="113" t="s">
        <v>1157</v>
      </c>
      <c r="B446" s="96" t="s">
        <v>295</v>
      </c>
      <c r="C446" s="110" t="s">
        <v>1004</v>
      </c>
      <c r="D446" s="96"/>
      <c r="E446" s="96">
        <v>4.0</v>
      </c>
      <c r="F446" s="96" t="s">
        <v>934</v>
      </c>
      <c r="G446" s="111">
        <f>IFERROR(VLOOKUP($B446,Associations!$B$2:$F$1093,5,0),"")</f>
        <v>28</v>
      </c>
      <c r="H446" s="106">
        <f>IFERROR(IF(ISNA(VLOOKUP(CONCATENATE(A446," ",B446),'Club Coëff'!$D$2:$E515,2,0)),VLOOKUP($B446,Associations!$B$2:$F515,2,0)/5,VLOOKUP(CONCATENATE(A446," ",B446),'Club Coëff'!$D$2:$E515,2,0)),"")</f>
        <v>3.67000014</v>
      </c>
      <c r="I446" s="112" t="str">
        <f>IFERROR(IF(AND(OR(C446="CC",C446="GC"),ISNA(VLOOKUP(CONCATENATE(A446," ",B446),'Club Coëff'!$D$2:$E$65536,2,0))),"*",""),"")</f>
        <v/>
      </c>
      <c r="J446" s="106" t="str">
        <f t="shared" si="1"/>
        <v>Vonto City United (CRM)</v>
      </c>
      <c r="K446" s="106">
        <f>IFERROR(ROUND(VLOOKUP($B446,Associations!$B$2:$F515,4,0),3)*0.75^IF(OR(VLOOKUP($C446,'Final Sites'!$A:$C,3,0)&gt;0),$E446-1,IF($G446&lt;=3,$E446+3,IF($G446&lt;=6,$E446+2,IF($G446&lt;=30,$E446+1,$E446))))*IF(VLOOKUP($C446,'Final Sites'!$A:$C,3,0)=2,1/10,1),"")</f>
        <v>1.617890625</v>
      </c>
      <c r="L446" s="105">
        <f t="shared" si="2"/>
        <v>17</v>
      </c>
      <c r="M446" s="105" t="str">
        <f t="shared" si="3"/>
        <v>Vonto City United (CRM)</v>
      </c>
      <c r="N446" s="106">
        <f t="shared" si="4"/>
        <v>3.67000014</v>
      </c>
    </row>
    <row r="447" ht="9.0" customHeight="1">
      <c r="A447" s="113" t="s">
        <v>1158</v>
      </c>
      <c r="B447" s="96" t="s">
        <v>284</v>
      </c>
      <c r="C447" s="110" t="s">
        <v>1004</v>
      </c>
      <c r="D447" s="96"/>
      <c r="E447" s="96">
        <v>4.0</v>
      </c>
      <c r="F447" s="96" t="s">
        <v>934</v>
      </c>
      <c r="G447" s="111">
        <f>IFERROR(VLOOKUP($B447,Associations!$B$2:$F$1093,5,0),"")</f>
        <v>29</v>
      </c>
      <c r="H447" s="106">
        <f>IFERROR(IF(ISNA(VLOOKUP(CONCATENATE(A447," ",B447),'Club Coëff'!$D$2:$E515,2,0)),VLOOKUP($B447,Associations!$B$2:$F515,2,0)/5,VLOOKUP(CONCATENATE(A447," ",B447),'Club Coëff'!$D$2:$E515,2,0)),"")</f>
        <v>3.233000059</v>
      </c>
      <c r="I447" s="112" t="str">
        <f>IFERROR(IF(AND(OR(C447="CC",C447="GC"),ISNA(VLOOKUP(CONCATENATE(A447," ",B447),'Club Coëff'!$D$2:$E$65536,2,0))),"*",""),"")</f>
        <v/>
      </c>
      <c r="J447" s="106" t="str">
        <f t="shared" si="1"/>
        <v>Rockrote (MNG)</v>
      </c>
      <c r="K447" s="106">
        <f>IFERROR(ROUND(VLOOKUP($B447,Associations!$B$2:$F515,4,0),3)*0.75^IF(OR(VLOOKUP($C447,'Final Sites'!$A:$C,3,0)&gt;0),$E447-1,IF($G447&lt;=3,$E447+3,IF($G447&lt;=6,$E447+2,IF($G447&lt;=30,$E447+1,$E447))))*IF(VLOOKUP($C447,'Final Sites'!$A:$C,3,0)=2,1/10,1),"")</f>
        <v>1.525710938</v>
      </c>
      <c r="L447" s="105">
        <f t="shared" si="2"/>
        <v>8</v>
      </c>
      <c r="M447" s="105" t="str">
        <f t="shared" si="3"/>
        <v>Rockrote (MNG)</v>
      </c>
      <c r="N447" s="106">
        <f t="shared" si="4"/>
        <v>3.233000059</v>
      </c>
    </row>
    <row r="448" ht="9.0" customHeight="1">
      <c r="A448" s="113" t="s">
        <v>1159</v>
      </c>
      <c r="B448" s="96" t="s">
        <v>233</v>
      </c>
      <c r="C448" s="110" t="s">
        <v>1004</v>
      </c>
      <c r="D448" s="96"/>
      <c r="E448" s="96">
        <v>4.0</v>
      </c>
      <c r="F448" s="96" t="s">
        <v>934</v>
      </c>
      <c r="G448" s="111">
        <f>IFERROR(VLOOKUP($B448,Associations!$B$2:$F$1093,5,0),"")</f>
        <v>30</v>
      </c>
      <c r="H448" s="106">
        <f>IFERROR(IF(ISNA(VLOOKUP(CONCATENATE(A448," ",B448),'Club Coëff'!$D$2:$E515,2,0)),VLOOKUP($B448,Associations!$B$2:$F515,2,0)/5,VLOOKUP(CONCATENATE(A448," ",B448),'Club Coëff'!$D$2:$E515,2,0)),"")</f>
        <v>2.990000119</v>
      </c>
      <c r="I448" s="112" t="str">
        <f>IFERROR(IF(AND(OR(C448="CC",C448="GC"),ISNA(VLOOKUP(CONCATENATE(A448," ",B448),'Club Coëff'!$D$2:$E$65536,2,0))),"*",""),"")</f>
        <v/>
      </c>
      <c r="J448" s="106" t="str">
        <f t="shared" si="1"/>
        <v>Josephine AFC (CAW)</v>
      </c>
      <c r="K448" s="106">
        <f>IFERROR(ROUND(VLOOKUP($B448,Associations!$B$2:$F515,4,0),3)*0.75^IF(OR(VLOOKUP($C448,'Final Sites'!$A:$C,3,0)&gt;0),$E448-1,IF($G448&lt;=3,$E448+3,IF($G448&lt;=6,$E448+2,IF($G448&lt;=30,$E448+1,$E448))))*IF(VLOOKUP($C448,'Final Sites'!$A:$C,3,0)=2,1/10,1),"")</f>
        <v>1.474453125</v>
      </c>
      <c r="L448" s="105">
        <f t="shared" si="2"/>
        <v>13</v>
      </c>
      <c r="M448" s="105" t="str">
        <f t="shared" si="3"/>
        <v>Josephine AFC (CAW)</v>
      </c>
      <c r="N448" s="106">
        <f t="shared" si="4"/>
        <v>2.990000119</v>
      </c>
    </row>
    <row r="449" ht="9.0" customHeight="1">
      <c r="A449" s="113" t="s">
        <v>1160</v>
      </c>
      <c r="B449" s="96" t="s">
        <v>340</v>
      </c>
      <c r="C449" s="110" t="s">
        <v>1004</v>
      </c>
      <c r="D449" s="96"/>
      <c r="E449" s="96">
        <v>4.0</v>
      </c>
      <c r="F449" s="96" t="s">
        <v>934</v>
      </c>
      <c r="G449" s="111">
        <f>IFERROR(VLOOKUP($B449,Associations!$B$2:$F$1093,5,0),"")</f>
        <v>33</v>
      </c>
      <c r="H449" s="106">
        <f>IFERROR(IF(ISNA(VLOOKUP(CONCATENATE(A449," ",B449),'Club Coëff'!$D$2:$E515,2,0)),VLOOKUP($B449,Associations!$B$2:$F515,2,0)/5,VLOOKUP(CONCATENATE(A449," ",B449),'Club Coëff'!$D$2:$E515,2,0)),"")</f>
        <v>2.652000042</v>
      </c>
      <c r="I449" s="112" t="str">
        <f>IFERROR(IF(AND(OR(C449="CC",C449="GC"),ISNA(VLOOKUP(CONCATENATE(A449," ",B449),'Club Coëff'!$D$2:$E$65536,2,0))),"*",""),"")</f>
        <v/>
      </c>
      <c r="J449" s="106" t="str">
        <f t="shared" si="1"/>
        <v>Fevre Cade (ANT)</v>
      </c>
      <c r="K449" s="106">
        <f>IFERROR(ROUND(VLOOKUP($B449,Associations!$B$2:$F515,4,0),3)*0.75^IF(OR(VLOOKUP($C449,'Final Sites'!$A:$C,3,0)&gt;0),$E449-1,IF($G449&lt;=3,$E449+3,IF($G449&lt;=6,$E449+2,IF($G449&lt;=30,$E449+1,$E449))))*IF(VLOOKUP($C449,'Final Sites'!$A:$C,3,0)=2,1/10,1),"")</f>
        <v>1.40315625</v>
      </c>
      <c r="L449" s="105">
        <f t="shared" si="2"/>
        <v>10</v>
      </c>
      <c r="M449" s="105" t="str">
        <f t="shared" si="3"/>
        <v>Fevre Cade (ANT)</v>
      </c>
      <c r="N449" s="106">
        <f t="shared" si="4"/>
        <v>2.652000042</v>
      </c>
    </row>
    <row r="450" ht="9.0" customHeight="1">
      <c r="A450" s="113" t="s">
        <v>1161</v>
      </c>
      <c r="B450" s="96" t="s">
        <v>298</v>
      </c>
      <c r="C450" s="110" t="s">
        <v>1004</v>
      </c>
      <c r="D450" s="96"/>
      <c r="E450" s="96">
        <v>4.0</v>
      </c>
      <c r="F450" s="96" t="s">
        <v>934</v>
      </c>
      <c r="G450" s="111">
        <f>IFERROR(VLOOKUP($B450,Associations!$B$2:$F$1093,5,0),"")</f>
        <v>34</v>
      </c>
      <c r="H450" s="106">
        <f>IFERROR(IF(ISNA(VLOOKUP(CONCATENATE(A450," ",B450),'Club Coëff'!$D$2:$E515,2,0)),VLOOKUP($B450,Associations!$B$2:$F515,2,0)/5,VLOOKUP(CONCATENATE(A450," ",B450),'Club Coëff'!$D$2:$E515,2,0)),"")</f>
        <v>2.355000103</v>
      </c>
      <c r="I450" s="112" t="str">
        <f>IFERROR(IF(AND(OR(C450="CC",C450="GC"),ISNA(VLOOKUP(CONCATENATE(A450," ",B450),'Club Coëff'!$D$2:$E$65536,2,0))),"*",""),"")</f>
        <v/>
      </c>
      <c r="J450" s="106" t="str">
        <f t="shared" si="1"/>
        <v>Sémoy Panthers (LLF)</v>
      </c>
      <c r="K450" s="106">
        <f>IFERROR(ROUND(VLOOKUP($B450,Associations!$B$2:$F515,4,0),3)*0.75^IF(OR(VLOOKUP($C450,'Final Sites'!$A:$C,3,0)&gt;0),$E450-1,IF($G450&lt;=3,$E450+3,IF($G450&lt;=6,$E450+2,IF($G450&lt;=30,$E450+1,$E450))))*IF(VLOOKUP($C450,'Final Sites'!$A:$C,3,0)=2,1/10,1),"")</f>
        <v>1.340507813</v>
      </c>
      <c r="L450" s="105">
        <f t="shared" si="2"/>
        <v>14</v>
      </c>
      <c r="M450" s="105" t="str">
        <f t="shared" si="3"/>
        <v>Sémoy Panthers (LLF)</v>
      </c>
      <c r="N450" s="106">
        <f t="shared" si="4"/>
        <v>2.355000103</v>
      </c>
    </row>
    <row r="451" ht="9.0" customHeight="1">
      <c r="A451" s="113" t="s">
        <v>1162</v>
      </c>
      <c r="B451" s="96" t="s">
        <v>348</v>
      </c>
      <c r="C451" s="110" t="s">
        <v>1004</v>
      </c>
      <c r="D451" s="96"/>
      <c r="E451" s="96">
        <v>4.0</v>
      </c>
      <c r="F451" s="96" t="s">
        <v>934</v>
      </c>
      <c r="G451" s="111">
        <f>IFERROR(VLOOKUP($B451,Associations!$B$2:$F$1093,5,0),"")</f>
        <v>37</v>
      </c>
      <c r="H451" s="106">
        <f>IFERROR(IF(ISNA(VLOOKUP(CONCATENATE(A451," ",B451),'Club Coëff'!$D$2:$E515,2,0)),VLOOKUP($B451,Associations!$B$2:$F515,2,0)/5,VLOOKUP(CONCATENATE(A451," ",B451),'Club Coëff'!$D$2:$E515,2,0)),"")</f>
        <v>1.920000042</v>
      </c>
      <c r="I451" s="112" t="str">
        <f>IFERROR(IF(AND(OR(C451="CC",C451="GC"),ISNA(VLOOKUP(CONCATENATE(A451," ",B451),'Club Coëff'!$D$2:$E$65536,2,0))),"*",""),"")</f>
        <v/>
      </c>
      <c r="J451" s="106" t="str">
        <f t="shared" si="1"/>
        <v>Samaj FC (COS)</v>
      </c>
      <c r="K451" s="106">
        <f>IFERROR(ROUND(VLOOKUP($B451,Associations!$B$2:$F515,4,0),3)*0.75^IF(OR(VLOOKUP($C451,'Final Sites'!$A:$C,3,0)&gt;0),$E451-1,IF($G451&lt;=3,$E451+3,IF($G451&lt;=6,$E451+2,IF($G451&lt;=30,$E451+1,$E451))))*IF(VLOOKUP($C451,'Final Sites'!$A:$C,3,0)=2,1/10,1),"")</f>
        <v>1.24875</v>
      </c>
      <c r="L451" s="105">
        <f t="shared" si="2"/>
        <v>8</v>
      </c>
      <c r="M451" s="105" t="str">
        <f t="shared" si="3"/>
        <v>Samaj FC (COS)</v>
      </c>
      <c r="N451" s="106">
        <f t="shared" si="4"/>
        <v>1.920000042</v>
      </c>
    </row>
    <row r="452" ht="9.0" customHeight="1">
      <c r="A452" s="113" t="s">
        <v>1163</v>
      </c>
      <c r="B452" s="96" t="s">
        <v>309</v>
      </c>
      <c r="C452" s="110" t="s">
        <v>1004</v>
      </c>
      <c r="D452" s="96"/>
      <c r="E452" s="96">
        <v>4.0</v>
      </c>
      <c r="F452" s="96" t="s">
        <v>934</v>
      </c>
      <c r="G452" s="111">
        <f>IFERROR(VLOOKUP($B452,Associations!$B$2:$F$1093,5,0),"")</f>
        <v>39</v>
      </c>
      <c r="H452" s="106">
        <f>IFERROR(IF(ISNA(VLOOKUP(CONCATENATE(A452," ",B452),'Club Coëff'!$D$2:$E515,2,0)),VLOOKUP($B452,Associations!$B$2:$F515,2,0)/5,VLOOKUP(CONCATENATE(A452," ",B452),'Club Coëff'!$D$2:$E515,2,0)),"")</f>
        <v>1.820000035</v>
      </c>
      <c r="I452" s="112" t="str">
        <f>IFERROR(IF(AND(OR(C452="CC",C452="GC"),ISNA(VLOOKUP(CONCATENATE(A452," ",B452),'Club Coëff'!$D$2:$E$65536,2,0))),"*",""),"")</f>
        <v/>
      </c>
      <c r="J452" s="106" t="str">
        <f t="shared" si="1"/>
        <v>Faustão PC (CPV)</v>
      </c>
      <c r="K452" s="106">
        <f>IFERROR(ROUND(VLOOKUP($B452,Associations!$B$2:$F515,4,0),3)*0.75^IF(OR(VLOOKUP($C452,'Final Sites'!$A:$C,3,0)&gt;0),$E452-1,IF($G452&lt;=3,$E452+3,IF($G452&lt;=6,$E452+2,IF($G452&lt;=30,$E452+1,$E452))))*IF(VLOOKUP($C452,'Final Sites'!$A:$C,3,0)=2,1/10,1),"")</f>
        <v>1.22765625</v>
      </c>
      <c r="L452" s="105">
        <f t="shared" si="2"/>
        <v>10</v>
      </c>
      <c r="M452" s="105" t="str">
        <f t="shared" si="3"/>
        <v>Faustão PC (CPV)</v>
      </c>
      <c r="N452" s="106">
        <f t="shared" si="4"/>
        <v>1.820000035</v>
      </c>
    </row>
    <row r="453" ht="9.0" customHeight="1">
      <c r="A453" s="113" t="s">
        <v>1164</v>
      </c>
      <c r="B453" s="96" t="s">
        <v>464</v>
      </c>
      <c r="C453" s="110" t="s">
        <v>1004</v>
      </c>
      <c r="D453" s="96"/>
      <c r="E453" s="96">
        <v>4.0</v>
      </c>
      <c r="F453" s="96" t="s">
        <v>934</v>
      </c>
      <c r="G453" s="111">
        <f>IFERROR(VLOOKUP($B453,Associations!$B$2:$F$1093,5,0),"")</f>
        <v>41</v>
      </c>
      <c r="H453" s="106">
        <f>IFERROR(IF(ISNA(VLOOKUP(CONCATENATE(A453," ",B453),'Club Coëff'!$D$2:$E515,2,0)),VLOOKUP($B453,Associations!$B$2:$F515,2,0)/5,VLOOKUP(CONCATENATE(A453," ",B453),'Club Coëff'!$D$2:$E515,2,0)),"")</f>
        <v>1.670000072</v>
      </c>
      <c r="I453" s="112" t="str">
        <f>IFERROR(IF(AND(OR(C453="CC",C453="GC"),ISNA(VLOOKUP(CONCATENATE(A453," ",B453),'Club Coëff'!$D$2:$E$65536,2,0))),"*",""),"")</f>
        <v/>
      </c>
      <c r="J453" s="106" t="str">
        <f t="shared" si="1"/>
        <v>Tangent Asyluum (MIU)</v>
      </c>
      <c r="K453" s="106">
        <f>IFERROR(ROUND(VLOOKUP($B453,Associations!$B$2:$F515,4,0),3)*0.75^IF(OR(VLOOKUP($C453,'Final Sites'!$A:$C,3,0)&gt;0),$E453-1,IF($G453&lt;=3,$E453+3,IF($G453&lt;=6,$E453+2,IF($G453&lt;=30,$E453+1,$E453))))*IF(VLOOKUP($C453,'Final Sites'!$A:$C,3,0)=2,1/10,1),"")</f>
        <v>1.196015625</v>
      </c>
      <c r="L453" s="105">
        <f t="shared" si="2"/>
        <v>15</v>
      </c>
      <c r="M453" s="105" t="str">
        <f t="shared" si="3"/>
        <v>Tangent Asyluum (MIU)</v>
      </c>
      <c r="N453" s="106">
        <f t="shared" si="4"/>
        <v>1.670000072</v>
      </c>
    </row>
    <row r="454" ht="9.0" customHeight="1">
      <c r="A454" s="113" t="s">
        <v>1165</v>
      </c>
      <c r="B454" s="96" t="s">
        <v>417</v>
      </c>
      <c r="C454" s="110" t="s">
        <v>1004</v>
      </c>
      <c r="D454" s="96"/>
      <c r="E454" s="96">
        <v>4.0</v>
      </c>
      <c r="F454" s="96" t="s">
        <v>934</v>
      </c>
      <c r="G454" s="111">
        <f>IFERROR(VLOOKUP($B454,Associations!$B$2:$F$1093,5,0),"")</f>
        <v>45</v>
      </c>
      <c r="H454" s="106">
        <f>IFERROR(IF(ISNA(VLOOKUP(CONCATENATE(A454," ",B454),'Club Coëff'!$D$2:$E515,2,0)),VLOOKUP($B454,Associations!$B$2:$F515,2,0)/5,VLOOKUP(CONCATENATE(A454," ",B454),'Club Coëff'!$D$2:$E515,2,0)),"")</f>
        <v>1.405000066</v>
      </c>
      <c r="I454" s="112" t="str">
        <f>IFERROR(IF(AND(OR(C454="CC",C454="GC"),ISNA(VLOOKUP(CONCATENATE(A454," ",B454),'Club Coëff'!$D$2:$E$65536,2,0))),"*",""),"")</f>
        <v/>
      </c>
      <c r="J454" s="106" t="str">
        <f t="shared" si="1"/>
        <v>CPD Dinas Vale Ebbw (UNF)</v>
      </c>
      <c r="K454" s="106">
        <f>IFERROR(ROUND(VLOOKUP($B454,Associations!$B$2:$F515,4,0),3)*0.75^IF(OR(VLOOKUP($C454,'Final Sites'!$A:$C,3,0)&gt;0),$E454-1,IF($G454&lt;=3,$E454+3,IF($G454&lt;=6,$E454+2,IF($G454&lt;=30,$E454+1,$E454))))*IF(VLOOKUP($C454,'Final Sites'!$A:$C,3,0)=2,1/10,1),"")</f>
        <v>1.140117188</v>
      </c>
      <c r="L454" s="105">
        <f t="shared" si="2"/>
        <v>19</v>
      </c>
      <c r="M454" s="105" t="str">
        <f t="shared" si="3"/>
        <v>CPD Dinas Vale Ebbw (UNF)</v>
      </c>
      <c r="N454" s="106">
        <f t="shared" si="4"/>
        <v>1.405000066</v>
      </c>
    </row>
    <row r="455" ht="9.0" customHeight="1">
      <c r="A455" s="113" t="s">
        <v>1166</v>
      </c>
      <c r="B455" s="96" t="s">
        <v>405</v>
      </c>
      <c r="C455" s="110" t="s">
        <v>1004</v>
      </c>
      <c r="D455" s="96"/>
      <c r="E455" s="96">
        <v>4.0</v>
      </c>
      <c r="F455" s="96" t="s">
        <v>934</v>
      </c>
      <c r="G455" s="111">
        <f>IFERROR(VLOOKUP($B455,Associations!$B$2:$F$1093,5,0),"")</f>
        <v>46</v>
      </c>
      <c r="H455" s="106">
        <f>IFERROR(IF(ISNA(VLOOKUP(CONCATENATE(A455," ",B455),'Club Coëff'!$D$2:$E515,2,0)),VLOOKUP($B455,Associations!$B$2:$F515,2,0)/5,VLOOKUP(CONCATENATE(A455," ",B455),'Club Coëff'!$D$2:$E515,2,0)),"")</f>
        <v>1.360000034</v>
      </c>
      <c r="I455" s="112" t="str">
        <f>IFERROR(IF(AND(OR(C455="CC",C455="GC"),ISNA(VLOOKUP(CONCATENATE(A455," ",B455),'Club Coëff'!$D$2:$E$65536,2,0))),"*",""),"")</f>
        <v/>
      </c>
      <c r="J455" s="106" t="str">
        <f t="shared" si="1"/>
        <v>Citta de Montevento (OSD)</v>
      </c>
      <c r="K455" s="106">
        <f>IFERROR(ROUND(VLOOKUP($B455,Associations!$B$2:$F515,4,0),3)*0.75^IF(OR(VLOOKUP($C455,'Final Sites'!$A:$C,3,0)&gt;0),$E455-1,IF($G455&lt;=3,$E455+3,IF($G455&lt;=6,$E455+2,IF($G455&lt;=30,$E455+1,$E455))))*IF(VLOOKUP($C455,'Final Sites'!$A:$C,3,0)=2,1/10,1),"")</f>
        <v>1.130625</v>
      </c>
      <c r="L455" s="105">
        <f t="shared" si="2"/>
        <v>19</v>
      </c>
      <c r="M455" s="105" t="str">
        <f t="shared" si="3"/>
        <v>Citta de Montevento (OSD)</v>
      </c>
      <c r="N455" s="106">
        <f t="shared" si="4"/>
        <v>1.360000034</v>
      </c>
    </row>
    <row r="456" ht="9.0" customHeight="1">
      <c r="A456" s="113" t="s">
        <v>1167</v>
      </c>
      <c r="B456" s="96" t="s">
        <v>479</v>
      </c>
      <c r="C456" s="110" t="s">
        <v>1004</v>
      </c>
      <c r="D456" s="96"/>
      <c r="E456" s="96">
        <v>4.0</v>
      </c>
      <c r="F456" s="96" t="s">
        <v>934</v>
      </c>
      <c r="G456" s="111">
        <f>IFERROR(VLOOKUP($B456,Associations!$B$2:$F$1093,5,0),"")</f>
        <v>48</v>
      </c>
      <c r="H456" s="106">
        <f>IFERROR(IF(ISNA(VLOOKUP(CONCATENATE(A456," ",B456),'Club Coëff'!$D$2:$E515,2,0)),VLOOKUP($B456,Associations!$B$2:$F515,2,0)/5,VLOOKUP(CONCATENATE(A456," ",B456),'Club Coëff'!$D$2:$E515,2,0)),"")</f>
        <v>1.230000031</v>
      </c>
      <c r="I456" s="112" t="str">
        <f>IFERROR(IF(AND(OR(C456="CC",C456="GC"),ISNA(VLOOKUP(CONCATENATE(A456," ",B456),'Club Coëff'!$D$2:$E$65536,2,0))),"*",""),"")</f>
        <v/>
      </c>
      <c r="J456" s="106" t="str">
        <f t="shared" si="1"/>
        <v>Doverston (AEL)</v>
      </c>
      <c r="K456" s="106">
        <f>IFERROR(ROUND(VLOOKUP($B456,Associations!$B$2:$F515,4,0),3)*0.75^IF(OR(VLOOKUP($C456,'Final Sites'!$A:$C,3,0)&gt;0),$E456-1,IF($G456&lt;=3,$E456+3,IF($G456&lt;=6,$E456+2,IF($G456&lt;=30,$E456+1,$E456))))*IF(VLOOKUP($C456,'Final Sites'!$A:$C,3,0)=2,1/10,1),"")</f>
        <v>1.103203125</v>
      </c>
      <c r="L456" s="105">
        <f t="shared" si="2"/>
        <v>9</v>
      </c>
      <c r="M456" s="105" t="str">
        <f t="shared" si="3"/>
        <v>Doverston (AEL)</v>
      </c>
      <c r="N456" s="106">
        <f t="shared" si="4"/>
        <v>1.230000031</v>
      </c>
    </row>
    <row r="457" ht="9.0" customHeight="1">
      <c r="A457" s="113" t="s">
        <v>1168</v>
      </c>
      <c r="B457" s="96" t="s">
        <v>434</v>
      </c>
      <c r="C457" s="110" t="s">
        <v>1004</v>
      </c>
      <c r="D457" s="96"/>
      <c r="E457" s="96">
        <v>4.0</v>
      </c>
      <c r="F457" s="96" t="s">
        <v>934</v>
      </c>
      <c r="G457" s="111">
        <f>IFERROR(VLOOKUP($B457,Associations!$B$2:$F$1093,5,0),"")</f>
        <v>51</v>
      </c>
      <c r="H457" s="106">
        <f>IFERROR(IF(ISNA(VLOOKUP(CONCATENATE(A457," ",B457),'Club Coëff'!$D$2:$E515,2,0)),VLOOKUP($B457,Associations!$B$2:$F515,2,0)/5,VLOOKUP(CONCATENATE(A457," ",B457),'Club Coëff'!$D$2:$E515,2,0)),"")</f>
        <v>1.015000075</v>
      </c>
      <c r="I457" s="112" t="str">
        <f>IFERROR(IF(AND(OR(C457="CC",C457="GC"),ISNA(VLOOKUP(CONCATENATE(A457," ",B457),'Club Coëff'!$D$2:$E$65536,2,0))),"*",""),"")</f>
        <v/>
      </c>
      <c r="J457" s="106" t="str">
        <f t="shared" si="1"/>
        <v>Stonengarten Sarud (AMV)</v>
      </c>
      <c r="K457" s="106">
        <f>IFERROR(ROUND(VLOOKUP($B457,Associations!$B$2:$F515,4,0),3)*0.75^IF(OR(VLOOKUP($C457,'Final Sites'!$A:$C,3,0)&gt;0),$E457-1,IF($G457&lt;=3,$E457+3,IF($G457&lt;=6,$E457+2,IF($G457&lt;=30,$E457+1,$E457))))*IF(VLOOKUP($C457,'Final Sites'!$A:$C,3,0)=2,1/10,1),"")</f>
        <v>1.057851563</v>
      </c>
      <c r="L457" s="105">
        <f t="shared" si="2"/>
        <v>18</v>
      </c>
      <c r="M457" s="105" t="str">
        <f t="shared" si="3"/>
        <v>Stonengarten Sarud (AMV)</v>
      </c>
      <c r="N457" s="106">
        <f t="shared" si="4"/>
        <v>1.015000075</v>
      </c>
    </row>
    <row r="458" ht="9.0" customHeight="1">
      <c r="A458" s="113" t="s">
        <v>1169</v>
      </c>
      <c r="B458" s="96" t="s">
        <v>475</v>
      </c>
      <c r="C458" s="110" t="s">
        <v>1004</v>
      </c>
      <c r="D458" s="96"/>
      <c r="E458" s="96">
        <v>4.0</v>
      </c>
      <c r="F458" s="96" t="s">
        <v>934</v>
      </c>
      <c r="G458" s="111">
        <f>IFERROR(VLOOKUP($B458,Associations!$B$2:$F$1093,5,0),"")</f>
        <v>52</v>
      </c>
      <c r="H458" s="106">
        <f>IFERROR(IF(ISNA(VLOOKUP(CONCATENATE(A458," ",B458),'Club Coëff'!$D$2:$E515,2,0)),VLOOKUP($B458,Associations!$B$2:$F515,2,0)/5,VLOOKUP(CONCATENATE(A458," ",B458),'Club Coëff'!$D$2:$E515,2,0)),"")</f>
        <v>0.9750000365</v>
      </c>
      <c r="I458" s="112" t="str">
        <f>IFERROR(IF(AND(OR(C458="CC",C458="GC"),ISNA(VLOOKUP(CONCATENATE(A458," ",B458),'Club Coëff'!$D$2:$E$65536,2,0))),"*",""),"")</f>
        <v/>
      </c>
      <c r="J458" s="106" t="str">
        <f t="shared" si="1"/>
        <v>Young Lions (MAP)</v>
      </c>
      <c r="K458" s="106">
        <f>IFERROR(ROUND(VLOOKUP($B458,Associations!$B$2:$F515,4,0),3)*0.75^IF(OR(VLOOKUP($C458,'Final Sites'!$A:$C,3,0)&gt;0),$E458-1,IF($G458&lt;=3,$E458+3,IF($G458&lt;=6,$E458+2,IF($G458&lt;=30,$E458+1,$E458))))*IF(VLOOKUP($C458,'Final Sites'!$A:$C,3,0)=2,1/10,1),"")</f>
        <v>1.049414063</v>
      </c>
      <c r="L458" s="105">
        <f t="shared" si="2"/>
        <v>11</v>
      </c>
      <c r="M458" s="105" t="str">
        <f t="shared" si="3"/>
        <v>Young Lions (MAP)</v>
      </c>
      <c r="N458" s="106">
        <f t="shared" si="4"/>
        <v>0.9750000365</v>
      </c>
    </row>
    <row r="459" ht="9.0" customHeight="1">
      <c r="A459" s="113" t="s">
        <v>1170</v>
      </c>
      <c r="B459" s="96" t="s">
        <v>391</v>
      </c>
      <c r="C459" s="110" t="s">
        <v>1004</v>
      </c>
      <c r="D459" s="96"/>
      <c r="E459" s="96">
        <v>4.0</v>
      </c>
      <c r="F459" s="96" t="s">
        <v>934</v>
      </c>
      <c r="G459" s="111">
        <f>IFERROR(VLOOKUP($B459,Associations!$B$2:$F$1093,5,0),"")</f>
        <v>53</v>
      </c>
      <c r="H459" s="106">
        <f>IFERROR(IF(ISNA(VLOOKUP(CONCATENATE(A459," ",B459),'Club Coëff'!$D$2:$E515,2,0)),VLOOKUP($B459,Associations!$B$2:$F515,2,0)/5,VLOOKUP(CONCATENATE(A459," ",B459),'Club Coëff'!$D$2:$E515,2,0)),"")</f>
        <v>0.920000092</v>
      </c>
      <c r="I459" s="112" t="str">
        <f>IFERROR(IF(AND(OR(C459="CC",C459="GC"),ISNA(VLOOKUP(CONCATENATE(A459," ",B459),'Club Coëff'!$D$2:$E$65536,2,0))),"*",""),"")</f>
        <v/>
      </c>
      <c r="J459" s="106" t="str">
        <f t="shared" si="1"/>
        <v>Harbor Football (UGO)</v>
      </c>
      <c r="K459" s="106">
        <f>IFERROR(ROUND(VLOOKUP($B459,Associations!$B$2:$F515,4,0),3)*0.75^IF(OR(VLOOKUP($C459,'Final Sites'!$A:$C,3,0)&gt;0),$E459-1,IF($G459&lt;=3,$E459+3,IF($G459&lt;=6,$E459+2,IF($G459&lt;=30,$E459+1,$E459))))*IF(VLOOKUP($C459,'Final Sites'!$A:$C,3,0)=2,1/10,1),"")</f>
        <v>1.0378125</v>
      </c>
      <c r="L459" s="105">
        <f t="shared" si="2"/>
        <v>15</v>
      </c>
      <c r="M459" s="105" t="str">
        <f t="shared" si="3"/>
        <v>Harbor Football (UGO)</v>
      </c>
      <c r="N459" s="106">
        <f t="shared" si="4"/>
        <v>0.920000092</v>
      </c>
    </row>
    <row r="460" ht="9.0" customHeight="1">
      <c r="A460" s="113" t="s">
        <v>1171</v>
      </c>
      <c r="B460" s="96" t="s">
        <v>495</v>
      </c>
      <c r="C460" s="110" t="s">
        <v>1004</v>
      </c>
      <c r="D460" s="96"/>
      <c r="E460" s="96">
        <v>4.0</v>
      </c>
      <c r="F460" s="96" t="s">
        <v>934</v>
      </c>
      <c r="G460" s="111">
        <f>IFERROR(VLOOKUP($B460,Associations!$B$2:$F$1093,5,0),"")</f>
        <v>59</v>
      </c>
      <c r="H460" s="106">
        <f>IFERROR(IF(ISNA(VLOOKUP(CONCATENATE(A460," ",B460),'Club Coëff'!$D$2:$E515,2,0)),VLOOKUP($B460,Associations!$B$2:$F515,2,0)/5,VLOOKUP(CONCATENATE(A460," ",B460),'Club Coëff'!$D$2:$E515,2,0)),"")</f>
        <v>0.745000038</v>
      </c>
      <c r="I460" s="112" t="str">
        <f>IFERROR(IF(AND(OR(C460="CC",C460="GC"),ISNA(VLOOKUP(CONCATENATE(A460," ",B460),'Club Coëff'!$D$2:$E$65536,2,0))),"*",""),"")</f>
        <v/>
      </c>
      <c r="J460" s="106" t="str">
        <f t="shared" si="1"/>
        <v>Tkhon (KOR)</v>
      </c>
      <c r="K460" s="106">
        <f>IFERROR(ROUND(VLOOKUP($B460,Associations!$B$2:$F515,4,0),3)*0.75^IF(OR(VLOOKUP($C460,'Final Sites'!$A:$C,3,0)&gt;0),$E460-1,IF($G460&lt;=3,$E460+3,IF($G460&lt;=6,$E460+2,IF($G460&lt;=30,$E460+1,$E460))))*IF(VLOOKUP($C460,'Final Sites'!$A:$C,3,0)=2,1/10,1),"")</f>
        <v>1.000898438</v>
      </c>
      <c r="L460" s="105">
        <f t="shared" si="2"/>
        <v>5</v>
      </c>
      <c r="M460" s="105" t="str">
        <f t="shared" si="3"/>
        <v>Tkhon (KOR)</v>
      </c>
      <c r="N460" s="106">
        <f t="shared" si="4"/>
        <v>0.745000038</v>
      </c>
    </row>
    <row r="461" ht="9.0" customHeight="1">
      <c r="A461" s="113" t="s">
        <v>1172</v>
      </c>
      <c r="B461" s="96" t="s">
        <v>627</v>
      </c>
      <c r="C461" s="110" t="s">
        <v>1004</v>
      </c>
      <c r="D461" s="96"/>
      <c r="E461" s="96">
        <v>4.0</v>
      </c>
      <c r="F461" s="96" t="s">
        <v>934</v>
      </c>
      <c r="G461" s="111">
        <f>IFERROR(VLOOKUP($B461,Associations!$B$2:$F$1093,5,0),"")</f>
        <v>63</v>
      </c>
      <c r="H461" s="106">
        <f>IFERROR(IF(ISNA(VLOOKUP(CONCATENATE(A461," ",B461),'Club Coëff'!$D$2:$E515,2,0)),VLOOKUP($B461,Associations!$B$2:$F515,2,0)/5,VLOOKUP(CONCATENATE(A461," ",B461),'Club Coëff'!$D$2:$E515,2,0)),"")</f>
        <v>0.6300000395</v>
      </c>
      <c r="I461" s="112" t="str">
        <f>IFERROR(IF(AND(OR(C461="CC",C461="GC"),ISNA(VLOOKUP(CONCATENATE(A461," ",B461),'Club Coëff'!$D$2:$E$65536,2,0))),"*",""),"")</f>
        <v/>
      </c>
      <c r="J461" s="106" t="str">
        <f t="shared" si="1"/>
        <v>Oldon Town (BRP)</v>
      </c>
      <c r="K461" s="106">
        <f>IFERROR(ROUND(VLOOKUP($B461,Associations!$B$2:$F515,4,0),3)*0.75^IF(OR(VLOOKUP($C461,'Final Sites'!$A:$C,3,0)&gt;0),$E461-1,IF($G461&lt;=3,$E461+3,IF($G461&lt;=6,$E461+2,IF($G461&lt;=30,$E461+1,$E461))))*IF(VLOOKUP($C461,'Final Sites'!$A:$C,3,0)=2,1/10,1),"")</f>
        <v>0.976640625</v>
      </c>
      <c r="L461" s="105">
        <f t="shared" si="2"/>
        <v>10</v>
      </c>
      <c r="M461" s="105" t="str">
        <f t="shared" si="3"/>
        <v>Oldon Town (BRP)</v>
      </c>
      <c r="N461" s="106">
        <f t="shared" si="4"/>
        <v>0.6300000395</v>
      </c>
    </row>
    <row r="462" ht="9.0" customHeight="1">
      <c r="A462" s="113" t="s">
        <v>1173</v>
      </c>
      <c r="B462" s="96" t="s">
        <v>602</v>
      </c>
      <c r="C462" s="110" t="s">
        <v>1004</v>
      </c>
      <c r="D462" s="96"/>
      <c r="E462" s="96">
        <v>4.0</v>
      </c>
      <c r="F462" s="96" t="s">
        <v>934</v>
      </c>
      <c r="G462" s="111">
        <f>IFERROR(VLOOKUP($B462,Associations!$B$2:$F$1093,5,0),"")</f>
        <v>67</v>
      </c>
      <c r="H462" s="106">
        <f>IFERROR(IF(ISNA(VLOOKUP(CONCATENATE(A462," ",B462),'Club Coëff'!$D$2:$E515,2,0)),VLOOKUP($B462,Associations!$B$2:$F515,2,0)/5,VLOOKUP(CONCATENATE(A462," ",B462),'Club Coëff'!$D$2:$E515,2,0)),"")</f>
        <v>0.50000005</v>
      </c>
      <c r="I462" s="112" t="str">
        <f>IFERROR(IF(AND(OR(C462="CC",C462="GC"),ISNA(VLOOKUP(CONCATENATE(A462," ",B462),'Club Coëff'!$D$2:$E$65536,2,0))),"*",""),"")</f>
        <v/>
      </c>
      <c r="J462" s="106" t="str">
        <f t="shared" si="1"/>
        <v>Depreche City Retros (NSI)</v>
      </c>
      <c r="K462" s="106">
        <f>IFERROR(ROUND(VLOOKUP($B462,Associations!$B$2:$F515,4,0),3)*0.75^IF(OR(VLOOKUP($C462,'Final Sites'!$A:$C,3,0)&gt;0),$E462-1,IF($G462&lt;=3,$E462+3,IF($G462&lt;=6,$E462+2,IF($G462&lt;=30,$E462+1,$E462))))*IF(VLOOKUP($C462,'Final Sites'!$A:$C,3,0)=2,1/10,1),"")</f>
        <v>0.94921875</v>
      </c>
      <c r="L462" s="105">
        <f t="shared" si="2"/>
        <v>20</v>
      </c>
      <c r="M462" s="105" t="str">
        <f t="shared" si="3"/>
        <v>Depreche City Retros (NSI)</v>
      </c>
      <c r="N462" s="106">
        <f t="shared" si="4"/>
        <v>0.50000005</v>
      </c>
    </row>
    <row r="463" ht="9.0" customHeight="1">
      <c r="A463" s="113" t="s">
        <v>1174</v>
      </c>
      <c r="B463" s="96" t="s">
        <v>611</v>
      </c>
      <c r="C463" s="110" t="s">
        <v>1004</v>
      </c>
      <c r="D463" s="96"/>
      <c r="E463" s="96">
        <v>4.0</v>
      </c>
      <c r="F463" s="96" t="s">
        <v>934</v>
      </c>
      <c r="G463" s="111">
        <f>IFERROR(VLOOKUP($B463,Associations!$B$2:$F$1093,5,0),"")</f>
        <v>73</v>
      </c>
      <c r="H463" s="106">
        <f>IFERROR(IF(ISNA(VLOOKUP(CONCATENATE(A463," ",B463),'Club Coëff'!$D$2:$E515,2,0)),VLOOKUP($B463,Associations!$B$2:$F515,2,0)/5,VLOOKUP(CONCATENATE(A463," ",B463),'Club Coëff'!$D$2:$E515,2,0)),"")</f>
        <v>0.440000044</v>
      </c>
      <c r="I463" s="112" t="str">
        <f>IFERROR(IF(AND(OR(C463="CC",C463="GC"),ISNA(VLOOKUP(CONCATENATE(A463," ",B463),'Club Coëff'!$D$2:$E$65536,2,0))),"*",""),"")</f>
        <v/>
      </c>
      <c r="J463" s="106" t="str">
        <f t="shared" si="1"/>
        <v>Uzio Blackstar (ITB)</v>
      </c>
      <c r="K463" s="106">
        <f>IFERROR(ROUND(VLOOKUP($B463,Associations!$B$2:$F515,4,0),3)*0.75^IF(OR(VLOOKUP($C463,'Final Sites'!$A:$C,3,0)&gt;0),$E463-1,IF($G463&lt;=3,$E463+3,IF($G463&lt;=6,$E463+2,IF($G463&lt;=30,$E463+1,$E463))))*IF(VLOOKUP($C463,'Final Sites'!$A:$C,3,0)=2,1/10,1),"")</f>
        <v>0.9365625</v>
      </c>
      <c r="L463" s="105">
        <f t="shared" si="2"/>
        <v>14</v>
      </c>
      <c r="M463" s="105" t="str">
        <f t="shared" si="3"/>
        <v>Uzio Blackstar (ITB)</v>
      </c>
      <c r="N463" s="106">
        <f t="shared" si="4"/>
        <v>0.440000044</v>
      </c>
    </row>
    <row r="464" ht="9.0" customHeight="1">
      <c r="A464" s="113" t="s">
        <v>1175</v>
      </c>
      <c r="B464" s="96" t="s">
        <v>573</v>
      </c>
      <c r="C464" s="110" t="s">
        <v>1004</v>
      </c>
      <c r="D464" s="96"/>
      <c r="E464" s="96">
        <v>4.0</v>
      </c>
      <c r="F464" s="96" t="s">
        <v>934</v>
      </c>
      <c r="G464" s="111">
        <f>IFERROR(VLOOKUP($B464,Associations!$B$2:$F$1093,5,0),"")</f>
        <v>75</v>
      </c>
      <c r="H464" s="106">
        <f>IFERROR(IF(ISNA(VLOOKUP(CONCATENATE(A464," ",B464),'Club Coëff'!$D$2:$E515,2,0)),VLOOKUP($B464,Associations!$B$2:$F515,2,0)/5,VLOOKUP(CONCATENATE(A464," ",B464),'Club Coëff'!$D$2:$E515,2,0)),"")</f>
        <v>0.410000023</v>
      </c>
      <c r="I464" s="112" t="str">
        <f>IFERROR(IF(AND(OR(C464="CC",C464="GC"),ISNA(VLOOKUP(CONCATENATE(A464," ",B464),'Club Coëff'!$D$2:$E$65536,2,0))),"*",""),"")</f>
        <v/>
      </c>
      <c r="J464" s="106" t="str">
        <f t="shared" si="1"/>
        <v>Parker Wanderers (FLP)</v>
      </c>
      <c r="K464" s="106">
        <f>IFERROR(ROUND(VLOOKUP($B464,Associations!$B$2:$F515,4,0),3)*0.75^IF(OR(VLOOKUP($C464,'Final Sites'!$A:$C,3,0)&gt;0),$E464-1,IF($G464&lt;=3,$E464+3,IF($G464&lt;=6,$E464+2,IF($G464&lt;=30,$E464+1,$E464))))*IF(VLOOKUP($C464,'Final Sites'!$A:$C,3,0)=2,1/10,1),"")</f>
        <v>0.930234375</v>
      </c>
      <c r="L464" s="105">
        <f t="shared" si="2"/>
        <v>16</v>
      </c>
      <c r="M464" s="105" t="str">
        <f t="shared" si="3"/>
        <v>Parker Wanderers (FLP)</v>
      </c>
      <c r="N464" s="106">
        <f t="shared" si="4"/>
        <v>0.410000023</v>
      </c>
    </row>
    <row r="465" ht="9.0" customHeight="1">
      <c r="A465" s="113" t="s">
        <v>1176</v>
      </c>
      <c r="B465" s="96" t="s">
        <v>661</v>
      </c>
      <c r="C465" s="110" t="s">
        <v>1004</v>
      </c>
      <c r="D465" s="96"/>
      <c r="E465" s="96">
        <v>4.0</v>
      </c>
      <c r="F465" s="96" t="s">
        <v>934</v>
      </c>
      <c r="G465" s="111">
        <f>IFERROR(VLOOKUP($B465,Associations!$B$2:$F$1093,5,0),"")</f>
        <v>76</v>
      </c>
      <c r="H465" s="106">
        <f>IFERROR(IF(ISNA(VLOOKUP(CONCATENATE(A465," ",B465),'Club Coëff'!$D$2:$E515,2,0)),VLOOKUP($B465,Associations!$B$2:$F515,2,0)/5,VLOOKUP(CONCATENATE(A465," ",B465),'Club Coëff'!$D$2:$E515,2,0)),"")</f>
        <v>0.4000000155</v>
      </c>
      <c r="I465" s="112" t="str">
        <f>IFERROR(IF(AND(OR(C465="CC",C465="GC"),ISNA(VLOOKUP(CONCATENATE(A465," ",B465),'Club Coëff'!$D$2:$E$65536,2,0))),"*",""),"")</f>
        <v/>
      </c>
      <c r="J465" s="106" t="str">
        <f t="shared" si="1"/>
        <v>Ragaman (DAI)</v>
      </c>
      <c r="K465" s="106">
        <f>IFERROR(ROUND(VLOOKUP($B465,Associations!$B$2:$F515,4,0),3)*0.75^IF(OR(VLOOKUP($C465,'Final Sites'!$A:$C,3,0)&gt;0),$E465-1,IF($G465&lt;=3,$E465+3,IF($G465&lt;=6,$E465+2,IF($G465&lt;=30,$E465+1,$E465))))*IF(VLOOKUP($C465,'Final Sites'!$A:$C,3,0)=2,1/10,1),"")</f>
        <v>0.928125</v>
      </c>
      <c r="L465" s="105">
        <f t="shared" si="2"/>
        <v>7</v>
      </c>
      <c r="M465" s="105" t="str">
        <f t="shared" si="3"/>
        <v>Ragaman (DAI)</v>
      </c>
      <c r="N465" s="106">
        <f t="shared" si="4"/>
        <v>0.4000000155</v>
      </c>
    </row>
    <row r="466" ht="9.0" customHeight="1">
      <c r="A466" s="113" t="s">
        <v>1177</v>
      </c>
      <c r="B466" s="96" t="s">
        <v>578</v>
      </c>
      <c r="C466" s="110" t="s">
        <v>1004</v>
      </c>
      <c r="D466" s="96"/>
      <c r="E466" s="96">
        <v>4.0</v>
      </c>
      <c r="F466" s="96" t="s">
        <v>934</v>
      </c>
      <c r="G466" s="111">
        <f>IFERROR(VLOOKUP($B466,Associations!$B$2:$F$1093,5,0),"")</f>
        <v>78</v>
      </c>
      <c r="H466" s="106">
        <f>IFERROR(IF(ISNA(VLOOKUP(CONCATENATE(A466," ",B466),'Club Coëff'!$D$2:$E515,2,0)),VLOOKUP($B466,Associations!$B$2:$F515,2,0)/5,VLOOKUP(CONCATENATE(A466," ",B466),'Club Coëff'!$D$2:$E515,2,0)),"")</f>
        <v>0.3850000285</v>
      </c>
      <c r="I466" s="112" t="str">
        <f>IFERROR(IF(AND(OR(C466="CC",C466="GC"),ISNA(VLOOKUP(CONCATENATE(A466," ",B466),'Club Coëff'!$D$2:$E$65536,2,0))),"*",""),"")</f>
        <v/>
      </c>
      <c r="J466" s="106" t="str">
        <f t="shared" si="1"/>
        <v>Raikaza Opone (PHO)</v>
      </c>
      <c r="K466" s="106">
        <f>IFERROR(ROUND(VLOOKUP($B466,Associations!$B$2:$F515,4,0),3)*0.75^IF(OR(VLOOKUP($C466,'Final Sites'!$A:$C,3,0)&gt;0),$E466-1,IF($G466&lt;=3,$E466+3,IF($G466&lt;=6,$E466+2,IF($G466&lt;=30,$E466+1,$E466))))*IF(VLOOKUP($C466,'Final Sites'!$A:$C,3,0)=2,1/10,1),"")</f>
        <v>0.9249609375</v>
      </c>
      <c r="L466" s="105">
        <f t="shared" si="2"/>
        <v>13</v>
      </c>
      <c r="M466" s="105" t="str">
        <f t="shared" si="3"/>
        <v>Raikaza Opone (PHO)</v>
      </c>
      <c r="N466" s="106">
        <f t="shared" si="4"/>
        <v>0.3850000285</v>
      </c>
    </row>
    <row r="467" ht="9.0" customHeight="1">
      <c r="A467" s="113" t="s">
        <v>1178</v>
      </c>
      <c r="B467" s="96" t="s">
        <v>620</v>
      </c>
      <c r="C467" s="110" t="s">
        <v>1004</v>
      </c>
      <c r="D467" s="96"/>
      <c r="E467" s="96">
        <v>4.0</v>
      </c>
      <c r="F467" s="96" t="s">
        <v>934</v>
      </c>
      <c r="G467" s="111">
        <f>IFERROR(VLOOKUP($B467,Associations!$B$2:$F$1093,5,0),"")</f>
        <v>82</v>
      </c>
      <c r="H467" s="106">
        <f>IFERROR(IF(ISNA(VLOOKUP(CONCATENATE(A467," ",B467),'Club Coëff'!$D$2:$E515,2,0)),VLOOKUP($B467,Associations!$B$2:$F515,2,0)/5,VLOOKUP(CONCATENATE(A467," ",B467),'Club Coëff'!$D$2:$E515,2,0)),"")</f>
        <v>0.3450000345</v>
      </c>
      <c r="I467" s="112" t="str">
        <f>IFERROR(IF(AND(OR(C467="CC",C467="GC"),ISNA(VLOOKUP(CONCATENATE(A467," ",B467),'Club Coëff'!$D$2:$E$65536,2,0))),"*",""),"")</f>
        <v/>
      </c>
      <c r="J467" s="106" t="str">
        <f t="shared" si="1"/>
        <v>Tower 18 (THL)</v>
      </c>
      <c r="K467" s="106">
        <f>IFERROR(ROUND(VLOOKUP($B467,Associations!$B$2:$F515,4,0),3)*0.75^IF(OR(VLOOKUP($C467,'Final Sites'!$A:$C,3,0)&gt;0),$E467-1,IF($G467&lt;=3,$E467+3,IF($G467&lt;=6,$E467+2,IF($G467&lt;=30,$E467+1,$E467))))*IF(VLOOKUP($C467,'Final Sites'!$A:$C,3,0)=2,1/10,1),"")</f>
        <v>0.9165234375</v>
      </c>
      <c r="L467" s="105">
        <f t="shared" si="2"/>
        <v>8</v>
      </c>
      <c r="M467" s="105" t="str">
        <f t="shared" si="3"/>
        <v>Tower 18 (THL)</v>
      </c>
      <c r="N467" s="106">
        <f t="shared" si="4"/>
        <v>0.3450000345</v>
      </c>
    </row>
    <row r="468" ht="9.0" customHeight="1">
      <c r="A468" s="113" t="s">
        <v>1179</v>
      </c>
      <c r="B468" s="96" t="s">
        <v>687</v>
      </c>
      <c r="C468" s="110" t="s">
        <v>1004</v>
      </c>
      <c r="D468" s="96"/>
      <c r="E468" s="96">
        <v>4.0</v>
      </c>
      <c r="F468" s="96" t="s">
        <v>934</v>
      </c>
      <c r="G468" s="111">
        <f>IFERROR(VLOOKUP($B468,Associations!$B$2:$F$1093,5,0),"")</f>
        <v>88</v>
      </c>
      <c r="H468" s="106">
        <f>IFERROR(IF(ISNA(VLOOKUP(CONCATENATE(A468," ",B468),'Club Coëff'!$D$2:$E515,2,0)),VLOOKUP($B468,Associations!$B$2:$F515,2,0)/5,VLOOKUP(CONCATENATE(A468," ",B468),'Club Coëff'!$D$2:$E515,2,0)),"")</f>
        <v>0.22</v>
      </c>
      <c r="I468" s="112" t="str">
        <f>IFERROR(IF(AND(OR(C468="CC",C468="GC"),ISNA(VLOOKUP(CONCATENATE(A468," ",B468),'Club Coëff'!$D$2:$E$65536,2,0))),"*",""),"")</f>
        <v/>
      </c>
      <c r="J468" s="106" t="str">
        <f t="shared" si="1"/>
        <v>FC Maghreb City (MIC)</v>
      </c>
      <c r="K468" s="106">
        <f>IFERROR(ROUND(VLOOKUP($B468,Associations!$B$2:$F515,4,0),3)*0.75^IF(OR(VLOOKUP($C468,'Final Sites'!$A:$C,3,0)&gt;0),$E468-1,IF($G468&lt;=3,$E468+3,IF($G468&lt;=6,$E468+2,IF($G468&lt;=30,$E468+1,$E468))))*IF(VLOOKUP($C468,'Final Sites'!$A:$C,3,0)=2,1/10,1),"")</f>
        <v>0.89015625</v>
      </c>
      <c r="L468" s="105">
        <f t="shared" si="2"/>
        <v>15</v>
      </c>
      <c r="M468" s="105" t="str">
        <f t="shared" si="3"/>
        <v>FC Maghreb City (MIC)</v>
      </c>
      <c r="N468" s="106">
        <f t="shared" si="4"/>
        <v>0.22</v>
      </c>
    </row>
    <row r="469" ht="9.0" customHeight="1">
      <c r="A469" s="113" t="s">
        <v>1180</v>
      </c>
      <c r="B469" s="96" t="s">
        <v>736</v>
      </c>
      <c r="C469" s="110" t="s">
        <v>1004</v>
      </c>
      <c r="D469" s="96"/>
      <c r="E469" s="96">
        <v>4.0</v>
      </c>
      <c r="F469" s="96" t="s">
        <v>934</v>
      </c>
      <c r="G469" s="111">
        <f>IFERROR(VLOOKUP($B469,Associations!$B$2:$F$1093,5,0),"")</f>
        <v>90</v>
      </c>
      <c r="H469" s="106">
        <f>IFERROR(IF(ISNA(VLOOKUP(CONCATENATE(A469," ",B469),'Club Coëff'!$D$2:$E515,2,0)),VLOOKUP($B469,Associations!$B$2:$F515,2,0)/5,VLOOKUP(CONCATENATE(A469," ",B469),'Club Coëff'!$D$2:$E515,2,0)),"")</f>
        <v>0.1550000155</v>
      </c>
      <c r="I469" s="112" t="str">
        <f>IFERROR(IF(AND(OR(C469="CC",C469="GC"),ISNA(VLOOKUP(CONCATENATE(A469," ",B469),'Club Coëff'!$D$2:$E$65536,2,0))),"*",""),"")</f>
        <v/>
      </c>
      <c r="J469" s="106" t="str">
        <f t="shared" si="1"/>
        <v>Twentynine Palms (FSC)</v>
      </c>
      <c r="K469" s="106">
        <f>IFERROR(ROUND(VLOOKUP($B469,Associations!$B$2:$F515,4,0),3)*0.75^IF(OR(VLOOKUP($C469,'Final Sites'!$A:$C,3,0)&gt;0),$E469-1,IF($G469&lt;=3,$E469+3,IF($G469&lt;=6,$E469+2,IF($G469&lt;=30,$E469+1,$E469))))*IF(VLOOKUP($C469,'Final Sites'!$A:$C,3,0)=2,1/10,1),"")</f>
        <v>0.8764453125</v>
      </c>
      <c r="L469" s="105">
        <f t="shared" si="2"/>
        <v>16</v>
      </c>
      <c r="M469" s="105" t="str">
        <f t="shared" si="3"/>
        <v>Twentynine Palms (FSC)</v>
      </c>
      <c r="N469" s="106">
        <f t="shared" si="4"/>
        <v>0.1550000155</v>
      </c>
    </row>
    <row r="470" ht="9.0" customHeight="1">
      <c r="A470" s="113" t="s">
        <v>1181</v>
      </c>
      <c r="B470" s="96" t="s">
        <v>899</v>
      </c>
      <c r="C470" s="110" t="s">
        <v>1004</v>
      </c>
      <c r="D470" s="96"/>
      <c r="E470" s="96">
        <v>4.0</v>
      </c>
      <c r="F470" s="96" t="s">
        <v>934</v>
      </c>
      <c r="G470" s="111">
        <f>IFERROR(VLOOKUP($B470,Associations!$B$2:$F$1093,5,0),"")</f>
        <v>92</v>
      </c>
      <c r="H470" s="106">
        <f>IFERROR(IF(ISNA(VLOOKUP(CONCATENATE(A470," ",B470),'Club Coëff'!$D$2:$E515,2,0)),VLOOKUP($B470,Associations!$B$2:$F515,2,0)/5,VLOOKUP(CONCATENATE(A470," ",B470),'Club Coëff'!$D$2:$E515,2,0)),"")</f>
        <v>0</v>
      </c>
      <c r="I470" s="112" t="str">
        <f>IFERROR(IF(AND(OR(C470="CC",C470="GC"),ISNA(VLOOKUP(CONCATENATE(A470," ",B470),'Club Coëff'!$D$2:$E$65536,2,0))),"*",""),"")</f>
        <v/>
      </c>
      <c r="J470" s="106" t="str">
        <f t="shared" si="1"/>
        <v>Dentistry (FRU)</v>
      </c>
      <c r="K470" s="106">
        <f>IFERROR(ROUND(VLOOKUP($B470,Associations!$B$2:$F515,4,0),3)*0.75^IF(OR(VLOOKUP($C470,'Final Sites'!$A:$C,3,0)&gt;0),$E470-1,IF($G470&lt;=3,$E470+3,IF($G470&lt;=6,$E470+2,IF($G470&lt;=30,$E470+1,$E470))))*IF(VLOOKUP($C470,'Final Sites'!$A:$C,3,0)=2,1/10,1),"")</f>
        <v>0.84375</v>
      </c>
      <c r="L470" s="105">
        <f t="shared" si="2"/>
        <v>9</v>
      </c>
      <c r="M470" s="105" t="str">
        <f t="shared" si="3"/>
        <v>Dentistry (FRU)</v>
      </c>
      <c r="N470" s="106">
        <f t="shared" si="4"/>
        <v>0</v>
      </c>
    </row>
    <row r="471" ht="9.0" customHeight="1">
      <c r="A471" s="113" t="s">
        <v>1182</v>
      </c>
      <c r="B471" s="96" t="s">
        <v>901</v>
      </c>
      <c r="C471" s="110" t="s">
        <v>1004</v>
      </c>
      <c r="D471" s="96"/>
      <c r="E471" s="96">
        <v>4.0</v>
      </c>
      <c r="F471" s="96" t="s">
        <v>934</v>
      </c>
      <c r="G471" s="111">
        <f>IFERROR(VLOOKUP($B471,Associations!$B$2:$F$1093,5,0),"")</f>
        <v>93</v>
      </c>
      <c r="H471" s="106">
        <f>IFERROR(IF(ISNA(VLOOKUP(CONCATENATE(A471," ",B471),'Club Coëff'!$D$2:$E515,2,0)),VLOOKUP($B471,Associations!$B$2:$F515,2,0)/5,VLOOKUP(CONCATENATE(A471," ",B471),'Club Coëff'!$D$2:$E515,2,0)),"")</f>
        <v>0</v>
      </c>
      <c r="I471" s="112" t="str">
        <f>IFERROR(IF(AND(OR(C471="CC",C471="GC"),ISNA(VLOOKUP(CONCATENATE(A471," ",B471),'Club Coëff'!$D$2:$E$65536,2,0))),"*",""),"")</f>
        <v/>
      </c>
      <c r="J471" s="106" t="str">
        <f t="shared" si="1"/>
        <v>Rose City (BVR)</v>
      </c>
      <c r="K471" s="106">
        <f>IFERROR(ROUND(VLOOKUP($B471,Associations!$B$2:$F515,4,0),3)*0.75^IF(OR(VLOOKUP($C471,'Final Sites'!$A:$C,3,0)&gt;0),$E471-1,IF($G471&lt;=3,$E471+3,IF($G471&lt;=6,$E471+2,IF($G471&lt;=30,$E471+1,$E471))))*IF(VLOOKUP($C471,'Final Sites'!$A:$C,3,0)=2,1/10,1),"")</f>
        <v>0.84375</v>
      </c>
      <c r="L471" s="105">
        <f t="shared" si="2"/>
        <v>9</v>
      </c>
      <c r="M471" s="105" t="str">
        <f t="shared" si="3"/>
        <v>Rose City (BVR)</v>
      </c>
      <c r="N471" s="106">
        <f t="shared" si="4"/>
        <v>0</v>
      </c>
    </row>
    <row r="472" ht="9.0" customHeight="1">
      <c r="A472" s="113" t="s">
        <v>1183</v>
      </c>
      <c r="B472" s="96" t="s">
        <v>905</v>
      </c>
      <c r="C472" s="110" t="s">
        <v>1004</v>
      </c>
      <c r="D472" s="96"/>
      <c r="E472" s="96">
        <v>4.0</v>
      </c>
      <c r="F472" s="96" t="s">
        <v>934</v>
      </c>
      <c r="G472" s="111">
        <f>IFERROR(VLOOKUP($B472,Associations!$B$2:$F$1093,5,0),"")</f>
        <v>95</v>
      </c>
      <c r="H472" s="106">
        <f>IFERROR(IF(ISNA(VLOOKUP(CONCATENATE(A472," ",B472),'Club Coëff'!$D$2:$E515,2,0)),VLOOKUP($B472,Associations!$B$2:$F515,2,0)/5,VLOOKUP(CONCATENATE(A472," ",B472),'Club Coëff'!$D$2:$E515,2,0)),"")</f>
        <v>0</v>
      </c>
      <c r="I472" s="112" t="str">
        <f>IFERROR(IF(AND(OR(C472="CC",C472="GC"),ISNA(VLOOKUP(CONCATENATE(A472," ",B472),'Club Coëff'!$D$2:$E$65536,2,0))),"*",""),"")</f>
        <v/>
      </c>
      <c r="J472" s="106" t="str">
        <f t="shared" si="1"/>
        <v>Neyra Juatn (DAL)</v>
      </c>
      <c r="K472" s="106">
        <f>IFERROR(ROUND(VLOOKUP($B472,Associations!$B$2:$F515,4,0),3)*0.75^IF(OR(VLOOKUP($C472,'Final Sites'!$A:$C,3,0)&gt;0),$E472-1,IF($G472&lt;=3,$E472+3,IF($G472&lt;=6,$E472+2,IF($G472&lt;=30,$E472+1,$E472))))*IF(VLOOKUP($C472,'Final Sites'!$A:$C,3,0)=2,1/10,1),"")</f>
        <v>0.84375</v>
      </c>
      <c r="L472" s="105">
        <f t="shared" si="2"/>
        <v>11</v>
      </c>
      <c r="M472" s="105" t="str">
        <f t="shared" si="3"/>
        <v>Neyra Juatn (DAL)</v>
      </c>
      <c r="N472" s="106">
        <f t="shared" si="4"/>
        <v>0</v>
      </c>
    </row>
    <row r="473" ht="9.0" customHeight="1">
      <c r="A473" s="113" t="s">
        <v>1184</v>
      </c>
      <c r="B473" s="96" t="s">
        <v>907</v>
      </c>
      <c r="C473" s="110" t="s">
        <v>1004</v>
      </c>
      <c r="D473" s="96"/>
      <c r="E473" s="96">
        <v>4.0</v>
      </c>
      <c r="F473" s="96" t="s">
        <v>934</v>
      </c>
      <c r="G473" s="111">
        <f>IFERROR(VLOOKUP($B473,Associations!$B$2:$F$1093,5,0),"")</f>
        <v>96</v>
      </c>
      <c r="H473" s="106">
        <f>IFERROR(IF(ISNA(VLOOKUP(CONCATENATE(A473," ",B473),'Club Coëff'!$D$2:$E515,2,0)),VLOOKUP($B473,Associations!$B$2:$F515,2,0)/5,VLOOKUP(CONCATENATE(A473," ",B473),'Club Coëff'!$D$2:$E515,2,0)),"")</f>
        <v>0</v>
      </c>
      <c r="I473" s="112" t="str">
        <f>IFERROR(IF(AND(OR(C473="CC",C473="GC"),ISNA(VLOOKUP(CONCATENATE(A473," ",B473),'Club Coëff'!$D$2:$E$65536,2,0))),"*",""),"")</f>
        <v/>
      </c>
      <c r="J473" s="106" t="str">
        <f t="shared" si="1"/>
        <v>Etoile City FC (YSP)</v>
      </c>
      <c r="K473" s="106">
        <f>IFERROR(ROUND(VLOOKUP($B473,Associations!$B$2:$F515,4,0),3)*0.75^IF(OR(VLOOKUP($C473,'Final Sites'!$A:$C,3,0)&gt;0),$E473-1,IF($G473&lt;=3,$E473+3,IF($G473&lt;=6,$E473+2,IF($G473&lt;=30,$E473+1,$E473))))*IF(VLOOKUP($C473,'Final Sites'!$A:$C,3,0)=2,1/10,1),"")</f>
        <v>0.84375</v>
      </c>
      <c r="L473" s="105">
        <f t="shared" si="2"/>
        <v>14</v>
      </c>
      <c r="M473" s="105" t="str">
        <f t="shared" si="3"/>
        <v>Etoile City FC (YSP)</v>
      </c>
      <c r="N473" s="106">
        <f t="shared" si="4"/>
        <v>0</v>
      </c>
    </row>
    <row r="474" ht="9.0" customHeight="1">
      <c r="A474" s="113" t="s">
        <v>1185</v>
      </c>
      <c r="B474" s="96" t="s">
        <v>260</v>
      </c>
      <c r="C474" s="110" t="s">
        <v>1004</v>
      </c>
      <c r="D474" s="96"/>
      <c r="E474" s="96">
        <v>5.0</v>
      </c>
      <c r="F474" s="96" t="s">
        <v>934</v>
      </c>
      <c r="G474" s="111">
        <f>IFERROR(VLOOKUP($B474,Associations!$B$2:$F$1093,5,0),"")</f>
        <v>23</v>
      </c>
      <c r="H474" s="106">
        <f>IFERROR(IF(ISNA(VLOOKUP(CONCATENATE(A474," ",B474),'Club Coëff'!$D$2:$E515,2,0)),VLOOKUP($B474,Associations!$B$2:$F515,2,0)/5,VLOOKUP(CONCATENATE(A474," ",B474),'Club Coëff'!$D$2:$E515,2,0)),"")</f>
        <v>4.387400099</v>
      </c>
      <c r="I474" s="112" t="str">
        <f>IFERROR(IF(AND(OR(C474="CC",C474="GC"),ISNA(VLOOKUP(CONCATENATE(A474," ",B474),'Club Coëff'!$D$2:$E$65536,2,0))),"*",""),"")</f>
        <v/>
      </c>
      <c r="J474" s="106" t="str">
        <f t="shared" si="1"/>
        <v>Tivali City (VIL)</v>
      </c>
      <c r="K474" s="106">
        <f>IFERROR(ROUND(VLOOKUP($B474,Associations!$B$2:$F515,4,0),3)*0.75^IF(OR(VLOOKUP($C474,'Final Sites'!$A:$C,3,0)&gt;0),$E474-1,IF($G474&lt;=3,$E474+3,IF($G474&lt;=6,$E474+2,IF($G474&lt;=30,$E474+1,$E474))))*IF(VLOOKUP($C474,'Final Sites'!$A:$C,3,0)=2,1/10,1),"")</f>
        <v>1.326912891</v>
      </c>
      <c r="L474" s="105">
        <f t="shared" si="2"/>
        <v>11</v>
      </c>
      <c r="M474" s="105" t="str">
        <f t="shared" si="3"/>
        <v>Tivali City (VIL)</v>
      </c>
      <c r="N474" s="106">
        <f t="shared" si="4"/>
        <v>4.387400099</v>
      </c>
    </row>
    <row r="475" ht="9.0" customHeight="1">
      <c r="A475" s="113"/>
      <c r="B475" s="96"/>
      <c r="C475" s="96"/>
      <c r="D475" s="96"/>
      <c r="E475" s="96"/>
      <c r="F475" s="96"/>
      <c r="G475" s="111" t="str">
        <f>IFERROR(VLOOKUP($B475,Associations!$B$2:$F$1093,5,0),"")</f>
        <v/>
      </c>
      <c r="H475" s="106" t="str">
        <f>IFERROR(IF(ISNA(VLOOKUP(CONCATENATE(A475," ",B475),'Club Coëff'!$D$2:$E515,2,0)),VLOOKUP($B475,Associations!$B$2:$F515,2,0)/5,VLOOKUP(CONCATENATE(A475," ",B475),'Club Coëff'!$D$2:$E515,2,0)),"")</f>
        <v/>
      </c>
      <c r="I475" s="112" t="str">
        <f>IFERROR(IF(AND(OR(C475="CC",C475="GC"),ISNA(VLOOKUP(CONCATENATE(A475," ",B475),'Club Coëff'!$D$2:$E$65536,2,0))),"*",""),"")</f>
        <v/>
      </c>
      <c r="J475" s="106" t="str">
        <f t="shared" si="1"/>
        <v/>
      </c>
      <c r="K475" s="106" t="str">
        <f>IFERROR(ROUND(VLOOKUP($B475,Associations!$B$2:$F515,4,0),3)*0.75^IF(OR(VLOOKUP($C475,'Final Sites'!$A:$C,3,0)&gt;0),$E475-1,IF($G475&lt;=3,$E475+3,IF($G475&lt;=6,$E475+2,IF($G475&lt;=30,$E475+1,$E475))))*IF(VLOOKUP($C475,'Final Sites'!$A:$C,3,0)=2,1/10,1),"")</f>
        <v/>
      </c>
      <c r="L475" s="105" t="str">
        <f t="shared" si="2"/>
        <v/>
      </c>
      <c r="M475" s="105" t="str">
        <f t="shared" si="3"/>
        <v/>
      </c>
      <c r="N475" s="106" t="str">
        <f t="shared" si="4"/>
        <v/>
      </c>
    </row>
    <row r="476" ht="9.0" customHeight="1">
      <c r="A476" s="113"/>
      <c r="B476" s="96"/>
      <c r="C476" s="96"/>
      <c r="D476" s="96"/>
      <c r="E476" s="96"/>
      <c r="F476" s="96"/>
      <c r="G476" s="111" t="str">
        <f>IFERROR(VLOOKUP($B476,Associations!$B$2:$F$1093,5,0),"")</f>
        <v/>
      </c>
      <c r="H476" s="106" t="str">
        <f>IFERROR(IF(ISNA(VLOOKUP(CONCATENATE(A476," ",B476),'Club Coëff'!$D$2:$E515,2,0)),VLOOKUP($B476,Associations!$B$2:$F515,2,0)/5,VLOOKUP(CONCATENATE(A476," ",B476),'Club Coëff'!$D$2:$E515,2,0)),"")</f>
        <v/>
      </c>
      <c r="I476" s="112" t="str">
        <f>IFERROR(IF(AND(OR(C476="CC",C476="GC"),ISNA(VLOOKUP(CONCATENATE(A476," ",B476),'Club Coëff'!$D$2:$E$65536,2,0))),"*",""),"")</f>
        <v/>
      </c>
      <c r="J476" s="106" t="str">
        <f t="shared" si="1"/>
        <v/>
      </c>
      <c r="K476" s="106" t="str">
        <f>IFERROR(ROUND(VLOOKUP($B476,Associations!$B$2:$F515,4,0),3)*0.75^IF(OR(VLOOKUP($C476,'Final Sites'!$A:$C,3,0)&gt;0),$E476-1,IF($G476&lt;=3,$E476+3,IF($G476&lt;=6,$E476+2,IF($G476&lt;=30,$E476+1,$E476))))*IF(VLOOKUP($C476,'Final Sites'!$A:$C,3,0)=2,1/10,1),"")</f>
        <v/>
      </c>
      <c r="L476" s="105" t="str">
        <f t="shared" si="2"/>
        <v/>
      </c>
      <c r="M476" s="105" t="str">
        <f t="shared" si="3"/>
        <v/>
      </c>
      <c r="N476" s="106" t="str">
        <f t="shared" si="4"/>
        <v/>
      </c>
    </row>
    <row r="477" ht="9.0" customHeight="1">
      <c r="A477" s="113"/>
      <c r="B477" s="96"/>
      <c r="C477" s="96"/>
      <c r="D477" s="96"/>
      <c r="E477" s="96"/>
      <c r="F477" s="96"/>
      <c r="G477" s="111" t="str">
        <f>IFERROR(VLOOKUP($B477,Associations!$B$2:$F$1093,5,0),"")</f>
        <v/>
      </c>
      <c r="H477" s="106" t="str">
        <f>IFERROR(IF(ISNA(VLOOKUP(CONCATENATE(A477," ",B477),'Club Coëff'!$D$2:$E515,2,0)),VLOOKUP($B477,Associations!$B$2:$F515,2,0)/5,VLOOKUP(CONCATENATE(A477," ",B477),'Club Coëff'!$D$2:$E515,2,0)),"")</f>
        <v/>
      </c>
      <c r="I477" s="112" t="str">
        <f>IFERROR(IF(AND(OR(C477="CC",C477="GC"),ISNA(VLOOKUP(CONCATENATE(A477," ",B477),'Club Coëff'!$D$2:$E$65536,2,0))),"*",""),"")</f>
        <v/>
      </c>
      <c r="J477" s="106" t="str">
        <f t="shared" si="1"/>
        <v/>
      </c>
      <c r="K477" s="106" t="str">
        <f>IFERROR(ROUND(VLOOKUP($B477,Associations!$B$2:$F515,4,0),3)*0.75^IF(OR(VLOOKUP($C477,'Final Sites'!$A:$C,3,0)&gt;0),$E477-1,IF($G477&lt;=3,$E477+3,IF($G477&lt;=6,$E477+2,IF($G477&lt;=30,$E477+1,$E477))))*IF(VLOOKUP($C477,'Final Sites'!$A:$C,3,0)=2,1/10,1),"")</f>
        <v/>
      </c>
      <c r="L477" s="105" t="str">
        <f t="shared" si="2"/>
        <v/>
      </c>
      <c r="M477" s="105" t="str">
        <f t="shared" si="3"/>
        <v/>
      </c>
      <c r="N477" s="106" t="str">
        <f t="shared" si="4"/>
        <v/>
      </c>
    </row>
    <row r="478" ht="9.0" customHeight="1">
      <c r="A478" s="113"/>
      <c r="B478" s="96"/>
      <c r="C478" s="96"/>
      <c r="D478" s="96"/>
      <c r="E478" s="96"/>
      <c r="F478" s="96"/>
      <c r="G478" s="111" t="str">
        <f>IFERROR(VLOOKUP($B478,Associations!$B$2:$F$1093,5,0),"")</f>
        <v/>
      </c>
      <c r="H478" s="106" t="str">
        <f>IFERROR(IF(ISNA(VLOOKUP(CONCATENATE(A478," ",B478),'Club Coëff'!$D$2:$E515,2,0)),VLOOKUP($B478,Associations!$B$2:$F515,2,0)/5,VLOOKUP(CONCATENATE(A478," ",B478),'Club Coëff'!$D$2:$E515,2,0)),"")</f>
        <v/>
      </c>
      <c r="I478" s="112" t="str">
        <f>IFERROR(IF(AND(OR(C478="CC",C478="GC"),ISNA(VLOOKUP(CONCATENATE(A478," ",B478),'Club Coëff'!$D$2:$E$65536,2,0))),"*",""),"")</f>
        <v/>
      </c>
      <c r="J478" s="106" t="str">
        <f t="shared" si="1"/>
        <v/>
      </c>
      <c r="K478" s="106" t="str">
        <f>IFERROR(ROUND(VLOOKUP($B478,Associations!$B$2:$F515,4,0),3)*0.75^IF(OR(VLOOKUP($C478,'Final Sites'!$A:$C,3,0)&gt;0),$E478-1,IF($G478&lt;=3,$E478+3,IF($G478&lt;=6,$E478+2,IF($G478&lt;=30,$E478+1,$E478))))*IF(VLOOKUP($C478,'Final Sites'!$A:$C,3,0)=2,1/10,1),"")</f>
        <v/>
      </c>
      <c r="L478" s="105" t="str">
        <f t="shared" si="2"/>
        <v/>
      </c>
      <c r="M478" s="105" t="str">
        <f t="shared" si="3"/>
        <v/>
      </c>
      <c r="N478" s="106" t="str">
        <f t="shared" si="4"/>
        <v/>
      </c>
    </row>
    <row r="479" ht="9.0" customHeight="1">
      <c r="A479" s="113"/>
      <c r="B479" s="96"/>
      <c r="C479" s="96"/>
      <c r="D479" s="96"/>
      <c r="E479" s="96"/>
      <c r="F479" s="96"/>
      <c r="G479" s="111" t="str">
        <f>IFERROR(VLOOKUP($B479,Associations!$B$2:$F$1093,5,0),"")</f>
        <v/>
      </c>
      <c r="H479" s="106" t="str">
        <f>IFERROR(IF(ISNA(VLOOKUP(CONCATENATE(A479," ",B479),'Club Coëff'!$D$2:$E515,2,0)),VLOOKUP($B479,Associations!$B$2:$F515,2,0)/5,VLOOKUP(CONCATENATE(A479," ",B479),'Club Coëff'!$D$2:$E515,2,0)),"")</f>
        <v/>
      </c>
      <c r="I479" s="112" t="str">
        <f>IFERROR(IF(AND(OR(C479="CC",C479="GC"),ISNA(VLOOKUP(CONCATENATE(A479," ",B479),'Club Coëff'!$D$2:$E$65536,2,0))),"*",""),"")</f>
        <v/>
      </c>
      <c r="J479" s="106" t="str">
        <f t="shared" si="1"/>
        <v/>
      </c>
      <c r="K479" s="106" t="str">
        <f>IFERROR(ROUND(VLOOKUP($B479,Associations!$B$2:$F515,4,0),3)*0.75^IF(OR(VLOOKUP($C479,'Final Sites'!$A:$C,3,0)&gt;0),$E479-1,IF($G479&lt;=3,$E479+3,IF($G479&lt;=6,$E479+2,IF($G479&lt;=30,$E479+1,$E479))))*IF(VLOOKUP($C479,'Final Sites'!$A:$C,3,0)=2,1/10,1),"")</f>
        <v/>
      </c>
      <c r="L479" s="105" t="str">
        <f t="shared" si="2"/>
        <v/>
      </c>
      <c r="M479" s="105" t="str">
        <f t="shared" si="3"/>
        <v/>
      </c>
      <c r="N479" s="106" t="str">
        <f t="shared" si="4"/>
        <v/>
      </c>
    </row>
    <row r="480" ht="9.0" customHeight="1">
      <c r="A480" s="113"/>
      <c r="B480" s="96"/>
      <c r="C480" s="96"/>
      <c r="D480" s="96"/>
      <c r="E480" s="96"/>
      <c r="F480" s="96"/>
      <c r="G480" s="111" t="str">
        <f>IFERROR(VLOOKUP($B480,Associations!$B$2:$F$1093,5,0),"")</f>
        <v/>
      </c>
      <c r="H480" s="106" t="str">
        <f>IFERROR(IF(ISNA(VLOOKUP(CONCATENATE(A480," ",B480),'Club Coëff'!$D$2:$E515,2,0)),VLOOKUP($B480,Associations!$B$2:$F515,2,0)/5,VLOOKUP(CONCATENATE(A480," ",B480),'Club Coëff'!$D$2:$E515,2,0)),"")</f>
        <v/>
      </c>
      <c r="I480" s="112" t="str">
        <f>IFERROR(IF(AND(OR(C480="CC",C480="GC"),ISNA(VLOOKUP(CONCATENATE(A480," ",B480),'Club Coëff'!$D$2:$E$65536,2,0))),"*",""),"")</f>
        <v/>
      </c>
      <c r="J480" s="106" t="str">
        <f t="shared" si="1"/>
        <v/>
      </c>
      <c r="K480" s="106" t="str">
        <f>IFERROR(ROUND(VLOOKUP($B480,Associations!$B$2:$F515,4,0),3)*0.75^IF(OR(VLOOKUP($C480,'Final Sites'!$A:$C,3,0)&gt;0),$E480-1,IF($G480&lt;=3,$E480+3,IF($G480&lt;=6,$E480+2,IF($G480&lt;=30,$E480+1,$E480))))*IF(VLOOKUP($C480,'Final Sites'!$A:$C,3,0)=2,1/10,1),"")</f>
        <v/>
      </c>
      <c r="L480" s="105" t="str">
        <f t="shared" si="2"/>
        <v/>
      </c>
      <c r="M480" s="105" t="str">
        <f t="shared" si="3"/>
        <v/>
      </c>
      <c r="N480" s="106" t="str">
        <f t="shared" si="4"/>
        <v/>
      </c>
    </row>
    <row r="481" ht="9.0" customHeight="1">
      <c r="A481" s="113"/>
      <c r="B481" s="96"/>
      <c r="C481" s="96"/>
      <c r="D481" s="96"/>
      <c r="E481" s="96"/>
      <c r="F481" s="96"/>
      <c r="G481" s="111" t="str">
        <f>IFERROR(VLOOKUP($B481,Associations!$B$2:$F$1093,5,0),"")</f>
        <v/>
      </c>
      <c r="H481" s="106" t="str">
        <f>IFERROR(IF(ISNA(VLOOKUP(CONCATENATE(A481," ",B481),'Club Coëff'!$D$2:$E515,2,0)),VLOOKUP($B481,Associations!$B$2:$F515,2,0)/5,VLOOKUP(CONCATENATE(A481," ",B481),'Club Coëff'!$D$2:$E515,2,0)),"")</f>
        <v/>
      </c>
      <c r="I481" s="112" t="str">
        <f>IFERROR(IF(AND(OR(C481="CC",C481="GC"),ISNA(VLOOKUP(CONCATENATE(A481," ",B481),'Club Coëff'!$D$2:$E$65536,2,0))),"*",""),"")</f>
        <v/>
      </c>
      <c r="J481" s="106" t="str">
        <f t="shared" si="1"/>
        <v/>
      </c>
      <c r="K481" s="106" t="str">
        <f>IFERROR(ROUND(VLOOKUP($B481,Associations!$B$2:$F515,4,0),3)*0.75^IF(OR(VLOOKUP($C481,'Final Sites'!$A:$C,3,0)&gt;0),$E481-1,IF($G481&lt;=3,$E481+3,IF($G481&lt;=6,$E481+2,IF($G481&lt;=30,$E481+1,$E481))))*IF(VLOOKUP($C481,'Final Sites'!$A:$C,3,0)=2,1/10,1),"")</f>
        <v/>
      </c>
      <c r="L481" s="105" t="str">
        <f t="shared" si="2"/>
        <v/>
      </c>
      <c r="M481" s="105" t="str">
        <f t="shared" si="3"/>
        <v/>
      </c>
      <c r="N481" s="106" t="str">
        <f t="shared" si="4"/>
        <v/>
      </c>
    </row>
    <row r="482" ht="9.0" customHeight="1">
      <c r="A482" s="113"/>
      <c r="B482" s="96"/>
      <c r="C482" s="96"/>
      <c r="D482" s="96"/>
      <c r="E482" s="96"/>
      <c r="F482" s="96"/>
      <c r="G482" s="111" t="str">
        <f>IFERROR(VLOOKUP($B482,Associations!$B$2:$F$1093,5,0),"")</f>
        <v/>
      </c>
      <c r="H482" s="106" t="str">
        <f>IFERROR(IF(ISNA(VLOOKUP(CONCATENATE(A482," ",B482),'Club Coëff'!$D$2:$E515,2,0)),VLOOKUP($B482,Associations!$B$2:$F515,2,0)/5,VLOOKUP(CONCATENATE(A482," ",B482),'Club Coëff'!$D$2:$E515,2,0)),"")</f>
        <v/>
      </c>
      <c r="I482" s="112" t="str">
        <f>IFERROR(IF(AND(OR(C482="CC",C482="GC"),ISNA(VLOOKUP(CONCATENATE(A482," ",B482),'Club Coëff'!$D$2:$E$65536,2,0))),"*",""),"")</f>
        <v/>
      </c>
      <c r="J482" s="106" t="str">
        <f t="shared" si="1"/>
        <v/>
      </c>
      <c r="K482" s="106" t="str">
        <f>IFERROR(ROUND(VLOOKUP($B482,Associations!$B$2:$F515,4,0),3)*0.75^IF(OR(VLOOKUP($C482,'Final Sites'!$A:$C,3,0)&gt;0),$E482-1,IF($G482&lt;=3,$E482+3,IF($G482&lt;=6,$E482+2,IF($G482&lt;=30,$E482+1,$E482))))*IF(VLOOKUP($C482,'Final Sites'!$A:$C,3,0)=2,1/10,1),"")</f>
        <v/>
      </c>
      <c r="L482" s="105" t="str">
        <f t="shared" si="2"/>
        <v/>
      </c>
      <c r="M482" s="105" t="str">
        <f t="shared" si="3"/>
        <v/>
      </c>
      <c r="N482" s="106" t="str">
        <f t="shared" si="4"/>
        <v/>
      </c>
    </row>
    <row r="483" ht="9.0" customHeight="1">
      <c r="A483" s="113"/>
      <c r="B483" s="96"/>
      <c r="C483" s="96"/>
      <c r="D483" s="96"/>
      <c r="E483" s="96"/>
      <c r="F483" s="96"/>
      <c r="G483" s="111" t="str">
        <f>IFERROR(VLOOKUP($B483,Associations!$B$2:$F$1093,5,0),"")</f>
        <v/>
      </c>
      <c r="H483" s="106" t="str">
        <f>IFERROR(IF(ISNA(VLOOKUP(CONCATENATE(A483," ",B483),'Club Coëff'!$D$2:$E515,2,0)),VLOOKUP($B483,Associations!$B$2:$F515,2,0)/5,VLOOKUP(CONCATENATE(A483," ",B483),'Club Coëff'!$D$2:$E515,2,0)),"")</f>
        <v/>
      </c>
      <c r="I483" s="112" t="str">
        <f>IFERROR(IF(AND(OR(C483="CC",C483="GC"),ISNA(VLOOKUP(CONCATENATE(A483," ",B483),'Club Coëff'!$D$2:$E$65536,2,0))),"*",""),"")</f>
        <v/>
      </c>
      <c r="J483" s="106" t="str">
        <f t="shared" si="1"/>
        <v/>
      </c>
      <c r="K483" s="106" t="str">
        <f>IFERROR(ROUND(VLOOKUP($B483,Associations!$B$2:$F515,4,0),3)*0.75^IF(OR(VLOOKUP($C483,'Final Sites'!$A:$C,3,0)&gt;0),$E483-1,IF($G483&lt;=3,$E483+3,IF($G483&lt;=6,$E483+2,IF($G483&lt;=30,$E483+1,$E483))))*IF(VLOOKUP($C483,'Final Sites'!$A:$C,3,0)=2,1/10,1),"")</f>
        <v/>
      </c>
      <c r="L483" s="105" t="str">
        <f t="shared" si="2"/>
        <v/>
      </c>
      <c r="M483" s="105" t="str">
        <f t="shared" si="3"/>
        <v/>
      </c>
      <c r="N483" s="106" t="str">
        <f t="shared" si="4"/>
        <v/>
      </c>
    </row>
    <row r="484" ht="9.0" customHeight="1">
      <c r="A484" s="113"/>
      <c r="B484" s="96"/>
      <c r="C484" s="96"/>
      <c r="D484" s="96"/>
      <c r="E484" s="96"/>
      <c r="F484" s="96"/>
      <c r="G484" s="111" t="str">
        <f>IFERROR(VLOOKUP($B484,Associations!$B$2:$F$1093,5,0),"")</f>
        <v/>
      </c>
      <c r="H484" s="106" t="str">
        <f>IFERROR(IF(ISNA(VLOOKUP(CONCATENATE(A484," ",B484),'Club Coëff'!$D$2:$E515,2,0)),VLOOKUP($B484,Associations!$B$2:$F515,2,0)/5,VLOOKUP(CONCATENATE(A484," ",B484),'Club Coëff'!$D$2:$E515,2,0)),"")</f>
        <v/>
      </c>
      <c r="I484" s="112" t="str">
        <f>IFERROR(IF(AND(OR(C484="CC",C484="GC"),ISNA(VLOOKUP(CONCATENATE(A484," ",B484),'Club Coëff'!$D$2:$E$65536,2,0))),"*",""),"")</f>
        <v/>
      </c>
      <c r="J484" s="106" t="str">
        <f t="shared" si="1"/>
        <v/>
      </c>
      <c r="K484" s="106" t="str">
        <f>IFERROR(ROUND(VLOOKUP($B484,Associations!$B$2:$F515,4,0),3)*0.75^IF(OR(VLOOKUP($C484,'Final Sites'!$A:$C,3,0)&gt;0),$E484-1,IF($G484&lt;=3,$E484+3,IF($G484&lt;=6,$E484+2,IF($G484&lt;=30,$E484+1,$E484))))*IF(VLOOKUP($C484,'Final Sites'!$A:$C,3,0)=2,1/10,1),"")</f>
        <v/>
      </c>
      <c r="L484" s="105" t="str">
        <f t="shared" si="2"/>
        <v/>
      </c>
      <c r="M484" s="105" t="str">
        <f t="shared" si="3"/>
        <v/>
      </c>
      <c r="N484" s="106" t="str">
        <f t="shared" si="4"/>
        <v/>
      </c>
    </row>
    <row r="485" ht="9.0" customHeight="1">
      <c r="A485" s="113"/>
      <c r="B485" s="96"/>
      <c r="C485" s="96"/>
      <c r="D485" s="96"/>
      <c r="E485" s="96"/>
      <c r="F485" s="96"/>
      <c r="G485" s="111" t="str">
        <f>IFERROR(VLOOKUP($B485,Associations!$B$2:$F$1093,5,0),"")</f>
        <v/>
      </c>
      <c r="H485" s="106" t="str">
        <f>IFERROR(IF(ISNA(VLOOKUP(CONCATENATE(A485," ",B485),'Club Coëff'!$D$2:$E515,2,0)),VLOOKUP($B485,Associations!$B$2:$F515,2,0)/5,VLOOKUP(CONCATENATE(A485," ",B485),'Club Coëff'!$D$2:$E515,2,0)),"")</f>
        <v/>
      </c>
      <c r="I485" s="112" t="str">
        <f>IFERROR(IF(AND(OR(C485="CC",C485="GC"),ISNA(VLOOKUP(CONCATENATE(A485," ",B485),'Club Coëff'!$D$2:$E$65536,2,0))),"*",""),"")</f>
        <v/>
      </c>
      <c r="J485" s="106" t="str">
        <f t="shared" si="1"/>
        <v/>
      </c>
      <c r="K485" s="106" t="str">
        <f>IFERROR(ROUND(VLOOKUP($B485,Associations!$B$2:$F515,4,0),3)*0.75^IF(OR(VLOOKUP($C485,'Final Sites'!$A:$C,3,0)&gt;0),$E485-1,IF($G485&lt;=3,$E485+3,IF($G485&lt;=6,$E485+2,IF($G485&lt;=30,$E485+1,$E485))))*IF(VLOOKUP($C485,'Final Sites'!$A:$C,3,0)=2,1/10,1),"")</f>
        <v/>
      </c>
      <c r="L485" s="105" t="str">
        <f t="shared" si="2"/>
        <v/>
      </c>
      <c r="M485" s="105" t="str">
        <f t="shared" si="3"/>
        <v/>
      </c>
      <c r="N485" s="106" t="str">
        <f t="shared" si="4"/>
        <v/>
      </c>
    </row>
    <row r="486" ht="9.0" customHeight="1">
      <c r="A486" s="113"/>
      <c r="B486" s="96"/>
      <c r="C486" s="96"/>
      <c r="D486" s="96"/>
      <c r="E486" s="96"/>
      <c r="F486" s="96"/>
      <c r="G486" s="111" t="str">
        <f>IFERROR(VLOOKUP($B486,Associations!$B$2:$F$1093,5,0),"")</f>
        <v/>
      </c>
      <c r="H486" s="106" t="str">
        <f>IFERROR(IF(ISNA(VLOOKUP(CONCATENATE(A486," ",B486),'Club Coëff'!$D$2:$E515,2,0)),VLOOKUP($B486,Associations!$B$2:$F515,2,0)/5,VLOOKUP(CONCATENATE(A486," ",B486),'Club Coëff'!$D$2:$E515,2,0)),"")</f>
        <v/>
      </c>
      <c r="I486" s="112" t="str">
        <f>IFERROR(IF(AND(OR(C486="CC",C486="GC"),ISNA(VLOOKUP(CONCATENATE(A486," ",B486),'Club Coëff'!$D$2:$E$65536,2,0))),"*",""),"")</f>
        <v/>
      </c>
      <c r="J486" s="106" t="str">
        <f t="shared" si="1"/>
        <v/>
      </c>
      <c r="K486" s="106" t="str">
        <f>IFERROR(ROUND(VLOOKUP($B486,Associations!$B$2:$F515,4,0),3)*0.75^IF(OR(VLOOKUP($C486,'Final Sites'!$A:$C,3,0)&gt;0),$E486-1,IF($G486&lt;=3,$E486+3,IF($G486&lt;=6,$E486+2,IF($G486&lt;=30,$E486+1,$E486))))*IF(VLOOKUP($C486,'Final Sites'!$A:$C,3,0)=2,1/10,1),"")</f>
        <v/>
      </c>
      <c r="L486" s="105" t="str">
        <f t="shared" si="2"/>
        <v/>
      </c>
      <c r="M486" s="105" t="str">
        <f t="shared" si="3"/>
        <v/>
      </c>
      <c r="N486" s="106" t="str">
        <f t="shared" si="4"/>
        <v/>
      </c>
    </row>
    <row r="487" ht="9.0" customHeight="1">
      <c r="A487" s="113"/>
      <c r="B487" s="96"/>
      <c r="C487" s="96"/>
      <c r="D487" s="96"/>
      <c r="E487" s="96"/>
      <c r="F487" s="96"/>
      <c r="G487" s="111" t="str">
        <f>IFERROR(VLOOKUP($B487,Associations!$B$2:$F$1093,5,0),"")</f>
        <v/>
      </c>
      <c r="H487" s="106" t="str">
        <f>IFERROR(IF(ISNA(VLOOKUP(CONCATENATE(A487," ",B487),'Club Coëff'!$D$2:$E515,2,0)),VLOOKUP($B487,Associations!$B$2:$F515,2,0)/5,VLOOKUP(CONCATENATE(A487," ",B487),'Club Coëff'!$D$2:$E515,2,0)),"")</f>
        <v/>
      </c>
      <c r="I487" s="112" t="str">
        <f>IFERROR(IF(AND(OR(C487="CC",C487="GC"),ISNA(VLOOKUP(CONCATENATE(A487," ",B487),'Club Coëff'!$D$2:$E$65536,2,0))),"*",""),"")</f>
        <v/>
      </c>
      <c r="J487" s="106" t="str">
        <f t="shared" si="1"/>
        <v/>
      </c>
      <c r="K487" s="106" t="str">
        <f>IFERROR(ROUND(VLOOKUP($B487,Associations!$B$2:$F515,4,0),3)*0.75^IF(OR(VLOOKUP($C487,'Final Sites'!$A:$C,3,0)&gt;0),$E487-1,IF($G487&lt;=3,$E487+3,IF($G487&lt;=6,$E487+2,IF($G487&lt;=30,$E487+1,$E487))))*IF(VLOOKUP($C487,'Final Sites'!$A:$C,3,0)=2,1/10,1),"")</f>
        <v/>
      </c>
      <c r="L487" s="105" t="str">
        <f t="shared" si="2"/>
        <v/>
      </c>
      <c r="M487" s="105" t="str">
        <f t="shared" si="3"/>
        <v/>
      </c>
      <c r="N487" s="106" t="str">
        <f t="shared" si="4"/>
        <v/>
      </c>
    </row>
    <row r="488" ht="9.0" customHeight="1">
      <c r="A488" s="113"/>
      <c r="B488" s="96"/>
      <c r="C488" s="96"/>
      <c r="D488" s="96"/>
      <c r="E488" s="96"/>
      <c r="F488" s="96"/>
      <c r="G488" s="111" t="str">
        <f>IFERROR(VLOOKUP($B488,Associations!$B$2:$F$1093,5,0),"")</f>
        <v/>
      </c>
      <c r="H488" s="106" t="str">
        <f>IFERROR(IF(ISNA(VLOOKUP(CONCATENATE(A488," ",B488),'Club Coëff'!$D$2:$E515,2,0)),VLOOKUP($B488,Associations!$B$2:$F515,2,0)/5,VLOOKUP(CONCATENATE(A488," ",B488),'Club Coëff'!$D$2:$E515,2,0)),"")</f>
        <v/>
      </c>
      <c r="I488" s="112" t="str">
        <f>IFERROR(IF(AND(OR(C488="CC",C488="GC"),ISNA(VLOOKUP(CONCATENATE(A488," ",B488),'Club Coëff'!$D$2:$E$65536,2,0))),"*",""),"")</f>
        <v/>
      </c>
      <c r="J488" s="106" t="str">
        <f t="shared" si="1"/>
        <v/>
      </c>
      <c r="K488" s="106" t="str">
        <f>IFERROR(ROUND(VLOOKUP($B488,Associations!$B$2:$F515,4,0),3)*0.75^IF(OR(VLOOKUP($C488,'Final Sites'!$A:$C,3,0)&gt;0),$E488-1,IF($G488&lt;=3,$E488+3,IF($G488&lt;=6,$E488+2,IF($G488&lt;=30,$E488+1,$E488))))*IF(VLOOKUP($C488,'Final Sites'!$A:$C,3,0)=2,1/10,1),"")</f>
        <v/>
      </c>
      <c r="L488" s="105" t="str">
        <f t="shared" si="2"/>
        <v/>
      </c>
      <c r="M488" s="105" t="str">
        <f t="shared" si="3"/>
        <v/>
      </c>
      <c r="N488" s="106" t="str">
        <f t="shared" si="4"/>
        <v/>
      </c>
    </row>
    <row r="489" ht="9.0" customHeight="1">
      <c r="A489" s="113"/>
      <c r="B489" s="96"/>
      <c r="C489" s="96"/>
      <c r="D489" s="96"/>
      <c r="E489" s="96"/>
      <c r="F489" s="96"/>
      <c r="G489" s="111" t="str">
        <f>IFERROR(VLOOKUP($B489,Associations!$B$2:$F$1093,5,0),"")</f>
        <v/>
      </c>
      <c r="H489" s="106" t="str">
        <f>IFERROR(IF(ISNA(VLOOKUP(CONCATENATE(A489," ",B489),'Club Coëff'!$D$2:$E515,2,0)),VLOOKUP($B489,Associations!$B$2:$F515,2,0)/5,VLOOKUP(CONCATENATE(A489," ",B489),'Club Coëff'!$D$2:$E515,2,0)),"")</f>
        <v/>
      </c>
      <c r="I489" s="112" t="str">
        <f>IFERROR(IF(AND(OR(C489="CC",C489="GC"),ISNA(VLOOKUP(CONCATENATE(A489," ",B489),'Club Coëff'!$D$2:$E$65536,2,0))),"*",""),"")</f>
        <v/>
      </c>
      <c r="J489" s="106" t="str">
        <f t="shared" si="1"/>
        <v/>
      </c>
      <c r="K489" s="106" t="str">
        <f>IFERROR(ROUND(VLOOKUP($B489,Associations!$B$2:$F515,4,0),3)*0.75^IF(OR(VLOOKUP($C489,'Final Sites'!$A:$C,3,0)&gt;0),$E489-1,IF($G489&lt;=3,$E489+3,IF($G489&lt;=6,$E489+2,IF($G489&lt;=30,$E489+1,$E489))))*IF(VLOOKUP($C489,'Final Sites'!$A:$C,3,0)=2,1/10,1),"")</f>
        <v/>
      </c>
      <c r="L489" s="105" t="str">
        <f t="shared" si="2"/>
        <v/>
      </c>
      <c r="M489" s="105" t="str">
        <f t="shared" si="3"/>
        <v/>
      </c>
      <c r="N489" s="106" t="str">
        <f t="shared" si="4"/>
        <v/>
      </c>
    </row>
    <row r="490" ht="9.0" customHeight="1">
      <c r="A490" s="113"/>
      <c r="B490" s="96"/>
      <c r="C490" s="96"/>
      <c r="D490" s="96"/>
      <c r="E490" s="96"/>
      <c r="F490" s="96"/>
      <c r="G490" s="111" t="str">
        <f>IFERROR(VLOOKUP($B490,Associations!$B$2:$F$1093,5,0),"")</f>
        <v/>
      </c>
      <c r="H490" s="106" t="str">
        <f>IFERROR(IF(ISNA(VLOOKUP(CONCATENATE(A490," ",B490),'Club Coëff'!$D$2:$E515,2,0)),VLOOKUP($B490,Associations!$B$2:$F515,2,0)/5,VLOOKUP(CONCATENATE(A490," ",B490),'Club Coëff'!$D$2:$E515,2,0)),"")</f>
        <v/>
      </c>
      <c r="I490" s="112" t="str">
        <f>IFERROR(IF(AND(OR(C490="CC",C490="GC"),ISNA(VLOOKUP(CONCATENATE(A490," ",B490),'Club Coëff'!$D$2:$E$65536,2,0))),"*",""),"")</f>
        <v/>
      </c>
      <c r="J490" s="106" t="str">
        <f t="shared" si="1"/>
        <v/>
      </c>
      <c r="K490" s="106" t="str">
        <f>IFERROR(ROUND(VLOOKUP($B490,Associations!$B$2:$F515,4,0),3)*0.75^IF(OR(VLOOKUP($C490,'Final Sites'!$A:$C,3,0)&gt;0),$E490-1,IF($G490&lt;=3,$E490+3,IF($G490&lt;=6,$E490+2,IF($G490&lt;=30,$E490+1,$E490))))*IF(VLOOKUP($C490,'Final Sites'!$A:$C,3,0)=2,1/10,1),"")</f>
        <v/>
      </c>
      <c r="L490" s="105" t="str">
        <f t="shared" si="2"/>
        <v/>
      </c>
      <c r="M490" s="105" t="str">
        <f t="shared" si="3"/>
        <v/>
      </c>
      <c r="N490" s="106" t="str">
        <f t="shared" si="4"/>
        <v/>
      </c>
    </row>
    <row r="491" ht="9.0" customHeight="1">
      <c r="A491" s="113"/>
      <c r="B491" s="96"/>
      <c r="C491" s="96"/>
      <c r="D491" s="96"/>
      <c r="E491" s="96"/>
      <c r="F491" s="96"/>
      <c r="G491" s="111" t="str">
        <f>IFERROR(VLOOKUP($B491,Associations!$B$2:$F$1093,5,0),"")</f>
        <v/>
      </c>
      <c r="H491" s="106" t="str">
        <f>IFERROR(IF(ISNA(VLOOKUP(CONCATENATE(A491," ",B491),'Club Coëff'!$D$2:$E515,2,0)),VLOOKUP($B491,Associations!$B$2:$F515,2,0)/5,VLOOKUP(CONCATENATE(A491," ",B491),'Club Coëff'!$D$2:$E515,2,0)),"")</f>
        <v/>
      </c>
      <c r="I491" s="112" t="str">
        <f>IFERROR(IF(AND(OR(C491="CC",C491="GC"),ISNA(VLOOKUP(CONCATENATE(A491," ",B491),'Club Coëff'!$D$2:$E$65536,2,0))),"*",""),"")</f>
        <v/>
      </c>
      <c r="J491" s="106" t="str">
        <f t="shared" si="1"/>
        <v/>
      </c>
      <c r="K491" s="106" t="str">
        <f>IFERROR(ROUND(VLOOKUP($B491,Associations!$B$2:$F515,4,0),3)*0.75^IF(OR(VLOOKUP($C491,'Final Sites'!$A:$C,3,0)&gt;0),$E491-1,IF($G491&lt;=3,$E491+3,IF($G491&lt;=6,$E491+2,IF($G491&lt;=30,$E491+1,$E491))))*IF(VLOOKUP($C491,'Final Sites'!$A:$C,3,0)=2,1/10,1),"")</f>
        <v/>
      </c>
      <c r="L491" s="105" t="str">
        <f t="shared" si="2"/>
        <v/>
      </c>
      <c r="M491" s="105" t="str">
        <f t="shared" si="3"/>
        <v/>
      </c>
      <c r="N491" s="106" t="str">
        <f t="shared" si="4"/>
        <v/>
      </c>
    </row>
    <row r="492" ht="9.0" customHeight="1">
      <c r="A492" s="113"/>
      <c r="B492" s="96"/>
      <c r="C492" s="96"/>
      <c r="D492" s="96"/>
      <c r="E492" s="96"/>
      <c r="F492" s="96"/>
      <c r="G492" s="111" t="str">
        <f>IFERROR(VLOOKUP($B492,Associations!$B$2:$F$1093,5,0),"")</f>
        <v/>
      </c>
      <c r="H492" s="106" t="str">
        <f>IFERROR(IF(ISNA(VLOOKUP(CONCATENATE(A492," ",B492),'Club Coëff'!$D$2:$E515,2,0)),VLOOKUP($B492,Associations!$B$2:$F515,2,0)/5,VLOOKUP(CONCATENATE(A492," ",B492),'Club Coëff'!$D$2:$E515,2,0)),"")</f>
        <v/>
      </c>
      <c r="I492" s="112" t="str">
        <f>IFERROR(IF(AND(OR(C492="CC",C492="GC"),ISNA(VLOOKUP(CONCATENATE(A492," ",B492),'Club Coëff'!$D$2:$E$65536,2,0))),"*",""),"")</f>
        <v/>
      </c>
      <c r="J492" s="106" t="str">
        <f t="shared" si="1"/>
        <v/>
      </c>
      <c r="K492" s="106" t="str">
        <f>IFERROR(ROUND(VLOOKUP($B492,Associations!$B$2:$F515,4,0),3)*0.75^IF(OR(VLOOKUP($C492,'Final Sites'!$A:$C,3,0)&gt;0),$E492-1,IF($G492&lt;=3,$E492+3,IF($G492&lt;=6,$E492+2,IF($G492&lt;=30,$E492+1,$E492))))*IF(VLOOKUP($C492,'Final Sites'!$A:$C,3,0)=2,1/10,1),"")</f>
        <v/>
      </c>
      <c r="L492" s="105" t="str">
        <f t="shared" si="2"/>
        <v/>
      </c>
      <c r="M492" s="105" t="str">
        <f t="shared" si="3"/>
        <v/>
      </c>
      <c r="N492" s="106" t="str">
        <f t="shared" si="4"/>
        <v/>
      </c>
    </row>
    <row r="493" ht="9.0" customHeight="1">
      <c r="A493" s="113"/>
      <c r="B493" s="96"/>
      <c r="C493" s="96"/>
      <c r="D493" s="96"/>
      <c r="E493" s="96"/>
      <c r="F493" s="96"/>
      <c r="G493" s="111" t="str">
        <f>IFERROR(VLOOKUP($B493,Associations!$B$2:$F$1093,5,0),"")</f>
        <v/>
      </c>
      <c r="H493" s="106" t="str">
        <f>IFERROR(IF(ISNA(VLOOKUP(CONCATENATE(A493," ",B493),'Club Coëff'!$D$2:$E515,2,0)),VLOOKUP($B493,Associations!$B$2:$F515,2,0)/5,VLOOKUP(CONCATENATE(A493," ",B493),'Club Coëff'!$D$2:$E515,2,0)),"")</f>
        <v/>
      </c>
      <c r="I493" s="112" t="str">
        <f>IFERROR(IF(AND(OR(C493="CC",C493="GC"),ISNA(VLOOKUP(CONCATENATE(A493," ",B493),'Club Coëff'!$D$2:$E$65536,2,0))),"*",""),"")</f>
        <v/>
      </c>
      <c r="J493" s="106" t="str">
        <f t="shared" si="1"/>
        <v/>
      </c>
      <c r="K493" s="106" t="str">
        <f>IFERROR(ROUND(VLOOKUP($B493,Associations!$B$2:$F515,4,0),3)*0.75^IF(OR(VLOOKUP($C493,'Final Sites'!$A:$C,3,0)&gt;0),$E493-1,IF($G493&lt;=3,$E493+3,IF($G493&lt;=6,$E493+2,IF($G493&lt;=30,$E493+1,$E493))))*IF(VLOOKUP($C493,'Final Sites'!$A:$C,3,0)=2,1/10,1),"")</f>
        <v/>
      </c>
      <c r="L493" s="105" t="str">
        <f t="shared" si="2"/>
        <v/>
      </c>
      <c r="M493" s="105" t="str">
        <f t="shared" si="3"/>
        <v/>
      </c>
      <c r="N493" s="106" t="str">
        <f t="shared" si="4"/>
        <v/>
      </c>
    </row>
    <row r="494" ht="9.0" customHeight="1">
      <c r="A494" s="113"/>
      <c r="B494" s="96"/>
      <c r="C494" s="96"/>
      <c r="D494" s="96"/>
      <c r="E494" s="96"/>
      <c r="F494" s="96"/>
      <c r="G494" s="111" t="str">
        <f>IFERROR(VLOOKUP($B494,Associations!$B$2:$F$1093,5,0),"")</f>
        <v/>
      </c>
      <c r="H494" s="106" t="str">
        <f>IFERROR(IF(ISNA(VLOOKUP(CONCATENATE(A494," ",B494),'Club Coëff'!$D$2:$E515,2,0)),VLOOKUP($B494,Associations!$B$2:$F515,2,0)/5,VLOOKUP(CONCATENATE(A494," ",B494),'Club Coëff'!$D$2:$E515,2,0)),"")</f>
        <v/>
      </c>
      <c r="I494" s="112" t="str">
        <f>IFERROR(IF(AND(OR(C494="CC",C494="GC"),ISNA(VLOOKUP(CONCATENATE(A494," ",B494),'Club Coëff'!$D$2:$E$65536,2,0))),"*",""),"")</f>
        <v/>
      </c>
      <c r="J494" s="106" t="str">
        <f t="shared" si="1"/>
        <v/>
      </c>
      <c r="K494" s="106" t="str">
        <f>IFERROR(ROUND(VLOOKUP($B494,Associations!$B$2:$F515,4,0),3)*0.75^IF(OR(VLOOKUP($C494,'Final Sites'!$A:$C,3,0)&gt;0),$E494-1,IF($G494&lt;=3,$E494+3,IF($G494&lt;=6,$E494+2,IF($G494&lt;=30,$E494+1,$E494))))*IF(VLOOKUP($C494,'Final Sites'!$A:$C,3,0)=2,1/10,1),"")</f>
        <v/>
      </c>
      <c r="L494" s="105" t="str">
        <f t="shared" si="2"/>
        <v/>
      </c>
      <c r="M494" s="105" t="str">
        <f t="shared" si="3"/>
        <v/>
      </c>
      <c r="N494" s="106" t="str">
        <f t="shared" si="4"/>
        <v/>
      </c>
    </row>
    <row r="495" ht="9.0" customHeight="1">
      <c r="A495" s="113"/>
      <c r="B495" s="96"/>
      <c r="C495" s="96"/>
      <c r="D495" s="96"/>
      <c r="E495" s="96"/>
      <c r="F495" s="96"/>
      <c r="G495" s="111" t="str">
        <f>IFERROR(VLOOKUP($B495,Associations!$B$2:$F$1093,5,0),"")</f>
        <v/>
      </c>
      <c r="H495" s="106" t="str">
        <f>IFERROR(IF(ISNA(VLOOKUP(CONCATENATE(A495," ",B495),'Club Coëff'!$D$2:$E515,2,0)),VLOOKUP($B495,Associations!$B$2:$F515,2,0)/5,VLOOKUP(CONCATENATE(A495," ",B495),'Club Coëff'!$D$2:$E515,2,0)),"")</f>
        <v/>
      </c>
      <c r="I495" s="112" t="str">
        <f>IFERROR(IF(AND(OR(C495="CC",C495="GC"),ISNA(VLOOKUP(CONCATENATE(A495," ",B495),'Club Coëff'!$D$2:$E$65536,2,0))),"*",""),"")</f>
        <v/>
      </c>
      <c r="J495" s="106" t="str">
        <f t="shared" si="1"/>
        <v/>
      </c>
      <c r="K495" s="106" t="str">
        <f>IFERROR(ROUND(VLOOKUP($B495,Associations!$B$2:$F515,4,0),3)*0.75^IF(OR(VLOOKUP($C495,'Final Sites'!$A:$C,3,0)&gt;0),$E495-1,IF($G495&lt;=3,$E495+3,IF($G495&lt;=6,$E495+2,IF($G495&lt;=30,$E495+1,$E495))))*IF(VLOOKUP($C495,'Final Sites'!$A:$C,3,0)=2,1/10,1),"")</f>
        <v/>
      </c>
      <c r="L495" s="105" t="str">
        <f t="shared" si="2"/>
        <v/>
      </c>
      <c r="M495" s="105" t="str">
        <f t="shared" si="3"/>
        <v/>
      </c>
      <c r="N495" s="106" t="str">
        <f t="shared" si="4"/>
        <v/>
      </c>
    </row>
    <row r="496" ht="9.0" customHeight="1">
      <c r="A496" s="113"/>
      <c r="B496" s="96"/>
      <c r="C496" s="96"/>
      <c r="D496" s="96"/>
      <c r="E496" s="96"/>
      <c r="F496" s="96"/>
      <c r="G496" s="111" t="str">
        <f>IFERROR(VLOOKUP($B496,Associations!$B$2:$F$1093,5,0),"")</f>
        <v/>
      </c>
      <c r="H496" s="106" t="str">
        <f>IFERROR(IF(ISNA(VLOOKUP(CONCATENATE(A496," ",B496),'Club Coëff'!$D$2:$E515,2,0)),VLOOKUP($B496,Associations!$B$2:$F515,2,0)/5,VLOOKUP(CONCATENATE(A496," ",B496),'Club Coëff'!$D$2:$E515,2,0)),"")</f>
        <v/>
      </c>
      <c r="I496" s="112" t="str">
        <f>IFERROR(IF(AND(OR(C496="CC",C496="GC"),ISNA(VLOOKUP(CONCATENATE(A496," ",B496),'Club Coëff'!$D$2:$E$65536,2,0))),"*",""),"")</f>
        <v/>
      </c>
      <c r="J496" s="106" t="str">
        <f t="shared" si="1"/>
        <v/>
      </c>
      <c r="K496" s="106" t="str">
        <f>IFERROR(ROUND(VLOOKUP($B496,Associations!$B$2:$F515,4,0),3)*0.75^IF(OR(VLOOKUP($C496,'Final Sites'!$A:$C,3,0)&gt;0),$E496-1,IF($G496&lt;=3,$E496+3,IF($G496&lt;=6,$E496+2,IF($G496&lt;=30,$E496+1,$E496))))*IF(VLOOKUP($C496,'Final Sites'!$A:$C,3,0)=2,1/10,1),"")</f>
        <v/>
      </c>
      <c r="L496" s="105" t="str">
        <f t="shared" si="2"/>
        <v/>
      </c>
      <c r="M496" s="105" t="str">
        <f t="shared" si="3"/>
        <v/>
      </c>
      <c r="N496" s="106" t="str">
        <f t="shared" si="4"/>
        <v/>
      </c>
    </row>
    <row r="497" ht="9.0" customHeight="1">
      <c r="A497" s="113"/>
      <c r="B497" s="96"/>
      <c r="C497" s="96"/>
      <c r="D497" s="96"/>
      <c r="E497" s="96"/>
      <c r="F497" s="96"/>
      <c r="G497" s="111" t="str">
        <f>IFERROR(VLOOKUP($B497,Associations!$B$2:$F$1093,5,0),"")</f>
        <v/>
      </c>
      <c r="H497" s="106" t="str">
        <f>IFERROR(IF(ISNA(VLOOKUP(CONCATENATE(A497," ",B497),'Club Coëff'!$D$2:$E515,2,0)),VLOOKUP($B497,Associations!$B$2:$F515,2,0)/5,VLOOKUP(CONCATENATE(A497," ",B497),'Club Coëff'!$D$2:$E515,2,0)),"")</f>
        <v/>
      </c>
      <c r="I497" s="112" t="str">
        <f>IFERROR(IF(AND(OR(C497="CC",C497="GC"),ISNA(VLOOKUP(CONCATENATE(A497," ",B497),'Club Coëff'!$D$2:$E$65536,2,0))),"*",""),"")</f>
        <v/>
      </c>
      <c r="J497" s="106" t="str">
        <f t="shared" si="1"/>
        <v/>
      </c>
      <c r="K497" s="106" t="str">
        <f>IFERROR(ROUND(VLOOKUP($B497,Associations!$B$2:$F515,4,0),3)*0.75^IF(OR(VLOOKUP($C497,'Final Sites'!$A:$C,3,0)&gt;0),$E497-1,IF($G497&lt;=3,$E497+3,IF($G497&lt;=6,$E497+2,IF($G497&lt;=30,$E497+1,$E497))))*IF(VLOOKUP($C497,'Final Sites'!$A:$C,3,0)=2,1/10,1),"")</f>
        <v/>
      </c>
      <c r="L497" s="105" t="str">
        <f t="shared" si="2"/>
        <v/>
      </c>
      <c r="M497" s="105" t="str">
        <f t="shared" si="3"/>
        <v/>
      </c>
      <c r="N497" s="106" t="str">
        <f t="shared" si="4"/>
        <v/>
      </c>
    </row>
    <row r="498" ht="9.0" customHeight="1">
      <c r="A498" s="113"/>
      <c r="B498" s="96"/>
      <c r="C498" s="96"/>
      <c r="D498" s="96"/>
      <c r="E498" s="96"/>
      <c r="F498" s="96"/>
      <c r="G498" s="111" t="str">
        <f>IFERROR(VLOOKUP($B498,Associations!$B$2:$F$1093,5,0),"")</f>
        <v/>
      </c>
      <c r="H498" s="106" t="str">
        <f>IFERROR(IF(ISNA(VLOOKUP(CONCATENATE(A498," ",B498),'Club Coëff'!$D$2:$E515,2,0)),VLOOKUP($B498,Associations!$B$2:$F515,2,0)/5,VLOOKUP(CONCATENATE(A498," ",B498),'Club Coëff'!$D$2:$E515,2,0)),"")</f>
        <v/>
      </c>
      <c r="I498" s="112" t="str">
        <f>IFERROR(IF(AND(OR(C498="CC",C498="GC"),ISNA(VLOOKUP(CONCATENATE(A498," ",B498),'Club Coëff'!$D$2:$E$65536,2,0))),"*",""),"")</f>
        <v/>
      </c>
      <c r="J498" s="106" t="str">
        <f t="shared" si="1"/>
        <v/>
      </c>
      <c r="K498" s="106" t="str">
        <f>IFERROR(ROUND(VLOOKUP($B498,Associations!$B$2:$F515,4,0),3)*0.75^IF(OR(VLOOKUP($C498,'Final Sites'!$A:$C,3,0)&gt;0),$E498-1,IF($G498&lt;=3,$E498+3,IF($G498&lt;=6,$E498+2,IF($G498&lt;=30,$E498+1,$E498))))*IF(VLOOKUP($C498,'Final Sites'!$A:$C,3,0)=2,1/10,1),"")</f>
        <v/>
      </c>
      <c r="L498" s="105" t="str">
        <f t="shared" si="2"/>
        <v/>
      </c>
      <c r="M498" s="105" t="str">
        <f t="shared" si="3"/>
        <v/>
      </c>
      <c r="N498" s="106" t="str">
        <f t="shared" si="4"/>
        <v/>
      </c>
    </row>
    <row r="499" ht="9.0" customHeight="1">
      <c r="A499" s="113"/>
      <c r="B499" s="96"/>
      <c r="C499" s="96"/>
      <c r="D499" s="96"/>
      <c r="E499" s="96"/>
      <c r="F499" s="96"/>
      <c r="G499" s="111" t="str">
        <f>IFERROR(VLOOKUP($B499,Associations!$B$2:$F$1093,5,0),"")</f>
        <v/>
      </c>
      <c r="H499" s="106" t="str">
        <f>IFERROR(IF(ISNA(VLOOKUP(CONCATENATE(A499," ",B499),'Club Coëff'!$D$2:$E515,2,0)),VLOOKUP($B499,Associations!$B$2:$F515,2,0)/5,VLOOKUP(CONCATENATE(A499," ",B499),'Club Coëff'!$D$2:$E515,2,0)),"")</f>
        <v/>
      </c>
      <c r="I499" s="112" t="str">
        <f>IFERROR(IF(AND(OR(C499="CC",C499="GC"),ISNA(VLOOKUP(CONCATENATE(A499," ",B499),'Club Coëff'!$D$2:$E$65536,2,0))),"*",""),"")</f>
        <v/>
      </c>
      <c r="J499" s="106" t="str">
        <f t="shared" si="1"/>
        <v/>
      </c>
      <c r="K499" s="106" t="str">
        <f>IFERROR(ROUND(VLOOKUP($B499,Associations!$B$2:$F515,4,0),3)*0.75^IF(OR(VLOOKUP($C499,'Final Sites'!$A:$C,3,0)&gt;0),$E499-1,IF($G499&lt;=3,$E499+3,IF($G499&lt;=6,$E499+2,IF($G499&lt;=30,$E499+1,$E499))))*IF(VLOOKUP($C499,'Final Sites'!$A:$C,3,0)=2,1/10,1),"")</f>
        <v/>
      </c>
      <c r="L499" s="105" t="str">
        <f t="shared" si="2"/>
        <v/>
      </c>
      <c r="M499" s="105" t="str">
        <f t="shared" si="3"/>
        <v/>
      </c>
      <c r="N499" s="106" t="str">
        <f t="shared" si="4"/>
        <v/>
      </c>
    </row>
    <row r="500" ht="9.0" customHeight="1">
      <c r="A500" s="113"/>
      <c r="B500" s="96"/>
      <c r="C500" s="96"/>
      <c r="D500" s="96"/>
      <c r="E500" s="96"/>
      <c r="F500" s="96"/>
      <c r="G500" s="111" t="str">
        <f>IFERROR(VLOOKUP($B500,Associations!$B$2:$F$1093,5,0),"")</f>
        <v/>
      </c>
      <c r="H500" s="106" t="str">
        <f>IFERROR(IF(ISNA(VLOOKUP(CONCATENATE(A500," ",B500),'Club Coëff'!$D$2:$E515,2,0)),VLOOKUP($B500,Associations!$B$2:$F515,2,0)/5,VLOOKUP(CONCATENATE(A500," ",B500),'Club Coëff'!$D$2:$E515,2,0)),"")</f>
        <v/>
      </c>
      <c r="I500" s="112" t="str">
        <f>IFERROR(IF(AND(OR(C500="CC",C500="GC"),ISNA(VLOOKUP(CONCATENATE(A500," ",B500),'Club Coëff'!$D$2:$E$65536,2,0))),"*",""),"")</f>
        <v/>
      </c>
      <c r="J500" s="106" t="str">
        <f t="shared" si="1"/>
        <v/>
      </c>
      <c r="K500" s="106" t="str">
        <f>IFERROR(ROUND(VLOOKUP($B500,Associations!$B$2:$F515,4,0),3)*0.75^IF(OR(VLOOKUP($C500,'Final Sites'!$A:$C,3,0)&gt;0),$E500-1,IF($G500&lt;=3,$E500+3,IF($G500&lt;=6,$E500+2,IF($G500&lt;=30,$E500+1,$E500))))*IF(VLOOKUP($C500,'Final Sites'!$A:$C,3,0)=2,1/10,1),"")</f>
        <v/>
      </c>
      <c r="L500" s="105" t="str">
        <f t="shared" si="2"/>
        <v/>
      </c>
      <c r="M500" s="105" t="str">
        <f t="shared" si="3"/>
        <v/>
      </c>
      <c r="N500" s="106" t="str">
        <f t="shared" si="4"/>
        <v/>
      </c>
    </row>
    <row r="501" ht="9.0" customHeight="1">
      <c r="A501" s="113"/>
      <c r="B501" s="96"/>
      <c r="C501" s="96"/>
      <c r="D501" s="96"/>
      <c r="E501" s="96"/>
      <c r="F501" s="96"/>
      <c r="G501" s="111" t="str">
        <f>IFERROR(VLOOKUP($B501,Associations!$B$2:$F$1093,5,0),"")</f>
        <v/>
      </c>
      <c r="H501" s="106" t="str">
        <f>IFERROR(IF(ISNA(VLOOKUP(CONCATENATE(A501," ",B501),'Club Coëff'!$D$2:$E515,2,0)),VLOOKUP($B501,Associations!$B$2:$F515,2,0)/5,VLOOKUP(CONCATENATE(A501," ",B501),'Club Coëff'!$D$2:$E515,2,0)),"")</f>
        <v/>
      </c>
      <c r="I501" s="112" t="str">
        <f>IFERROR(IF(AND(OR(C501="CC",C501="GC"),ISNA(VLOOKUP(CONCATENATE(A501," ",B501),'Club Coëff'!$D$2:$E$65536,2,0))),"*",""),"")</f>
        <v/>
      </c>
      <c r="J501" s="106" t="str">
        <f t="shared" si="1"/>
        <v/>
      </c>
      <c r="K501" s="106" t="str">
        <f>IFERROR(ROUND(VLOOKUP($B501,Associations!$B$2:$F515,4,0),3)*0.75^IF(OR(VLOOKUP($C501,'Final Sites'!$A:$C,3,0)&gt;0),$E501-1,IF($G501&lt;=3,$E501+3,IF($G501&lt;=6,$E501+2,IF($G501&lt;=30,$E501+1,$E501))))*IF(VLOOKUP($C501,'Final Sites'!$A:$C,3,0)=2,1/10,1),"")</f>
        <v/>
      </c>
      <c r="L501" s="105" t="str">
        <f t="shared" si="2"/>
        <v/>
      </c>
      <c r="M501" s="105" t="str">
        <f t="shared" si="3"/>
        <v/>
      </c>
      <c r="N501" s="106" t="str">
        <f t="shared" si="4"/>
        <v/>
      </c>
    </row>
    <row r="502" ht="9.0" customHeight="1">
      <c r="A502" s="113"/>
      <c r="B502" s="96"/>
      <c r="C502" s="96"/>
      <c r="D502" s="96"/>
      <c r="E502" s="96"/>
      <c r="F502" s="96"/>
      <c r="G502" s="111" t="str">
        <f>IFERROR(VLOOKUP($B502,Associations!$B$2:$F$1093,5,0),"")</f>
        <v/>
      </c>
      <c r="H502" s="106" t="str">
        <f>IFERROR(IF(ISNA(VLOOKUP(CONCATENATE(A502," ",B502),'Club Coëff'!$D$2:$E515,2,0)),VLOOKUP($B502,Associations!$B$2:$F515,2,0)/5,VLOOKUP(CONCATENATE(A502," ",B502),'Club Coëff'!$D$2:$E515,2,0)),"")</f>
        <v/>
      </c>
      <c r="I502" s="112" t="str">
        <f>IFERROR(IF(AND(OR(C502="CC",C502="GC"),ISNA(VLOOKUP(CONCATENATE(A502," ",B502),'Club Coëff'!$D$2:$E$65536,2,0))),"*",""),"")</f>
        <v/>
      </c>
      <c r="J502" s="106" t="str">
        <f t="shared" si="1"/>
        <v/>
      </c>
      <c r="K502" s="106" t="str">
        <f>IFERROR(ROUND(VLOOKUP($B502,Associations!$B$2:$F515,4,0),3)*0.75^IF(OR(VLOOKUP($C502,'Final Sites'!$A:$C,3,0)&gt;0),$E502-1,IF($G502&lt;=3,$E502+3,IF($G502&lt;=6,$E502+2,IF($G502&lt;=30,$E502+1,$E502))))*IF(VLOOKUP($C502,'Final Sites'!$A:$C,3,0)=2,1/10,1),"")</f>
        <v/>
      </c>
      <c r="L502" s="105" t="str">
        <f t="shared" si="2"/>
        <v/>
      </c>
      <c r="M502" s="105" t="str">
        <f t="shared" si="3"/>
        <v/>
      </c>
      <c r="N502" s="106" t="str">
        <f t="shared" si="4"/>
        <v/>
      </c>
    </row>
    <row r="503" ht="9.0" customHeight="1">
      <c r="A503" s="113"/>
      <c r="B503" s="96"/>
      <c r="C503" s="96"/>
      <c r="D503" s="96"/>
      <c r="E503" s="96"/>
      <c r="F503" s="96"/>
      <c r="G503" s="111" t="str">
        <f>IFERROR(VLOOKUP($B503,Associations!$B$2:$F$1093,5,0),"")</f>
        <v/>
      </c>
      <c r="H503" s="106" t="str">
        <f>IFERROR(IF(ISNA(VLOOKUP(CONCATENATE(A503," ",B503),'Club Coëff'!$D$2:$E515,2,0)),VLOOKUP($B503,Associations!$B$2:$F515,2,0)/5,VLOOKUP(CONCATENATE(A503," ",B503),'Club Coëff'!$D$2:$E515,2,0)),"")</f>
        <v/>
      </c>
      <c r="I503" s="112" t="str">
        <f>IFERROR(IF(AND(OR(C503="CC",C503="GC"),ISNA(VLOOKUP(CONCATENATE(A503," ",B503),'Club Coëff'!$D$2:$E$65536,2,0))),"*",""),"")</f>
        <v/>
      </c>
      <c r="J503" s="106" t="str">
        <f t="shared" si="1"/>
        <v/>
      </c>
      <c r="K503" s="106" t="str">
        <f>IFERROR(ROUND(VLOOKUP($B503,Associations!$B$2:$F515,4,0),3)*0.75^IF(OR(VLOOKUP($C503,'Final Sites'!$A:$C,3,0)&gt;0),$E503-1,IF($G503&lt;=3,$E503+3,IF($G503&lt;=6,$E503+2,IF($G503&lt;=30,$E503+1,$E503))))*IF(VLOOKUP($C503,'Final Sites'!$A:$C,3,0)=2,1/10,1),"")</f>
        <v/>
      </c>
      <c r="L503" s="105" t="str">
        <f t="shared" si="2"/>
        <v/>
      </c>
      <c r="M503" s="105" t="str">
        <f t="shared" si="3"/>
        <v/>
      </c>
      <c r="N503" s="106" t="str">
        <f t="shared" si="4"/>
        <v/>
      </c>
    </row>
    <row r="504" ht="9.0" customHeight="1">
      <c r="A504" s="113"/>
      <c r="B504" s="96"/>
      <c r="C504" s="96"/>
      <c r="D504" s="96"/>
      <c r="E504" s="96"/>
      <c r="F504" s="96"/>
      <c r="G504" s="111" t="str">
        <f>IFERROR(VLOOKUP($B504,Associations!$B$2:$F$1093,5,0),"")</f>
        <v/>
      </c>
      <c r="H504" s="106" t="str">
        <f>IFERROR(IF(ISNA(VLOOKUP(CONCATENATE(A504," ",B504),'Club Coëff'!$D$2:$E515,2,0)),VLOOKUP($B504,Associations!$B$2:$F515,2,0)/5,VLOOKUP(CONCATENATE(A504," ",B504),'Club Coëff'!$D$2:$E515,2,0)),"")</f>
        <v/>
      </c>
      <c r="I504" s="112" t="str">
        <f>IFERROR(IF(AND(OR(C504="CC",C504="GC"),ISNA(VLOOKUP(CONCATENATE(A504," ",B504),'Club Coëff'!$D$2:$E$65536,2,0))),"*",""),"")</f>
        <v/>
      </c>
      <c r="J504" s="106" t="str">
        <f t="shared" si="1"/>
        <v/>
      </c>
      <c r="K504" s="106" t="str">
        <f>IFERROR(ROUND(VLOOKUP($B504,Associations!$B$2:$F515,4,0),3)*0.75^IF(OR(VLOOKUP($C504,'Final Sites'!$A:$C,3,0)&gt;0),$E504-1,IF($G504&lt;=3,$E504+3,IF($G504&lt;=6,$E504+2,IF($G504&lt;=30,$E504+1,$E504))))*IF(VLOOKUP($C504,'Final Sites'!$A:$C,3,0)=2,1/10,1),"")</f>
        <v/>
      </c>
      <c r="L504" s="105" t="str">
        <f t="shared" si="2"/>
        <v/>
      </c>
      <c r="M504" s="105" t="str">
        <f t="shared" si="3"/>
        <v/>
      </c>
      <c r="N504" s="106" t="str">
        <f t="shared" si="4"/>
        <v/>
      </c>
    </row>
    <row r="505" ht="9.0" customHeight="1">
      <c r="A505" s="113"/>
      <c r="B505" s="96"/>
      <c r="C505" s="96"/>
      <c r="D505" s="96"/>
      <c r="E505" s="96"/>
      <c r="F505" s="96"/>
      <c r="G505" s="111" t="str">
        <f>IFERROR(VLOOKUP($B505,Associations!$B$2:$F$1093,5,0),"")</f>
        <v/>
      </c>
      <c r="H505" s="106" t="str">
        <f>IFERROR(IF(ISNA(VLOOKUP(CONCATENATE(A505," ",B505),'Club Coëff'!$D$2:$E515,2,0)),VLOOKUP($B505,Associations!$B$2:$F515,2,0)/5,VLOOKUP(CONCATENATE(A505," ",B505),'Club Coëff'!$D$2:$E515,2,0)),"")</f>
        <v/>
      </c>
      <c r="I505" s="112" t="str">
        <f>IFERROR(IF(AND(OR(C505="CC",C505="GC"),ISNA(VLOOKUP(CONCATENATE(A505," ",B505),'Club Coëff'!$D$2:$E$65536,2,0))),"*",""),"")</f>
        <v/>
      </c>
      <c r="J505" s="106" t="str">
        <f t="shared" si="1"/>
        <v/>
      </c>
      <c r="K505" s="106" t="str">
        <f>IFERROR(ROUND(VLOOKUP($B505,Associations!$B$2:$F515,4,0),3)*0.75^IF(OR(VLOOKUP($C505,'Final Sites'!$A:$C,3,0)&gt;0),$E505-1,IF($G505&lt;=3,$E505+3,IF($G505&lt;=6,$E505+2,IF($G505&lt;=30,$E505+1,$E505))))*IF(VLOOKUP($C505,'Final Sites'!$A:$C,3,0)=2,1/10,1),"")</f>
        <v/>
      </c>
      <c r="L505" s="105" t="str">
        <f t="shared" si="2"/>
        <v/>
      </c>
      <c r="M505" s="105" t="str">
        <f t="shared" si="3"/>
        <v/>
      </c>
      <c r="N505" s="106" t="str">
        <f t="shared" si="4"/>
        <v/>
      </c>
    </row>
    <row r="506" ht="9.0" customHeight="1">
      <c r="A506" s="113"/>
      <c r="B506" s="96"/>
      <c r="C506" s="96"/>
      <c r="D506" s="96"/>
      <c r="E506" s="96"/>
      <c r="F506" s="96"/>
      <c r="G506" s="111" t="str">
        <f>IFERROR(VLOOKUP($B506,Associations!$B$2:$F$1093,5,0),"")</f>
        <v/>
      </c>
      <c r="H506" s="106" t="str">
        <f>IFERROR(IF(ISNA(VLOOKUP(CONCATENATE(A506," ",B506),'Club Coëff'!$D$2:$E515,2,0)),VLOOKUP($B506,Associations!$B$2:$F515,2,0)/5,VLOOKUP(CONCATENATE(A506," ",B506),'Club Coëff'!$D$2:$E515,2,0)),"")</f>
        <v/>
      </c>
      <c r="I506" s="112" t="str">
        <f>IFERROR(IF(AND(OR(C506="CC",C506="GC"),ISNA(VLOOKUP(CONCATENATE(A506," ",B506),'Club Coëff'!$D$2:$E$65536,2,0))),"*",""),"")</f>
        <v/>
      </c>
      <c r="J506" s="106" t="str">
        <f t="shared" si="1"/>
        <v/>
      </c>
      <c r="K506" s="106" t="str">
        <f>IFERROR(ROUND(VLOOKUP($B506,Associations!$B$2:$F515,4,0),3)*0.75^IF(OR(VLOOKUP($C506,'Final Sites'!$A:$C,3,0)&gt;0),$E506-1,IF($G506&lt;=3,$E506+3,IF($G506&lt;=6,$E506+2,IF($G506&lt;=30,$E506+1,$E506))))*IF(VLOOKUP($C506,'Final Sites'!$A:$C,3,0)=2,1/10,1),"")</f>
        <v/>
      </c>
      <c r="L506" s="105" t="str">
        <f t="shared" si="2"/>
        <v/>
      </c>
      <c r="M506" s="105" t="str">
        <f t="shared" si="3"/>
        <v/>
      </c>
      <c r="N506" s="106" t="str">
        <f t="shared" si="4"/>
        <v/>
      </c>
    </row>
    <row r="507" ht="9.0" customHeight="1">
      <c r="A507" s="113"/>
      <c r="B507" s="96"/>
      <c r="C507" s="96"/>
      <c r="D507" s="96"/>
      <c r="E507" s="96"/>
      <c r="F507" s="96"/>
      <c r="G507" s="111" t="str">
        <f>IFERROR(VLOOKUP($B507,Associations!$B$2:$F$1093,5,0),"")</f>
        <v/>
      </c>
      <c r="H507" s="106" t="str">
        <f>IFERROR(IF(ISNA(VLOOKUP(CONCATENATE(A507," ",B507),'Club Coëff'!$D$2:$E515,2,0)),VLOOKUP($B507,Associations!$B$2:$F515,2,0)/5,VLOOKUP(CONCATENATE(A507," ",B507),'Club Coëff'!$D$2:$E515,2,0)),"")</f>
        <v/>
      </c>
      <c r="I507" s="112" t="str">
        <f>IFERROR(IF(AND(OR(C507="CC",C507="GC"),ISNA(VLOOKUP(CONCATENATE(A507," ",B507),'Club Coëff'!$D$2:$E$65536,2,0))),"*",""),"")</f>
        <v/>
      </c>
      <c r="J507" s="106" t="str">
        <f t="shared" si="1"/>
        <v/>
      </c>
      <c r="K507" s="106" t="str">
        <f>IFERROR(ROUND(VLOOKUP($B507,Associations!$B$2:$F515,4,0),3)*0.75^IF(OR(VLOOKUP($C507,'Final Sites'!$A:$C,3,0)&gt;0),$E507-1,IF($G507&lt;=3,$E507+3,IF($G507&lt;=6,$E507+2,IF($G507&lt;=30,$E507+1,$E507))))*IF(VLOOKUP($C507,'Final Sites'!$A:$C,3,0)=2,1/10,1),"")</f>
        <v/>
      </c>
      <c r="L507" s="105" t="str">
        <f t="shared" si="2"/>
        <v/>
      </c>
      <c r="M507" s="105" t="str">
        <f t="shared" si="3"/>
        <v/>
      </c>
      <c r="N507" s="106" t="str">
        <f t="shared" si="4"/>
        <v/>
      </c>
    </row>
    <row r="508" ht="9.0" customHeight="1">
      <c r="A508" s="113"/>
      <c r="B508" s="96"/>
      <c r="C508" s="96"/>
      <c r="D508" s="96"/>
      <c r="E508" s="96"/>
      <c r="F508" s="96"/>
      <c r="G508" s="111" t="str">
        <f>IFERROR(VLOOKUP($B508,Associations!$B$2:$F$1093,5,0),"")</f>
        <v/>
      </c>
      <c r="H508" s="106" t="str">
        <f>IFERROR(IF(ISNA(VLOOKUP(CONCATENATE(A508," ",B508),'Club Coëff'!$D$2:$E515,2,0)),VLOOKUP($B508,Associations!$B$2:$F515,2,0)/5,VLOOKUP(CONCATENATE(A508," ",B508),'Club Coëff'!$D$2:$E515,2,0)),"")</f>
        <v/>
      </c>
      <c r="I508" s="112" t="str">
        <f>IFERROR(IF(AND(OR(C508="CC",C508="GC"),ISNA(VLOOKUP(CONCATENATE(A508," ",B508),'Club Coëff'!$D$2:$E$65536,2,0))),"*",""),"")</f>
        <v/>
      </c>
      <c r="J508" s="106" t="str">
        <f t="shared" si="1"/>
        <v/>
      </c>
      <c r="K508" s="106" t="str">
        <f>IFERROR(ROUND(VLOOKUP($B508,Associations!$B$2:$F515,4,0),3)*0.75^IF(OR(VLOOKUP($C508,'Final Sites'!$A:$C,3,0)&gt;0),$E508-1,IF($G508&lt;=3,$E508+3,IF($G508&lt;=6,$E508+2,IF($G508&lt;=30,$E508+1,$E508))))*IF(VLOOKUP($C508,'Final Sites'!$A:$C,3,0)=2,1/10,1),"")</f>
        <v/>
      </c>
      <c r="L508" s="105" t="str">
        <f t="shared" si="2"/>
        <v/>
      </c>
      <c r="M508" s="105" t="str">
        <f t="shared" si="3"/>
        <v/>
      </c>
      <c r="N508" s="106" t="str">
        <f t="shared" si="4"/>
        <v/>
      </c>
    </row>
    <row r="509" ht="9.0" customHeight="1">
      <c r="A509" s="113"/>
      <c r="B509" s="96"/>
      <c r="C509" s="96"/>
      <c r="D509" s="96"/>
      <c r="E509" s="96"/>
      <c r="F509" s="96"/>
      <c r="G509" s="111" t="str">
        <f>IFERROR(VLOOKUP($B509,Associations!$B$2:$F$1093,5,0),"")</f>
        <v/>
      </c>
      <c r="H509" s="106" t="str">
        <f>IFERROR(IF(ISNA(VLOOKUP(CONCATENATE(A509," ",B509),'Club Coëff'!$D$2:$E515,2,0)),VLOOKUP($B509,Associations!$B$2:$F515,2,0)/5,VLOOKUP(CONCATENATE(A509," ",B509),'Club Coëff'!$D$2:$E515,2,0)),"")</f>
        <v/>
      </c>
      <c r="I509" s="112" t="str">
        <f>IFERROR(IF(AND(OR(C509="CC",C509="GC"),ISNA(VLOOKUP(CONCATENATE(A509," ",B509),'Club Coëff'!$D$2:$E$65536,2,0))),"*",""),"")</f>
        <v/>
      </c>
      <c r="J509" s="106" t="str">
        <f t="shared" si="1"/>
        <v/>
      </c>
      <c r="K509" s="106" t="str">
        <f>IFERROR(ROUND(VLOOKUP($B509,Associations!$B$2:$F515,4,0),3)*0.75^IF(OR(VLOOKUP($C509,'Final Sites'!$A:$C,3,0)&gt;0),$E509-1,IF($G509&lt;=3,$E509+3,IF($G509&lt;=6,$E509+2,IF($G509&lt;=30,$E509+1,$E509))))*IF(VLOOKUP($C509,'Final Sites'!$A:$C,3,0)=2,1/10,1),"")</f>
        <v/>
      </c>
      <c r="L509" s="105" t="str">
        <f t="shared" si="2"/>
        <v/>
      </c>
      <c r="M509" s="105" t="str">
        <f t="shared" si="3"/>
        <v/>
      </c>
      <c r="N509" s="106" t="str">
        <f t="shared" si="4"/>
        <v/>
      </c>
    </row>
    <row r="510" ht="9.0" customHeight="1">
      <c r="A510" s="113"/>
      <c r="B510" s="96"/>
      <c r="C510" s="96"/>
      <c r="D510" s="96"/>
      <c r="E510" s="96"/>
      <c r="F510" s="96"/>
      <c r="G510" s="111" t="str">
        <f>IFERROR(VLOOKUP($B510,Associations!$B$2:$F$1093,5,0),"")</f>
        <v/>
      </c>
      <c r="H510" s="106" t="str">
        <f>IFERROR(IF(ISNA(VLOOKUP(CONCATENATE(A510," ",B510),'Club Coëff'!$D$2:$E515,2,0)),VLOOKUP($B510,Associations!$B$2:$F515,2,0)/5,VLOOKUP(CONCATENATE(A510," ",B510),'Club Coëff'!$D$2:$E515,2,0)),"")</f>
        <v/>
      </c>
      <c r="I510" s="112" t="str">
        <f>IFERROR(IF(AND(OR(C510="CC",C510="GC"),ISNA(VLOOKUP(CONCATENATE(A510," ",B510),'Club Coëff'!$D$2:$E$65536,2,0))),"*",""),"")</f>
        <v/>
      </c>
      <c r="J510" s="106" t="str">
        <f t="shared" si="1"/>
        <v/>
      </c>
      <c r="K510" s="106" t="str">
        <f>IFERROR(ROUND(VLOOKUP($B510,Associations!$B$2:$F515,4,0),3)*0.75^IF(OR(VLOOKUP($C510,'Final Sites'!$A:$C,3,0)&gt;0),$E510-1,IF($G510&lt;=3,$E510+3,IF($G510&lt;=6,$E510+2,IF($G510&lt;=30,$E510+1,$E510))))*IF(VLOOKUP($C510,'Final Sites'!$A:$C,3,0)=2,1/10,1),"")</f>
        <v/>
      </c>
      <c r="L510" s="105" t="str">
        <f t="shared" si="2"/>
        <v/>
      </c>
      <c r="M510" s="105" t="str">
        <f t="shared" si="3"/>
        <v/>
      </c>
      <c r="N510" s="106" t="str">
        <f t="shared" si="4"/>
        <v/>
      </c>
    </row>
    <row r="511" ht="9.0" customHeight="1">
      <c r="A511" s="113"/>
      <c r="B511" s="96"/>
      <c r="C511" s="96"/>
      <c r="D511" s="96"/>
      <c r="E511" s="96"/>
      <c r="F511" s="96"/>
      <c r="G511" s="111" t="str">
        <f>IFERROR(VLOOKUP($B511,Associations!$B$2:$F$1093,5,0),"")</f>
        <v/>
      </c>
      <c r="H511" s="106" t="str">
        <f>IFERROR(IF(ISNA(VLOOKUP(CONCATENATE(A511," ",B511),'Club Coëff'!$D$2:$E515,2,0)),VLOOKUP($B511,Associations!$B$2:$F515,2,0)/5,VLOOKUP(CONCATENATE(A511," ",B511),'Club Coëff'!$D$2:$E515,2,0)),"")</f>
        <v/>
      </c>
      <c r="I511" s="112" t="str">
        <f>IFERROR(IF(AND(OR(C511="CC",C511="GC"),ISNA(VLOOKUP(CONCATENATE(A511," ",B511),'Club Coëff'!$D$2:$E$65536,2,0))),"*",""),"")</f>
        <v/>
      </c>
      <c r="J511" s="106" t="str">
        <f t="shared" si="1"/>
        <v/>
      </c>
      <c r="K511" s="106" t="str">
        <f>IFERROR(ROUND(VLOOKUP($B511,Associations!$B$2:$F515,4,0),3)*0.75^IF(OR(VLOOKUP($C511,'Final Sites'!$A:$C,3,0)&gt;0),$E511-1,IF($G511&lt;=3,$E511+3,IF($G511&lt;=6,$E511+2,IF($G511&lt;=30,$E511+1,$E511))))*IF(VLOOKUP($C511,'Final Sites'!$A:$C,3,0)=2,1/10,1),"")</f>
        <v/>
      </c>
      <c r="L511" s="105" t="str">
        <f t="shared" si="2"/>
        <v/>
      </c>
      <c r="M511" s="105" t="str">
        <f t="shared" si="3"/>
        <v/>
      </c>
      <c r="N511" s="106" t="str">
        <f t="shared" si="4"/>
        <v/>
      </c>
    </row>
    <row r="512" ht="9.0" customHeight="1">
      <c r="A512" s="113"/>
      <c r="B512" s="96"/>
      <c r="C512" s="96"/>
      <c r="D512" s="96"/>
      <c r="E512" s="96"/>
      <c r="F512" s="96"/>
      <c r="G512" s="111" t="str">
        <f>IFERROR(VLOOKUP($B512,Associations!$B$2:$F$1093,5,0),"")</f>
        <v/>
      </c>
      <c r="H512" s="106" t="str">
        <f>IFERROR(IF(ISNA(VLOOKUP(CONCATENATE(A512," ",B512),'Club Coëff'!$D$2:$E515,2,0)),VLOOKUP($B512,Associations!$B$2:$F515,2,0)/5,VLOOKUP(CONCATENATE(A512," ",B512),'Club Coëff'!$D$2:$E515,2,0)),"")</f>
        <v/>
      </c>
      <c r="I512" s="112" t="str">
        <f>IFERROR(IF(AND(OR(C512="CC",C512="GC"),ISNA(VLOOKUP(CONCATENATE(A512," ",B512),'Club Coëff'!$D$2:$E$65536,2,0))),"*",""),"")</f>
        <v/>
      </c>
      <c r="J512" s="106" t="str">
        <f t="shared" si="1"/>
        <v/>
      </c>
      <c r="K512" s="106" t="str">
        <f>IFERROR(ROUND(VLOOKUP($B512,Associations!$B$2:$F515,4,0),3)*0.75^IF(OR(VLOOKUP($C512,'Final Sites'!$A:$C,3,0)&gt;0),$E512-1,IF($G512&lt;=3,$E512+3,IF($G512&lt;=6,$E512+2,IF($G512&lt;=30,$E512+1,$E512))))*IF(VLOOKUP($C512,'Final Sites'!$A:$C,3,0)=2,1/10,1),"")</f>
        <v/>
      </c>
      <c r="L512" s="105" t="str">
        <f t="shared" si="2"/>
        <v/>
      </c>
      <c r="M512" s="105" t="str">
        <f t="shared" si="3"/>
        <v/>
      </c>
      <c r="N512" s="106" t="str">
        <f t="shared" si="4"/>
        <v/>
      </c>
    </row>
    <row r="513" ht="9.0" customHeight="1">
      <c r="A513" s="113"/>
      <c r="B513" s="96"/>
      <c r="C513" s="96"/>
      <c r="D513" s="96"/>
      <c r="E513" s="96"/>
      <c r="F513" s="96"/>
      <c r="G513" s="111" t="str">
        <f>IFERROR(VLOOKUP($B513,Associations!$B$2:$F$1093,5,0),"")</f>
        <v/>
      </c>
      <c r="H513" s="106" t="str">
        <f>IFERROR(IF(ISNA(VLOOKUP(CONCATENATE(A513," ",B513),'Club Coëff'!$D$2:$E515,2,0)),VLOOKUP($B513,Associations!$B$2:$F515,2,0)/5,VLOOKUP(CONCATENATE(A513," ",B513),'Club Coëff'!$D$2:$E515,2,0)),"")</f>
        <v/>
      </c>
      <c r="I513" s="112" t="str">
        <f>IFERROR(IF(AND(OR(C513="CC",C513="GC"),ISNA(VLOOKUP(CONCATENATE(A513," ",B513),'Club Coëff'!$D$2:$E$65536,2,0))),"*",""),"")</f>
        <v/>
      </c>
      <c r="J513" s="106" t="str">
        <f t="shared" si="1"/>
        <v/>
      </c>
      <c r="K513" s="106" t="str">
        <f>IFERROR(ROUND(VLOOKUP($B513,Associations!$B$2:$F515,4,0),3)*0.75^IF(OR(VLOOKUP($C513,'Final Sites'!$A:$C,3,0)&gt;0),$E513-1,IF($G513&lt;=3,$E513+3,IF($G513&lt;=6,$E513+2,IF($G513&lt;=30,$E513+1,$E513))))*IF(VLOOKUP($C513,'Final Sites'!$A:$C,3,0)=2,1/10,1),"")</f>
        <v/>
      </c>
      <c r="L513" s="105" t="str">
        <f t="shared" si="2"/>
        <v/>
      </c>
      <c r="M513" s="105" t="str">
        <f t="shared" si="3"/>
        <v/>
      </c>
      <c r="N513" s="106" t="str">
        <f t="shared" si="4"/>
        <v/>
      </c>
    </row>
    <row r="514" ht="9.0" customHeight="1">
      <c r="A514" s="113"/>
      <c r="B514" s="96"/>
      <c r="C514" s="96"/>
      <c r="D514" s="96"/>
      <c r="E514" s="96"/>
      <c r="F514" s="96"/>
      <c r="G514" s="111" t="str">
        <f>IFERROR(VLOOKUP($B514,Associations!$B$2:$F$1093,5,0),"")</f>
        <v/>
      </c>
      <c r="H514" s="106" t="str">
        <f>IFERROR(IF(ISNA(VLOOKUP(CONCATENATE(A514," ",B514),'Club Coëff'!$D$2:$E515,2,0)),VLOOKUP($B514,Associations!$B$2:$F515,2,0)/5,VLOOKUP(CONCATENATE(A514," ",B514),'Club Coëff'!$D$2:$E515,2,0)),"")</f>
        <v/>
      </c>
      <c r="I514" s="112" t="str">
        <f>IFERROR(IF(AND(OR(C514="CC",C514="GC"),ISNA(VLOOKUP(CONCATENATE(A514," ",B514),'Club Coëff'!$D$2:$E$65536,2,0))),"*",""),"")</f>
        <v/>
      </c>
      <c r="J514" s="106" t="str">
        <f t="shared" si="1"/>
        <v/>
      </c>
      <c r="K514" s="106" t="str">
        <f>IFERROR(ROUND(VLOOKUP($B514,Associations!$B$2:$F515,4,0),3)*0.75^IF(OR(VLOOKUP($C514,'Final Sites'!$A:$C,3,0)&gt;0),$E514-1,IF($G514&lt;=3,$E514+3,IF($G514&lt;=6,$E514+2,IF($G514&lt;=30,$E514+1,$E514))))*IF(VLOOKUP($C514,'Final Sites'!$A:$C,3,0)=2,1/10,1),"")</f>
        <v/>
      </c>
      <c r="L514" s="105" t="str">
        <f t="shared" si="2"/>
        <v/>
      </c>
      <c r="M514" s="105" t="str">
        <f t="shared" si="3"/>
        <v/>
      </c>
      <c r="N514" s="106" t="str">
        <f t="shared" si="4"/>
        <v/>
      </c>
    </row>
    <row r="515" ht="9.0" customHeight="1">
      <c r="A515" s="113"/>
      <c r="B515" s="96"/>
      <c r="C515" s="96"/>
      <c r="D515" s="96"/>
      <c r="E515" s="96"/>
      <c r="F515" s="96"/>
      <c r="G515" s="111" t="str">
        <f>IFERROR(VLOOKUP($B515,Associations!$B$2:$F$1093,5,0),"")</f>
        <v/>
      </c>
      <c r="H515" s="106" t="str">
        <f>IFERROR(IF(ISNA(VLOOKUP(CONCATENATE(A515," ",B515),'Club Coëff'!$D$2:$E515,2,0)),VLOOKUP($B515,Associations!$B$2:$F515,2,0)/5,VLOOKUP(CONCATENATE(A515," ",B515),'Club Coëff'!$D$2:$E515,2,0)),"")</f>
        <v/>
      </c>
      <c r="I515" s="112" t="str">
        <f>IFERROR(IF(AND(OR(C515="CC",C515="GC"),ISNA(VLOOKUP(CONCATENATE(A515," ",B515),'Club Coëff'!$D$2:$E$65536,2,0))),"*",""),"")</f>
        <v/>
      </c>
      <c r="J515" s="106" t="str">
        <f t="shared" si="1"/>
        <v/>
      </c>
      <c r="K515" s="106" t="str">
        <f>IFERROR(ROUND(VLOOKUP($B515,Associations!$B$2:$F515,4,0),3)*0.75^IF(OR(VLOOKUP($C515,'Final Sites'!$A:$C,3,0)&gt;0),$E515-1,IF($G515&lt;=3,$E515+3,IF($G515&lt;=6,$E515+2,IF($G515&lt;=30,$E515+1,$E515))))*IF(VLOOKUP($C515,'Final Sites'!$A:$C,3,0)=2,1/10,1),"")</f>
        <v/>
      </c>
      <c r="L515" s="105" t="str">
        <f t="shared" si="2"/>
        <v/>
      </c>
      <c r="M515" s="105" t="str">
        <f t="shared" si="3"/>
        <v/>
      </c>
      <c r="N515" s="106" t="str">
        <f t="shared" si="4"/>
        <v/>
      </c>
    </row>
  </sheetData>
  <autoFilter ref="$A$1:$F$515"/>
  <conditionalFormatting sqref="A2:F515">
    <cfRule type="expression" dxfId="5" priority="1">
      <formula>IF(MOD(ROW(),2)=1,1,0)=1</formula>
    </cfRule>
  </conditionalFormatting>
  <conditionalFormatting sqref="L2:L515">
    <cfRule type="cellIs" dxfId="9" priority="2" operator="greaterThan">
      <formula>25</formula>
    </cfRule>
  </conditionalFormatting>
  <dataValidations>
    <dataValidation type="list" allowBlank="1" showErrorMessage="1" sqref="C2:C474">
      <formula1>'Final Sites'!$A$4:$A$40</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6.83" defaultRowHeight="15.0"/>
  <cols>
    <col customWidth="1" min="1" max="1" width="5.0"/>
    <col customWidth="1" min="4" max="4" width="5.0"/>
  </cols>
  <sheetData>
    <row r="2">
      <c r="B2" s="115" t="s">
        <v>1186</v>
      </c>
    </row>
    <row r="3">
      <c r="B3" s="82" t="s">
        <v>1187</v>
      </c>
      <c r="C3" s="116" t="s">
        <v>921</v>
      </c>
    </row>
    <row r="4">
      <c r="B4" s="82" t="s">
        <v>1188</v>
      </c>
      <c r="C4" s="116">
        <v>4.0</v>
      </c>
    </row>
    <row r="5">
      <c r="B5" s="82" t="s">
        <v>1189</v>
      </c>
      <c r="C5" s="116" t="s">
        <v>1190</v>
      </c>
    </row>
    <row r="6">
      <c r="B6" s="82" t="s">
        <v>1191</v>
      </c>
      <c r="C6" s="116" t="s">
        <v>1190</v>
      </c>
    </row>
  </sheetData>
  <dataValidations>
    <dataValidation type="list" allowBlank="1" showErrorMessage="1" sqref="C5:C6">
      <formula1>"Yes,No"</formula1>
    </dataValidation>
    <dataValidation type="list" allowBlank="1" showErrorMessage="1" sqref="C3">
      <formula1>"Group,Knockout"</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6.83" defaultRowHeight="15.0"/>
  <cols>
    <col customWidth="1" min="1" max="1" width="6.67"/>
    <col customWidth="1" min="2" max="2" width="30.17"/>
    <col customWidth="1" hidden="1" min="3" max="4" width="6.5"/>
    <col customWidth="1" min="5" max="5" width="113.67"/>
    <col customWidth="1" hidden="1" min="6" max="13" width="3.5"/>
    <col customWidth="1" hidden="1" min="14" max="18" width="5.0"/>
    <col customWidth="1" min="19" max="19" width="5.0"/>
    <col customWidth="1" hidden="1" min="20" max="22" width="5.0"/>
    <col customWidth="1" min="23" max="23" width="25.5"/>
    <col customWidth="1" min="24" max="24" width="6.83"/>
    <col customWidth="1" min="25" max="26" width="8.5"/>
    <col customWidth="1" min="27" max="27" width="21.0"/>
    <col customWidth="1" min="28" max="28" width="6.83"/>
    <col customWidth="1" min="29" max="30" width="8.0"/>
  </cols>
  <sheetData>
    <row r="1" ht="5.25" customHeight="1">
      <c r="A1" s="117"/>
      <c r="B1" s="118"/>
      <c r="C1" s="117"/>
      <c r="D1" s="117"/>
      <c r="E1" s="119"/>
      <c r="F1" s="117"/>
      <c r="G1" s="117"/>
      <c r="H1" s="117"/>
      <c r="I1" s="117"/>
      <c r="J1" s="117"/>
      <c r="K1" s="117"/>
      <c r="L1" s="117"/>
      <c r="M1" s="117"/>
      <c r="N1" s="117"/>
      <c r="O1" s="117"/>
      <c r="P1" s="117"/>
      <c r="Q1" s="117"/>
      <c r="R1" s="117"/>
      <c r="S1" s="117"/>
      <c r="T1" s="117"/>
      <c r="U1" s="117"/>
      <c r="V1" s="117"/>
      <c r="W1" s="119"/>
      <c r="X1" s="117"/>
      <c r="Y1" s="117"/>
      <c r="Z1" s="117"/>
      <c r="AA1" s="119"/>
      <c r="AB1" s="117"/>
      <c r="AC1" s="117"/>
      <c r="AD1" s="117"/>
    </row>
    <row r="2" ht="9.0" customHeight="1">
      <c r="A2" s="118" t="s">
        <v>1192</v>
      </c>
      <c r="B2" s="118"/>
      <c r="C2" s="117"/>
      <c r="D2" s="117"/>
      <c r="E2" s="119"/>
      <c r="F2" s="117"/>
      <c r="G2" s="117"/>
      <c r="H2" s="117"/>
      <c r="I2" s="117"/>
      <c r="J2" s="117"/>
      <c r="K2" s="117"/>
      <c r="L2" s="117"/>
      <c r="M2" s="117"/>
      <c r="N2" s="117"/>
      <c r="O2" s="117"/>
      <c r="P2" s="117"/>
      <c r="Q2" s="117"/>
      <c r="R2" s="117"/>
      <c r="S2" s="117"/>
      <c r="T2" s="117"/>
      <c r="U2" s="117"/>
      <c r="V2" s="117"/>
      <c r="W2" s="119"/>
      <c r="X2" s="117"/>
      <c r="Y2" s="117"/>
      <c r="Z2" s="117"/>
      <c r="AA2" s="119"/>
      <c r="AB2" s="117"/>
      <c r="AC2" s="117"/>
      <c r="AD2" s="117"/>
    </row>
    <row r="3" ht="3.75" customHeight="1">
      <c r="A3" s="117"/>
      <c r="B3" s="118"/>
      <c r="C3" s="117"/>
      <c r="D3" s="117"/>
      <c r="E3" s="119"/>
      <c r="F3" s="117"/>
      <c r="G3" s="117"/>
      <c r="H3" s="117"/>
      <c r="I3" s="117"/>
      <c r="J3" s="117"/>
      <c r="K3" s="117"/>
      <c r="L3" s="117"/>
      <c r="M3" s="117"/>
      <c r="N3" s="117"/>
      <c r="O3" s="117"/>
      <c r="P3" s="117"/>
      <c r="Q3" s="117"/>
      <c r="R3" s="117"/>
      <c r="S3" s="117"/>
      <c r="T3" s="117"/>
      <c r="U3" s="117"/>
      <c r="V3" s="117"/>
      <c r="W3" s="119"/>
      <c r="X3" s="117"/>
      <c r="Y3" s="117"/>
      <c r="Z3" s="117"/>
      <c r="AA3" s="119"/>
      <c r="AB3" s="117"/>
      <c r="AC3" s="117"/>
      <c r="AD3" s="117"/>
    </row>
    <row r="4" ht="9.0" customHeight="1">
      <c r="A4" s="117" t="s">
        <v>1193</v>
      </c>
      <c r="B4" s="118" t="s">
        <v>1194</v>
      </c>
      <c r="C4" s="117" t="s">
        <v>1195</v>
      </c>
      <c r="D4" s="117" t="s">
        <v>1196</v>
      </c>
      <c r="E4" s="119" t="s">
        <v>1197</v>
      </c>
      <c r="F4" s="117" t="s">
        <v>1198</v>
      </c>
      <c r="G4" s="117" t="s">
        <v>1199</v>
      </c>
      <c r="H4" s="117" t="s">
        <v>1200</v>
      </c>
      <c r="I4" s="117" t="s">
        <v>1201</v>
      </c>
      <c r="J4" s="117" t="s">
        <v>1202</v>
      </c>
      <c r="K4" s="117" t="s">
        <v>1203</v>
      </c>
      <c r="L4" s="117" t="s">
        <v>1204</v>
      </c>
      <c r="M4" s="117" t="s">
        <v>1205</v>
      </c>
      <c r="N4" s="117" t="s">
        <v>1206</v>
      </c>
      <c r="O4" s="117" t="s">
        <v>1207</v>
      </c>
      <c r="P4" s="117" t="s">
        <v>1208</v>
      </c>
      <c r="Q4" s="117" t="s">
        <v>1209</v>
      </c>
      <c r="R4" s="117" t="s">
        <v>1210</v>
      </c>
      <c r="S4" s="117" t="s">
        <v>1211</v>
      </c>
      <c r="T4" s="117" t="s">
        <v>1212</v>
      </c>
      <c r="U4" s="117" t="s">
        <v>1213</v>
      </c>
      <c r="V4" s="117" t="s">
        <v>1214</v>
      </c>
      <c r="W4" s="119" t="s">
        <v>1215</v>
      </c>
      <c r="X4" s="117" t="s">
        <v>1216</v>
      </c>
      <c r="Y4" s="117" t="s">
        <v>1217</v>
      </c>
      <c r="Z4" s="117" t="s">
        <v>1218</v>
      </c>
      <c r="AA4" s="119" t="s">
        <v>1219</v>
      </c>
      <c r="AB4" s="117" t="s">
        <v>1216</v>
      </c>
      <c r="AC4" s="117" t="s">
        <v>1220</v>
      </c>
      <c r="AD4" s="117" t="s">
        <v>1221</v>
      </c>
    </row>
    <row r="5" ht="9.0" customHeight="1">
      <c r="A5" s="120" t="s">
        <v>1222</v>
      </c>
      <c r="B5" s="121" t="s">
        <v>28</v>
      </c>
      <c r="C5" s="122" t="str">
        <f t="array" ref="C5">IFERROR(INDEX(PtLookup!$H:$I,MATCH(B5,PtLookup!$I:$I,0),1),"")</f>
        <v>GRP</v>
      </c>
      <c r="D5" s="122">
        <f t="array" ref="D5">IFERROR(INDEX(PtLookup!$A:$F,MATCH(1,(PtLookup!$A:$A=A5)*(PtLookup!$B:$B=C5),0),3),"")</f>
        <v>1</v>
      </c>
      <c r="E5" s="123" t="s">
        <v>1223</v>
      </c>
      <c r="F5" s="124">
        <f t="shared" ref="F5:F204" si="1">IFERROR(FIND("–",E5),"")</f>
        <v>32</v>
      </c>
      <c r="G5" s="124" t="str">
        <f t="shared" ref="G5:G204" si="2">IF(D5&lt;&gt;2,"",FIND("–",E5,FIND("–",E5)+1))</f>
        <v/>
      </c>
      <c r="H5" s="124" t="str">
        <f t="shared" ref="H5:H204" si="3">IF(D5&lt;&gt;2,"",FIND("–",E5,FIND("–",E5,FIND("–",E5)+1)+1))</f>
        <v/>
      </c>
      <c r="I5" s="124" t="str">
        <f t="shared" ref="I5:I204" si="4">IF(N5="p",IF(D5=2,FIND("–",E5,FIND("–",E5,FIND("–",E5,FIND("–",E5)+1)+1)+1),IF(D5=1,FIND("–",E5,FIND("–",E5,FIND("–",E5)+1)+1),"")),"")</f>
        <v/>
      </c>
      <c r="J5" s="124">
        <f t="shared" ref="J5:J204" si="5">IF(OR(A5="",B5=""),"",IF($C5="GRP",MID($E5,FIND("–",$E5)-2,2),IF(G5&lt;&gt;"",MID($E5,G5-2,2),MID($E5,$F5-2,2)))+0)</f>
        <v>1</v>
      </c>
      <c r="K5" s="124">
        <f t="shared" ref="K5:K204" si="6">IF(OR(A5="",B5=""),"",IF($C5="GRP",MID($E5,FIND("–",$E5)+1,2),IF(G5&lt;&gt;"",MID($E5,G5+1,2),MID($E5,$F5+1,2)))+0)</f>
        <v>0</v>
      </c>
      <c r="L5" s="124" t="str">
        <f t="shared" ref="L5:L204" si="7">IF(D5&lt;&gt;2,"",IF($C5="GRP",MID($E5,FIND("–",$E5)-2,2),IF(H5&lt;&gt;"",MID($E5,H5-2,2),MID($E5,$F5-2,2)))+0)</f>
        <v/>
      </c>
      <c r="M5" s="124" t="str">
        <f t="shared" ref="M5:M204" si="8">IF(D5&lt;&gt;2,"",IF($C5="GRP",MID($E5,FIND("–",$E5)+1,2),IF(H5&lt;&gt;"",MID($E5,H5+1,2),MID($E5,$F5+1,2)))+0)</f>
        <v/>
      </c>
      <c r="N5" s="124" t="str">
        <f>IFERROR(__xludf.DUMMYFUNCTION("TRIM(IFERROR(IFERROR(REGEXEXTRACT(E5,""\s{2}\w\s""),REGEXEXTRACT(E5,""\s\w\s{2}"")),""""))"),"")</f>
        <v/>
      </c>
      <c r="O5" s="124" t="str">
        <f>IFERROR(__xludf.DUMMYFUNCTION("IF(N5=""p"",REGEXEXTRACT(MID(E5,I5-2,2),""\d+"")+0,"""")"),"")</f>
        <v/>
      </c>
      <c r="P5" s="124" t="str">
        <f>IFERROR(__xludf.DUMMYFUNCTION("IF(N5=""p"",REGEXEXTRACT(MID(E5,I5+1,2),""\d+"")+0,"""")"),"")</f>
        <v/>
      </c>
      <c r="Q5" s="124" t="str">
        <f t="shared" ref="Q5:Q204" si="9">IF(A5="","",IF(J5&gt;K5,"H",IF(K5&gt;J5,"A","X")))</f>
        <v>H</v>
      </c>
      <c r="R5" s="124" t="str">
        <f t="shared" ref="R5:R204" si="10">IF(D5=2,IF(L5&gt;M5,"H",IF(M5&gt;L5,"A","X")),"")</f>
        <v/>
      </c>
      <c r="S5" s="125" t="str">
        <f>IF(OR(C5="",D5=""),"",IF(D5=2,IF(N5="p",IF(O5&gt;P5,"H","A"),IF(J5+L5&gt;K5+M5,"H",IF(J5+L5&lt;K5+M5,"A",IF(J5&gt;M5,"A","H")))),IF(N5="p",IF(O5&gt;P5,"H","A"),Q5)))</f>
        <v>H</v>
      </c>
      <c r="T5" s="125">
        <f t="array" ref="T5">IF(OR(A5="",C5=""),"",INDEX(PtLookup!$A:$F,MATCH(1,(PtLookup!$A:$A=$A5)*(PtLookup!$B:$B=$C5),0),4))</f>
        <v>2</v>
      </c>
      <c r="U5" s="125">
        <f t="array" ref="U5">IF(OR(A5="",C5=""),"",INDEX(PtLookup!$A:$F,MATCH(1,(PtLookup!$A:$A=$A5)*(PtLookup!$B:$B=$C5),0),5))</f>
        <v>1</v>
      </c>
      <c r="V5" s="125">
        <f t="array" ref="V5">IF(OR(A5="",C5=""),"",INDEX(PtLookup!$A:$F,MATCH(1,(PtLookup!$A:$A=$A5)*(PtLookup!$B:$B=$C5),0),6))</f>
        <v>4</v>
      </c>
      <c r="W5" s="126" t="str">
        <f>IF(OR(C5="",D5=""),"",IF(C5="GRP",TRIM(LEFT(E5,FIND(X5&amp;" ",E5)-1)),TRIM(MID(E5,6,F5-9))))</f>
        <v>Club ESF</v>
      </c>
      <c r="X5" s="125" t="str">
        <f>IFERROR(__xludf.DUMMYFUNCTION("IF(OR(C5="""",D5=""""),"""",IF(C5=""GRP"",RIGHT(TRIM(LEFT(E5,FIND(""–"",E5)-3)),3),REGEXEXTRACT(LEFT(E5,5),""\w{3}"")))"),"VAL")</f>
        <v>VAL</v>
      </c>
      <c r="Y5" s="125" t="str">
        <f>IF(OR(C5="",D5=""),"",IF(C5="GRP",IF(S5="H","Win",IF(S5="X","Draw","Loss")),IF(S5="H","Win",IF(S5="A","Elim",""))))</f>
        <v>Win</v>
      </c>
      <c r="Z5" s="125"/>
      <c r="AA5" s="126" t="str">
        <f>IF(OR(C5="",D5=""),"",IF(C5="GRP",TRIM(LEFT(MID(E5,FIND("–",E5)+2,100),LEN(MID(E5,FIND("–",E5)+2,100))-3)),TRIM(MID(E5,F5+5,FIND("("&amp;AB5&amp;")",E5)-(F5+5)))))</f>
        <v>CS 1093 Modna Nord</v>
      </c>
      <c r="AB5" s="125" t="str">
        <f>IFERROR(__xludf.DUMMYFUNCTION("IF(OR(C5="""",D5=""""),"""",IF(C5=""GRP"",TRIM(RIGHT(E5,3)),REGEXEXTRACT(REGEXEXTRACT(MID(E5,F5,100),""[(]\w{3}[)]""),""\w{3}"")))"),"LLF")</f>
        <v>LLF</v>
      </c>
      <c r="AC5" s="125" t="str">
        <f>IF(OR(C5="",D5=""),"",IF(C5="GRP",IF(S5="A","Win",IF(S5="X","Draw","Loss")),IF(S5="A","Win",IF(S5="H","Elim",""))))</f>
        <v>Loss</v>
      </c>
      <c r="AD5" s="125"/>
    </row>
    <row r="6" ht="9.0" customHeight="1">
      <c r="A6" s="120" t="s">
        <v>1222</v>
      </c>
      <c r="B6" s="121" t="s">
        <v>28</v>
      </c>
      <c r="C6" s="122" t="str">
        <f t="array" ref="C6">IFERROR(INDEX(PtLookup!$H:$I,MATCH(B6,PtLookup!$I:$I,0),1),"")</f>
        <v>GRP</v>
      </c>
      <c r="D6" s="122">
        <f t="array" ref="D6">IFERROR(INDEX(PtLookup!$A:$F,MATCH(1,(PtLookup!$A:$A=A6)*(PtLookup!$B:$B=C6),0),3),"")</f>
        <v>1</v>
      </c>
      <c r="E6" s="127" t="s">
        <v>1224</v>
      </c>
      <c r="F6" s="124">
        <f t="shared" si="1"/>
        <v>32</v>
      </c>
      <c r="G6" s="124" t="str">
        <f t="shared" si="2"/>
        <v/>
      </c>
      <c r="H6" s="124" t="str">
        <f t="shared" si="3"/>
        <v/>
      </c>
      <c r="I6" s="124" t="str">
        <f t="shared" si="4"/>
        <v/>
      </c>
      <c r="J6" s="124">
        <f t="shared" si="5"/>
        <v>1</v>
      </c>
      <c r="K6" s="124">
        <f t="shared" si="6"/>
        <v>0</v>
      </c>
      <c r="L6" s="124" t="str">
        <f t="shared" si="7"/>
        <v/>
      </c>
      <c r="M6" s="124" t="str">
        <f t="shared" si="8"/>
        <v/>
      </c>
      <c r="N6" s="124" t="str">
        <f>IFERROR(__xludf.DUMMYFUNCTION("TRIM(IFERROR(IFERROR(REGEXEXTRACT(E6,""\s{2}\w\s""),REGEXEXTRACT(E6,""\s\w\s{2}"")),""""))"),"")</f>
        <v/>
      </c>
      <c r="O6" s="124" t="str">
        <f>IFERROR(__xludf.DUMMYFUNCTION("IF(N6=""p"",REGEXEXTRACT(MID(E6,I6-2,2),""\d+"")+0,"""")"),"")</f>
        <v/>
      </c>
      <c r="P6" s="124" t="str">
        <f>IFERROR(__xludf.DUMMYFUNCTION("IF(N6=""p"",REGEXEXTRACT(MID(E6,I6+1,2),""\d+"")+0,"""")"),"")</f>
        <v/>
      </c>
      <c r="Q6" s="124" t="str">
        <f t="shared" si="9"/>
        <v>H</v>
      </c>
      <c r="R6" s="124" t="str">
        <f t="shared" si="10"/>
        <v/>
      </c>
      <c r="S6" s="125" t="str">
        <f t="shared" ref="S6:S204" si="11">IF(D6=2,IF(N6="p",IF(O6&gt;P6,"H","A"),IF(J6+L6&gt;K6+M6,"H",IF(J6+L6&lt;K6+M6,"A",IF(J6&gt;M6,"A","H")))),IF(N6="p",IF(O6&gt;P6,"H","A"),Q6))</f>
        <v>H</v>
      </c>
      <c r="T6" s="125">
        <f t="array" ref="T6">IF(OR(A6="",C6=""),"",INDEX(PtLookup!$A:$F,MATCH(1,(PtLookup!$A:$A=$A6)*(PtLookup!$B:$B=$C6),0),4))</f>
        <v>2</v>
      </c>
      <c r="U6" s="125">
        <f t="array" ref="U6">IF(OR(A6="",C6=""),"",INDEX(PtLookup!$A:$F,MATCH(1,(PtLookup!$A:$A=$A6)*(PtLookup!$B:$B=$C6),0),5))</f>
        <v>1</v>
      </c>
      <c r="V6" s="125">
        <f t="array" ref="V6">IF(OR(A6="",C6=""),"",INDEX(PtLookup!$A:$F,MATCH(1,(PtLookup!$A:$A=$A6)*(PtLookup!$B:$B=$C6),0),6))</f>
        <v>4</v>
      </c>
      <c r="W6" s="126" t="str">
        <f t="shared" ref="W6:W204" si="12">IF(OR(A6="",B6=""),"",IF(C6="GRP",TRIM(LEFT(E6,FIND(X6&amp;" ",E6)-1)),TRIM(MID(E6,6,F6-9))))</f>
        <v>FC Axel Heiburg</v>
      </c>
      <c r="X6" s="125" t="str">
        <f>IFERROR(__xludf.DUMMYFUNCTION("IF(OR(A6="""",B6=""""),"""",IF(C6=""GRP"",RIGHT(TRIM(LEFT(E6,FIND(""–"",E6)-3)),3),REGEXEXTRACT(LEFT(E6,5),""\w{3}"")))"),"PIS")</f>
        <v>PIS</v>
      </c>
      <c r="Y6" s="125" t="str">
        <f t="shared" ref="Y6:Y204" si="13">IF(C6="GRP",IF(S6="H","Win",IF(S6="X","Draw","Loss")),IF(S6="H","Win",IF(S6="A","Elim","")))</f>
        <v>Win</v>
      </c>
      <c r="Z6" s="125"/>
      <c r="AA6" s="126" t="str">
        <f t="shared" ref="AA6:AA204" si="14">IF(OR(A6="",B6=""),"",IF(C6="GRP",TRIM(LEFT(MID(E6,FIND("–",E6)+2,100),LEN(MID(E6,FIND("–",E6)+2,100))-3)),TRIM(MID(E6,F6+5,FIND("("&amp;AB6&amp;")",E6)-(F6+5)))))</f>
        <v>High Mountain Buffalo</v>
      </c>
      <c r="AB6" s="125" t="str">
        <f>IFERROR(__xludf.DUMMYFUNCTION("IF(OR(A6="""",B6=""""),"""",IF(C6=""GRP"",TRIM(RIGHT(E6,3)),REGEXEXTRACT(REGEXEXTRACT(MID(E6,F6,100),""[(]\w{3}[)]""),""\w{3}"")))"),"JSY")</f>
        <v>JSY</v>
      </c>
      <c r="AC6" s="125" t="str">
        <f t="shared" ref="AC6:AC204" si="15">IF(C6="GRP",IF(S6="A","Win",IF(S6="X","Draw","Loss")),IF(S6="A","Win",IF(S6="H","Elim","")))</f>
        <v>Loss</v>
      </c>
      <c r="AD6" s="125"/>
    </row>
    <row r="7" ht="9.0" customHeight="1">
      <c r="A7" s="120" t="s">
        <v>1222</v>
      </c>
      <c r="B7" s="121" t="s">
        <v>28</v>
      </c>
      <c r="C7" s="122" t="str">
        <f t="array" ref="C7">IFERROR(INDEX(PtLookup!$H:$I,MATCH(B7,PtLookup!$I:$I,0),1),"")</f>
        <v>GRP</v>
      </c>
      <c r="D7" s="122">
        <f t="array" ref="D7">IFERROR(INDEX(PtLookup!$A:$F,MATCH(1,(PtLookup!$A:$A=A7)*(PtLookup!$B:$B=C7),0),3),"")</f>
        <v>1</v>
      </c>
      <c r="E7" s="127" t="s">
        <v>1225</v>
      </c>
      <c r="F7" s="124">
        <f t="shared" si="1"/>
        <v>32</v>
      </c>
      <c r="G7" s="124" t="str">
        <f t="shared" si="2"/>
        <v/>
      </c>
      <c r="H7" s="124" t="str">
        <f t="shared" si="3"/>
        <v/>
      </c>
      <c r="I7" s="124" t="str">
        <f t="shared" si="4"/>
        <v/>
      </c>
      <c r="J7" s="124">
        <f t="shared" si="5"/>
        <v>4</v>
      </c>
      <c r="K7" s="124">
        <f t="shared" si="6"/>
        <v>3</v>
      </c>
      <c r="L7" s="124" t="str">
        <f t="shared" si="7"/>
        <v/>
      </c>
      <c r="M7" s="124" t="str">
        <f t="shared" si="8"/>
        <v/>
      </c>
      <c r="N7" s="124" t="str">
        <f>IFERROR(__xludf.DUMMYFUNCTION("TRIM(IFERROR(IFERROR(REGEXEXTRACT(E7,""\s{2}\w\s""),REGEXEXTRACT(E7,""\s\w\s{2}"")),""""))"),"")</f>
        <v/>
      </c>
      <c r="O7" s="124" t="str">
        <f>IFERROR(__xludf.DUMMYFUNCTION("IF(N7=""p"",REGEXEXTRACT(MID(E7,I7-2,2),""\d+"")+0,"""")"),"")</f>
        <v/>
      </c>
      <c r="P7" s="124" t="str">
        <f>IFERROR(__xludf.DUMMYFUNCTION("IF(N7=""p"",REGEXEXTRACT(MID(E7,I7+1,2),""\d+"")+0,"""")"),"")</f>
        <v/>
      </c>
      <c r="Q7" s="124" t="str">
        <f t="shared" si="9"/>
        <v>H</v>
      </c>
      <c r="R7" s="124" t="str">
        <f t="shared" si="10"/>
        <v/>
      </c>
      <c r="S7" s="125" t="str">
        <f t="shared" si="11"/>
        <v>H</v>
      </c>
      <c r="T7" s="125">
        <f t="array" ref="T7">IF(OR(A7="",C7=""),"",INDEX(PtLookup!$A:$F,MATCH(1,(PtLookup!$A:$A=$A7)*(PtLookup!$B:$B=$C7),0),4))</f>
        <v>2</v>
      </c>
      <c r="U7" s="125">
        <f t="array" ref="U7">IF(OR(A7="",C7=""),"",INDEX(PtLookup!$A:$F,MATCH(1,(PtLookup!$A:$A=$A7)*(PtLookup!$B:$B=$C7),0),5))</f>
        <v>1</v>
      </c>
      <c r="V7" s="125">
        <f t="array" ref="V7">IF(OR(A7="",C7=""),"",INDEX(PtLookup!$A:$F,MATCH(1,(PtLookup!$A:$A=$A7)*(PtLookup!$B:$B=$C7),0),6))</f>
        <v>4</v>
      </c>
      <c r="W7" s="126" t="str">
        <f t="shared" si="12"/>
        <v>High Mountain Buffalo</v>
      </c>
      <c r="X7" s="125" t="str">
        <f>IFERROR(__xludf.DUMMYFUNCTION("IF(OR(A7="""",B7=""""),"""",IF(C7=""GRP"",RIGHT(TRIM(LEFT(E7,FIND(""–"",E7)-3)),3),REGEXEXTRACT(LEFT(E7,5),""\w{3}"")))"),"JSY")</f>
        <v>JSY</v>
      </c>
      <c r="Y7" s="125" t="str">
        <f t="shared" si="13"/>
        <v>Win</v>
      </c>
      <c r="Z7" s="125"/>
      <c r="AA7" s="126" t="str">
        <f t="shared" si="14"/>
        <v>Club ESF</v>
      </c>
      <c r="AB7" s="125" t="str">
        <f>IFERROR(__xludf.DUMMYFUNCTION("IF(OR(A7="""",B7=""""),"""",IF(C7=""GRP"",TRIM(RIGHT(E7,3)),REGEXEXTRACT(REGEXEXTRACT(MID(E7,F7,100),""[(]\w{3}[)]""),""\w{3}"")))"),"VAL")</f>
        <v>VAL</v>
      </c>
      <c r="AC7" s="125" t="str">
        <f t="shared" si="15"/>
        <v>Loss</v>
      </c>
      <c r="AD7" s="125"/>
    </row>
    <row r="8" ht="9.0" customHeight="1">
      <c r="A8" s="120" t="s">
        <v>1222</v>
      </c>
      <c r="B8" s="121" t="s">
        <v>28</v>
      </c>
      <c r="C8" s="122" t="str">
        <f t="array" ref="C8">IFERROR(INDEX(PtLookup!$H:$I,MATCH(B8,PtLookup!$I:$I,0),1),"")</f>
        <v>GRP</v>
      </c>
      <c r="D8" s="122">
        <f t="array" ref="D8">IFERROR(INDEX(PtLookup!$A:$F,MATCH(1,(PtLookup!$A:$A=A8)*(PtLookup!$B:$B=C8),0),3),"")</f>
        <v>1</v>
      </c>
      <c r="E8" s="127" t="s">
        <v>1226</v>
      </c>
      <c r="F8" s="124">
        <f t="shared" si="1"/>
        <v>32</v>
      </c>
      <c r="G8" s="124" t="str">
        <f t="shared" si="2"/>
        <v/>
      </c>
      <c r="H8" s="124" t="str">
        <f t="shared" si="3"/>
        <v/>
      </c>
      <c r="I8" s="124" t="str">
        <f t="shared" si="4"/>
        <v/>
      </c>
      <c r="J8" s="124">
        <f t="shared" si="5"/>
        <v>2</v>
      </c>
      <c r="K8" s="124">
        <f t="shared" si="6"/>
        <v>2</v>
      </c>
      <c r="L8" s="124" t="str">
        <f t="shared" si="7"/>
        <v/>
      </c>
      <c r="M8" s="124" t="str">
        <f t="shared" si="8"/>
        <v/>
      </c>
      <c r="N8" s="124" t="str">
        <f>IFERROR(__xludf.DUMMYFUNCTION("TRIM(IFERROR(IFERROR(REGEXEXTRACT(E8,""\s{2}\w\s""),REGEXEXTRACT(E8,""\s\w\s{2}"")),""""))"),"")</f>
        <v/>
      </c>
      <c r="O8" s="124" t="str">
        <f>IFERROR(__xludf.DUMMYFUNCTION("IF(N8=""p"",REGEXEXTRACT(MID(E8,I8-2,2),""\d+"")+0,"""")"),"")</f>
        <v/>
      </c>
      <c r="P8" s="124" t="str">
        <f>IFERROR(__xludf.DUMMYFUNCTION("IF(N8=""p"",REGEXEXTRACT(MID(E8,I8+1,2),""\d+"")+0,"""")"),"")</f>
        <v/>
      </c>
      <c r="Q8" s="124" t="str">
        <f t="shared" si="9"/>
        <v>X</v>
      </c>
      <c r="R8" s="124" t="str">
        <f t="shared" si="10"/>
        <v/>
      </c>
      <c r="S8" s="125" t="str">
        <f t="shared" si="11"/>
        <v>X</v>
      </c>
      <c r="T8" s="125">
        <f t="array" ref="T8">IF(OR(A8="",C8=""),"",INDEX(PtLookup!$A:$F,MATCH(1,(PtLookup!$A:$A=$A8)*(PtLookup!$B:$B=$C8),0),4))</f>
        <v>2</v>
      </c>
      <c r="U8" s="125">
        <f t="array" ref="U8">IF(OR(A8="",C8=""),"",INDEX(PtLookup!$A:$F,MATCH(1,(PtLookup!$A:$A=$A8)*(PtLookup!$B:$B=$C8),0),5))</f>
        <v>1</v>
      </c>
      <c r="V8" s="125">
        <f t="array" ref="V8">IF(OR(A8="",C8=""),"",INDEX(PtLookup!$A:$F,MATCH(1,(PtLookup!$A:$A=$A8)*(PtLookup!$B:$B=$C8),0),6))</f>
        <v>4</v>
      </c>
      <c r="W8" s="126" t="str">
        <f t="shared" si="12"/>
        <v>CS 1093 Modna Nord</v>
      </c>
      <c r="X8" s="125" t="str">
        <f>IFERROR(__xludf.DUMMYFUNCTION("IF(OR(A8="""",B8=""""),"""",IF(C8=""GRP"",RIGHT(TRIM(LEFT(E8,FIND(""–"",E8)-3)),3),REGEXEXTRACT(LEFT(E8,5),""\w{3}"")))"),"LLF")</f>
        <v>LLF</v>
      </c>
      <c r="Y8" s="125" t="str">
        <f t="shared" si="13"/>
        <v>Draw</v>
      </c>
      <c r="Z8" s="125"/>
      <c r="AA8" s="126" t="str">
        <f t="shared" si="14"/>
        <v>FC Axel Heiburg</v>
      </c>
      <c r="AB8" s="125" t="str">
        <f>IFERROR(__xludf.DUMMYFUNCTION("IF(OR(A8="""",B8=""""),"""",IF(C8=""GRP"",TRIM(RIGHT(E8,3)),REGEXEXTRACT(REGEXEXTRACT(MID(E8,F8,100),""[(]\w{3}[)]""),""\w{3}"")))"),"PIS")</f>
        <v>PIS</v>
      </c>
      <c r="AC8" s="125" t="str">
        <f t="shared" si="15"/>
        <v>Draw</v>
      </c>
      <c r="AD8" s="125"/>
    </row>
    <row r="9" ht="9.0" customHeight="1">
      <c r="A9" s="120" t="s">
        <v>1222</v>
      </c>
      <c r="B9" s="121" t="s">
        <v>28</v>
      </c>
      <c r="C9" s="122" t="str">
        <f t="array" ref="C9">IFERROR(INDEX(PtLookup!$H:$I,MATCH(B9,PtLookup!$I:$I,0),1),"")</f>
        <v>GRP</v>
      </c>
      <c r="D9" s="122">
        <f t="array" ref="D9">IFERROR(INDEX(PtLookup!$A:$F,MATCH(1,(PtLookup!$A:$A=A9)*(PtLookup!$B:$B=C9),0),3),"")</f>
        <v>1</v>
      </c>
      <c r="E9" s="127" t="s">
        <v>1227</v>
      </c>
      <c r="F9" s="124">
        <f t="shared" si="1"/>
        <v>32</v>
      </c>
      <c r="G9" s="124" t="str">
        <f t="shared" si="2"/>
        <v/>
      </c>
      <c r="H9" s="124" t="str">
        <f t="shared" si="3"/>
        <v/>
      </c>
      <c r="I9" s="124" t="str">
        <f t="shared" si="4"/>
        <v/>
      </c>
      <c r="J9" s="124">
        <f t="shared" si="5"/>
        <v>1</v>
      </c>
      <c r="K9" s="124">
        <f t="shared" si="6"/>
        <v>3</v>
      </c>
      <c r="L9" s="124" t="str">
        <f t="shared" si="7"/>
        <v/>
      </c>
      <c r="M9" s="124" t="str">
        <f t="shared" si="8"/>
        <v/>
      </c>
      <c r="N9" s="124" t="str">
        <f>IFERROR(__xludf.DUMMYFUNCTION("TRIM(IFERROR(IFERROR(REGEXEXTRACT(E9,""\s{2}\w\s""),REGEXEXTRACT(E9,""\s\w\s{2}"")),""""))"),"")</f>
        <v/>
      </c>
      <c r="O9" s="124" t="str">
        <f>IFERROR(__xludf.DUMMYFUNCTION("IF(N9=""p"",REGEXEXTRACT(MID(E9,I9-2,2),""\d+"")+0,"""")"),"")</f>
        <v/>
      </c>
      <c r="P9" s="124" t="str">
        <f>IFERROR(__xludf.DUMMYFUNCTION("IF(N9=""p"",REGEXEXTRACT(MID(E9,I9+1,2),""\d+"")+0,"""")"),"")</f>
        <v/>
      </c>
      <c r="Q9" s="124" t="str">
        <f t="shared" si="9"/>
        <v>A</v>
      </c>
      <c r="R9" s="124" t="str">
        <f t="shared" si="10"/>
        <v/>
      </c>
      <c r="S9" s="125" t="str">
        <f t="shared" si="11"/>
        <v>A</v>
      </c>
      <c r="T9" s="125">
        <f t="array" ref="T9">IF(OR(A9="",C9=""),"",INDEX(PtLookup!$A:$F,MATCH(1,(PtLookup!$A:$A=$A9)*(PtLookup!$B:$B=$C9),0),4))</f>
        <v>2</v>
      </c>
      <c r="U9" s="125">
        <f t="array" ref="U9">IF(OR(A9="",C9=""),"",INDEX(PtLookup!$A:$F,MATCH(1,(PtLookup!$A:$A=$A9)*(PtLookup!$B:$B=$C9),0),5))</f>
        <v>1</v>
      </c>
      <c r="V9" s="125">
        <f t="array" ref="V9">IF(OR(A9="",C9=""),"",INDEX(PtLookup!$A:$F,MATCH(1,(PtLookup!$A:$A=$A9)*(PtLookup!$B:$B=$C9),0),6))</f>
        <v>4</v>
      </c>
      <c r="W9" s="126" t="str">
        <f t="shared" si="12"/>
        <v>CS 1093 Modna Nord</v>
      </c>
      <c r="X9" s="125" t="str">
        <f>IFERROR(__xludf.DUMMYFUNCTION("IF(OR(A9="""",B9=""""),"""",IF(C9=""GRP"",RIGHT(TRIM(LEFT(E9,FIND(""–"",E9)-3)),3),REGEXEXTRACT(LEFT(E9,5),""\w{3}"")))"),"LLF")</f>
        <v>LLF</v>
      </c>
      <c r="Y9" s="125" t="str">
        <f t="shared" si="13"/>
        <v>Loss</v>
      </c>
      <c r="Z9" s="125"/>
      <c r="AA9" s="126" t="str">
        <f t="shared" si="14"/>
        <v>High Mountain Buffalo</v>
      </c>
      <c r="AB9" s="125" t="str">
        <f>IFERROR(__xludf.DUMMYFUNCTION("IF(OR(A9="""",B9=""""),"""",IF(C9=""GRP"",TRIM(RIGHT(E9,3)),REGEXEXTRACT(REGEXEXTRACT(MID(E9,F9,100),""[(]\w{3}[)]""),""\w{3}"")))"),"JSY")</f>
        <v>JSY</v>
      </c>
      <c r="AC9" s="125" t="str">
        <f t="shared" si="15"/>
        <v>Win</v>
      </c>
      <c r="AD9" s="125"/>
    </row>
    <row r="10" ht="9.0" customHeight="1">
      <c r="A10" s="120" t="s">
        <v>1222</v>
      </c>
      <c r="B10" s="121" t="s">
        <v>1228</v>
      </c>
      <c r="C10" s="122" t="str">
        <f t="array" ref="C10">IFERROR(INDEX(PtLookup!$H:$I,MATCH(B10,PtLookup!$I:$I,0),1),"")</f>
        <v>PR1</v>
      </c>
      <c r="D10" s="122">
        <f t="array" ref="D10">IFERROR(INDEX(PtLookup!$A:$F,MATCH(1,(PtLookup!$A:$A=A10)*(PtLookup!$B:$B=C10),0),3),"")</f>
        <v>2</v>
      </c>
      <c r="E10" s="127" t="s">
        <v>1229</v>
      </c>
      <c r="F10" s="124">
        <f t="shared" si="1"/>
        <v>37</v>
      </c>
      <c r="G10" s="124">
        <f t="shared" si="2"/>
        <v>78</v>
      </c>
      <c r="H10" s="124">
        <f t="shared" si="3"/>
        <v>84</v>
      </c>
      <c r="I10" s="124" t="str">
        <f t="shared" si="4"/>
        <v/>
      </c>
      <c r="J10" s="124">
        <f t="shared" si="5"/>
        <v>2</v>
      </c>
      <c r="K10" s="124">
        <f t="shared" si="6"/>
        <v>3</v>
      </c>
      <c r="L10" s="124">
        <f t="shared" si="7"/>
        <v>0</v>
      </c>
      <c r="M10" s="124">
        <f t="shared" si="8"/>
        <v>1</v>
      </c>
      <c r="N10" s="124" t="str">
        <f>IFERROR(__xludf.DUMMYFUNCTION("TRIM(IFERROR(IFERROR(REGEXEXTRACT(E10,""\s{2}\w\s""),REGEXEXTRACT(E10,""\s\w\s{2}"")),""""))"),"")</f>
        <v/>
      </c>
      <c r="O10" s="124" t="str">
        <f>IFERROR(__xludf.DUMMYFUNCTION("IF(N10=""p"",REGEXEXTRACT(MID(E10,I10-2,2),""\d+"")+0,"""")"),"")</f>
        <v/>
      </c>
      <c r="P10" s="124" t="str">
        <f>IFERROR(__xludf.DUMMYFUNCTION("IF(N10=""p"",REGEXEXTRACT(MID(E10,I10+1,2),""\d+"")+0,"""")"),"")</f>
        <v/>
      </c>
      <c r="Q10" s="124" t="str">
        <f t="shared" si="9"/>
        <v>A</v>
      </c>
      <c r="R10" s="124" t="str">
        <f t="shared" si="10"/>
        <v>A</v>
      </c>
      <c r="S10" s="125" t="str">
        <f t="shared" si="11"/>
        <v>A</v>
      </c>
      <c r="T10" s="125">
        <f t="array" ref="T10">IF(OR(A10="",C10=""),"",INDEX(PtLookup!$A:$F,MATCH(1,(PtLookup!$A:$A=$A10)*(PtLookup!$B:$B=$C10),0),4))</f>
        <v>0</v>
      </c>
      <c r="U10" s="125">
        <f t="array" ref="U10">IF(OR(A10="",C10=""),"",INDEX(PtLookup!$A:$F,MATCH(1,(PtLookup!$A:$A=$A10)*(PtLookup!$B:$B=$C10),0),5))</f>
        <v>0</v>
      </c>
      <c r="V10" s="125">
        <f t="array" ref="V10">IF(OR(A10="",C10=""),"",INDEX(PtLookup!$A:$F,MATCH(1,(PtLookup!$A:$A=$A10)*(PtLookup!$B:$B=$C10),0),6))</f>
        <v>0</v>
      </c>
      <c r="W10" s="126" t="str">
        <f t="shared" si="12"/>
        <v>Atlancia United</v>
      </c>
      <c r="X10" s="125" t="str">
        <f>IFERROR(__xludf.DUMMYFUNCTION("IF(OR(A10="""",B10=""""),"""",IF(C10=""GRP"",RIGHT(TRIM(LEFT(E10,FIND(""–"",E10)-3)),3),REGEXEXTRACT(LEFT(E10,5),""\w{3}"")))"),"MIC")</f>
        <v>MIC</v>
      </c>
      <c r="Y10" s="125" t="str">
        <f t="shared" si="13"/>
        <v>Elim</v>
      </c>
      <c r="Z10" s="125"/>
      <c r="AA10" s="126" t="str">
        <f t="shared" si="14"/>
        <v>Mar Sara FC</v>
      </c>
      <c r="AB10" s="125" t="str">
        <f>IFERROR(__xludf.DUMMYFUNCTION("IF(OR(A10="""",B10=""""),"""",IF(C10=""GRP"",TRIM(RIGHT(E10,3)),REGEXEXTRACT(REGEXEXTRACT(MID(E10,F10,100),""[(]\w{3}[)]""),""\w{3}"")))"),"VAL")</f>
        <v>VAL</v>
      </c>
      <c r="AC10" s="125" t="str">
        <f t="shared" si="15"/>
        <v>Win</v>
      </c>
      <c r="AD10" s="125"/>
    </row>
    <row r="11" ht="9.0" customHeight="1">
      <c r="A11" s="120" t="s">
        <v>1222</v>
      </c>
      <c r="B11" s="121" t="s">
        <v>1230</v>
      </c>
      <c r="C11" s="122" t="str">
        <f t="array" ref="C11">IFERROR(INDEX(PtLookup!$H:$I,MATCH(B11,PtLookup!$I:$I,0),1),"")</f>
        <v>F</v>
      </c>
      <c r="D11" s="122">
        <f t="array" ref="D11">IFERROR(INDEX(PtLookup!$A:$F,MATCH(1,(PtLookup!$A:$A=A11)*(PtLookup!$B:$B=C11),0),3),"")</f>
        <v>1</v>
      </c>
      <c r="E11" s="127" t="s">
        <v>1231</v>
      </c>
      <c r="F11" s="124">
        <f t="shared" si="1"/>
        <v>37</v>
      </c>
      <c r="G11" s="124" t="str">
        <f t="shared" si="2"/>
        <v/>
      </c>
      <c r="H11" s="124" t="str">
        <f t="shared" si="3"/>
        <v/>
      </c>
      <c r="I11" s="124" t="str">
        <f t="shared" si="4"/>
        <v/>
      </c>
      <c r="J11" s="124">
        <f t="shared" si="5"/>
        <v>1</v>
      </c>
      <c r="K11" s="124">
        <f t="shared" si="6"/>
        <v>0</v>
      </c>
      <c r="L11" s="124" t="str">
        <f t="shared" si="7"/>
        <v/>
      </c>
      <c r="M11" s="124" t="str">
        <f t="shared" si="8"/>
        <v/>
      </c>
      <c r="N11" s="124" t="str">
        <f>IFERROR(__xludf.DUMMYFUNCTION("TRIM(IFERROR(IFERROR(REGEXEXTRACT(E11,""\s{2}\w\s""),REGEXEXTRACT(E11,""\s\w\s{2}"")),""""))"),"e")</f>
        <v>e</v>
      </c>
      <c r="O11" s="124" t="str">
        <f>IFERROR(__xludf.DUMMYFUNCTION("IF(N11=""p"",REGEXEXTRACT(MID(E11,I11-2,2),""\d+"")+0,"""")"),"")</f>
        <v/>
      </c>
      <c r="P11" s="124" t="str">
        <f>IFERROR(__xludf.DUMMYFUNCTION("IF(N11=""p"",REGEXEXTRACT(MID(E11,I11+1,2),""\d+"")+0,"""")"),"")</f>
        <v/>
      </c>
      <c r="Q11" s="124" t="str">
        <f t="shared" si="9"/>
        <v>H</v>
      </c>
      <c r="R11" s="124" t="str">
        <f t="shared" si="10"/>
        <v/>
      </c>
      <c r="S11" s="125" t="str">
        <f t="shared" si="11"/>
        <v>H</v>
      </c>
      <c r="T11" s="125">
        <f t="array" ref="T11">IF(OR(A11="",C11=""),"",INDEX(PtLookup!$A:$F,MATCH(1,(PtLookup!$A:$A=$A11)*(PtLookup!$B:$B=$C11),0),4))</f>
        <v>2</v>
      </c>
      <c r="U11" s="125">
        <f t="array" ref="U11">IF(OR(A11="",C11=""),"",INDEX(PtLookup!$A:$F,MATCH(1,(PtLookup!$A:$A=$A11)*(PtLookup!$B:$B=$C11),0),5))</f>
        <v>1</v>
      </c>
      <c r="V11" s="125">
        <f t="array" ref="V11">IF(OR(A11="",C11=""),"",INDEX(PtLookup!$A:$F,MATCH(1,(PtLookup!$A:$A=$A11)*(PtLookup!$B:$B=$C11),0),6))</f>
        <v>8</v>
      </c>
      <c r="W11" s="126" t="str">
        <f t="shared" si="12"/>
        <v>Marinos Metropolis</v>
      </c>
      <c r="X11" s="125" t="str">
        <f>IFERROR(__xludf.DUMMYFUNCTION("IF(OR(A11="""",B11=""""),"""",IF(C11=""GRP"",RIGHT(TRIM(LEFT(E11,FIND(""–"",E11)-3)),3),REGEXEXTRACT(LEFT(E11,5),""\w{3}"")))"),"VLD")</f>
        <v>VLD</v>
      </c>
      <c r="Y11" s="125" t="str">
        <f t="shared" si="13"/>
        <v>Win</v>
      </c>
      <c r="Z11" s="125"/>
      <c r="AA11" s="126" t="str">
        <f t="shared" si="14"/>
        <v>Cedniavella</v>
      </c>
      <c r="AB11" s="125" t="str">
        <f>IFERROR(__xludf.DUMMYFUNCTION("IF(OR(A11="""",B11=""""),"""",IF(C11=""GRP"",TRIM(RIGHT(E11,3)),REGEXEXTRACT(REGEXEXTRACT(MID(E11,F11,100),""[(]\w{3}[)]""),""\w{3}"")))"),"TUR")</f>
        <v>TUR</v>
      </c>
      <c r="AC11" s="125" t="str">
        <f t="shared" si="15"/>
        <v>Elim</v>
      </c>
      <c r="AD11" s="125"/>
    </row>
    <row r="12" ht="9.0" customHeight="1">
      <c r="A12" s="120" t="s">
        <v>1222</v>
      </c>
      <c r="B12" s="121" t="s">
        <v>1230</v>
      </c>
      <c r="C12" s="122" t="str">
        <f t="array" ref="C12">IFERROR(INDEX(PtLookup!$H:$I,MATCH(B12,PtLookup!$I:$I,0),1),"")</f>
        <v>F</v>
      </c>
      <c r="D12" s="122">
        <f t="array" ref="D12">IFERROR(INDEX(PtLookup!$A:$F,MATCH(1,(PtLookup!$A:$A=A12)*(PtLookup!$B:$B=C12),0),3),"")</f>
        <v>1</v>
      </c>
      <c r="E12" s="127" t="s">
        <v>1232</v>
      </c>
      <c r="F12" s="124">
        <f t="shared" si="1"/>
        <v>37</v>
      </c>
      <c r="G12" s="124" t="str">
        <f t="shared" si="2"/>
        <v/>
      </c>
      <c r="H12" s="124" t="str">
        <f t="shared" si="3"/>
        <v/>
      </c>
      <c r="I12" s="124">
        <f t="shared" si="4"/>
        <v>87</v>
      </c>
      <c r="J12" s="124">
        <f t="shared" si="5"/>
        <v>1</v>
      </c>
      <c r="K12" s="124">
        <f t="shared" si="6"/>
        <v>1</v>
      </c>
      <c r="L12" s="124" t="str">
        <f t="shared" si="7"/>
        <v/>
      </c>
      <c r="M12" s="124" t="str">
        <f t="shared" si="8"/>
        <v/>
      </c>
      <c r="N12" s="124" t="str">
        <f>IFERROR(__xludf.DUMMYFUNCTION("TRIM(IFERROR(IFERROR(REGEXEXTRACT(E12,""\s{2}\w\s""),REGEXEXTRACT(E12,""\s\w\s{2}"")),""""))"),"p")</f>
        <v>p</v>
      </c>
      <c r="O12" s="124">
        <f>IFERROR(__xludf.DUMMYFUNCTION("IF(N12=""p"",REGEXEXTRACT(MID(E12,I12-2,2),""\d+"")+0,"""")"),2.0)</f>
        <v>2</v>
      </c>
      <c r="P12" s="124">
        <f>IFERROR(__xludf.DUMMYFUNCTION("IF(N12=""p"",REGEXEXTRACT(MID(E12,I12+1,2),""\d+"")+0,"""")"),4.0)</f>
        <v>4</v>
      </c>
      <c r="Q12" s="124" t="str">
        <f t="shared" si="9"/>
        <v>X</v>
      </c>
      <c r="R12" s="124" t="str">
        <f t="shared" si="10"/>
        <v/>
      </c>
      <c r="S12" s="125" t="str">
        <f t="shared" si="11"/>
        <v>A</v>
      </c>
      <c r="T12" s="125">
        <f t="array" ref="T12">IF(OR(A12="",C12=""),"",INDEX(PtLookup!$A:$F,MATCH(1,(PtLookup!$A:$A=$A12)*(PtLookup!$B:$B=$C12),0),4))</f>
        <v>2</v>
      </c>
      <c r="U12" s="125">
        <f t="array" ref="U12">IF(OR(A12="",C12=""),"",INDEX(PtLookup!$A:$F,MATCH(1,(PtLookup!$A:$A=$A12)*(PtLookup!$B:$B=$C12),0),5))</f>
        <v>1</v>
      </c>
      <c r="V12" s="125">
        <f t="array" ref="V12">IF(OR(A12="",C12=""),"",INDEX(PtLookup!$A:$F,MATCH(1,(PtLookup!$A:$A=$A12)*(PtLookup!$B:$B=$C12),0),6))</f>
        <v>8</v>
      </c>
      <c r="W12" s="126" t="str">
        <f t="shared" si="12"/>
        <v>SK Franz Josef City</v>
      </c>
      <c r="X12" s="125" t="str">
        <f>IFERROR(__xludf.DUMMYFUNCTION("IF(OR(A12="""",B12=""""),"""",IF(C12=""GRP"",RIGHT(TRIM(LEFT(E12,FIND(""–"",E12)-3)),3),REGEXEXTRACT(LEFT(E12,5),""\w{3}"")))"),"PIS")</f>
        <v>PIS</v>
      </c>
      <c r="Y12" s="125" t="str">
        <f t="shared" si="13"/>
        <v>Elim</v>
      </c>
      <c r="Z12" s="125"/>
      <c r="AA12" s="126" t="str">
        <f t="shared" si="14"/>
        <v>Fontvielle Impact</v>
      </c>
      <c r="AB12" s="125" t="str">
        <f>IFERROR(__xludf.DUMMYFUNCTION("IF(OR(A12="""",B12=""""),"""",IF(C12=""GRP"",TRIM(RIGHT(E12,3)),REGEXEXTRACT(REGEXEXTRACT(MID(E12,F12,100),""[(]\w{3}[)]""),""\w{3}"")))"),"VLD")</f>
        <v>VLD</v>
      </c>
      <c r="AC12" s="125" t="str">
        <f t="shared" si="15"/>
        <v>Win</v>
      </c>
      <c r="AD12" s="125"/>
    </row>
    <row r="13" ht="9.0" customHeight="1">
      <c r="A13" s="120" t="s">
        <v>1222</v>
      </c>
      <c r="B13" s="121" t="s">
        <v>1233</v>
      </c>
      <c r="C13" s="122" t="str">
        <f t="array" ref="C13">IFERROR(INDEX(PtLookup!$H:$I,MATCH(B13,PtLookup!$I:$I,0),1),"")</f>
        <v>R16</v>
      </c>
      <c r="D13" s="122">
        <f t="array" ref="D13">IFERROR(INDEX(PtLookup!$A:$F,MATCH(1,(PtLookup!$A:$A=A13)*(PtLookup!$B:$B=C13),0),3),"")</f>
        <v>2</v>
      </c>
      <c r="E13" s="127" t="s">
        <v>1234</v>
      </c>
      <c r="F13" s="124">
        <f t="shared" si="1"/>
        <v>37</v>
      </c>
      <c r="G13" s="124">
        <f t="shared" si="2"/>
        <v>78</v>
      </c>
      <c r="H13" s="124">
        <f t="shared" si="3"/>
        <v>84</v>
      </c>
      <c r="I13" s="124" t="str">
        <f t="shared" si="4"/>
        <v/>
      </c>
      <c r="J13" s="124">
        <f t="shared" si="5"/>
        <v>3</v>
      </c>
      <c r="K13" s="124">
        <f t="shared" si="6"/>
        <v>3</v>
      </c>
      <c r="L13" s="124">
        <f t="shared" si="7"/>
        <v>1</v>
      </c>
      <c r="M13" s="124">
        <f t="shared" si="8"/>
        <v>1</v>
      </c>
      <c r="N13" s="124" t="str">
        <f>IFERROR(__xludf.DUMMYFUNCTION("TRIM(IFERROR(IFERROR(REGEXEXTRACT(E13,""\s{2}\w\s""),REGEXEXTRACT(E13,""\s\w\s{2}"")),""""))"),"a")</f>
        <v>a</v>
      </c>
      <c r="O13" s="124" t="str">
        <f>IFERROR(__xludf.DUMMYFUNCTION("IF(N13=""p"",REGEXEXTRACT(MID(E13,I13-2,2),""\d+"")+0,"""")"),"")</f>
        <v/>
      </c>
      <c r="P13" s="124" t="str">
        <f>IFERROR(__xludf.DUMMYFUNCTION("IF(N13=""p"",REGEXEXTRACT(MID(E13,I13+1,2),""\d+"")+0,"""")"),"")</f>
        <v/>
      </c>
      <c r="Q13" s="124" t="str">
        <f t="shared" si="9"/>
        <v>X</v>
      </c>
      <c r="R13" s="124" t="str">
        <f t="shared" si="10"/>
        <v>X</v>
      </c>
      <c r="S13" s="125" t="str">
        <f t="shared" si="11"/>
        <v>A</v>
      </c>
      <c r="T13" s="125">
        <f t="array" ref="T13">IF(OR(A13="",C13=""),"",INDEX(PtLookup!$A:$F,MATCH(1,(PtLookup!$A:$A=$A13)*(PtLookup!$B:$B=$C13),0),4))</f>
        <v>2</v>
      </c>
      <c r="U13" s="125">
        <f t="array" ref="U13">IF(OR(A13="",C13=""),"",INDEX(PtLookup!$A:$F,MATCH(1,(PtLookup!$A:$A=$A13)*(PtLookup!$B:$B=$C13),0),5))</f>
        <v>1</v>
      </c>
      <c r="V13" s="125">
        <f t="array" ref="V13">IF(OR(A13="",C13=""),"",INDEX(PtLookup!$A:$F,MATCH(1,(PtLookup!$A:$A=$A13)*(PtLookup!$B:$B=$C13),0),6))</f>
        <v>5</v>
      </c>
      <c r="W13" s="126" t="str">
        <f t="shared" si="12"/>
        <v>Corny Town</v>
      </c>
      <c r="X13" s="125" t="str">
        <f>IFERROR(__xludf.DUMMYFUNCTION("IF(OR(A13="""",B13=""""),"""",IF(C13=""GRP"",RIGHT(TRIM(LEFT(E13,FIND(""–"",E13)-3)),3),REGEXEXTRACT(LEFT(E13,5),""\w{3}"")))"),"BVR")</f>
        <v>BVR</v>
      </c>
      <c r="Y13" s="125" t="str">
        <f t="shared" si="13"/>
        <v>Elim</v>
      </c>
      <c r="Z13" s="125"/>
      <c r="AA13" s="126" t="str">
        <f t="shared" si="14"/>
        <v>Sasnak Mountain Cats</v>
      </c>
      <c r="AB13" s="125" t="str">
        <f>IFERROR(__xludf.DUMMYFUNCTION("IF(OR(A13="""",B13=""""),"""",IF(C13=""GRP"",TRIM(RIGHT(E13,3)),REGEXEXTRACT(REGEXEXTRACT(MID(E13,F13,100),""[(]\w{3}[)]""),""\w{3}"")))"),"STA")</f>
        <v>STA</v>
      </c>
      <c r="AC13" s="125" t="str">
        <f t="shared" si="15"/>
        <v>Win</v>
      </c>
      <c r="AD13" s="125"/>
    </row>
    <row r="14" ht="9.0" customHeight="1">
      <c r="A14" s="120" t="s">
        <v>1222</v>
      </c>
      <c r="B14" s="121" t="s">
        <v>1235</v>
      </c>
      <c r="C14" s="122" t="str">
        <f t="array" ref="C14">IFERROR(INDEX(PtLookup!$H:$I,MATCH(B14,PtLookup!$I:$I,0),1),"")</f>
        <v>QF</v>
      </c>
      <c r="D14" s="122">
        <f t="array" ref="D14">IFERROR(INDEX(PtLookup!$A:$F,MATCH(1,(PtLookup!$A:$A=A14)*(PtLookup!$B:$B=C14),0),3),"")</f>
        <v>2</v>
      </c>
      <c r="E14" s="127" t="s">
        <v>1236</v>
      </c>
      <c r="F14" s="124">
        <f t="shared" si="1"/>
        <v>37</v>
      </c>
      <c r="G14" s="124">
        <f t="shared" si="2"/>
        <v>78</v>
      </c>
      <c r="H14" s="124">
        <f t="shared" si="3"/>
        <v>84</v>
      </c>
      <c r="I14" s="124" t="str">
        <f t="shared" si="4"/>
        <v/>
      </c>
      <c r="J14" s="124">
        <f t="shared" si="5"/>
        <v>1</v>
      </c>
      <c r="K14" s="124">
        <f t="shared" si="6"/>
        <v>3</v>
      </c>
      <c r="L14" s="124">
        <f t="shared" si="7"/>
        <v>1</v>
      </c>
      <c r="M14" s="124">
        <f t="shared" si="8"/>
        <v>3</v>
      </c>
      <c r="N14" s="124" t="str">
        <f>IFERROR(__xludf.DUMMYFUNCTION("TRIM(IFERROR(IFERROR(REGEXEXTRACT(E14,""\s{2}\w\s""),REGEXEXTRACT(E14,""\s\w\s{2}"")),""""))"),"")</f>
        <v/>
      </c>
      <c r="O14" s="124" t="str">
        <f>IFERROR(__xludf.DUMMYFUNCTION("IF(N14=""p"",REGEXEXTRACT(MID(E14,I14-2,2),""\d+"")+0,"""")"),"")</f>
        <v/>
      </c>
      <c r="P14" s="124" t="str">
        <f>IFERROR(__xludf.DUMMYFUNCTION("IF(N14=""p"",REGEXEXTRACT(MID(E14,I14+1,2),""\d+"")+0,"""")"),"")</f>
        <v/>
      </c>
      <c r="Q14" s="124" t="str">
        <f t="shared" si="9"/>
        <v>A</v>
      </c>
      <c r="R14" s="124" t="str">
        <f t="shared" si="10"/>
        <v>A</v>
      </c>
      <c r="S14" s="125" t="str">
        <f t="shared" si="11"/>
        <v>A</v>
      </c>
      <c r="T14" s="125">
        <f t="array" ref="T14">IF(OR(A14="",C14=""),"",INDEX(PtLookup!$A:$F,MATCH(1,(PtLookup!$A:$A=$A14)*(PtLookup!$B:$B=$C14),0),4))</f>
        <v>2</v>
      </c>
      <c r="U14" s="125">
        <f t="array" ref="U14">IF(OR(A14="",C14=""),"",INDEX(PtLookup!$A:$F,MATCH(1,(PtLookup!$A:$A=$A14)*(PtLookup!$B:$B=$C14),0),5))</f>
        <v>1</v>
      </c>
      <c r="V14" s="125">
        <f t="array" ref="V14">IF(OR(A14="",C14=""),"",INDEX(PtLookup!$A:$F,MATCH(1,(PtLookup!$A:$A=$A14)*(PtLookup!$B:$B=$C14),0),6))</f>
        <v>6</v>
      </c>
      <c r="W14" s="126" t="str">
        <f t="shared" si="12"/>
        <v>Lipachi White Falcons</v>
      </c>
      <c r="X14" s="125" t="str">
        <f>IFERROR(__xludf.DUMMYFUNCTION("IF(OR(A14="""",B14=""""),"""",IF(C14=""GRP"",RIGHT(TRIM(LEFT(E14,FIND(""–"",E14)-3)),3),REGEXEXTRACT(LEFT(E14,5),""\w{3}"")))"),"STA")</f>
        <v>STA</v>
      </c>
      <c r="Y14" s="125" t="str">
        <f t="shared" si="13"/>
        <v>Elim</v>
      </c>
      <c r="Z14" s="125"/>
      <c r="AA14" s="126" t="str">
        <f t="shared" si="14"/>
        <v>Mt. Ceabring Thunder</v>
      </c>
      <c r="AB14" s="125" t="str">
        <f>IFERROR(__xludf.DUMMYFUNCTION("IF(OR(A14="""",B14=""""),"""",IF(C14=""GRP"",TRIM(RIGHT(E14,3)),REGEXEXTRACT(REGEXEXTRACT(MID(E14,F14,100),""[(]\w{3}[)]""),""\w{3}"")))"),"TAE")</f>
        <v>TAE</v>
      </c>
      <c r="AC14" s="125" t="str">
        <f t="shared" si="15"/>
        <v>Win</v>
      </c>
      <c r="AD14" s="125"/>
    </row>
    <row r="15" ht="9.0" customHeight="1">
      <c r="A15" s="120" t="s">
        <v>1222</v>
      </c>
      <c r="B15" s="121" t="s">
        <v>1237</v>
      </c>
      <c r="C15" s="122" t="str">
        <f t="array" ref="C15">IFERROR(INDEX(PtLookup!$H:$I,MATCH(B15,PtLookup!$I:$I,0),1),"")</f>
        <v>SF</v>
      </c>
      <c r="D15" s="122">
        <f t="array" ref="D15">IFERROR(INDEX(PtLookup!$A:$F,MATCH(1,(PtLookup!$A:$A=A15)*(PtLookup!$B:$B=C15),0),3),"")</f>
        <v>2</v>
      </c>
      <c r="E15" s="127" t="s">
        <v>1238</v>
      </c>
      <c r="F15" s="124">
        <f t="shared" si="1"/>
        <v>37</v>
      </c>
      <c r="G15" s="124">
        <f t="shared" si="2"/>
        <v>78</v>
      </c>
      <c r="H15" s="124">
        <f t="shared" si="3"/>
        <v>84</v>
      </c>
      <c r="I15" s="124">
        <f t="shared" si="4"/>
        <v>90</v>
      </c>
      <c r="J15" s="124">
        <f t="shared" si="5"/>
        <v>0</v>
      </c>
      <c r="K15" s="124">
        <f t="shared" si="6"/>
        <v>1</v>
      </c>
      <c r="L15" s="124">
        <f t="shared" si="7"/>
        <v>1</v>
      </c>
      <c r="M15" s="124">
        <f t="shared" si="8"/>
        <v>0</v>
      </c>
      <c r="N15" s="124" t="str">
        <f>IFERROR(__xludf.DUMMYFUNCTION("TRIM(IFERROR(IFERROR(REGEXEXTRACT(E15,""\s{2}\w\s""),REGEXEXTRACT(E15,""\s\w\s{2}"")),""""))"),"p")</f>
        <v>p</v>
      </c>
      <c r="O15" s="124">
        <f>IFERROR(__xludf.DUMMYFUNCTION("IF(N15=""p"",REGEXEXTRACT(MID(E15,I15-2,2),""\d+"")+0,"""")"),8.0)</f>
        <v>8</v>
      </c>
      <c r="P15" s="124">
        <f>IFERROR(__xludf.DUMMYFUNCTION("IF(N15=""p"",REGEXEXTRACT(MID(E15,I15+1,2),""\d+"")+0,"""")"),7.0)</f>
        <v>7</v>
      </c>
      <c r="Q15" s="124" t="str">
        <f t="shared" si="9"/>
        <v>A</v>
      </c>
      <c r="R15" s="124" t="str">
        <f t="shared" si="10"/>
        <v>H</v>
      </c>
      <c r="S15" s="125" t="str">
        <f t="shared" si="11"/>
        <v>H</v>
      </c>
      <c r="T15" s="125">
        <f t="array" ref="T15">IF(OR(A15="",C15=""),"",INDEX(PtLookup!$A:$F,MATCH(1,(PtLookup!$A:$A=$A15)*(PtLookup!$B:$B=$C15),0),4))</f>
        <v>2</v>
      </c>
      <c r="U15" s="125">
        <f t="array" ref="U15">IF(OR(A15="",C15=""),"",INDEX(PtLookup!$A:$F,MATCH(1,(PtLookup!$A:$A=$A15)*(PtLookup!$B:$B=$C15),0),5))</f>
        <v>1</v>
      </c>
      <c r="V15" s="125">
        <f t="array" ref="V15">IF(OR(A15="",C15=""),"",INDEX(PtLookup!$A:$F,MATCH(1,(PtLookup!$A:$A=$A15)*(PtLookup!$B:$B=$C15),0),6))</f>
        <v>7</v>
      </c>
      <c r="W15" s="126" t="str">
        <f t="shared" si="12"/>
        <v>Chippewa Falls Strykers</v>
      </c>
      <c r="X15" s="125" t="str">
        <f>IFERROR(__xludf.DUMMYFUNCTION("IF(OR(A15="""",B15=""""),"""",IF(C15=""GRP"",RIGHT(TRIM(LEFT(E15,FIND(""–"",E15)-3)),3),REGEXEXTRACT(LEFT(E15,5),""\w{3}"")))"),"DAR")</f>
        <v>DAR</v>
      </c>
      <c r="Y15" s="125" t="str">
        <f t="shared" si="13"/>
        <v>Win</v>
      </c>
      <c r="Z15" s="125"/>
      <c r="AA15" s="126" t="str">
        <f t="shared" si="14"/>
        <v>Trothwands Evolution</v>
      </c>
      <c r="AB15" s="125" t="str">
        <f>IFERROR(__xludf.DUMMYFUNCTION("IF(OR(A15="""",B15=""""),"""",IF(C15=""GRP"",TRIM(RIGHT(E15,3)),REGEXEXTRACT(REGEXEXTRACT(MID(E15,F15,100),""[(]\w{3}[)]""),""\w{3}"")))"),"OSR")</f>
        <v>OSR</v>
      </c>
      <c r="AC15" s="125" t="str">
        <f t="shared" si="15"/>
        <v>Elim</v>
      </c>
      <c r="AD15" s="125"/>
    </row>
    <row r="16" ht="9.0" customHeight="1">
      <c r="A16" s="120" t="s">
        <v>1222</v>
      </c>
      <c r="B16" s="121" t="s">
        <v>1239</v>
      </c>
      <c r="C16" s="122" t="str">
        <f t="array" ref="C16">IFERROR(INDEX(PtLookup!$H:$I,MATCH(B16,PtLookup!$I:$I,0),1),"")</f>
        <v>PO</v>
      </c>
      <c r="D16" s="122">
        <f t="array" ref="D16">IFERROR(INDEX(PtLookup!$A:$F,MATCH(1,(PtLookup!$A:$A=A16)*(PtLookup!$B:$B=C16),0),3),"")</f>
        <v>2</v>
      </c>
      <c r="E16" s="127" t="s">
        <v>1240</v>
      </c>
      <c r="F16" s="124">
        <f t="shared" si="1"/>
        <v>37</v>
      </c>
      <c r="G16" s="124">
        <f t="shared" si="2"/>
        <v>78</v>
      </c>
      <c r="H16" s="124">
        <f t="shared" si="3"/>
        <v>84</v>
      </c>
      <c r="I16" s="124">
        <f t="shared" si="4"/>
        <v>90</v>
      </c>
      <c r="J16" s="124">
        <f t="shared" si="5"/>
        <v>0</v>
      </c>
      <c r="K16" s="124">
        <f t="shared" si="6"/>
        <v>1</v>
      </c>
      <c r="L16" s="124">
        <f t="shared" si="7"/>
        <v>1</v>
      </c>
      <c r="M16" s="124">
        <f t="shared" si="8"/>
        <v>0</v>
      </c>
      <c r="N16" s="124" t="str">
        <f>IFERROR(__xludf.DUMMYFUNCTION("TRIM(IFERROR(IFERROR(REGEXEXTRACT(E16,""\s{2}\w\s""),REGEXEXTRACT(E16,""\s\w\s{2}"")),""""))"),"p")</f>
        <v>p</v>
      </c>
      <c r="O16" s="124">
        <f>IFERROR(__xludf.DUMMYFUNCTION("IF(N16=""p"",REGEXEXTRACT(MID(E16,I16-2,2),""\d+"")+0,"""")"),1.0)</f>
        <v>1</v>
      </c>
      <c r="P16" s="124">
        <f>IFERROR(__xludf.DUMMYFUNCTION("IF(N16=""p"",REGEXEXTRACT(MID(E16,I16+1,2),""\d+"")+0,"""")"),4.0)</f>
        <v>4</v>
      </c>
      <c r="Q16" s="124" t="str">
        <f t="shared" si="9"/>
        <v>A</v>
      </c>
      <c r="R16" s="124" t="str">
        <f t="shared" si="10"/>
        <v>H</v>
      </c>
      <c r="S16" s="125" t="str">
        <f t="shared" si="11"/>
        <v>A</v>
      </c>
      <c r="T16" s="125">
        <f t="array" ref="T16">IF(OR(A16="",C16=""),"",INDEX(PtLookup!$A:$F,MATCH(1,(PtLookup!$A:$A=$A16)*(PtLookup!$B:$B=$C16),0),4))</f>
        <v>0</v>
      </c>
      <c r="U16" s="125">
        <f t="array" ref="U16">IF(OR(A16="",C16=""),"",INDEX(PtLookup!$A:$F,MATCH(1,(PtLookup!$A:$A=$A16)*(PtLookup!$B:$B=$C16),0),5))</f>
        <v>0</v>
      </c>
      <c r="V16" s="125">
        <f t="array" ref="V16">IF(OR(A16="",C16=""),"",INDEX(PtLookup!$A:$F,MATCH(1,(PtLookup!$A:$A=$A16)*(PtLookup!$B:$B=$C16),0),6))</f>
        <v>0</v>
      </c>
      <c r="W16" s="126" t="str">
        <f t="shared" si="12"/>
        <v>Empilot United FC</v>
      </c>
      <c r="X16" s="125" t="str">
        <f>IFERROR(__xludf.DUMMYFUNCTION("IF(OR(A16="""",B16=""""),"""",IF(C16=""GRP"",RIGHT(TRIM(LEFT(E16,FIND(""–"",E16)-3)),3),REGEXEXTRACT(LEFT(E16,5),""\w{3}"")))"),"BRP")</f>
        <v>BRP</v>
      </c>
      <c r="Y16" s="125" t="str">
        <f t="shared" si="13"/>
        <v>Elim</v>
      </c>
      <c r="Z16" s="125"/>
      <c r="AA16" s="126" t="str">
        <f t="shared" si="14"/>
        <v>Tout-Puissant Outremont</v>
      </c>
      <c r="AB16" s="125" t="str">
        <f>IFERROR(__xludf.DUMMYFUNCTION("IF(OR(A16="""",B16=""""),"""",IF(C16=""GRP"",TRIM(RIGHT(E16,3)),REGEXEXTRACT(REGEXEXTRACT(MID(E16,F16,100),""[(]\w{3}[)]""),""\w{3}"")))"),"CLP")</f>
        <v>CLP</v>
      </c>
      <c r="AC16" s="125" t="str">
        <f t="shared" si="15"/>
        <v>Win</v>
      </c>
      <c r="AD16" s="125"/>
    </row>
    <row r="17" ht="9.0" customHeight="1">
      <c r="A17" s="120" t="s">
        <v>1222</v>
      </c>
      <c r="B17" s="121" t="s">
        <v>1230</v>
      </c>
      <c r="C17" s="122" t="str">
        <f t="array" ref="C17">IFERROR(INDEX(PtLookup!$H:$I,MATCH(B17,PtLookup!$I:$I,0),1),"")</f>
        <v>F</v>
      </c>
      <c r="D17" s="122">
        <f t="array" ref="D17">IFERROR(INDEX(PtLookup!$A:$F,MATCH(1,(PtLookup!$A:$A=A17)*(PtLookup!$B:$B=C17),0),3),"")</f>
        <v>1</v>
      </c>
      <c r="E17" s="127" t="s">
        <v>1241</v>
      </c>
      <c r="F17" s="124">
        <f t="shared" si="1"/>
        <v>37</v>
      </c>
      <c r="G17" s="124" t="str">
        <f t="shared" si="2"/>
        <v/>
      </c>
      <c r="H17" s="124" t="str">
        <f t="shared" si="3"/>
        <v/>
      </c>
      <c r="I17" s="124" t="str">
        <f t="shared" si="4"/>
        <v/>
      </c>
      <c r="J17" s="124">
        <f t="shared" si="5"/>
        <v>2</v>
      </c>
      <c r="K17" s="124">
        <f t="shared" si="6"/>
        <v>1</v>
      </c>
      <c r="L17" s="124" t="str">
        <f t="shared" si="7"/>
        <v/>
      </c>
      <c r="M17" s="124" t="str">
        <f t="shared" si="8"/>
        <v/>
      </c>
      <c r="N17" s="124" t="str">
        <f>IFERROR(__xludf.DUMMYFUNCTION("TRIM(IFERROR(IFERROR(REGEXEXTRACT(E17,""\s{2}\w\s""),REGEXEXTRACT(E17,""\s\w\s{2}"")),""""))"),"e")</f>
        <v>e</v>
      </c>
      <c r="O17" s="124" t="str">
        <f>IFERROR(__xludf.DUMMYFUNCTION("IF(N17=""p"",REGEXEXTRACT(MID(E17,I17-2,2),""\d+"")+0,"""")"),"")</f>
        <v/>
      </c>
      <c r="P17" s="124" t="str">
        <f>IFERROR(__xludf.DUMMYFUNCTION("IF(N17=""p"",REGEXEXTRACT(MID(E17,I17+1,2),""\d+"")+0,"""")"),"")</f>
        <v/>
      </c>
      <c r="Q17" s="124" t="str">
        <f t="shared" si="9"/>
        <v>H</v>
      </c>
      <c r="R17" s="124" t="str">
        <f t="shared" si="10"/>
        <v/>
      </c>
      <c r="S17" s="125" t="str">
        <f t="shared" si="11"/>
        <v>H</v>
      </c>
      <c r="T17" s="125">
        <f t="array" ref="T17">IF(OR(A17="",C17=""),"",INDEX(PtLookup!$A:$F,MATCH(1,(PtLookup!$A:$A=$A17)*(PtLookup!$B:$B=$C17),0),4))</f>
        <v>2</v>
      </c>
      <c r="U17" s="125">
        <f t="array" ref="U17">IF(OR(A17="",C17=""),"",INDEX(PtLookup!$A:$F,MATCH(1,(PtLookup!$A:$A=$A17)*(PtLookup!$B:$B=$C17),0),5))</f>
        <v>1</v>
      </c>
      <c r="V17" s="125">
        <f t="array" ref="V17">IF(OR(A17="",C17=""),"",INDEX(PtLookup!$A:$F,MATCH(1,(PtLookup!$A:$A=$A17)*(PtLookup!$B:$B=$C17),0),6))</f>
        <v>8</v>
      </c>
      <c r="W17" s="126" t="str">
        <f t="shared" si="12"/>
        <v>SK Franz Josef City</v>
      </c>
      <c r="X17" s="125" t="str">
        <f>IFERROR(__xludf.DUMMYFUNCTION("IF(OR(A17="""",B17=""""),"""",IF(C17=""GRP"",RIGHT(TRIM(LEFT(E17,FIND(""–"",E17)-3)),3),REGEXEXTRACT(LEFT(E17,5),""\w{3}"")))"),"PIS")</f>
        <v>PIS</v>
      </c>
      <c r="Y17" s="125" t="str">
        <f t="shared" si="13"/>
        <v>Win</v>
      </c>
      <c r="Z17" s="125"/>
      <c r="AA17" s="126" t="str">
        <f t="shared" si="14"/>
        <v>Fontvielle Impact</v>
      </c>
      <c r="AB17" s="125" t="str">
        <f>IFERROR(__xludf.DUMMYFUNCTION("IF(OR(A17="""",B17=""""),"""",IF(C17=""GRP"",TRIM(RIGHT(E17,3)),REGEXEXTRACT(REGEXEXTRACT(MID(E17,F17,100),""[(]\w{3}[)]""),""\w{3}"")))"),"VLD")</f>
        <v>VLD</v>
      </c>
      <c r="AC17" s="125" t="str">
        <f t="shared" si="15"/>
        <v>Elim</v>
      </c>
      <c r="AD17" s="125"/>
    </row>
    <row r="18" ht="9.0" customHeight="1">
      <c r="A18" s="120" t="s">
        <v>1222</v>
      </c>
      <c r="B18" s="121" t="s">
        <v>1230</v>
      </c>
      <c r="C18" s="122" t="str">
        <f t="array" ref="C18">IFERROR(INDEX(PtLookup!$H:$I,MATCH(B18,PtLookup!$I:$I,0),1),"")</f>
        <v>F</v>
      </c>
      <c r="D18" s="122">
        <f t="array" ref="D18">IFERROR(INDEX(PtLookup!$A:$F,MATCH(1,(PtLookup!$A:$A=A18)*(PtLookup!$B:$B=C18),0),3),"")</f>
        <v>1</v>
      </c>
      <c r="E18" s="127" t="s">
        <v>1242</v>
      </c>
      <c r="F18" s="124">
        <f t="shared" si="1"/>
        <v>37</v>
      </c>
      <c r="G18" s="124" t="str">
        <f t="shared" si="2"/>
        <v/>
      </c>
      <c r="H18" s="124" t="str">
        <f t="shared" si="3"/>
        <v/>
      </c>
      <c r="I18" s="124" t="str">
        <f t="shared" si="4"/>
        <v/>
      </c>
      <c r="J18" s="124">
        <f t="shared" si="5"/>
        <v>3</v>
      </c>
      <c r="K18" s="124">
        <f t="shared" si="6"/>
        <v>0</v>
      </c>
      <c r="L18" s="124" t="str">
        <f t="shared" si="7"/>
        <v/>
      </c>
      <c r="M18" s="124" t="str">
        <f t="shared" si="8"/>
        <v/>
      </c>
      <c r="N18" s="124" t="str">
        <f>IFERROR(__xludf.DUMMYFUNCTION("TRIM(IFERROR(IFERROR(REGEXEXTRACT(E18,""\s{2}\w\s""),REGEXEXTRACT(E18,""\s\w\s{2}"")),""""))"),"")</f>
        <v/>
      </c>
      <c r="O18" s="124" t="str">
        <f>IFERROR(__xludf.DUMMYFUNCTION("IF(N18=""p"",REGEXEXTRACT(MID(E18,I18-2,2),""\d+"")+0,"""")"),"")</f>
        <v/>
      </c>
      <c r="P18" s="124" t="str">
        <f>IFERROR(__xludf.DUMMYFUNCTION("IF(N18=""p"",REGEXEXTRACT(MID(E18,I18+1,2),""\d+"")+0,"""")"),"")</f>
        <v/>
      </c>
      <c r="Q18" s="124" t="str">
        <f t="shared" si="9"/>
        <v>H</v>
      </c>
      <c r="R18" s="124" t="str">
        <f t="shared" si="10"/>
        <v/>
      </c>
      <c r="S18" s="125" t="str">
        <f t="shared" si="11"/>
        <v>H</v>
      </c>
      <c r="T18" s="125">
        <f t="array" ref="T18">IF(OR(A18="",C18=""),"",INDEX(PtLookup!$A:$F,MATCH(1,(PtLookup!$A:$A=$A18)*(PtLookup!$B:$B=$C18),0),4))</f>
        <v>2</v>
      </c>
      <c r="U18" s="125">
        <f t="array" ref="U18">IF(OR(A18="",C18=""),"",INDEX(PtLookup!$A:$F,MATCH(1,(PtLookup!$A:$A=$A18)*(PtLookup!$B:$B=$C18),0),5))</f>
        <v>1</v>
      </c>
      <c r="V18" s="125">
        <f t="array" ref="V18">IF(OR(A18="",C18=""),"",INDEX(PtLookup!$A:$F,MATCH(1,(PtLookup!$A:$A=$A18)*(PtLookup!$B:$B=$C18),0),6))</f>
        <v>8</v>
      </c>
      <c r="W18" s="126" t="str">
        <f t="shared" si="12"/>
        <v>Marinos Metropolis</v>
      </c>
      <c r="X18" s="125" t="str">
        <f>IFERROR(__xludf.DUMMYFUNCTION("IF(OR(A18="""",B18=""""),"""",IF(C18=""GRP"",RIGHT(TRIM(LEFT(E18,FIND(""–"",E18)-3)),3),REGEXEXTRACT(LEFT(E18,5),""\w{3}"")))"),"VLD")</f>
        <v>VLD</v>
      </c>
      <c r="Y18" s="125" t="str">
        <f t="shared" si="13"/>
        <v>Win</v>
      </c>
      <c r="Z18" s="125"/>
      <c r="AA18" s="126" t="str">
        <f t="shared" si="14"/>
        <v>Cedniavella</v>
      </c>
      <c r="AB18" s="125" t="str">
        <f>IFERROR(__xludf.DUMMYFUNCTION("IF(OR(A18="""",B18=""""),"""",IF(C18=""GRP"",TRIM(RIGHT(E18,3)),REGEXEXTRACT(REGEXEXTRACT(MID(E18,F18,100),""[(]\w{3}[)]""),""\w{3}"")))"),"TUR")</f>
        <v>TUR</v>
      </c>
      <c r="AC18" s="125" t="str">
        <f t="shared" si="15"/>
        <v>Elim</v>
      </c>
      <c r="AD18" s="125"/>
    </row>
    <row r="19" ht="9.0" customHeight="1">
      <c r="A19" s="120"/>
      <c r="B19" s="121"/>
      <c r="C19" s="122" t="str">
        <f t="array" ref="C19">IFERROR(INDEX(PtLookup!$H:$I,MATCH(B19,PtLookup!$I:$I,0),1),"")</f>
        <v/>
      </c>
      <c r="D19" s="122" t="str">
        <f t="array" ref="D19">IFERROR(INDEX(PtLookup!$A:$F,MATCH(1,(PtLookup!$A:$A=A19)*(PtLookup!$B:$B=C19),0),3),"")</f>
        <v/>
      </c>
      <c r="E19" s="127"/>
      <c r="F19" s="124" t="str">
        <f t="shared" si="1"/>
        <v/>
      </c>
      <c r="G19" s="124" t="str">
        <f t="shared" si="2"/>
        <v/>
      </c>
      <c r="H19" s="124" t="str">
        <f t="shared" si="3"/>
        <v/>
      </c>
      <c r="I19" s="124" t="str">
        <f t="shared" si="4"/>
        <v/>
      </c>
      <c r="J19" s="124" t="str">
        <f t="shared" si="5"/>
        <v/>
      </c>
      <c r="K19" s="124" t="str">
        <f t="shared" si="6"/>
        <v/>
      </c>
      <c r="L19" s="124" t="str">
        <f t="shared" si="7"/>
        <v/>
      </c>
      <c r="M19" s="124" t="str">
        <f t="shared" si="8"/>
        <v/>
      </c>
      <c r="N19" s="124" t="str">
        <f>IFERROR(__xludf.DUMMYFUNCTION("TRIM(IFERROR(IFERROR(REGEXEXTRACT(E19,""\s{2}\w\s""),REGEXEXTRACT(E19,""\s\w\s{2}"")),""""))"),"")</f>
        <v/>
      </c>
      <c r="O19" s="124" t="str">
        <f>IFERROR(__xludf.DUMMYFUNCTION("IF(N19=""p"",REGEXEXTRACT(MID(E19,I19-2,2),""\d+"")+0,"""")"),"")</f>
        <v/>
      </c>
      <c r="P19" s="124" t="str">
        <f>IFERROR(__xludf.DUMMYFUNCTION("IF(N19=""p"",REGEXEXTRACT(MID(E19,I19+1,2),""\d+"")+0,"""")"),"")</f>
        <v/>
      </c>
      <c r="Q19" s="124" t="str">
        <f t="shared" si="9"/>
        <v/>
      </c>
      <c r="R19" s="124" t="str">
        <f t="shared" si="10"/>
        <v/>
      </c>
      <c r="S19" s="125" t="str">
        <f t="shared" si="11"/>
        <v/>
      </c>
      <c r="T19" s="125" t="str">
        <f t="array" ref="T19">IF(OR(A19="",C19=""),"",INDEX(PtLookup!$A:$F,MATCH(1,(PtLookup!$A:$A=$A19)*(PtLookup!$B:$B=$C19),0),4))</f>
        <v/>
      </c>
      <c r="U19" s="125" t="str">
        <f t="array" ref="U19">IF(OR(A19="",C19=""),"",INDEX(PtLookup!$A:$F,MATCH(1,(PtLookup!$A:$A=$A19)*(PtLookup!$B:$B=$C19),0),5))</f>
        <v/>
      </c>
      <c r="V19" s="125" t="str">
        <f t="array" ref="V19">IF(OR(A19="",C19=""),"",INDEX(PtLookup!$A:$F,MATCH(1,(PtLookup!$A:$A=$A19)*(PtLookup!$B:$B=$C19),0),6))</f>
        <v/>
      </c>
      <c r="W19" s="126" t="str">
        <f t="shared" si="12"/>
        <v/>
      </c>
      <c r="X19" s="125" t="str">
        <f>IFERROR(__xludf.DUMMYFUNCTION("IF(OR(A19="""",B19=""""),"""",IF(C19=""GRP"",RIGHT(TRIM(LEFT(E19,FIND(""–"",E19)-3)),3),REGEXEXTRACT(LEFT(E19,5),""\w{3}"")))"),"")</f>
        <v/>
      </c>
      <c r="Y19" s="125" t="str">
        <f t="shared" si="13"/>
        <v/>
      </c>
      <c r="Z19" s="125"/>
      <c r="AA19" s="126" t="str">
        <f t="shared" si="14"/>
        <v/>
      </c>
      <c r="AB19" s="125" t="str">
        <f>IFERROR(__xludf.DUMMYFUNCTION("IF(OR(A19="""",B19=""""),"""",IF(C19=""GRP"",TRIM(RIGHT(E19,3)),REGEXEXTRACT(REGEXEXTRACT(MID(E19,F19,100),""[(]\w{3}[)]""),""\w{3}"")))"),"")</f>
        <v/>
      </c>
      <c r="AC19" s="125" t="str">
        <f t="shared" si="15"/>
        <v/>
      </c>
      <c r="AD19" s="125"/>
    </row>
    <row r="20" ht="9.0" customHeight="1">
      <c r="A20" s="120"/>
      <c r="B20" s="121"/>
      <c r="C20" s="122" t="str">
        <f t="array" ref="C20">IFERROR(INDEX(PtLookup!$H:$I,MATCH(B20,PtLookup!$I:$I,0),1),"")</f>
        <v/>
      </c>
      <c r="D20" s="122" t="str">
        <f t="array" ref="D20">IFERROR(INDEX(PtLookup!$A:$F,MATCH(1,(PtLookup!$A:$A=A20)*(PtLookup!$B:$B=C20),0),3),"")</f>
        <v/>
      </c>
      <c r="E20" s="127"/>
      <c r="F20" s="124" t="str">
        <f t="shared" si="1"/>
        <v/>
      </c>
      <c r="G20" s="124" t="str">
        <f t="shared" si="2"/>
        <v/>
      </c>
      <c r="H20" s="124" t="str">
        <f t="shared" si="3"/>
        <v/>
      </c>
      <c r="I20" s="124" t="str">
        <f t="shared" si="4"/>
        <v/>
      </c>
      <c r="J20" s="124" t="str">
        <f t="shared" si="5"/>
        <v/>
      </c>
      <c r="K20" s="124" t="str">
        <f t="shared" si="6"/>
        <v/>
      </c>
      <c r="L20" s="124" t="str">
        <f t="shared" si="7"/>
        <v/>
      </c>
      <c r="M20" s="124" t="str">
        <f t="shared" si="8"/>
        <v/>
      </c>
      <c r="N20" s="124" t="str">
        <f>IFERROR(__xludf.DUMMYFUNCTION("TRIM(IFERROR(IFERROR(REGEXEXTRACT(E20,""\s{2}\w\s""),REGEXEXTRACT(E20,""\s\w\s{2}"")),""""))"),"")</f>
        <v/>
      </c>
      <c r="O20" s="124" t="str">
        <f>IFERROR(__xludf.DUMMYFUNCTION("IF(N20=""p"",REGEXEXTRACT(MID(E20,I20-2,2),""\d+"")+0,"""")"),"")</f>
        <v/>
      </c>
      <c r="P20" s="124" t="str">
        <f>IFERROR(__xludf.DUMMYFUNCTION("IF(N20=""p"",REGEXEXTRACT(MID(E20,I20+1,2),""\d+"")+0,"""")"),"")</f>
        <v/>
      </c>
      <c r="Q20" s="124" t="str">
        <f t="shared" si="9"/>
        <v/>
      </c>
      <c r="R20" s="124" t="str">
        <f t="shared" si="10"/>
        <v/>
      </c>
      <c r="S20" s="125" t="str">
        <f t="shared" si="11"/>
        <v/>
      </c>
      <c r="T20" s="125" t="str">
        <f t="array" ref="T20">IF(OR(A20="",C20=""),"",INDEX(PtLookup!$A:$F,MATCH(1,(PtLookup!$A:$A=$A20)*(PtLookup!$B:$B=$C20),0),4))</f>
        <v/>
      </c>
      <c r="U20" s="125" t="str">
        <f t="array" ref="U20">IF(OR(A20="",C20=""),"",INDEX(PtLookup!$A:$F,MATCH(1,(PtLookup!$A:$A=$A20)*(PtLookup!$B:$B=$C20),0),5))</f>
        <v/>
      </c>
      <c r="V20" s="125" t="str">
        <f t="array" ref="V20">IF(OR(A20="",C20=""),"",INDEX(PtLookup!$A:$F,MATCH(1,(PtLookup!$A:$A=$A20)*(PtLookup!$B:$B=$C20),0),6))</f>
        <v/>
      </c>
      <c r="W20" s="126" t="str">
        <f t="shared" si="12"/>
        <v/>
      </c>
      <c r="X20" s="125" t="str">
        <f>IFERROR(__xludf.DUMMYFUNCTION("IF(OR(A20="""",B20=""""),"""",IF(C20=""GRP"",RIGHT(TRIM(LEFT(E20,FIND(""–"",E20)-3)),3),REGEXEXTRACT(LEFT(E20,5),""\w{3}"")))"),"")</f>
        <v/>
      </c>
      <c r="Y20" s="125" t="str">
        <f t="shared" si="13"/>
        <v/>
      </c>
      <c r="Z20" s="125"/>
      <c r="AA20" s="126" t="str">
        <f t="shared" si="14"/>
        <v/>
      </c>
      <c r="AB20" s="125" t="str">
        <f>IFERROR(__xludf.DUMMYFUNCTION("IF(OR(A20="""",B20=""""),"""",IF(C20=""GRP"",TRIM(RIGHT(E20,3)),REGEXEXTRACT(REGEXEXTRACT(MID(E20,F20,100),""[(]\w{3}[)]""),""\w{3}"")))"),"")</f>
        <v/>
      </c>
      <c r="AC20" s="125" t="str">
        <f t="shared" si="15"/>
        <v/>
      </c>
      <c r="AD20" s="125"/>
    </row>
    <row r="21" ht="9.0" customHeight="1">
      <c r="A21" s="120"/>
      <c r="B21" s="121"/>
      <c r="C21" s="122" t="str">
        <f t="array" ref="C21">IFERROR(INDEX(PtLookup!$H:$I,MATCH(B21,PtLookup!$I:$I,0),1),"")</f>
        <v/>
      </c>
      <c r="D21" s="122" t="str">
        <f t="array" ref="D21">IFERROR(INDEX(PtLookup!$A:$F,MATCH(1,(PtLookup!$A:$A=A21)*(PtLookup!$B:$B=C21),0),3),"")</f>
        <v/>
      </c>
      <c r="E21" s="127"/>
      <c r="F21" s="124" t="str">
        <f t="shared" si="1"/>
        <v/>
      </c>
      <c r="G21" s="124" t="str">
        <f t="shared" si="2"/>
        <v/>
      </c>
      <c r="H21" s="124" t="str">
        <f t="shared" si="3"/>
        <v/>
      </c>
      <c r="I21" s="124" t="str">
        <f t="shared" si="4"/>
        <v/>
      </c>
      <c r="J21" s="124" t="str">
        <f t="shared" si="5"/>
        <v/>
      </c>
      <c r="K21" s="124" t="str">
        <f t="shared" si="6"/>
        <v/>
      </c>
      <c r="L21" s="124" t="str">
        <f t="shared" si="7"/>
        <v/>
      </c>
      <c r="M21" s="124" t="str">
        <f t="shared" si="8"/>
        <v/>
      </c>
      <c r="N21" s="124" t="str">
        <f>IFERROR(__xludf.DUMMYFUNCTION("TRIM(IFERROR(IFERROR(REGEXEXTRACT(E21,""\s{2}\w\s""),REGEXEXTRACT(E21,""\s\w\s{2}"")),""""))"),"")</f>
        <v/>
      </c>
      <c r="O21" s="124" t="str">
        <f>IFERROR(__xludf.DUMMYFUNCTION("IF(N21=""p"",REGEXEXTRACT(MID(E21,I21-2,2),""\d+"")+0,"""")"),"")</f>
        <v/>
      </c>
      <c r="P21" s="124" t="str">
        <f>IFERROR(__xludf.DUMMYFUNCTION("IF(N21=""p"",REGEXEXTRACT(MID(E21,I21+1,2),""\d+"")+0,"""")"),"")</f>
        <v/>
      </c>
      <c r="Q21" s="124" t="str">
        <f t="shared" si="9"/>
        <v/>
      </c>
      <c r="R21" s="124" t="str">
        <f t="shared" si="10"/>
        <v/>
      </c>
      <c r="S21" s="125" t="str">
        <f t="shared" si="11"/>
        <v/>
      </c>
      <c r="T21" s="125" t="str">
        <f t="array" ref="T21">IF(OR(A21="",C21=""),"",INDEX(PtLookup!$A:$F,MATCH(1,(PtLookup!$A:$A=$A21)*(PtLookup!$B:$B=$C21),0),4))</f>
        <v/>
      </c>
      <c r="U21" s="125" t="str">
        <f t="array" ref="U21">IF(OR(A21="",C21=""),"",INDEX(PtLookup!$A:$F,MATCH(1,(PtLookup!$A:$A=$A21)*(PtLookup!$B:$B=$C21),0),5))</f>
        <v/>
      </c>
      <c r="V21" s="125" t="str">
        <f t="array" ref="V21">IF(OR(A21="",C21=""),"",INDEX(PtLookup!$A:$F,MATCH(1,(PtLookup!$A:$A=$A21)*(PtLookup!$B:$B=$C21),0),6))</f>
        <v/>
      </c>
      <c r="W21" s="126" t="str">
        <f t="shared" si="12"/>
        <v/>
      </c>
      <c r="X21" s="125" t="str">
        <f>IFERROR(__xludf.DUMMYFUNCTION("IF(OR(A21="""",B21=""""),"""",IF(C21=""GRP"",RIGHT(TRIM(LEFT(E21,FIND(""–"",E21)-3)),3),REGEXEXTRACT(LEFT(E21,5),""\w{3}"")))"),"")</f>
        <v/>
      </c>
      <c r="Y21" s="125" t="str">
        <f t="shared" si="13"/>
        <v/>
      </c>
      <c r="Z21" s="125"/>
      <c r="AA21" s="126" t="str">
        <f t="shared" si="14"/>
        <v/>
      </c>
      <c r="AB21" s="125" t="str">
        <f>IFERROR(__xludf.DUMMYFUNCTION("IF(OR(A21="""",B21=""""),"""",IF(C21=""GRP"",TRIM(RIGHT(E21,3)),REGEXEXTRACT(REGEXEXTRACT(MID(E21,F21,100),""[(]\w{3}[)]""),""\w{3}"")))"),"")</f>
        <v/>
      </c>
      <c r="AC21" s="125" t="str">
        <f t="shared" si="15"/>
        <v/>
      </c>
      <c r="AD21" s="125"/>
    </row>
    <row r="22" ht="9.0" customHeight="1">
      <c r="A22" s="120"/>
      <c r="B22" s="121"/>
      <c r="C22" s="122" t="str">
        <f t="array" ref="C22">IFERROR(INDEX(PtLookup!$H:$I,MATCH(B22,PtLookup!$I:$I,0),1),"")</f>
        <v/>
      </c>
      <c r="D22" s="122" t="str">
        <f t="array" ref="D22">IFERROR(INDEX(PtLookup!$A:$F,MATCH(1,(PtLookup!$A:$A=A22)*(PtLookup!$B:$B=C22),0),3),"")</f>
        <v/>
      </c>
      <c r="E22" s="127"/>
      <c r="F22" s="124" t="str">
        <f t="shared" si="1"/>
        <v/>
      </c>
      <c r="G22" s="124" t="str">
        <f t="shared" si="2"/>
        <v/>
      </c>
      <c r="H22" s="124" t="str">
        <f t="shared" si="3"/>
        <v/>
      </c>
      <c r="I22" s="124" t="str">
        <f t="shared" si="4"/>
        <v/>
      </c>
      <c r="J22" s="124" t="str">
        <f t="shared" si="5"/>
        <v/>
      </c>
      <c r="K22" s="124" t="str">
        <f t="shared" si="6"/>
        <v/>
      </c>
      <c r="L22" s="124" t="str">
        <f t="shared" si="7"/>
        <v/>
      </c>
      <c r="M22" s="124" t="str">
        <f t="shared" si="8"/>
        <v/>
      </c>
      <c r="N22" s="124" t="str">
        <f>IFERROR(__xludf.DUMMYFUNCTION("TRIM(IFERROR(IFERROR(REGEXEXTRACT(E22,""\s{2}\w\s""),REGEXEXTRACT(E22,""\s\w\s{2}"")),""""))"),"")</f>
        <v/>
      </c>
      <c r="O22" s="124" t="str">
        <f>IFERROR(__xludf.DUMMYFUNCTION("IF(N22=""p"",REGEXEXTRACT(MID(E22,I22-2,2),""\d+"")+0,"""")"),"")</f>
        <v/>
      </c>
      <c r="P22" s="124" t="str">
        <f>IFERROR(__xludf.DUMMYFUNCTION("IF(N22=""p"",REGEXEXTRACT(MID(E22,I22+1,2),""\d+"")+0,"""")"),"")</f>
        <v/>
      </c>
      <c r="Q22" s="124" t="str">
        <f t="shared" si="9"/>
        <v/>
      </c>
      <c r="R22" s="124" t="str">
        <f t="shared" si="10"/>
        <v/>
      </c>
      <c r="S22" s="125" t="str">
        <f t="shared" si="11"/>
        <v/>
      </c>
      <c r="T22" s="125" t="str">
        <f t="array" ref="T22">IF(OR(A22="",C22=""),"",INDEX(PtLookup!$A:$F,MATCH(1,(PtLookup!$A:$A=$A22)*(PtLookup!$B:$B=$C22),0),4))</f>
        <v/>
      </c>
      <c r="U22" s="125" t="str">
        <f t="array" ref="U22">IF(OR(A22="",C22=""),"",INDEX(PtLookup!$A:$F,MATCH(1,(PtLookup!$A:$A=$A22)*(PtLookup!$B:$B=$C22),0),5))</f>
        <v/>
      </c>
      <c r="V22" s="125" t="str">
        <f t="array" ref="V22">IF(OR(A22="",C22=""),"",INDEX(PtLookup!$A:$F,MATCH(1,(PtLookup!$A:$A=$A22)*(PtLookup!$B:$B=$C22),0),6))</f>
        <v/>
      </c>
      <c r="W22" s="126" t="str">
        <f t="shared" si="12"/>
        <v/>
      </c>
      <c r="X22" s="125" t="str">
        <f>IFERROR(__xludf.DUMMYFUNCTION("IF(OR(A22="""",B22=""""),"""",IF(C22=""GRP"",RIGHT(TRIM(LEFT(E22,FIND(""–"",E22)-3)),3),REGEXEXTRACT(LEFT(E22,5),""\w{3}"")))"),"")</f>
        <v/>
      </c>
      <c r="Y22" s="125" t="str">
        <f t="shared" si="13"/>
        <v/>
      </c>
      <c r="Z22" s="125"/>
      <c r="AA22" s="126" t="str">
        <f t="shared" si="14"/>
        <v/>
      </c>
      <c r="AB22" s="125" t="str">
        <f>IFERROR(__xludf.DUMMYFUNCTION("IF(OR(A22="""",B22=""""),"""",IF(C22=""GRP"",TRIM(RIGHT(E22,3)),REGEXEXTRACT(REGEXEXTRACT(MID(E22,F22,100),""[(]\w{3}[)]""),""\w{3}"")))"),"")</f>
        <v/>
      </c>
      <c r="AC22" s="125" t="str">
        <f t="shared" si="15"/>
        <v/>
      </c>
      <c r="AD22" s="125"/>
    </row>
    <row r="23" ht="9.0" customHeight="1">
      <c r="A23" s="120"/>
      <c r="B23" s="121"/>
      <c r="C23" s="122" t="str">
        <f t="array" ref="C23">IFERROR(INDEX(PtLookup!$H:$I,MATCH(B23,PtLookup!$I:$I,0),1),"")</f>
        <v/>
      </c>
      <c r="D23" s="122" t="str">
        <f t="array" ref="D23">IFERROR(INDEX(PtLookup!$A:$F,MATCH(1,(PtLookup!$A:$A=A23)*(PtLookup!$B:$B=C23),0),3),"")</f>
        <v/>
      </c>
      <c r="E23" s="127"/>
      <c r="F23" s="124" t="str">
        <f t="shared" si="1"/>
        <v/>
      </c>
      <c r="G23" s="124" t="str">
        <f t="shared" si="2"/>
        <v/>
      </c>
      <c r="H23" s="124" t="str">
        <f t="shared" si="3"/>
        <v/>
      </c>
      <c r="I23" s="124" t="str">
        <f t="shared" si="4"/>
        <v/>
      </c>
      <c r="J23" s="124" t="str">
        <f t="shared" si="5"/>
        <v/>
      </c>
      <c r="K23" s="124" t="str">
        <f t="shared" si="6"/>
        <v/>
      </c>
      <c r="L23" s="124" t="str">
        <f t="shared" si="7"/>
        <v/>
      </c>
      <c r="M23" s="124" t="str">
        <f t="shared" si="8"/>
        <v/>
      </c>
      <c r="N23" s="124" t="str">
        <f>IFERROR(__xludf.DUMMYFUNCTION("TRIM(IFERROR(IFERROR(REGEXEXTRACT(E23,""\s{2}\w\s""),REGEXEXTRACT(E23,""\s\w\s{2}"")),""""))"),"")</f>
        <v/>
      </c>
      <c r="O23" s="124" t="str">
        <f>IFERROR(__xludf.DUMMYFUNCTION("IF(N23=""p"",REGEXEXTRACT(MID(E23,I23-2,2),""\d+"")+0,"""")"),"")</f>
        <v/>
      </c>
      <c r="P23" s="124" t="str">
        <f>IFERROR(__xludf.DUMMYFUNCTION("IF(N23=""p"",REGEXEXTRACT(MID(E23,I23+1,2),""\d+"")+0,"""")"),"")</f>
        <v/>
      </c>
      <c r="Q23" s="124" t="str">
        <f t="shared" si="9"/>
        <v/>
      </c>
      <c r="R23" s="124" t="str">
        <f t="shared" si="10"/>
        <v/>
      </c>
      <c r="S23" s="125" t="str">
        <f t="shared" si="11"/>
        <v/>
      </c>
      <c r="T23" s="125" t="str">
        <f t="array" ref="T23">IF(OR(A23="",C23=""),"",INDEX(PtLookup!$A:$F,MATCH(1,(PtLookup!$A:$A=$A23)*(PtLookup!$B:$B=$C23),0),4))</f>
        <v/>
      </c>
      <c r="U23" s="125" t="str">
        <f t="array" ref="U23">IF(OR(A23="",C23=""),"",INDEX(PtLookup!$A:$F,MATCH(1,(PtLookup!$A:$A=$A23)*(PtLookup!$B:$B=$C23),0),5))</f>
        <v/>
      </c>
      <c r="V23" s="125" t="str">
        <f t="array" ref="V23">IF(OR(A23="",C23=""),"",INDEX(PtLookup!$A:$F,MATCH(1,(PtLookup!$A:$A=$A23)*(PtLookup!$B:$B=$C23),0),6))</f>
        <v/>
      </c>
      <c r="W23" s="126" t="str">
        <f t="shared" si="12"/>
        <v/>
      </c>
      <c r="X23" s="125" t="str">
        <f>IFERROR(__xludf.DUMMYFUNCTION("IF(OR(A23="""",B23=""""),"""",IF(C23=""GRP"",RIGHT(TRIM(LEFT(E23,FIND(""–"",E23)-3)),3),REGEXEXTRACT(LEFT(E23,5),""\w{3}"")))"),"")</f>
        <v/>
      </c>
      <c r="Y23" s="125" t="str">
        <f t="shared" si="13"/>
        <v/>
      </c>
      <c r="Z23" s="125"/>
      <c r="AA23" s="126" t="str">
        <f t="shared" si="14"/>
        <v/>
      </c>
      <c r="AB23" s="125" t="str">
        <f>IFERROR(__xludf.DUMMYFUNCTION("IF(OR(A23="""",B23=""""),"""",IF(C23=""GRP"",TRIM(RIGHT(E23,3)),REGEXEXTRACT(REGEXEXTRACT(MID(E23,F23,100),""[(]\w{3}[)]""),""\w{3}"")))"),"")</f>
        <v/>
      </c>
      <c r="AC23" s="125" t="str">
        <f t="shared" si="15"/>
        <v/>
      </c>
      <c r="AD23" s="125"/>
    </row>
    <row r="24" ht="9.0" customHeight="1">
      <c r="A24" s="120"/>
      <c r="B24" s="121"/>
      <c r="C24" s="122" t="str">
        <f t="array" ref="C24">IFERROR(INDEX(PtLookup!$H:$I,MATCH(B24,PtLookup!$I:$I,0),1),"")</f>
        <v/>
      </c>
      <c r="D24" s="122" t="str">
        <f t="array" ref="D24">IFERROR(INDEX(PtLookup!$A:$F,MATCH(1,(PtLookup!$A:$A=A24)*(PtLookup!$B:$B=C24),0),3),"")</f>
        <v/>
      </c>
      <c r="E24" s="127"/>
      <c r="F24" s="124" t="str">
        <f t="shared" si="1"/>
        <v/>
      </c>
      <c r="G24" s="124" t="str">
        <f t="shared" si="2"/>
        <v/>
      </c>
      <c r="H24" s="124" t="str">
        <f t="shared" si="3"/>
        <v/>
      </c>
      <c r="I24" s="124" t="str">
        <f t="shared" si="4"/>
        <v/>
      </c>
      <c r="J24" s="124" t="str">
        <f t="shared" si="5"/>
        <v/>
      </c>
      <c r="K24" s="124" t="str">
        <f t="shared" si="6"/>
        <v/>
      </c>
      <c r="L24" s="124" t="str">
        <f t="shared" si="7"/>
        <v/>
      </c>
      <c r="M24" s="124" t="str">
        <f t="shared" si="8"/>
        <v/>
      </c>
      <c r="N24" s="124" t="str">
        <f>IFERROR(__xludf.DUMMYFUNCTION("TRIM(IFERROR(IFERROR(REGEXEXTRACT(E24,""\s{2}\w\s""),REGEXEXTRACT(E24,""\s\w\s{2}"")),""""))"),"")</f>
        <v/>
      </c>
      <c r="O24" s="124" t="str">
        <f>IFERROR(__xludf.DUMMYFUNCTION("IF(N24=""p"",REGEXEXTRACT(MID(E24,I24-2,2),""\d+"")+0,"""")"),"")</f>
        <v/>
      </c>
      <c r="P24" s="124" t="str">
        <f>IFERROR(__xludf.DUMMYFUNCTION("IF(N24=""p"",REGEXEXTRACT(MID(E24,I24+1,2),""\d+"")+0,"""")"),"")</f>
        <v/>
      </c>
      <c r="Q24" s="124" t="str">
        <f t="shared" si="9"/>
        <v/>
      </c>
      <c r="R24" s="124" t="str">
        <f t="shared" si="10"/>
        <v/>
      </c>
      <c r="S24" s="125" t="str">
        <f t="shared" si="11"/>
        <v/>
      </c>
      <c r="T24" s="125" t="str">
        <f t="array" ref="T24">IF(OR(A24="",C24=""),"",INDEX(PtLookup!$A:$F,MATCH(1,(PtLookup!$A:$A=$A24)*(PtLookup!$B:$B=$C24),0),4))</f>
        <v/>
      </c>
      <c r="U24" s="125" t="str">
        <f t="array" ref="U24">IF(OR(A24="",C24=""),"",INDEX(PtLookup!$A:$F,MATCH(1,(PtLookup!$A:$A=$A24)*(PtLookup!$B:$B=$C24),0),5))</f>
        <v/>
      </c>
      <c r="V24" s="125" t="str">
        <f t="array" ref="V24">IF(OR(A24="",C24=""),"",INDEX(PtLookup!$A:$F,MATCH(1,(PtLookup!$A:$A=$A24)*(PtLookup!$B:$B=$C24),0),6))</f>
        <v/>
      </c>
      <c r="W24" s="126" t="str">
        <f t="shared" si="12"/>
        <v/>
      </c>
      <c r="X24" s="125" t="str">
        <f>IFERROR(__xludf.DUMMYFUNCTION("IF(OR(A24="""",B24=""""),"""",IF(C24=""GRP"",RIGHT(TRIM(LEFT(E24,FIND(""–"",E24)-3)),3),REGEXEXTRACT(LEFT(E24,5),""\w{3}"")))"),"")</f>
        <v/>
      </c>
      <c r="Y24" s="125" t="str">
        <f t="shared" si="13"/>
        <v/>
      </c>
      <c r="Z24" s="125"/>
      <c r="AA24" s="126" t="str">
        <f t="shared" si="14"/>
        <v/>
      </c>
      <c r="AB24" s="125" t="str">
        <f>IFERROR(__xludf.DUMMYFUNCTION("IF(OR(A24="""",B24=""""),"""",IF(C24=""GRP"",TRIM(RIGHT(E24,3)),REGEXEXTRACT(REGEXEXTRACT(MID(E24,F24,100),""[(]\w{3}[)]""),""\w{3}"")))"),"")</f>
        <v/>
      </c>
      <c r="AC24" s="125" t="str">
        <f t="shared" si="15"/>
        <v/>
      </c>
      <c r="AD24" s="125"/>
    </row>
    <row r="25" ht="9.0" customHeight="1">
      <c r="A25" s="120"/>
      <c r="B25" s="121"/>
      <c r="C25" s="122" t="str">
        <f t="array" ref="C25">IFERROR(INDEX(PtLookup!$H:$I,MATCH(B25,PtLookup!$I:$I,0),1),"")</f>
        <v/>
      </c>
      <c r="D25" s="122" t="str">
        <f t="array" ref="D25">IFERROR(INDEX(PtLookup!$A:$F,MATCH(1,(PtLookup!$A:$A=A25)*(PtLookup!$B:$B=C25),0),3),"")</f>
        <v/>
      </c>
      <c r="E25" s="127"/>
      <c r="F25" s="124" t="str">
        <f t="shared" si="1"/>
        <v/>
      </c>
      <c r="G25" s="124" t="str">
        <f t="shared" si="2"/>
        <v/>
      </c>
      <c r="H25" s="124" t="str">
        <f t="shared" si="3"/>
        <v/>
      </c>
      <c r="I25" s="124" t="str">
        <f t="shared" si="4"/>
        <v/>
      </c>
      <c r="J25" s="124" t="str">
        <f t="shared" si="5"/>
        <v/>
      </c>
      <c r="K25" s="124" t="str">
        <f t="shared" si="6"/>
        <v/>
      </c>
      <c r="L25" s="124" t="str">
        <f t="shared" si="7"/>
        <v/>
      </c>
      <c r="M25" s="124" t="str">
        <f t="shared" si="8"/>
        <v/>
      </c>
      <c r="N25" s="124" t="str">
        <f>IFERROR(__xludf.DUMMYFUNCTION("TRIM(IFERROR(IFERROR(REGEXEXTRACT(E25,""\s{2}\w\s""),REGEXEXTRACT(E25,""\s\w\s{2}"")),""""))"),"")</f>
        <v/>
      </c>
      <c r="O25" s="124" t="str">
        <f>IFERROR(__xludf.DUMMYFUNCTION("IF(N25=""p"",REGEXEXTRACT(MID(E25,I25-2,2),""\d+"")+0,"""")"),"")</f>
        <v/>
      </c>
      <c r="P25" s="124" t="str">
        <f>IFERROR(__xludf.DUMMYFUNCTION("IF(N25=""p"",REGEXEXTRACT(MID(E25,I25+1,2),""\d+"")+0,"""")"),"")</f>
        <v/>
      </c>
      <c r="Q25" s="124" t="str">
        <f t="shared" si="9"/>
        <v/>
      </c>
      <c r="R25" s="124" t="str">
        <f t="shared" si="10"/>
        <v/>
      </c>
      <c r="S25" s="125" t="str">
        <f t="shared" si="11"/>
        <v/>
      </c>
      <c r="T25" s="125" t="str">
        <f t="array" ref="T25">IF(OR(A25="",C25=""),"",INDEX(PtLookup!$A:$F,MATCH(1,(PtLookup!$A:$A=$A25)*(PtLookup!$B:$B=$C25),0),4))</f>
        <v/>
      </c>
      <c r="U25" s="125" t="str">
        <f t="array" ref="U25">IF(OR(A25="",C25=""),"",INDEX(PtLookup!$A:$F,MATCH(1,(PtLookup!$A:$A=$A25)*(PtLookup!$B:$B=$C25),0),5))</f>
        <v/>
      </c>
      <c r="V25" s="125" t="str">
        <f t="array" ref="V25">IF(OR(A25="",C25=""),"",INDEX(PtLookup!$A:$F,MATCH(1,(PtLookup!$A:$A=$A25)*(PtLookup!$B:$B=$C25),0),6))</f>
        <v/>
      </c>
      <c r="W25" s="126" t="str">
        <f t="shared" si="12"/>
        <v/>
      </c>
      <c r="X25" s="125" t="str">
        <f>IFERROR(__xludf.DUMMYFUNCTION("IF(OR(A25="""",B25=""""),"""",IF(C25=""GRP"",RIGHT(TRIM(LEFT(E25,FIND(""–"",E25)-3)),3),REGEXEXTRACT(LEFT(E25,5),""\w{3}"")))"),"")</f>
        <v/>
      </c>
      <c r="Y25" s="125" t="str">
        <f t="shared" si="13"/>
        <v/>
      </c>
      <c r="Z25" s="125"/>
      <c r="AA25" s="126" t="str">
        <f t="shared" si="14"/>
        <v/>
      </c>
      <c r="AB25" s="125" t="str">
        <f>IFERROR(__xludf.DUMMYFUNCTION("IF(OR(A25="""",B25=""""),"""",IF(C25=""GRP"",TRIM(RIGHT(E25,3)),REGEXEXTRACT(REGEXEXTRACT(MID(E25,F25,100),""[(]\w{3}[)]""),""\w{3}"")))"),"")</f>
        <v/>
      </c>
      <c r="AC25" s="125" t="str">
        <f t="shared" si="15"/>
        <v/>
      </c>
      <c r="AD25" s="125"/>
    </row>
    <row r="26" ht="9.0" customHeight="1">
      <c r="A26" s="120"/>
      <c r="B26" s="121"/>
      <c r="C26" s="122" t="str">
        <f t="array" ref="C26">IFERROR(INDEX(PtLookup!$H:$I,MATCH(B26,PtLookup!$I:$I,0),1),"")</f>
        <v/>
      </c>
      <c r="D26" s="122" t="str">
        <f t="array" ref="D26">IFERROR(INDEX(PtLookup!$A:$F,MATCH(1,(PtLookup!$A:$A=A26)*(PtLookup!$B:$B=C26),0),3),"")</f>
        <v/>
      </c>
      <c r="E26" s="127"/>
      <c r="F26" s="124" t="str">
        <f t="shared" si="1"/>
        <v/>
      </c>
      <c r="G26" s="124" t="str">
        <f t="shared" si="2"/>
        <v/>
      </c>
      <c r="H26" s="124" t="str">
        <f t="shared" si="3"/>
        <v/>
      </c>
      <c r="I26" s="124" t="str">
        <f t="shared" si="4"/>
        <v/>
      </c>
      <c r="J26" s="124" t="str">
        <f t="shared" si="5"/>
        <v/>
      </c>
      <c r="K26" s="124" t="str">
        <f t="shared" si="6"/>
        <v/>
      </c>
      <c r="L26" s="124" t="str">
        <f t="shared" si="7"/>
        <v/>
      </c>
      <c r="M26" s="124" t="str">
        <f t="shared" si="8"/>
        <v/>
      </c>
      <c r="N26" s="124" t="str">
        <f>IFERROR(__xludf.DUMMYFUNCTION("TRIM(IFERROR(IFERROR(REGEXEXTRACT(E26,""\s{2}\w\s""),REGEXEXTRACT(E26,""\s\w\s{2}"")),""""))"),"")</f>
        <v/>
      </c>
      <c r="O26" s="124" t="str">
        <f>IFERROR(__xludf.DUMMYFUNCTION("IF(N26=""p"",REGEXEXTRACT(MID(E26,I26-2,2),""\d+"")+0,"""")"),"")</f>
        <v/>
      </c>
      <c r="P26" s="124" t="str">
        <f>IFERROR(__xludf.DUMMYFUNCTION("IF(N26=""p"",REGEXEXTRACT(MID(E26,I26+1,2),""\d+"")+0,"""")"),"")</f>
        <v/>
      </c>
      <c r="Q26" s="124" t="str">
        <f t="shared" si="9"/>
        <v/>
      </c>
      <c r="R26" s="124" t="str">
        <f t="shared" si="10"/>
        <v/>
      </c>
      <c r="S26" s="125" t="str">
        <f t="shared" si="11"/>
        <v/>
      </c>
      <c r="T26" s="125" t="str">
        <f t="array" ref="T26">IF(OR(A26="",C26=""),"",INDEX(PtLookup!$A:$F,MATCH(1,(PtLookup!$A:$A=$A26)*(PtLookup!$B:$B=$C26),0),4))</f>
        <v/>
      </c>
      <c r="U26" s="125" t="str">
        <f t="array" ref="U26">IF(OR(A26="",C26=""),"",INDEX(PtLookup!$A:$F,MATCH(1,(PtLookup!$A:$A=$A26)*(PtLookup!$B:$B=$C26),0),5))</f>
        <v/>
      </c>
      <c r="V26" s="125" t="str">
        <f t="array" ref="V26">IF(OR(A26="",C26=""),"",INDEX(PtLookup!$A:$F,MATCH(1,(PtLookup!$A:$A=$A26)*(PtLookup!$B:$B=$C26),0),6))</f>
        <v/>
      </c>
      <c r="W26" s="126" t="str">
        <f t="shared" si="12"/>
        <v/>
      </c>
      <c r="X26" s="125" t="str">
        <f>IFERROR(__xludf.DUMMYFUNCTION("IF(OR(A26="""",B26=""""),"""",IF(C26=""GRP"",RIGHT(TRIM(LEFT(E26,FIND(""–"",E26)-3)),3),REGEXEXTRACT(LEFT(E26,5),""\w{3}"")))"),"")</f>
        <v/>
      </c>
      <c r="Y26" s="125" t="str">
        <f t="shared" si="13"/>
        <v/>
      </c>
      <c r="Z26" s="125"/>
      <c r="AA26" s="126" t="str">
        <f t="shared" si="14"/>
        <v/>
      </c>
      <c r="AB26" s="125" t="str">
        <f>IFERROR(__xludf.DUMMYFUNCTION("IF(OR(A26="""",B26=""""),"""",IF(C26=""GRP"",TRIM(RIGHT(E26,3)),REGEXEXTRACT(REGEXEXTRACT(MID(E26,F26,100),""[(]\w{3}[)]""),""\w{3}"")))"),"")</f>
        <v/>
      </c>
      <c r="AC26" s="125" t="str">
        <f t="shared" si="15"/>
        <v/>
      </c>
      <c r="AD26" s="125"/>
    </row>
    <row r="27" ht="9.0" customHeight="1">
      <c r="A27" s="120"/>
      <c r="B27" s="121"/>
      <c r="C27" s="122" t="str">
        <f t="array" ref="C27">IFERROR(INDEX(PtLookup!$H:$I,MATCH(B27,PtLookup!$I:$I,0),1),"")</f>
        <v/>
      </c>
      <c r="D27" s="122" t="str">
        <f t="array" ref="D27">IFERROR(INDEX(PtLookup!$A:$F,MATCH(1,(PtLookup!$A:$A=A27)*(PtLookup!$B:$B=C27),0),3),"")</f>
        <v/>
      </c>
      <c r="E27" s="127"/>
      <c r="F27" s="124" t="str">
        <f t="shared" si="1"/>
        <v/>
      </c>
      <c r="G27" s="124" t="str">
        <f t="shared" si="2"/>
        <v/>
      </c>
      <c r="H27" s="124" t="str">
        <f t="shared" si="3"/>
        <v/>
      </c>
      <c r="I27" s="124" t="str">
        <f t="shared" si="4"/>
        <v/>
      </c>
      <c r="J27" s="124" t="str">
        <f t="shared" si="5"/>
        <v/>
      </c>
      <c r="K27" s="124" t="str">
        <f t="shared" si="6"/>
        <v/>
      </c>
      <c r="L27" s="124" t="str">
        <f t="shared" si="7"/>
        <v/>
      </c>
      <c r="M27" s="124" t="str">
        <f t="shared" si="8"/>
        <v/>
      </c>
      <c r="N27" s="124" t="str">
        <f>IFERROR(__xludf.DUMMYFUNCTION("TRIM(IFERROR(IFERROR(REGEXEXTRACT(E27,""\s{2}\w\s""),REGEXEXTRACT(E27,""\s\w\s{2}"")),""""))"),"")</f>
        <v/>
      </c>
      <c r="O27" s="124" t="str">
        <f>IFERROR(__xludf.DUMMYFUNCTION("IF(N27=""p"",REGEXEXTRACT(MID(E27,I27-2,2),""\d+"")+0,"""")"),"")</f>
        <v/>
      </c>
      <c r="P27" s="124" t="str">
        <f>IFERROR(__xludf.DUMMYFUNCTION("IF(N27=""p"",REGEXEXTRACT(MID(E27,I27+1,2),""\d+"")+0,"""")"),"")</f>
        <v/>
      </c>
      <c r="Q27" s="124" t="str">
        <f t="shared" si="9"/>
        <v/>
      </c>
      <c r="R27" s="124" t="str">
        <f t="shared" si="10"/>
        <v/>
      </c>
      <c r="S27" s="125" t="str">
        <f t="shared" si="11"/>
        <v/>
      </c>
      <c r="T27" s="125" t="str">
        <f t="array" ref="T27">IF(OR(A27="",C27=""),"",INDEX(PtLookup!$A:$F,MATCH(1,(PtLookup!$A:$A=$A27)*(PtLookup!$B:$B=$C27),0),4))</f>
        <v/>
      </c>
      <c r="U27" s="125" t="str">
        <f t="array" ref="U27">IF(OR(A27="",C27=""),"",INDEX(PtLookup!$A:$F,MATCH(1,(PtLookup!$A:$A=$A27)*(PtLookup!$B:$B=$C27),0),5))</f>
        <v/>
      </c>
      <c r="V27" s="125" t="str">
        <f t="array" ref="V27">IF(OR(A27="",C27=""),"",INDEX(PtLookup!$A:$F,MATCH(1,(PtLookup!$A:$A=$A27)*(PtLookup!$B:$B=$C27),0),6))</f>
        <v/>
      </c>
      <c r="W27" s="126" t="str">
        <f t="shared" si="12"/>
        <v/>
      </c>
      <c r="X27" s="125" t="str">
        <f>IFERROR(__xludf.DUMMYFUNCTION("IF(OR(A27="""",B27=""""),"""",IF(C27=""GRP"",RIGHT(TRIM(LEFT(E27,FIND(""–"",E27)-3)),3),REGEXEXTRACT(LEFT(E27,5),""\w{3}"")))"),"")</f>
        <v/>
      </c>
      <c r="Y27" s="125" t="str">
        <f t="shared" si="13"/>
        <v/>
      </c>
      <c r="Z27" s="125"/>
      <c r="AA27" s="126" t="str">
        <f t="shared" si="14"/>
        <v/>
      </c>
      <c r="AB27" s="125" t="str">
        <f>IFERROR(__xludf.DUMMYFUNCTION("IF(OR(A27="""",B27=""""),"""",IF(C27=""GRP"",TRIM(RIGHT(E27,3)),REGEXEXTRACT(REGEXEXTRACT(MID(E27,F27,100),""[(]\w{3}[)]""),""\w{3}"")))"),"")</f>
        <v/>
      </c>
      <c r="AC27" s="125" t="str">
        <f t="shared" si="15"/>
        <v/>
      </c>
      <c r="AD27" s="125"/>
    </row>
    <row r="28" ht="9.0" customHeight="1">
      <c r="A28" s="120"/>
      <c r="B28" s="121"/>
      <c r="C28" s="122" t="str">
        <f t="array" ref="C28">IFERROR(INDEX(PtLookup!$H:$I,MATCH(B28,PtLookup!$I:$I,0),1),"")</f>
        <v/>
      </c>
      <c r="D28" s="122" t="str">
        <f t="array" ref="D28">IFERROR(INDEX(PtLookup!$A:$F,MATCH(1,(PtLookup!$A:$A=A28)*(PtLookup!$B:$B=C28),0),3),"")</f>
        <v/>
      </c>
      <c r="E28" s="127"/>
      <c r="F28" s="124" t="str">
        <f t="shared" si="1"/>
        <v/>
      </c>
      <c r="G28" s="124" t="str">
        <f t="shared" si="2"/>
        <v/>
      </c>
      <c r="H28" s="124" t="str">
        <f t="shared" si="3"/>
        <v/>
      </c>
      <c r="I28" s="124" t="str">
        <f t="shared" si="4"/>
        <v/>
      </c>
      <c r="J28" s="124" t="str">
        <f t="shared" si="5"/>
        <v/>
      </c>
      <c r="K28" s="124" t="str">
        <f t="shared" si="6"/>
        <v/>
      </c>
      <c r="L28" s="124" t="str">
        <f t="shared" si="7"/>
        <v/>
      </c>
      <c r="M28" s="124" t="str">
        <f t="shared" si="8"/>
        <v/>
      </c>
      <c r="N28" s="124" t="str">
        <f>IFERROR(__xludf.DUMMYFUNCTION("TRIM(IFERROR(IFERROR(REGEXEXTRACT(E28,""\s{2}\w\s""),REGEXEXTRACT(E28,""\s\w\s{2}"")),""""))"),"")</f>
        <v/>
      </c>
      <c r="O28" s="124" t="str">
        <f>IFERROR(__xludf.DUMMYFUNCTION("IF(N28=""p"",REGEXEXTRACT(MID(E28,I28-2,2),""\d+"")+0,"""")"),"")</f>
        <v/>
      </c>
      <c r="P28" s="124" t="str">
        <f>IFERROR(__xludf.DUMMYFUNCTION("IF(N28=""p"",REGEXEXTRACT(MID(E28,I28+1,2),""\d+"")+0,"""")"),"")</f>
        <v/>
      </c>
      <c r="Q28" s="124" t="str">
        <f t="shared" si="9"/>
        <v/>
      </c>
      <c r="R28" s="124" t="str">
        <f t="shared" si="10"/>
        <v/>
      </c>
      <c r="S28" s="125" t="str">
        <f t="shared" si="11"/>
        <v/>
      </c>
      <c r="T28" s="125" t="str">
        <f t="array" ref="T28">IF(OR(A28="",C28=""),"",INDEX(PtLookup!$A:$F,MATCH(1,(PtLookup!$A:$A=$A28)*(PtLookup!$B:$B=$C28),0),4))</f>
        <v/>
      </c>
      <c r="U28" s="125" t="str">
        <f t="array" ref="U28">IF(OR(A28="",C28=""),"",INDEX(PtLookup!$A:$F,MATCH(1,(PtLookup!$A:$A=$A28)*(PtLookup!$B:$B=$C28),0),5))</f>
        <v/>
      </c>
      <c r="V28" s="125" t="str">
        <f t="array" ref="V28">IF(OR(A28="",C28=""),"",INDEX(PtLookup!$A:$F,MATCH(1,(PtLookup!$A:$A=$A28)*(PtLookup!$B:$B=$C28),0),6))</f>
        <v/>
      </c>
      <c r="W28" s="126" t="str">
        <f t="shared" si="12"/>
        <v/>
      </c>
      <c r="X28" s="125" t="str">
        <f>IFERROR(__xludf.DUMMYFUNCTION("IF(OR(A28="""",B28=""""),"""",IF(C28=""GRP"",RIGHT(TRIM(LEFT(E28,FIND(""–"",E28)-3)),3),REGEXEXTRACT(LEFT(E28,5),""\w{3}"")))"),"")</f>
        <v/>
      </c>
      <c r="Y28" s="125" t="str">
        <f t="shared" si="13"/>
        <v/>
      </c>
      <c r="Z28" s="125"/>
      <c r="AA28" s="126" t="str">
        <f t="shared" si="14"/>
        <v/>
      </c>
      <c r="AB28" s="125" t="str">
        <f>IFERROR(__xludf.DUMMYFUNCTION("IF(OR(A28="""",B28=""""),"""",IF(C28=""GRP"",TRIM(RIGHT(E28,3)),REGEXEXTRACT(REGEXEXTRACT(MID(E28,F28,100),""[(]\w{3}[)]""),""\w{3}"")))"),"")</f>
        <v/>
      </c>
      <c r="AC28" s="125" t="str">
        <f t="shared" si="15"/>
        <v/>
      </c>
      <c r="AD28" s="125"/>
    </row>
    <row r="29" ht="9.0" customHeight="1">
      <c r="A29" s="120"/>
      <c r="B29" s="121"/>
      <c r="C29" s="122" t="str">
        <f t="array" ref="C29">IFERROR(INDEX(PtLookup!$H:$I,MATCH(B29,PtLookup!$I:$I,0),1),"")</f>
        <v/>
      </c>
      <c r="D29" s="122" t="str">
        <f t="array" ref="D29">IFERROR(INDEX(PtLookup!$A:$F,MATCH(1,(PtLookup!$A:$A=A29)*(PtLookup!$B:$B=C29),0),3),"")</f>
        <v/>
      </c>
      <c r="E29" s="127"/>
      <c r="F29" s="124" t="str">
        <f t="shared" si="1"/>
        <v/>
      </c>
      <c r="G29" s="124" t="str">
        <f t="shared" si="2"/>
        <v/>
      </c>
      <c r="H29" s="124" t="str">
        <f t="shared" si="3"/>
        <v/>
      </c>
      <c r="I29" s="124" t="str">
        <f t="shared" si="4"/>
        <v/>
      </c>
      <c r="J29" s="124" t="str">
        <f t="shared" si="5"/>
        <v/>
      </c>
      <c r="K29" s="124" t="str">
        <f t="shared" si="6"/>
        <v/>
      </c>
      <c r="L29" s="124" t="str">
        <f t="shared" si="7"/>
        <v/>
      </c>
      <c r="M29" s="124" t="str">
        <f t="shared" si="8"/>
        <v/>
      </c>
      <c r="N29" s="124" t="str">
        <f>IFERROR(__xludf.DUMMYFUNCTION("TRIM(IFERROR(IFERROR(REGEXEXTRACT(E29,""\s{2}\w\s""),REGEXEXTRACT(E29,""\s\w\s{2}"")),""""))"),"")</f>
        <v/>
      </c>
      <c r="O29" s="124" t="str">
        <f>IFERROR(__xludf.DUMMYFUNCTION("IF(N29=""p"",REGEXEXTRACT(MID(E29,I29-2,2),""\d+"")+0,"""")"),"")</f>
        <v/>
      </c>
      <c r="P29" s="124" t="str">
        <f>IFERROR(__xludf.DUMMYFUNCTION("IF(N29=""p"",REGEXEXTRACT(MID(E29,I29+1,2),""\d+"")+0,"""")"),"")</f>
        <v/>
      </c>
      <c r="Q29" s="124" t="str">
        <f t="shared" si="9"/>
        <v/>
      </c>
      <c r="R29" s="124" t="str">
        <f t="shared" si="10"/>
        <v/>
      </c>
      <c r="S29" s="125" t="str">
        <f t="shared" si="11"/>
        <v/>
      </c>
      <c r="T29" s="125" t="str">
        <f t="array" ref="T29">IF(OR(A29="",C29=""),"",INDEX(PtLookup!$A:$F,MATCH(1,(PtLookup!$A:$A=$A29)*(PtLookup!$B:$B=$C29),0),4))</f>
        <v/>
      </c>
      <c r="U29" s="125" t="str">
        <f t="array" ref="U29">IF(OR(A29="",C29=""),"",INDEX(PtLookup!$A:$F,MATCH(1,(PtLookup!$A:$A=$A29)*(PtLookup!$B:$B=$C29),0),5))</f>
        <v/>
      </c>
      <c r="V29" s="125" t="str">
        <f t="array" ref="V29">IF(OR(A29="",C29=""),"",INDEX(PtLookup!$A:$F,MATCH(1,(PtLookup!$A:$A=$A29)*(PtLookup!$B:$B=$C29),0),6))</f>
        <v/>
      </c>
      <c r="W29" s="126" t="str">
        <f t="shared" si="12"/>
        <v/>
      </c>
      <c r="X29" s="125" t="str">
        <f>IFERROR(__xludf.DUMMYFUNCTION("IF(OR(A29="""",B29=""""),"""",IF(C29=""GRP"",RIGHT(TRIM(LEFT(E29,FIND(""–"",E29)-3)),3),REGEXEXTRACT(LEFT(E29,5),""\w{3}"")))"),"")</f>
        <v/>
      </c>
      <c r="Y29" s="125" t="str">
        <f t="shared" si="13"/>
        <v/>
      </c>
      <c r="Z29" s="125"/>
      <c r="AA29" s="126" t="str">
        <f t="shared" si="14"/>
        <v/>
      </c>
      <c r="AB29" s="125" t="str">
        <f>IFERROR(__xludf.DUMMYFUNCTION("IF(OR(A29="""",B29=""""),"""",IF(C29=""GRP"",TRIM(RIGHT(E29,3)),REGEXEXTRACT(REGEXEXTRACT(MID(E29,F29,100),""[(]\w{3}[)]""),""\w{3}"")))"),"")</f>
        <v/>
      </c>
      <c r="AC29" s="125" t="str">
        <f t="shared" si="15"/>
        <v/>
      </c>
      <c r="AD29" s="125"/>
    </row>
    <row r="30" ht="9.0" customHeight="1">
      <c r="A30" s="120"/>
      <c r="B30" s="121"/>
      <c r="C30" s="122" t="str">
        <f t="array" ref="C30">IFERROR(INDEX(PtLookup!$H:$I,MATCH(B30,PtLookup!$I:$I,0),1),"")</f>
        <v/>
      </c>
      <c r="D30" s="122" t="str">
        <f t="array" ref="D30">IFERROR(INDEX(PtLookup!$A:$F,MATCH(1,(PtLookup!$A:$A=A30)*(PtLookup!$B:$B=C30),0),3),"")</f>
        <v/>
      </c>
      <c r="E30" s="127"/>
      <c r="F30" s="124" t="str">
        <f t="shared" si="1"/>
        <v/>
      </c>
      <c r="G30" s="124" t="str">
        <f t="shared" si="2"/>
        <v/>
      </c>
      <c r="H30" s="124" t="str">
        <f t="shared" si="3"/>
        <v/>
      </c>
      <c r="I30" s="124" t="str">
        <f t="shared" si="4"/>
        <v/>
      </c>
      <c r="J30" s="124" t="str">
        <f t="shared" si="5"/>
        <v/>
      </c>
      <c r="K30" s="124" t="str">
        <f t="shared" si="6"/>
        <v/>
      </c>
      <c r="L30" s="124" t="str">
        <f t="shared" si="7"/>
        <v/>
      </c>
      <c r="M30" s="124" t="str">
        <f t="shared" si="8"/>
        <v/>
      </c>
      <c r="N30" s="124" t="str">
        <f>IFERROR(__xludf.DUMMYFUNCTION("TRIM(IFERROR(IFERROR(REGEXEXTRACT(E30,""\s{2}\w\s""),REGEXEXTRACT(E30,""\s\w\s{2}"")),""""))"),"")</f>
        <v/>
      </c>
      <c r="O30" s="124" t="str">
        <f>IFERROR(__xludf.DUMMYFUNCTION("IF(N30=""p"",REGEXEXTRACT(MID(E30,I30-2,2),""\d+"")+0,"""")"),"")</f>
        <v/>
      </c>
      <c r="P30" s="124" t="str">
        <f>IFERROR(__xludf.DUMMYFUNCTION("IF(N30=""p"",REGEXEXTRACT(MID(E30,I30+1,2),""\d+"")+0,"""")"),"")</f>
        <v/>
      </c>
      <c r="Q30" s="124" t="str">
        <f t="shared" si="9"/>
        <v/>
      </c>
      <c r="R30" s="124" t="str">
        <f t="shared" si="10"/>
        <v/>
      </c>
      <c r="S30" s="125" t="str">
        <f t="shared" si="11"/>
        <v/>
      </c>
      <c r="T30" s="125" t="str">
        <f t="array" ref="T30">IF(OR(A30="",C30=""),"",INDEX(PtLookup!$A:$F,MATCH(1,(PtLookup!$A:$A=$A30)*(PtLookup!$B:$B=$C30),0),4))</f>
        <v/>
      </c>
      <c r="U30" s="125" t="str">
        <f t="array" ref="U30">IF(OR(A30="",C30=""),"",INDEX(PtLookup!$A:$F,MATCH(1,(PtLookup!$A:$A=$A30)*(PtLookup!$B:$B=$C30),0),5))</f>
        <v/>
      </c>
      <c r="V30" s="125" t="str">
        <f t="array" ref="V30">IF(OR(A30="",C30=""),"",INDEX(PtLookup!$A:$F,MATCH(1,(PtLookup!$A:$A=$A30)*(PtLookup!$B:$B=$C30),0),6))</f>
        <v/>
      </c>
      <c r="W30" s="126" t="str">
        <f t="shared" si="12"/>
        <v/>
      </c>
      <c r="X30" s="125" t="str">
        <f>IFERROR(__xludf.DUMMYFUNCTION("IF(OR(A30="""",B30=""""),"""",IF(C30=""GRP"",RIGHT(TRIM(LEFT(E30,FIND(""–"",E30)-3)),3),REGEXEXTRACT(LEFT(E30,5),""\w{3}"")))"),"")</f>
        <v/>
      </c>
      <c r="Y30" s="125" t="str">
        <f t="shared" si="13"/>
        <v/>
      </c>
      <c r="Z30" s="125"/>
      <c r="AA30" s="126" t="str">
        <f t="shared" si="14"/>
        <v/>
      </c>
      <c r="AB30" s="125" t="str">
        <f>IFERROR(__xludf.DUMMYFUNCTION("IF(OR(A30="""",B30=""""),"""",IF(C30=""GRP"",TRIM(RIGHT(E30,3)),REGEXEXTRACT(REGEXEXTRACT(MID(E30,F30,100),""[(]\w{3}[)]""),""\w{3}"")))"),"")</f>
        <v/>
      </c>
      <c r="AC30" s="125" t="str">
        <f t="shared" si="15"/>
        <v/>
      </c>
      <c r="AD30" s="125"/>
    </row>
    <row r="31" ht="9.0" customHeight="1">
      <c r="A31" s="120"/>
      <c r="B31" s="121"/>
      <c r="C31" s="122" t="str">
        <f t="array" ref="C31">IFERROR(INDEX(PtLookup!$H:$I,MATCH(B31,PtLookup!$I:$I,0),1),"")</f>
        <v/>
      </c>
      <c r="D31" s="122" t="str">
        <f t="array" ref="D31">IFERROR(INDEX(PtLookup!$A:$F,MATCH(1,(PtLookup!$A:$A=A31)*(PtLookup!$B:$B=C31),0),3),"")</f>
        <v/>
      </c>
      <c r="E31" s="127"/>
      <c r="F31" s="124" t="str">
        <f t="shared" si="1"/>
        <v/>
      </c>
      <c r="G31" s="124" t="str">
        <f t="shared" si="2"/>
        <v/>
      </c>
      <c r="H31" s="124" t="str">
        <f t="shared" si="3"/>
        <v/>
      </c>
      <c r="I31" s="124" t="str">
        <f t="shared" si="4"/>
        <v/>
      </c>
      <c r="J31" s="124" t="str">
        <f t="shared" si="5"/>
        <v/>
      </c>
      <c r="K31" s="124" t="str">
        <f t="shared" si="6"/>
        <v/>
      </c>
      <c r="L31" s="124" t="str">
        <f t="shared" si="7"/>
        <v/>
      </c>
      <c r="M31" s="124" t="str">
        <f t="shared" si="8"/>
        <v/>
      </c>
      <c r="N31" s="124" t="str">
        <f>IFERROR(__xludf.DUMMYFUNCTION("TRIM(IFERROR(IFERROR(REGEXEXTRACT(E31,""\s{2}\w\s""),REGEXEXTRACT(E31,""\s\w\s{2}"")),""""))"),"")</f>
        <v/>
      </c>
      <c r="O31" s="124" t="str">
        <f>IFERROR(__xludf.DUMMYFUNCTION("IF(N31=""p"",REGEXEXTRACT(MID(E31,I31-2,2),""\d+"")+0,"""")"),"")</f>
        <v/>
      </c>
      <c r="P31" s="124" t="str">
        <f>IFERROR(__xludf.DUMMYFUNCTION("IF(N31=""p"",REGEXEXTRACT(MID(E31,I31+1,2),""\d+"")+0,"""")"),"")</f>
        <v/>
      </c>
      <c r="Q31" s="124" t="str">
        <f t="shared" si="9"/>
        <v/>
      </c>
      <c r="R31" s="124" t="str">
        <f t="shared" si="10"/>
        <v/>
      </c>
      <c r="S31" s="125" t="str">
        <f t="shared" si="11"/>
        <v/>
      </c>
      <c r="T31" s="125" t="str">
        <f t="array" ref="T31">IF(OR(A31="",C31=""),"",INDEX(PtLookup!$A:$F,MATCH(1,(PtLookup!$A:$A=$A31)*(PtLookup!$B:$B=$C31),0),4))</f>
        <v/>
      </c>
      <c r="U31" s="125" t="str">
        <f t="array" ref="U31">IF(OR(A31="",C31=""),"",INDEX(PtLookup!$A:$F,MATCH(1,(PtLookup!$A:$A=$A31)*(PtLookup!$B:$B=$C31),0),5))</f>
        <v/>
      </c>
      <c r="V31" s="125" t="str">
        <f t="array" ref="V31">IF(OR(A31="",C31=""),"",INDEX(PtLookup!$A:$F,MATCH(1,(PtLookup!$A:$A=$A31)*(PtLookup!$B:$B=$C31),0),6))</f>
        <v/>
      </c>
      <c r="W31" s="126" t="str">
        <f t="shared" si="12"/>
        <v/>
      </c>
      <c r="X31" s="125" t="str">
        <f>IFERROR(__xludf.DUMMYFUNCTION("IF(OR(A31="""",B31=""""),"""",IF(C31=""GRP"",RIGHT(TRIM(LEFT(E31,FIND(""–"",E31)-3)),3),REGEXEXTRACT(LEFT(E31,5),""\w{3}"")))"),"")</f>
        <v/>
      </c>
      <c r="Y31" s="125" t="str">
        <f t="shared" si="13"/>
        <v/>
      </c>
      <c r="Z31" s="125"/>
      <c r="AA31" s="126" t="str">
        <f t="shared" si="14"/>
        <v/>
      </c>
      <c r="AB31" s="125" t="str">
        <f>IFERROR(__xludf.DUMMYFUNCTION("IF(OR(A31="""",B31=""""),"""",IF(C31=""GRP"",TRIM(RIGHT(E31,3)),REGEXEXTRACT(REGEXEXTRACT(MID(E31,F31,100),""[(]\w{3}[)]""),""\w{3}"")))"),"")</f>
        <v/>
      </c>
      <c r="AC31" s="125" t="str">
        <f t="shared" si="15"/>
        <v/>
      </c>
      <c r="AD31" s="125"/>
    </row>
    <row r="32" ht="9.0" customHeight="1">
      <c r="A32" s="120"/>
      <c r="B32" s="121"/>
      <c r="C32" s="122" t="str">
        <f t="array" ref="C32">IFERROR(INDEX(PtLookup!$H:$I,MATCH(B32,PtLookup!$I:$I,0),1),"")</f>
        <v/>
      </c>
      <c r="D32" s="122" t="str">
        <f t="array" ref="D32">IFERROR(INDEX(PtLookup!$A:$F,MATCH(1,(PtLookup!$A:$A=A32)*(PtLookup!$B:$B=C32),0),3),"")</f>
        <v/>
      </c>
      <c r="E32" s="127"/>
      <c r="F32" s="124" t="str">
        <f t="shared" si="1"/>
        <v/>
      </c>
      <c r="G32" s="124" t="str">
        <f t="shared" si="2"/>
        <v/>
      </c>
      <c r="H32" s="124" t="str">
        <f t="shared" si="3"/>
        <v/>
      </c>
      <c r="I32" s="124" t="str">
        <f t="shared" si="4"/>
        <v/>
      </c>
      <c r="J32" s="124" t="str">
        <f t="shared" si="5"/>
        <v/>
      </c>
      <c r="K32" s="124" t="str">
        <f t="shared" si="6"/>
        <v/>
      </c>
      <c r="L32" s="124" t="str">
        <f t="shared" si="7"/>
        <v/>
      </c>
      <c r="M32" s="124" t="str">
        <f t="shared" si="8"/>
        <v/>
      </c>
      <c r="N32" s="124" t="str">
        <f>IFERROR(__xludf.DUMMYFUNCTION("TRIM(IFERROR(IFERROR(REGEXEXTRACT(E32,""\s{2}\w\s""),REGEXEXTRACT(E32,""\s\w\s{2}"")),""""))"),"")</f>
        <v/>
      </c>
      <c r="O32" s="124" t="str">
        <f>IFERROR(__xludf.DUMMYFUNCTION("IF(N32=""p"",REGEXEXTRACT(MID(E32,I32-2,2),""\d+"")+0,"""")"),"")</f>
        <v/>
      </c>
      <c r="P32" s="124" t="str">
        <f>IFERROR(__xludf.DUMMYFUNCTION("IF(N32=""p"",REGEXEXTRACT(MID(E32,I32+1,2),""\d+"")+0,"""")"),"")</f>
        <v/>
      </c>
      <c r="Q32" s="124" t="str">
        <f t="shared" si="9"/>
        <v/>
      </c>
      <c r="R32" s="124" t="str">
        <f t="shared" si="10"/>
        <v/>
      </c>
      <c r="S32" s="125" t="str">
        <f t="shared" si="11"/>
        <v/>
      </c>
      <c r="T32" s="125" t="str">
        <f t="array" ref="T32">IF(OR(A32="",C32=""),"",INDEX(PtLookup!$A:$F,MATCH(1,(PtLookup!$A:$A=$A32)*(PtLookup!$B:$B=$C32),0),4))</f>
        <v/>
      </c>
      <c r="U32" s="125" t="str">
        <f t="array" ref="U32">IF(OR(A32="",C32=""),"",INDEX(PtLookup!$A:$F,MATCH(1,(PtLookup!$A:$A=$A32)*(PtLookup!$B:$B=$C32),0),5))</f>
        <v/>
      </c>
      <c r="V32" s="125" t="str">
        <f t="array" ref="V32">IF(OR(A32="",C32=""),"",INDEX(PtLookup!$A:$F,MATCH(1,(PtLookup!$A:$A=$A32)*(PtLookup!$B:$B=$C32),0),6))</f>
        <v/>
      </c>
      <c r="W32" s="126" t="str">
        <f t="shared" si="12"/>
        <v/>
      </c>
      <c r="X32" s="125" t="str">
        <f>IFERROR(__xludf.DUMMYFUNCTION("IF(OR(A32="""",B32=""""),"""",IF(C32=""GRP"",RIGHT(TRIM(LEFT(E32,FIND(""–"",E32)-3)),3),REGEXEXTRACT(LEFT(E32,5),""\w{3}"")))"),"")</f>
        <v/>
      </c>
      <c r="Y32" s="125" t="str">
        <f t="shared" si="13"/>
        <v/>
      </c>
      <c r="Z32" s="125"/>
      <c r="AA32" s="126" t="str">
        <f t="shared" si="14"/>
        <v/>
      </c>
      <c r="AB32" s="125" t="str">
        <f>IFERROR(__xludf.DUMMYFUNCTION("IF(OR(A32="""",B32=""""),"""",IF(C32=""GRP"",TRIM(RIGHT(E32,3)),REGEXEXTRACT(REGEXEXTRACT(MID(E32,F32,100),""[(]\w{3}[)]""),""\w{3}"")))"),"")</f>
        <v/>
      </c>
      <c r="AC32" s="125" t="str">
        <f t="shared" si="15"/>
        <v/>
      </c>
      <c r="AD32" s="125"/>
    </row>
    <row r="33" ht="9.0" customHeight="1">
      <c r="A33" s="120"/>
      <c r="B33" s="121"/>
      <c r="C33" s="122" t="str">
        <f t="array" ref="C33">IFERROR(INDEX(PtLookup!$H:$I,MATCH(B33,PtLookup!$I:$I,0),1),"")</f>
        <v/>
      </c>
      <c r="D33" s="122" t="str">
        <f t="array" ref="D33">IFERROR(INDEX(PtLookup!$A:$F,MATCH(1,(PtLookup!$A:$A=A33)*(PtLookup!$B:$B=C33),0),3),"")</f>
        <v/>
      </c>
      <c r="E33" s="127"/>
      <c r="F33" s="124" t="str">
        <f t="shared" si="1"/>
        <v/>
      </c>
      <c r="G33" s="124" t="str">
        <f t="shared" si="2"/>
        <v/>
      </c>
      <c r="H33" s="124" t="str">
        <f t="shared" si="3"/>
        <v/>
      </c>
      <c r="I33" s="124" t="str">
        <f t="shared" si="4"/>
        <v/>
      </c>
      <c r="J33" s="124" t="str">
        <f t="shared" si="5"/>
        <v/>
      </c>
      <c r="K33" s="124" t="str">
        <f t="shared" si="6"/>
        <v/>
      </c>
      <c r="L33" s="124" t="str">
        <f t="shared" si="7"/>
        <v/>
      </c>
      <c r="M33" s="124" t="str">
        <f t="shared" si="8"/>
        <v/>
      </c>
      <c r="N33" s="124" t="str">
        <f>IFERROR(__xludf.DUMMYFUNCTION("TRIM(IFERROR(IFERROR(REGEXEXTRACT(E33,""\s{2}\w\s""),REGEXEXTRACT(E33,""\s\w\s{2}"")),""""))"),"")</f>
        <v/>
      </c>
      <c r="O33" s="124" t="str">
        <f>IFERROR(__xludf.DUMMYFUNCTION("IF(N33=""p"",REGEXEXTRACT(MID(E33,I33-2,2),""\d+"")+0,"""")"),"")</f>
        <v/>
      </c>
      <c r="P33" s="124" t="str">
        <f>IFERROR(__xludf.DUMMYFUNCTION("IF(N33=""p"",REGEXEXTRACT(MID(E33,I33+1,2),""\d+"")+0,"""")"),"")</f>
        <v/>
      </c>
      <c r="Q33" s="124" t="str">
        <f t="shared" si="9"/>
        <v/>
      </c>
      <c r="R33" s="124" t="str">
        <f t="shared" si="10"/>
        <v/>
      </c>
      <c r="S33" s="125" t="str">
        <f t="shared" si="11"/>
        <v/>
      </c>
      <c r="T33" s="125" t="str">
        <f t="array" ref="T33">IF(OR(A33="",C33=""),"",INDEX(PtLookup!$A:$F,MATCH(1,(PtLookup!$A:$A=$A33)*(PtLookup!$B:$B=$C33),0),4))</f>
        <v/>
      </c>
      <c r="U33" s="125" t="str">
        <f t="array" ref="U33">IF(OR(A33="",C33=""),"",INDEX(PtLookup!$A:$F,MATCH(1,(PtLookup!$A:$A=$A33)*(PtLookup!$B:$B=$C33),0),5))</f>
        <v/>
      </c>
      <c r="V33" s="125" t="str">
        <f t="array" ref="V33">IF(OR(A33="",C33=""),"",INDEX(PtLookup!$A:$F,MATCH(1,(PtLookup!$A:$A=$A33)*(PtLookup!$B:$B=$C33),0),6))</f>
        <v/>
      </c>
      <c r="W33" s="126" t="str">
        <f t="shared" si="12"/>
        <v/>
      </c>
      <c r="X33" s="125" t="str">
        <f>IFERROR(__xludf.DUMMYFUNCTION("IF(OR(A33="""",B33=""""),"""",IF(C33=""GRP"",RIGHT(TRIM(LEFT(E33,FIND(""–"",E33)-3)),3),REGEXEXTRACT(LEFT(E33,5),""\w{3}"")))"),"")</f>
        <v/>
      </c>
      <c r="Y33" s="125" t="str">
        <f t="shared" si="13"/>
        <v/>
      </c>
      <c r="Z33" s="125"/>
      <c r="AA33" s="126" t="str">
        <f t="shared" si="14"/>
        <v/>
      </c>
      <c r="AB33" s="125" t="str">
        <f>IFERROR(__xludf.DUMMYFUNCTION("IF(OR(A33="""",B33=""""),"""",IF(C33=""GRP"",TRIM(RIGHT(E33,3)),REGEXEXTRACT(REGEXEXTRACT(MID(E33,F33,100),""[(]\w{3}[)]""),""\w{3}"")))"),"")</f>
        <v/>
      </c>
      <c r="AC33" s="125" t="str">
        <f t="shared" si="15"/>
        <v/>
      </c>
      <c r="AD33" s="125"/>
    </row>
    <row r="34" ht="9.0" customHeight="1">
      <c r="A34" s="120"/>
      <c r="B34" s="121"/>
      <c r="C34" s="122" t="str">
        <f t="array" ref="C34">IFERROR(INDEX(PtLookup!$H:$I,MATCH(B34,PtLookup!$I:$I,0),1),"")</f>
        <v/>
      </c>
      <c r="D34" s="122" t="str">
        <f t="array" ref="D34">IFERROR(INDEX(PtLookup!$A:$F,MATCH(1,(PtLookup!$A:$A=A34)*(PtLookup!$B:$B=C34),0),3),"")</f>
        <v/>
      </c>
      <c r="E34" s="127"/>
      <c r="F34" s="124" t="str">
        <f t="shared" si="1"/>
        <v/>
      </c>
      <c r="G34" s="124" t="str">
        <f t="shared" si="2"/>
        <v/>
      </c>
      <c r="H34" s="124" t="str">
        <f t="shared" si="3"/>
        <v/>
      </c>
      <c r="I34" s="124" t="str">
        <f t="shared" si="4"/>
        <v/>
      </c>
      <c r="J34" s="124" t="str">
        <f t="shared" si="5"/>
        <v/>
      </c>
      <c r="K34" s="124" t="str">
        <f t="shared" si="6"/>
        <v/>
      </c>
      <c r="L34" s="124" t="str">
        <f t="shared" si="7"/>
        <v/>
      </c>
      <c r="M34" s="124" t="str">
        <f t="shared" si="8"/>
        <v/>
      </c>
      <c r="N34" s="124" t="str">
        <f>IFERROR(__xludf.DUMMYFUNCTION("TRIM(IFERROR(IFERROR(REGEXEXTRACT(E34,""\s{2}\w\s""),REGEXEXTRACT(E34,""\s\w\s{2}"")),""""))"),"")</f>
        <v/>
      </c>
      <c r="O34" s="124" t="str">
        <f>IFERROR(__xludf.DUMMYFUNCTION("IF(N34=""p"",REGEXEXTRACT(MID(E34,I34-2,2),""\d+"")+0,"""")"),"")</f>
        <v/>
      </c>
      <c r="P34" s="124" t="str">
        <f>IFERROR(__xludf.DUMMYFUNCTION("IF(N34=""p"",REGEXEXTRACT(MID(E34,I34+1,2),""\d+"")+0,"""")"),"")</f>
        <v/>
      </c>
      <c r="Q34" s="124" t="str">
        <f t="shared" si="9"/>
        <v/>
      </c>
      <c r="R34" s="124" t="str">
        <f t="shared" si="10"/>
        <v/>
      </c>
      <c r="S34" s="125" t="str">
        <f t="shared" si="11"/>
        <v/>
      </c>
      <c r="T34" s="125" t="str">
        <f t="array" ref="T34">IF(OR(A34="",C34=""),"",INDEX(PtLookup!$A:$F,MATCH(1,(PtLookup!$A:$A=$A34)*(PtLookup!$B:$B=$C34),0),4))</f>
        <v/>
      </c>
      <c r="U34" s="125" t="str">
        <f t="array" ref="U34">IF(OR(A34="",C34=""),"",INDEX(PtLookup!$A:$F,MATCH(1,(PtLookup!$A:$A=$A34)*(PtLookup!$B:$B=$C34),0),5))</f>
        <v/>
      </c>
      <c r="V34" s="125" t="str">
        <f t="array" ref="V34">IF(OR(A34="",C34=""),"",INDEX(PtLookup!$A:$F,MATCH(1,(PtLookup!$A:$A=$A34)*(PtLookup!$B:$B=$C34),0),6))</f>
        <v/>
      </c>
      <c r="W34" s="126" t="str">
        <f t="shared" si="12"/>
        <v/>
      </c>
      <c r="X34" s="125" t="str">
        <f>IFERROR(__xludf.DUMMYFUNCTION("IF(OR(A34="""",B34=""""),"""",IF(C34=""GRP"",RIGHT(TRIM(LEFT(E34,FIND(""–"",E34)-3)),3),REGEXEXTRACT(LEFT(E34,5),""\w{3}"")))"),"")</f>
        <v/>
      </c>
      <c r="Y34" s="125" t="str">
        <f t="shared" si="13"/>
        <v/>
      </c>
      <c r="Z34" s="125"/>
      <c r="AA34" s="126" t="str">
        <f t="shared" si="14"/>
        <v/>
      </c>
      <c r="AB34" s="125" t="str">
        <f>IFERROR(__xludf.DUMMYFUNCTION("IF(OR(A34="""",B34=""""),"""",IF(C34=""GRP"",TRIM(RIGHT(E34,3)),REGEXEXTRACT(REGEXEXTRACT(MID(E34,F34,100),""[(]\w{3}[)]""),""\w{3}"")))"),"")</f>
        <v/>
      </c>
      <c r="AC34" s="125" t="str">
        <f t="shared" si="15"/>
        <v/>
      </c>
      <c r="AD34" s="125"/>
    </row>
    <row r="35" ht="9.0" customHeight="1">
      <c r="A35" s="120"/>
      <c r="B35" s="121"/>
      <c r="C35" s="122" t="str">
        <f t="array" ref="C35">IFERROR(INDEX(PtLookup!$H:$I,MATCH(B35,PtLookup!$I:$I,0),1),"")</f>
        <v/>
      </c>
      <c r="D35" s="122" t="str">
        <f t="array" ref="D35">IFERROR(INDEX(PtLookup!$A:$F,MATCH(1,(PtLookup!$A:$A=A35)*(PtLookup!$B:$B=C35),0),3),"")</f>
        <v/>
      </c>
      <c r="E35" s="127"/>
      <c r="F35" s="124" t="str">
        <f t="shared" si="1"/>
        <v/>
      </c>
      <c r="G35" s="124" t="str">
        <f t="shared" si="2"/>
        <v/>
      </c>
      <c r="H35" s="124" t="str">
        <f t="shared" si="3"/>
        <v/>
      </c>
      <c r="I35" s="124" t="str">
        <f t="shared" si="4"/>
        <v/>
      </c>
      <c r="J35" s="124" t="str">
        <f t="shared" si="5"/>
        <v/>
      </c>
      <c r="K35" s="124" t="str">
        <f t="shared" si="6"/>
        <v/>
      </c>
      <c r="L35" s="124" t="str">
        <f t="shared" si="7"/>
        <v/>
      </c>
      <c r="M35" s="124" t="str">
        <f t="shared" si="8"/>
        <v/>
      </c>
      <c r="N35" s="124" t="str">
        <f>IFERROR(__xludf.DUMMYFUNCTION("TRIM(IFERROR(IFERROR(REGEXEXTRACT(E35,""\s{2}\w\s""),REGEXEXTRACT(E35,""\s\w\s{2}"")),""""))"),"")</f>
        <v/>
      </c>
      <c r="O35" s="124" t="str">
        <f>IFERROR(__xludf.DUMMYFUNCTION("IF(N35=""p"",REGEXEXTRACT(MID(E35,I35-2,2),""\d+"")+0,"""")"),"")</f>
        <v/>
      </c>
      <c r="P35" s="124" t="str">
        <f>IFERROR(__xludf.DUMMYFUNCTION("IF(N35=""p"",REGEXEXTRACT(MID(E35,I35+1,2),""\d+"")+0,"""")"),"")</f>
        <v/>
      </c>
      <c r="Q35" s="124" t="str">
        <f t="shared" si="9"/>
        <v/>
      </c>
      <c r="R35" s="124" t="str">
        <f t="shared" si="10"/>
        <v/>
      </c>
      <c r="S35" s="125" t="str">
        <f t="shared" si="11"/>
        <v/>
      </c>
      <c r="T35" s="125" t="str">
        <f t="array" ref="T35">IF(OR(A35="",C35=""),"",INDEX(PtLookup!$A:$F,MATCH(1,(PtLookup!$A:$A=$A35)*(PtLookup!$B:$B=$C35),0),4))</f>
        <v/>
      </c>
      <c r="U35" s="125" t="str">
        <f t="array" ref="U35">IF(OR(A35="",C35=""),"",INDEX(PtLookup!$A:$F,MATCH(1,(PtLookup!$A:$A=$A35)*(PtLookup!$B:$B=$C35),0),5))</f>
        <v/>
      </c>
      <c r="V35" s="125" t="str">
        <f t="array" ref="V35">IF(OR(A35="",C35=""),"",INDEX(PtLookup!$A:$F,MATCH(1,(PtLookup!$A:$A=$A35)*(PtLookup!$B:$B=$C35),0),6))</f>
        <v/>
      </c>
      <c r="W35" s="126" t="str">
        <f t="shared" si="12"/>
        <v/>
      </c>
      <c r="X35" s="125" t="str">
        <f>IFERROR(__xludf.DUMMYFUNCTION("IF(OR(A35="""",B35=""""),"""",IF(C35=""GRP"",RIGHT(TRIM(LEFT(E35,FIND(""–"",E35)-3)),3),REGEXEXTRACT(LEFT(E35,5),""\w{3}"")))"),"")</f>
        <v/>
      </c>
      <c r="Y35" s="125" t="str">
        <f t="shared" si="13"/>
        <v/>
      </c>
      <c r="Z35" s="125"/>
      <c r="AA35" s="126" t="str">
        <f t="shared" si="14"/>
        <v/>
      </c>
      <c r="AB35" s="125" t="str">
        <f>IFERROR(__xludf.DUMMYFUNCTION("IF(OR(A35="""",B35=""""),"""",IF(C35=""GRP"",TRIM(RIGHT(E35,3)),REGEXEXTRACT(REGEXEXTRACT(MID(E35,F35,100),""[(]\w{3}[)]""),""\w{3}"")))"),"")</f>
        <v/>
      </c>
      <c r="AC35" s="125" t="str">
        <f t="shared" si="15"/>
        <v/>
      </c>
      <c r="AD35" s="125"/>
    </row>
    <row r="36" ht="9.0" customHeight="1">
      <c r="A36" s="120"/>
      <c r="B36" s="121"/>
      <c r="C36" s="122" t="str">
        <f t="array" ref="C36">IFERROR(INDEX(PtLookup!$H:$I,MATCH(B36,PtLookup!$I:$I,0),1),"")</f>
        <v/>
      </c>
      <c r="D36" s="122" t="str">
        <f t="array" ref="D36">IFERROR(INDEX(PtLookup!$A:$F,MATCH(1,(PtLookup!$A:$A=A36)*(PtLookup!$B:$B=C36),0),3),"")</f>
        <v/>
      </c>
      <c r="E36" s="127"/>
      <c r="F36" s="124" t="str">
        <f t="shared" si="1"/>
        <v/>
      </c>
      <c r="G36" s="124" t="str">
        <f t="shared" si="2"/>
        <v/>
      </c>
      <c r="H36" s="124" t="str">
        <f t="shared" si="3"/>
        <v/>
      </c>
      <c r="I36" s="124" t="str">
        <f t="shared" si="4"/>
        <v/>
      </c>
      <c r="J36" s="124" t="str">
        <f t="shared" si="5"/>
        <v/>
      </c>
      <c r="K36" s="124" t="str">
        <f t="shared" si="6"/>
        <v/>
      </c>
      <c r="L36" s="124" t="str">
        <f t="shared" si="7"/>
        <v/>
      </c>
      <c r="M36" s="124" t="str">
        <f t="shared" si="8"/>
        <v/>
      </c>
      <c r="N36" s="124" t="str">
        <f>IFERROR(__xludf.DUMMYFUNCTION("TRIM(IFERROR(IFERROR(REGEXEXTRACT(E36,""\s{2}\w\s""),REGEXEXTRACT(E36,""\s\w\s{2}"")),""""))"),"")</f>
        <v/>
      </c>
      <c r="O36" s="124" t="str">
        <f>IFERROR(__xludf.DUMMYFUNCTION("IF(N36=""p"",REGEXEXTRACT(MID(E36,I36-2,2),""\d+"")+0,"""")"),"")</f>
        <v/>
      </c>
      <c r="P36" s="124" t="str">
        <f>IFERROR(__xludf.DUMMYFUNCTION("IF(N36=""p"",REGEXEXTRACT(MID(E36,I36+1,2),""\d+"")+0,"""")"),"")</f>
        <v/>
      </c>
      <c r="Q36" s="124" t="str">
        <f t="shared" si="9"/>
        <v/>
      </c>
      <c r="R36" s="124" t="str">
        <f t="shared" si="10"/>
        <v/>
      </c>
      <c r="S36" s="125" t="str">
        <f t="shared" si="11"/>
        <v/>
      </c>
      <c r="T36" s="125" t="str">
        <f t="array" ref="T36">IF(OR(A36="",C36=""),"",INDEX(PtLookup!$A:$F,MATCH(1,(PtLookup!$A:$A=$A36)*(PtLookup!$B:$B=$C36),0),4))</f>
        <v/>
      </c>
      <c r="U36" s="125" t="str">
        <f t="array" ref="U36">IF(OR(A36="",C36=""),"",INDEX(PtLookup!$A:$F,MATCH(1,(PtLookup!$A:$A=$A36)*(PtLookup!$B:$B=$C36),0),5))</f>
        <v/>
      </c>
      <c r="V36" s="125" t="str">
        <f t="array" ref="V36">IF(OR(A36="",C36=""),"",INDEX(PtLookup!$A:$F,MATCH(1,(PtLookup!$A:$A=$A36)*(PtLookup!$B:$B=$C36),0),6))</f>
        <v/>
      </c>
      <c r="W36" s="126" t="str">
        <f t="shared" si="12"/>
        <v/>
      </c>
      <c r="X36" s="125" t="str">
        <f>IFERROR(__xludf.DUMMYFUNCTION("IF(OR(A36="""",B36=""""),"""",IF(C36=""GRP"",RIGHT(TRIM(LEFT(E36,FIND(""–"",E36)-3)),3),REGEXEXTRACT(LEFT(E36,5),""\w{3}"")))"),"")</f>
        <v/>
      </c>
      <c r="Y36" s="125" t="str">
        <f t="shared" si="13"/>
        <v/>
      </c>
      <c r="Z36" s="125"/>
      <c r="AA36" s="126" t="str">
        <f t="shared" si="14"/>
        <v/>
      </c>
      <c r="AB36" s="125" t="str">
        <f>IFERROR(__xludf.DUMMYFUNCTION("IF(OR(A36="""",B36=""""),"""",IF(C36=""GRP"",TRIM(RIGHT(E36,3)),REGEXEXTRACT(REGEXEXTRACT(MID(E36,F36,100),""[(]\w{3}[)]""),""\w{3}"")))"),"")</f>
        <v/>
      </c>
      <c r="AC36" s="125" t="str">
        <f t="shared" si="15"/>
        <v/>
      </c>
      <c r="AD36" s="125"/>
    </row>
    <row r="37" ht="9.0" customHeight="1">
      <c r="A37" s="120"/>
      <c r="B37" s="121"/>
      <c r="C37" s="122" t="str">
        <f t="array" ref="C37">IFERROR(INDEX(PtLookup!$H:$I,MATCH(B37,PtLookup!$I:$I,0),1),"")</f>
        <v/>
      </c>
      <c r="D37" s="122" t="str">
        <f t="array" ref="D37">IFERROR(INDEX(PtLookup!$A:$F,MATCH(1,(PtLookup!$A:$A=A37)*(PtLookup!$B:$B=C37),0),3),"")</f>
        <v/>
      </c>
      <c r="E37" s="127"/>
      <c r="F37" s="124" t="str">
        <f t="shared" si="1"/>
        <v/>
      </c>
      <c r="G37" s="124" t="str">
        <f t="shared" si="2"/>
        <v/>
      </c>
      <c r="H37" s="124" t="str">
        <f t="shared" si="3"/>
        <v/>
      </c>
      <c r="I37" s="124" t="str">
        <f t="shared" si="4"/>
        <v/>
      </c>
      <c r="J37" s="124" t="str">
        <f t="shared" si="5"/>
        <v/>
      </c>
      <c r="K37" s="124" t="str">
        <f t="shared" si="6"/>
        <v/>
      </c>
      <c r="L37" s="124" t="str">
        <f t="shared" si="7"/>
        <v/>
      </c>
      <c r="M37" s="124" t="str">
        <f t="shared" si="8"/>
        <v/>
      </c>
      <c r="N37" s="124" t="str">
        <f>IFERROR(__xludf.DUMMYFUNCTION("TRIM(IFERROR(IFERROR(REGEXEXTRACT(E37,""\s{2}\w\s""),REGEXEXTRACT(E37,""\s\w\s{2}"")),""""))"),"")</f>
        <v/>
      </c>
      <c r="O37" s="124" t="str">
        <f>IFERROR(__xludf.DUMMYFUNCTION("IF(N37=""p"",REGEXEXTRACT(MID(E37,I37-2,2),""\d+"")+0,"""")"),"")</f>
        <v/>
      </c>
      <c r="P37" s="124" t="str">
        <f>IFERROR(__xludf.DUMMYFUNCTION("IF(N37=""p"",REGEXEXTRACT(MID(E37,I37+1,2),""\d+"")+0,"""")"),"")</f>
        <v/>
      </c>
      <c r="Q37" s="124" t="str">
        <f t="shared" si="9"/>
        <v/>
      </c>
      <c r="R37" s="124" t="str">
        <f t="shared" si="10"/>
        <v/>
      </c>
      <c r="S37" s="125" t="str">
        <f t="shared" si="11"/>
        <v/>
      </c>
      <c r="T37" s="125" t="str">
        <f t="array" ref="T37">IF(OR(A37="",C37=""),"",INDEX(PtLookup!$A:$F,MATCH(1,(PtLookup!$A:$A=$A37)*(PtLookup!$B:$B=$C37),0),4))</f>
        <v/>
      </c>
      <c r="U37" s="125" t="str">
        <f t="array" ref="U37">IF(OR(A37="",C37=""),"",INDEX(PtLookup!$A:$F,MATCH(1,(PtLookup!$A:$A=$A37)*(PtLookup!$B:$B=$C37),0),5))</f>
        <v/>
      </c>
      <c r="V37" s="125" t="str">
        <f t="array" ref="V37">IF(OR(A37="",C37=""),"",INDEX(PtLookup!$A:$F,MATCH(1,(PtLookup!$A:$A=$A37)*(PtLookup!$B:$B=$C37),0),6))</f>
        <v/>
      </c>
      <c r="W37" s="126" t="str">
        <f t="shared" si="12"/>
        <v/>
      </c>
      <c r="X37" s="125" t="str">
        <f>IFERROR(__xludf.DUMMYFUNCTION("IF(OR(A37="""",B37=""""),"""",IF(C37=""GRP"",RIGHT(TRIM(LEFT(E37,FIND(""–"",E37)-3)),3),REGEXEXTRACT(LEFT(E37,5),""\w{3}"")))"),"")</f>
        <v/>
      </c>
      <c r="Y37" s="125" t="str">
        <f t="shared" si="13"/>
        <v/>
      </c>
      <c r="Z37" s="125"/>
      <c r="AA37" s="126" t="str">
        <f t="shared" si="14"/>
        <v/>
      </c>
      <c r="AB37" s="125" t="str">
        <f>IFERROR(__xludf.DUMMYFUNCTION("IF(OR(A37="""",B37=""""),"""",IF(C37=""GRP"",TRIM(RIGHT(E37,3)),REGEXEXTRACT(REGEXEXTRACT(MID(E37,F37,100),""[(]\w{3}[)]""),""\w{3}"")))"),"")</f>
        <v/>
      </c>
      <c r="AC37" s="125" t="str">
        <f t="shared" si="15"/>
        <v/>
      </c>
      <c r="AD37" s="125"/>
    </row>
    <row r="38" ht="9.0" customHeight="1">
      <c r="A38" s="120"/>
      <c r="B38" s="121"/>
      <c r="C38" s="122" t="str">
        <f t="array" ref="C38">IFERROR(INDEX(PtLookup!$H:$I,MATCH(B38,PtLookup!$I:$I,0),1),"")</f>
        <v/>
      </c>
      <c r="D38" s="122" t="str">
        <f t="array" ref="D38">IFERROR(INDEX(PtLookup!$A:$F,MATCH(1,(PtLookup!$A:$A=A38)*(PtLookup!$B:$B=C38),0),3),"")</f>
        <v/>
      </c>
      <c r="E38" s="127"/>
      <c r="F38" s="124" t="str">
        <f t="shared" si="1"/>
        <v/>
      </c>
      <c r="G38" s="124" t="str">
        <f t="shared" si="2"/>
        <v/>
      </c>
      <c r="H38" s="124" t="str">
        <f t="shared" si="3"/>
        <v/>
      </c>
      <c r="I38" s="124" t="str">
        <f t="shared" si="4"/>
        <v/>
      </c>
      <c r="J38" s="124" t="str">
        <f t="shared" si="5"/>
        <v/>
      </c>
      <c r="K38" s="124" t="str">
        <f t="shared" si="6"/>
        <v/>
      </c>
      <c r="L38" s="124" t="str">
        <f t="shared" si="7"/>
        <v/>
      </c>
      <c r="M38" s="124" t="str">
        <f t="shared" si="8"/>
        <v/>
      </c>
      <c r="N38" s="124" t="str">
        <f>IFERROR(__xludf.DUMMYFUNCTION("TRIM(IFERROR(IFERROR(REGEXEXTRACT(E38,""\s{2}\w\s""),REGEXEXTRACT(E38,""\s\w\s{2}"")),""""))"),"")</f>
        <v/>
      </c>
      <c r="O38" s="124" t="str">
        <f>IFERROR(__xludf.DUMMYFUNCTION("IF(N38=""p"",REGEXEXTRACT(MID(E38,I38-2,2),""\d+"")+0,"""")"),"")</f>
        <v/>
      </c>
      <c r="P38" s="124" t="str">
        <f>IFERROR(__xludf.DUMMYFUNCTION("IF(N38=""p"",REGEXEXTRACT(MID(E38,I38+1,2),""\d+"")+0,"""")"),"")</f>
        <v/>
      </c>
      <c r="Q38" s="124" t="str">
        <f t="shared" si="9"/>
        <v/>
      </c>
      <c r="R38" s="124" t="str">
        <f t="shared" si="10"/>
        <v/>
      </c>
      <c r="S38" s="125" t="str">
        <f t="shared" si="11"/>
        <v/>
      </c>
      <c r="T38" s="125" t="str">
        <f t="array" ref="T38">IF(OR(A38="",C38=""),"",INDEX(PtLookup!$A:$F,MATCH(1,(PtLookup!$A:$A=$A38)*(PtLookup!$B:$B=$C38),0),4))</f>
        <v/>
      </c>
      <c r="U38" s="125" t="str">
        <f t="array" ref="U38">IF(OR(A38="",C38=""),"",INDEX(PtLookup!$A:$F,MATCH(1,(PtLookup!$A:$A=$A38)*(PtLookup!$B:$B=$C38),0),5))</f>
        <v/>
      </c>
      <c r="V38" s="125" t="str">
        <f t="array" ref="V38">IF(OR(A38="",C38=""),"",INDEX(PtLookup!$A:$F,MATCH(1,(PtLookup!$A:$A=$A38)*(PtLookup!$B:$B=$C38),0),6))</f>
        <v/>
      </c>
      <c r="W38" s="126" t="str">
        <f t="shared" si="12"/>
        <v/>
      </c>
      <c r="X38" s="125" t="str">
        <f>IFERROR(__xludf.DUMMYFUNCTION("IF(OR(A38="""",B38=""""),"""",IF(C38=""GRP"",RIGHT(TRIM(LEFT(E38,FIND(""–"",E38)-3)),3),REGEXEXTRACT(LEFT(E38,5),""\w{3}"")))"),"")</f>
        <v/>
      </c>
      <c r="Y38" s="125" t="str">
        <f t="shared" si="13"/>
        <v/>
      </c>
      <c r="Z38" s="125"/>
      <c r="AA38" s="126" t="str">
        <f t="shared" si="14"/>
        <v/>
      </c>
      <c r="AB38" s="125" t="str">
        <f>IFERROR(__xludf.DUMMYFUNCTION("IF(OR(A38="""",B38=""""),"""",IF(C38=""GRP"",TRIM(RIGHT(E38,3)),REGEXEXTRACT(REGEXEXTRACT(MID(E38,F38,100),""[(]\w{3}[)]""),""\w{3}"")))"),"")</f>
        <v/>
      </c>
      <c r="AC38" s="125" t="str">
        <f t="shared" si="15"/>
        <v/>
      </c>
      <c r="AD38" s="125"/>
    </row>
    <row r="39" ht="9.0" customHeight="1">
      <c r="A39" s="120"/>
      <c r="B39" s="121"/>
      <c r="C39" s="122" t="str">
        <f t="array" ref="C39">IFERROR(INDEX(PtLookup!$H:$I,MATCH(B39,PtLookup!$I:$I,0),1),"")</f>
        <v/>
      </c>
      <c r="D39" s="122" t="str">
        <f t="array" ref="D39">IFERROR(INDEX(PtLookup!$A:$F,MATCH(1,(PtLookup!$A:$A=A39)*(PtLookup!$B:$B=C39),0),3),"")</f>
        <v/>
      </c>
      <c r="E39" s="127"/>
      <c r="F39" s="124" t="str">
        <f t="shared" si="1"/>
        <v/>
      </c>
      <c r="G39" s="124" t="str">
        <f t="shared" si="2"/>
        <v/>
      </c>
      <c r="H39" s="124" t="str">
        <f t="shared" si="3"/>
        <v/>
      </c>
      <c r="I39" s="124" t="str">
        <f t="shared" si="4"/>
        <v/>
      </c>
      <c r="J39" s="124" t="str">
        <f t="shared" si="5"/>
        <v/>
      </c>
      <c r="K39" s="124" t="str">
        <f t="shared" si="6"/>
        <v/>
      </c>
      <c r="L39" s="124" t="str">
        <f t="shared" si="7"/>
        <v/>
      </c>
      <c r="M39" s="124" t="str">
        <f t="shared" si="8"/>
        <v/>
      </c>
      <c r="N39" s="124" t="str">
        <f>IFERROR(__xludf.DUMMYFUNCTION("TRIM(IFERROR(IFERROR(REGEXEXTRACT(E39,""\s{2}\w\s""),REGEXEXTRACT(E39,""\s\w\s{2}"")),""""))"),"")</f>
        <v/>
      </c>
      <c r="O39" s="124" t="str">
        <f>IFERROR(__xludf.DUMMYFUNCTION("IF(N39=""p"",REGEXEXTRACT(MID(E39,I39-2,2),""\d+"")+0,"""")"),"")</f>
        <v/>
      </c>
      <c r="P39" s="124" t="str">
        <f>IFERROR(__xludf.DUMMYFUNCTION("IF(N39=""p"",REGEXEXTRACT(MID(E39,I39+1,2),""\d+"")+0,"""")"),"")</f>
        <v/>
      </c>
      <c r="Q39" s="124" t="str">
        <f t="shared" si="9"/>
        <v/>
      </c>
      <c r="R39" s="124" t="str">
        <f t="shared" si="10"/>
        <v/>
      </c>
      <c r="S39" s="125" t="str">
        <f t="shared" si="11"/>
        <v/>
      </c>
      <c r="T39" s="125" t="str">
        <f t="array" ref="T39">IF(OR(A39="",C39=""),"",INDEX(PtLookup!$A:$F,MATCH(1,(PtLookup!$A:$A=$A39)*(PtLookup!$B:$B=$C39),0),4))</f>
        <v/>
      </c>
      <c r="U39" s="125" t="str">
        <f t="array" ref="U39">IF(OR(A39="",C39=""),"",INDEX(PtLookup!$A:$F,MATCH(1,(PtLookup!$A:$A=$A39)*(PtLookup!$B:$B=$C39),0),5))</f>
        <v/>
      </c>
      <c r="V39" s="125" t="str">
        <f t="array" ref="V39">IF(OR(A39="",C39=""),"",INDEX(PtLookup!$A:$F,MATCH(1,(PtLookup!$A:$A=$A39)*(PtLookup!$B:$B=$C39),0),6))</f>
        <v/>
      </c>
      <c r="W39" s="126" t="str">
        <f t="shared" si="12"/>
        <v/>
      </c>
      <c r="X39" s="125" t="str">
        <f>IFERROR(__xludf.DUMMYFUNCTION("IF(OR(A39="""",B39=""""),"""",IF(C39=""GRP"",RIGHT(TRIM(LEFT(E39,FIND(""–"",E39)-3)),3),REGEXEXTRACT(LEFT(E39,5),""\w{3}"")))"),"")</f>
        <v/>
      </c>
      <c r="Y39" s="125" t="str">
        <f t="shared" si="13"/>
        <v/>
      </c>
      <c r="Z39" s="125"/>
      <c r="AA39" s="126" t="str">
        <f t="shared" si="14"/>
        <v/>
      </c>
      <c r="AB39" s="125" t="str">
        <f>IFERROR(__xludf.DUMMYFUNCTION("IF(OR(A39="""",B39=""""),"""",IF(C39=""GRP"",TRIM(RIGHT(E39,3)),REGEXEXTRACT(REGEXEXTRACT(MID(E39,F39,100),""[(]\w{3}[)]""),""\w{3}"")))"),"")</f>
        <v/>
      </c>
      <c r="AC39" s="125" t="str">
        <f t="shared" si="15"/>
        <v/>
      </c>
      <c r="AD39" s="125"/>
    </row>
    <row r="40" ht="9.0" customHeight="1">
      <c r="A40" s="120"/>
      <c r="B40" s="121"/>
      <c r="C40" s="122" t="str">
        <f t="array" ref="C40">IFERROR(INDEX(PtLookup!$H:$I,MATCH(B40,PtLookup!$I:$I,0),1),"")</f>
        <v/>
      </c>
      <c r="D40" s="122" t="str">
        <f t="array" ref="D40">IFERROR(INDEX(PtLookup!$A:$F,MATCH(1,(PtLookup!$A:$A=A40)*(PtLookup!$B:$B=C40),0),3),"")</f>
        <v/>
      </c>
      <c r="E40" s="127"/>
      <c r="F40" s="124" t="str">
        <f t="shared" si="1"/>
        <v/>
      </c>
      <c r="G40" s="124" t="str">
        <f t="shared" si="2"/>
        <v/>
      </c>
      <c r="H40" s="124" t="str">
        <f t="shared" si="3"/>
        <v/>
      </c>
      <c r="I40" s="124" t="str">
        <f t="shared" si="4"/>
        <v/>
      </c>
      <c r="J40" s="124" t="str">
        <f t="shared" si="5"/>
        <v/>
      </c>
      <c r="K40" s="124" t="str">
        <f t="shared" si="6"/>
        <v/>
      </c>
      <c r="L40" s="124" t="str">
        <f t="shared" si="7"/>
        <v/>
      </c>
      <c r="M40" s="124" t="str">
        <f t="shared" si="8"/>
        <v/>
      </c>
      <c r="N40" s="124" t="str">
        <f>IFERROR(__xludf.DUMMYFUNCTION("TRIM(IFERROR(IFERROR(REGEXEXTRACT(E40,""\s{2}\w\s""),REGEXEXTRACT(E40,""\s\w\s{2}"")),""""))"),"")</f>
        <v/>
      </c>
      <c r="O40" s="124" t="str">
        <f>IFERROR(__xludf.DUMMYFUNCTION("IF(N40=""p"",REGEXEXTRACT(MID(E40,I40-2,2),""\d+"")+0,"""")"),"")</f>
        <v/>
      </c>
      <c r="P40" s="124" t="str">
        <f>IFERROR(__xludf.DUMMYFUNCTION("IF(N40=""p"",REGEXEXTRACT(MID(E40,I40+1,2),""\d+"")+0,"""")"),"")</f>
        <v/>
      </c>
      <c r="Q40" s="124" t="str">
        <f t="shared" si="9"/>
        <v/>
      </c>
      <c r="R40" s="124" t="str">
        <f t="shared" si="10"/>
        <v/>
      </c>
      <c r="S40" s="125" t="str">
        <f t="shared" si="11"/>
        <v/>
      </c>
      <c r="T40" s="125" t="str">
        <f t="array" ref="T40">IF(OR(A40="",C40=""),"",INDEX(PtLookup!$A:$F,MATCH(1,(PtLookup!$A:$A=$A40)*(PtLookup!$B:$B=$C40),0),4))</f>
        <v/>
      </c>
      <c r="U40" s="125" t="str">
        <f t="array" ref="U40">IF(OR(A40="",C40=""),"",INDEX(PtLookup!$A:$F,MATCH(1,(PtLookup!$A:$A=$A40)*(PtLookup!$B:$B=$C40),0),5))</f>
        <v/>
      </c>
      <c r="V40" s="125" t="str">
        <f t="array" ref="V40">IF(OR(A40="",C40=""),"",INDEX(PtLookup!$A:$F,MATCH(1,(PtLookup!$A:$A=$A40)*(PtLookup!$B:$B=$C40),0),6))</f>
        <v/>
      </c>
      <c r="W40" s="126" t="str">
        <f t="shared" si="12"/>
        <v/>
      </c>
      <c r="X40" s="125" t="str">
        <f>IFERROR(__xludf.DUMMYFUNCTION("IF(OR(A40="""",B40=""""),"""",IF(C40=""GRP"",RIGHT(TRIM(LEFT(E40,FIND(""–"",E40)-3)),3),REGEXEXTRACT(LEFT(E40,5),""\w{3}"")))"),"")</f>
        <v/>
      </c>
      <c r="Y40" s="125" t="str">
        <f t="shared" si="13"/>
        <v/>
      </c>
      <c r="Z40" s="125"/>
      <c r="AA40" s="126" t="str">
        <f t="shared" si="14"/>
        <v/>
      </c>
      <c r="AB40" s="125" t="str">
        <f>IFERROR(__xludf.DUMMYFUNCTION("IF(OR(A40="""",B40=""""),"""",IF(C40=""GRP"",TRIM(RIGHT(E40,3)),REGEXEXTRACT(REGEXEXTRACT(MID(E40,F40,100),""[(]\w{3}[)]""),""\w{3}"")))"),"")</f>
        <v/>
      </c>
      <c r="AC40" s="125" t="str">
        <f t="shared" si="15"/>
        <v/>
      </c>
      <c r="AD40" s="125"/>
    </row>
    <row r="41" ht="9.0" customHeight="1">
      <c r="A41" s="120"/>
      <c r="B41" s="121"/>
      <c r="C41" s="122" t="str">
        <f t="array" ref="C41">IFERROR(INDEX(PtLookup!$H:$I,MATCH(B41,PtLookup!$I:$I,0),1),"")</f>
        <v/>
      </c>
      <c r="D41" s="122" t="str">
        <f t="array" ref="D41">IFERROR(INDEX(PtLookup!$A:$F,MATCH(1,(PtLookup!$A:$A=A41)*(PtLookup!$B:$B=C41),0),3),"")</f>
        <v/>
      </c>
      <c r="E41" s="127"/>
      <c r="F41" s="124" t="str">
        <f t="shared" si="1"/>
        <v/>
      </c>
      <c r="G41" s="124" t="str">
        <f t="shared" si="2"/>
        <v/>
      </c>
      <c r="H41" s="124" t="str">
        <f t="shared" si="3"/>
        <v/>
      </c>
      <c r="I41" s="124" t="str">
        <f t="shared" si="4"/>
        <v/>
      </c>
      <c r="J41" s="124" t="str">
        <f t="shared" si="5"/>
        <v/>
      </c>
      <c r="K41" s="124" t="str">
        <f t="shared" si="6"/>
        <v/>
      </c>
      <c r="L41" s="124" t="str">
        <f t="shared" si="7"/>
        <v/>
      </c>
      <c r="M41" s="124" t="str">
        <f t="shared" si="8"/>
        <v/>
      </c>
      <c r="N41" s="124" t="str">
        <f>IFERROR(__xludf.DUMMYFUNCTION("TRIM(IFERROR(IFERROR(REGEXEXTRACT(E41,""\s{2}\w\s""),REGEXEXTRACT(E41,""\s\w\s{2}"")),""""))"),"")</f>
        <v/>
      </c>
      <c r="O41" s="124" t="str">
        <f>IFERROR(__xludf.DUMMYFUNCTION("IF(N41=""p"",REGEXEXTRACT(MID(E41,I41-2,2),""\d+"")+0,"""")"),"")</f>
        <v/>
      </c>
      <c r="P41" s="124" t="str">
        <f>IFERROR(__xludf.DUMMYFUNCTION("IF(N41=""p"",REGEXEXTRACT(MID(E41,I41+1,2),""\d+"")+0,"""")"),"")</f>
        <v/>
      </c>
      <c r="Q41" s="124" t="str">
        <f t="shared" si="9"/>
        <v/>
      </c>
      <c r="R41" s="124" t="str">
        <f t="shared" si="10"/>
        <v/>
      </c>
      <c r="S41" s="125" t="str">
        <f t="shared" si="11"/>
        <v/>
      </c>
      <c r="T41" s="125" t="str">
        <f t="array" ref="T41">IF(OR(A41="",C41=""),"",INDEX(PtLookup!$A:$F,MATCH(1,(PtLookup!$A:$A=$A41)*(PtLookup!$B:$B=$C41),0),4))</f>
        <v/>
      </c>
      <c r="U41" s="125" t="str">
        <f t="array" ref="U41">IF(OR(A41="",C41=""),"",INDEX(PtLookup!$A:$F,MATCH(1,(PtLookup!$A:$A=$A41)*(PtLookup!$B:$B=$C41),0),5))</f>
        <v/>
      </c>
      <c r="V41" s="125" t="str">
        <f t="array" ref="V41">IF(OR(A41="",C41=""),"",INDEX(PtLookup!$A:$F,MATCH(1,(PtLookup!$A:$A=$A41)*(PtLookup!$B:$B=$C41),0),6))</f>
        <v/>
      </c>
      <c r="W41" s="126" t="str">
        <f t="shared" si="12"/>
        <v/>
      </c>
      <c r="X41" s="125" t="str">
        <f>IFERROR(__xludf.DUMMYFUNCTION("IF(OR(A41="""",B41=""""),"""",IF(C41=""GRP"",RIGHT(TRIM(LEFT(E41,FIND(""–"",E41)-3)),3),REGEXEXTRACT(LEFT(E41,5),""\w{3}"")))"),"")</f>
        <v/>
      </c>
      <c r="Y41" s="125" t="str">
        <f t="shared" si="13"/>
        <v/>
      </c>
      <c r="Z41" s="125"/>
      <c r="AA41" s="126" t="str">
        <f t="shared" si="14"/>
        <v/>
      </c>
      <c r="AB41" s="125" t="str">
        <f>IFERROR(__xludf.DUMMYFUNCTION("IF(OR(A41="""",B41=""""),"""",IF(C41=""GRP"",TRIM(RIGHT(E41,3)),REGEXEXTRACT(REGEXEXTRACT(MID(E41,F41,100),""[(]\w{3}[)]""),""\w{3}"")))"),"")</f>
        <v/>
      </c>
      <c r="AC41" s="125" t="str">
        <f t="shared" si="15"/>
        <v/>
      </c>
      <c r="AD41" s="125"/>
    </row>
    <row r="42" ht="9.0" customHeight="1">
      <c r="A42" s="120"/>
      <c r="B42" s="121"/>
      <c r="C42" s="122" t="str">
        <f t="array" ref="C42">IFERROR(INDEX(PtLookup!$H:$I,MATCH(B42,PtLookup!$I:$I,0),1),"")</f>
        <v/>
      </c>
      <c r="D42" s="122" t="str">
        <f t="array" ref="D42">IFERROR(INDEX(PtLookup!$A:$F,MATCH(1,(PtLookup!$A:$A=A42)*(PtLookup!$B:$B=C42),0),3),"")</f>
        <v/>
      </c>
      <c r="E42" s="127"/>
      <c r="F42" s="124" t="str">
        <f t="shared" si="1"/>
        <v/>
      </c>
      <c r="G42" s="124" t="str">
        <f t="shared" si="2"/>
        <v/>
      </c>
      <c r="H42" s="124" t="str">
        <f t="shared" si="3"/>
        <v/>
      </c>
      <c r="I42" s="124" t="str">
        <f t="shared" si="4"/>
        <v/>
      </c>
      <c r="J42" s="124" t="str">
        <f t="shared" si="5"/>
        <v/>
      </c>
      <c r="K42" s="124" t="str">
        <f t="shared" si="6"/>
        <v/>
      </c>
      <c r="L42" s="124" t="str">
        <f t="shared" si="7"/>
        <v/>
      </c>
      <c r="M42" s="124" t="str">
        <f t="shared" si="8"/>
        <v/>
      </c>
      <c r="N42" s="124" t="str">
        <f>IFERROR(__xludf.DUMMYFUNCTION("TRIM(IFERROR(IFERROR(REGEXEXTRACT(E42,""\s{2}\w\s""),REGEXEXTRACT(E42,""\s\w\s{2}"")),""""))"),"")</f>
        <v/>
      </c>
      <c r="O42" s="124" t="str">
        <f>IFERROR(__xludf.DUMMYFUNCTION("IF(N42=""p"",REGEXEXTRACT(MID(E42,I42-2,2),""\d+"")+0,"""")"),"")</f>
        <v/>
      </c>
      <c r="P42" s="124" t="str">
        <f>IFERROR(__xludf.DUMMYFUNCTION("IF(N42=""p"",REGEXEXTRACT(MID(E42,I42+1,2),""\d+"")+0,"""")"),"")</f>
        <v/>
      </c>
      <c r="Q42" s="124" t="str">
        <f t="shared" si="9"/>
        <v/>
      </c>
      <c r="R42" s="124" t="str">
        <f t="shared" si="10"/>
        <v/>
      </c>
      <c r="S42" s="125" t="str">
        <f t="shared" si="11"/>
        <v/>
      </c>
      <c r="T42" s="125" t="str">
        <f t="array" ref="T42">IF(OR(A42="",C42=""),"",INDEX(PtLookup!$A:$F,MATCH(1,(PtLookup!$A:$A=$A42)*(PtLookup!$B:$B=$C42),0),4))</f>
        <v/>
      </c>
      <c r="U42" s="125" t="str">
        <f t="array" ref="U42">IF(OR(A42="",C42=""),"",INDEX(PtLookup!$A:$F,MATCH(1,(PtLookup!$A:$A=$A42)*(PtLookup!$B:$B=$C42),0),5))</f>
        <v/>
      </c>
      <c r="V42" s="125" t="str">
        <f t="array" ref="V42">IF(OR(A42="",C42=""),"",INDEX(PtLookup!$A:$F,MATCH(1,(PtLookup!$A:$A=$A42)*(PtLookup!$B:$B=$C42),0),6))</f>
        <v/>
      </c>
      <c r="W42" s="126" t="str">
        <f t="shared" si="12"/>
        <v/>
      </c>
      <c r="X42" s="125" t="str">
        <f>IFERROR(__xludf.DUMMYFUNCTION("IF(OR(A42="""",B42=""""),"""",IF(C42=""GRP"",RIGHT(TRIM(LEFT(E42,FIND(""–"",E42)-3)),3),REGEXEXTRACT(LEFT(E42,5),""\w{3}"")))"),"")</f>
        <v/>
      </c>
      <c r="Y42" s="125" t="str">
        <f t="shared" si="13"/>
        <v/>
      </c>
      <c r="Z42" s="125"/>
      <c r="AA42" s="126" t="str">
        <f t="shared" si="14"/>
        <v/>
      </c>
      <c r="AB42" s="125" t="str">
        <f>IFERROR(__xludf.DUMMYFUNCTION("IF(OR(A42="""",B42=""""),"""",IF(C42=""GRP"",TRIM(RIGHT(E42,3)),REGEXEXTRACT(REGEXEXTRACT(MID(E42,F42,100),""[(]\w{3}[)]""),""\w{3}"")))"),"")</f>
        <v/>
      </c>
      <c r="AC42" s="125" t="str">
        <f t="shared" si="15"/>
        <v/>
      </c>
      <c r="AD42" s="125"/>
    </row>
    <row r="43" ht="9.0" customHeight="1">
      <c r="A43" s="120"/>
      <c r="B43" s="121"/>
      <c r="C43" s="122" t="str">
        <f t="array" ref="C43">IFERROR(INDEX(PtLookup!$H:$I,MATCH(B43,PtLookup!$I:$I,0),1),"")</f>
        <v/>
      </c>
      <c r="D43" s="122" t="str">
        <f t="array" ref="D43">IFERROR(INDEX(PtLookup!$A:$F,MATCH(1,(PtLookup!$A:$A=A43)*(PtLookup!$B:$B=C43),0),3),"")</f>
        <v/>
      </c>
      <c r="E43" s="127"/>
      <c r="F43" s="124" t="str">
        <f t="shared" si="1"/>
        <v/>
      </c>
      <c r="G43" s="124" t="str">
        <f t="shared" si="2"/>
        <v/>
      </c>
      <c r="H43" s="124" t="str">
        <f t="shared" si="3"/>
        <v/>
      </c>
      <c r="I43" s="124" t="str">
        <f t="shared" si="4"/>
        <v/>
      </c>
      <c r="J43" s="124" t="str">
        <f t="shared" si="5"/>
        <v/>
      </c>
      <c r="K43" s="124" t="str">
        <f t="shared" si="6"/>
        <v/>
      </c>
      <c r="L43" s="124" t="str">
        <f t="shared" si="7"/>
        <v/>
      </c>
      <c r="M43" s="124" t="str">
        <f t="shared" si="8"/>
        <v/>
      </c>
      <c r="N43" s="124" t="str">
        <f>IFERROR(__xludf.DUMMYFUNCTION("TRIM(IFERROR(IFERROR(REGEXEXTRACT(E43,""\s{2}\w\s""),REGEXEXTRACT(E43,""\s\w\s{2}"")),""""))"),"")</f>
        <v/>
      </c>
      <c r="O43" s="124" t="str">
        <f>IFERROR(__xludf.DUMMYFUNCTION("IF(N43=""p"",REGEXEXTRACT(MID(E43,I43-2,2),""\d+"")+0,"""")"),"")</f>
        <v/>
      </c>
      <c r="P43" s="124" t="str">
        <f>IFERROR(__xludf.DUMMYFUNCTION("IF(N43=""p"",REGEXEXTRACT(MID(E43,I43+1,2),""\d+"")+0,"""")"),"")</f>
        <v/>
      </c>
      <c r="Q43" s="124" t="str">
        <f t="shared" si="9"/>
        <v/>
      </c>
      <c r="R43" s="124" t="str">
        <f t="shared" si="10"/>
        <v/>
      </c>
      <c r="S43" s="125" t="str">
        <f t="shared" si="11"/>
        <v/>
      </c>
      <c r="T43" s="125" t="str">
        <f t="array" ref="T43">IF(OR(A43="",C43=""),"",INDEX(PtLookup!$A:$F,MATCH(1,(PtLookup!$A:$A=$A43)*(PtLookup!$B:$B=$C43),0),4))</f>
        <v/>
      </c>
      <c r="U43" s="125" t="str">
        <f t="array" ref="U43">IF(OR(A43="",C43=""),"",INDEX(PtLookup!$A:$F,MATCH(1,(PtLookup!$A:$A=$A43)*(PtLookup!$B:$B=$C43),0),5))</f>
        <v/>
      </c>
      <c r="V43" s="125" t="str">
        <f t="array" ref="V43">IF(OR(A43="",C43=""),"",INDEX(PtLookup!$A:$F,MATCH(1,(PtLookup!$A:$A=$A43)*(PtLookup!$B:$B=$C43),0),6))</f>
        <v/>
      </c>
      <c r="W43" s="126" t="str">
        <f t="shared" si="12"/>
        <v/>
      </c>
      <c r="X43" s="125" t="str">
        <f>IFERROR(__xludf.DUMMYFUNCTION("IF(OR(A43="""",B43=""""),"""",IF(C43=""GRP"",RIGHT(TRIM(LEFT(E43,FIND(""–"",E43)-3)),3),REGEXEXTRACT(LEFT(E43,5),""\w{3}"")))"),"")</f>
        <v/>
      </c>
      <c r="Y43" s="125" t="str">
        <f t="shared" si="13"/>
        <v/>
      </c>
      <c r="Z43" s="125"/>
      <c r="AA43" s="126" t="str">
        <f t="shared" si="14"/>
        <v/>
      </c>
      <c r="AB43" s="125" t="str">
        <f>IFERROR(__xludf.DUMMYFUNCTION("IF(OR(A43="""",B43=""""),"""",IF(C43=""GRP"",TRIM(RIGHT(E43,3)),REGEXEXTRACT(REGEXEXTRACT(MID(E43,F43,100),""[(]\w{3}[)]""),""\w{3}"")))"),"")</f>
        <v/>
      </c>
      <c r="AC43" s="125" t="str">
        <f t="shared" si="15"/>
        <v/>
      </c>
      <c r="AD43" s="125"/>
    </row>
    <row r="44" ht="9.0" customHeight="1">
      <c r="A44" s="120"/>
      <c r="B44" s="121"/>
      <c r="C44" s="122" t="str">
        <f t="array" ref="C44">IFERROR(INDEX(PtLookup!$H:$I,MATCH(B44,PtLookup!$I:$I,0),1),"")</f>
        <v/>
      </c>
      <c r="D44" s="122" t="str">
        <f t="array" ref="D44">IFERROR(INDEX(PtLookup!$A:$F,MATCH(1,(PtLookup!$A:$A=A44)*(PtLookup!$B:$B=C44),0),3),"")</f>
        <v/>
      </c>
      <c r="E44" s="127"/>
      <c r="F44" s="124" t="str">
        <f t="shared" si="1"/>
        <v/>
      </c>
      <c r="G44" s="124" t="str">
        <f t="shared" si="2"/>
        <v/>
      </c>
      <c r="H44" s="124" t="str">
        <f t="shared" si="3"/>
        <v/>
      </c>
      <c r="I44" s="124" t="str">
        <f t="shared" si="4"/>
        <v/>
      </c>
      <c r="J44" s="124" t="str">
        <f t="shared" si="5"/>
        <v/>
      </c>
      <c r="K44" s="124" t="str">
        <f t="shared" si="6"/>
        <v/>
      </c>
      <c r="L44" s="124" t="str">
        <f t="shared" si="7"/>
        <v/>
      </c>
      <c r="M44" s="124" t="str">
        <f t="shared" si="8"/>
        <v/>
      </c>
      <c r="N44" s="124" t="str">
        <f>IFERROR(__xludf.DUMMYFUNCTION("TRIM(IFERROR(IFERROR(REGEXEXTRACT(E44,""\s{2}\w\s""),REGEXEXTRACT(E44,""\s\w\s{2}"")),""""))"),"")</f>
        <v/>
      </c>
      <c r="O44" s="124" t="str">
        <f>IFERROR(__xludf.DUMMYFUNCTION("IF(N44=""p"",REGEXEXTRACT(MID(E44,I44-2,2),""\d+"")+0,"""")"),"")</f>
        <v/>
      </c>
      <c r="P44" s="124" t="str">
        <f>IFERROR(__xludf.DUMMYFUNCTION("IF(N44=""p"",REGEXEXTRACT(MID(E44,I44+1,2),""\d+"")+0,"""")"),"")</f>
        <v/>
      </c>
      <c r="Q44" s="124" t="str">
        <f t="shared" si="9"/>
        <v/>
      </c>
      <c r="R44" s="124" t="str">
        <f t="shared" si="10"/>
        <v/>
      </c>
      <c r="S44" s="125" t="str">
        <f t="shared" si="11"/>
        <v/>
      </c>
      <c r="T44" s="125" t="str">
        <f t="array" ref="T44">IF(OR(A44="",C44=""),"",INDEX(PtLookup!$A:$F,MATCH(1,(PtLookup!$A:$A=$A44)*(PtLookup!$B:$B=$C44),0),4))</f>
        <v/>
      </c>
      <c r="U44" s="125" t="str">
        <f t="array" ref="U44">IF(OR(A44="",C44=""),"",INDEX(PtLookup!$A:$F,MATCH(1,(PtLookup!$A:$A=$A44)*(PtLookup!$B:$B=$C44),0),5))</f>
        <v/>
      </c>
      <c r="V44" s="125" t="str">
        <f t="array" ref="V44">IF(OR(A44="",C44=""),"",INDEX(PtLookup!$A:$F,MATCH(1,(PtLookup!$A:$A=$A44)*(PtLookup!$B:$B=$C44),0),6))</f>
        <v/>
      </c>
      <c r="W44" s="126" t="str">
        <f t="shared" si="12"/>
        <v/>
      </c>
      <c r="X44" s="125" t="str">
        <f>IFERROR(__xludf.DUMMYFUNCTION("IF(OR(A44="""",B44=""""),"""",IF(C44=""GRP"",RIGHT(TRIM(LEFT(E44,FIND(""–"",E44)-3)),3),REGEXEXTRACT(LEFT(E44,5),""\w{3}"")))"),"")</f>
        <v/>
      </c>
      <c r="Y44" s="125" t="str">
        <f t="shared" si="13"/>
        <v/>
      </c>
      <c r="Z44" s="125"/>
      <c r="AA44" s="126" t="str">
        <f t="shared" si="14"/>
        <v/>
      </c>
      <c r="AB44" s="125" t="str">
        <f>IFERROR(__xludf.DUMMYFUNCTION("IF(OR(A44="""",B44=""""),"""",IF(C44=""GRP"",TRIM(RIGHT(E44,3)),REGEXEXTRACT(REGEXEXTRACT(MID(E44,F44,100),""[(]\w{3}[)]""),""\w{3}"")))"),"")</f>
        <v/>
      </c>
      <c r="AC44" s="125" t="str">
        <f t="shared" si="15"/>
        <v/>
      </c>
      <c r="AD44" s="125"/>
    </row>
    <row r="45" ht="9.0" customHeight="1">
      <c r="A45" s="120"/>
      <c r="B45" s="121"/>
      <c r="C45" s="122" t="str">
        <f t="array" ref="C45">IFERROR(INDEX(PtLookup!$H:$I,MATCH(B45,PtLookup!$I:$I,0),1),"")</f>
        <v/>
      </c>
      <c r="D45" s="122" t="str">
        <f t="array" ref="D45">IFERROR(INDEX(PtLookup!$A:$F,MATCH(1,(PtLookup!$A:$A=A45)*(PtLookup!$B:$B=C45),0),3),"")</f>
        <v/>
      </c>
      <c r="E45" s="127"/>
      <c r="F45" s="124" t="str">
        <f t="shared" si="1"/>
        <v/>
      </c>
      <c r="G45" s="124" t="str">
        <f t="shared" si="2"/>
        <v/>
      </c>
      <c r="H45" s="124" t="str">
        <f t="shared" si="3"/>
        <v/>
      </c>
      <c r="I45" s="124" t="str">
        <f t="shared" si="4"/>
        <v/>
      </c>
      <c r="J45" s="124" t="str">
        <f t="shared" si="5"/>
        <v/>
      </c>
      <c r="K45" s="124" t="str">
        <f t="shared" si="6"/>
        <v/>
      </c>
      <c r="L45" s="124" t="str">
        <f t="shared" si="7"/>
        <v/>
      </c>
      <c r="M45" s="124" t="str">
        <f t="shared" si="8"/>
        <v/>
      </c>
      <c r="N45" s="124" t="str">
        <f>IFERROR(__xludf.DUMMYFUNCTION("TRIM(IFERROR(IFERROR(REGEXEXTRACT(E45,""\s{2}\w\s""),REGEXEXTRACT(E45,""\s\w\s{2}"")),""""))"),"")</f>
        <v/>
      </c>
      <c r="O45" s="124" t="str">
        <f>IFERROR(__xludf.DUMMYFUNCTION("IF(N45=""p"",REGEXEXTRACT(MID(E45,I45-2,2),""\d+"")+0,"""")"),"")</f>
        <v/>
      </c>
      <c r="P45" s="124" t="str">
        <f>IFERROR(__xludf.DUMMYFUNCTION("IF(N45=""p"",REGEXEXTRACT(MID(E45,I45+1,2),""\d+"")+0,"""")"),"")</f>
        <v/>
      </c>
      <c r="Q45" s="124" t="str">
        <f t="shared" si="9"/>
        <v/>
      </c>
      <c r="R45" s="124" t="str">
        <f t="shared" si="10"/>
        <v/>
      </c>
      <c r="S45" s="125" t="str">
        <f t="shared" si="11"/>
        <v/>
      </c>
      <c r="T45" s="125" t="str">
        <f t="array" ref="T45">IF(OR(A45="",C45=""),"",INDEX(PtLookup!$A:$F,MATCH(1,(PtLookup!$A:$A=$A45)*(PtLookup!$B:$B=$C45),0),4))</f>
        <v/>
      </c>
      <c r="U45" s="125" t="str">
        <f t="array" ref="U45">IF(OR(A45="",C45=""),"",INDEX(PtLookup!$A:$F,MATCH(1,(PtLookup!$A:$A=$A45)*(PtLookup!$B:$B=$C45),0),5))</f>
        <v/>
      </c>
      <c r="V45" s="125" t="str">
        <f t="array" ref="V45">IF(OR(A45="",C45=""),"",INDEX(PtLookup!$A:$F,MATCH(1,(PtLookup!$A:$A=$A45)*(PtLookup!$B:$B=$C45),0),6))</f>
        <v/>
      </c>
      <c r="W45" s="126" t="str">
        <f t="shared" si="12"/>
        <v/>
      </c>
      <c r="X45" s="125" t="str">
        <f>IFERROR(__xludf.DUMMYFUNCTION("IF(OR(A45="""",B45=""""),"""",IF(C45=""GRP"",RIGHT(TRIM(LEFT(E45,FIND(""–"",E45)-3)),3),REGEXEXTRACT(LEFT(E45,5),""\w{3}"")))"),"")</f>
        <v/>
      </c>
      <c r="Y45" s="125" t="str">
        <f t="shared" si="13"/>
        <v/>
      </c>
      <c r="Z45" s="125"/>
      <c r="AA45" s="126" t="str">
        <f t="shared" si="14"/>
        <v/>
      </c>
      <c r="AB45" s="125" t="str">
        <f>IFERROR(__xludf.DUMMYFUNCTION("IF(OR(A45="""",B45=""""),"""",IF(C45=""GRP"",TRIM(RIGHT(E45,3)),REGEXEXTRACT(REGEXEXTRACT(MID(E45,F45,100),""[(]\w{3}[)]""),""\w{3}"")))"),"")</f>
        <v/>
      </c>
      <c r="AC45" s="125" t="str">
        <f t="shared" si="15"/>
        <v/>
      </c>
      <c r="AD45" s="125"/>
    </row>
    <row r="46" ht="9.0" customHeight="1">
      <c r="A46" s="120"/>
      <c r="B46" s="121"/>
      <c r="C46" s="122" t="str">
        <f t="array" ref="C46">IFERROR(INDEX(PtLookup!$H:$I,MATCH(B46,PtLookup!$I:$I,0),1),"")</f>
        <v/>
      </c>
      <c r="D46" s="122" t="str">
        <f t="array" ref="D46">IFERROR(INDEX(PtLookup!$A:$F,MATCH(1,(PtLookup!$A:$A=A46)*(PtLookup!$B:$B=C46),0),3),"")</f>
        <v/>
      </c>
      <c r="E46" s="127"/>
      <c r="F46" s="124" t="str">
        <f t="shared" si="1"/>
        <v/>
      </c>
      <c r="G46" s="124" t="str">
        <f t="shared" si="2"/>
        <v/>
      </c>
      <c r="H46" s="124" t="str">
        <f t="shared" si="3"/>
        <v/>
      </c>
      <c r="I46" s="124" t="str">
        <f t="shared" si="4"/>
        <v/>
      </c>
      <c r="J46" s="124" t="str">
        <f t="shared" si="5"/>
        <v/>
      </c>
      <c r="K46" s="124" t="str">
        <f t="shared" si="6"/>
        <v/>
      </c>
      <c r="L46" s="124" t="str">
        <f t="shared" si="7"/>
        <v/>
      </c>
      <c r="M46" s="124" t="str">
        <f t="shared" si="8"/>
        <v/>
      </c>
      <c r="N46" s="124" t="str">
        <f>IFERROR(__xludf.DUMMYFUNCTION("TRIM(IFERROR(IFERROR(REGEXEXTRACT(E46,""\s{2}\w\s""),REGEXEXTRACT(E46,""\s\w\s{2}"")),""""))"),"")</f>
        <v/>
      </c>
      <c r="O46" s="124" t="str">
        <f>IFERROR(__xludf.DUMMYFUNCTION("IF(N46=""p"",REGEXEXTRACT(MID(E46,I46-2,2),""\d+"")+0,"""")"),"")</f>
        <v/>
      </c>
      <c r="P46" s="124" t="str">
        <f>IFERROR(__xludf.DUMMYFUNCTION("IF(N46=""p"",REGEXEXTRACT(MID(E46,I46+1,2),""\d+"")+0,"""")"),"")</f>
        <v/>
      </c>
      <c r="Q46" s="124" t="str">
        <f t="shared" si="9"/>
        <v/>
      </c>
      <c r="R46" s="124" t="str">
        <f t="shared" si="10"/>
        <v/>
      </c>
      <c r="S46" s="125" t="str">
        <f t="shared" si="11"/>
        <v/>
      </c>
      <c r="T46" s="125" t="str">
        <f t="array" ref="T46">IF(OR(A46="",C46=""),"",INDEX(PtLookup!$A:$F,MATCH(1,(PtLookup!$A:$A=$A46)*(PtLookup!$B:$B=$C46),0),4))</f>
        <v/>
      </c>
      <c r="U46" s="125" t="str">
        <f t="array" ref="U46">IF(OR(A46="",C46=""),"",INDEX(PtLookup!$A:$F,MATCH(1,(PtLookup!$A:$A=$A46)*(PtLookup!$B:$B=$C46),0),5))</f>
        <v/>
      </c>
      <c r="V46" s="125" t="str">
        <f t="array" ref="V46">IF(OR(A46="",C46=""),"",INDEX(PtLookup!$A:$F,MATCH(1,(PtLookup!$A:$A=$A46)*(PtLookup!$B:$B=$C46),0),6))</f>
        <v/>
      </c>
      <c r="W46" s="126" t="str">
        <f t="shared" si="12"/>
        <v/>
      </c>
      <c r="X46" s="125" t="str">
        <f>IFERROR(__xludf.DUMMYFUNCTION("IF(OR(A46="""",B46=""""),"""",IF(C46=""GRP"",RIGHT(TRIM(LEFT(E46,FIND(""–"",E46)-3)),3),REGEXEXTRACT(LEFT(E46,5),""\w{3}"")))"),"")</f>
        <v/>
      </c>
      <c r="Y46" s="125" t="str">
        <f t="shared" si="13"/>
        <v/>
      </c>
      <c r="Z46" s="125"/>
      <c r="AA46" s="126" t="str">
        <f t="shared" si="14"/>
        <v/>
      </c>
      <c r="AB46" s="125" t="str">
        <f>IFERROR(__xludf.DUMMYFUNCTION("IF(OR(A46="""",B46=""""),"""",IF(C46=""GRP"",TRIM(RIGHT(E46,3)),REGEXEXTRACT(REGEXEXTRACT(MID(E46,F46,100),""[(]\w{3}[)]""),""\w{3}"")))"),"")</f>
        <v/>
      </c>
      <c r="AC46" s="125" t="str">
        <f t="shared" si="15"/>
        <v/>
      </c>
      <c r="AD46" s="125"/>
    </row>
    <row r="47" ht="9.0" customHeight="1">
      <c r="A47" s="120"/>
      <c r="B47" s="121"/>
      <c r="C47" s="122" t="str">
        <f t="array" ref="C47">IFERROR(INDEX(PtLookup!$H:$I,MATCH(B47,PtLookup!$I:$I,0),1),"")</f>
        <v/>
      </c>
      <c r="D47" s="122" t="str">
        <f t="array" ref="D47">IFERROR(INDEX(PtLookup!$A:$F,MATCH(1,(PtLookup!$A:$A=A47)*(PtLookup!$B:$B=C47),0),3),"")</f>
        <v/>
      </c>
      <c r="E47" s="127"/>
      <c r="F47" s="124" t="str">
        <f t="shared" si="1"/>
        <v/>
      </c>
      <c r="G47" s="124" t="str">
        <f t="shared" si="2"/>
        <v/>
      </c>
      <c r="H47" s="124" t="str">
        <f t="shared" si="3"/>
        <v/>
      </c>
      <c r="I47" s="124" t="str">
        <f t="shared" si="4"/>
        <v/>
      </c>
      <c r="J47" s="124" t="str">
        <f t="shared" si="5"/>
        <v/>
      </c>
      <c r="K47" s="124" t="str">
        <f t="shared" si="6"/>
        <v/>
      </c>
      <c r="L47" s="124" t="str">
        <f t="shared" si="7"/>
        <v/>
      </c>
      <c r="M47" s="124" t="str">
        <f t="shared" si="8"/>
        <v/>
      </c>
      <c r="N47" s="124" t="str">
        <f>IFERROR(__xludf.DUMMYFUNCTION("TRIM(IFERROR(IFERROR(REGEXEXTRACT(E47,""\s{2}\w\s""),REGEXEXTRACT(E47,""\s\w\s{2}"")),""""))"),"")</f>
        <v/>
      </c>
      <c r="O47" s="124" t="str">
        <f>IFERROR(__xludf.DUMMYFUNCTION("IF(N47=""p"",REGEXEXTRACT(MID(E47,I47-2,2),""\d+"")+0,"""")"),"")</f>
        <v/>
      </c>
      <c r="P47" s="124" t="str">
        <f>IFERROR(__xludf.DUMMYFUNCTION("IF(N47=""p"",REGEXEXTRACT(MID(E47,I47+1,2),""\d+"")+0,"""")"),"")</f>
        <v/>
      </c>
      <c r="Q47" s="124" t="str">
        <f t="shared" si="9"/>
        <v/>
      </c>
      <c r="R47" s="124" t="str">
        <f t="shared" si="10"/>
        <v/>
      </c>
      <c r="S47" s="125" t="str">
        <f t="shared" si="11"/>
        <v/>
      </c>
      <c r="T47" s="125" t="str">
        <f t="array" ref="T47">IF(OR(A47="",C47=""),"",INDEX(PtLookup!$A:$F,MATCH(1,(PtLookup!$A:$A=$A47)*(PtLookup!$B:$B=$C47),0),4))</f>
        <v/>
      </c>
      <c r="U47" s="125" t="str">
        <f t="array" ref="U47">IF(OR(A47="",C47=""),"",INDEX(PtLookup!$A:$F,MATCH(1,(PtLookup!$A:$A=$A47)*(PtLookup!$B:$B=$C47),0),5))</f>
        <v/>
      </c>
      <c r="V47" s="125" t="str">
        <f t="array" ref="V47">IF(OR(A47="",C47=""),"",INDEX(PtLookup!$A:$F,MATCH(1,(PtLookup!$A:$A=$A47)*(PtLookup!$B:$B=$C47),0),6))</f>
        <v/>
      </c>
      <c r="W47" s="126" t="str">
        <f t="shared" si="12"/>
        <v/>
      </c>
      <c r="X47" s="125" t="str">
        <f>IFERROR(__xludf.DUMMYFUNCTION("IF(OR(A47="""",B47=""""),"""",IF(C47=""GRP"",RIGHT(TRIM(LEFT(E47,FIND(""–"",E47)-3)),3),REGEXEXTRACT(LEFT(E47,5),""\w{3}"")))"),"")</f>
        <v/>
      </c>
      <c r="Y47" s="125" t="str">
        <f t="shared" si="13"/>
        <v/>
      </c>
      <c r="Z47" s="125"/>
      <c r="AA47" s="126" t="str">
        <f t="shared" si="14"/>
        <v/>
      </c>
      <c r="AB47" s="125" t="str">
        <f>IFERROR(__xludf.DUMMYFUNCTION("IF(OR(A47="""",B47=""""),"""",IF(C47=""GRP"",TRIM(RIGHT(E47,3)),REGEXEXTRACT(REGEXEXTRACT(MID(E47,F47,100),""[(]\w{3}[)]""),""\w{3}"")))"),"")</f>
        <v/>
      </c>
      <c r="AC47" s="125" t="str">
        <f t="shared" si="15"/>
        <v/>
      </c>
      <c r="AD47" s="125"/>
    </row>
    <row r="48" ht="9.0" customHeight="1">
      <c r="A48" s="120"/>
      <c r="B48" s="121"/>
      <c r="C48" s="122" t="str">
        <f t="array" ref="C48">IFERROR(INDEX(PtLookup!$H:$I,MATCH(B48,PtLookup!$I:$I,0),1),"")</f>
        <v/>
      </c>
      <c r="D48" s="122" t="str">
        <f t="array" ref="D48">IFERROR(INDEX(PtLookup!$A:$F,MATCH(1,(PtLookup!$A:$A=A48)*(PtLookup!$B:$B=C48),0),3),"")</f>
        <v/>
      </c>
      <c r="E48" s="127"/>
      <c r="F48" s="124" t="str">
        <f t="shared" si="1"/>
        <v/>
      </c>
      <c r="G48" s="124" t="str">
        <f t="shared" si="2"/>
        <v/>
      </c>
      <c r="H48" s="124" t="str">
        <f t="shared" si="3"/>
        <v/>
      </c>
      <c r="I48" s="124" t="str">
        <f t="shared" si="4"/>
        <v/>
      </c>
      <c r="J48" s="124" t="str">
        <f t="shared" si="5"/>
        <v/>
      </c>
      <c r="K48" s="124" t="str">
        <f t="shared" si="6"/>
        <v/>
      </c>
      <c r="L48" s="124" t="str">
        <f t="shared" si="7"/>
        <v/>
      </c>
      <c r="M48" s="124" t="str">
        <f t="shared" si="8"/>
        <v/>
      </c>
      <c r="N48" s="124" t="str">
        <f>IFERROR(__xludf.DUMMYFUNCTION("TRIM(IFERROR(IFERROR(REGEXEXTRACT(E48,""\s{2}\w\s""),REGEXEXTRACT(E48,""\s\w\s{2}"")),""""))"),"")</f>
        <v/>
      </c>
      <c r="O48" s="124" t="str">
        <f>IFERROR(__xludf.DUMMYFUNCTION("IF(N48=""p"",REGEXEXTRACT(MID(E48,I48-2,2),""\d+"")+0,"""")"),"")</f>
        <v/>
      </c>
      <c r="P48" s="124" t="str">
        <f>IFERROR(__xludf.DUMMYFUNCTION("IF(N48=""p"",REGEXEXTRACT(MID(E48,I48+1,2),""\d+"")+0,"""")"),"")</f>
        <v/>
      </c>
      <c r="Q48" s="124" t="str">
        <f t="shared" si="9"/>
        <v/>
      </c>
      <c r="R48" s="124" t="str">
        <f t="shared" si="10"/>
        <v/>
      </c>
      <c r="S48" s="125" t="str">
        <f t="shared" si="11"/>
        <v/>
      </c>
      <c r="T48" s="125" t="str">
        <f t="array" ref="T48">IF(OR(A48="",C48=""),"",INDEX(PtLookup!$A:$F,MATCH(1,(PtLookup!$A:$A=$A48)*(PtLookup!$B:$B=$C48),0),4))</f>
        <v/>
      </c>
      <c r="U48" s="125" t="str">
        <f t="array" ref="U48">IF(OR(A48="",C48=""),"",INDEX(PtLookup!$A:$F,MATCH(1,(PtLookup!$A:$A=$A48)*(PtLookup!$B:$B=$C48),0),5))</f>
        <v/>
      </c>
      <c r="V48" s="125" t="str">
        <f t="array" ref="V48">IF(OR(A48="",C48=""),"",INDEX(PtLookup!$A:$F,MATCH(1,(PtLookup!$A:$A=$A48)*(PtLookup!$B:$B=$C48),0),6))</f>
        <v/>
      </c>
      <c r="W48" s="126" t="str">
        <f t="shared" si="12"/>
        <v/>
      </c>
      <c r="X48" s="125" t="str">
        <f>IFERROR(__xludf.DUMMYFUNCTION("IF(OR(A48="""",B48=""""),"""",IF(C48=""GRP"",RIGHT(TRIM(LEFT(E48,FIND(""–"",E48)-3)),3),REGEXEXTRACT(LEFT(E48,5),""\w{3}"")))"),"")</f>
        <v/>
      </c>
      <c r="Y48" s="125" t="str">
        <f t="shared" si="13"/>
        <v/>
      </c>
      <c r="Z48" s="125"/>
      <c r="AA48" s="126" t="str">
        <f t="shared" si="14"/>
        <v/>
      </c>
      <c r="AB48" s="125" t="str">
        <f>IFERROR(__xludf.DUMMYFUNCTION("IF(OR(A48="""",B48=""""),"""",IF(C48=""GRP"",TRIM(RIGHT(E48,3)),REGEXEXTRACT(REGEXEXTRACT(MID(E48,F48,100),""[(]\w{3}[)]""),""\w{3}"")))"),"")</f>
        <v/>
      </c>
      <c r="AC48" s="125" t="str">
        <f t="shared" si="15"/>
        <v/>
      </c>
      <c r="AD48" s="125"/>
    </row>
    <row r="49" ht="9.0" customHeight="1">
      <c r="A49" s="120"/>
      <c r="B49" s="121"/>
      <c r="C49" s="122" t="str">
        <f t="array" ref="C49">IFERROR(INDEX(PtLookup!$H:$I,MATCH(B49,PtLookup!$I:$I,0),1),"")</f>
        <v/>
      </c>
      <c r="D49" s="122" t="str">
        <f t="array" ref="D49">IFERROR(INDEX(PtLookup!$A:$F,MATCH(1,(PtLookup!$A:$A=A49)*(PtLookup!$B:$B=C49),0),3),"")</f>
        <v/>
      </c>
      <c r="E49" s="127"/>
      <c r="F49" s="124" t="str">
        <f t="shared" si="1"/>
        <v/>
      </c>
      <c r="G49" s="124" t="str">
        <f t="shared" si="2"/>
        <v/>
      </c>
      <c r="H49" s="124" t="str">
        <f t="shared" si="3"/>
        <v/>
      </c>
      <c r="I49" s="124" t="str">
        <f t="shared" si="4"/>
        <v/>
      </c>
      <c r="J49" s="124" t="str">
        <f t="shared" si="5"/>
        <v/>
      </c>
      <c r="K49" s="124" t="str">
        <f t="shared" si="6"/>
        <v/>
      </c>
      <c r="L49" s="124" t="str">
        <f t="shared" si="7"/>
        <v/>
      </c>
      <c r="M49" s="124" t="str">
        <f t="shared" si="8"/>
        <v/>
      </c>
      <c r="N49" s="124" t="str">
        <f>IFERROR(__xludf.DUMMYFUNCTION("TRIM(IFERROR(IFERROR(REGEXEXTRACT(E49,""\s{2}\w\s""),REGEXEXTRACT(E49,""\s\w\s{2}"")),""""))"),"")</f>
        <v/>
      </c>
      <c r="O49" s="124" t="str">
        <f>IFERROR(__xludf.DUMMYFUNCTION("IF(N49=""p"",REGEXEXTRACT(MID(E49,I49-2,2),""\d+"")+0,"""")"),"")</f>
        <v/>
      </c>
      <c r="P49" s="124" t="str">
        <f>IFERROR(__xludf.DUMMYFUNCTION("IF(N49=""p"",REGEXEXTRACT(MID(E49,I49+1,2),""\d+"")+0,"""")"),"")</f>
        <v/>
      </c>
      <c r="Q49" s="124" t="str">
        <f t="shared" si="9"/>
        <v/>
      </c>
      <c r="R49" s="124" t="str">
        <f t="shared" si="10"/>
        <v/>
      </c>
      <c r="S49" s="125" t="str">
        <f t="shared" si="11"/>
        <v/>
      </c>
      <c r="T49" s="125" t="str">
        <f t="array" ref="T49">IF(OR(A49="",C49=""),"",INDEX(PtLookup!$A:$F,MATCH(1,(PtLookup!$A:$A=$A49)*(PtLookup!$B:$B=$C49),0),4))</f>
        <v/>
      </c>
      <c r="U49" s="125" t="str">
        <f t="array" ref="U49">IF(OR(A49="",C49=""),"",INDEX(PtLookup!$A:$F,MATCH(1,(PtLookup!$A:$A=$A49)*(PtLookup!$B:$B=$C49),0),5))</f>
        <v/>
      </c>
      <c r="V49" s="125" t="str">
        <f t="array" ref="V49">IF(OR(A49="",C49=""),"",INDEX(PtLookup!$A:$F,MATCH(1,(PtLookup!$A:$A=$A49)*(PtLookup!$B:$B=$C49),0),6))</f>
        <v/>
      </c>
      <c r="W49" s="126" t="str">
        <f t="shared" si="12"/>
        <v/>
      </c>
      <c r="X49" s="125" t="str">
        <f>IFERROR(__xludf.DUMMYFUNCTION("IF(OR(A49="""",B49=""""),"""",IF(C49=""GRP"",RIGHT(TRIM(LEFT(E49,FIND(""–"",E49)-3)),3),REGEXEXTRACT(LEFT(E49,5),""\w{3}"")))"),"")</f>
        <v/>
      </c>
      <c r="Y49" s="125" t="str">
        <f t="shared" si="13"/>
        <v/>
      </c>
      <c r="Z49" s="125"/>
      <c r="AA49" s="126" t="str">
        <f t="shared" si="14"/>
        <v/>
      </c>
      <c r="AB49" s="125" t="str">
        <f>IFERROR(__xludf.DUMMYFUNCTION("IF(OR(A49="""",B49=""""),"""",IF(C49=""GRP"",TRIM(RIGHT(E49,3)),REGEXEXTRACT(REGEXEXTRACT(MID(E49,F49,100),""[(]\w{3}[)]""),""\w{3}"")))"),"")</f>
        <v/>
      </c>
      <c r="AC49" s="125" t="str">
        <f t="shared" si="15"/>
        <v/>
      </c>
      <c r="AD49" s="125"/>
    </row>
    <row r="50" ht="9.0" customHeight="1">
      <c r="A50" s="120"/>
      <c r="B50" s="121"/>
      <c r="C50" s="122" t="str">
        <f t="array" ref="C50">IFERROR(INDEX(PtLookup!$H:$I,MATCH(B50,PtLookup!$I:$I,0),1),"")</f>
        <v/>
      </c>
      <c r="D50" s="122" t="str">
        <f t="array" ref="D50">IFERROR(INDEX(PtLookup!$A:$F,MATCH(1,(PtLookup!$A:$A=A50)*(PtLookup!$B:$B=C50),0),3),"")</f>
        <v/>
      </c>
      <c r="E50" s="127"/>
      <c r="F50" s="124" t="str">
        <f t="shared" si="1"/>
        <v/>
      </c>
      <c r="G50" s="124" t="str">
        <f t="shared" si="2"/>
        <v/>
      </c>
      <c r="H50" s="124" t="str">
        <f t="shared" si="3"/>
        <v/>
      </c>
      <c r="I50" s="124" t="str">
        <f t="shared" si="4"/>
        <v/>
      </c>
      <c r="J50" s="124" t="str">
        <f t="shared" si="5"/>
        <v/>
      </c>
      <c r="K50" s="124" t="str">
        <f t="shared" si="6"/>
        <v/>
      </c>
      <c r="L50" s="124" t="str">
        <f t="shared" si="7"/>
        <v/>
      </c>
      <c r="M50" s="124" t="str">
        <f t="shared" si="8"/>
        <v/>
      </c>
      <c r="N50" s="124" t="str">
        <f>IFERROR(__xludf.DUMMYFUNCTION("TRIM(IFERROR(IFERROR(REGEXEXTRACT(E50,""\s{2}\w\s""),REGEXEXTRACT(E50,""\s\w\s{2}"")),""""))"),"")</f>
        <v/>
      </c>
      <c r="O50" s="124" t="str">
        <f>IFERROR(__xludf.DUMMYFUNCTION("IF(N50=""p"",REGEXEXTRACT(MID(E50,I50-2,2),""\d+"")+0,"""")"),"")</f>
        <v/>
      </c>
      <c r="P50" s="124" t="str">
        <f>IFERROR(__xludf.DUMMYFUNCTION("IF(N50=""p"",REGEXEXTRACT(MID(E50,I50+1,2),""\d+"")+0,"""")"),"")</f>
        <v/>
      </c>
      <c r="Q50" s="124" t="str">
        <f t="shared" si="9"/>
        <v/>
      </c>
      <c r="R50" s="124" t="str">
        <f t="shared" si="10"/>
        <v/>
      </c>
      <c r="S50" s="125" t="str">
        <f t="shared" si="11"/>
        <v/>
      </c>
      <c r="T50" s="125" t="str">
        <f t="array" ref="T50">IF(OR(A50="",C50=""),"",INDEX(PtLookup!$A:$F,MATCH(1,(PtLookup!$A:$A=$A50)*(PtLookup!$B:$B=$C50),0),4))</f>
        <v/>
      </c>
      <c r="U50" s="125" t="str">
        <f t="array" ref="U50">IF(OR(A50="",C50=""),"",INDEX(PtLookup!$A:$F,MATCH(1,(PtLookup!$A:$A=$A50)*(PtLookup!$B:$B=$C50),0),5))</f>
        <v/>
      </c>
      <c r="V50" s="125" t="str">
        <f t="array" ref="V50">IF(OR(A50="",C50=""),"",INDEX(PtLookup!$A:$F,MATCH(1,(PtLookup!$A:$A=$A50)*(PtLookup!$B:$B=$C50),0),6))</f>
        <v/>
      </c>
      <c r="W50" s="126" t="str">
        <f t="shared" si="12"/>
        <v/>
      </c>
      <c r="X50" s="125" t="str">
        <f>IFERROR(__xludf.DUMMYFUNCTION("IF(OR(A50="""",B50=""""),"""",IF(C50=""GRP"",RIGHT(TRIM(LEFT(E50,FIND(""–"",E50)-3)),3),REGEXEXTRACT(LEFT(E50,5),""\w{3}"")))"),"")</f>
        <v/>
      </c>
      <c r="Y50" s="125" t="str">
        <f t="shared" si="13"/>
        <v/>
      </c>
      <c r="Z50" s="125"/>
      <c r="AA50" s="126" t="str">
        <f t="shared" si="14"/>
        <v/>
      </c>
      <c r="AB50" s="125" t="str">
        <f>IFERROR(__xludf.DUMMYFUNCTION("IF(OR(A50="""",B50=""""),"""",IF(C50=""GRP"",TRIM(RIGHT(E50,3)),REGEXEXTRACT(REGEXEXTRACT(MID(E50,F50,100),""[(]\w{3}[)]""),""\w{3}"")))"),"")</f>
        <v/>
      </c>
      <c r="AC50" s="125" t="str">
        <f t="shared" si="15"/>
        <v/>
      </c>
      <c r="AD50" s="125"/>
    </row>
    <row r="51" ht="9.0" customHeight="1">
      <c r="A51" s="120"/>
      <c r="B51" s="121"/>
      <c r="C51" s="122" t="str">
        <f t="array" ref="C51">IFERROR(INDEX(PtLookup!$H:$I,MATCH(B51,PtLookup!$I:$I,0),1),"")</f>
        <v/>
      </c>
      <c r="D51" s="122" t="str">
        <f t="array" ref="D51">IFERROR(INDEX(PtLookup!$A:$F,MATCH(1,(PtLookup!$A:$A=A51)*(PtLookup!$B:$B=C51),0),3),"")</f>
        <v/>
      </c>
      <c r="E51" s="127"/>
      <c r="F51" s="124" t="str">
        <f t="shared" si="1"/>
        <v/>
      </c>
      <c r="G51" s="124" t="str">
        <f t="shared" si="2"/>
        <v/>
      </c>
      <c r="H51" s="124" t="str">
        <f t="shared" si="3"/>
        <v/>
      </c>
      <c r="I51" s="124" t="str">
        <f t="shared" si="4"/>
        <v/>
      </c>
      <c r="J51" s="124" t="str">
        <f t="shared" si="5"/>
        <v/>
      </c>
      <c r="K51" s="124" t="str">
        <f t="shared" si="6"/>
        <v/>
      </c>
      <c r="L51" s="124" t="str">
        <f t="shared" si="7"/>
        <v/>
      </c>
      <c r="M51" s="124" t="str">
        <f t="shared" si="8"/>
        <v/>
      </c>
      <c r="N51" s="124" t="str">
        <f>IFERROR(__xludf.DUMMYFUNCTION("TRIM(IFERROR(IFERROR(REGEXEXTRACT(E51,""\s{2}\w\s""),REGEXEXTRACT(E51,""\s\w\s{2}"")),""""))"),"")</f>
        <v/>
      </c>
      <c r="O51" s="124" t="str">
        <f>IFERROR(__xludf.DUMMYFUNCTION("IF(N51=""p"",REGEXEXTRACT(MID(E51,I51-2,2),""\d+"")+0,"""")"),"")</f>
        <v/>
      </c>
      <c r="P51" s="124" t="str">
        <f>IFERROR(__xludf.DUMMYFUNCTION("IF(N51=""p"",REGEXEXTRACT(MID(E51,I51+1,2),""\d+"")+0,"""")"),"")</f>
        <v/>
      </c>
      <c r="Q51" s="124" t="str">
        <f t="shared" si="9"/>
        <v/>
      </c>
      <c r="R51" s="124" t="str">
        <f t="shared" si="10"/>
        <v/>
      </c>
      <c r="S51" s="125" t="str">
        <f t="shared" si="11"/>
        <v/>
      </c>
      <c r="T51" s="125" t="str">
        <f t="array" ref="T51">IF(OR(A51="",C51=""),"",INDEX(PtLookup!$A:$F,MATCH(1,(PtLookup!$A:$A=$A51)*(PtLookup!$B:$B=$C51),0),4))</f>
        <v/>
      </c>
      <c r="U51" s="125" t="str">
        <f t="array" ref="U51">IF(OR(A51="",C51=""),"",INDEX(PtLookup!$A:$F,MATCH(1,(PtLookup!$A:$A=$A51)*(PtLookup!$B:$B=$C51),0),5))</f>
        <v/>
      </c>
      <c r="V51" s="125" t="str">
        <f t="array" ref="V51">IF(OR(A51="",C51=""),"",INDEX(PtLookup!$A:$F,MATCH(1,(PtLookup!$A:$A=$A51)*(PtLookup!$B:$B=$C51),0),6))</f>
        <v/>
      </c>
      <c r="W51" s="126" t="str">
        <f t="shared" si="12"/>
        <v/>
      </c>
      <c r="X51" s="125" t="str">
        <f>IFERROR(__xludf.DUMMYFUNCTION("IF(OR(A51="""",B51=""""),"""",IF(C51=""GRP"",RIGHT(TRIM(LEFT(E51,FIND(""–"",E51)-3)),3),REGEXEXTRACT(LEFT(E51,5),""\w{3}"")))"),"")</f>
        <v/>
      </c>
      <c r="Y51" s="125" t="str">
        <f t="shared" si="13"/>
        <v/>
      </c>
      <c r="Z51" s="125"/>
      <c r="AA51" s="126" t="str">
        <f t="shared" si="14"/>
        <v/>
      </c>
      <c r="AB51" s="125" t="str">
        <f>IFERROR(__xludf.DUMMYFUNCTION("IF(OR(A51="""",B51=""""),"""",IF(C51=""GRP"",TRIM(RIGHT(E51,3)),REGEXEXTRACT(REGEXEXTRACT(MID(E51,F51,100),""[(]\w{3}[)]""),""\w{3}"")))"),"")</f>
        <v/>
      </c>
      <c r="AC51" s="125" t="str">
        <f t="shared" si="15"/>
        <v/>
      </c>
      <c r="AD51" s="125"/>
    </row>
    <row r="52" ht="9.0" customHeight="1">
      <c r="A52" s="120"/>
      <c r="B52" s="121"/>
      <c r="C52" s="122" t="str">
        <f t="array" ref="C52">IFERROR(INDEX(PtLookup!$H:$I,MATCH(B52,PtLookup!$I:$I,0),1),"")</f>
        <v/>
      </c>
      <c r="D52" s="122" t="str">
        <f t="array" ref="D52">IFERROR(INDEX(PtLookup!$A:$F,MATCH(1,(PtLookup!$A:$A=A52)*(PtLookup!$B:$B=C52),0),3),"")</f>
        <v/>
      </c>
      <c r="E52" s="127"/>
      <c r="F52" s="124" t="str">
        <f t="shared" si="1"/>
        <v/>
      </c>
      <c r="G52" s="124" t="str">
        <f t="shared" si="2"/>
        <v/>
      </c>
      <c r="H52" s="124" t="str">
        <f t="shared" si="3"/>
        <v/>
      </c>
      <c r="I52" s="124" t="str">
        <f t="shared" si="4"/>
        <v/>
      </c>
      <c r="J52" s="124" t="str">
        <f t="shared" si="5"/>
        <v/>
      </c>
      <c r="K52" s="124" t="str">
        <f t="shared" si="6"/>
        <v/>
      </c>
      <c r="L52" s="124" t="str">
        <f t="shared" si="7"/>
        <v/>
      </c>
      <c r="M52" s="124" t="str">
        <f t="shared" si="8"/>
        <v/>
      </c>
      <c r="N52" s="124" t="str">
        <f>IFERROR(__xludf.DUMMYFUNCTION("TRIM(IFERROR(IFERROR(REGEXEXTRACT(E52,""\s{2}\w\s""),REGEXEXTRACT(E52,""\s\w\s{2}"")),""""))"),"")</f>
        <v/>
      </c>
      <c r="O52" s="124" t="str">
        <f>IFERROR(__xludf.DUMMYFUNCTION("IF(N52=""p"",REGEXEXTRACT(MID(E52,I52-2,2),""\d+"")+0,"""")"),"")</f>
        <v/>
      </c>
      <c r="P52" s="124" t="str">
        <f>IFERROR(__xludf.DUMMYFUNCTION("IF(N52=""p"",REGEXEXTRACT(MID(E52,I52+1,2),""\d+"")+0,"""")"),"")</f>
        <v/>
      </c>
      <c r="Q52" s="124" t="str">
        <f t="shared" si="9"/>
        <v/>
      </c>
      <c r="R52" s="124" t="str">
        <f t="shared" si="10"/>
        <v/>
      </c>
      <c r="S52" s="125" t="str">
        <f t="shared" si="11"/>
        <v/>
      </c>
      <c r="T52" s="125" t="str">
        <f t="array" ref="T52">IF(OR(A52="",C52=""),"",INDEX(PtLookup!$A:$F,MATCH(1,(PtLookup!$A:$A=$A52)*(PtLookup!$B:$B=$C52),0),4))</f>
        <v/>
      </c>
      <c r="U52" s="125" t="str">
        <f t="array" ref="U52">IF(OR(A52="",C52=""),"",INDEX(PtLookup!$A:$F,MATCH(1,(PtLookup!$A:$A=$A52)*(PtLookup!$B:$B=$C52),0),5))</f>
        <v/>
      </c>
      <c r="V52" s="125" t="str">
        <f t="array" ref="V52">IF(OR(A52="",C52=""),"",INDEX(PtLookup!$A:$F,MATCH(1,(PtLookup!$A:$A=$A52)*(PtLookup!$B:$B=$C52),0),6))</f>
        <v/>
      </c>
      <c r="W52" s="126" t="str">
        <f t="shared" si="12"/>
        <v/>
      </c>
      <c r="X52" s="125" t="str">
        <f>IFERROR(__xludf.DUMMYFUNCTION("IF(OR(A52="""",B52=""""),"""",IF(C52=""GRP"",RIGHT(TRIM(LEFT(E52,FIND(""–"",E52)-3)),3),REGEXEXTRACT(LEFT(E52,5),""\w{3}"")))"),"")</f>
        <v/>
      </c>
      <c r="Y52" s="125" t="str">
        <f t="shared" si="13"/>
        <v/>
      </c>
      <c r="Z52" s="125"/>
      <c r="AA52" s="126" t="str">
        <f t="shared" si="14"/>
        <v/>
      </c>
      <c r="AB52" s="125" t="str">
        <f>IFERROR(__xludf.DUMMYFUNCTION("IF(OR(A52="""",B52=""""),"""",IF(C52=""GRP"",TRIM(RIGHT(E52,3)),REGEXEXTRACT(REGEXEXTRACT(MID(E52,F52,100),""[(]\w{3}[)]""),""\w{3}"")))"),"")</f>
        <v/>
      </c>
      <c r="AC52" s="125" t="str">
        <f t="shared" si="15"/>
        <v/>
      </c>
      <c r="AD52" s="125"/>
    </row>
    <row r="53" ht="9.0" customHeight="1">
      <c r="A53" s="120"/>
      <c r="B53" s="121"/>
      <c r="C53" s="122" t="str">
        <f t="array" ref="C53">IFERROR(INDEX(PtLookup!$H:$I,MATCH(B53,PtLookup!$I:$I,0),1),"")</f>
        <v/>
      </c>
      <c r="D53" s="122" t="str">
        <f t="array" ref="D53">IFERROR(INDEX(PtLookup!$A:$F,MATCH(1,(PtLookup!$A:$A=A53)*(PtLookup!$B:$B=C53),0),3),"")</f>
        <v/>
      </c>
      <c r="E53" s="127"/>
      <c r="F53" s="124" t="str">
        <f t="shared" si="1"/>
        <v/>
      </c>
      <c r="G53" s="124" t="str">
        <f t="shared" si="2"/>
        <v/>
      </c>
      <c r="H53" s="124" t="str">
        <f t="shared" si="3"/>
        <v/>
      </c>
      <c r="I53" s="124" t="str">
        <f t="shared" si="4"/>
        <v/>
      </c>
      <c r="J53" s="124" t="str">
        <f t="shared" si="5"/>
        <v/>
      </c>
      <c r="K53" s="124" t="str">
        <f t="shared" si="6"/>
        <v/>
      </c>
      <c r="L53" s="124" t="str">
        <f t="shared" si="7"/>
        <v/>
      </c>
      <c r="M53" s="124" t="str">
        <f t="shared" si="8"/>
        <v/>
      </c>
      <c r="N53" s="124" t="str">
        <f>IFERROR(__xludf.DUMMYFUNCTION("TRIM(IFERROR(IFERROR(REGEXEXTRACT(E53,""\s{2}\w\s""),REGEXEXTRACT(E53,""\s\w\s{2}"")),""""))"),"")</f>
        <v/>
      </c>
      <c r="O53" s="124" t="str">
        <f>IFERROR(__xludf.DUMMYFUNCTION("IF(N53=""p"",REGEXEXTRACT(MID(E53,I53-2,2),""\d+"")+0,"""")"),"")</f>
        <v/>
      </c>
      <c r="P53" s="124" t="str">
        <f>IFERROR(__xludf.DUMMYFUNCTION("IF(N53=""p"",REGEXEXTRACT(MID(E53,I53+1,2),""\d+"")+0,"""")"),"")</f>
        <v/>
      </c>
      <c r="Q53" s="124" t="str">
        <f t="shared" si="9"/>
        <v/>
      </c>
      <c r="R53" s="124" t="str">
        <f t="shared" si="10"/>
        <v/>
      </c>
      <c r="S53" s="125" t="str">
        <f t="shared" si="11"/>
        <v/>
      </c>
      <c r="T53" s="125" t="str">
        <f t="array" ref="T53">IF(OR(A53="",C53=""),"",INDEX(PtLookup!$A:$F,MATCH(1,(PtLookup!$A:$A=$A53)*(PtLookup!$B:$B=$C53),0),4))</f>
        <v/>
      </c>
      <c r="U53" s="125" t="str">
        <f t="array" ref="U53">IF(OR(A53="",C53=""),"",INDEX(PtLookup!$A:$F,MATCH(1,(PtLookup!$A:$A=$A53)*(PtLookup!$B:$B=$C53),0),5))</f>
        <v/>
      </c>
      <c r="V53" s="125" t="str">
        <f t="array" ref="V53">IF(OR(A53="",C53=""),"",INDEX(PtLookup!$A:$F,MATCH(1,(PtLookup!$A:$A=$A53)*(PtLookup!$B:$B=$C53),0),6))</f>
        <v/>
      </c>
      <c r="W53" s="126" t="str">
        <f t="shared" si="12"/>
        <v/>
      </c>
      <c r="X53" s="125" t="str">
        <f>IFERROR(__xludf.DUMMYFUNCTION("IF(OR(A53="""",B53=""""),"""",IF(C53=""GRP"",RIGHT(TRIM(LEFT(E53,FIND(""–"",E53)-3)),3),REGEXEXTRACT(LEFT(E53,5),""\w{3}"")))"),"")</f>
        <v/>
      </c>
      <c r="Y53" s="125" t="str">
        <f t="shared" si="13"/>
        <v/>
      </c>
      <c r="Z53" s="125"/>
      <c r="AA53" s="126" t="str">
        <f t="shared" si="14"/>
        <v/>
      </c>
      <c r="AB53" s="125" t="str">
        <f>IFERROR(__xludf.DUMMYFUNCTION("IF(OR(A53="""",B53=""""),"""",IF(C53=""GRP"",TRIM(RIGHT(E53,3)),REGEXEXTRACT(REGEXEXTRACT(MID(E53,F53,100),""[(]\w{3}[)]""),""\w{3}"")))"),"")</f>
        <v/>
      </c>
      <c r="AC53" s="125" t="str">
        <f t="shared" si="15"/>
        <v/>
      </c>
      <c r="AD53" s="125"/>
    </row>
    <row r="54" ht="9.0" customHeight="1">
      <c r="A54" s="120"/>
      <c r="B54" s="121"/>
      <c r="C54" s="122" t="str">
        <f t="array" ref="C54">IFERROR(INDEX(PtLookup!$H:$I,MATCH(B54,PtLookup!$I:$I,0),1),"")</f>
        <v/>
      </c>
      <c r="D54" s="122" t="str">
        <f t="array" ref="D54">IFERROR(INDEX(PtLookup!$A:$F,MATCH(1,(PtLookup!$A:$A=A54)*(PtLookup!$B:$B=C54),0),3),"")</f>
        <v/>
      </c>
      <c r="E54" s="127"/>
      <c r="F54" s="124" t="str">
        <f t="shared" si="1"/>
        <v/>
      </c>
      <c r="G54" s="124" t="str">
        <f t="shared" si="2"/>
        <v/>
      </c>
      <c r="H54" s="124" t="str">
        <f t="shared" si="3"/>
        <v/>
      </c>
      <c r="I54" s="124" t="str">
        <f t="shared" si="4"/>
        <v/>
      </c>
      <c r="J54" s="124" t="str">
        <f t="shared" si="5"/>
        <v/>
      </c>
      <c r="K54" s="124" t="str">
        <f t="shared" si="6"/>
        <v/>
      </c>
      <c r="L54" s="124" t="str">
        <f t="shared" si="7"/>
        <v/>
      </c>
      <c r="M54" s="124" t="str">
        <f t="shared" si="8"/>
        <v/>
      </c>
      <c r="N54" s="124" t="str">
        <f>IFERROR(__xludf.DUMMYFUNCTION("TRIM(IFERROR(IFERROR(REGEXEXTRACT(E54,""\s{2}\w\s""),REGEXEXTRACT(E54,""\s\w\s{2}"")),""""))"),"")</f>
        <v/>
      </c>
      <c r="O54" s="124" t="str">
        <f>IFERROR(__xludf.DUMMYFUNCTION("IF(N54=""p"",REGEXEXTRACT(MID(E54,I54-2,2),""\d+"")+0,"""")"),"")</f>
        <v/>
      </c>
      <c r="P54" s="124" t="str">
        <f>IFERROR(__xludf.DUMMYFUNCTION("IF(N54=""p"",REGEXEXTRACT(MID(E54,I54+1,2),""\d+"")+0,"""")"),"")</f>
        <v/>
      </c>
      <c r="Q54" s="124" t="str">
        <f t="shared" si="9"/>
        <v/>
      </c>
      <c r="R54" s="124" t="str">
        <f t="shared" si="10"/>
        <v/>
      </c>
      <c r="S54" s="125" t="str">
        <f t="shared" si="11"/>
        <v/>
      </c>
      <c r="T54" s="125" t="str">
        <f t="array" ref="T54">IF(OR(A54="",C54=""),"",INDEX(PtLookup!$A:$F,MATCH(1,(PtLookup!$A:$A=$A54)*(PtLookup!$B:$B=$C54),0),4))</f>
        <v/>
      </c>
      <c r="U54" s="125" t="str">
        <f t="array" ref="U54">IF(OR(A54="",C54=""),"",INDEX(PtLookup!$A:$F,MATCH(1,(PtLookup!$A:$A=$A54)*(PtLookup!$B:$B=$C54),0),5))</f>
        <v/>
      </c>
      <c r="V54" s="125" t="str">
        <f t="array" ref="V54">IF(OR(A54="",C54=""),"",INDEX(PtLookup!$A:$F,MATCH(1,(PtLookup!$A:$A=$A54)*(PtLookup!$B:$B=$C54),0),6))</f>
        <v/>
      </c>
      <c r="W54" s="126" t="str">
        <f t="shared" si="12"/>
        <v/>
      </c>
      <c r="X54" s="125" t="str">
        <f>IFERROR(__xludf.DUMMYFUNCTION("IF(OR(A54="""",B54=""""),"""",IF(C54=""GRP"",RIGHT(TRIM(LEFT(E54,FIND(""–"",E54)-3)),3),REGEXEXTRACT(LEFT(E54,5),""\w{3}"")))"),"")</f>
        <v/>
      </c>
      <c r="Y54" s="125" t="str">
        <f t="shared" si="13"/>
        <v/>
      </c>
      <c r="Z54" s="125"/>
      <c r="AA54" s="126" t="str">
        <f t="shared" si="14"/>
        <v/>
      </c>
      <c r="AB54" s="125" t="str">
        <f>IFERROR(__xludf.DUMMYFUNCTION("IF(OR(A54="""",B54=""""),"""",IF(C54=""GRP"",TRIM(RIGHT(E54,3)),REGEXEXTRACT(REGEXEXTRACT(MID(E54,F54,100),""[(]\w{3}[)]""),""\w{3}"")))"),"")</f>
        <v/>
      </c>
      <c r="AC54" s="125" t="str">
        <f t="shared" si="15"/>
        <v/>
      </c>
      <c r="AD54" s="125"/>
    </row>
    <row r="55" ht="9.0" customHeight="1">
      <c r="A55" s="120"/>
      <c r="B55" s="121"/>
      <c r="C55" s="122" t="str">
        <f t="array" ref="C55">IFERROR(INDEX(PtLookup!$H:$I,MATCH(B55,PtLookup!$I:$I,0),1),"")</f>
        <v/>
      </c>
      <c r="D55" s="122" t="str">
        <f t="array" ref="D55">IFERROR(INDEX(PtLookup!$A:$F,MATCH(1,(PtLookup!$A:$A=A55)*(PtLookup!$B:$B=C55),0),3),"")</f>
        <v/>
      </c>
      <c r="E55" s="127"/>
      <c r="F55" s="124" t="str">
        <f t="shared" si="1"/>
        <v/>
      </c>
      <c r="G55" s="124" t="str">
        <f t="shared" si="2"/>
        <v/>
      </c>
      <c r="H55" s="124" t="str">
        <f t="shared" si="3"/>
        <v/>
      </c>
      <c r="I55" s="124" t="str">
        <f t="shared" si="4"/>
        <v/>
      </c>
      <c r="J55" s="124" t="str">
        <f t="shared" si="5"/>
        <v/>
      </c>
      <c r="K55" s="124" t="str">
        <f t="shared" si="6"/>
        <v/>
      </c>
      <c r="L55" s="124" t="str">
        <f t="shared" si="7"/>
        <v/>
      </c>
      <c r="M55" s="124" t="str">
        <f t="shared" si="8"/>
        <v/>
      </c>
      <c r="N55" s="124" t="str">
        <f>IFERROR(__xludf.DUMMYFUNCTION("TRIM(IFERROR(IFERROR(REGEXEXTRACT(E55,""\s{2}\w\s""),REGEXEXTRACT(E55,""\s\w\s{2}"")),""""))"),"")</f>
        <v/>
      </c>
      <c r="O55" s="124" t="str">
        <f>IFERROR(__xludf.DUMMYFUNCTION("IF(N55=""p"",REGEXEXTRACT(MID(E55,I55-2,2),""\d+"")+0,"""")"),"")</f>
        <v/>
      </c>
      <c r="P55" s="124" t="str">
        <f>IFERROR(__xludf.DUMMYFUNCTION("IF(N55=""p"",REGEXEXTRACT(MID(E55,I55+1,2),""\d+"")+0,"""")"),"")</f>
        <v/>
      </c>
      <c r="Q55" s="124" t="str">
        <f t="shared" si="9"/>
        <v/>
      </c>
      <c r="R55" s="124" t="str">
        <f t="shared" si="10"/>
        <v/>
      </c>
      <c r="S55" s="125" t="str">
        <f t="shared" si="11"/>
        <v/>
      </c>
      <c r="T55" s="125" t="str">
        <f t="array" ref="T55">IF(OR(A55="",C55=""),"",INDEX(PtLookup!$A:$F,MATCH(1,(PtLookup!$A:$A=$A55)*(PtLookup!$B:$B=$C55),0),4))</f>
        <v/>
      </c>
      <c r="U55" s="125" t="str">
        <f t="array" ref="U55">IF(OR(A55="",C55=""),"",INDEX(PtLookup!$A:$F,MATCH(1,(PtLookup!$A:$A=$A55)*(PtLookup!$B:$B=$C55),0),5))</f>
        <v/>
      </c>
      <c r="V55" s="125" t="str">
        <f t="array" ref="V55">IF(OR(A55="",C55=""),"",INDEX(PtLookup!$A:$F,MATCH(1,(PtLookup!$A:$A=$A55)*(PtLookup!$B:$B=$C55),0),6))</f>
        <v/>
      </c>
      <c r="W55" s="126" t="str">
        <f t="shared" si="12"/>
        <v/>
      </c>
      <c r="X55" s="125" t="str">
        <f>IFERROR(__xludf.DUMMYFUNCTION("IF(OR(A55="""",B55=""""),"""",IF(C55=""GRP"",RIGHT(TRIM(LEFT(E55,FIND(""–"",E55)-3)),3),REGEXEXTRACT(LEFT(E55,5),""\w{3}"")))"),"")</f>
        <v/>
      </c>
      <c r="Y55" s="125" t="str">
        <f t="shared" si="13"/>
        <v/>
      </c>
      <c r="Z55" s="125"/>
      <c r="AA55" s="126" t="str">
        <f t="shared" si="14"/>
        <v/>
      </c>
      <c r="AB55" s="125" t="str">
        <f>IFERROR(__xludf.DUMMYFUNCTION("IF(OR(A55="""",B55=""""),"""",IF(C55=""GRP"",TRIM(RIGHT(E55,3)),REGEXEXTRACT(REGEXEXTRACT(MID(E55,F55,100),""[(]\w{3}[)]""),""\w{3}"")))"),"")</f>
        <v/>
      </c>
      <c r="AC55" s="125" t="str">
        <f t="shared" si="15"/>
        <v/>
      </c>
      <c r="AD55" s="125"/>
    </row>
    <row r="56" ht="9.0" customHeight="1">
      <c r="A56" s="120"/>
      <c r="B56" s="121"/>
      <c r="C56" s="122" t="str">
        <f t="array" ref="C56">IFERROR(INDEX(PtLookup!$H:$I,MATCH(B56,PtLookup!$I:$I,0),1),"")</f>
        <v/>
      </c>
      <c r="D56" s="122" t="str">
        <f t="array" ref="D56">IFERROR(INDEX(PtLookup!$A:$F,MATCH(1,(PtLookup!$A:$A=A56)*(PtLookup!$B:$B=C56),0),3),"")</f>
        <v/>
      </c>
      <c r="E56" s="127"/>
      <c r="F56" s="124" t="str">
        <f t="shared" si="1"/>
        <v/>
      </c>
      <c r="G56" s="124" t="str">
        <f t="shared" si="2"/>
        <v/>
      </c>
      <c r="H56" s="124" t="str">
        <f t="shared" si="3"/>
        <v/>
      </c>
      <c r="I56" s="124" t="str">
        <f t="shared" si="4"/>
        <v/>
      </c>
      <c r="J56" s="124" t="str">
        <f t="shared" si="5"/>
        <v/>
      </c>
      <c r="K56" s="124" t="str">
        <f t="shared" si="6"/>
        <v/>
      </c>
      <c r="L56" s="124" t="str">
        <f t="shared" si="7"/>
        <v/>
      </c>
      <c r="M56" s="124" t="str">
        <f t="shared" si="8"/>
        <v/>
      </c>
      <c r="N56" s="124" t="str">
        <f>IFERROR(__xludf.DUMMYFUNCTION("TRIM(IFERROR(IFERROR(REGEXEXTRACT(E56,""\s{2}\w\s""),REGEXEXTRACT(E56,""\s\w\s{2}"")),""""))"),"")</f>
        <v/>
      </c>
      <c r="O56" s="124" t="str">
        <f>IFERROR(__xludf.DUMMYFUNCTION("IF(N56=""p"",REGEXEXTRACT(MID(E56,I56-2,2),""\d+"")+0,"""")"),"")</f>
        <v/>
      </c>
      <c r="P56" s="124" t="str">
        <f>IFERROR(__xludf.DUMMYFUNCTION("IF(N56=""p"",REGEXEXTRACT(MID(E56,I56+1,2),""\d+"")+0,"""")"),"")</f>
        <v/>
      </c>
      <c r="Q56" s="124" t="str">
        <f t="shared" si="9"/>
        <v/>
      </c>
      <c r="R56" s="124" t="str">
        <f t="shared" si="10"/>
        <v/>
      </c>
      <c r="S56" s="125" t="str">
        <f t="shared" si="11"/>
        <v/>
      </c>
      <c r="T56" s="125" t="str">
        <f t="array" ref="T56">IF(OR(A56="",C56=""),"",INDEX(PtLookup!$A:$F,MATCH(1,(PtLookup!$A:$A=$A56)*(PtLookup!$B:$B=$C56),0),4))</f>
        <v/>
      </c>
      <c r="U56" s="125" t="str">
        <f t="array" ref="U56">IF(OR(A56="",C56=""),"",INDEX(PtLookup!$A:$F,MATCH(1,(PtLookup!$A:$A=$A56)*(PtLookup!$B:$B=$C56),0),5))</f>
        <v/>
      </c>
      <c r="V56" s="125" t="str">
        <f t="array" ref="V56">IF(OR(A56="",C56=""),"",INDEX(PtLookup!$A:$F,MATCH(1,(PtLookup!$A:$A=$A56)*(PtLookup!$B:$B=$C56),0),6))</f>
        <v/>
      </c>
      <c r="W56" s="126" t="str">
        <f t="shared" si="12"/>
        <v/>
      </c>
      <c r="X56" s="125" t="str">
        <f>IFERROR(__xludf.DUMMYFUNCTION("IF(OR(A56="""",B56=""""),"""",IF(C56=""GRP"",RIGHT(TRIM(LEFT(E56,FIND(""–"",E56)-3)),3),REGEXEXTRACT(LEFT(E56,5),""\w{3}"")))"),"")</f>
        <v/>
      </c>
      <c r="Y56" s="125" t="str">
        <f t="shared" si="13"/>
        <v/>
      </c>
      <c r="Z56" s="125"/>
      <c r="AA56" s="126" t="str">
        <f t="shared" si="14"/>
        <v/>
      </c>
      <c r="AB56" s="125" t="str">
        <f>IFERROR(__xludf.DUMMYFUNCTION("IF(OR(A56="""",B56=""""),"""",IF(C56=""GRP"",TRIM(RIGHT(E56,3)),REGEXEXTRACT(REGEXEXTRACT(MID(E56,F56,100),""[(]\w{3}[)]""),""\w{3}"")))"),"")</f>
        <v/>
      </c>
      <c r="AC56" s="125" t="str">
        <f t="shared" si="15"/>
        <v/>
      </c>
      <c r="AD56" s="125"/>
    </row>
    <row r="57" ht="9.0" customHeight="1">
      <c r="A57" s="120"/>
      <c r="B57" s="121"/>
      <c r="C57" s="122" t="str">
        <f t="array" ref="C57">IFERROR(INDEX(PtLookup!$H:$I,MATCH(B57,PtLookup!$I:$I,0),1),"")</f>
        <v/>
      </c>
      <c r="D57" s="122" t="str">
        <f t="array" ref="D57">IFERROR(INDEX(PtLookup!$A:$F,MATCH(1,(PtLookup!$A:$A=A57)*(PtLookup!$B:$B=C57),0),3),"")</f>
        <v/>
      </c>
      <c r="E57" s="127"/>
      <c r="F57" s="124" t="str">
        <f t="shared" si="1"/>
        <v/>
      </c>
      <c r="G57" s="124" t="str">
        <f t="shared" si="2"/>
        <v/>
      </c>
      <c r="H57" s="124" t="str">
        <f t="shared" si="3"/>
        <v/>
      </c>
      <c r="I57" s="124" t="str">
        <f t="shared" si="4"/>
        <v/>
      </c>
      <c r="J57" s="124" t="str">
        <f t="shared" si="5"/>
        <v/>
      </c>
      <c r="K57" s="124" t="str">
        <f t="shared" si="6"/>
        <v/>
      </c>
      <c r="L57" s="124" t="str">
        <f t="shared" si="7"/>
        <v/>
      </c>
      <c r="M57" s="124" t="str">
        <f t="shared" si="8"/>
        <v/>
      </c>
      <c r="N57" s="124" t="str">
        <f>IFERROR(__xludf.DUMMYFUNCTION("TRIM(IFERROR(IFERROR(REGEXEXTRACT(E57,""\s{2}\w\s""),REGEXEXTRACT(E57,""\s\w\s{2}"")),""""))"),"")</f>
        <v/>
      </c>
      <c r="O57" s="124" t="str">
        <f>IFERROR(__xludf.DUMMYFUNCTION("IF(N57=""p"",REGEXEXTRACT(MID(E57,I57-2,2),""\d+"")+0,"""")"),"")</f>
        <v/>
      </c>
      <c r="P57" s="124" t="str">
        <f>IFERROR(__xludf.DUMMYFUNCTION("IF(N57=""p"",REGEXEXTRACT(MID(E57,I57+1,2),""\d+"")+0,"""")"),"")</f>
        <v/>
      </c>
      <c r="Q57" s="124" t="str">
        <f t="shared" si="9"/>
        <v/>
      </c>
      <c r="R57" s="124" t="str">
        <f t="shared" si="10"/>
        <v/>
      </c>
      <c r="S57" s="125" t="str">
        <f t="shared" si="11"/>
        <v/>
      </c>
      <c r="T57" s="125" t="str">
        <f t="array" ref="T57">IF(OR(A57="",C57=""),"",INDEX(PtLookup!$A:$F,MATCH(1,(PtLookup!$A:$A=$A57)*(PtLookup!$B:$B=$C57),0),4))</f>
        <v/>
      </c>
      <c r="U57" s="125" t="str">
        <f t="array" ref="U57">IF(OR(A57="",C57=""),"",INDEX(PtLookup!$A:$F,MATCH(1,(PtLookup!$A:$A=$A57)*(PtLookup!$B:$B=$C57),0),5))</f>
        <v/>
      </c>
      <c r="V57" s="125" t="str">
        <f t="array" ref="V57">IF(OR(A57="",C57=""),"",INDEX(PtLookup!$A:$F,MATCH(1,(PtLookup!$A:$A=$A57)*(PtLookup!$B:$B=$C57),0),6))</f>
        <v/>
      </c>
      <c r="W57" s="126" t="str">
        <f t="shared" si="12"/>
        <v/>
      </c>
      <c r="X57" s="125" t="str">
        <f>IFERROR(__xludf.DUMMYFUNCTION("IF(OR(A57="""",B57=""""),"""",IF(C57=""GRP"",RIGHT(TRIM(LEFT(E57,FIND(""–"",E57)-3)),3),REGEXEXTRACT(LEFT(E57,5),""\w{3}"")))"),"")</f>
        <v/>
      </c>
      <c r="Y57" s="125" t="str">
        <f t="shared" si="13"/>
        <v/>
      </c>
      <c r="Z57" s="125"/>
      <c r="AA57" s="126" t="str">
        <f t="shared" si="14"/>
        <v/>
      </c>
      <c r="AB57" s="125" t="str">
        <f>IFERROR(__xludf.DUMMYFUNCTION("IF(OR(A57="""",B57=""""),"""",IF(C57=""GRP"",TRIM(RIGHT(E57,3)),REGEXEXTRACT(REGEXEXTRACT(MID(E57,F57,100),""[(]\w{3}[)]""),""\w{3}"")))"),"")</f>
        <v/>
      </c>
      <c r="AC57" s="125" t="str">
        <f t="shared" si="15"/>
        <v/>
      </c>
      <c r="AD57" s="125"/>
    </row>
    <row r="58" ht="9.0" customHeight="1">
      <c r="A58" s="120"/>
      <c r="B58" s="121"/>
      <c r="C58" s="122" t="str">
        <f t="array" ref="C58">IFERROR(INDEX(PtLookup!$H:$I,MATCH(B58,PtLookup!$I:$I,0),1),"")</f>
        <v/>
      </c>
      <c r="D58" s="122" t="str">
        <f t="array" ref="D58">IFERROR(INDEX(PtLookup!$A:$F,MATCH(1,(PtLookup!$A:$A=A58)*(PtLookup!$B:$B=C58),0),3),"")</f>
        <v/>
      </c>
      <c r="E58" s="127"/>
      <c r="F58" s="124" t="str">
        <f t="shared" si="1"/>
        <v/>
      </c>
      <c r="G58" s="124" t="str">
        <f t="shared" si="2"/>
        <v/>
      </c>
      <c r="H58" s="124" t="str">
        <f t="shared" si="3"/>
        <v/>
      </c>
      <c r="I58" s="124" t="str">
        <f t="shared" si="4"/>
        <v/>
      </c>
      <c r="J58" s="124" t="str">
        <f t="shared" si="5"/>
        <v/>
      </c>
      <c r="K58" s="124" t="str">
        <f t="shared" si="6"/>
        <v/>
      </c>
      <c r="L58" s="124" t="str">
        <f t="shared" si="7"/>
        <v/>
      </c>
      <c r="M58" s="124" t="str">
        <f t="shared" si="8"/>
        <v/>
      </c>
      <c r="N58" s="124" t="str">
        <f>IFERROR(__xludf.DUMMYFUNCTION("TRIM(IFERROR(IFERROR(REGEXEXTRACT(E58,""\s{2}\w\s""),REGEXEXTRACT(E58,""\s\w\s{2}"")),""""))"),"")</f>
        <v/>
      </c>
      <c r="O58" s="124" t="str">
        <f>IFERROR(__xludf.DUMMYFUNCTION("IF(N58=""p"",REGEXEXTRACT(MID(E58,I58-2,2),""\d+"")+0,"""")"),"")</f>
        <v/>
      </c>
      <c r="P58" s="124" t="str">
        <f>IFERROR(__xludf.DUMMYFUNCTION("IF(N58=""p"",REGEXEXTRACT(MID(E58,I58+1,2),""\d+"")+0,"""")"),"")</f>
        <v/>
      </c>
      <c r="Q58" s="124" t="str">
        <f t="shared" si="9"/>
        <v/>
      </c>
      <c r="R58" s="124" t="str">
        <f t="shared" si="10"/>
        <v/>
      </c>
      <c r="S58" s="125" t="str">
        <f t="shared" si="11"/>
        <v/>
      </c>
      <c r="T58" s="125" t="str">
        <f t="array" ref="T58">IF(OR(A58="",C58=""),"",INDEX(PtLookup!$A:$F,MATCH(1,(PtLookup!$A:$A=$A58)*(PtLookup!$B:$B=$C58),0),4))</f>
        <v/>
      </c>
      <c r="U58" s="125" t="str">
        <f t="array" ref="U58">IF(OR(A58="",C58=""),"",INDEX(PtLookup!$A:$F,MATCH(1,(PtLookup!$A:$A=$A58)*(PtLookup!$B:$B=$C58),0),5))</f>
        <v/>
      </c>
      <c r="V58" s="125" t="str">
        <f t="array" ref="V58">IF(OR(A58="",C58=""),"",INDEX(PtLookup!$A:$F,MATCH(1,(PtLookup!$A:$A=$A58)*(PtLookup!$B:$B=$C58),0),6))</f>
        <v/>
      </c>
      <c r="W58" s="126" t="str">
        <f t="shared" si="12"/>
        <v/>
      </c>
      <c r="X58" s="125" t="str">
        <f>IFERROR(__xludf.DUMMYFUNCTION("IF(OR(A58="""",B58=""""),"""",IF(C58=""GRP"",RIGHT(TRIM(LEFT(E58,FIND(""–"",E58)-3)),3),REGEXEXTRACT(LEFT(E58,5),""\w{3}"")))"),"")</f>
        <v/>
      </c>
      <c r="Y58" s="125" t="str">
        <f t="shared" si="13"/>
        <v/>
      </c>
      <c r="Z58" s="125"/>
      <c r="AA58" s="126" t="str">
        <f t="shared" si="14"/>
        <v/>
      </c>
      <c r="AB58" s="125" t="str">
        <f>IFERROR(__xludf.DUMMYFUNCTION("IF(OR(A58="""",B58=""""),"""",IF(C58=""GRP"",TRIM(RIGHT(E58,3)),REGEXEXTRACT(REGEXEXTRACT(MID(E58,F58,100),""[(]\w{3}[)]""),""\w{3}"")))"),"")</f>
        <v/>
      </c>
      <c r="AC58" s="125" t="str">
        <f t="shared" si="15"/>
        <v/>
      </c>
      <c r="AD58" s="125"/>
    </row>
    <row r="59" ht="9.0" customHeight="1">
      <c r="A59" s="120"/>
      <c r="B59" s="121"/>
      <c r="C59" s="122" t="str">
        <f t="array" ref="C59">IFERROR(INDEX(PtLookup!$H:$I,MATCH(B59,PtLookup!$I:$I,0),1),"")</f>
        <v/>
      </c>
      <c r="D59" s="122" t="str">
        <f t="array" ref="D59">IFERROR(INDEX(PtLookup!$A:$F,MATCH(1,(PtLookup!$A:$A=A59)*(PtLookup!$B:$B=C59),0),3),"")</f>
        <v/>
      </c>
      <c r="E59" s="127"/>
      <c r="F59" s="124" t="str">
        <f t="shared" si="1"/>
        <v/>
      </c>
      <c r="G59" s="124" t="str">
        <f t="shared" si="2"/>
        <v/>
      </c>
      <c r="H59" s="124" t="str">
        <f t="shared" si="3"/>
        <v/>
      </c>
      <c r="I59" s="124" t="str">
        <f t="shared" si="4"/>
        <v/>
      </c>
      <c r="J59" s="124" t="str">
        <f t="shared" si="5"/>
        <v/>
      </c>
      <c r="K59" s="124" t="str">
        <f t="shared" si="6"/>
        <v/>
      </c>
      <c r="L59" s="124" t="str">
        <f t="shared" si="7"/>
        <v/>
      </c>
      <c r="M59" s="124" t="str">
        <f t="shared" si="8"/>
        <v/>
      </c>
      <c r="N59" s="124" t="str">
        <f>IFERROR(__xludf.DUMMYFUNCTION("TRIM(IFERROR(IFERROR(REGEXEXTRACT(E59,""\s{2}\w\s""),REGEXEXTRACT(E59,""\s\w\s{2}"")),""""))"),"")</f>
        <v/>
      </c>
      <c r="O59" s="124" t="str">
        <f>IFERROR(__xludf.DUMMYFUNCTION("IF(N59=""p"",REGEXEXTRACT(MID(E59,I59-2,2),""\d+"")+0,"""")"),"")</f>
        <v/>
      </c>
      <c r="P59" s="124" t="str">
        <f>IFERROR(__xludf.DUMMYFUNCTION("IF(N59=""p"",REGEXEXTRACT(MID(E59,I59+1,2),""\d+"")+0,"""")"),"")</f>
        <v/>
      </c>
      <c r="Q59" s="124" t="str">
        <f t="shared" si="9"/>
        <v/>
      </c>
      <c r="R59" s="124" t="str">
        <f t="shared" si="10"/>
        <v/>
      </c>
      <c r="S59" s="125" t="str">
        <f t="shared" si="11"/>
        <v/>
      </c>
      <c r="T59" s="125" t="str">
        <f t="array" ref="T59">IF(OR(A59="",C59=""),"",INDEX(PtLookup!$A:$F,MATCH(1,(PtLookup!$A:$A=$A59)*(PtLookup!$B:$B=$C59),0),4))</f>
        <v/>
      </c>
      <c r="U59" s="125" t="str">
        <f t="array" ref="U59">IF(OR(A59="",C59=""),"",INDEX(PtLookup!$A:$F,MATCH(1,(PtLookup!$A:$A=$A59)*(PtLookup!$B:$B=$C59),0),5))</f>
        <v/>
      </c>
      <c r="V59" s="125" t="str">
        <f t="array" ref="V59">IF(OR(A59="",C59=""),"",INDEX(PtLookup!$A:$F,MATCH(1,(PtLookup!$A:$A=$A59)*(PtLookup!$B:$B=$C59),0),6))</f>
        <v/>
      </c>
      <c r="W59" s="126" t="str">
        <f t="shared" si="12"/>
        <v/>
      </c>
      <c r="X59" s="125" t="str">
        <f>IFERROR(__xludf.DUMMYFUNCTION("IF(OR(A59="""",B59=""""),"""",IF(C59=""GRP"",RIGHT(TRIM(LEFT(E59,FIND(""–"",E59)-3)),3),REGEXEXTRACT(LEFT(E59,5),""\w{3}"")))"),"")</f>
        <v/>
      </c>
      <c r="Y59" s="125" t="str">
        <f t="shared" si="13"/>
        <v/>
      </c>
      <c r="Z59" s="125"/>
      <c r="AA59" s="126" t="str">
        <f t="shared" si="14"/>
        <v/>
      </c>
      <c r="AB59" s="125" t="str">
        <f>IFERROR(__xludf.DUMMYFUNCTION("IF(OR(A59="""",B59=""""),"""",IF(C59=""GRP"",TRIM(RIGHT(E59,3)),REGEXEXTRACT(REGEXEXTRACT(MID(E59,F59,100),""[(]\w{3}[)]""),""\w{3}"")))"),"")</f>
        <v/>
      </c>
      <c r="AC59" s="125" t="str">
        <f t="shared" si="15"/>
        <v/>
      </c>
      <c r="AD59" s="125"/>
    </row>
    <row r="60" ht="9.0" customHeight="1">
      <c r="A60" s="120"/>
      <c r="B60" s="121"/>
      <c r="C60" s="122" t="str">
        <f t="array" ref="C60">IFERROR(INDEX(PtLookup!$H:$I,MATCH(B60,PtLookup!$I:$I,0),1),"")</f>
        <v/>
      </c>
      <c r="D60" s="122" t="str">
        <f t="array" ref="D60">IFERROR(INDEX(PtLookup!$A:$F,MATCH(1,(PtLookup!$A:$A=A60)*(PtLookup!$B:$B=C60),0),3),"")</f>
        <v/>
      </c>
      <c r="E60" s="127"/>
      <c r="F60" s="124" t="str">
        <f t="shared" si="1"/>
        <v/>
      </c>
      <c r="G60" s="124" t="str">
        <f t="shared" si="2"/>
        <v/>
      </c>
      <c r="H60" s="124" t="str">
        <f t="shared" si="3"/>
        <v/>
      </c>
      <c r="I60" s="124" t="str">
        <f t="shared" si="4"/>
        <v/>
      </c>
      <c r="J60" s="124" t="str">
        <f t="shared" si="5"/>
        <v/>
      </c>
      <c r="K60" s="124" t="str">
        <f t="shared" si="6"/>
        <v/>
      </c>
      <c r="L60" s="124" t="str">
        <f t="shared" si="7"/>
        <v/>
      </c>
      <c r="M60" s="124" t="str">
        <f t="shared" si="8"/>
        <v/>
      </c>
      <c r="N60" s="124" t="str">
        <f>IFERROR(__xludf.DUMMYFUNCTION("TRIM(IFERROR(IFERROR(REGEXEXTRACT(E60,""\s{2}\w\s""),REGEXEXTRACT(E60,""\s\w\s{2}"")),""""))"),"")</f>
        <v/>
      </c>
      <c r="O60" s="124" t="str">
        <f>IFERROR(__xludf.DUMMYFUNCTION("IF(N60=""p"",REGEXEXTRACT(MID(E60,I60-2,2),""\d+"")+0,"""")"),"")</f>
        <v/>
      </c>
      <c r="P60" s="124" t="str">
        <f>IFERROR(__xludf.DUMMYFUNCTION("IF(N60=""p"",REGEXEXTRACT(MID(E60,I60+1,2),""\d+"")+0,"""")"),"")</f>
        <v/>
      </c>
      <c r="Q60" s="124" t="str">
        <f t="shared" si="9"/>
        <v/>
      </c>
      <c r="R60" s="124" t="str">
        <f t="shared" si="10"/>
        <v/>
      </c>
      <c r="S60" s="125" t="str">
        <f t="shared" si="11"/>
        <v/>
      </c>
      <c r="T60" s="125" t="str">
        <f t="array" ref="T60">IF(OR(A60="",C60=""),"",INDEX(PtLookup!$A:$F,MATCH(1,(PtLookup!$A:$A=$A60)*(PtLookup!$B:$B=$C60),0),4))</f>
        <v/>
      </c>
      <c r="U60" s="125" t="str">
        <f t="array" ref="U60">IF(OR(A60="",C60=""),"",INDEX(PtLookup!$A:$F,MATCH(1,(PtLookup!$A:$A=$A60)*(PtLookup!$B:$B=$C60),0),5))</f>
        <v/>
      </c>
      <c r="V60" s="125" t="str">
        <f t="array" ref="V60">IF(OR(A60="",C60=""),"",INDEX(PtLookup!$A:$F,MATCH(1,(PtLookup!$A:$A=$A60)*(PtLookup!$B:$B=$C60),0),6))</f>
        <v/>
      </c>
      <c r="W60" s="126" t="str">
        <f t="shared" si="12"/>
        <v/>
      </c>
      <c r="X60" s="125" t="str">
        <f>IFERROR(__xludf.DUMMYFUNCTION("IF(OR(A60="""",B60=""""),"""",IF(C60=""GRP"",RIGHT(TRIM(LEFT(E60,FIND(""–"",E60)-3)),3),REGEXEXTRACT(LEFT(E60,5),""\w{3}"")))"),"")</f>
        <v/>
      </c>
      <c r="Y60" s="125" t="str">
        <f t="shared" si="13"/>
        <v/>
      </c>
      <c r="Z60" s="125"/>
      <c r="AA60" s="126" t="str">
        <f t="shared" si="14"/>
        <v/>
      </c>
      <c r="AB60" s="125" t="str">
        <f>IFERROR(__xludf.DUMMYFUNCTION("IF(OR(A60="""",B60=""""),"""",IF(C60=""GRP"",TRIM(RIGHT(E60,3)),REGEXEXTRACT(REGEXEXTRACT(MID(E60,F60,100),""[(]\w{3}[)]""),""\w{3}"")))"),"")</f>
        <v/>
      </c>
      <c r="AC60" s="125" t="str">
        <f t="shared" si="15"/>
        <v/>
      </c>
      <c r="AD60" s="125"/>
    </row>
    <row r="61" ht="9.0" customHeight="1">
      <c r="A61" s="120"/>
      <c r="B61" s="121"/>
      <c r="C61" s="122" t="str">
        <f t="array" ref="C61">IFERROR(INDEX(PtLookup!$H:$I,MATCH(B61,PtLookup!$I:$I,0),1),"")</f>
        <v/>
      </c>
      <c r="D61" s="122" t="str">
        <f t="array" ref="D61">IFERROR(INDEX(PtLookup!$A:$F,MATCH(1,(PtLookup!$A:$A=A61)*(PtLookup!$B:$B=C61),0),3),"")</f>
        <v/>
      </c>
      <c r="E61" s="127"/>
      <c r="F61" s="124" t="str">
        <f t="shared" si="1"/>
        <v/>
      </c>
      <c r="G61" s="124" t="str">
        <f t="shared" si="2"/>
        <v/>
      </c>
      <c r="H61" s="124" t="str">
        <f t="shared" si="3"/>
        <v/>
      </c>
      <c r="I61" s="124" t="str">
        <f t="shared" si="4"/>
        <v/>
      </c>
      <c r="J61" s="124" t="str">
        <f t="shared" si="5"/>
        <v/>
      </c>
      <c r="K61" s="124" t="str">
        <f t="shared" si="6"/>
        <v/>
      </c>
      <c r="L61" s="124" t="str">
        <f t="shared" si="7"/>
        <v/>
      </c>
      <c r="M61" s="124" t="str">
        <f t="shared" si="8"/>
        <v/>
      </c>
      <c r="N61" s="124" t="str">
        <f>IFERROR(__xludf.DUMMYFUNCTION("TRIM(IFERROR(IFERROR(REGEXEXTRACT(E61,""\s{2}\w\s""),REGEXEXTRACT(E61,""\s\w\s{2}"")),""""))"),"")</f>
        <v/>
      </c>
      <c r="O61" s="124" t="str">
        <f>IFERROR(__xludf.DUMMYFUNCTION("IF(N61=""p"",REGEXEXTRACT(MID(E61,I61-2,2),""\d+"")+0,"""")"),"")</f>
        <v/>
      </c>
      <c r="P61" s="124" t="str">
        <f>IFERROR(__xludf.DUMMYFUNCTION("IF(N61=""p"",REGEXEXTRACT(MID(E61,I61+1,2),""\d+"")+0,"""")"),"")</f>
        <v/>
      </c>
      <c r="Q61" s="124" t="str">
        <f t="shared" si="9"/>
        <v/>
      </c>
      <c r="R61" s="124" t="str">
        <f t="shared" si="10"/>
        <v/>
      </c>
      <c r="S61" s="125" t="str">
        <f t="shared" si="11"/>
        <v/>
      </c>
      <c r="T61" s="125" t="str">
        <f t="array" ref="T61">IF(OR(A61="",C61=""),"",INDEX(PtLookup!$A:$F,MATCH(1,(PtLookup!$A:$A=$A61)*(PtLookup!$B:$B=$C61),0),4))</f>
        <v/>
      </c>
      <c r="U61" s="125" t="str">
        <f t="array" ref="U61">IF(OR(A61="",C61=""),"",INDEX(PtLookup!$A:$F,MATCH(1,(PtLookup!$A:$A=$A61)*(PtLookup!$B:$B=$C61),0),5))</f>
        <v/>
      </c>
      <c r="V61" s="125" t="str">
        <f t="array" ref="V61">IF(OR(A61="",C61=""),"",INDEX(PtLookup!$A:$F,MATCH(1,(PtLookup!$A:$A=$A61)*(PtLookup!$B:$B=$C61),0),6))</f>
        <v/>
      </c>
      <c r="W61" s="126" t="str">
        <f t="shared" si="12"/>
        <v/>
      </c>
      <c r="X61" s="125" t="str">
        <f>IFERROR(__xludf.DUMMYFUNCTION("IF(OR(A61="""",B61=""""),"""",IF(C61=""GRP"",RIGHT(TRIM(LEFT(E61,FIND(""–"",E61)-3)),3),REGEXEXTRACT(LEFT(E61,5),""\w{3}"")))"),"")</f>
        <v/>
      </c>
      <c r="Y61" s="125" t="str">
        <f t="shared" si="13"/>
        <v/>
      </c>
      <c r="Z61" s="125"/>
      <c r="AA61" s="126" t="str">
        <f t="shared" si="14"/>
        <v/>
      </c>
      <c r="AB61" s="125" t="str">
        <f>IFERROR(__xludf.DUMMYFUNCTION("IF(OR(A61="""",B61=""""),"""",IF(C61=""GRP"",TRIM(RIGHT(E61,3)),REGEXEXTRACT(REGEXEXTRACT(MID(E61,F61,100),""[(]\w{3}[)]""),""\w{3}"")))"),"")</f>
        <v/>
      </c>
      <c r="AC61" s="125" t="str">
        <f t="shared" si="15"/>
        <v/>
      </c>
      <c r="AD61" s="125"/>
    </row>
    <row r="62" ht="9.0" customHeight="1">
      <c r="A62" s="120"/>
      <c r="B62" s="121"/>
      <c r="C62" s="122" t="str">
        <f t="array" ref="C62">IFERROR(INDEX(PtLookup!$H:$I,MATCH(B62,PtLookup!$I:$I,0),1),"")</f>
        <v/>
      </c>
      <c r="D62" s="122" t="str">
        <f t="array" ref="D62">IFERROR(INDEX(PtLookup!$A:$F,MATCH(1,(PtLookup!$A:$A=A62)*(PtLookup!$B:$B=C62),0),3),"")</f>
        <v/>
      </c>
      <c r="E62" s="127"/>
      <c r="F62" s="124" t="str">
        <f t="shared" si="1"/>
        <v/>
      </c>
      <c r="G62" s="124" t="str">
        <f t="shared" si="2"/>
        <v/>
      </c>
      <c r="H62" s="124" t="str">
        <f t="shared" si="3"/>
        <v/>
      </c>
      <c r="I62" s="124" t="str">
        <f t="shared" si="4"/>
        <v/>
      </c>
      <c r="J62" s="124" t="str">
        <f t="shared" si="5"/>
        <v/>
      </c>
      <c r="K62" s="124" t="str">
        <f t="shared" si="6"/>
        <v/>
      </c>
      <c r="L62" s="124" t="str">
        <f t="shared" si="7"/>
        <v/>
      </c>
      <c r="M62" s="124" t="str">
        <f t="shared" si="8"/>
        <v/>
      </c>
      <c r="N62" s="124" t="str">
        <f>IFERROR(__xludf.DUMMYFUNCTION("TRIM(IFERROR(IFERROR(REGEXEXTRACT(E62,""\s{2}\w\s""),REGEXEXTRACT(E62,""\s\w\s{2}"")),""""))"),"")</f>
        <v/>
      </c>
      <c r="O62" s="124" t="str">
        <f>IFERROR(__xludf.DUMMYFUNCTION("IF(N62=""p"",REGEXEXTRACT(MID(E62,I62-2,2),""\d+"")+0,"""")"),"")</f>
        <v/>
      </c>
      <c r="P62" s="124" t="str">
        <f>IFERROR(__xludf.DUMMYFUNCTION("IF(N62=""p"",REGEXEXTRACT(MID(E62,I62+1,2),""\d+"")+0,"""")"),"")</f>
        <v/>
      </c>
      <c r="Q62" s="124" t="str">
        <f t="shared" si="9"/>
        <v/>
      </c>
      <c r="R62" s="124" t="str">
        <f t="shared" si="10"/>
        <v/>
      </c>
      <c r="S62" s="125" t="str">
        <f t="shared" si="11"/>
        <v/>
      </c>
      <c r="T62" s="125" t="str">
        <f t="array" ref="T62">IF(OR(A62="",C62=""),"",INDEX(PtLookup!$A:$F,MATCH(1,(PtLookup!$A:$A=$A62)*(PtLookup!$B:$B=$C62),0),4))</f>
        <v/>
      </c>
      <c r="U62" s="125" t="str">
        <f t="array" ref="U62">IF(OR(A62="",C62=""),"",INDEX(PtLookup!$A:$F,MATCH(1,(PtLookup!$A:$A=$A62)*(PtLookup!$B:$B=$C62),0),5))</f>
        <v/>
      </c>
      <c r="V62" s="125" t="str">
        <f t="array" ref="V62">IF(OR(A62="",C62=""),"",INDEX(PtLookup!$A:$F,MATCH(1,(PtLookup!$A:$A=$A62)*(PtLookup!$B:$B=$C62),0),6))</f>
        <v/>
      </c>
      <c r="W62" s="126" t="str">
        <f t="shared" si="12"/>
        <v/>
      </c>
      <c r="X62" s="125" t="str">
        <f>IFERROR(__xludf.DUMMYFUNCTION("IF(OR(A62="""",B62=""""),"""",IF(C62=""GRP"",RIGHT(TRIM(LEFT(E62,FIND(""–"",E62)-3)),3),REGEXEXTRACT(LEFT(E62,5),""\w{3}"")))"),"")</f>
        <v/>
      </c>
      <c r="Y62" s="125" t="str">
        <f t="shared" si="13"/>
        <v/>
      </c>
      <c r="Z62" s="125"/>
      <c r="AA62" s="126" t="str">
        <f t="shared" si="14"/>
        <v/>
      </c>
      <c r="AB62" s="125" t="str">
        <f>IFERROR(__xludf.DUMMYFUNCTION("IF(OR(A62="""",B62=""""),"""",IF(C62=""GRP"",TRIM(RIGHT(E62,3)),REGEXEXTRACT(REGEXEXTRACT(MID(E62,F62,100),""[(]\w{3}[)]""),""\w{3}"")))"),"")</f>
        <v/>
      </c>
      <c r="AC62" s="125" t="str">
        <f t="shared" si="15"/>
        <v/>
      </c>
      <c r="AD62" s="125"/>
    </row>
    <row r="63" ht="9.0" customHeight="1">
      <c r="A63" s="120"/>
      <c r="B63" s="121"/>
      <c r="C63" s="122" t="str">
        <f t="array" ref="C63">IFERROR(INDEX(PtLookup!$H:$I,MATCH(B63,PtLookup!$I:$I,0),1),"")</f>
        <v/>
      </c>
      <c r="D63" s="122" t="str">
        <f t="array" ref="D63">IFERROR(INDEX(PtLookup!$A:$F,MATCH(1,(PtLookup!$A:$A=A63)*(PtLookup!$B:$B=C63),0),3),"")</f>
        <v/>
      </c>
      <c r="E63" s="127"/>
      <c r="F63" s="124" t="str">
        <f t="shared" si="1"/>
        <v/>
      </c>
      <c r="G63" s="124" t="str">
        <f t="shared" si="2"/>
        <v/>
      </c>
      <c r="H63" s="124" t="str">
        <f t="shared" si="3"/>
        <v/>
      </c>
      <c r="I63" s="124" t="str">
        <f t="shared" si="4"/>
        <v/>
      </c>
      <c r="J63" s="124" t="str">
        <f t="shared" si="5"/>
        <v/>
      </c>
      <c r="K63" s="124" t="str">
        <f t="shared" si="6"/>
        <v/>
      </c>
      <c r="L63" s="124" t="str">
        <f t="shared" si="7"/>
        <v/>
      </c>
      <c r="M63" s="124" t="str">
        <f t="shared" si="8"/>
        <v/>
      </c>
      <c r="N63" s="124" t="str">
        <f>IFERROR(__xludf.DUMMYFUNCTION("TRIM(IFERROR(IFERROR(REGEXEXTRACT(E63,""\s{2}\w\s""),REGEXEXTRACT(E63,""\s\w\s{2}"")),""""))"),"")</f>
        <v/>
      </c>
      <c r="O63" s="124" t="str">
        <f>IFERROR(__xludf.DUMMYFUNCTION("IF(N63=""p"",REGEXEXTRACT(MID(E63,I63-2,2),""\d+"")+0,"""")"),"")</f>
        <v/>
      </c>
      <c r="P63" s="124" t="str">
        <f>IFERROR(__xludf.DUMMYFUNCTION("IF(N63=""p"",REGEXEXTRACT(MID(E63,I63+1,2),""\d+"")+0,"""")"),"")</f>
        <v/>
      </c>
      <c r="Q63" s="124" t="str">
        <f t="shared" si="9"/>
        <v/>
      </c>
      <c r="R63" s="124" t="str">
        <f t="shared" si="10"/>
        <v/>
      </c>
      <c r="S63" s="125" t="str">
        <f t="shared" si="11"/>
        <v/>
      </c>
      <c r="T63" s="125" t="str">
        <f t="array" ref="T63">IF(OR(A63="",C63=""),"",INDEX(PtLookup!$A:$F,MATCH(1,(PtLookup!$A:$A=$A63)*(PtLookup!$B:$B=$C63),0),4))</f>
        <v/>
      </c>
      <c r="U63" s="125" t="str">
        <f t="array" ref="U63">IF(OR(A63="",C63=""),"",INDEX(PtLookup!$A:$F,MATCH(1,(PtLookup!$A:$A=$A63)*(PtLookup!$B:$B=$C63),0),5))</f>
        <v/>
      </c>
      <c r="V63" s="125" t="str">
        <f t="array" ref="V63">IF(OR(A63="",C63=""),"",INDEX(PtLookup!$A:$F,MATCH(1,(PtLookup!$A:$A=$A63)*(PtLookup!$B:$B=$C63),0),6))</f>
        <v/>
      </c>
      <c r="W63" s="126" t="str">
        <f t="shared" si="12"/>
        <v/>
      </c>
      <c r="X63" s="125" t="str">
        <f>IFERROR(__xludf.DUMMYFUNCTION("IF(OR(A63="""",B63=""""),"""",IF(C63=""GRP"",RIGHT(TRIM(LEFT(E63,FIND(""–"",E63)-3)),3),REGEXEXTRACT(LEFT(E63,5),""\w{3}"")))"),"")</f>
        <v/>
      </c>
      <c r="Y63" s="125" t="str">
        <f t="shared" si="13"/>
        <v/>
      </c>
      <c r="Z63" s="125"/>
      <c r="AA63" s="126" t="str">
        <f t="shared" si="14"/>
        <v/>
      </c>
      <c r="AB63" s="125" t="str">
        <f>IFERROR(__xludf.DUMMYFUNCTION("IF(OR(A63="""",B63=""""),"""",IF(C63=""GRP"",TRIM(RIGHT(E63,3)),REGEXEXTRACT(REGEXEXTRACT(MID(E63,F63,100),""[(]\w{3}[)]""),""\w{3}"")))"),"")</f>
        <v/>
      </c>
      <c r="AC63" s="125" t="str">
        <f t="shared" si="15"/>
        <v/>
      </c>
      <c r="AD63" s="125"/>
    </row>
    <row r="64" ht="9.0" customHeight="1">
      <c r="A64" s="120"/>
      <c r="B64" s="121"/>
      <c r="C64" s="122" t="str">
        <f t="array" ref="C64">IFERROR(INDEX(PtLookup!$H:$I,MATCH(B64,PtLookup!$I:$I,0),1),"")</f>
        <v/>
      </c>
      <c r="D64" s="122" t="str">
        <f t="array" ref="D64">IFERROR(INDEX(PtLookup!$A:$F,MATCH(1,(PtLookup!$A:$A=A64)*(PtLookup!$B:$B=C64),0),3),"")</f>
        <v/>
      </c>
      <c r="E64" s="127"/>
      <c r="F64" s="124" t="str">
        <f t="shared" si="1"/>
        <v/>
      </c>
      <c r="G64" s="124" t="str">
        <f t="shared" si="2"/>
        <v/>
      </c>
      <c r="H64" s="124" t="str">
        <f t="shared" si="3"/>
        <v/>
      </c>
      <c r="I64" s="124" t="str">
        <f t="shared" si="4"/>
        <v/>
      </c>
      <c r="J64" s="124" t="str">
        <f t="shared" si="5"/>
        <v/>
      </c>
      <c r="K64" s="124" t="str">
        <f t="shared" si="6"/>
        <v/>
      </c>
      <c r="L64" s="124" t="str">
        <f t="shared" si="7"/>
        <v/>
      </c>
      <c r="M64" s="124" t="str">
        <f t="shared" si="8"/>
        <v/>
      </c>
      <c r="N64" s="124" t="str">
        <f>IFERROR(__xludf.DUMMYFUNCTION("TRIM(IFERROR(IFERROR(REGEXEXTRACT(E64,""\s{2}\w\s""),REGEXEXTRACT(E64,""\s\w\s{2}"")),""""))"),"")</f>
        <v/>
      </c>
      <c r="O64" s="124" t="str">
        <f>IFERROR(__xludf.DUMMYFUNCTION("IF(N64=""p"",REGEXEXTRACT(MID(E64,I64-2,2),""\d+"")+0,"""")"),"")</f>
        <v/>
      </c>
      <c r="P64" s="124" t="str">
        <f>IFERROR(__xludf.DUMMYFUNCTION("IF(N64=""p"",REGEXEXTRACT(MID(E64,I64+1,2),""\d+"")+0,"""")"),"")</f>
        <v/>
      </c>
      <c r="Q64" s="124" t="str">
        <f t="shared" si="9"/>
        <v/>
      </c>
      <c r="R64" s="124" t="str">
        <f t="shared" si="10"/>
        <v/>
      </c>
      <c r="S64" s="125" t="str">
        <f t="shared" si="11"/>
        <v/>
      </c>
      <c r="T64" s="125" t="str">
        <f t="array" ref="T64">IF(OR(A64="",C64=""),"",INDEX(PtLookup!$A:$F,MATCH(1,(PtLookup!$A:$A=$A64)*(PtLookup!$B:$B=$C64),0),4))</f>
        <v/>
      </c>
      <c r="U64" s="125" t="str">
        <f t="array" ref="U64">IF(OR(A64="",C64=""),"",INDEX(PtLookup!$A:$F,MATCH(1,(PtLookup!$A:$A=$A64)*(PtLookup!$B:$B=$C64),0),5))</f>
        <v/>
      </c>
      <c r="V64" s="125" t="str">
        <f t="array" ref="V64">IF(OR(A64="",C64=""),"",INDEX(PtLookup!$A:$F,MATCH(1,(PtLookup!$A:$A=$A64)*(PtLookup!$B:$B=$C64),0),6))</f>
        <v/>
      </c>
      <c r="W64" s="126" t="str">
        <f t="shared" si="12"/>
        <v/>
      </c>
      <c r="X64" s="125" t="str">
        <f>IFERROR(__xludf.DUMMYFUNCTION("IF(OR(A64="""",B64=""""),"""",IF(C64=""GRP"",RIGHT(TRIM(LEFT(E64,FIND(""–"",E64)-3)),3),REGEXEXTRACT(LEFT(E64,5),""\w{3}"")))"),"")</f>
        <v/>
      </c>
      <c r="Y64" s="125" t="str">
        <f t="shared" si="13"/>
        <v/>
      </c>
      <c r="Z64" s="125"/>
      <c r="AA64" s="126" t="str">
        <f t="shared" si="14"/>
        <v/>
      </c>
      <c r="AB64" s="125" t="str">
        <f>IFERROR(__xludf.DUMMYFUNCTION("IF(OR(A64="""",B64=""""),"""",IF(C64=""GRP"",TRIM(RIGHT(E64,3)),REGEXEXTRACT(REGEXEXTRACT(MID(E64,F64,100),""[(]\w{3}[)]""),""\w{3}"")))"),"")</f>
        <v/>
      </c>
      <c r="AC64" s="125" t="str">
        <f t="shared" si="15"/>
        <v/>
      </c>
      <c r="AD64" s="125"/>
    </row>
    <row r="65" ht="9.0" customHeight="1">
      <c r="A65" s="120"/>
      <c r="B65" s="121"/>
      <c r="C65" s="122" t="str">
        <f t="array" ref="C65">IFERROR(INDEX(PtLookup!$H:$I,MATCH(B65,PtLookup!$I:$I,0),1),"")</f>
        <v/>
      </c>
      <c r="D65" s="122" t="str">
        <f t="array" ref="D65">IFERROR(INDEX(PtLookup!$A:$F,MATCH(1,(PtLookup!$A:$A=A65)*(PtLookup!$B:$B=C65),0),3),"")</f>
        <v/>
      </c>
      <c r="E65" s="127"/>
      <c r="F65" s="124" t="str">
        <f t="shared" si="1"/>
        <v/>
      </c>
      <c r="G65" s="124" t="str">
        <f t="shared" si="2"/>
        <v/>
      </c>
      <c r="H65" s="124" t="str">
        <f t="shared" si="3"/>
        <v/>
      </c>
      <c r="I65" s="124" t="str">
        <f t="shared" si="4"/>
        <v/>
      </c>
      <c r="J65" s="124" t="str">
        <f t="shared" si="5"/>
        <v/>
      </c>
      <c r="K65" s="124" t="str">
        <f t="shared" si="6"/>
        <v/>
      </c>
      <c r="L65" s="124" t="str">
        <f t="shared" si="7"/>
        <v/>
      </c>
      <c r="M65" s="124" t="str">
        <f t="shared" si="8"/>
        <v/>
      </c>
      <c r="N65" s="124" t="str">
        <f>IFERROR(__xludf.DUMMYFUNCTION("TRIM(IFERROR(IFERROR(REGEXEXTRACT(E65,""\s{2}\w\s""),REGEXEXTRACT(E65,""\s\w\s{2}"")),""""))"),"")</f>
        <v/>
      </c>
      <c r="O65" s="124" t="str">
        <f>IFERROR(__xludf.DUMMYFUNCTION("IF(N65=""p"",REGEXEXTRACT(MID(E65,I65-2,2),""\d+"")+0,"""")"),"")</f>
        <v/>
      </c>
      <c r="P65" s="124" t="str">
        <f>IFERROR(__xludf.DUMMYFUNCTION("IF(N65=""p"",REGEXEXTRACT(MID(E65,I65+1,2),""\d+"")+0,"""")"),"")</f>
        <v/>
      </c>
      <c r="Q65" s="124" t="str">
        <f t="shared" si="9"/>
        <v/>
      </c>
      <c r="R65" s="124" t="str">
        <f t="shared" si="10"/>
        <v/>
      </c>
      <c r="S65" s="125" t="str">
        <f t="shared" si="11"/>
        <v/>
      </c>
      <c r="T65" s="125" t="str">
        <f t="array" ref="T65">IF(OR(A65="",C65=""),"",INDEX(PtLookup!$A:$F,MATCH(1,(PtLookup!$A:$A=$A65)*(PtLookup!$B:$B=$C65),0),4))</f>
        <v/>
      </c>
      <c r="U65" s="125" t="str">
        <f t="array" ref="U65">IF(OR(A65="",C65=""),"",INDEX(PtLookup!$A:$F,MATCH(1,(PtLookup!$A:$A=$A65)*(PtLookup!$B:$B=$C65),0),5))</f>
        <v/>
      </c>
      <c r="V65" s="125" t="str">
        <f t="array" ref="V65">IF(OR(A65="",C65=""),"",INDEX(PtLookup!$A:$F,MATCH(1,(PtLookup!$A:$A=$A65)*(PtLookup!$B:$B=$C65),0),6))</f>
        <v/>
      </c>
      <c r="W65" s="126" t="str">
        <f t="shared" si="12"/>
        <v/>
      </c>
      <c r="X65" s="125" t="str">
        <f>IFERROR(__xludf.DUMMYFUNCTION("IF(OR(A65="""",B65=""""),"""",IF(C65=""GRP"",RIGHT(TRIM(LEFT(E65,FIND(""–"",E65)-3)),3),REGEXEXTRACT(LEFT(E65,5),""\w{3}"")))"),"")</f>
        <v/>
      </c>
      <c r="Y65" s="125" t="str">
        <f t="shared" si="13"/>
        <v/>
      </c>
      <c r="Z65" s="125"/>
      <c r="AA65" s="126" t="str">
        <f t="shared" si="14"/>
        <v/>
      </c>
      <c r="AB65" s="125" t="str">
        <f>IFERROR(__xludf.DUMMYFUNCTION("IF(OR(A65="""",B65=""""),"""",IF(C65=""GRP"",TRIM(RIGHT(E65,3)),REGEXEXTRACT(REGEXEXTRACT(MID(E65,F65,100),""[(]\w{3}[)]""),""\w{3}"")))"),"")</f>
        <v/>
      </c>
      <c r="AC65" s="125" t="str">
        <f t="shared" si="15"/>
        <v/>
      </c>
      <c r="AD65" s="125"/>
    </row>
    <row r="66" ht="9.0" customHeight="1">
      <c r="A66" s="120"/>
      <c r="B66" s="121"/>
      <c r="C66" s="122" t="str">
        <f t="array" ref="C66">IFERROR(INDEX(PtLookup!$H:$I,MATCH(B66,PtLookup!$I:$I,0),1),"")</f>
        <v/>
      </c>
      <c r="D66" s="122" t="str">
        <f t="array" ref="D66">IFERROR(INDEX(PtLookup!$A:$F,MATCH(1,(PtLookup!$A:$A=A66)*(PtLookup!$B:$B=C66),0),3),"")</f>
        <v/>
      </c>
      <c r="E66" s="127"/>
      <c r="F66" s="124" t="str">
        <f t="shared" si="1"/>
        <v/>
      </c>
      <c r="G66" s="124" t="str">
        <f t="shared" si="2"/>
        <v/>
      </c>
      <c r="H66" s="124" t="str">
        <f t="shared" si="3"/>
        <v/>
      </c>
      <c r="I66" s="124" t="str">
        <f t="shared" si="4"/>
        <v/>
      </c>
      <c r="J66" s="124" t="str">
        <f t="shared" si="5"/>
        <v/>
      </c>
      <c r="K66" s="124" t="str">
        <f t="shared" si="6"/>
        <v/>
      </c>
      <c r="L66" s="124" t="str">
        <f t="shared" si="7"/>
        <v/>
      </c>
      <c r="M66" s="124" t="str">
        <f t="shared" si="8"/>
        <v/>
      </c>
      <c r="N66" s="124" t="str">
        <f>IFERROR(__xludf.DUMMYFUNCTION("TRIM(IFERROR(IFERROR(REGEXEXTRACT(E66,""\s{2}\w\s""),REGEXEXTRACT(E66,""\s\w\s{2}"")),""""))"),"")</f>
        <v/>
      </c>
      <c r="O66" s="124" t="str">
        <f>IFERROR(__xludf.DUMMYFUNCTION("IF(N66=""p"",REGEXEXTRACT(MID(E66,I66-2,2),""\d+"")+0,"""")"),"")</f>
        <v/>
      </c>
      <c r="P66" s="124" t="str">
        <f>IFERROR(__xludf.DUMMYFUNCTION("IF(N66=""p"",REGEXEXTRACT(MID(E66,I66+1,2),""\d+"")+0,"""")"),"")</f>
        <v/>
      </c>
      <c r="Q66" s="124" t="str">
        <f t="shared" si="9"/>
        <v/>
      </c>
      <c r="R66" s="124" t="str">
        <f t="shared" si="10"/>
        <v/>
      </c>
      <c r="S66" s="125" t="str">
        <f t="shared" si="11"/>
        <v/>
      </c>
      <c r="T66" s="125" t="str">
        <f t="array" ref="T66">IF(OR(A66="",C66=""),"",INDEX(PtLookup!$A:$F,MATCH(1,(PtLookup!$A:$A=$A66)*(PtLookup!$B:$B=$C66),0),4))</f>
        <v/>
      </c>
      <c r="U66" s="125" t="str">
        <f t="array" ref="U66">IF(OR(A66="",C66=""),"",INDEX(PtLookup!$A:$F,MATCH(1,(PtLookup!$A:$A=$A66)*(PtLookup!$B:$B=$C66),0),5))</f>
        <v/>
      </c>
      <c r="V66" s="125" t="str">
        <f t="array" ref="V66">IF(OR(A66="",C66=""),"",INDEX(PtLookup!$A:$F,MATCH(1,(PtLookup!$A:$A=$A66)*(PtLookup!$B:$B=$C66),0),6))</f>
        <v/>
      </c>
      <c r="W66" s="126" t="str">
        <f t="shared" si="12"/>
        <v/>
      </c>
      <c r="X66" s="125" t="str">
        <f>IFERROR(__xludf.DUMMYFUNCTION("IF(OR(A66="""",B66=""""),"""",IF(C66=""GRP"",RIGHT(TRIM(LEFT(E66,FIND(""–"",E66)-3)),3),REGEXEXTRACT(LEFT(E66,5),""\w{3}"")))"),"")</f>
        <v/>
      </c>
      <c r="Y66" s="125" t="str">
        <f t="shared" si="13"/>
        <v/>
      </c>
      <c r="Z66" s="125"/>
      <c r="AA66" s="126" t="str">
        <f t="shared" si="14"/>
        <v/>
      </c>
      <c r="AB66" s="125" t="str">
        <f>IFERROR(__xludf.DUMMYFUNCTION("IF(OR(A66="""",B66=""""),"""",IF(C66=""GRP"",TRIM(RIGHT(E66,3)),REGEXEXTRACT(REGEXEXTRACT(MID(E66,F66,100),""[(]\w{3}[)]""),""\w{3}"")))"),"")</f>
        <v/>
      </c>
      <c r="AC66" s="125" t="str">
        <f t="shared" si="15"/>
        <v/>
      </c>
      <c r="AD66" s="125"/>
    </row>
    <row r="67" ht="9.0" customHeight="1">
      <c r="A67" s="120"/>
      <c r="B67" s="121"/>
      <c r="C67" s="122" t="str">
        <f t="array" ref="C67">IFERROR(INDEX(PtLookup!$H:$I,MATCH(B67,PtLookup!$I:$I,0),1),"")</f>
        <v/>
      </c>
      <c r="D67" s="122" t="str">
        <f t="array" ref="D67">IFERROR(INDEX(PtLookup!$A:$F,MATCH(1,(PtLookup!$A:$A=A67)*(PtLookup!$B:$B=C67),0),3),"")</f>
        <v/>
      </c>
      <c r="E67" s="127"/>
      <c r="F67" s="124" t="str">
        <f t="shared" si="1"/>
        <v/>
      </c>
      <c r="G67" s="124" t="str">
        <f t="shared" si="2"/>
        <v/>
      </c>
      <c r="H67" s="124" t="str">
        <f t="shared" si="3"/>
        <v/>
      </c>
      <c r="I67" s="124" t="str">
        <f t="shared" si="4"/>
        <v/>
      </c>
      <c r="J67" s="124" t="str">
        <f t="shared" si="5"/>
        <v/>
      </c>
      <c r="K67" s="124" t="str">
        <f t="shared" si="6"/>
        <v/>
      </c>
      <c r="L67" s="124" t="str">
        <f t="shared" si="7"/>
        <v/>
      </c>
      <c r="M67" s="124" t="str">
        <f t="shared" si="8"/>
        <v/>
      </c>
      <c r="N67" s="124" t="str">
        <f>IFERROR(__xludf.DUMMYFUNCTION("TRIM(IFERROR(IFERROR(REGEXEXTRACT(E67,""\s{2}\w\s""),REGEXEXTRACT(E67,""\s\w\s{2}"")),""""))"),"")</f>
        <v/>
      </c>
      <c r="O67" s="124" t="str">
        <f>IFERROR(__xludf.DUMMYFUNCTION("IF(N67=""p"",REGEXEXTRACT(MID(E67,I67-2,2),""\d+"")+0,"""")"),"")</f>
        <v/>
      </c>
      <c r="P67" s="124" t="str">
        <f>IFERROR(__xludf.DUMMYFUNCTION("IF(N67=""p"",REGEXEXTRACT(MID(E67,I67+1,2),""\d+"")+0,"""")"),"")</f>
        <v/>
      </c>
      <c r="Q67" s="124" t="str">
        <f t="shared" si="9"/>
        <v/>
      </c>
      <c r="R67" s="124" t="str">
        <f t="shared" si="10"/>
        <v/>
      </c>
      <c r="S67" s="125" t="str">
        <f t="shared" si="11"/>
        <v/>
      </c>
      <c r="T67" s="125" t="str">
        <f t="array" ref="T67">IF(OR(A67="",C67=""),"",INDEX(PtLookup!$A:$F,MATCH(1,(PtLookup!$A:$A=$A67)*(PtLookup!$B:$B=$C67),0),4))</f>
        <v/>
      </c>
      <c r="U67" s="125" t="str">
        <f t="array" ref="U67">IF(OR(A67="",C67=""),"",INDEX(PtLookup!$A:$F,MATCH(1,(PtLookup!$A:$A=$A67)*(PtLookup!$B:$B=$C67),0),5))</f>
        <v/>
      </c>
      <c r="V67" s="125" t="str">
        <f t="array" ref="V67">IF(OR(A67="",C67=""),"",INDEX(PtLookup!$A:$F,MATCH(1,(PtLookup!$A:$A=$A67)*(PtLookup!$B:$B=$C67),0),6))</f>
        <v/>
      </c>
      <c r="W67" s="126" t="str">
        <f t="shared" si="12"/>
        <v/>
      </c>
      <c r="X67" s="125" t="str">
        <f>IFERROR(__xludf.DUMMYFUNCTION("IF(OR(A67="""",B67=""""),"""",IF(C67=""GRP"",RIGHT(TRIM(LEFT(E67,FIND(""–"",E67)-3)),3),REGEXEXTRACT(LEFT(E67,5),""\w{3}"")))"),"")</f>
        <v/>
      </c>
      <c r="Y67" s="125" t="str">
        <f t="shared" si="13"/>
        <v/>
      </c>
      <c r="Z67" s="125"/>
      <c r="AA67" s="126" t="str">
        <f t="shared" si="14"/>
        <v/>
      </c>
      <c r="AB67" s="125" t="str">
        <f>IFERROR(__xludf.DUMMYFUNCTION("IF(OR(A67="""",B67=""""),"""",IF(C67=""GRP"",TRIM(RIGHT(E67,3)),REGEXEXTRACT(REGEXEXTRACT(MID(E67,F67,100),""[(]\w{3}[)]""),""\w{3}"")))"),"")</f>
        <v/>
      </c>
      <c r="AC67" s="125" t="str">
        <f t="shared" si="15"/>
        <v/>
      </c>
      <c r="AD67" s="125"/>
    </row>
    <row r="68" ht="9.0" customHeight="1">
      <c r="A68" s="120"/>
      <c r="B68" s="121"/>
      <c r="C68" s="122" t="str">
        <f t="array" ref="C68">IFERROR(INDEX(PtLookup!$H:$I,MATCH(B68,PtLookup!$I:$I,0),1),"")</f>
        <v/>
      </c>
      <c r="D68" s="122" t="str">
        <f t="array" ref="D68">IFERROR(INDEX(PtLookup!$A:$F,MATCH(1,(PtLookup!$A:$A=A68)*(PtLookup!$B:$B=C68),0),3),"")</f>
        <v/>
      </c>
      <c r="E68" s="127"/>
      <c r="F68" s="124" t="str">
        <f t="shared" si="1"/>
        <v/>
      </c>
      <c r="G68" s="124" t="str">
        <f t="shared" si="2"/>
        <v/>
      </c>
      <c r="H68" s="124" t="str">
        <f t="shared" si="3"/>
        <v/>
      </c>
      <c r="I68" s="124" t="str">
        <f t="shared" si="4"/>
        <v/>
      </c>
      <c r="J68" s="124" t="str">
        <f t="shared" si="5"/>
        <v/>
      </c>
      <c r="K68" s="124" t="str">
        <f t="shared" si="6"/>
        <v/>
      </c>
      <c r="L68" s="124" t="str">
        <f t="shared" si="7"/>
        <v/>
      </c>
      <c r="M68" s="124" t="str">
        <f t="shared" si="8"/>
        <v/>
      </c>
      <c r="N68" s="124" t="str">
        <f>IFERROR(__xludf.DUMMYFUNCTION("TRIM(IFERROR(IFERROR(REGEXEXTRACT(E68,""\s{2}\w\s""),REGEXEXTRACT(E68,""\s\w\s{2}"")),""""))"),"")</f>
        <v/>
      </c>
      <c r="O68" s="124" t="str">
        <f>IFERROR(__xludf.DUMMYFUNCTION("IF(N68=""p"",REGEXEXTRACT(MID(E68,I68-2,2),""\d+"")+0,"""")"),"")</f>
        <v/>
      </c>
      <c r="P68" s="124" t="str">
        <f>IFERROR(__xludf.DUMMYFUNCTION("IF(N68=""p"",REGEXEXTRACT(MID(E68,I68+1,2),""\d+"")+0,"""")"),"")</f>
        <v/>
      </c>
      <c r="Q68" s="124" t="str">
        <f t="shared" si="9"/>
        <v/>
      </c>
      <c r="R68" s="124" t="str">
        <f t="shared" si="10"/>
        <v/>
      </c>
      <c r="S68" s="125" t="str">
        <f t="shared" si="11"/>
        <v/>
      </c>
      <c r="T68" s="125" t="str">
        <f t="array" ref="T68">IF(OR(A68="",C68=""),"",INDEX(PtLookup!$A:$F,MATCH(1,(PtLookup!$A:$A=$A68)*(PtLookup!$B:$B=$C68),0),4))</f>
        <v/>
      </c>
      <c r="U68" s="125" t="str">
        <f t="array" ref="U68">IF(OR(A68="",C68=""),"",INDEX(PtLookup!$A:$F,MATCH(1,(PtLookup!$A:$A=$A68)*(PtLookup!$B:$B=$C68),0),5))</f>
        <v/>
      </c>
      <c r="V68" s="125" t="str">
        <f t="array" ref="V68">IF(OR(A68="",C68=""),"",INDEX(PtLookup!$A:$F,MATCH(1,(PtLookup!$A:$A=$A68)*(PtLookup!$B:$B=$C68),0),6))</f>
        <v/>
      </c>
      <c r="W68" s="126" t="str">
        <f t="shared" si="12"/>
        <v/>
      </c>
      <c r="X68" s="125" t="str">
        <f>IFERROR(__xludf.DUMMYFUNCTION("IF(OR(A68="""",B68=""""),"""",IF(C68=""GRP"",RIGHT(TRIM(LEFT(E68,FIND(""–"",E68)-3)),3),REGEXEXTRACT(LEFT(E68,5),""\w{3}"")))"),"")</f>
        <v/>
      </c>
      <c r="Y68" s="125" t="str">
        <f t="shared" si="13"/>
        <v/>
      </c>
      <c r="Z68" s="125"/>
      <c r="AA68" s="126" t="str">
        <f t="shared" si="14"/>
        <v/>
      </c>
      <c r="AB68" s="125" t="str">
        <f>IFERROR(__xludf.DUMMYFUNCTION("IF(OR(A68="""",B68=""""),"""",IF(C68=""GRP"",TRIM(RIGHT(E68,3)),REGEXEXTRACT(REGEXEXTRACT(MID(E68,F68,100),""[(]\w{3}[)]""),""\w{3}"")))"),"")</f>
        <v/>
      </c>
      <c r="AC68" s="125" t="str">
        <f t="shared" si="15"/>
        <v/>
      </c>
      <c r="AD68" s="125"/>
    </row>
    <row r="69" ht="9.0" customHeight="1">
      <c r="A69" s="120"/>
      <c r="B69" s="121"/>
      <c r="C69" s="122" t="str">
        <f t="array" ref="C69">IFERROR(INDEX(PtLookup!$H:$I,MATCH(B69,PtLookup!$I:$I,0),1),"")</f>
        <v/>
      </c>
      <c r="D69" s="122" t="str">
        <f t="array" ref="D69">IFERROR(INDEX(PtLookup!$A:$F,MATCH(1,(PtLookup!$A:$A=A69)*(PtLookup!$B:$B=C69),0),3),"")</f>
        <v/>
      </c>
      <c r="E69" s="127"/>
      <c r="F69" s="124" t="str">
        <f t="shared" si="1"/>
        <v/>
      </c>
      <c r="G69" s="124" t="str">
        <f t="shared" si="2"/>
        <v/>
      </c>
      <c r="H69" s="124" t="str">
        <f t="shared" si="3"/>
        <v/>
      </c>
      <c r="I69" s="124" t="str">
        <f t="shared" si="4"/>
        <v/>
      </c>
      <c r="J69" s="124" t="str">
        <f t="shared" si="5"/>
        <v/>
      </c>
      <c r="K69" s="124" t="str">
        <f t="shared" si="6"/>
        <v/>
      </c>
      <c r="L69" s="124" t="str">
        <f t="shared" si="7"/>
        <v/>
      </c>
      <c r="M69" s="124" t="str">
        <f t="shared" si="8"/>
        <v/>
      </c>
      <c r="N69" s="124" t="str">
        <f>IFERROR(__xludf.DUMMYFUNCTION("TRIM(IFERROR(IFERROR(REGEXEXTRACT(E69,""\s{2}\w\s""),REGEXEXTRACT(E69,""\s\w\s{2}"")),""""))"),"")</f>
        <v/>
      </c>
      <c r="O69" s="124" t="str">
        <f>IFERROR(__xludf.DUMMYFUNCTION("IF(N69=""p"",REGEXEXTRACT(MID(E69,I69-2,2),""\d+"")+0,"""")"),"")</f>
        <v/>
      </c>
      <c r="P69" s="124" t="str">
        <f>IFERROR(__xludf.DUMMYFUNCTION("IF(N69=""p"",REGEXEXTRACT(MID(E69,I69+1,2),""\d+"")+0,"""")"),"")</f>
        <v/>
      </c>
      <c r="Q69" s="124" t="str">
        <f t="shared" si="9"/>
        <v/>
      </c>
      <c r="R69" s="124" t="str">
        <f t="shared" si="10"/>
        <v/>
      </c>
      <c r="S69" s="125" t="str">
        <f t="shared" si="11"/>
        <v/>
      </c>
      <c r="T69" s="125" t="str">
        <f t="array" ref="T69">IF(OR(A69="",C69=""),"",INDEX(PtLookup!$A:$F,MATCH(1,(PtLookup!$A:$A=$A69)*(PtLookup!$B:$B=$C69),0),4))</f>
        <v/>
      </c>
      <c r="U69" s="125" t="str">
        <f t="array" ref="U69">IF(OR(A69="",C69=""),"",INDEX(PtLookup!$A:$F,MATCH(1,(PtLookup!$A:$A=$A69)*(PtLookup!$B:$B=$C69),0),5))</f>
        <v/>
      </c>
      <c r="V69" s="125" t="str">
        <f t="array" ref="V69">IF(OR(A69="",C69=""),"",INDEX(PtLookup!$A:$F,MATCH(1,(PtLookup!$A:$A=$A69)*(PtLookup!$B:$B=$C69),0),6))</f>
        <v/>
      </c>
      <c r="W69" s="126" t="str">
        <f t="shared" si="12"/>
        <v/>
      </c>
      <c r="X69" s="125" t="str">
        <f>IFERROR(__xludf.DUMMYFUNCTION("IF(OR(A69="""",B69=""""),"""",IF(C69=""GRP"",RIGHT(TRIM(LEFT(E69,FIND(""–"",E69)-3)),3),REGEXEXTRACT(LEFT(E69,5),""\w{3}"")))"),"")</f>
        <v/>
      </c>
      <c r="Y69" s="125" t="str">
        <f t="shared" si="13"/>
        <v/>
      </c>
      <c r="Z69" s="125"/>
      <c r="AA69" s="126" t="str">
        <f t="shared" si="14"/>
        <v/>
      </c>
      <c r="AB69" s="125" t="str">
        <f>IFERROR(__xludf.DUMMYFUNCTION("IF(OR(A69="""",B69=""""),"""",IF(C69=""GRP"",TRIM(RIGHT(E69,3)),REGEXEXTRACT(REGEXEXTRACT(MID(E69,F69,100),""[(]\w{3}[)]""),""\w{3}"")))"),"")</f>
        <v/>
      </c>
      <c r="AC69" s="125" t="str">
        <f t="shared" si="15"/>
        <v/>
      </c>
      <c r="AD69" s="125"/>
    </row>
    <row r="70" ht="9.0" customHeight="1">
      <c r="A70" s="120"/>
      <c r="B70" s="121"/>
      <c r="C70" s="122" t="str">
        <f t="array" ref="C70">IFERROR(INDEX(PtLookup!$H:$I,MATCH(B70,PtLookup!$I:$I,0),1),"")</f>
        <v/>
      </c>
      <c r="D70" s="122" t="str">
        <f t="array" ref="D70">IFERROR(INDEX(PtLookup!$A:$F,MATCH(1,(PtLookup!$A:$A=A70)*(PtLookup!$B:$B=C70),0),3),"")</f>
        <v/>
      </c>
      <c r="E70" s="127"/>
      <c r="F70" s="124" t="str">
        <f t="shared" si="1"/>
        <v/>
      </c>
      <c r="G70" s="124" t="str">
        <f t="shared" si="2"/>
        <v/>
      </c>
      <c r="H70" s="124" t="str">
        <f t="shared" si="3"/>
        <v/>
      </c>
      <c r="I70" s="124" t="str">
        <f t="shared" si="4"/>
        <v/>
      </c>
      <c r="J70" s="124" t="str">
        <f t="shared" si="5"/>
        <v/>
      </c>
      <c r="K70" s="124" t="str">
        <f t="shared" si="6"/>
        <v/>
      </c>
      <c r="L70" s="124" t="str">
        <f t="shared" si="7"/>
        <v/>
      </c>
      <c r="M70" s="124" t="str">
        <f t="shared" si="8"/>
        <v/>
      </c>
      <c r="N70" s="124" t="str">
        <f>IFERROR(__xludf.DUMMYFUNCTION("TRIM(IFERROR(IFERROR(REGEXEXTRACT(E70,""\s{2}\w\s""),REGEXEXTRACT(E70,""\s\w\s{2}"")),""""))"),"")</f>
        <v/>
      </c>
      <c r="O70" s="124" t="str">
        <f>IFERROR(__xludf.DUMMYFUNCTION("IF(N70=""p"",REGEXEXTRACT(MID(E70,I70-2,2),""\d+"")+0,"""")"),"")</f>
        <v/>
      </c>
      <c r="P70" s="124" t="str">
        <f>IFERROR(__xludf.DUMMYFUNCTION("IF(N70=""p"",REGEXEXTRACT(MID(E70,I70+1,2),""\d+"")+0,"""")"),"")</f>
        <v/>
      </c>
      <c r="Q70" s="124" t="str">
        <f t="shared" si="9"/>
        <v/>
      </c>
      <c r="R70" s="124" t="str">
        <f t="shared" si="10"/>
        <v/>
      </c>
      <c r="S70" s="125" t="str">
        <f t="shared" si="11"/>
        <v/>
      </c>
      <c r="T70" s="125" t="str">
        <f t="array" ref="T70">IF(OR(A70="",C70=""),"",INDEX(PtLookup!$A:$F,MATCH(1,(PtLookup!$A:$A=$A70)*(PtLookup!$B:$B=$C70),0),4))</f>
        <v/>
      </c>
      <c r="U70" s="125" t="str">
        <f t="array" ref="U70">IF(OR(A70="",C70=""),"",INDEX(PtLookup!$A:$F,MATCH(1,(PtLookup!$A:$A=$A70)*(PtLookup!$B:$B=$C70),0),5))</f>
        <v/>
      </c>
      <c r="V70" s="125" t="str">
        <f t="array" ref="V70">IF(OR(A70="",C70=""),"",INDEX(PtLookup!$A:$F,MATCH(1,(PtLookup!$A:$A=$A70)*(PtLookup!$B:$B=$C70),0),6))</f>
        <v/>
      </c>
      <c r="W70" s="126" t="str">
        <f t="shared" si="12"/>
        <v/>
      </c>
      <c r="X70" s="125" t="str">
        <f>IFERROR(__xludf.DUMMYFUNCTION("IF(OR(A70="""",B70=""""),"""",IF(C70=""GRP"",RIGHT(TRIM(LEFT(E70,FIND(""–"",E70)-3)),3),REGEXEXTRACT(LEFT(E70,5),""\w{3}"")))"),"")</f>
        <v/>
      </c>
      <c r="Y70" s="125" t="str">
        <f t="shared" si="13"/>
        <v/>
      </c>
      <c r="Z70" s="125"/>
      <c r="AA70" s="126" t="str">
        <f t="shared" si="14"/>
        <v/>
      </c>
      <c r="AB70" s="125" t="str">
        <f>IFERROR(__xludf.DUMMYFUNCTION("IF(OR(A70="""",B70=""""),"""",IF(C70=""GRP"",TRIM(RIGHT(E70,3)),REGEXEXTRACT(REGEXEXTRACT(MID(E70,F70,100),""[(]\w{3}[)]""),""\w{3}"")))"),"")</f>
        <v/>
      </c>
      <c r="AC70" s="125" t="str">
        <f t="shared" si="15"/>
        <v/>
      </c>
      <c r="AD70" s="125"/>
    </row>
    <row r="71" ht="9.0" customHeight="1">
      <c r="A71" s="120"/>
      <c r="B71" s="121"/>
      <c r="C71" s="122" t="str">
        <f t="array" ref="C71">IFERROR(INDEX(PtLookup!$H:$I,MATCH(B71,PtLookup!$I:$I,0),1),"")</f>
        <v/>
      </c>
      <c r="D71" s="122" t="str">
        <f t="array" ref="D71">IFERROR(INDEX(PtLookup!$A:$F,MATCH(1,(PtLookup!$A:$A=A71)*(PtLookup!$B:$B=C71),0),3),"")</f>
        <v/>
      </c>
      <c r="E71" s="127"/>
      <c r="F71" s="124" t="str">
        <f t="shared" si="1"/>
        <v/>
      </c>
      <c r="G71" s="124" t="str">
        <f t="shared" si="2"/>
        <v/>
      </c>
      <c r="H71" s="124" t="str">
        <f t="shared" si="3"/>
        <v/>
      </c>
      <c r="I71" s="124" t="str">
        <f t="shared" si="4"/>
        <v/>
      </c>
      <c r="J71" s="124" t="str">
        <f t="shared" si="5"/>
        <v/>
      </c>
      <c r="K71" s="124" t="str">
        <f t="shared" si="6"/>
        <v/>
      </c>
      <c r="L71" s="124" t="str">
        <f t="shared" si="7"/>
        <v/>
      </c>
      <c r="M71" s="124" t="str">
        <f t="shared" si="8"/>
        <v/>
      </c>
      <c r="N71" s="124" t="str">
        <f>IFERROR(__xludf.DUMMYFUNCTION("TRIM(IFERROR(IFERROR(REGEXEXTRACT(E71,""\s{2}\w\s""),REGEXEXTRACT(E71,""\s\w\s{2}"")),""""))"),"")</f>
        <v/>
      </c>
      <c r="O71" s="124" t="str">
        <f>IFERROR(__xludf.DUMMYFUNCTION("IF(N71=""p"",REGEXEXTRACT(MID(E71,I71-2,2),""\d+"")+0,"""")"),"")</f>
        <v/>
      </c>
      <c r="P71" s="124" t="str">
        <f>IFERROR(__xludf.DUMMYFUNCTION("IF(N71=""p"",REGEXEXTRACT(MID(E71,I71+1,2),""\d+"")+0,"""")"),"")</f>
        <v/>
      </c>
      <c r="Q71" s="124" t="str">
        <f t="shared" si="9"/>
        <v/>
      </c>
      <c r="R71" s="124" t="str">
        <f t="shared" si="10"/>
        <v/>
      </c>
      <c r="S71" s="125" t="str">
        <f t="shared" si="11"/>
        <v/>
      </c>
      <c r="T71" s="125" t="str">
        <f t="array" ref="T71">IF(OR(A71="",C71=""),"",INDEX(PtLookup!$A:$F,MATCH(1,(PtLookup!$A:$A=$A71)*(PtLookup!$B:$B=$C71),0),4))</f>
        <v/>
      </c>
      <c r="U71" s="125" t="str">
        <f t="array" ref="U71">IF(OR(A71="",C71=""),"",INDEX(PtLookup!$A:$F,MATCH(1,(PtLookup!$A:$A=$A71)*(PtLookup!$B:$B=$C71),0),5))</f>
        <v/>
      </c>
      <c r="V71" s="125" t="str">
        <f t="array" ref="V71">IF(OR(A71="",C71=""),"",INDEX(PtLookup!$A:$F,MATCH(1,(PtLookup!$A:$A=$A71)*(PtLookup!$B:$B=$C71),0),6))</f>
        <v/>
      </c>
      <c r="W71" s="126" t="str">
        <f t="shared" si="12"/>
        <v/>
      </c>
      <c r="X71" s="125" t="str">
        <f>IFERROR(__xludf.DUMMYFUNCTION("IF(OR(A71="""",B71=""""),"""",IF(C71=""GRP"",RIGHT(TRIM(LEFT(E71,FIND(""–"",E71)-3)),3),REGEXEXTRACT(LEFT(E71,5),""\w{3}"")))"),"")</f>
        <v/>
      </c>
      <c r="Y71" s="125" t="str">
        <f t="shared" si="13"/>
        <v/>
      </c>
      <c r="Z71" s="125"/>
      <c r="AA71" s="126" t="str">
        <f t="shared" si="14"/>
        <v/>
      </c>
      <c r="AB71" s="125" t="str">
        <f>IFERROR(__xludf.DUMMYFUNCTION("IF(OR(A71="""",B71=""""),"""",IF(C71=""GRP"",TRIM(RIGHT(E71,3)),REGEXEXTRACT(REGEXEXTRACT(MID(E71,F71,100),""[(]\w{3}[)]""),""\w{3}"")))"),"")</f>
        <v/>
      </c>
      <c r="AC71" s="125" t="str">
        <f t="shared" si="15"/>
        <v/>
      </c>
      <c r="AD71" s="125"/>
    </row>
    <row r="72" ht="9.0" customHeight="1">
      <c r="A72" s="120"/>
      <c r="B72" s="121"/>
      <c r="C72" s="122" t="str">
        <f t="array" ref="C72">IFERROR(INDEX(PtLookup!$H:$I,MATCH(B72,PtLookup!$I:$I,0),1),"")</f>
        <v/>
      </c>
      <c r="D72" s="122" t="str">
        <f t="array" ref="D72">IFERROR(INDEX(PtLookup!$A:$F,MATCH(1,(PtLookup!$A:$A=A72)*(PtLookup!$B:$B=C72),0),3),"")</f>
        <v/>
      </c>
      <c r="E72" s="127"/>
      <c r="F72" s="124" t="str">
        <f t="shared" si="1"/>
        <v/>
      </c>
      <c r="G72" s="124" t="str">
        <f t="shared" si="2"/>
        <v/>
      </c>
      <c r="H72" s="124" t="str">
        <f t="shared" si="3"/>
        <v/>
      </c>
      <c r="I72" s="124" t="str">
        <f t="shared" si="4"/>
        <v/>
      </c>
      <c r="J72" s="124" t="str">
        <f t="shared" si="5"/>
        <v/>
      </c>
      <c r="K72" s="124" t="str">
        <f t="shared" si="6"/>
        <v/>
      </c>
      <c r="L72" s="124" t="str">
        <f t="shared" si="7"/>
        <v/>
      </c>
      <c r="M72" s="124" t="str">
        <f t="shared" si="8"/>
        <v/>
      </c>
      <c r="N72" s="124" t="str">
        <f>IFERROR(__xludf.DUMMYFUNCTION("TRIM(IFERROR(IFERROR(REGEXEXTRACT(E72,""\s{2}\w\s""),REGEXEXTRACT(E72,""\s\w\s{2}"")),""""))"),"")</f>
        <v/>
      </c>
      <c r="O72" s="124" t="str">
        <f>IFERROR(__xludf.DUMMYFUNCTION("IF(N72=""p"",REGEXEXTRACT(MID(E72,I72-2,2),""\d+"")+0,"""")"),"")</f>
        <v/>
      </c>
      <c r="P72" s="124" t="str">
        <f>IFERROR(__xludf.DUMMYFUNCTION("IF(N72=""p"",REGEXEXTRACT(MID(E72,I72+1,2),""\d+"")+0,"""")"),"")</f>
        <v/>
      </c>
      <c r="Q72" s="124" t="str">
        <f t="shared" si="9"/>
        <v/>
      </c>
      <c r="R72" s="124" t="str">
        <f t="shared" si="10"/>
        <v/>
      </c>
      <c r="S72" s="125" t="str">
        <f t="shared" si="11"/>
        <v/>
      </c>
      <c r="T72" s="125" t="str">
        <f t="array" ref="T72">IF(OR(A72="",C72=""),"",INDEX(PtLookup!$A:$F,MATCH(1,(PtLookup!$A:$A=$A72)*(PtLookup!$B:$B=$C72),0),4))</f>
        <v/>
      </c>
      <c r="U72" s="125" t="str">
        <f t="array" ref="U72">IF(OR(A72="",C72=""),"",INDEX(PtLookup!$A:$F,MATCH(1,(PtLookup!$A:$A=$A72)*(PtLookup!$B:$B=$C72),0),5))</f>
        <v/>
      </c>
      <c r="V72" s="125" t="str">
        <f t="array" ref="V72">IF(OR(A72="",C72=""),"",INDEX(PtLookup!$A:$F,MATCH(1,(PtLookup!$A:$A=$A72)*(PtLookup!$B:$B=$C72),0),6))</f>
        <v/>
      </c>
      <c r="W72" s="126" t="str">
        <f t="shared" si="12"/>
        <v/>
      </c>
      <c r="X72" s="125" t="str">
        <f>IFERROR(__xludf.DUMMYFUNCTION("IF(OR(A72="""",B72=""""),"""",IF(C72=""GRP"",RIGHT(TRIM(LEFT(E72,FIND(""–"",E72)-3)),3),REGEXEXTRACT(LEFT(E72,5),""\w{3}"")))"),"")</f>
        <v/>
      </c>
      <c r="Y72" s="125" t="str">
        <f t="shared" si="13"/>
        <v/>
      </c>
      <c r="Z72" s="125"/>
      <c r="AA72" s="126" t="str">
        <f t="shared" si="14"/>
        <v/>
      </c>
      <c r="AB72" s="125" t="str">
        <f>IFERROR(__xludf.DUMMYFUNCTION("IF(OR(A72="""",B72=""""),"""",IF(C72=""GRP"",TRIM(RIGHT(E72,3)),REGEXEXTRACT(REGEXEXTRACT(MID(E72,F72,100),""[(]\w{3}[)]""),""\w{3}"")))"),"")</f>
        <v/>
      </c>
      <c r="AC72" s="125" t="str">
        <f t="shared" si="15"/>
        <v/>
      </c>
      <c r="AD72" s="125"/>
    </row>
    <row r="73" ht="9.0" customHeight="1">
      <c r="A73" s="120"/>
      <c r="B73" s="121"/>
      <c r="C73" s="122" t="str">
        <f t="array" ref="C73">IFERROR(INDEX(PtLookup!$H:$I,MATCH(B73,PtLookup!$I:$I,0),1),"")</f>
        <v/>
      </c>
      <c r="D73" s="122" t="str">
        <f t="array" ref="D73">IFERROR(INDEX(PtLookup!$A:$F,MATCH(1,(PtLookup!$A:$A=A73)*(PtLookup!$B:$B=C73),0),3),"")</f>
        <v/>
      </c>
      <c r="E73" s="127"/>
      <c r="F73" s="124" t="str">
        <f t="shared" si="1"/>
        <v/>
      </c>
      <c r="G73" s="124" t="str">
        <f t="shared" si="2"/>
        <v/>
      </c>
      <c r="H73" s="124" t="str">
        <f t="shared" si="3"/>
        <v/>
      </c>
      <c r="I73" s="124" t="str">
        <f t="shared" si="4"/>
        <v/>
      </c>
      <c r="J73" s="124" t="str">
        <f t="shared" si="5"/>
        <v/>
      </c>
      <c r="K73" s="124" t="str">
        <f t="shared" si="6"/>
        <v/>
      </c>
      <c r="L73" s="124" t="str">
        <f t="shared" si="7"/>
        <v/>
      </c>
      <c r="M73" s="124" t="str">
        <f t="shared" si="8"/>
        <v/>
      </c>
      <c r="N73" s="124" t="str">
        <f>IFERROR(__xludf.DUMMYFUNCTION("TRIM(IFERROR(IFERROR(REGEXEXTRACT(E73,""\s{2}\w\s""),REGEXEXTRACT(E73,""\s\w\s{2}"")),""""))"),"")</f>
        <v/>
      </c>
      <c r="O73" s="124" t="str">
        <f>IFERROR(__xludf.DUMMYFUNCTION("IF(N73=""p"",REGEXEXTRACT(MID(E73,I73-2,2),""\d+"")+0,"""")"),"")</f>
        <v/>
      </c>
      <c r="P73" s="124" t="str">
        <f>IFERROR(__xludf.DUMMYFUNCTION("IF(N73=""p"",REGEXEXTRACT(MID(E73,I73+1,2),""\d+"")+0,"""")"),"")</f>
        <v/>
      </c>
      <c r="Q73" s="124" t="str">
        <f t="shared" si="9"/>
        <v/>
      </c>
      <c r="R73" s="124" t="str">
        <f t="shared" si="10"/>
        <v/>
      </c>
      <c r="S73" s="125" t="str">
        <f t="shared" si="11"/>
        <v/>
      </c>
      <c r="T73" s="125" t="str">
        <f t="array" ref="T73">IF(OR(A73="",C73=""),"",INDEX(PtLookup!$A:$F,MATCH(1,(PtLookup!$A:$A=$A73)*(PtLookup!$B:$B=$C73),0),4))</f>
        <v/>
      </c>
      <c r="U73" s="125" t="str">
        <f t="array" ref="U73">IF(OR(A73="",C73=""),"",INDEX(PtLookup!$A:$F,MATCH(1,(PtLookup!$A:$A=$A73)*(PtLookup!$B:$B=$C73),0),5))</f>
        <v/>
      </c>
      <c r="V73" s="125" t="str">
        <f t="array" ref="V73">IF(OR(A73="",C73=""),"",INDEX(PtLookup!$A:$F,MATCH(1,(PtLookup!$A:$A=$A73)*(PtLookup!$B:$B=$C73),0),6))</f>
        <v/>
      </c>
      <c r="W73" s="126" t="str">
        <f t="shared" si="12"/>
        <v/>
      </c>
      <c r="X73" s="125" t="str">
        <f>IFERROR(__xludf.DUMMYFUNCTION("IF(OR(A73="""",B73=""""),"""",IF(C73=""GRP"",RIGHT(TRIM(LEFT(E73,FIND(""–"",E73)-3)),3),REGEXEXTRACT(LEFT(E73,5),""\w{3}"")))"),"")</f>
        <v/>
      </c>
      <c r="Y73" s="125" t="str">
        <f t="shared" si="13"/>
        <v/>
      </c>
      <c r="Z73" s="125"/>
      <c r="AA73" s="126" t="str">
        <f t="shared" si="14"/>
        <v/>
      </c>
      <c r="AB73" s="125" t="str">
        <f>IFERROR(__xludf.DUMMYFUNCTION("IF(OR(A73="""",B73=""""),"""",IF(C73=""GRP"",TRIM(RIGHT(E73,3)),REGEXEXTRACT(REGEXEXTRACT(MID(E73,F73,100),""[(]\w{3}[)]""),""\w{3}"")))"),"")</f>
        <v/>
      </c>
      <c r="AC73" s="125" t="str">
        <f t="shared" si="15"/>
        <v/>
      </c>
      <c r="AD73" s="125"/>
    </row>
    <row r="74" ht="9.0" customHeight="1">
      <c r="A74" s="120"/>
      <c r="B74" s="121"/>
      <c r="C74" s="122" t="str">
        <f t="array" ref="C74">IFERROR(INDEX(PtLookup!$H:$I,MATCH(B74,PtLookup!$I:$I,0),1),"")</f>
        <v/>
      </c>
      <c r="D74" s="122" t="str">
        <f t="array" ref="D74">IFERROR(INDEX(PtLookup!$A:$F,MATCH(1,(PtLookup!$A:$A=A74)*(PtLookup!$B:$B=C74),0),3),"")</f>
        <v/>
      </c>
      <c r="E74" s="127"/>
      <c r="F74" s="124" t="str">
        <f t="shared" si="1"/>
        <v/>
      </c>
      <c r="G74" s="124" t="str">
        <f t="shared" si="2"/>
        <v/>
      </c>
      <c r="H74" s="124" t="str">
        <f t="shared" si="3"/>
        <v/>
      </c>
      <c r="I74" s="124" t="str">
        <f t="shared" si="4"/>
        <v/>
      </c>
      <c r="J74" s="124" t="str">
        <f t="shared" si="5"/>
        <v/>
      </c>
      <c r="K74" s="124" t="str">
        <f t="shared" si="6"/>
        <v/>
      </c>
      <c r="L74" s="124" t="str">
        <f t="shared" si="7"/>
        <v/>
      </c>
      <c r="M74" s="124" t="str">
        <f t="shared" si="8"/>
        <v/>
      </c>
      <c r="N74" s="124" t="str">
        <f>IFERROR(__xludf.DUMMYFUNCTION("TRIM(IFERROR(IFERROR(REGEXEXTRACT(E74,""\s{2}\w\s""),REGEXEXTRACT(E74,""\s\w\s{2}"")),""""))"),"")</f>
        <v/>
      </c>
      <c r="O74" s="124" t="str">
        <f>IFERROR(__xludf.DUMMYFUNCTION("IF(N74=""p"",REGEXEXTRACT(MID(E74,I74-2,2),""\d+"")+0,"""")"),"")</f>
        <v/>
      </c>
      <c r="P74" s="124" t="str">
        <f>IFERROR(__xludf.DUMMYFUNCTION("IF(N74=""p"",REGEXEXTRACT(MID(E74,I74+1,2),""\d+"")+0,"""")"),"")</f>
        <v/>
      </c>
      <c r="Q74" s="124" t="str">
        <f t="shared" si="9"/>
        <v/>
      </c>
      <c r="R74" s="124" t="str">
        <f t="shared" si="10"/>
        <v/>
      </c>
      <c r="S74" s="125" t="str">
        <f t="shared" si="11"/>
        <v/>
      </c>
      <c r="T74" s="125" t="str">
        <f t="array" ref="T74">IF(OR(A74="",C74=""),"",INDEX(PtLookup!$A:$F,MATCH(1,(PtLookup!$A:$A=$A74)*(PtLookup!$B:$B=$C74),0),4))</f>
        <v/>
      </c>
      <c r="U74" s="125" t="str">
        <f t="array" ref="U74">IF(OR(A74="",C74=""),"",INDEX(PtLookup!$A:$F,MATCH(1,(PtLookup!$A:$A=$A74)*(PtLookup!$B:$B=$C74),0),5))</f>
        <v/>
      </c>
      <c r="V74" s="125" t="str">
        <f t="array" ref="V74">IF(OR(A74="",C74=""),"",INDEX(PtLookup!$A:$F,MATCH(1,(PtLookup!$A:$A=$A74)*(PtLookup!$B:$B=$C74),0),6))</f>
        <v/>
      </c>
      <c r="W74" s="126" t="str">
        <f t="shared" si="12"/>
        <v/>
      </c>
      <c r="X74" s="125" t="str">
        <f>IFERROR(__xludf.DUMMYFUNCTION("IF(OR(A74="""",B74=""""),"""",IF(C74=""GRP"",RIGHT(TRIM(LEFT(E74,FIND(""–"",E74)-3)),3),REGEXEXTRACT(LEFT(E74,5),""\w{3}"")))"),"")</f>
        <v/>
      </c>
      <c r="Y74" s="125" t="str">
        <f t="shared" si="13"/>
        <v/>
      </c>
      <c r="Z74" s="125"/>
      <c r="AA74" s="126" t="str">
        <f t="shared" si="14"/>
        <v/>
      </c>
      <c r="AB74" s="125" t="str">
        <f>IFERROR(__xludf.DUMMYFUNCTION("IF(OR(A74="""",B74=""""),"""",IF(C74=""GRP"",TRIM(RIGHT(E74,3)),REGEXEXTRACT(REGEXEXTRACT(MID(E74,F74,100),""[(]\w{3}[)]""),""\w{3}"")))"),"")</f>
        <v/>
      </c>
      <c r="AC74" s="125" t="str">
        <f t="shared" si="15"/>
        <v/>
      </c>
      <c r="AD74" s="125"/>
    </row>
    <row r="75" ht="9.0" customHeight="1">
      <c r="A75" s="120"/>
      <c r="B75" s="121"/>
      <c r="C75" s="122" t="str">
        <f t="array" ref="C75">IFERROR(INDEX(PtLookup!$H:$I,MATCH(B75,PtLookup!$I:$I,0),1),"")</f>
        <v/>
      </c>
      <c r="D75" s="122" t="str">
        <f t="array" ref="D75">IFERROR(INDEX(PtLookup!$A:$F,MATCH(1,(PtLookup!$A:$A=A75)*(PtLookup!$B:$B=C75),0),3),"")</f>
        <v/>
      </c>
      <c r="E75" s="127"/>
      <c r="F75" s="124" t="str">
        <f t="shared" si="1"/>
        <v/>
      </c>
      <c r="G75" s="124" t="str">
        <f t="shared" si="2"/>
        <v/>
      </c>
      <c r="H75" s="124" t="str">
        <f t="shared" si="3"/>
        <v/>
      </c>
      <c r="I75" s="124" t="str">
        <f t="shared" si="4"/>
        <v/>
      </c>
      <c r="J75" s="124" t="str">
        <f t="shared" si="5"/>
        <v/>
      </c>
      <c r="K75" s="124" t="str">
        <f t="shared" si="6"/>
        <v/>
      </c>
      <c r="L75" s="124" t="str">
        <f t="shared" si="7"/>
        <v/>
      </c>
      <c r="M75" s="124" t="str">
        <f t="shared" si="8"/>
        <v/>
      </c>
      <c r="N75" s="124" t="str">
        <f>IFERROR(__xludf.DUMMYFUNCTION("TRIM(IFERROR(IFERROR(REGEXEXTRACT(E75,""\s{2}\w\s""),REGEXEXTRACT(E75,""\s\w\s{2}"")),""""))"),"")</f>
        <v/>
      </c>
      <c r="O75" s="124" t="str">
        <f>IFERROR(__xludf.DUMMYFUNCTION("IF(N75=""p"",REGEXEXTRACT(MID(E75,I75-2,2),""\d+"")+0,"""")"),"")</f>
        <v/>
      </c>
      <c r="P75" s="124" t="str">
        <f>IFERROR(__xludf.DUMMYFUNCTION("IF(N75=""p"",REGEXEXTRACT(MID(E75,I75+1,2),""\d+"")+0,"""")"),"")</f>
        <v/>
      </c>
      <c r="Q75" s="124" t="str">
        <f t="shared" si="9"/>
        <v/>
      </c>
      <c r="R75" s="124" t="str">
        <f t="shared" si="10"/>
        <v/>
      </c>
      <c r="S75" s="125" t="str">
        <f t="shared" si="11"/>
        <v/>
      </c>
      <c r="T75" s="125" t="str">
        <f t="array" ref="T75">IF(OR(A75="",C75=""),"",INDEX(PtLookup!$A:$F,MATCH(1,(PtLookup!$A:$A=$A75)*(PtLookup!$B:$B=$C75),0),4))</f>
        <v/>
      </c>
      <c r="U75" s="125" t="str">
        <f t="array" ref="U75">IF(OR(A75="",C75=""),"",INDEX(PtLookup!$A:$F,MATCH(1,(PtLookup!$A:$A=$A75)*(PtLookup!$B:$B=$C75),0),5))</f>
        <v/>
      </c>
      <c r="V75" s="125" t="str">
        <f t="array" ref="V75">IF(OR(A75="",C75=""),"",INDEX(PtLookup!$A:$F,MATCH(1,(PtLookup!$A:$A=$A75)*(PtLookup!$B:$B=$C75),0),6))</f>
        <v/>
      </c>
      <c r="W75" s="126" t="str">
        <f t="shared" si="12"/>
        <v/>
      </c>
      <c r="X75" s="125" t="str">
        <f>IFERROR(__xludf.DUMMYFUNCTION("IF(OR(A75="""",B75=""""),"""",IF(C75=""GRP"",RIGHT(TRIM(LEFT(E75,FIND(""–"",E75)-3)),3),REGEXEXTRACT(LEFT(E75,5),""\w{3}"")))"),"")</f>
        <v/>
      </c>
      <c r="Y75" s="125" t="str">
        <f t="shared" si="13"/>
        <v/>
      </c>
      <c r="Z75" s="125"/>
      <c r="AA75" s="126" t="str">
        <f t="shared" si="14"/>
        <v/>
      </c>
      <c r="AB75" s="125" t="str">
        <f>IFERROR(__xludf.DUMMYFUNCTION("IF(OR(A75="""",B75=""""),"""",IF(C75=""GRP"",TRIM(RIGHT(E75,3)),REGEXEXTRACT(REGEXEXTRACT(MID(E75,F75,100),""[(]\w{3}[)]""),""\w{3}"")))"),"")</f>
        <v/>
      </c>
      <c r="AC75" s="125" t="str">
        <f t="shared" si="15"/>
        <v/>
      </c>
      <c r="AD75" s="125"/>
    </row>
    <row r="76" ht="9.0" customHeight="1">
      <c r="A76" s="120"/>
      <c r="B76" s="121"/>
      <c r="C76" s="122" t="str">
        <f t="array" ref="C76">IFERROR(INDEX(PtLookup!$H:$I,MATCH(B76,PtLookup!$I:$I,0),1),"")</f>
        <v/>
      </c>
      <c r="D76" s="122" t="str">
        <f t="array" ref="D76">IFERROR(INDEX(PtLookup!$A:$F,MATCH(1,(PtLookup!$A:$A=A76)*(PtLookup!$B:$B=C76),0),3),"")</f>
        <v/>
      </c>
      <c r="E76" s="127"/>
      <c r="F76" s="124" t="str">
        <f t="shared" si="1"/>
        <v/>
      </c>
      <c r="G76" s="124" t="str">
        <f t="shared" si="2"/>
        <v/>
      </c>
      <c r="H76" s="124" t="str">
        <f t="shared" si="3"/>
        <v/>
      </c>
      <c r="I76" s="124" t="str">
        <f t="shared" si="4"/>
        <v/>
      </c>
      <c r="J76" s="124" t="str">
        <f t="shared" si="5"/>
        <v/>
      </c>
      <c r="K76" s="124" t="str">
        <f t="shared" si="6"/>
        <v/>
      </c>
      <c r="L76" s="124" t="str">
        <f t="shared" si="7"/>
        <v/>
      </c>
      <c r="M76" s="124" t="str">
        <f t="shared" si="8"/>
        <v/>
      </c>
      <c r="N76" s="124" t="str">
        <f>IFERROR(__xludf.DUMMYFUNCTION("TRIM(IFERROR(IFERROR(REGEXEXTRACT(E76,""\s{2}\w\s""),REGEXEXTRACT(E76,""\s\w\s{2}"")),""""))"),"")</f>
        <v/>
      </c>
      <c r="O76" s="124" t="str">
        <f>IFERROR(__xludf.DUMMYFUNCTION("IF(N76=""p"",REGEXEXTRACT(MID(E76,I76-2,2),""\d+"")+0,"""")"),"")</f>
        <v/>
      </c>
      <c r="P76" s="124" t="str">
        <f>IFERROR(__xludf.DUMMYFUNCTION("IF(N76=""p"",REGEXEXTRACT(MID(E76,I76+1,2),""\d+"")+0,"""")"),"")</f>
        <v/>
      </c>
      <c r="Q76" s="124" t="str">
        <f t="shared" si="9"/>
        <v/>
      </c>
      <c r="R76" s="124" t="str">
        <f t="shared" si="10"/>
        <v/>
      </c>
      <c r="S76" s="125" t="str">
        <f t="shared" si="11"/>
        <v/>
      </c>
      <c r="T76" s="125" t="str">
        <f t="array" ref="T76">IF(OR(A76="",C76=""),"",INDEX(PtLookup!$A:$F,MATCH(1,(PtLookup!$A:$A=$A76)*(PtLookup!$B:$B=$C76),0),4))</f>
        <v/>
      </c>
      <c r="U76" s="125" t="str">
        <f t="array" ref="U76">IF(OR(A76="",C76=""),"",INDEX(PtLookup!$A:$F,MATCH(1,(PtLookup!$A:$A=$A76)*(PtLookup!$B:$B=$C76),0),5))</f>
        <v/>
      </c>
      <c r="V76" s="125" t="str">
        <f t="array" ref="V76">IF(OR(A76="",C76=""),"",INDEX(PtLookup!$A:$F,MATCH(1,(PtLookup!$A:$A=$A76)*(PtLookup!$B:$B=$C76),0),6))</f>
        <v/>
      </c>
      <c r="W76" s="126" t="str">
        <f t="shared" si="12"/>
        <v/>
      </c>
      <c r="X76" s="125" t="str">
        <f>IFERROR(__xludf.DUMMYFUNCTION("IF(OR(A76="""",B76=""""),"""",IF(C76=""GRP"",RIGHT(TRIM(LEFT(E76,FIND(""–"",E76)-3)),3),REGEXEXTRACT(LEFT(E76,5),""\w{3}"")))"),"")</f>
        <v/>
      </c>
      <c r="Y76" s="125" t="str">
        <f t="shared" si="13"/>
        <v/>
      </c>
      <c r="Z76" s="125"/>
      <c r="AA76" s="126" t="str">
        <f t="shared" si="14"/>
        <v/>
      </c>
      <c r="AB76" s="125" t="str">
        <f>IFERROR(__xludf.DUMMYFUNCTION("IF(OR(A76="""",B76=""""),"""",IF(C76=""GRP"",TRIM(RIGHT(E76,3)),REGEXEXTRACT(REGEXEXTRACT(MID(E76,F76,100),""[(]\w{3}[)]""),""\w{3}"")))"),"")</f>
        <v/>
      </c>
      <c r="AC76" s="125" t="str">
        <f t="shared" si="15"/>
        <v/>
      </c>
      <c r="AD76" s="125"/>
    </row>
    <row r="77" ht="9.0" customHeight="1">
      <c r="A77" s="120"/>
      <c r="B77" s="121"/>
      <c r="C77" s="122" t="str">
        <f t="array" ref="C77">IFERROR(INDEX(PtLookup!$H:$I,MATCH(B77,PtLookup!$I:$I,0),1),"")</f>
        <v/>
      </c>
      <c r="D77" s="122" t="str">
        <f t="array" ref="D77">IFERROR(INDEX(PtLookup!$A:$F,MATCH(1,(PtLookup!$A:$A=A77)*(PtLookup!$B:$B=C77),0),3),"")</f>
        <v/>
      </c>
      <c r="E77" s="127"/>
      <c r="F77" s="124" t="str">
        <f t="shared" si="1"/>
        <v/>
      </c>
      <c r="G77" s="124" t="str">
        <f t="shared" si="2"/>
        <v/>
      </c>
      <c r="H77" s="124" t="str">
        <f t="shared" si="3"/>
        <v/>
      </c>
      <c r="I77" s="124" t="str">
        <f t="shared" si="4"/>
        <v/>
      </c>
      <c r="J77" s="124" t="str">
        <f t="shared" si="5"/>
        <v/>
      </c>
      <c r="K77" s="124" t="str">
        <f t="shared" si="6"/>
        <v/>
      </c>
      <c r="L77" s="124" t="str">
        <f t="shared" si="7"/>
        <v/>
      </c>
      <c r="M77" s="124" t="str">
        <f t="shared" si="8"/>
        <v/>
      </c>
      <c r="N77" s="124" t="str">
        <f>IFERROR(__xludf.DUMMYFUNCTION("TRIM(IFERROR(IFERROR(REGEXEXTRACT(E77,""\s{2}\w\s""),REGEXEXTRACT(E77,""\s\w\s{2}"")),""""))"),"")</f>
        <v/>
      </c>
      <c r="O77" s="124" t="str">
        <f>IFERROR(__xludf.DUMMYFUNCTION("IF(N77=""p"",REGEXEXTRACT(MID(E77,I77-2,2),""\d+"")+0,"""")"),"")</f>
        <v/>
      </c>
      <c r="P77" s="124" t="str">
        <f>IFERROR(__xludf.DUMMYFUNCTION("IF(N77=""p"",REGEXEXTRACT(MID(E77,I77+1,2),""\d+"")+0,"""")"),"")</f>
        <v/>
      </c>
      <c r="Q77" s="124" t="str">
        <f t="shared" si="9"/>
        <v/>
      </c>
      <c r="R77" s="124" t="str">
        <f t="shared" si="10"/>
        <v/>
      </c>
      <c r="S77" s="125" t="str">
        <f t="shared" si="11"/>
        <v/>
      </c>
      <c r="T77" s="125" t="str">
        <f t="array" ref="T77">IF(OR(A77="",C77=""),"",INDEX(PtLookup!$A:$F,MATCH(1,(PtLookup!$A:$A=$A77)*(PtLookup!$B:$B=$C77),0),4))</f>
        <v/>
      </c>
      <c r="U77" s="125" t="str">
        <f t="array" ref="U77">IF(OR(A77="",C77=""),"",INDEX(PtLookup!$A:$F,MATCH(1,(PtLookup!$A:$A=$A77)*(PtLookup!$B:$B=$C77),0),5))</f>
        <v/>
      </c>
      <c r="V77" s="125" t="str">
        <f t="array" ref="V77">IF(OR(A77="",C77=""),"",INDEX(PtLookup!$A:$F,MATCH(1,(PtLookup!$A:$A=$A77)*(PtLookup!$B:$B=$C77),0),6))</f>
        <v/>
      </c>
      <c r="W77" s="126" t="str">
        <f t="shared" si="12"/>
        <v/>
      </c>
      <c r="X77" s="125" t="str">
        <f>IFERROR(__xludf.DUMMYFUNCTION("IF(OR(A77="""",B77=""""),"""",IF(C77=""GRP"",RIGHT(TRIM(LEFT(E77,FIND(""–"",E77)-3)),3),REGEXEXTRACT(LEFT(E77,5),""\w{3}"")))"),"")</f>
        <v/>
      </c>
      <c r="Y77" s="125" t="str">
        <f t="shared" si="13"/>
        <v/>
      </c>
      <c r="Z77" s="125"/>
      <c r="AA77" s="126" t="str">
        <f t="shared" si="14"/>
        <v/>
      </c>
      <c r="AB77" s="125" t="str">
        <f>IFERROR(__xludf.DUMMYFUNCTION("IF(OR(A77="""",B77=""""),"""",IF(C77=""GRP"",TRIM(RIGHT(E77,3)),REGEXEXTRACT(REGEXEXTRACT(MID(E77,F77,100),""[(]\w{3}[)]""),""\w{3}"")))"),"")</f>
        <v/>
      </c>
      <c r="AC77" s="125" t="str">
        <f t="shared" si="15"/>
        <v/>
      </c>
      <c r="AD77" s="125"/>
    </row>
    <row r="78" ht="9.0" customHeight="1">
      <c r="A78" s="120"/>
      <c r="B78" s="121"/>
      <c r="C78" s="122" t="str">
        <f t="array" ref="C78">IFERROR(INDEX(PtLookup!$H:$I,MATCH(B78,PtLookup!$I:$I,0),1),"")</f>
        <v/>
      </c>
      <c r="D78" s="122" t="str">
        <f t="array" ref="D78">IFERROR(INDEX(PtLookup!$A:$F,MATCH(1,(PtLookup!$A:$A=A78)*(PtLookup!$B:$B=C78),0),3),"")</f>
        <v/>
      </c>
      <c r="E78" s="127"/>
      <c r="F78" s="124" t="str">
        <f t="shared" si="1"/>
        <v/>
      </c>
      <c r="G78" s="124" t="str">
        <f t="shared" si="2"/>
        <v/>
      </c>
      <c r="H78" s="124" t="str">
        <f t="shared" si="3"/>
        <v/>
      </c>
      <c r="I78" s="124" t="str">
        <f t="shared" si="4"/>
        <v/>
      </c>
      <c r="J78" s="124" t="str">
        <f t="shared" si="5"/>
        <v/>
      </c>
      <c r="K78" s="124" t="str">
        <f t="shared" si="6"/>
        <v/>
      </c>
      <c r="L78" s="124" t="str">
        <f t="shared" si="7"/>
        <v/>
      </c>
      <c r="M78" s="124" t="str">
        <f t="shared" si="8"/>
        <v/>
      </c>
      <c r="N78" s="124" t="str">
        <f>IFERROR(__xludf.DUMMYFUNCTION("TRIM(IFERROR(IFERROR(REGEXEXTRACT(E78,""\s{2}\w\s""),REGEXEXTRACT(E78,""\s\w\s{2}"")),""""))"),"")</f>
        <v/>
      </c>
      <c r="O78" s="124" t="str">
        <f>IFERROR(__xludf.DUMMYFUNCTION("IF(N78=""p"",REGEXEXTRACT(MID(E78,I78-2,2),""\d+"")+0,"""")"),"")</f>
        <v/>
      </c>
      <c r="P78" s="124" t="str">
        <f>IFERROR(__xludf.DUMMYFUNCTION("IF(N78=""p"",REGEXEXTRACT(MID(E78,I78+1,2),""\d+"")+0,"""")"),"")</f>
        <v/>
      </c>
      <c r="Q78" s="124" t="str">
        <f t="shared" si="9"/>
        <v/>
      </c>
      <c r="R78" s="124" t="str">
        <f t="shared" si="10"/>
        <v/>
      </c>
      <c r="S78" s="125" t="str">
        <f t="shared" si="11"/>
        <v/>
      </c>
      <c r="T78" s="125" t="str">
        <f t="array" ref="T78">IF(OR(A78="",C78=""),"",INDEX(PtLookup!$A:$F,MATCH(1,(PtLookup!$A:$A=$A78)*(PtLookup!$B:$B=$C78),0),4))</f>
        <v/>
      </c>
      <c r="U78" s="125" t="str">
        <f t="array" ref="U78">IF(OR(A78="",C78=""),"",INDEX(PtLookup!$A:$F,MATCH(1,(PtLookup!$A:$A=$A78)*(PtLookup!$B:$B=$C78),0),5))</f>
        <v/>
      </c>
      <c r="V78" s="125" t="str">
        <f t="array" ref="V78">IF(OR(A78="",C78=""),"",INDEX(PtLookup!$A:$F,MATCH(1,(PtLookup!$A:$A=$A78)*(PtLookup!$B:$B=$C78),0),6))</f>
        <v/>
      </c>
      <c r="W78" s="126" t="str">
        <f t="shared" si="12"/>
        <v/>
      </c>
      <c r="X78" s="125" t="str">
        <f>IFERROR(__xludf.DUMMYFUNCTION("IF(OR(A78="""",B78=""""),"""",IF(C78=""GRP"",RIGHT(TRIM(LEFT(E78,FIND(""–"",E78)-3)),3),REGEXEXTRACT(LEFT(E78,5),""\w{3}"")))"),"")</f>
        <v/>
      </c>
      <c r="Y78" s="125" t="str">
        <f t="shared" si="13"/>
        <v/>
      </c>
      <c r="Z78" s="125"/>
      <c r="AA78" s="126" t="str">
        <f t="shared" si="14"/>
        <v/>
      </c>
      <c r="AB78" s="125" t="str">
        <f>IFERROR(__xludf.DUMMYFUNCTION("IF(OR(A78="""",B78=""""),"""",IF(C78=""GRP"",TRIM(RIGHT(E78,3)),REGEXEXTRACT(REGEXEXTRACT(MID(E78,F78,100),""[(]\w{3}[)]""),""\w{3}"")))"),"")</f>
        <v/>
      </c>
      <c r="AC78" s="125" t="str">
        <f t="shared" si="15"/>
        <v/>
      </c>
      <c r="AD78" s="125"/>
    </row>
    <row r="79" ht="9.0" customHeight="1">
      <c r="A79" s="120"/>
      <c r="B79" s="121"/>
      <c r="C79" s="122" t="str">
        <f t="array" ref="C79">IFERROR(INDEX(PtLookup!$H:$I,MATCH(B79,PtLookup!$I:$I,0),1),"")</f>
        <v/>
      </c>
      <c r="D79" s="122" t="str">
        <f t="array" ref="D79">IFERROR(INDEX(PtLookup!$A:$F,MATCH(1,(PtLookup!$A:$A=A79)*(PtLookup!$B:$B=C79),0),3),"")</f>
        <v/>
      </c>
      <c r="E79" s="127"/>
      <c r="F79" s="124" t="str">
        <f t="shared" si="1"/>
        <v/>
      </c>
      <c r="G79" s="124" t="str">
        <f t="shared" si="2"/>
        <v/>
      </c>
      <c r="H79" s="124" t="str">
        <f t="shared" si="3"/>
        <v/>
      </c>
      <c r="I79" s="124" t="str">
        <f t="shared" si="4"/>
        <v/>
      </c>
      <c r="J79" s="124" t="str">
        <f t="shared" si="5"/>
        <v/>
      </c>
      <c r="K79" s="124" t="str">
        <f t="shared" si="6"/>
        <v/>
      </c>
      <c r="L79" s="124" t="str">
        <f t="shared" si="7"/>
        <v/>
      </c>
      <c r="M79" s="124" t="str">
        <f t="shared" si="8"/>
        <v/>
      </c>
      <c r="N79" s="124" t="str">
        <f>IFERROR(__xludf.DUMMYFUNCTION("TRIM(IFERROR(IFERROR(REGEXEXTRACT(E79,""\s{2}\w\s""),REGEXEXTRACT(E79,""\s\w\s{2}"")),""""))"),"")</f>
        <v/>
      </c>
      <c r="O79" s="124" t="str">
        <f>IFERROR(__xludf.DUMMYFUNCTION("IF(N79=""p"",REGEXEXTRACT(MID(E79,I79-2,2),""\d+"")+0,"""")"),"")</f>
        <v/>
      </c>
      <c r="P79" s="124" t="str">
        <f>IFERROR(__xludf.DUMMYFUNCTION("IF(N79=""p"",REGEXEXTRACT(MID(E79,I79+1,2),""\d+"")+0,"""")"),"")</f>
        <v/>
      </c>
      <c r="Q79" s="124" t="str">
        <f t="shared" si="9"/>
        <v/>
      </c>
      <c r="R79" s="124" t="str">
        <f t="shared" si="10"/>
        <v/>
      </c>
      <c r="S79" s="125" t="str">
        <f t="shared" si="11"/>
        <v/>
      </c>
      <c r="T79" s="125" t="str">
        <f t="array" ref="T79">IF(OR(A79="",C79=""),"",INDEX(PtLookup!$A:$F,MATCH(1,(PtLookup!$A:$A=$A79)*(PtLookup!$B:$B=$C79),0),4))</f>
        <v/>
      </c>
      <c r="U79" s="125" t="str">
        <f t="array" ref="U79">IF(OR(A79="",C79=""),"",INDEX(PtLookup!$A:$F,MATCH(1,(PtLookup!$A:$A=$A79)*(PtLookup!$B:$B=$C79),0),5))</f>
        <v/>
      </c>
      <c r="V79" s="125" t="str">
        <f t="array" ref="V79">IF(OR(A79="",C79=""),"",INDEX(PtLookup!$A:$F,MATCH(1,(PtLookup!$A:$A=$A79)*(PtLookup!$B:$B=$C79),0),6))</f>
        <v/>
      </c>
      <c r="W79" s="126" t="str">
        <f t="shared" si="12"/>
        <v/>
      </c>
      <c r="X79" s="125" t="str">
        <f>IFERROR(__xludf.DUMMYFUNCTION("IF(OR(A79="""",B79=""""),"""",IF(C79=""GRP"",RIGHT(TRIM(LEFT(E79,FIND(""–"",E79)-3)),3),REGEXEXTRACT(LEFT(E79,5),""\w{3}"")))"),"")</f>
        <v/>
      </c>
      <c r="Y79" s="125" t="str">
        <f t="shared" si="13"/>
        <v/>
      </c>
      <c r="Z79" s="125"/>
      <c r="AA79" s="126" t="str">
        <f t="shared" si="14"/>
        <v/>
      </c>
      <c r="AB79" s="125" t="str">
        <f>IFERROR(__xludf.DUMMYFUNCTION("IF(OR(A79="""",B79=""""),"""",IF(C79=""GRP"",TRIM(RIGHT(E79,3)),REGEXEXTRACT(REGEXEXTRACT(MID(E79,F79,100),""[(]\w{3}[)]""),""\w{3}"")))"),"")</f>
        <v/>
      </c>
      <c r="AC79" s="125" t="str">
        <f t="shared" si="15"/>
        <v/>
      </c>
      <c r="AD79" s="125"/>
    </row>
    <row r="80" ht="9.0" customHeight="1">
      <c r="A80" s="120"/>
      <c r="B80" s="121"/>
      <c r="C80" s="122" t="str">
        <f t="array" ref="C80">IFERROR(INDEX(PtLookup!$H:$I,MATCH(B80,PtLookup!$I:$I,0),1),"")</f>
        <v/>
      </c>
      <c r="D80" s="122" t="str">
        <f t="array" ref="D80">IFERROR(INDEX(PtLookup!$A:$F,MATCH(1,(PtLookup!$A:$A=A80)*(PtLookup!$B:$B=C80),0),3),"")</f>
        <v/>
      </c>
      <c r="E80" s="127"/>
      <c r="F80" s="124" t="str">
        <f t="shared" si="1"/>
        <v/>
      </c>
      <c r="G80" s="124" t="str">
        <f t="shared" si="2"/>
        <v/>
      </c>
      <c r="H80" s="124" t="str">
        <f t="shared" si="3"/>
        <v/>
      </c>
      <c r="I80" s="124" t="str">
        <f t="shared" si="4"/>
        <v/>
      </c>
      <c r="J80" s="124" t="str">
        <f t="shared" si="5"/>
        <v/>
      </c>
      <c r="K80" s="124" t="str">
        <f t="shared" si="6"/>
        <v/>
      </c>
      <c r="L80" s="124" t="str">
        <f t="shared" si="7"/>
        <v/>
      </c>
      <c r="M80" s="124" t="str">
        <f t="shared" si="8"/>
        <v/>
      </c>
      <c r="N80" s="124" t="str">
        <f>IFERROR(__xludf.DUMMYFUNCTION("TRIM(IFERROR(IFERROR(REGEXEXTRACT(E80,""\s{2}\w\s""),REGEXEXTRACT(E80,""\s\w\s{2}"")),""""))"),"")</f>
        <v/>
      </c>
      <c r="O80" s="124" t="str">
        <f>IFERROR(__xludf.DUMMYFUNCTION("IF(N80=""p"",REGEXEXTRACT(MID(E80,I80-2,2),""\d+"")+0,"""")"),"")</f>
        <v/>
      </c>
      <c r="P80" s="124" t="str">
        <f>IFERROR(__xludf.DUMMYFUNCTION("IF(N80=""p"",REGEXEXTRACT(MID(E80,I80+1,2),""\d+"")+0,"""")"),"")</f>
        <v/>
      </c>
      <c r="Q80" s="124" t="str">
        <f t="shared" si="9"/>
        <v/>
      </c>
      <c r="R80" s="124" t="str">
        <f t="shared" si="10"/>
        <v/>
      </c>
      <c r="S80" s="125" t="str">
        <f t="shared" si="11"/>
        <v/>
      </c>
      <c r="T80" s="125" t="str">
        <f t="array" ref="T80">IF(OR(A80="",C80=""),"",INDEX(PtLookup!$A:$F,MATCH(1,(PtLookup!$A:$A=$A80)*(PtLookup!$B:$B=$C80),0),4))</f>
        <v/>
      </c>
      <c r="U80" s="125" t="str">
        <f t="array" ref="U80">IF(OR(A80="",C80=""),"",INDEX(PtLookup!$A:$F,MATCH(1,(PtLookup!$A:$A=$A80)*(PtLookup!$B:$B=$C80),0),5))</f>
        <v/>
      </c>
      <c r="V80" s="125" t="str">
        <f t="array" ref="V80">IF(OR(A80="",C80=""),"",INDEX(PtLookup!$A:$F,MATCH(1,(PtLookup!$A:$A=$A80)*(PtLookup!$B:$B=$C80),0),6))</f>
        <v/>
      </c>
      <c r="W80" s="126" t="str">
        <f t="shared" si="12"/>
        <v/>
      </c>
      <c r="X80" s="125" t="str">
        <f>IFERROR(__xludf.DUMMYFUNCTION("IF(OR(A80="""",B80=""""),"""",IF(C80=""GRP"",RIGHT(TRIM(LEFT(E80,FIND(""–"",E80)-3)),3),REGEXEXTRACT(LEFT(E80,5),""\w{3}"")))"),"")</f>
        <v/>
      </c>
      <c r="Y80" s="125" t="str">
        <f t="shared" si="13"/>
        <v/>
      </c>
      <c r="Z80" s="125"/>
      <c r="AA80" s="126" t="str">
        <f t="shared" si="14"/>
        <v/>
      </c>
      <c r="AB80" s="125" t="str">
        <f>IFERROR(__xludf.DUMMYFUNCTION("IF(OR(A80="""",B80=""""),"""",IF(C80=""GRP"",TRIM(RIGHT(E80,3)),REGEXEXTRACT(REGEXEXTRACT(MID(E80,F80,100),""[(]\w{3}[)]""),""\w{3}"")))"),"")</f>
        <v/>
      </c>
      <c r="AC80" s="125" t="str">
        <f t="shared" si="15"/>
        <v/>
      </c>
      <c r="AD80" s="125"/>
    </row>
    <row r="81" ht="9.0" customHeight="1">
      <c r="A81" s="120"/>
      <c r="B81" s="121"/>
      <c r="C81" s="122" t="str">
        <f t="array" ref="C81">IFERROR(INDEX(PtLookup!$H:$I,MATCH(B81,PtLookup!$I:$I,0),1),"")</f>
        <v/>
      </c>
      <c r="D81" s="122" t="str">
        <f t="array" ref="D81">IFERROR(INDEX(PtLookup!$A:$F,MATCH(1,(PtLookup!$A:$A=A81)*(PtLookup!$B:$B=C81),0),3),"")</f>
        <v/>
      </c>
      <c r="E81" s="127"/>
      <c r="F81" s="124" t="str">
        <f t="shared" si="1"/>
        <v/>
      </c>
      <c r="G81" s="124" t="str">
        <f t="shared" si="2"/>
        <v/>
      </c>
      <c r="H81" s="124" t="str">
        <f t="shared" si="3"/>
        <v/>
      </c>
      <c r="I81" s="124" t="str">
        <f t="shared" si="4"/>
        <v/>
      </c>
      <c r="J81" s="124" t="str">
        <f t="shared" si="5"/>
        <v/>
      </c>
      <c r="K81" s="124" t="str">
        <f t="shared" si="6"/>
        <v/>
      </c>
      <c r="L81" s="124" t="str">
        <f t="shared" si="7"/>
        <v/>
      </c>
      <c r="M81" s="124" t="str">
        <f t="shared" si="8"/>
        <v/>
      </c>
      <c r="N81" s="124" t="str">
        <f>IFERROR(__xludf.DUMMYFUNCTION("TRIM(IFERROR(IFERROR(REGEXEXTRACT(E81,""\s{2}\w\s""),REGEXEXTRACT(E81,""\s\w\s{2}"")),""""))"),"")</f>
        <v/>
      </c>
      <c r="O81" s="124" t="str">
        <f>IFERROR(__xludf.DUMMYFUNCTION("IF(N81=""p"",REGEXEXTRACT(MID(E81,I81-2,2),""\d+"")+0,"""")"),"")</f>
        <v/>
      </c>
      <c r="P81" s="124" t="str">
        <f>IFERROR(__xludf.DUMMYFUNCTION("IF(N81=""p"",REGEXEXTRACT(MID(E81,I81+1,2),""\d+"")+0,"""")"),"")</f>
        <v/>
      </c>
      <c r="Q81" s="124" t="str">
        <f t="shared" si="9"/>
        <v/>
      </c>
      <c r="R81" s="124" t="str">
        <f t="shared" si="10"/>
        <v/>
      </c>
      <c r="S81" s="125" t="str">
        <f t="shared" si="11"/>
        <v/>
      </c>
      <c r="T81" s="125" t="str">
        <f t="array" ref="T81">IF(OR(A81="",C81=""),"",INDEX(PtLookup!$A:$F,MATCH(1,(PtLookup!$A:$A=$A81)*(PtLookup!$B:$B=$C81),0),4))</f>
        <v/>
      </c>
      <c r="U81" s="125" t="str">
        <f t="array" ref="U81">IF(OR(A81="",C81=""),"",INDEX(PtLookup!$A:$F,MATCH(1,(PtLookup!$A:$A=$A81)*(PtLookup!$B:$B=$C81),0),5))</f>
        <v/>
      </c>
      <c r="V81" s="125" t="str">
        <f t="array" ref="V81">IF(OR(A81="",C81=""),"",INDEX(PtLookup!$A:$F,MATCH(1,(PtLookup!$A:$A=$A81)*(PtLookup!$B:$B=$C81),0),6))</f>
        <v/>
      </c>
      <c r="W81" s="126" t="str">
        <f t="shared" si="12"/>
        <v/>
      </c>
      <c r="X81" s="125" t="str">
        <f>IFERROR(__xludf.DUMMYFUNCTION("IF(OR(A81="""",B81=""""),"""",IF(C81=""GRP"",RIGHT(TRIM(LEFT(E81,FIND(""–"",E81)-3)),3),REGEXEXTRACT(LEFT(E81,5),""\w{3}"")))"),"")</f>
        <v/>
      </c>
      <c r="Y81" s="125" t="str">
        <f t="shared" si="13"/>
        <v/>
      </c>
      <c r="Z81" s="125"/>
      <c r="AA81" s="126" t="str">
        <f t="shared" si="14"/>
        <v/>
      </c>
      <c r="AB81" s="125" t="str">
        <f>IFERROR(__xludf.DUMMYFUNCTION("IF(OR(A81="""",B81=""""),"""",IF(C81=""GRP"",TRIM(RIGHT(E81,3)),REGEXEXTRACT(REGEXEXTRACT(MID(E81,F81,100),""[(]\w{3}[)]""),""\w{3}"")))"),"")</f>
        <v/>
      </c>
      <c r="AC81" s="125" t="str">
        <f t="shared" si="15"/>
        <v/>
      </c>
      <c r="AD81" s="125"/>
    </row>
    <row r="82" ht="9.0" customHeight="1">
      <c r="A82" s="120"/>
      <c r="B82" s="121"/>
      <c r="C82" s="122" t="str">
        <f t="array" ref="C82">IFERROR(INDEX(PtLookup!$H:$I,MATCH(B82,PtLookup!$I:$I,0),1),"")</f>
        <v/>
      </c>
      <c r="D82" s="122" t="str">
        <f t="array" ref="D82">IFERROR(INDEX(PtLookup!$A:$F,MATCH(1,(PtLookup!$A:$A=A82)*(PtLookup!$B:$B=C82),0),3),"")</f>
        <v/>
      </c>
      <c r="E82" s="127"/>
      <c r="F82" s="124" t="str">
        <f t="shared" si="1"/>
        <v/>
      </c>
      <c r="G82" s="124" t="str">
        <f t="shared" si="2"/>
        <v/>
      </c>
      <c r="H82" s="124" t="str">
        <f t="shared" si="3"/>
        <v/>
      </c>
      <c r="I82" s="124" t="str">
        <f t="shared" si="4"/>
        <v/>
      </c>
      <c r="J82" s="124" t="str">
        <f t="shared" si="5"/>
        <v/>
      </c>
      <c r="K82" s="124" t="str">
        <f t="shared" si="6"/>
        <v/>
      </c>
      <c r="L82" s="124" t="str">
        <f t="shared" si="7"/>
        <v/>
      </c>
      <c r="M82" s="124" t="str">
        <f t="shared" si="8"/>
        <v/>
      </c>
      <c r="N82" s="124" t="str">
        <f>IFERROR(__xludf.DUMMYFUNCTION("TRIM(IFERROR(IFERROR(REGEXEXTRACT(E82,""\s{2}\w\s""),REGEXEXTRACT(E82,""\s\w\s{2}"")),""""))"),"")</f>
        <v/>
      </c>
      <c r="O82" s="124" t="str">
        <f>IFERROR(__xludf.DUMMYFUNCTION("IF(N82=""p"",REGEXEXTRACT(MID(E82,I82-2,2),""\d+"")+0,"""")"),"")</f>
        <v/>
      </c>
      <c r="P82" s="124" t="str">
        <f>IFERROR(__xludf.DUMMYFUNCTION("IF(N82=""p"",REGEXEXTRACT(MID(E82,I82+1,2),""\d+"")+0,"""")"),"")</f>
        <v/>
      </c>
      <c r="Q82" s="124" t="str">
        <f t="shared" si="9"/>
        <v/>
      </c>
      <c r="R82" s="124" t="str">
        <f t="shared" si="10"/>
        <v/>
      </c>
      <c r="S82" s="125" t="str">
        <f t="shared" si="11"/>
        <v/>
      </c>
      <c r="T82" s="125" t="str">
        <f t="array" ref="T82">IF(OR(A82="",C82=""),"",INDEX(PtLookup!$A:$F,MATCH(1,(PtLookup!$A:$A=$A82)*(PtLookup!$B:$B=$C82),0),4))</f>
        <v/>
      </c>
      <c r="U82" s="125" t="str">
        <f t="array" ref="U82">IF(OR(A82="",C82=""),"",INDEX(PtLookup!$A:$F,MATCH(1,(PtLookup!$A:$A=$A82)*(PtLookup!$B:$B=$C82),0),5))</f>
        <v/>
      </c>
      <c r="V82" s="125" t="str">
        <f t="array" ref="V82">IF(OR(A82="",C82=""),"",INDEX(PtLookup!$A:$F,MATCH(1,(PtLookup!$A:$A=$A82)*(PtLookup!$B:$B=$C82),0),6))</f>
        <v/>
      </c>
      <c r="W82" s="126" t="str">
        <f t="shared" si="12"/>
        <v/>
      </c>
      <c r="X82" s="125" t="str">
        <f>IFERROR(__xludf.DUMMYFUNCTION("IF(OR(A82="""",B82=""""),"""",IF(C82=""GRP"",RIGHT(TRIM(LEFT(E82,FIND(""–"",E82)-3)),3),REGEXEXTRACT(LEFT(E82,5),""\w{3}"")))"),"")</f>
        <v/>
      </c>
      <c r="Y82" s="125" t="str">
        <f t="shared" si="13"/>
        <v/>
      </c>
      <c r="Z82" s="125"/>
      <c r="AA82" s="126" t="str">
        <f t="shared" si="14"/>
        <v/>
      </c>
      <c r="AB82" s="125" t="str">
        <f>IFERROR(__xludf.DUMMYFUNCTION("IF(OR(A82="""",B82=""""),"""",IF(C82=""GRP"",TRIM(RIGHT(E82,3)),REGEXEXTRACT(REGEXEXTRACT(MID(E82,F82,100),""[(]\w{3}[)]""),""\w{3}"")))"),"")</f>
        <v/>
      </c>
      <c r="AC82" s="125" t="str">
        <f t="shared" si="15"/>
        <v/>
      </c>
      <c r="AD82" s="125"/>
    </row>
    <row r="83" ht="9.0" customHeight="1">
      <c r="A83" s="120"/>
      <c r="B83" s="121"/>
      <c r="C83" s="122" t="str">
        <f t="array" ref="C83">IFERROR(INDEX(PtLookup!$H:$I,MATCH(B83,PtLookup!$I:$I,0),1),"")</f>
        <v/>
      </c>
      <c r="D83" s="122" t="str">
        <f t="array" ref="D83">IFERROR(INDEX(PtLookup!$A:$F,MATCH(1,(PtLookup!$A:$A=A83)*(PtLookup!$B:$B=C83),0),3),"")</f>
        <v/>
      </c>
      <c r="E83" s="127"/>
      <c r="F83" s="124" t="str">
        <f t="shared" si="1"/>
        <v/>
      </c>
      <c r="G83" s="124" t="str">
        <f t="shared" si="2"/>
        <v/>
      </c>
      <c r="H83" s="124" t="str">
        <f t="shared" si="3"/>
        <v/>
      </c>
      <c r="I83" s="124" t="str">
        <f t="shared" si="4"/>
        <v/>
      </c>
      <c r="J83" s="124" t="str">
        <f t="shared" si="5"/>
        <v/>
      </c>
      <c r="K83" s="124" t="str">
        <f t="shared" si="6"/>
        <v/>
      </c>
      <c r="L83" s="124" t="str">
        <f t="shared" si="7"/>
        <v/>
      </c>
      <c r="M83" s="124" t="str">
        <f t="shared" si="8"/>
        <v/>
      </c>
      <c r="N83" s="124" t="str">
        <f>IFERROR(__xludf.DUMMYFUNCTION("TRIM(IFERROR(IFERROR(REGEXEXTRACT(E83,""\s{2}\w\s""),REGEXEXTRACT(E83,""\s\w\s{2}"")),""""))"),"")</f>
        <v/>
      </c>
      <c r="O83" s="124" t="str">
        <f>IFERROR(__xludf.DUMMYFUNCTION("IF(N83=""p"",REGEXEXTRACT(MID(E83,I83-2,2),""\d+"")+0,"""")"),"")</f>
        <v/>
      </c>
      <c r="P83" s="124" t="str">
        <f>IFERROR(__xludf.DUMMYFUNCTION("IF(N83=""p"",REGEXEXTRACT(MID(E83,I83+1,2),""\d+"")+0,"""")"),"")</f>
        <v/>
      </c>
      <c r="Q83" s="124" t="str">
        <f t="shared" si="9"/>
        <v/>
      </c>
      <c r="R83" s="124" t="str">
        <f t="shared" si="10"/>
        <v/>
      </c>
      <c r="S83" s="125" t="str">
        <f t="shared" si="11"/>
        <v/>
      </c>
      <c r="T83" s="125" t="str">
        <f t="array" ref="T83">IF(OR(A83="",C83=""),"",INDEX(PtLookup!$A:$F,MATCH(1,(PtLookup!$A:$A=$A83)*(PtLookup!$B:$B=$C83),0),4))</f>
        <v/>
      </c>
      <c r="U83" s="125" t="str">
        <f t="array" ref="U83">IF(OR(A83="",C83=""),"",INDEX(PtLookup!$A:$F,MATCH(1,(PtLookup!$A:$A=$A83)*(PtLookup!$B:$B=$C83),0),5))</f>
        <v/>
      </c>
      <c r="V83" s="125" t="str">
        <f t="array" ref="V83">IF(OR(A83="",C83=""),"",INDEX(PtLookup!$A:$F,MATCH(1,(PtLookup!$A:$A=$A83)*(PtLookup!$B:$B=$C83),0),6))</f>
        <v/>
      </c>
      <c r="W83" s="126" t="str">
        <f t="shared" si="12"/>
        <v/>
      </c>
      <c r="X83" s="125" t="str">
        <f>IFERROR(__xludf.DUMMYFUNCTION("IF(OR(A83="""",B83=""""),"""",IF(C83=""GRP"",RIGHT(TRIM(LEFT(E83,FIND(""–"",E83)-3)),3),REGEXEXTRACT(LEFT(E83,5),""\w{3}"")))"),"")</f>
        <v/>
      </c>
      <c r="Y83" s="125" t="str">
        <f t="shared" si="13"/>
        <v/>
      </c>
      <c r="Z83" s="125"/>
      <c r="AA83" s="126" t="str">
        <f t="shared" si="14"/>
        <v/>
      </c>
      <c r="AB83" s="125" t="str">
        <f>IFERROR(__xludf.DUMMYFUNCTION("IF(OR(A83="""",B83=""""),"""",IF(C83=""GRP"",TRIM(RIGHT(E83,3)),REGEXEXTRACT(REGEXEXTRACT(MID(E83,F83,100),""[(]\w{3}[)]""),""\w{3}"")))"),"")</f>
        <v/>
      </c>
      <c r="AC83" s="125" t="str">
        <f t="shared" si="15"/>
        <v/>
      </c>
      <c r="AD83" s="125"/>
    </row>
    <row r="84" ht="9.0" customHeight="1">
      <c r="A84" s="120"/>
      <c r="B84" s="121"/>
      <c r="C84" s="122" t="str">
        <f t="array" ref="C84">IFERROR(INDEX(PtLookup!$H:$I,MATCH(B84,PtLookup!$I:$I,0),1),"")</f>
        <v/>
      </c>
      <c r="D84" s="122" t="str">
        <f t="array" ref="D84">IFERROR(INDEX(PtLookup!$A:$F,MATCH(1,(PtLookup!$A:$A=A84)*(PtLookup!$B:$B=C84),0),3),"")</f>
        <v/>
      </c>
      <c r="E84" s="127"/>
      <c r="F84" s="124" t="str">
        <f t="shared" si="1"/>
        <v/>
      </c>
      <c r="G84" s="124" t="str">
        <f t="shared" si="2"/>
        <v/>
      </c>
      <c r="H84" s="124" t="str">
        <f t="shared" si="3"/>
        <v/>
      </c>
      <c r="I84" s="124" t="str">
        <f t="shared" si="4"/>
        <v/>
      </c>
      <c r="J84" s="124" t="str">
        <f t="shared" si="5"/>
        <v/>
      </c>
      <c r="K84" s="124" t="str">
        <f t="shared" si="6"/>
        <v/>
      </c>
      <c r="L84" s="124" t="str">
        <f t="shared" si="7"/>
        <v/>
      </c>
      <c r="M84" s="124" t="str">
        <f t="shared" si="8"/>
        <v/>
      </c>
      <c r="N84" s="124" t="str">
        <f>IFERROR(__xludf.DUMMYFUNCTION("TRIM(IFERROR(IFERROR(REGEXEXTRACT(E84,""\s{2}\w\s""),REGEXEXTRACT(E84,""\s\w\s{2}"")),""""))"),"")</f>
        <v/>
      </c>
      <c r="O84" s="124" t="str">
        <f>IFERROR(__xludf.DUMMYFUNCTION("IF(N84=""p"",REGEXEXTRACT(MID(E84,I84-2,2),""\d+"")+0,"""")"),"")</f>
        <v/>
      </c>
      <c r="P84" s="124" t="str">
        <f>IFERROR(__xludf.DUMMYFUNCTION("IF(N84=""p"",REGEXEXTRACT(MID(E84,I84+1,2),""\d+"")+0,"""")"),"")</f>
        <v/>
      </c>
      <c r="Q84" s="124" t="str">
        <f t="shared" si="9"/>
        <v/>
      </c>
      <c r="R84" s="124" t="str">
        <f t="shared" si="10"/>
        <v/>
      </c>
      <c r="S84" s="125" t="str">
        <f t="shared" si="11"/>
        <v/>
      </c>
      <c r="T84" s="125" t="str">
        <f t="array" ref="T84">IF(OR(A84="",C84=""),"",INDEX(PtLookup!$A:$F,MATCH(1,(PtLookup!$A:$A=$A84)*(PtLookup!$B:$B=$C84),0),4))</f>
        <v/>
      </c>
      <c r="U84" s="125" t="str">
        <f t="array" ref="U84">IF(OR(A84="",C84=""),"",INDEX(PtLookup!$A:$F,MATCH(1,(PtLookup!$A:$A=$A84)*(PtLookup!$B:$B=$C84),0),5))</f>
        <v/>
      </c>
      <c r="V84" s="125" t="str">
        <f t="array" ref="V84">IF(OR(A84="",C84=""),"",INDEX(PtLookup!$A:$F,MATCH(1,(PtLookup!$A:$A=$A84)*(PtLookup!$B:$B=$C84),0),6))</f>
        <v/>
      </c>
      <c r="W84" s="126" t="str">
        <f t="shared" si="12"/>
        <v/>
      </c>
      <c r="X84" s="125" t="str">
        <f>IFERROR(__xludf.DUMMYFUNCTION("IF(OR(A84="""",B84=""""),"""",IF(C84=""GRP"",RIGHT(TRIM(LEFT(E84,FIND(""–"",E84)-3)),3),REGEXEXTRACT(LEFT(E84,5),""\w{3}"")))"),"")</f>
        <v/>
      </c>
      <c r="Y84" s="125" t="str">
        <f t="shared" si="13"/>
        <v/>
      </c>
      <c r="Z84" s="125"/>
      <c r="AA84" s="126" t="str">
        <f t="shared" si="14"/>
        <v/>
      </c>
      <c r="AB84" s="125" t="str">
        <f>IFERROR(__xludf.DUMMYFUNCTION("IF(OR(A84="""",B84=""""),"""",IF(C84=""GRP"",TRIM(RIGHT(E84,3)),REGEXEXTRACT(REGEXEXTRACT(MID(E84,F84,100),""[(]\w{3}[)]""),""\w{3}"")))"),"")</f>
        <v/>
      </c>
      <c r="AC84" s="125" t="str">
        <f t="shared" si="15"/>
        <v/>
      </c>
      <c r="AD84" s="125"/>
    </row>
    <row r="85" ht="9.0" customHeight="1">
      <c r="A85" s="120"/>
      <c r="B85" s="121"/>
      <c r="C85" s="122" t="str">
        <f t="array" ref="C85">IFERROR(INDEX(PtLookup!$H:$I,MATCH(B85,PtLookup!$I:$I,0),1),"")</f>
        <v/>
      </c>
      <c r="D85" s="122" t="str">
        <f t="array" ref="D85">IFERROR(INDEX(PtLookup!$A:$F,MATCH(1,(PtLookup!$A:$A=A85)*(PtLookup!$B:$B=C85),0),3),"")</f>
        <v/>
      </c>
      <c r="E85" s="127"/>
      <c r="F85" s="124" t="str">
        <f t="shared" si="1"/>
        <v/>
      </c>
      <c r="G85" s="124" t="str">
        <f t="shared" si="2"/>
        <v/>
      </c>
      <c r="H85" s="124" t="str">
        <f t="shared" si="3"/>
        <v/>
      </c>
      <c r="I85" s="124" t="str">
        <f t="shared" si="4"/>
        <v/>
      </c>
      <c r="J85" s="124" t="str">
        <f t="shared" si="5"/>
        <v/>
      </c>
      <c r="K85" s="124" t="str">
        <f t="shared" si="6"/>
        <v/>
      </c>
      <c r="L85" s="124" t="str">
        <f t="shared" si="7"/>
        <v/>
      </c>
      <c r="M85" s="124" t="str">
        <f t="shared" si="8"/>
        <v/>
      </c>
      <c r="N85" s="124" t="str">
        <f>IFERROR(__xludf.DUMMYFUNCTION("TRIM(IFERROR(IFERROR(REGEXEXTRACT(E85,""\s{2}\w\s""),REGEXEXTRACT(E85,""\s\w\s{2}"")),""""))"),"")</f>
        <v/>
      </c>
      <c r="O85" s="124" t="str">
        <f>IFERROR(__xludf.DUMMYFUNCTION("IF(N85=""p"",REGEXEXTRACT(MID(E85,I85-2,2),""\d+"")+0,"""")"),"")</f>
        <v/>
      </c>
      <c r="P85" s="124" t="str">
        <f>IFERROR(__xludf.DUMMYFUNCTION("IF(N85=""p"",REGEXEXTRACT(MID(E85,I85+1,2),""\d+"")+0,"""")"),"")</f>
        <v/>
      </c>
      <c r="Q85" s="124" t="str">
        <f t="shared" si="9"/>
        <v/>
      </c>
      <c r="R85" s="124" t="str">
        <f t="shared" si="10"/>
        <v/>
      </c>
      <c r="S85" s="125" t="str">
        <f t="shared" si="11"/>
        <v/>
      </c>
      <c r="T85" s="125" t="str">
        <f t="array" ref="T85">IF(OR(A85="",C85=""),"",INDEX(PtLookup!$A:$F,MATCH(1,(PtLookup!$A:$A=$A85)*(PtLookup!$B:$B=$C85),0),4))</f>
        <v/>
      </c>
      <c r="U85" s="125" t="str">
        <f t="array" ref="U85">IF(OR(A85="",C85=""),"",INDEX(PtLookup!$A:$F,MATCH(1,(PtLookup!$A:$A=$A85)*(PtLookup!$B:$B=$C85),0),5))</f>
        <v/>
      </c>
      <c r="V85" s="125" t="str">
        <f t="array" ref="V85">IF(OR(A85="",C85=""),"",INDEX(PtLookup!$A:$F,MATCH(1,(PtLookup!$A:$A=$A85)*(PtLookup!$B:$B=$C85),0),6))</f>
        <v/>
      </c>
      <c r="W85" s="126" t="str">
        <f t="shared" si="12"/>
        <v/>
      </c>
      <c r="X85" s="125" t="str">
        <f>IFERROR(__xludf.DUMMYFUNCTION("IF(OR(A85="""",B85=""""),"""",IF(C85=""GRP"",RIGHT(TRIM(LEFT(E85,FIND(""–"",E85)-3)),3),REGEXEXTRACT(LEFT(E85,5),""\w{3}"")))"),"")</f>
        <v/>
      </c>
      <c r="Y85" s="125" t="str">
        <f t="shared" si="13"/>
        <v/>
      </c>
      <c r="Z85" s="125"/>
      <c r="AA85" s="126" t="str">
        <f t="shared" si="14"/>
        <v/>
      </c>
      <c r="AB85" s="125" t="str">
        <f>IFERROR(__xludf.DUMMYFUNCTION("IF(OR(A85="""",B85=""""),"""",IF(C85=""GRP"",TRIM(RIGHT(E85,3)),REGEXEXTRACT(REGEXEXTRACT(MID(E85,F85,100),""[(]\w{3}[)]""),""\w{3}"")))"),"")</f>
        <v/>
      </c>
      <c r="AC85" s="125" t="str">
        <f t="shared" si="15"/>
        <v/>
      </c>
      <c r="AD85" s="125"/>
    </row>
    <row r="86" ht="9.0" customHeight="1">
      <c r="A86" s="120"/>
      <c r="B86" s="121"/>
      <c r="C86" s="122" t="str">
        <f t="array" ref="C86">IFERROR(INDEX(PtLookup!$H:$I,MATCH(B86,PtLookup!$I:$I,0),1),"")</f>
        <v/>
      </c>
      <c r="D86" s="122" t="str">
        <f t="array" ref="D86">IFERROR(INDEX(PtLookup!$A:$F,MATCH(1,(PtLookup!$A:$A=A86)*(PtLookup!$B:$B=C86),0),3),"")</f>
        <v/>
      </c>
      <c r="E86" s="127"/>
      <c r="F86" s="124" t="str">
        <f t="shared" si="1"/>
        <v/>
      </c>
      <c r="G86" s="124" t="str">
        <f t="shared" si="2"/>
        <v/>
      </c>
      <c r="H86" s="124" t="str">
        <f t="shared" si="3"/>
        <v/>
      </c>
      <c r="I86" s="124" t="str">
        <f t="shared" si="4"/>
        <v/>
      </c>
      <c r="J86" s="124" t="str">
        <f t="shared" si="5"/>
        <v/>
      </c>
      <c r="K86" s="124" t="str">
        <f t="shared" si="6"/>
        <v/>
      </c>
      <c r="L86" s="124" t="str">
        <f t="shared" si="7"/>
        <v/>
      </c>
      <c r="M86" s="124" t="str">
        <f t="shared" si="8"/>
        <v/>
      </c>
      <c r="N86" s="124" t="str">
        <f>IFERROR(__xludf.DUMMYFUNCTION("TRIM(IFERROR(IFERROR(REGEXEXTRACT(E86,""\s{2}\w\s""),REGEXEXTRACT(E86,""\s\w\s{2}"")),""""))"),"")</f>
        <v/>
      </c>
      <c r="O86" s="124" t="str">
        <f>IFERROR(__xludf.DUMMYFUNCTION("IF(N86=""p"",REGEXEXTRACT(MID(E86,I86-2,2),""\d+"")+0,"""")"),"")</f>
        <v/>
      </c>
      <c r="P86" s="124" t="str">
        <f>IFERROR(__xludf.DUMMYFUNCTION("IF(N86=""p"",REGEXEXTRACT(MID(E86,I86+1,2),""\d+"")+0,"""")"),"")</f>
        <v/>
      </c>
      <c r="Q86" s="124" t="str">
        <f t="shared" si="9"/>
        <v/>
      </c>
      <c r="R86" s="124" t="str">
        <f t="shared" si="10"/>
        <v/>
      </c>
      <c r="S86" s="125" t="str">
        <f t="shared" si="11"/>
        <v/>
      </c>
      <c r="T86" s="125" t="str">
        <f t="array" ref="T86">IF(OR(A86="",C86=""),"",INDEX(PtLookup!$A:$F,MATCH(1,(PtLookup!$A:$A=$A86)*(PtLookup!$B:$B=$C86),0),4))</f>
        <v/>
      </c>
      <c r="U86" s="125" t="str">
        <f t="array" ref="U86">IF(OR(A86="",C86=""),"",INDEX(PtLookup!$A:$F,MATCH(1,(PtLookup!$A:$A=$A86)*(PtLookup!$B:$B=$C86),0),5))</f>
        <v/>
      </c>
      <c r="V86" s="125" t="str">
        <f t="array" ref="V86">IF(OR(A86="",C86=""),"",INDEX(PtLookup!$A:$F,MATCH(1,(PtLookup!$A:$A=$A86)*(PtLookup!$B:$B=$C86),0),6))</f>
        <v/>
      </c>
      <c r="W86" s="126" t="str">
        <f t="shared" si="12"/>
        <v/>
      </c>
      <c r="X86" s="125" t="str">
        <f>IFERROR(__xludf.DUMMYFUNCTION("IF(OR(A86="""",B86=""""),"""",IF(C86=""GRP"",RIGHT(TRIM(LEFT(E86,FIND(""–"",E86)-3)),3),REGEXEXTRACT(LEFT(E86,5),""\w{3}"")))"),"")</f>
        <v/>
      </c>
      <c r="Y86" s="125" t="str">
        <f t="shared" si="13"/>
        <v/>
      </c>
      <c r="Z86" s="125"/>
      <c r="AA86" s="126" t="str">
        <f t="shared" si="14"/>
        <v/>
      </c>
      <c r="AB86" s="125" t="str">
        <f>IFERROR(__xludf.DUMMYFUNCTION("IF(OR(A86="""",B86=""""),"""",IF(C86=""GRP"",TRIM(RIGHT(E86,3)),REGEXEXTRACT(REGEXEXTRACT(MID(E86,F86,100),""[(]\w{3}[)]""),""\w{3}"")))"),"")</f>
        <v/>
      </c>
      <c r="AC86" s="125" t="str">
        <f t="shared" si="15"/>
        <v/>
      </c>
      <c r="AD86" s="125"/>
    </row>
    <row r="87" ht="9.0" customHeight="1">
      <c r="A87" s="120"/>
      <c r="B87" s="121"/>
      <c r="C87" s="122" t="str">
        <f t="array" ref="C87">IFERROR(INDEX(PtLookup!$H:$I,MATCH(B87,PtLookup!$I:$I,0),1),"")</f>
        <v/>
      </c>
      <c r="D87" s="122" t="str">
        <f t="array" ref="D87">IFERROR(INDEX(PtLookup!$A:$F,MATCH(1,(PtLookup!$A:$A=A87)*(PtLookup!$B:$B=C87),0),3),"")</f>
        <v/>
      </c>
      <c r="E87" s="127"/>
      <c r="F87" s="124" t="str">
        <f t="shared" si="1"/>
        <v/>
      </c>
      <c r="G87" s="124" t="str">
        <f t="shared" si="2"/>
        <v/>
      </c>
      <c r="H87" s="124" t="str">
        <f t="shared" si="3"/>
        <v/>
      </c>
      <c r="I87" s="124" t="str">
        <f t="shared" si="4"/>
        <v/>
      </c>
      <c r="J87" s="124" t="str">
        <f t="shared" si="5"/>
        <v/>
      </c>
      <c r="K87" s="124" t="str">
        <f t="shared" si="6"/>
        <v/>
      </c>
      <c r="L87" s="124" t="str">
        <f t="shared" si="7"/>
        <v/>
      </c>
      <c r="M87" s="124" t="str">
        <f t="shared" si="8"/>
        <v/>
      </c>
      <c r="N87" s="124" t="str">
        <f>IFERROR(__xludf.DUMMYFUNCTION("TRIM(IFERROR(IFERROR(REGEXEXTRACT(E87,""\s{2}\w\s""),REGEXEXTRACT(E87,""\s\w\s{2}"")),""""))"),"")</f>
        <v/>
      </c>
      <c r="O87" s="124" t="str">
        <f>IFERROR(__xludf.DUMMYFUNCTION("IF(N87=""p"",REGEXEXTRACT(MID(E87,I87-2,2),""\d+"")+0,"""")"),"")</f>
        <v/>
      </c>
      <c r="P87" s="124" t="str">
        <f>IFERROR(__xludf.DUMMYFUNCTION("IF(N87=""p"",REGEXEXTRACT(MID(E87,I87+1,2),""\d+"")+0,"""")"),"")</f>
        <v/>
      </c>
      <c r="Q87" s="124" t="str">
        <f t="shared" si="9"/>
        <v/>
      </c>
      <c r="R87" s="124" t="str">
        <f t="shared" si="10"/>
        <v/>
      </c>
      <c r="S87" s="125" t="str">
        <f t="shared" si="11"/>
        <v/>
      </c>
      <c r="T87" s="125" t="str">
        <f t="array" ref="T87">IF(OR(A87="",C87=""),"",INDEX(PtLookup!$A:$F,MATCH(1,(PtLookup!$A:$A=$A87)*(PtLookup!$B:$B=$C87),0),4))</f>
        <v/>
      </c>
      <c r="U87" s="125" t="str">
        <f t="array" ref="U87">IF(OR(A87="",C87=""),"",INDEX(PtLookup!$A:$F,MATCH(1,(PtLookup!$A:$A=$A87)*(PtLookup!$B:$B=$C87),0),5))</f>
        <v/>
      </c>
      <c r="V87" s="125" t="str">
        <f t="array" ref="V87">IF(OR(A87="",C87=""),"",INDEX(PtLookup!$A:$F,MATCH(1,(PtLookup!$A:$A=$A87)*(PtLookup!$B:$B=$C87),0),6))</f>
        <v/>
      </c>
      <c r="W87" s="126" t="str">
        <f t="shared" si="12"/>
        <v/>
      </c>
      <c r="X87" s="125" t="str">
        <f>IFERROR(__xludf.DUMMYFUNCTION("IF(OR(A87="""",B87=""""),"""",IF(C87=""GRP"",RIGHT(TRIM(LEFT(E87,FIND(""–"",E87)-3)),3),REGEXEXTRACT(LEFT(E87,5),""\w{3}"")))"),"")</f>
        <v/>
      </c>
      <c r="Y87" s="125" t="str">
        <f t="shared" si="13"/>
        <v/>
      </c>
      <c r="Z87" s="125"/>
      <c r="AA87" s="126" t="str">
        <f t="shared" si="14"/>
        <v/>
      </c>
      <c r="AB87" s="125" t="str">
        <f>IFERROR(__xludf.DUMMYFUNCTION("IF(OR(A87="""",B87=""""),"""",IF(C87=""GRP"",TRIM(RIGHT(E87,3)),REGEXEXTRACT(REGEXEXTRACT(MID(E87,F87,100),""[(]\w{3}[)]""),""\w{3}"")))"),"")</f>
        <v/>
      </c>
      <c r="AC87" s="125" t="str">
        <f t="shared" si="15"/>
        <v/>
      </c>
      <c r="AD87" s="125"/>
    </row>
    <row r="88" ht="9.0" customHeight="1">
      <c r="A88" s="120"/>
      <c r="B88" s="121"/>
      <c r="C88" s="122" t="str">
        <f t="array" ref="C88">IFERROR(INDEX(PtLookup!$H:$I,MATCH(B88,PtLookup!$I:$I,0),1),"")</f>
        <v/>
      </c>
      <c r="D88" s="122" t="str">
        <f t="array" ref="D88">IFERROR(INDEX(PtLookup!$A:$F,MATCH(1,(PtLookup!$A:$A=A88)*(PtLookup!$B:$B=C88),0),3),"")</f>
        <v/>
      </c>
      <c r="E88" s="127"/>
      <c r="F88" s="124" t="str">
        <f t="shared" si="1"/>
        <v/>
      </c>
      <c r="G88" s="124" t="str">
        <f t="shared" si="2"/>
        <v/>
      </c>
      <c r="H88" s="124" t="str">
        <f t="shared" si="3"/>
        <v/>
      </c>
      <c r="I88" s="124" t="str">
        <f t="shared" si="4"/>
        <v/>
      </c>
      <c r="J88" s="124" t="str">
        <f t="shared" si="5"/>
        <v/>
      </c>
      <c r="K88" s="124" t="str">
        <f t="shared" si="6"/>
        <v/>
      </c>
      <c r="L88" s="124" t="str">
        <f t="shared" si="7"/>
        <v/>
      </c>
      <c r="M88" s="124" t="str">
        <f t="shared" si="8"/>
        <v/>
      </c>
      <c r="N88" s="124" t="str">
        <f>IFERROR(__xludf.DUMMYFUNCTION("TRIM(IFERROR(IFERROR(REGEXEXTRACT(E88,""\s{2}\w\s""),REGEXEXTRACT(E88,""\s\w\s{2}"")),""""))"),"")</f>
        <v/>
      </c>
      <c r="O88" s="124" t="str">
        <f>IFERROR(__xludf.DUMMYFUNCTION("IF(N88=""p"",REGEXEXTRACT(MID(E88,I88-2,2),""\d+"")+0,"""")"),"")</f>
        <v/>
      </c>
      <c r="P88" s="124" t="str">
        <f>IFERROR(__xludf.DUMMYFUNCTION("IF(N88=""p"",REGEXEXTRACT(MID(E88,I88+1,2),""\d+"")+0,"""")"),"")</f>
        <v/>
      </c>
      <c r="Q88" s="124" t="str">
        <f t="shared" si="9"/>
        <v/>
      </c>
      <c r="R88" s="124" t="str">
        <f t="shared" si="10"/>
        <v/>
      </c>
      <c r="S88" s="125" t="str">
        <f t="shared" si="11"/>
        <v/>
      </c>
      <c r="T88" s="125" t="str">
        <f t="array" ref="T88">IF(OR(A88="",C88=""),"",INDEX(PtLookup!$A:$F,MATCH(1,(PtLookup!$A:$A=$A88)*(PtLookup!$B:$B=$C88),0),4))</f>
        <v/>
      </c>
      <c r="U88" s="125" t="str">
        <f t="array" ref="U88">IF(OR(A88="",C88=""),"",INDEX(PtLookup!$A:$F,MATCH(1,(PtLookup!$A:$A=$A88)*(PtLookup!$B:$B=$C88),0),5))</f>
        <v/>
      </c>
      <c r="V88" s="125" t="str">
        <f t="array" ref="V88">IF(OR(A88="",C88=""),"",INDEX(PtLookup!$A:$F,MATCH(1,(PtLookup!$A:$A=$A88)*(PtLookup!$B:$B=$C88),0),6))</f>
        <v/>
      </c>
      <c r="W88" s="126" t="str">
        <f t="shared" si="12"/>
        <v/>
      </c>
      <c r="X88" s="125" t="str">
        <f>IFERROR(__xludf.DUMMYFUNCTION("IF(OR(A88="""",B88=""""),"""",IF(C88=""GRP"",RIGHT(TRIM(LEFT(E88,FIND(""–"",E88)-3)),3),REGEXEXTRACT(LEFT(E88,5),""\w{3}"")))"),"")</f>
        <v/>
      </c>
      <c r="Y88" s="125" t="str">
        <f t="shared" si="13"/>
        <v/>
      </c>
      <c r="Z88" s="125"/>
      <c r="AA88" s="126" t="str">
        <f t="shared" si="14"/>
        <v/>
      </c>
      <c r="AB88" s="125" t="str">
        <f>IFERROR(__xludf.DUMMYFUNCTION("IF(OR(A88="""",B88=""""),"""",IF(C88=""GRP"",TRIM(RIGHT(E88,3)),REGEXEXTRACT(REGEXEXTRACT(MID(E88,F88,100),""[(]\w{3}[)]""),""\w{3}"")))"),"")</f>
        <v/>
      </c>
      <c r="AC88" s="125" t="str">
        <f t="shared" si="15"/>
        <v/>
      </c>
      <c r="AD88" s="125"/>
    </row>
    <row r="89" ht="9.0" customHeight="1">
      <c r="A89" s="120"/>
      <c r="B89" s="121"/>
      <c r="C89" s="122" t="str">
        <f t="array" ref="C89">IFERROR(INDEX(PtLookup!$H:$I,MATCH(B89,PtLookup!$I:$I,0),1),"")</f>
        <v/>
      </c>
      <c r="D89" s="122" t="str">
        <f t="array" ref="D89">IFERROR(INDEX(PtLookup!$A:$F,MATCH(1,(PtLookup!$A:$A=A89)*(PtLookup!$B:$B=C89),0),3),"")</f>
        <v/>
      </c>
      <c r="E89" s="127"/>
      <c r="F89" s="124" t="str">
        <f t="shared" si="1"/>
        <v/>
      </c>
      <c r="G89" s="124" t="str">
        <f t="shared" si="2"/>
        <v/>
      </c>
      <c r="H89" s="124" t="str">
        <f t="shared" si="3"/>
        <v/>
      </c>
      <c r="I89" s="124" t="str">
        <f t="shared" si="4"/>
        <v/>
      </c>
      <c r="J89" s="124" t="str">
        <f t="shared" si="5"/>
        <v/>
      </c>
      <c r="K89" s="124" t="str">
        <f t="shared" si="6"/>
        <v/>
      </c>
      <c r="L89" s="124" t="str">
        <f t="shared" si="7"/>
        <v/>
      </c>
      <c r="M89" s="124" t="str">
        <f t="shared" si="8"/>
        <v/>
      </c>
      <c r="N89" s="124" t="str">
        <f>IFERROR(__xludf.DUMMYFUNCTION("TRIM(IFERROR(IFERROR(REGEXEXTRACT(E89,""\s{2}\w\s""),REGEXEXTRACT(E89,""\s\w\s{2}"")),""""))"),"")</f>
        <v/>
      </c>
      <c r="O89" s="124" t="str">
        <f>IFERROR(__xludf.DUMMYFUNCTION("IF(N89=""p"",REGEXEXTRACT(MID(E89,I89-2,2),""\d+"")+0,"""")"),"")</f>
        <v/>
      </c>
      <c r="P89" s="124" t="str">
        <f>IFERROR(__xludf.DUMMYFUNCTION("IF(N89=""p"",REGEXEXTRACT(MID(E89,I89+1,2),""\d+"")+0,"""")"),"")</f>
        <v/>
      </c>
      <c r="Q89" s="124" t="str">
        <f t="shared" si="9"/>
        <v/>
      </c>
      <c r="R89" s="124" t="str">
        <f t="shared" si="10"/>
        <v/>
      </c>
      <c r="S89" s="125" t="str">
        <f t="shared" si="11"/>
        <v/>
      </c>
      <c r="T89" s="125" t="str">
        <f t="array" ref="T89">IF(OR(A89="",C89=""),"",INDEX(PtLookup!$A:$F,MATCH(1,(PtLookup!$A:$A=$A89)*(PtLookup!$B:$B=$C89),0),4))</f>
        <v/>
      </c>
      <c r="U89" s="125" t="str">
        <f t="array" ref="U89">IF(OR(A89="",C89=""),"",INDEX(PtLookup!$A:$F,MATCH(1,(PtLookup!$A:$A=$A89)*(PtLookup!$B:$B=$C89),0),5))</f>
        <v/>
      </c>
      <c r="V89" s="125" t="str">
        <f t="array" ref="V89">IF(OR(A89="",C89=""),"",INDEX(PtLookup!$A:$F,MATCH(1,(PtLookup!$A:$A=$A89)*(PtLookup!$B:$B=$C89),0),6))</f>
        <v/>
      </c>
      <c r="W89" s="126" t="str">
        <f t="shared" si="12"/>
        <v/>
      </c>
      <c r="X89" s="125" t="str">
        <f>IFERROR(__xludf.DUMMYFUNCTION("IF(OR(A89="""",B89=""""),"""",IF(C89=""GRP"",RIGHT(TRIM(LEFT(E89,FIND(""–"",E89)-3)),3),REGEXEXTRACT(LEFT(E89,5),""\w{3}"")))"),"")</f>
        <v/>
      </c>
      <c r="Y89" s="125" t="str">
        <f t="shared" si="13"/>
        <v/>
      </c>
      <c r="Z89" s="125"/>
      <c r="AA89" s="126" t="str">
        <f t="shared" si="14"/>
        <v/>
      </c>
      <c r="AB89" s="125" t="str">
        <f>IFERROR(__xludf.DUMMYFUNCTION("IF(OR(A89="""",B89=""""),"""",IF(C89=""GRP"",TRIM(RIGHT(E89,3)),REGEXEXTRACT(REGEXEXTRACT(MID(E89,F89,100),""[(]\w{3}[)]""),""\w{3}"")))"),"")</f>
        <v/>
      </c>
      <c r="AC89" s="125" t="str">
        <f t="shared" si="15"/>
        <v/>
      </c>
      <c r="AD89" s="125"/>
    </row>
    <row r="90" ht="9.0" customHeight="1">
      <c r="A90" s="120"/>
      <c r="B90" s="121"/>
      <c r="C90" s="122" t="str">
        <f t="array" ref="C90">IFERROR(INDEX(PtLookup!$H:$I,MATCH(B90,PtLookup!$I:$I,0),1),"")</f>
        <v/>
      </c>
      <c r="D90" s="122" t="str">
        <f t="array" ref="D90">IFERROR(INDEX(PtLookup!$A:$F,MATCH(1,(PtLookup!$A:$A=A90)*(PtLookup!$B:$B=C90),0),3),"")</f>
        <v/>
      </c>
      <c r="E90" s="127"/>
      <c r="F90" s="124" t="str">
        <f t="shared" si="1"/>
        <v/>
      </c>
      <c r="G90" s="124" t="str">
        <f t="shared" si="2"/>
        <v/>
      </c>
      <c r="H90" s="124" t="str">
        <f t="shared" si="3"/>
        <v/>
      </c>
      <c r="I90" s="124" t="str">
        <f t="shared" si="4"/>
        <v/>
      </c>
      <c r="J90" s="124" t="str">
        <f t="shared" si="5"/>
        <v/>
      </c>
      <c r="K90" s="124" t="str">
        <f t="shared" si="6"/>
        <v/>
      </c>
      <c r="L90" s="124" t="str">
        <f t="shared" si="7"/>
        <v/>
      </c>
      <c r="M90" s="124" t="str">
        <f t="shared" si="8"/>
        <v/>
      </c>
      <c r="N90" s="124" t="str">
        <f>IFERROR(__xludf.DUMMYFUNCTION("TRIM(IFERROR(IFERROR(REGEXEXTRACT(E90,""\s{2}\w\s""),REGEXEXTRACT(E90,""\s\w\s{2}"")),""""))"),"")</f>
        <v/>
      </c>
      <c r="O90" s="124" t="str">
        <f>IFERROR(__xludf.DUMMYFUNCTION("IF(N90=""p"",REGEXEXTRACT(MID(E90,I90-2,2),""\d+"")+0,"""")"),"")</f>
        <v/>
      </c>
      <c r="P90" s="124" t="str">
        <f>IFERROR(__xludf.DUMMYFUNCTION("IF(N90=""p"",REGEXEXTRACT(MID(E90,I90+1,2),""\d+"")+0,"""")"),"")</f>
        <v/>
      </c>
      <c r="Q90" s="124" t="str">
        <f t="shared" si="9"/>
        <v/>
      </c>
      <c r="R90" s="124" t="str">
        <f t="shared" si="10"/>
        <v/>
      </c>
      <c r="S90" s="125" t="str">
        <f t="shared" si="11"/>
        <v/>
      </c>
      <c r="T90" s="125" t="str">
        <f t="array" ref="T90">IF(OR(A90="",C90=""),"",INDEX(PtLookup!$A:$F,MATCH(1,(PtLookup!$A:$A=$A90)*(PtLookup!$B:$B=$C90),0),4))</f>
        <v/>
      </c>
      <c r="U90" s="125" t="str">
        <f t="array" ref="U90">IF(OR(A90="",C90=""),"",INDEX(PtLookup!$A:$F,MATCH(1,(PtLookup!$A:$A=$A90)*(PtLookup!$B:$B=$C90),0),5))</f>
        <v/>
      </c>
      <c r="V90" s="125" t="str">
        <f t="array" ref="V90">IF(OR(A90="",C90=""),"",INDEX(PtLookup!$A:$F,MATCH(1,(PtLookup!$A:$A=$A90)*(PtLookup!$B:$B=$C90),0),6))</f>
        <v/>
      </c>
      <c r="W90" s="126" t="str">
        <f t="shared" si="12"/>
        <v/>
      </c>
      <c r="X90" s="125" t="str">
        <f>IFERROR(__xludf.DUMMYFUNCTION("IF(OR(A90="""",B90=""""),"""",IF(C90=""GRP"",RIGHT(TRIM(LEFT(E90,FIND(""–"",E90)-3)),3),REGEXEXTRACT(LEFT(E90,5),""\w{3}"")))"),"")</f>
        <v/>
      </c>
      <c r="Y90" s="125" t="str">
        <f t="shared" si="13"/>
        <v/>
      </c>
      <c r="Z90" s="125"/>
      <c r="AA90" s="126" t="str">
        <f t="shared" si="14"/>
        <v/>
      </c>
      <c r="AB90" s="125" t="str">
        <f>IFERROR(__xludf.DUMMYFUNCTION("IF(OR(A90="""",B90=""""),"""",IF(C90=""GRP"",TRIM(RIGHT(E90,3)),REGEXEXTRACT(REGEXEXTRACT(MID(E90,F90,100),""[(]\w{3}[)]""),""\w{3}"")))"),"")</f>
        <v/>
      </c>
      <c r="AC90" s="125" t="str">
        <f t="shared" si="15"/>
        <v/>
      </c>
      <c r="AD90" s="125"/>
    </row>
    <row r="91" ht="9.0" customHeight="1">
      <c r="A91" s="120"/>
      <c r="B91" s="121"/>
      <c r="C91" s="122" t="str">
        <f t="array" ref="C91">IFERROR(INDEX(PtLookup!$H:$I,MATCH(B91,PtLookup!$I:$I,0),1),"")</f>
        <v/>
      </c>
      <c r="D91" s="122" t="str">
        <f t="array" ref="D91">IFERROR(INDEX(PtLookup!$A:$F,MATCH(1,(PtLookup!$A:$A=A91)*(PtLookup!$B:$B=C91),0),3),"")</f>
        <v/>
      </c>
      <c r="E91" s="127"/>
      <c r="F91" s="124" t="str">
        <f t="shared" si="1"/>
        <v/>
      </c>
      <c r="G91" s="124" t="str">
        <f t="shared" si="2"/>
        <v/>
      </c>
      <c r="H91" s="124" t="str">
        <f t="shared" si="3"/>
        <v/>
      </c>
      <c r="I91" s="124" t="str">
        <f t="shared" si="4"/>
        <v/>
      </c>
      <c r="J91" s="124" t="str">
        <f t="shared" si="5"/>
        <v/>
      </c>
      <c r="K91" s="124" t="str">
        <f t="shared" si="6"/>
        <v/>
      </c>
      <c r="L91" s="124" t="str">
        <f t="shared" si="7"/>
        <v/>
      </c>
      <c r="M91" s="124" t="str">
        <f t="shared" si="8"/>
        <v/>
      </c>
      <c r="N91" s="124" t="str">
        <f>IFERROR(__xludf.DUMMYFUNCTION("TRIM(IFERROR(IFERROR(REGEXEXTRACT(E91,""\s{2}\w\s""),REGEXEXTRACT(E91,""\s\w\s{2}"")),""""))"),"")</f>
        <v/>
      </c>
      <c r="O91" s="124" t="str">
        <f>IFERROR(__xludf.DUMMYFUNCTION("IF(N91=""p"",REGEXEXTRACT(MID(E91,I91-2,2),""\d+"")+0,"""")"),"")</f>
        <v/>
      </c>
      <c r="P91" s="124" t="str">
        <f>IFERROR(__xludf.DUMMYFUNCTION("IF(N91=""p"",REGEXEXTRACT(MID(E91,I91+1,2),""\d+"")+0,"""")"),"")</f>
        <v/>
      </c>
      <c r="Q91" s="124" t="str">
        <f t="shared" si="9"/>
        <v/>
      </c>
      <c r="R91" s="124" t="str">
        <f t="shared" si="10"/>
        <v/>
      </c>
      <c r="S91" s="125" t="str">
        <f t="shared" si="11"/>
        <v/>
      </c>
      <c r="T91" s="125" t="str">
        <f t="array" ref="T91">IF(OR(A91="",C91=""),"",INDEX(PtLookup!$A:$F,MATCH(1,(PtLookup!$A:$A=$A91)*(PtLookup!$B:$B=$C91),0),4))</f>
        <v/>
      </c>
      <c r="U91" s="125" t="str">
        <f t="array" ref="U91">IF(OR(A91="",C91=""),"",INDEX(PtLookup!$A:$F,MATCH(1,(PtLookup!$A:$A=$A91)*(PtLookup!$B:$B=$C91),0),5))</f>
        <v/>
      </c>
      <c r="V91" s="125" t="str">
        <f t="array" ref="V91">IF(OR(A91="",C91=""),"",INDEX(PtLookup!$A:$F,MATCH(1,(PtLookup!$A:$A=$A91)*(PtLookup!$B:$B=$C91),0),6))</f>
        <v/>
      </c>
      <c r="W91" s="126" t="str">
        <f t="shared" si="12"/>
        <v/>
      </c>
      <c r="X91" s="125" t="str">
        <f>IFERROR(__xludf.DUMMYFUNCTION("IF(OR(A91="""",B91=""""),"""",IF(C91=""GRP"",RIGHT(TRIM(LEFT(E91,FIND(""–"",E91)-3)),3),REGEXEXTRACT(LEFT(E91,5),""\w{3}"")))"),"")</f>
        <v/>
      </c>
      <c r="Y91" s="125" t="str">
        <f t="shared" si="13"/>
        <v/>
      </c>
      <c r="Z91" s="125"/>
      <c r="AA91" s="126" t="str">
        <f t="shared" si="14"/>
        <v/>
      </c>
      <c r="AB91" s="125" t="str">
        <f>IFERROR(__xludf.DUMMYFUNCTION("IF(OR(A91="""",B91=""""),"""",IF(C91=""GRP"",TRIM(RIGHT(E91,3)),REGEXEXTRACT(REGEXEXTRACT(MID(E91,F91,100),""[(]\w{3}[)]""),""\w{3}"")))"),"")</f>
        <v/>
      </c>
      <c r="AC91" s="125" t="str">
        <f t="shared" si="15"/>
        <v/>
      </c>
      <c r="AD91" s="125"/>
    </row>
    <row r="92" ht="9.0" customHeight="1">
      <c r="A92" s="120"/>
      <c r="B92" s="121"/>
      <c r="C92" s="122" t="str">
        <f t="array" ref="C92">IFERROR(INDEX(PtLookup!$H:$I,MATCH(B92,PtLookup!$I:$I,0),1),"")</f>
        <v/>
      </c>
      <c r="D92" s="122" t="str">
        <f t="array" ref="D92">IFERROR(INDEX(PtLookup!$A:$F,MATCH(1,(PtLookup!$A:$A=A92)*(PtLookup!$B:$B=C92),0),3),"")</f>
        <v/>
      </c>
      <c r="E92" s="127"/>
      <c r="F92" s="124" t="str">
        <f t="shared" si="1"/>
        <v/>
      </c>
      <c r="G92" s="124" t="str">
        <f t="shared" si="2"/>
        <v/>
      </c>
      <c r="H92" s="124" t="str">
        <f t="shared" si="3"/>
        <v/>
      </c>
      <c r="I92" s="124" t="str">
        <f t="shared" si="4"/>
        <v/>
      </c>
      <c r="J92" s="124" t="str">
        <f t="shared" si="5"/>
        <v/>
      </c>
      <c r="K92" s="124" t="str">
        <f t="shared" si="6"/>
        <v/>
      </c>
      <c r="L92" s="124" t="str">
        <f t="shared" si="7"/>
        <v/>
      </c>
      <c r="M92" s="124" t="str">
        <f t="shared" si="8"/>
        <v/>
      </c>
      <c r="N92" s="124" t="str">
        <f>IFERROR(__xludf.DUMMYFUNCTION("TRIM(IFERROR(IFERROR(REGEXEXTRACT(E92,""\s{2}\w\s""),REGEXEXTRACT(E92,""\s\w\s{2}"")),""""))"),"")</f>
        <v/>
      </c>
      <c r="O92" s="124" t="str">
        <f>IFERROR(__xludf.DUMMYFUNCTION("IF(N92=""p"",REGEXEXTRACT(MID(E92,I92-2,2),""\d+"")+0,"""")"),"")</f>
        <v/>
      </c>
      <c r="P92" s="124" t="str">
        <f>IFERROR(__xludf.DUMMYFUNCTION("IF(N92=""p"",REGEXEXTRACT(MID(E92,I92+1,2),""\d+"")+0,"""")"),"")</f>
        <v/>
      </c>
      <c r="Q92" s="124" t="str">
        <f t="shared" si="9"/>
        <v/>
      </c>
      <c r="R92" s="124" t="str">
        <f t="shared" si="10"/>
        <v/>
      </c>
      <c r="S92" s="125" t="str">
        <f t="shared" si="11"/>
        <v/>
      </c>
      <c r="T92" s="125" t="str">
        <f t="array" ref="T92">IF(OR(A92="",C92=""),"",INDEX(PtLookup!$A:$F,MATCH(1,(PtLookup!$A:$A=$A92)*(PtLookup!$B:$B=$C92),0),4))</f>
        <v/>
      </c>
      <c r="U92" s="125" t="str">
        <f t="array" ref="U92">IF(OR(A92="",C92=""),"",INDEX(PtLookup!$A:$F,MATCH(1,(PtLookup!$A:$A=$A92)*(PtLookup!$B:$B=$C92),0),5))</f>
        <v/>
      </c>
      <c r="V92" s="125" t="str">
        <f t="array" ref="V92">IF(OR(A92="",C92=""),"",INDEX(PtLookup!$A:$F,MATCH(1,(PtLookup!$A:$A=$A92)*(PtLookup!$B:$B=$C92),0),6))</f>
        <v/>
      </c>
      <c r="W92" s="126" t="str">
        <f t="shared" si="12"/>
        <v/>
      </c>
      <c r="X92" s="125" t="str">
        <f>IFERROR(__xludf.DUMMYFUNCTION("IF(OR(A92="""",B92=""""),"""",IF(C92=""GRP"",RIGHT(TRIM(LEFT(E92,FIND(""–"",E92)-3)),3),REGEXEXTRACT(LEFT(E92,5),""\w{3}"")))"),"")</f>
        <v/>
      </c>
      <c r="Y92" s="125" t="str">
        <f t="shared" si="13"/>
        <v/>
      </c>
      <c r="Z92" s="125"/>
      <c r="AA92" s="126" t="str">
        <f t="shared" si="14"/>
        <v/>
      </c>
      <c r="AB92" s="125" t="str">
        <f>IFERROR(__xludf.DUMMYFUNCTION("IF(OR(A92="""",B92=""""),"""",IF(C92=""GRP"",TRIM(RIGHT(E92,3)),REGEXEXTRACT(REGEXEXTRACT(MID(E92,F92,100),""[(]\w{3}[)]""),""\w{3}"")))"),"")</f>
        <v/>
      </c>
      <c r="AC92" s="125" t="str">
        <f t="shared" si="15"/>
        <v/>
      </c>
      <c r="AD92" s="125"/>
    </row>
    <row r="93" ht="9.0" customHeight="1">
      <c r="A93" s="120"/>
      <c r="B93" s="121"/>
      <c r="C93" s="122" t="str">
        <f t="array" ref="C93">IFERROR(INDEX(PtLookup!$H:$I,MATCH(B93,PtLookup!$I:$I,0),1),"")</f>
        <v/>
      </c>
      <c r="D93" s="122" t="str">
        <f t="array" ref="D93">IFERROR(INDEX(PtLookup!$A:$F,MATCH(1,(PtLookup!$A:$A=A93)*(PtLookup!$B:$B=C93),0),3),"")</f>
        <v/>
      </c>
      <c r="E93" s="127"/>
      <c r="F93" s="124" t="str">
        <f t="shared" si="1"/>
        <v/>
      </c>
      <c r="G93" s="124" t="str">
        <f t="shared" si="2"/>
        <v/>
      </c>
      <c r="H93" s="124" t="str">
        <f t="shared" si="3"/>
        <v/>
      </c>
      <c r="I93" s="124" t="str">
        <f t="shared" si="4"/>
        <v/>
      </c>
      <c r="J93" s="124" t="str">
        <f t="shared" si="5"/>
        <v/>
      </c>
      <c r="K93" s="124" t="str">
        <f t="shared" si="6"/>
        <v/>
      </c>
      <c r="L93" s="124" t="str">
        <f t="shared" si="7"/>
        <v/>
      </c>
      <c r="M93" s="124" t="str">
        <f t="shared" si="8"/>
        <v/>
      </c>
      <c r="N93" s="124" t="str">
        <f>IFERROR(__xludf.DUMMYFUNCTION("TRIM(IFERROR(IFERROR(REGEXEXTRACT(E93,""\s{2}\w\s""),REGEXEXTRACT(E93,""\s\w\s{2}"")),""""))"),"")</f>
        <v/>
      </c>
      <c r="O93" s="124" t="str">
        <f>IFERROR(__xludf.DUMMYFUNCTION("IF(N93=""p"",REGEXEXTRACT(MID(E93,I93-2,2),""\d+"")+0,"""")"),"")</f>
        <v/>
      </c>
      <c r="P93" s="124" t="str">
        <f>IFERROR(__xludf.DUMMYFUNCTION("IF(N93=""p"",REGEXEXTRACT(MID(E93,I93+1,2),""\d+"")+0,"""")"),"")</f>
        <v/>
      </c>
      <c r="Q93" s="124" t="str">
        <f t="shared" si="9"/>
        <v/>
      </c>
      <c r="R93" s="124" t="str">
        <f t="shared" si="10"/>
        <v/>
      </c>
      <c r="S93" s="125" t="str">
        <f t="shared" si="11"/>
        <v/>
      </c>
      <c r="T93" s="125" t="str">
        <f t="array" ref="T93">IF(OR(A93="",C93=""),"",INDEX(PtLookup!$A:$F,MATCH(1,(PtLookup!$A:$A=$A93)*(PtLookup!$B:$B=$C93),0),4))</f>
        <v/>
      </c>
      <c r="U93" s="125" t="str">
        <f t="array" ref="U93">IF(OR(A93="",C93=""),"",INDEX(PtLookup!$A:$F,MATCH(1,(PtLookup!$A:$A=$A93)*(PtLookup!$B:$B=$C93),0),5))</f>
        <v/>
      </c>
      <c r="V93" s="125" t="str">
        <f t="array" ref="V93">IF(OR(A93="",C93=""),"",INDEX(PtLookup!$A:$F,MATCH(1,(PtLookup!$A:$A=$A93)*(PtLookup!$B:$B=$C93),0),6))</f>
        <v/>
      </c>
      <c r="W93" s="126" t="str">
        <f t="shared" si="12"/>
        <v/>
      </c>
      <c r="X93" s="125" t="str">
        <f>IFERROR(__xludf.DUMMYFUNCTION("IF(OR(A93="""",B93=""""),"""",IF(C93=""GRP"",RIGHT(TRIM(LEFT(E93,FIND(""–"",E93)-3)),3),REGEXEXTRACT(LEFT(E93,5),""\w{3}"")))"),"")</f>
        <v/>
      </c>
      <c r="Y93" s="125" t="str">
        <f t="shared" si="13"/>
        <v/>
      </c>
      <c r="Z93" s="125"/>
      <c r="AA93" s="126" t="str">
        <f t="shared" si="14"/>
        <v/>
      </c>
      <c r="AB93" s="125" t="str">
        <f>IFERROR(__xludf.DUMMYFUNCTION("IF(OR(A93="""",B93=""""),"""",IF(C93=""GRP"",TRIM(RIGHT(E93,3)),REGEXEXTRACT(REGEXEXTRACT(MID(E93,F93,100),""[(]\w{3}[)]""),""\w{3}"")))"),"")</f>
        <v/>
      </c>
      <c r="AC93" s="125" t="str">
        <f t="shared" si="15"/>
        <v/>
      </c>
      <c r="AD93" s="125"/>
    </row>
    <row r="94" ht="9.0" customHeight="1">
      <c r="A94" s="120"/>
      <c r="B94" s="121"/>
      <c r="C94" s="122" t="str">
        <f t="array" ref="C94">IFERROR(INDEX(PtLookup!$H:$I,MATCH(B94,PtLookup!$I:$I,0),1),"")</f>
        <v/>
      </c>
      <c r="D94" s="122" t="str">
        <f t="array" ref="D94">IFERROR(INDEX(PtLookup!$A:$F,MATCH(1,(PtLookup!$A:$A=A94)*(PtLookup!$B:$B=C94),0),3),"")</f>
        <v/>
      </c>
      <c r="E94" s="127"/>
      <c r="F94" s="124" t="str">
        <f t="shared" si="1"/>
        <v/>
      </c>
      <c r="G94" s="124" t="str">
        <f t="shared" si="2"/>
        <v/>
      </c>
      <c r="H94" s="124" t="str">
        <f t="shared" si="3"/>
        <v/>
      </c>
      <c r="I94" s="124" t="str">
        <f t="shared" si="4"/>
        <v/>
      </c>
      <c r="J94" s="124" t="str">
        <f t="shared" si="5"/>
        <v/>
      </c>
      <c r="K94" s="124" t="str">
        <f t="shared" si="6"/>
        <v/>
      </c>
      <c r="L94" s="124" t="str">
        <f t="shared" si="7"/>
        <v/>
      </c>
      <c r="M94" s="124" t="str">
        <f t="shared" si="8"/>
        <v/>
      </c>
      <c r="N94" s="124" t="str">
        <f>IFERROR(__xludf.DUMMYFUNCTION("TRIM(IFERROR(IFERROR(REGEXEXTRACT(E94,""\s{2}\w\s""),REGEXEXTRACT(E94,""\s\w\s{2}"")),""""))"),"")</f>
        <v/>
      </c>
      <c r="O94" s="124" t="str">
        <f>IFERROR(__xludf.DUMMYFUNCTION("IF(N94=""p"",REGEXEXTRACT(MID(E94,I94-2,2),""\d+"")+0,"""")"),"")</f>
        <v/>
      </c>
      <c r="P94" s="124" t="str">
        <f>IFERROR(__xludf.DUMMYFUNCTION("IF(N94=""p"",REGEXEXTRACT(MID(E94,I94+1,2),""\d+"")+0,"""")"),"")</f>
        <v/>
      </c>
      <c r="Q94" s="124" t="str">
        <f t="shared" si="9"/>
        <v/>
      </c>
      <c r="R94" s="124" t="str">
        <f t="shared" si="10"/>
        <v/>
      </c>
      <c r="S94" s="125" t="str">
        <f t="shared" si="11"/>
        <v/>
      </c>
      <c r="T94" s="125" t="str">
        <f t="array" ref="T94">IF(OR(A94="",C94=""),"",INDEX(PtLookup!$A:$F,MATCH(1,(PtLookup!$A:$A=$A94)*(PtLookup!$B:$B=$C94),0),4))</f>
        <v/>
      </c>
      <c r="U94" s="125" t="str">
        <f t="array" ref="U94">IF(OR(A94="",C94=""),"",INDEX(PtLookup!$A:$F,MATCH(1,(PtLookup!$A:$A=$A94)*(PtLookup!$B:$B=$C94),0),5))</f>
        <v/>
      </c>
      <c r="V94" s="125" t="str">
        <f t="array" ref="V94">IF(OR(A94="",C94=""),"",INDEX(PtLookup!$A:$F,MATCH(1,(PtLookup!$A:$A=$A94)*(PtLookup!$B:$B=$C94),0),6))</f>
        <v/>
      </c>
      <c r="W94" s="126" t="str">
        <f t="shared" si="12"/>
        <v/>
      </c>
      <c r="X94" s="125" t="str">
        <f>IFERROR(__xludf.DUMMYFUNCTION("IF(OR(A94="""",B94=""""),"""",IF(C94=""GRP"",RIGHT(TRIM(LEFT(E94,FIND(""–"",E94)-3)),3),REGEXEXTRACT(LEFT(E94,5),""\w{3}"")))"),"")</f>
        <v/>
      </c>
      <c r="Y94" s="125" t="str">
        <f t="shared" si="13"/>
        <v/>
      </c>
      <c r="Z94" s="125"/>
      <c r="AA94" s="126" t="str">
        <f t="shared" si="14"/>
        <v/>
      </c>
      <c r="AB94" s="125" t="str">
        <f>IFERROR(__xludf.DUMMYFUNCTION("IF(OR(A94="""",B94=""""),"""",IF(C94=""GRP"",TRIM(RIGHT(E94,3)),REGEXEXTRACT(REGEXEXTRACT(MID(E94,F94,100),""[(]\w{3}[)]""),""\w{3}"")))"),"")</f>
        <v/>
      </c>
      <c r="AC94" s="125" t="str">
        <f t="shared" si="15"/>
        <v/>
      </c>
      <c r="AD94" s="125"/>
    </row>
    <row r="95" ht="9.0" customHeight="1">
      <c r="A95" s="120"/>
      <c r="B95" s="121"/>
      <c r="C95" s="122" t="str">
        <f t="array" ref="C95">IFERROR(INDEX(PtLookup!$H:$I,MATCH(B95,PtLookup!$I:$I,0),1),"")</f>
        <v/>
      </c>
      <c r="D95" s="122" t="str">
        <f t="array" ref="D95">IFERROR(INDEX(PtLookup!$A:$F,MATCH(1,(PtLookup!$A:$A=A95)*(PtLookup!$B:$B=C95),0),3),"")</f>
        <v/>
      </c>
      <c r="E95" s="127"/>
      <c r="F95" s="124" t="str">
        <f t="shared" si="1"/>
        <v/>
      </c>
      <c r="G95" s="124" t="str">
        <f t="shared" si="2"/>
        <v/>
      </c>
      <c r="H95" s="124" t="str">
        <f t="shared" si="3"/>
        <v/>
      </c>
      <c r="I95" s="124" t="str">
        <f t="shared" si="4"/>
        <v/>
      </c>
      <c r="J95" s="124" t="str">
        <f t="shared" si="5"/>
        <v/>
      </c>
      <c r="K95" s="124" t="str">
        <f t="shared" si="6"/>
        <v/>
      </c>
      <c r="L95" s="124" t="str">
        <f t="shared" si="7"/>
        <v/>
      </c>
      <c r="M95" s="124" t="str">
        <f t="shared" si="8"/>
        <v/>
      </c>
      <c r="N95" s="124" t="str">
        <f>IFERROR(__xludf.DUMMYFUNCTION("TRIM(IFERROR(IFERROR(REGEXEXTRACT(E95,""\s{2}\w\s""),REGEXEXTRACT(E95,""\s\w\s{2}"")),""""))"),"")</f>
        <v/>
      </c>
      <c r="O95" s="124" t="str">
        <f>IFERROR(__xludf.DUMMYFUNCTION("IF(N95=""p"",REGEXEXTRACT(MID(E95,I95-2,2),""\d+"")+0,"""")"),"")</f>
        <v/>
      </c>
      <c r="P95" s="124" t="str">
        <f>IFERROR(__xludf.DUMMYFUNCTION("IF(N95=""p"",REGEXEXTRACT(MID(E95,I95+1,2),""\d+"")+0,"""")"),"")</f>
        <v/>
      </c>
      <c r="Q95" s="124" t="str">
        <f t="shared" si="9"/>
        <v/>
      </c>
      <c r="R95" s="124" t="str">
        <f t="shared" si="10"/>
        <v/>
      </c>
      <c r="S95" s="125" t="str">
        <f t="shared" si="11"/>
        <v/>
      </c>
      <c r="T95" s="125" t="str">
        <f t="array" ref="T95">IF(OR(A95="",C95=""),"",INDEX(PtLookup!$A:$F,MATCH(1,(PtLookup!$A:$A=$A95)*(PtLookup!$B:$B=$C95),0),4))</f>
        <v/>
      </c>
      <c r="U95" s="125" t="str">
        <f t="array" ref="U95">IF(OR(A95="",C95=""),"",INDEX(PtLookup!$A:$F,MATCH(1,(PtLookup!$A:$A=$A95)*(PtLookup!$B:$B=$C95),0),5))</f>
        <v/>
      </c>
      <c r="V95" s="125" t="str">
        <f t="array" ref="V95">IF(OR(A95="",C95=""),"",INDEX(PtLookup!$A:$F,MATCH(1,(PtLookup!$A:$A=$A95)*(PtLookup!$B:$B=$C95),0),6))</f>
        <v/>
      </c>
      <c r="W95" s="126" t="str">
        <f t="shared" si="12"/>
        <v/>
      </c>
      <c r="X95" s="125" t="str">
        <f>IFERROR(__xludf.DUMMYFUNCTION("IF(OR(A95="""",B95=""""),"""",IF(C95=""GRP"",RIGHT(TRIM(LEFT(E95,FIND(""–"",E95)-3)),3),REGEXEXTRACT(LEFT(E95,5),""\w{3}"")))"),"")</f>
        <v/>
      </c>
      <c r="Y95" s="125" t="str">
        <f t="shared" si="13"/>
        <v/>
      </c>
      <c r="Z95" s="125"/>
      <c r="AA95" s="126" t="str">
        <f t="shared" si="14"/>
        <v/>
      </c>
      <c r="AB95" s="125" t="str">
        <f>IFERROR(__xludf.DUMMYFUNCTION("IF(OR(A95="""",B95=""""),"""",IF(C95=""GRP"",TRIM(RIGHT(E95,3)),REGEXEXTRACT(REGEXEXTRACT(MID(E95,F95,100),""[(]\w{3}[)]""),""\w{3}"")))"),"")</f>
        <v/>
      </c>
      <c r="AC95" s="125" t="str">
        <f t="shared" si="15"/>
        <v/>
      </c>
      <c r="AD95" s="125"/>
    </row>
    <row r="96" ht="9.0" customHeight="1">
      <c r="A96" s="120"/>
      <c r="B96" s="121"/>
      <c r="C96" s="122" t="str">
        <f t="array" ref="C96">IFERROR(INDEX(PtLookup!$H:$I,MATCH(B96,PtLookup!$I:$I,0),1),"")</f>
        <v/>
      </c>
      <c r="D96" s="122" t="str">
        <f t="array" ref="D96">IFERROR(INDEX(PtLookup!$A:$F,MATCH(1,(PtLookup!$A:$A=A96)*(PtLookup!$B:$B=C96),0),3),"")</f>
        <v/>
      </c>
      <c r="E96" s="127"/>
      <c r="F96" s="124" t="str">
        <f t="shared" si="1"/>
        <v/>
      </c>
      <c r="G96" s="124" t="str">
        <f t="shared" si="2"/>
        <v/>
      </c>
      <c r="H96" s="124" t="str">
        <f t="shared" si="3"/>
        <v/>
      </c>
      <c r="I96" s="124" t="str">
        <f t="shared" si="4"/>
        <v/>
      </c>
      <c r="J96" s="124" t="str">
        <f t="shared" si="5"/>
        <v/>
      </c>
      <c r="K96" s="124" t="str">
        <f t="shared" si="6"/>
        <v/>
      </c>
      <c r="L96" s="124" t="str">
        <f t="shared" si="7"/>
        <v/>
      </c>
      <c r="M96" s="124" t="str">
        <f t="shared" si="8"/>
        <v/>
      </c>
      <c r="N96" s="124" t="str">
        <f>IFERROR(__xludf.DUMMYFUNCTION("TRIM(IFERROR(IFERROR(REGEXEXTRACT(E96,""\s{2}\w\s""),REGEXEXTRACT(E96,""\s\w\s{2}"")),""""))"),"")</f>
        <v/>
      </c>
      <c r="O96" s="124" t="str">
        <f>IFERROR(__xludf.DUMMYFUNCTION("IF(N96=""p"",REGEXEXTRACT(MID(E96,I96-2,2),""\d+"")+0,"""")"),"")</f>
        <v/>
      </c>
      <c r="P96" s="124" t="str">
        <f>IFERROR(__xludf.DUMMYFUNCTION("IF(N96=""p"",REGEXEXTRACT(MID(E96,I96+1,2),""\d+"")+0,"""")"),"")</f>
        <v/>
      </c>
      <c r="Q96" s="124" t="str">
        <f t="shared" si="9"/>
        <v/>
      </c>
      <c r="R96" s="124" t="str">
        <f t="shared" si="10"/>
        <v/>
      </c>
      <c r="S96" s="125" t="str">
        <f t="shared" si="11"/>
        <v/>
      </c>
      <c r="T96" s="125" t="str">
        <f t="array" ref="T96">IF(OR(A96="",C96=""),"",INDEX(PtLookup!$A:$F,MATCH(1,(PtLookup!$A:$A=$A96)*(PtLookup!$B:$B=$C96),0),4))</f>
        <v/>
      </c>
      <c r="U96" s="125" t="str">
        <f t="array" ref="U96">IF(OR(A96="",C96=""),"",INDEX(PtLookup!$A:$F,MATCH(1,(PtLookup!$A:$A=$A96)*(PtLookup!$B:$B=$C96),0),5))</f>
        <v/>
      </c>
      <c r="V96" s="125" t="str">
        <f t="array" ref="V96">IF(OR(A96="",C96=""),"",INDEX(PtLookup!$A:$F,MATCH(1,(PtLookup!$A:$A=$A96)*(PtLookup!$B:$B=$C96),0),6))</f>
        <v/>
      </c>
      <c r="W96" s="126" t="str">
        <f t="shared" si="12"/>
        <v/>
      </c>
      <c r="X96" s="125" t="str">
        <f>IFERROR(__xludf.DUMMYFUNCTION("IF(OR(A96="""",B96=""""),"""",IF(C96=""GRP"",RIGHT(TRIM(LEFT(E96,FIND(""–"",E96)-3)),3),REGEXEXTRACT(LEFT(E96,5),""\w{3}"")))"),"")</f>
        <v/>
      </c>
      <c r="Y96" s="125" t="str">
        <f t="shared" si="13"/>
        <v/>
      </c>
      <c r="Z96" s="125"/>
      <c r="AA96" s="126" t="str">
        <f t="shared" si="14"/>
        <v/>
      </c>
      <c r="AB96" s="125" t="str">
        <f>IFERROR(__xludf.DUMMYFUNCTION("IF(OR(A96="""",B96=""""),"""",IF(C96=""GRP"",TRIM(RIGHT(E96,3)),REGEXEXTRACT(REGEXEXTRACT(MID(E96,F96,100),""[(]\w{3}[)]""),""\w{3}"")))"),"")</f>
        <v/>
      </c>
      <c r="AC96" s="125" t="str">
        <f t="shared" si="15"/>
        <v/>
      </c>
      <c r="AD96" s="125"/>
    </row>
    <row r="97" ht="9.0" customHeight="1">
      <c r="A97" s="120"/>
      <c r="B97" s="121"/>
      <c r="C97" s="122" t="str">
        <f t="array" ref="C97">IFERROR(INDEX(PtLookup!$H:$I,MATCH(B97,PtLookup!$I:$I,0),1),"")</f>
        <v/>
      </c>
      <c r="D97" s="122" t="str">
        <f t="array" ref="D97">IFERROR(INDEX(PtLookup!$A:$F,MATCH(1,(PtLookup!$A:$A=A97)*(PtLookup!$B:$B=C97),0),3),"")</f>
        <v/>
      </c>
      <c r="E97" s="127"/>
      <c r="F97" s="124" t="str">
        <f t="shared" si="1"/>
        <v/>
      </c>
      <c r="G97" s="124" t="str">
        <f t="shared" si="2"/>
        <v/>
      </c>
      <c r="H97" s="124" t="str">
        <f t="shared" si="3"/>
        <v/>
      </c>
      <c r="I97" s="124" t="str">
        <f t="shared" si="4"/>
        <v/>
      </c>
      <c r="J97" s="124" t="str">
        <f t="shared" si="5"/>
        <v/>
      </c>
      <c r="K97" s="124" t="str">
        <f t="shared" si="6"/>
        <v/>
      </c>
      <c r="L97" s="124" t="str">
        <f t="shared" si="7"/>
        <v/>
      </c>
      <c r="M97" s="124" t="str">
        <f t="shared" si="8"/>
        <v/>
      </c>
      <c r="N97" s="124" t="str">
        <f>IFERROR(__xludf.DUMMYFUNCTION("TRIM(IFERROR(IFERROR(REGEXEXTRACT(E97,""\s{2}\w\s""),REGEXEXTRACT(E97,""\s\w\s{2}"")),""""))"),"")</f>
        <v/>
      </c>
      <c r="O97" s="124" t="str">
        <f>IFERROR(__xludf.DUMMYFUNCTION("IF(N97=""p"",REGEXEXTRACT(MID(E97,I97-2,2),""\d+"")+0,"""")"),"")</f>
        <v/>
      </c>
      <c r="P97" s="124" t="str">
        <f>IFERROR(__xludf.DUMMYFUNCTION("IF(N97=""p"",REGEXEXTRACT(MID(E97,I97+1,2),""\d+"")+0,"""")"),"")</f>
        <v/>
      </c>
      <c r="Q97" s="124" t="str">
        <f t="shared" si="9"/>
        <v/>
      </c>
      <c r="R97" s="124" t="str">
        <f t="shared" si="10"/>
        <v/>
      </c>
      <c r="S97" s="125" t="str">
        <f t="shared" si="11"/>
        <v/>
      </c>
      <c r="T97" s="125" t="str">
        <f t="array" ref="T97">IF(OR(A97="",C97=""),"",INDEX(PtLookup!$A:$F,MATCH(1,(PtLookup!$A:$A=$A97)*(PtLookup!$B:$B=$C97),0),4))</f>
        <v/>
      </c>
      <c r="U97" s="125" t="str">
        <f t="array" ref="U97">IF(OR(A97="",C97=""),"",INDEX(PtLookup!$A:$F,MATCH(1,(PtLookup!$A:$A=$A97)*(PtLookup!$B:$B=$C97),0),5))</f>
        <v/>
      </c>
      <c r="V97" s="125" t="str">
        <f t="array" ref="V97">IF(OR(A97="",C97=""),"",INDEX(PtLookup!$A:$F,MATCH(1,(PtLookup!$A:$A=$A97)*(PtLookup!$B:$B=$C97),0),6))</f>
        <v/>
      </c>
      <c r="W97" s="126" t="str">
        <f t="shared" si="12"/>
        <v/>
      </c>
      <c r="X97" s="125" t="str">
        <f>IFERROR(__xludf.DUMMYFUNCTION("IF(OR(A97="""",B97=""""),"""",IF(C97=""GRP"",RIGHT(TRIM(LEFT(E97,FIND(""–"",E97)-3)),3),REGEXEXTRACT(LEFT(E97,5),""\w{3}"")))"),"")</f>
        <v/>
      </c>
      <c r="Y97" s="125" t="str">
        <f t="shared" si="13"/>
        <v/>
      </c>
      <c r="Z97" s="125"/>
      <c r="AA97" s="126" t="str">
        <f t="shared" si="14"/>
        <v/>
      </c>
      <c r="AB97" s="125" t="str">
        <f>IFERROR(__xludf.DUMMYFUNCTION("IF(OR(A97="""",B97=""""),"""",IF(C97=""GRP"",TRIM(RIGHT(E97,3)),REGEXEXTRACT(REGEXEXTRACT(MID(E97,F97,100),""[(]\w{3}[)]""),""\w{3}"")))"),"")</f>
        <v/>
      </c>
      <c r="AC97" s="125" t="str">
        <f t="shared" si="15"/>
        <v/>
      </c>
      <c r="AD97" s="125"/>
    </row>
    <row r="98" ht="9.0" customHeight="1">
      <c r="A98" s="120"/>
      <c r="B98" s="121"/>
      <c r="C98" s="122" t="str">
        <f t="array" ref="C98">IFERROR(INDEX(PtLookup!$H:$I,MATCH(B98,PtLookup!$I:$I,0),1),"")</f>
        <v/>
      </c>
      <c r="D98" s="122" t="str">
        <f t="array" ref="D98">IFERROR(INDEX(PtLookup!$A:$F,MATCH(1,(PtLookup!$A:$A=A98)*(PtLookup!$B:$B=C98),0),3),"")</f>
        <v/>
      </c>
      <c r="E98" s="127"/>
      <c r="F98" s="124" t="str">
        <f t="shared" si="1"/>
        <v/>
      </c>
      <c r="G98" s="124" t="str">
        <f t="shared" si="2"/>
        <v/>
      </c>
      <c r="H98" s="124" t="str">
        <f t="shared" si="3"/>
        <v/>
      </c>
      <c r="I98" s="124" t="str">
        <f t="shared" si="4"/>
        <v/>
      </c>
      <c r="J98" s="124" t="str">
        <f t="shared" si="5"/>
        <v/>
      </c>
      <c r="K98" s="124" t="str">
        <f t="shared" si="6"/>
        <v/>
      </c>
      <c r="L98" s="124" t="str">
        <f t="shared" si="7"/>
        <v/>
      </c>
      <c r="M98" s="124" t="str">
        <f t="shared" si="8"/>
        <v/>
      </c>
      <c r="N98" s="124" t="str">
        <f>IFERROR(__xludf.DUMMYFUNCTION("TRIM(IFERROR(IFERROR(REGEXEXTRACT(E98,""\s{2}\w\s""),REGEXEXTRACT(E98,""\s\w\s{2}"")),""""))"),"")</f>
        <v/>
      </c>
      <c r="O98" s="124" t="str">
        <f>IFERROR(__xludf.DUMMYFUNCTION("IF(N98=""p"",REGEXEXTRACT(MID(E98,I98-2,2),""\d+"")+0,"""")"),"")</f>
        <v/>
      </c>
      <c r="P98" s="124" t="str">
        <f>IFERROR(__xludf.DUMMYFUNCTION("IF(N98=""p"",REGEXEXTRACT(MID(E98,I98+1,2),""\d+"")+0,"""")"),"")</f>
        <v/>
      </c>
      <c r="Q98" s="124" t="str">
        <f t="shared" si="9"/>
        <v/>
      </c>
      <c r="R98" s="124" t="str">
        <f t="shared" si="10"/>
        <v/>
      </c>
      <c r="S98" s="125" t="str">
        <f t="shared" si="11"/>
        <v/>
      </c>
      <c r="T98" s="125" t="str">
        <f t="array" ref="T98">IF(OR(A98="",C98=""),"",INDEX(PtLookup!$A:$F,MATCH(1,(PtLookup!$A:$A=$A98)*(PtLookup!$B:$B=$C98),0),4))</f>
        <v/>
      </c>
      <c r="U98" s="125" t="str">
        <f t="array" ref="U98">IF(OR(A98="",C98=""),"",INDEX(PtLookup!$A:$F,MATCH(1,(PtLookup!$A:$A=$A98)*(PtLookup!$B:$B=$C98),0),5))</f>
        <v/>
      </c>
      <c r="V98" s="125" t="str">
        <f t="array" ref="V98">IF(OR(A98="",C98=""),"",INDEX(PtLookup!$A:$F,MATCH(1,(PtLookup!$A:$A=$A98)*(PtLookup!$B:$B=$C98),0),6))</f>
        <v/>
      </c>
      <c r="W98" s="126" t="str">
        <f t="shared" si="12"/>
        <v/>
      </c>
      <c r="X98" s="125" t="str">
        <f>IFERROR(__xludf.DUMMYFUNCTION("IF(OR(A98="""",B98=""""),"""",IF(C98=""GRP"",RIGHT(TRIM(LEFT(E98,FIND(""–"",E98)-3)),3),REGEXEXTRACT(LEFT(E98,5),""\w{3}"")))"),"")</f>
        <v/>
      </c>
      <c r="Y98" s="125" t="str">
        <f t="shared" si="13"/>
        <v/>
      </c>
      <c r="Z98" s="125"/>
      <c r="AA98" s="126" t="str">
        <f t="shared" si="14"/>
        <v/>
      </c>
      <c r="AB98" s="125" t="str">
        <f>IFERROR(__xludf.DUMMYFUNCTION("IF(OR(A98="""",B98=""""),"""",IF(C98=""GRP"",TRIM(RIGHT(E98,3)),REGEXEXTRACT(REGEXEXTRACT(MID(E98,F98,100),""[(]\w{3}[)]""),""\w{3}"")))"),"")</f>
        <v/>
      </c>
      <c r="AC98" s="125" t="str">
        <f t="shared" si="15"/>
        <v/>
      </c>
      <c r="AD98" s="125"/>
    </row>
    <row r="99" ht="9.0" customHeight="1">
      <c r="A99" s="120"/>
      <c r="B99" s="121"/>
      <c r="C99" s="122" t="str">
        <f t="array" ref="C99">IFERROR(INDEX(PtLookup!$H:$I,MATCH(B99,PtLookup!$I:$I,0),1),"")</f>
        <v/>
      </c>
      <c r="D99" s="122" t="str">
        <f t="array" ref="D99">IFERROR(INDEX(PtLookup!$A:$F,MATCH(1,(PtLookup!$A:$A=A99)*(PtLookup!$B:$B=C99),0),3),"")</f>
        <v/>
      </c>
      <c r="E99" s="127"/>
      <c r="F99" s="124" t="str">
        <f t="shared" si="1"/>
        <v/>
      </c>
      <c r="G99" s="124" t="str">
        <f t="shared" si="2"/>
        <v/>
      </c>
      <c r="H99" s="124" t="str">
        <f t="shared" si="3"/>
        <v/>
      </c>
      <c r="I99" s="124" t="str">
        <f t="shared" si="4"/>
        <v/>
      </c>
      <c r="J99" s="124" t="str">
        <f t="shared" si="5"/>
        <v/>
      </c>
      <c r="K99" s="124" t="str">
        <f t="shared" si="6"/>
        <v/>
      </c>
      <c r="L99" s="124" t="str">
        <f t="shared" si="7"/>
        <v/>
      </c>
      <c r="M99" s="124" t="str">
        <f t="shared" si="8"/>
        <v/>
      </c>
      <c r="N99" s="124" t="str">
        <f>IFERROR(__xludf.DUMMYFUNCTION("TRIM(IFERROR(IFERROR(REGEXEXTRACT(E99,""\s{2}\w\s""),REGEXEXTRACT(E99,""\s\w\s{2}"")),""""))"),"")</f>
        <v/>
      </c>
      <c r="O99" s="124" t="str">
        <f>IFERROR(__xludf.DUMMYFUNCTION("IF(N99=""p"",REGEXEXTRACT(MID(E99,I99-2,2),""\d+"")+0,"""")"),"")</f>
        <v/>
      </c>
      <c r="P99" s="124" t="str">
        <f>IFERROR(__xludf.DUMMYFUNCTION("IF(N99=""p"",REGEXEXTRACT(MID(E99,I99+1,2),""\d+"")+0,"""")"),"")</f>
        <v/>
      </c>
      <c r="Q99" s="124" t="str">
        <f t="shared" si="9"/>
        <v/>
      </c>
      <c r="R99" s="124" t="str">
        <f t="shared" si="10"/>
        <v/>
      </c>
      <c r="S99" s="125" t="str">
        <f t="shared" si="11"/>
        <v/>
      </c>
      <c r="T99" s="125" t="str">
        <f t="array" ref="T99">IF(OR(A99="",C99=""),"",INDEX(PtLookup!$A:$F,MATCH(1,(PtLookup!$A:$A=$A99)*(PtLookup!$B:$B=$C99),0),4))</f>
        <v/>
      </c>
      <c r="U99" s="125" t="str">
        <f t="array" ref="U99">IF(OR(A99="",C99=""),"",INDEX(PtLookup!$A:$F,MATCH(1,(PtLookup!$A:$A=$A99)*(PtLookup!$B:$B=$C99),0),5))</f>
        <v/>
      </c>
      <c r="V99" s="125" t="str">
        <f t="array" ref="V99">IF(OR(A99="",C99=""),"",INDEX(PtLookup!$A:$F,MATCH(1,(PtLookup!$A:$A=$A99)*(PtLookup!$B:$B=$C99),0),6))</f>
        <v/>
      </c>
      <c r="W99" s="126" t="str">
        <f t="shared" si="12"/>
        <v/>
      </c>
      <c r="X99" s="125" t="str">
        <f>IFERROR(__xludf.DUMMYFUNCTION("IF(OR(A99="""",B99=""""),"""",IF(C99=""GRP"",RIGHT(TRIM(LEFT(E99,FIND(""–"",E99)-3)),3),REGEXEXTRACT(LEFT(E99,5),""\w{3}"")))"),"")</f>
        <v/>
      </c>
      <c r="Y99" s="125" t="str">
        <f t="shared" si="13"/>
        <v/>
      </c>
      <c r="Z99" s="125"/>
      <c r="AA99" s="126" t="str">
        <f t="shared" si="14"/>
        <v/>
      </c>
      <c r="AB99" s="125" t="str">
        <f>IFERROR(__xludf.DUMMYFUNCTION("IF(OR(A99="""",B99=""""),"""",IF(C99=""GRP"",TRIM(RIGHT(E99,3)),REGEXEXTRACT(REGEXEXTRACT(MID(E99,F99,100),""[(]\w{3}[)]""),""\w{3}"")))"),"")</f>
        <v/>
      </c>
      <c r="AC99" s="125" t="str">
        <f t="shared" si="15"/>
        <v/>
      </c>
      <c r="AD99" s="125"/>
    </row>
    <row r="100" ht="9.0" customHeight="1">
      <c r="A100" s="120"/>
      <c r="B100" s="121"/>
      <c r="C100" s="122" t="str">
        <f t="array" ref="C100">IFERROR(INDEX(PtLookup!$H:$I,MATCH(B100,PtLookup!$I:$I,0),1),"")</f>
        <v/>
      </c>
      <c r="D100" s="122" t="str">
        <f t="array" ref="D100">IFERROR(INDEX(PtLookup!$A:$F,MATCH(1,(PtLookup!$A:$A=A100)*(PtLookup!$B:$B=C100),0),3),"")</f>
        <v/>
      </c>
      <c r="E100" s="127"/>
      <c r="F100" s="124" t="str">
        <f t="shared" si="1"/>
        <v/>
      </c>
      <c r="G100" s="124" t="str">
        <f t="shared" si="2"/>
        <v/>
      </c>
      <c r="H100" s="124" t="str">
        <f t="shared" si="3"/>
        <v/>
      </c>
      <c r="I100" s="124" t="str">
        <f t="shared" si="4"/>
        <v/>
      </c>
      <c r="J100" s="124" t="str">
        <f t="shared" si="5"/>
        <v/>
      </c>
      <c r="K100" s="124" t="str">
        <f t="shared" si="6"/>
        <v/>
      </c>
      <c r="L100" s="124" t="str">
        <f t="shared" si="7"/>
        <v/>
      </c>
      <c r="M100" s="124" t="str">
        <f t="shared" si="8"/>
        <v/>
      </c>
      <c r="N100" s="124" t="str">
        <f>IFERROR(__xludf.DUMMYFUNCTION("TRIM(IFERROR(IFERROR(REGEXEXTRACT(E100,""\s{2}\w\s""),REGEXEXTRACT(E100,""\s\w\s{2}"")),""""))"),"")</f>
        <v/>
      </c>
      <c r="O100" s="124" t="str">
        <f>IFERROR(__xludf.DUMMYFUNCTION("IF(N100=""p"",REGEXEXTRACT(MID(E100,I100-2,2),""\d+"")+0,"""")"),"")</f>
        <v/>
      </c>
      <c r="P100" s="124" t="str">
        <f>IFERROR(__xludf.DUMMYFUNCTION("IF(N100=""p"",REGEXEXTRACT(MID(E100,I100+1,2),""\d+"")+0,"""")"),"")</f>
        <v/>
      </c>
      <c r="Q100" s="124" t="str">
        <f t="shared" si="9"/>
        <v/>
      </c>
      <c r="R100" s="124" t="str">
        <f t="shared" si="10"/>
        <v/>
      </c>
      <c r="S100" s="125" t="str">
        <f t="shared" si="11"/>
        <v/>
      </c>
      <c r="T100" s="125" t="str">
        <f t="array" ref="T100">IF(OR(A100="",C100=""),"",INDEX(PtLookup!$A:$F,MATCH(1,(PtLookup!$A:$A=$A100)*(PtLookup!$B:$B=$C100),0),4))</f>
        <v/>
      </c>
      <c r="U100" s="125" t="str">
        <f t="array" ref="U100">IF(OR(A100="",C100=""),"",INDEX(PtLookup!$A:$F,MATCH(1,(PtLookup!$A:$A=$A100)*(PtLookup!$B:$B=$C100),0),5))</f>
        <v/>
      </c>
      <c r="V100" s="125" t="str">
        <f t="array" ref="V100">IF(OR(A100="",C100=""),"",INDEX(PtLookup!$A:$F,MATCH(1,(PtLookup!$A:$A=$A100)*(PtLookup!$B:$B=$C100),0),6))</f>
        <v/>
      </c>
      <c r="W100" s="126" t="str">
        <f t="shared" si="12"/>
        <v/>
      </c>
      <c r="X100" s="125" t="str">
        <f>IFERROR(__xludf.DUMMYFUNCTION("IF(OR(A100="""",B100=""""),"""",IF(C100=""GRP"",RIGHT(TRIM(LEFT(E100,FIND(""–"",E100)-3)),3),REGEXEXTRACT(LEFT(E100,5),""\w{3}"")))"),"")</f>
        <v/>
      </c>
      <c r="Y100" s="125" t="str">
        <f t="shared" si="13"/>
        <v/>
      </c>
      <c r="Z100" s="125"/>
      <c r="AA100" s="126" t="str">
        <f t="shared" si="14"/>
        <v/>
      </c>
      <c r="AB100" s="125" t="str">
        <f>IFERROR(__xludf.DUMMYFUNCTION("IF(OR(A100="""",B100=""""),"""",IF(C100=""GRP"",TRIM(RIGHT(E100,3)),REGEXEXTRACT(REGEXEXTRACT(MID(E100,F100,100),""[(]\w{3}[)]""),""\w{3}"")))"),"")</f>
        <v/>
      </c>
      <c r="AC100" s="125" t="str">
        <f t="shared" si="15"/>
        <v/>
      </c>
      <c r="AD100" s="125"/>
    </row>
    <row r="101" ht="9.0" customHeight="1">
      <c r="A101" s="120"/>
      <c r="B101" s="121"/>
      <c r="C101" s="122" t="str">
        <f t="array" ref="C101">IFERROR(INDEX(PtLookup!$H:$I,MATCH(B101,PtLookup!$I:$I,0),1),"")</f>
        <v/>
      </c>
      <c r="D101" s="122" t="str">
        <f t="array" ref="D101">IFERROR(INDEX(PtLookup!$A:$F,MATCH(1,(PtLookup!$A:$A=A101)*(PtLookup!$B:$B=C101),0),3),"")</f>
        <v/>
      </c>
      <c r="E101" s="127"/>
      <c r="F101" s="124" t="str">
        <f t="shared" si="1"/>
        <v/>
      </c>
      <c r="G101" s="124" t="str">
        <f t="shared" si="2"/>
        <v/>
      </c>
      <c r="H101" s="124" t="str">
        <f t="shared" si="3"/>
        <v/>
      </c>
      <c r="I101" s="124" t="str">
        <f t="shared" si="4"/>
        <v/>
      </c>
      <c r="J101" s="124" t="str">
        <f t="shared" si="5"/>
        <v/>
      </c>
      <c r="K101" s="124" t="str">
        <f t="shared" si="6"/>
        <v/>
      </c>
      <c r="L101" s="124" t="str">
        <f t="shared" si="7"/>
        <v/>
      </c>
      <c r="M101" s="124" t="str">
        <f t="shared" si="8"/>
        <v/>
      </c>
      <c r="N101" s="124" t="str">
        <f>IFERROR(__xludf.DUMMYFUNCTION("TRIM(IFERROR(IFERROR(REGEXEXTRACT(E101,""\s{2}\w\s""),REGEXEXTRACT(E101,""\s\w\s{2}"")),""""))"),"")</f>
        <v/>
      </c>
      <c r="O101" s="124" t="str">
        <f>IFERROR(__xludf.DUMMYFUNCTION("IF(N101=""p"",REGEXEXTRACT(MID(E101,I101-2,2),""\d+"")+0,"""")"),"")</f>
        <v/>
      </c>
      <c r="P101" s="124" t="str">
        <f>IFERROR(__xludf.DUMMYFUNCTION("IF(N101=""p"",REGEXEXTRACT(MID(E101,I101+1,2),""\d+"")+0,"""")"),"")</f>
        <v/>
      </c>
      <c r="Q101" s="124" t="str">
        <f t="shared" si="9"/>
        <v/>
      </c>
      <c r="R101" s="124" t="str">
        <f t="shared" si="10"/>
        <v/>
      </c>
      <c r="S101" s="125" t="str">
        <f t="shared" si="11"/>
        <v/>
      </c>
      <c r="T101" s="125" t="str">
        <f t="array" ref="T101">IF(OR(A101="",C101=""),"",INDEX(PtLookup!$A:$F,MATCH(1,(PtLookup!$A:$A=$A101)*(PtLookup!$B:$B=$C101),0),4))</f>
        <v/>
      </c>
      <c r="U101" s="125" t="str">
        <f t="array" ref="U101">IF(OR(A101="",C101=""),"",INDEX(PtLookup!$A:$F,MATCH(1,(PtLookup!$A:$A=$A101)*(PtLookup!$B:$B=$C101),0),5))</f>
        <v/>
      </c>
      <c r="V101" s="125" t="str">
        <f t="array" ref="V101">IF(OR(A101="",C101=""),"",INDEX(PtLookup!$A:$F,MATCH(1,(PtLookup!$A:$A=$A101)*(PtLookup!$B:$B=$C101),0),6))</f>
        <v/>
      </c>
      <c r="W101" s="126" t="str">
        <f t="shared" si="12"/>
        <v/>
      </c>
      <c r="X101" s="125" t="str">
        <f>IFERROR(__xludf.DUMMYFUNCTION("IF(OR(A101="""",B101=""""),"""",IF(C101=""GRP"",RIGHT(TRIM(LEFT(E101,FIND(""–"",E101)-3)),3),REGEXEXTRACT(LEFT(E101,5),""\w{3}"")))"),"")</f>
        <v/>
      </c>
      <c r="Y101" s="125" t="str">
        <f t="shared" si="13"/>
        <v/>
      </c>
      <c r="Z101" s="125"/>
      <c r="AA101" s="126" t="str">
        <f t="shared" si="14"/>
        <v/>
      </c>
      <c r="AB101" s="125" t="str">
        <f>IFERROR(__xludf.DUMMYFUNCTION("IF(OR(A101="""",B101=""""),"""",IF(C101=""GRP"",TRIM(RIGHT(E101,3)),REGEXEXTRACT(REGEXEXTRACT(MID(E101,F101,100),""[(]\w{3}[)]""),""\w{3}"")))"),"")</f>
        <v/>
      </c>
      <c r="AC101" s="125" t="str">
        <f t="shared" si="15"/>
        <v/>
      </c>
      <c r="AD101" s="125"/>
    </row>
    <row r="102" ht="9.0" customHeight="1">
      <c r="A102" s="120"/>
      <c r="B102" s="121"/>
      <c r="C102" s="122" t="str">
        <f t="array" ref="C102">IFERROR(INDEX(PtLookup!$H:$I,MATCH(B102,PtLookup!$I:$I,0),1),"")</f>
        <v/>
      </c>
      <c r="D102" s="122" t="str">
        <f t="array" ref="D102">IFERROR(INDEX(PtLookup!$A:$F,MATCH(1,(PtLookup!$A:$A=A102)*(PtLookup!$B:$B=C102),0),3),"")</f>
        <v/>
      </c>
      <c r="E102" s="127"/>
      <c r="F102" s="124" t="str">
        <f t="shared" si="1"/>
        <v/>
      </c>
      <c r="G102" s="124" t="str">
        <f t="shared" si="2"/>
        <v/>
      </c>
      <c r="H102" s="124" t="str">
        <f t="shared" si="3"/>
        <v/>
      </c>
      <c r="I102" s="124" t="str">
        <f t="shared" si="4"/>
        <v/>
      </c>
      <c r="J102" s="124" t="str">
        <f t="shared" si="5"/>
        <v/>
      </c>
      <c r="K102" s="124" t="str">
        <f t="shared" si="6"/>
        <v/>
      </c>
      <c r="L102" s="124" t="str">
        <f t="shared" si="7"/>
        <v/>
      </c>
      <c r="M102" s="124" t="str">
        <f t="shared" si="8"/>
        <v/>
      </c>
      <c r="N102" s="124" t="str">
        <f>IFERROR(__xludf.DUMMYFUNCTION("TRIM(IFERROR(IFERROR(REGEXEXTRACT(E102,""\s{2}\w\s""),REGEXEXTRACT(E102,""\s\w\s{2}"")),""""))"),"")</f>
        <v/>
      </c>
      <c r="O102" s="124" t="str">
        <f>IFERROR(__xludf.DUMMYFUNCTION("IF(N102=""p"",REGEXEXTRACT(MID(E102,I102-2,2),""\d+"")+0,"""")"),"")</f>
        <v/>
      </c>
      <c r="P102" s="124" t="str">
        <f>IFERROR(__xludf.DUMMYFUNCTION("IF(N102=""p"",REGEXEXTRACT(MID(E102,I102+1,2),""\d+"")+0,"""")"),"")</f>
        <v/>
      </c>
      <c r="Q102" s="124" t="str">
        <f t="shared" si="9"/>
        <v/>
      </c>
      <c r="R102" s="124" t="str">
        <f t="shared" si="10"/>
        <v/>
      </c>
      <c r="S102" s="125" t="str">
        <f t="shared" si="11"/>
        <v/>
      </c>
      <c r="T102" s="125" t="str">
        <f t="array" ref="T102">IF(OR(A102="",C102=""),"",INDEX(PtLookup!$A:$F,MATCH(1,(PtLookup!$A:$A=$A102)*(PtLookup!$B:$B=$C102),0),4))</f>
        <v/>
      </c>
      <c r="U102" s="125" t="str">
        <f t="array" ref="U102">IF(OR(A102="",C102=""),"",INDEX(PtLookup!$A:$F,MATCH(1,(PtLookup!$A:$A=$A102)*(PtLookup!$B:$B=$C102),0),5))</f>
        <v/>
      </c>
      <c r="V102" s="125" t="str">
        <f t="array" ref="V102">IF(OR(A102="",C102=""),"",INDEX(PtLookup!$A:$F,MATCH(1,(PtLookup!$A:$A=$A102)*(PtLookup!$B:$B=$C102),0),6))</f>
        <v/>
      </c>
      <c r="W102" s="126" t="str">
        <f t="shared" si="12"/>
        <v/>
      </c>
      <c r="X102" s="125" t="str">
        <f>IFERROR(__xludf.DUMMYFUNCTION("IF(OR(A102="""",B102=""""),"""",IF(C102=""GRP"",RIGHT(TRIM(LEFT(E102,FIND(""–"",E102)-3)),3),REGEXEXTRACT(LEFT(E102,5),""\w{3}"")))"),"")</f>
        <v/>
      </c>
      <c r="Y102" s="125" t="str">
        <f t="shared" si="13"/>
        <v/>
      </c>
      <c r="Z102" s="125"/>
      <c r="AA102" s="126" t="str">
        <f t="shared" si="14"/>
        <v/>
      </c>
      <c r="AB102" s="125" t="str">
        <f>IFERROR(__xludf.DUMMYFUNCTION("IF(OR(A102="""",B102=""""),"""",IF(C102=""GRP"",TRIM(RIGHT(E102,3)),REGEXEXTRACT(REGEXEXTRACT(MID(E102,F102,100),""[(]\w{3}[)]""),""\w{3}"")))"),"")</f>
        <v/>
      </c>
      <c r="AC102" s="125" t="str">
        <f t="shared" si="15"/>
        <v/>
      </c>
      <c r="AD102" s="125"/>
    </row>
    <row r="103" ht="9.0" customHeight="1">
      <c r="A103" s="120"/>
      <c r="B103" s="121"/>
      <c r="C103" s="122" t="str">
        <f t="array" ref="C103">IFERROR(INDEX(PtLookup!$H:$I,MATCH(B103,PtLookup!$I:$I,0),1),"")</f>
        <v/>
      </c>
      <c r="D103" s="122" t="str">
        <f t="array" ref="D103">IFERROR(INDEX(PtLookup!$A:$F,MATCH(1,(PtLookup!$A:$A=A103)*(PtLookup!$B:$B=C103),0),3),"")</f>
        <v/>
      </c>
      <c r="E103" s="127"/>
      <c r="F103" s="124" t="str">
        <f t="shared" si="1"/>
        <v/>
      </c>
      <c r="G103" s="124" t="str">
        <f t="shared" si="2"/>
        <v/>
      </c>
      <c r="H103" s="124" t="str">
        <f t="shared" si="3"/>
        <v/>
      </c>
      <c r="I103" s="124" t="str">
        <f t="shared" si="4"/>
        <v/>
      </c>
      <c r="J103" s="124" t="str">
        <f t="shared" si="5"/>
        <v/>
      </c>
      <c r="K103" s="124" t="str">
        <f t="shared" si="6"/>
        <v/>
      </c>
      <c r="L103" s="124" t="str">
        <f t="shared" si="7"/>
        <v/>
      </c>
      <c r="M103" s="124" t="str">
        <f t="shared" si="8"/>
        <v/>
      </c>
      <c r="N103" s="124" t="str">
        <f>IFERROR(__xludf.DUMMYFUNCTION("TRIM(IFERROR(IFERROR(REGEXEXTRACT(E103,""\s{2}\w\s""),REGEXEXTRACT(E103,""\s\w\s{2}"")),""""))"),"")</f>
        <v/>
      </c>
      <c r="O103" s="124" t="str">
        <f>IFERROR(__xludf.DUMMYFUNCTION("IF(N103=""p"",REGEXEXTRACT(MID(E103,I103-2,2),""\d+"")+0,"""")"),"")</f>
        <v/>
      </c>
      <c r="P103" s="124" t="str">
        <f>IFERROR(__xludf.DUMMYFUNCTION("IF(N103=""p"",REGEXEXTRACT(MID(E103,I103+1,2),""\d+"")+0,"""")"),"")</f>
        <v/>
      </c>
      <c r="Q103" s="124" t="str">
        <f t="shared" si="9"/>
        <v/>
      </c>
      <c r="R103" s="124" t="str">
        <f t="shared" si="10"/>
        <v/>
      </c>
      <c r="S103" s="125" t="str">
        <f t="shared" si="11"/>
        <v/>
      </c>
      <c r="T103" s="125" t="str">
        <f t="array" ref="T103">IF(OR(A103="",C103=""),"",INDEX(PtLookup!$A:$F,MATCH(1,(PtLookup!$A:$A=$A103)*(PtLookup!$B:$B=$C103),0),4))</f>
        <v/>
      </c>
      <c r="U103" s="125" t="str">
        <f t="array" ref="U103">IF(OR(A103="",C103=""),"",INDEX(PtLookup!$A:$F,MATCH(1,(PtLookup!$A:$A=$A103)*(PtLookup!$B:$B=$C103),0),5))</f>
        <v/>
      </c>
      <c r="V103" s="125" t="str">
        <f t="array" ref="V103">IF(OR(A103="",C103=""),"",INDEX(PtLookup!$A:$F,MATCH(1,(PtLookup!$A:$A=$A103)*(PtLookup!$B:$B=$C103),0),6))</f>
        <v/>
      </c>
      <c r="W103" s="126" t="str">
        <f t="shared" si="12"/>
        <v/>
      </c>
      <c r="X103" s="125" t="str">
        <f>IFERROR(__xludf.DUMMYFUNCTION("IF(OR(A103="""",B103=""""),"""",IF(C103=""GRP"",RIGHT(TRIM(LEFT(E103,FIND(""–"",E103)-3)),3),REGEXEXTRACT(LEFT(E103,5),""\w{3}"")))"),"")</f>
        <v/>
      </c>
      <c r="Y103" s="125" t="str">
        <f t="shared" si="13"/>
        <v/>
      </c>
      <c r="Z103" s="125"/>
      <c r="AA103" s="126" t="str">
        <f t="shared" si="14"/>
        <v/>
      </c>
      <c r="AB103" s="125" t="str">
        <f>IFERROR(__xludf.DUMMYFUNCTION("IF(OR(A103="""",B103=""""),"""",IF(C103=""GRP"",TRIM(RIGHT(E103,3)),REGEXEXTRACT(REGEXEXTRACT(MID(E103,F103,100),""[(]\w{3}[)]""),""\w{3}"")))"),"")</f>
        <v/>
      </c>
      <c r="AC103" s="125" t="str">
        <f t="shared" si="15"/>
        <v/>
      </c>
      <c r="AD103" s="125"/>
    </row>
    <row r="104" ht="9.0" customHeight="1">
      <c r="A104" s="120"/>
      <c r="B104" s="121"/>
      <c r="C104" s="122" t="str">
        <f t="array" ref="C104">IFERROR(INDEX(PtLookup!$H:$I,MATCH(B104,PtLookup!$I:$I,0),1),"")</f>
        <v/>
      </c>
      <c r="D104" s="122" t="str">
        <f t="array" ref="D104">IFERROR(INDEX(PtLookup!$A:$F,MATCH(1,(PtLookup!$A:$A=A104)*(PtLookup!$B:$B=C104),0),3),"")</f>
        <v/>
      </c>
      <c r="E104" s="127"/>
      <c r="F104" s="124" t="str">
        <f t="shared" si="1"/>
        <v/>
      </c>
      <c r="G104" s="124" t="str">
        <f t="shared" si="2"/>
        <v/>
      </c>
      <c r="H104" s="124" t="str">
        <f t="shared" si="3"/>
        <v/>
      </c>
      <c r="I104" s="124" t="str">
        <f t="shared" si="4"/>
        <v/>
      </c>
      <c r="J104" s="124" t="str">
        <f t="shared" si="5"/>
        <v/>
      </c>
      <c r="K104" s="124" t="str">
        <f t="shared" si="6"/>
        <v/>
      </c>
      <c r="L104" s="124" t="str">
        <f t="shared" si="7"/>
        <v/>
      </c>
      <c r="M104" s="124" t="str">
        <f t="shared" si="8"/>
        <v/>
      </c>
      <c r="N104" s="124" t="str">
        <f>IFERROR(__xludf.DUMMYFUNCTION("TRIM(IFERROR(IFERROR(REGEXEXTRACT(E104,""\s{2}\w\s""),REGEXEXTRACT(E104,""\s\w\s{2}"")),""""))"),"")</f>
        <v/>
      </c>
      <c r="O104" s="124" t="str">
        <f>IFERROR(__xludf.DUMMYFUNCTION("IF(N104=""p"",REGEXEXTRACT(MID(E104,I104-2,2),""\d+"")+0,"""")"),"")</f>
        <v/>
      </c>
      <c r="P104" s="124" t="str">
        <f>IFERROR(__xludf.DUMMYFUNCTION("IF(N104=""p"",REGEXEXTRACT(MID(E104,I104+1,2),""\d+"")+0,"""")"),"")</f>
        <v/>
      </c>
      <c r="Q104" s="124" t="str">
        <f t="shared" si="9"/>
        <v/>
      </c>
      <c r="R104" s="124" t="str">
        <f t="shared" si="10"/>
        <v/>
      </c>
      <c r="S104" s="125" t="str">
        <f t="shared" si="11"/>
        <v/>
      </c>
      <c r="T104" s="125" t="str">
        <f t="array" ref="T104">IF(OR(A104="",C104=""),"",INDEX(PtLookup!$A:$F,MATCH(1,(PtLookup!$A:$A=$A104)*(PtLookup!$B:$B=$C104),0),4))</f>
        <v/>
      </c>
      <c r="U104" s="125" t="str">
        <f t="array" ref="U104">IF(OR(A104="",C104=""),"",INDEX(PtLookup!$A:$F,MATCH(1,(PtLookup!$A:$A=$A104)*(PtLookup!$B:$B=$C104),0),5))</f>
        <v/>
      </c>
      <c r="V104" s="125" t="str">
        <f t="array" ref="V104">IF(OR(A104="",C104=""),"",INDEX(PtLookup!$A:$F,MATCH(1,(PtLookup!$A:$A=$A104)*(PtLookup!$B:$B=$C104),0),6))</f>
        <v/>
      </c>
      <c r="W104" s="126" t="str">
        <f t="shared" si="12"/>
        <v/>
      </c>
      <c r="X104" s="125" t="str">
        <f>IFERROR(__xludf.DUMMYFUNCTION("IF(OR(A104="""",B104=""""),"""",IF(C104=""GRP"",RIGHT(TRIM(LEFT(E104,FIND(""–"",E104)-3)),3),REGEXEXTRACT(LEFT(E104,5),""\w{3}"")))"),"")</f>
        <v/>
      </c>
      <c r="Y104" s="125" t="str">
        <f t="shared" si="13"/>
        <v/>
      </c>
      <c r="Z104" s="125"/>
      <c r="AA104" s="126" t="str">
        <f t="shared" si="14"/>
        <v/>
      </c>
      <c r="AB104" s="125" t="str">
        <f>IFERROR(__xludf.DUMMYFUNCTION("IF(OR(A104="""",B104=""""),"""",IF(C104=""GRP"",TRIM(RIGHT(E104,3)),REGEXEXTRACT(REGEXEXTRACT(MID(E104,F104,100),""[(]\w{3}[)]""),""\w{3}"")))"),"")</f>
        <v/>
      </c>
      <c r="AC104" s="125" t="str">
        <f t="shared" si="15"/>
        <v/>
      </c>
      <c r="AD104" s="125"/>
    </row>
    <row r="105" ht="9.0" customHeight="1">
      <c r="A105" s="120"/>
      <c r="B105" s="121"/>
      <c r="C105" s="122" t="str">
        <f t="array" ref="C105">IFERROR(INDEX(PtLookup!$H:$I,MATCH(B105,PtLookup!$I:$I,0),1),"")</f>
        <v/>
      </c>
      <c r="D105" s="122" t="str">
        <f t="array" ref="D105">IFERROR(INDEX(PtLookup!$A:$F,MATCH(1,(PtLookup!$A:$A=A105)*(PtLookup!$B:$B=C105),0),3),"")</f>
        <v/>
      </c>
      <c r="E105" s="127"/>
      <c r="F105" s="124" t="str">
        <f t="shared" si="1"/>
        <v/>
      </c>
      <c r="G105" s="124" t="str">
        <f t="shared" si="2"/>
        <v/>
      </c>
      <c r="H105" s="124" t="str">
        <f t="shared" si="3"/>
        <v/>
      </c>
      <c r="I105" s="124" t="str">
        <f t="shared" si="4"/>
        <v/>
      </c>
      <c r="J105" s="124" t="str">
        <f t="shared" si="5"/>
        <v/>
      </c>
      <c r="K105" s="124" t="str">
        <f t="shared" si="6"/>
        <v/>
      </c>
      <c r="L105" s="124" t="str">
        <f t="shared" si="7"/>
        <v/>
      </c>
      <c r="M105" s="124" t="str">
        <f t="shared" si="8"/>
        <v/>
      </c>
      <c r="N105" s="124" t="str">
        <f>IFERROR(__xludf.DUMMYFUNCTION("TRIM(IFERROR(IFERROR(REGEXEXTRACT(E105,""\s{2}\w\s""),REGEXEXTRACT(E105,""\s\w\s{2}"")),""""))"),"")</f>
        <v/>
      </c>
      <c r="O105" s="124" t="str">
        <f>IFERROR(__xludf.DUMMYFUNCTION("IF(N105=""p"",REGEXEXTRACT(MID(E105,I105-2,2),""\d+"")+0,"""")"),"")</f>
        <v/>
      </c>
      <c r="P105" s="124" t="str">
        <f>IFERROR(__xludf.DUMMYFUNCTION("IF(N105=""p"",REGEXEXTRACT(MID(E105,I105+1,2),""\d+"")+0,"""")"),"")</f>
        <v/>
      </c>
      <c r="Q105" s="124" t="str">
        <f t="shared" si="9"/>
        <v/>
      </c>
      <c r="R105" s="124" t="str">
        <f t="shared" si="10"/>
        <v/>
      </c>
      <c r="S105" s="125" t="str">
        <f t="shared" si="11"/>
        <v/>
      </c>
      <c r="T105" s="125" t="str">
        <f t="array" ref="T105">IF(OR(A105="",C105=""),"",INDEX(PtLookup!$A:$F,MATCH(1,(PtLookup!$A:$A=$A105)*(PtLookup!$B:$B=$C105),0),4))</f>
        <v/>
      </c>
      <c r="U105" s="125" t="str">
        <f t="array" ref="U105">IF(OR(A105="",C105=""),"",INDEX(PtLookup!$A:$F,MATCH(1,(PtLookup!$A:$A=$A105)*(PtLookup!$B:$B=$C105),0),5))</f>
        <v/>
      </c>
      <c r="V105" s="125" t="str">
        <f t="array" ref="V105">IF(OR(A105="",C105=""),"",INDEX(PtLookup!$A:$F,MATCH(1,(PtLookup!$A:$A=$A105)*(PtLookup!$B:$B=$C105),0),6))</f>
        <v/>
      </c>
      <c r="W105" s="126" t="str">
        <f t="shared" si="12"/>
        <v/>
      </c>
      <c r="X105" s="125" t="str">
        <f>IFERROR(__xludf.DUMMYFUNCTION("IF(OR(A105="""",B105=""""),"""",IF(C105=""GRP"",RIGHT(TRIM(LEFT(E105,FIND(""–"",E105)-3)),3),REGEXEXTRACT(LEFT(E105,5),""\w{3}"")))"),"")</f>
        <v/>
      </c>
      <c r="Y105" s="125" t="str">
        <f t="shared" si="13"/>
        <v/>
      </c>
      <c r="Z105" s="125"/>
      <c r="AA105" s="126" t="str">
        <f t="shared" si="14"/>
        <v/>
      </c>
      <c r="AB105" s="125" t="str">
        <f>IFERROR(__xludf.DUMMYFUNCTION("IF(OR(A105="""",B105=""""),"""",IF(C105=""GRP"",TRIM(RIGHT(E105,3)),REGEXEXTRACT(REGEXEXTRACT(MID(E105,F105,100),""[(]\w{3}[)]""),""\w{3}"")))"),"")</f>
        <v/>
      </c>
      <c r="AC105" s="125" t="str">
        <f t="shared" si="15"/>
        <v/>
      </c>
      <c r="AD105" s="125"/>
    </row>
    <row r="106" ht="9.0" customHeight="1">
      <c r="A106" s="120"/>
      <c r="B106" s="121"/>
      <c r="C106" s="122" t="str">
        <f t="array" ref="C106">IFERROR(INDEX(PtLookup!$H:$I,MATCH(B106,PtLookup!$I:$I,0),1),"")</f>
        <v/>
      </c>
      <c r="D106" s="122" t="str">
        <f t="array" ref="D106">IFERROR(INDEX(PtLookup!$A:$F,MATCH(1,(PtLookup!$A:$A=A106)*(PtLookup!$B:$B=C106),0),3),"")</f>
        <v/>
      </c>
      <c r="E106" s="127"/>
      <c r="F106" s="124" t="str">
        <f t="shared" si="1"/>
        <v/>
      </c>
      <c r="G106" s="124" t="str">
        <f t="shared" si="2"/>
        <v/>
      </c>
      <c r="H106" s="124" t="str">
        <f t="shared" si="3"/>
        <v/>
      </c>
      <c r="I106" s="124" t="str">
        <f t="shared" si="4"/>
        <v/>
      </c>
      <c r="J106" s="124" t="str">
        <f t="shared" si="5"/>
        <v/>
      </c>
      <c r="K106" s="124" t="str">
        <f t="shared" si="6"/>
        <v/>
      </c>
      <c r="L106" s="124" t="str">
        <f t="shared" si="7"/>
        <v/>
      </c>
      <c r="M106" s="124" t="str">
        <f t="shared" si="8"/>
        <v/>
      </c>
      <c r="N106" s="124" t="str">
        <f>IFERROR(__xludf.DUMMYFUNCTION("TRIM(IFERROR(IFERROR(REGEXEXTRACT(E106,""\s{2}\w\s""),REGEXEXTRACT(E106,""\s\w\s{2}"")),""""))"),"")</f>
        <v/>
      </c>
      <c r="O106" s="124" t="str">
        <f>IFERROR(__xludf.DUMMYFUNCTION("IF(N106=""p"",REGEXEXTRACT(MID(E106,I106-2,2),""\d+"")+0,"""")"),"")</f>
        <v/>
      </c>
      <c r="P106" s="124" t="str">
        <f>IFERROR(__xludf.DUMMYFUNCTION("IF(N106=""p"",REGEXEXTRACT(MID(E106,I106+1,2),""\d+"")+0,"""")"),"")</f>
        <v/>
      </c>
      <c r="Q106" s="124" t="str">
        <f t="shared" si="9"/>
        <v/>
      </c>
      <c r="R106" s="124" t="str">
        <f t="shared" si="10"/>
        <v/>
      </c>
      <c r="S106" s="125" t="str">
        <f t="shared" si="11"/>
        <v/>
      </c>
      <c r="T106" s="125" t="str">
        <f t="array" ref="T106">IF(OR(A106="",C106=""),"",INDEX(PtLookup!$A:$F,MATCH(1,(PtLookup!$A:$A=$A106)*(PtLookup!$B:$B=$C106),0),4))</f>
        <v/>
      </c>
      <c r="U106" s="125" t="str">
        <f t="array" ref="U106">IF(OR(A106="",C106=""),"",INDEX(PtLookup!$A:$F,MATCH(1,(PtLookup!$A:$A=$A106)*(PtLookup!$B:$B=$C106),0),5))</f>
        <v/>
      </c>
      <c r="V106" s="125" t="str">
        <f t="array" ref="V106">IF(OR(A106="",C106=""),"",INDEX(PtLookup!$A:$F,MATCH(1,(PtLookup!$A:$A=$A106)*(PtLookup!$B:$B=$C106),0),6))</f>
        <v/>
      </c>
      <c r="W106" s="126" t="str">
        <f t="shared" si="12"/>
        <v/>
      </c>
      <c r="X106" s="125" t="str">
        <f>IFERROR(__xludf.DUMMYFUNCTION("IF(OR(A106="""",B106=""""),"""",IF(C106=""GRP"",RIGHT(TRIM(LEFT(E106,FIND(""–"",E106)-3)),3),REGEXEXTRACT(LEFT(E106,5),""\w{3}"")))"),"")</f>
        <v/>
      </c>
      <c r="Y106" s="125" t="str">
        <f t="shared" si="13"/>
        <v/>
      </c>
      <c r="Z106" s="125"/>
      <c r="AA106" s="126" t="str">
        <f t="shared" si="14"/>
        <v/>
      </c>
      <c r="AB106" s="125" t="str">
        <f>IFERROR(__xludf.DUMMYFUNCTION("IF(OR(A106="""",B106=""""),"""",IF(C106=""GRP"",TRIM(RIGHT(E106,3)),REGEXEXTRACT(REGEXEXTRACT(MID(E106,F106,100),""[(]\w{3}[)]""),""\w{3}"")))"),"")</f>
        <v/>
      </c>
      <c r="AC106" s="125" t="str">
        <f t="shared" si="15"/>
        <v/>
      </c>
      <c r="AD106" s="125"/>
    </row>
    <row r="107" ht="9.0" customHeight="1">
      <c r="A107" s="120"/>
      <c r="B107" s="121"/>
      <c r="C107" s="122" t="str">
        <f t="array" ref="C107">IFERROR(INDEX(PtLookup!$H:$I,MATCH(B107,PtLookup!$I:$I,0),1),"")</f>
        <v/>
      </c>
      <c r="D107" s="122" t="str">
        <f t="array" ref="D107">IFERROR(INDEX(PtLookup!$A:$F,MATCH(1,(PtLookup!$A:$A=A107)*(PtLookup!$B:$B=C107),0),3),"")</f>
        <v/>
      </c>
      <c r="E107" s="127"/>
      <c r="F107" s="124" t="str">
        <f t="shared" si="1"/>
        <v/>
      </c>
      <c r="G107" s="124" t="str">
        <f t="shared" si="2"/>
        <v/>
      </c>
      <c r="H107" s="124" t="str">
        <f t="shared" si="3"/>
        <v/>
      </c>
      <c r="I107" s="124" t="str">
        <f t="shared" si="4"/>
        <v/>
      </c>
      <c r="J107" s="124" t="str">
        <f t="shared" si="5"/>
        <v/>
      </c>
      <c r="K107" s="124" t="str">
        <f t="shared" si="6"/>
        <v/>
      </c>
      <c r="L107" s="124" t="str">
        <f t="shared" si="7"/>
        <v/>
      </c>
      <c r="M107" s="124" t="str">
        <f t="shared" si="8"/>
        <v/>
      </c>
      <c r="N107" s="124" t="str">
        <f>IFERROR(__xludf.DUMMYFUNCTION("TRIM(IFERROR(IFERROR(REGEXEXTRACT(E107,""\s{2}\w\s""),REGEXEXTRACT(E107,""\s\w\s{2}"")),""""))"),"")</f>
        <v/>
      </c>
      <c r="O107" s="124" t="str">
        <f>IFERROR(__xludf.DUMMYFUNCTION("IF(N107=""p"",REGEXEXTRACT(MID(E107,I107-2,2),""\d+"")+0,"""")"),"")</f>
        <v/>
      </c>
      <c r="P107" s="124" t="str">
        <f>IFERROR(__xludf.DUMMYFUNCTION("IF(N107=""p"",REGEXEXTRACT(MID(E107,I107+1,2),""\d+"")+0,"""")"),"")</f>
        <v/>
      </c>
      <c r="Q107" s="124" t="str">
        <f t="shared" si="9"/>
        <v/>
      </c>
      <c r="R107" s="124" t="str">
        <f t="shared" si="10"/>
        <v/>
      </c>
      <c r="S107" s="125" t="str">
        <f t="shared" si="11"/>
        <v/>
      </c>
      <c r="T107" s="125" t="str">
        <f t="array" ref="T107">IF(OR(A107="",C107=""),"",INDEX(PtLookup!$A:$F,MATCH(1,(PtLookup!$A:$A=$A107)*(PtLookup!$B:$B=$C107),0),4))</f>
        <v/>
      </c>
      <c r="U107" s="125" t="str">
        <f t="array" ref="U107">IF(OR(A107="",C107=""),"",INDEX(PtLookup!$A:$F,MATCH(1,(PtLookup!$A:$A=$A107)*(PtLookup!$B:$B=$C107),0),5))</f>
        <v/>
      </c>
      <c r="V107" s="125" t="str">
        <f t="array" ref="V107">IF(OR(A107="",C107=""),"",INDEX(PtLookup!$A:$F,MATCH(1,(PtLookup!$A:$A=$A107)*(PtLookup!$B:$B=$C107),0),6))</f>
        <v/>
      </c>
      <c r="W107" s="126" t="str">
        <f t="shared" si="12"/>
        <v/>
      </c>
      <c r="X107" s="125" t="str">
        <f>IFERROR(__xludf.DUMMYFUNCTION("IF(OR(A107="""",B107=""""),"""",IF(C107=""GRP"",RIGHT(TRIM(LEFT(E107,FIND(""–"",E107)-3)),3),REGEXEXTRACT(LEFT(E107,5),""\w{3}"")))"),"")</f>
        <v/>
      </c>
      <c r="Y107" s="125" t="str">
        <f t="shared" si="13"/>
        <v/>
      </c>
      <c r="Z107" s="125"/>
      <c r="AA107" s="126" t="str">
        <f t="shared" si="14"/>
        <v/>
      </c>
      <c r="AB107" s="125" t="str">
        <f>IFERROR(__xludf.DUMMYFUNCTION("IF(OR(A107="""",B107=""""),"""",IF(C107=""GRP"",TRIM(RIGHT(E107,3)),REGEXEXTRACT(REGEXEXTRACT(MID(E107,F107,100),""[(]\w{3}[)]""),""\w{3}"")))"),"")</f>
        <v/>
      </c>
      <c r="AC107" s="125" t="str">
        <f t="shared" si="15"/>
        <v/>
      </c>
      <c r="AD107" s="125"/>
    </row>
    <row r="108" ht="9.0" customHeight="1">
      <c r="A108" s="120"/>
      <c r="B108" s="121"/>
      <c r="C108" s="122" t="str">
        <f t="array" ref="C108">IFERROR(INDEX(PtLookup!$H:$I,MATCH(B108,PtLookup!$I:$I,0),1),"")</f>
        <v/>
      </c>
      <c r="D108" s="122" t="str">
        <f t="array" ref="D108">IFERROR(INDEX(PtLookup!$A:$F,MATCH(1,(PtLookup!$A:$A=A108)*(PtLookup!$B:$B=C108),0),3),"")</f>
        <v/>
      </c>
      <c r="E108" s="127"/>
      <c r="F108" s="124" t="str">
        <f t="shared" si="1"/>
        <v/>
      </c>
      <c r="G108" s="124" t="str">
        <f t="shared" si="2"/>
        <v/>
      </c>
      <c r="H108" s="124" t="str">
        <f t="shared" si="3"/>
        <v/>
      </c>
      <c r="I108" s="124" t="str">
        <f t="shared" si="4"/>
        <v/>
      </c>
      <c r="J108" s="124" t="str">
        <f t="shared" si="5"/>
        <v/>
      </c>
      <c r="K108" s="124" t="str">
        <f t="shared" si="6"/>
        <v/>
      </c>
      <c r="L108" s="124" t="str">
        <f t="shared" si="7"/>
        <v/>
      </c>
      <c r="M108" s="124" t="str">
        <f t="shared" si="8"/>
        <v/>
      </c>
      <c r="N108" s="124" t="str">
        <f>IFERROR(__xludf.DUMMYFUNCTION("TRIM(IFERROR(IFERROR(REGEXEXTRACT(E108,""\s{2}\w\s""),REGEXEXTRACT(E108,""\s\w\s{2}"")),""""))"),"")</f>
        <v/>
      </c>
      <c r="O108" s="124" t="str">
        <f>IFERROR(__xludf.DUMMYFUNCTION("IF(N108=""p"",REGEXEXTRACT(MID(E108,I108-2,2),""\d+"")+0,"""")"),"")</f>
        <v/>
      </c>
      <c r="P108" s="124" t="str">
        <f>IFERROR(__xludf.DUMMYFUNCTION("IF(N108=""p"",REGEXEXTRACT(MID(E108,I108+1,2),""\d+"")+0,"""")"),"")</f>
        <v/>
      </c>
      <c r="Q108" s="124" t="str">
        <f t="shared" si="9"/>
        <v/>
      </c>
      <c r="R108" s="124" t="str">
        <f t="shared" si="10"/>
        <v/>
      </c>
      <c r="S108" s="125" t="str">
        <f t="shared" si="11"/>
        <v/>
      </c>
      <c r="T108" s="125" t="str">
        <f t="array" ref="T108">IF(OR(A108="",C108=""),"",INDEX(PtLookup!$A:$F,MATCH(1,(PtLookup!$A:$A=$A108)*(PtLookup!$B:$B=$C108),0),4))</f>
        <v/>
      </c>
      <c r="U108" s="125" t="str">
        <f t="array" ref="U108">IF(OR(A108="",C108=""),"",INDEX(PtLookup!$A:$F,MATCH(1,(PtLookup!$A:$A=$A108)*(PtLookup!$B:$B=$C108),0),5))</f>
        <v/>
      </c>
      <c r="V108" s="125" t="str">
        <f t="array" ref="V108">IF(OR(A108="",C108=""),"",INDEX(PtLookup!$A:$F,MATCH(1,(PtLookup!$A:$A=$A108)*(PtLookup!$B:$B=$C108),0),6))</f>
        <v/>
      </c>
      <c r="W108" s="126" t="str">
        <f t="shared" si="12"/>
        <v/>
      </c>
      <c r="X108" s="125" t="str">
        <f>IFERROR(__xludf.DUMMYFUNCTION("IF(OR(A108="""",B108=""""),"""",IF(C108=""GRP"",RIGHT(TRIM(LEFT(E108,FIND(""–"",E108)-3)),3),REGEXEXTRACT(LEFT(E108,5),""\w{3}"")))"),"")</f>
        <v/>
      </c>
      <c r="Y108" s="125" t="str">
        <f t="shared" si="13"/>
        <v/>
      </c>
      <c r="Z108" s="125"/>
      <c r="AA108" s="126" t="str">
        <f t="shared" si="14"/>
        <v/>
      </c>
      <c r="AB108" s="125" t="str">
        <f>IFERROR(__xludf.DUMMYFUNCTION("IF(OR(A108="""",B108=""""),"""",IF(C108=""GRP"",TRIM(RIGHT(E108,3)),REGEXEXTRACT(REGEXEXTRACT(MID(E108,F108,100),""[(]\w{3}[)]""),""\w{3}"")))"),"")</f>
        <v/>
      </c>
      <c r="AC108" s="125" t="str">
        <f t="shared" si="15"/>
        <v/>
      </c>
      <c r="AD108" s="125"/>
    </row>
    <row r="109" ht="9.0" customHeight="1">
      <c r="A109" s="120"/>
      <c r="B109" s="121"/>
      <c r="C109" s="122" t="str">
        <f t="array" ref="C109">IFERROR(INDEX(PtLookup!$H:$I,MATCH(B109,PtLookup!$I:$I,0),1),"")</f>
        <v/>
      </c>
      <c r="D109" s="122" t="str">
        <f t="array" ref="D109">IFERROR(INDEX(PtLookup!$A:$F,MATCH(1,(PtLookup!$A:$A=A109)*(PtLookup!$B:$B=C109),0),3),"")</f>
        <v/>
      </c>
      <c r="E109" s="127"/>
      <c r="F109" s="124" t="str">
        <f t="shared" si="1"/>
        <v/>
      </c>
      <c r="G109" s="124" t="str">
        <f t="shared" si="2"/>
        <v/>
      </c>
      <c r="H109" s="124" t="str">
        <f t="shared" si="3"/>
        <v/>
      </c>
      <c r="I109" s="124" t="str">
        <f t="shared" si="4"/>
        <v/>
      </c>
      <c r="J109" s="124" t="str">
        <f t="shared" si="5"/>
        <v/>
      </c>
      <c r="K109" s="124" t="str">
        <f t="shared" si="6"/>
        <v/>
      </c>
      <c r="L109" s="124" t="str">
        <f t="shared" si="7"/>
        <v/>
      </c>
      <c r="M109" s="124" t="str">
        <f t="shared" si="8"/>
        <v/>
      </c>
      <c r="N109" s="124" t="str">
        <f>IFERROR(__xludf.DUMMYFUNCTION("TRIM(IFERROR(IFERROR(REGEXEXTRACT(E109,""\s{2}\w\s""),REGEXEXTRACT(E109,""\s\w\s{2}"")),""""))"),"")</f>
        <v/>
      </c>
      <c r="O109" s="124" t="str">
        <f>IFERROR(__xludf.DUMMYFUNCTION("IF(N109=""p"",REGEXEXTRACT(MID(E109,I109-2,2),""\d+"")+0,"""")"),"")</f>
        <v/>
      </c>
      <c r="P109" s="124" t="str">
        <f>IFERROR(__xludf.DUMMYFUNCTION("IF(N109=""p"",REGEXEXTRACT(MID(E109,I109+1,2),""\d+"")+0,"""")"),"")</f>
        <v/>
      </c>
      <c r="Q109" s="124" t="str">
        <f t="shared" si="9"/>
        <v/>
      </c>
      <c r="R109" s="124" t="str">
        <f t="shared" si="10"/>
        <v/>
      </c>
      <c r="S109" s="125" t="str">
        <f t="shared" si="11"/>
        <v/>
      </c>
      <c r="T109" s="125" t="str">
        <f t="array" ref="T109">IF(OR(A109="",C109=""),"",INDEX(PtLookup!$A:$F,MATCH(1,(PtLookup!$A:$A=$A109)*(PtLookup!$B:$B=$C109),0),4))</f>
        <v/>
      </c>
      <c r="U109" s="125" t="str">
        <f t="array" ref="U109">IF(OR(A109="",C109=""),"",INDEX(PtLookup!$A:$F,MATCH(1,(PtLookup!$A:$A=$A109)*(PtLookup!$B:$B=$C109),0),5))</f>
        <v/>
      </c>
      <c r="V109" s="125" t="str">
        <f t="array" ref="V109">IF(OR(A109="",C109=""),"",INDEX(PtLookup!$A:$F,MATCH(1,(PtLookup!$A:$A=$A109)*(PtLookup!$B:$B=$C109),0),6))</f>
        <v/>
      </c>
      <c r="W109" s="126" t="str">
        <f t="shared" si="12"/>
        <v/>
      </c>
      <c r="X109" s="125" t="str">
        <f>IFERROR(__xludf.DUMMYFUNCTION("IF(OR(A109="""",B109=""""),"""",IF(C109=""GRP"",RIGHT(TRIM(LEFT(E109,FIND(""–"",E109)-3)),3),REGEXEXTRACT(LEFT(E109,5),""\w{3}"")))"),"")</f>
        <v/>
      </c>
      <c r="Y109" s="125" t="str">
        <f t="shared" si="13"/>
        <v/>
      </c>
      <c r="Z109" s="125"/>
      <c r="AA109" s="126" t="str">
        <f t="shared" si="14"/>
        <v/>
      </c>
      <c r="AB109" s="125" t="str">
        <f>IFERROR(__xludf.DUMMYFUNCTION("IF(OR(A109="""",B109=""""),"""",IF(C109=""GRP"",TRIM(RIGHT(E109,3)),REGEXEXTRACT(REGEXEXTRACT(MID(E109,F109,100),""[(]\w{3}[)]""),""\w{3}"")))"),"")</f>
        <v/>
      </c>
      <c r="AC109" s="125" t="str">
        <f t="shared" si="15"/>
        <v/>
      </c>
      <c r="AD109" s="125"/>
    </row>
    <row r="110" ht="9.0" customHeight="1">
      <c r="A110" s="120"/>
      <c r="B110" s="121"/>
      <c r="C110" s="122" t="str">
        <f t="array" ref="C110">IFERROR(INDEX(PtLookup!$H:$I,MATCH(B110,PtLookup!$I:$I,0),1),"")</f>
        <v/>
      </c>
      <c r="D110" s="122" t="str">
        <f t="array" ref="D110">IFERROR(INDEX(PtLookup!$A:$F,MATCH(1,(PtLookup!$A:$A=A110)*(PtLookup!$B:$B=C110),0),3),"")</f>
        <v/>
      </c>
      <c r="E110" s="127"/>
      <c r="F110" s="124" t="str">
        <f t="shared" si="1"/>
        <v/>
      </c>
      <c r="G110" s="124" t="str">
        <f t="shared" si="2"/>
        <v/>
      </c>
      <c r="H110" s="124" t="str">
        <f t="shared" si="3"/>
        <v/>
      </c>
      <c r="I110" s="124" t="str">
        <f t="shared" si="4"/>
        <v/>
      </c>
      <c r="J110" s="124" t="str">
        <f t="shared" si="5"/>
        <v/>
      </c>
      <c r="K110" s="124" t="str">
        <f t="shared" si="6"/>
        <v/>
      </c>
      <c r="L110" s="124" t="str">
        <f t="shared" si="7"/>
        <v/>
      </c>
      <c r="M110" s="124" t="str">
        <f t="shared" si="8"/>
        <v/>
      </c>
      <c r="N110" s="124" t="str">
        <f>IFERROR(__xludf.DUMMYFUNCTION("TRIM(IFERROR(IFERROR(REGEXEXTRACT(E110,""\s{2}\w\s""),REGEXEXTRACT(E110,""\s\w\s{2}"")),""""))"),"")</f>
        <v/>
      </c>
      <c r="O110" s="124" t="str">
        <f>IFERROR(__xludf.DUMMYFUNCTION("IF(N110=""p"",REGEXEXTRACT(MID(E110,I110-2,2),""\d+"")+0,"""")"),"")</f>
        <v/>
      </c>
      <c r="P110" s="124" t="str">
        <f>IFERROR(__xludf.DUMMYFUNCTION("IF(N110=""p"",REGEXEXTRACT(MID(E110,I110+1,2),""\d+"")+0,"""")"),"")</f>
        <v/>
      </c>
      <c r="Q110" s="124" t="str">
        <f t="shared" si="9"/>
        <v/>
      </c>
      <c r="R110" s="124" t="str">
        <f t="shared" si="10"/>
        <v/>
      </c>
      <c r="S110" s="125" t="str">
        <f t="shared" si="11"/>
        <v/>
      </c>
      <c r="T110" s="125" t="str">
        <f t="array" ref="T110">IF(OR(A110="",C110=""),"",INDEX(PtLookup!$A:$F,MATCH(1,(PtLookup!$A:$A=$A110)*(PtLookup!$B:$B=$C110),0),4))</f>
        <v/>
      </c>
      <c r="U110" s="125" t="str">
        <f t="array" ref="U110">IF(OR(A110="",C110=""),"",INDEX(PtLookup!$A:$F,MATCH(1,(PtLookup!$A:$A=$A110)*(PtLookup!$B:$B=$C110),0),5))</f>
        <v/>
      </c>
      <c r="V110" s="125" t="str">
        <f t="array" ref="V110">IF(OR(A110="",C110=""),"",INDEX(PtLookup!$A:$F,MATCH(1,(PtLookup!$A:$A=$A110)*(PtLookup!$B:$B=$C110),0),6))</f>
        <v/>
      </c>
      <c r="W110" s="126" t="str">
        <f t="shared" si="12"/>
        <v/>
      </c>
      <c r="X110" s="125" t="str">
        <f>IFERROR(__xludf.DUMMYFUNCTION("IF(OR(A110="""",B110=""""),"""",IF(C110=""GRP"",RIGHT(TRIM(LEFT(E110,FIND(""–"",E110)-3)),3),REGEXEXTRACT(LEFT(E110,5),""\w{3}"")))"),"")</f>
        <v/>
      </c>
      <c r="Y110" s="125" t="str">
        <f t="shared" si="13"/>
        <v/>
      </c>
      <c r="Z110" s="125"/>
      <c r="AA110" s="126" t="str">
        <f t="shared" si="14"/>
        <v/>
      </c>
      <c r="AB110" s="125" t="str">
        <f>IFERROR(__xludf.DUMMYFUNCTION("IF(OR(A110="""",B110=""""),"""",IF(C110=""GRP"",TRIM(RIGHT(E110,3)),REGEXEXTRACT(REGEXEXTRACT(MID(E110,F110,100),""[(]\w{3}[)]""),""\w{3}"")))"),"")</f>
        <v/>
      </c>
      <c r="AC110" s="125" t="str">
        <f t="shared" si="15"/>
        <v/>
      </c>
      <c r="AD110" s="125"/>
    </row>
    <row r="111" ht="9.0" customHeight="1">
      <c r="A111" s="120"/>
      <c r="B111" s="121"/>
      <c r="C111" s="122" t="str">
        <f t="array" ref="C111">IFERROR(INDEX(PtLookup!$H:$I,MATCH(B111,PtLookup!$I:$I,0),1),"")</f>
        <v/>
      </c>
      <c r="D111" s="122" t="str">
        <f t="array" ref="D111">IFERROR(INDEX(PtLookup!$A:$F,MATCH(1,(PtLookup!$A:$A=A111)*(PtLookup!$B:$B=C111),0),3),"")</f>
        <v/>
      </c>
      <c r="E111" s="127"/>
      <c r="F111" s="124" t="str">
        <f t="shared" si="1"/>
        <v/>
      </c>
      <c r="G111" s="124" t="str">
        <f t="shared" si="2"/>
        <v/>
      </c>
      <c r="H111" s="124" t="str">
        <f t="shared" si="3"/>
        <v/>
      </c>
      <c r="I111" s="124" t="str">
        <f t="shared" si="4"/>
        <v/>
      </c>
      <c r="J111" s="124" t="str">
        <f t="shared" si="5"/>
        <v/>
      </c>
      <c r="K111" s="124" t="str">
        <f t="shared" si="6"/>
        <v/>
      </c>
      <c r="L111" s="124" t="str">
        <f t="shared" si="7"/>
        <v/>
      </c>
      <c r="M111" s="124" t="str">
        <f t="shared" si="8"/>
        <v/>
      </c>
      <c r="N111" s="124" t="str">
        <f>IFERROR(__xludf.DUMMYFUNCTION("TRIM(IFERROR(IFERROR(REGEXEXTRACT(E111,""\s{2}\w\s""),REGEXEXTRACT(E111,""\s\w\s{2}"")),""""))"),"")</f>
        <v/>
      </c>
      <c r="O111" s="124" t="str">
        <f>IFERROR(__xludf.DUMMYFUNCTION("IF(N111=""p"",REGEXEXTRACT(MID(E111,I111-2,2),""\d+"")+0,"""")"),"")</f>
        <v/>
      </c>
      <c r="P111" s="124" t="str">
        <f>IFERROR(__xludf.DUMMYFUNCTION("IF(N111=""p"",REGEXEXTRACT(MID(E111,I111+1,2),""\d+"")+0,"""")"),"")</f>
        <v/>
      </c>
      <c r="Q111" s="124" t="str">
        <f t="shared" si="9"/>
        <v/>
      </c>
      <c r="R111" s="124" t="str">
        <f t="shared" si="10"/>
        <v/>
      </c>
      <c r="S111" s="125" t="str">
        <f t="shared" si="11"/>
        <v/>
      </c>
      <c r="T111" s="125" t="str">
        <f t="array" ref="T111">IF(OR(A111="",C111=""),"",INDEX(PtLookup!$A:$F,MATCH(1,(PtLookup!$A:$A=$A111)*(PtLookup!$B:$B=$C111),0),4))</f>
        <v/>
      </c>
      <c r="U111" s="125" t="str">
        <f t="array" ref="U111">IF(OR(A111="",C111=""),"",INDEX(PtLookup!$A:$F,MATCH(1,(PtLookup!$A:$A=$A111)*(PtLookup!$B:$B=$C111),0),5))</f>
        <v/>
      </c>
      <c r="V111" s="125" t="str">
        <f t="array" ref="V111">IF(OR(A111="",C111=""),"",INDEX(PtLookup!$A:$F,MATCH(1,(PtLookup!$A:$A=$A111)*(PtLookup!$B:$B=$C111),0),6))</f>
        <v/>
      </c>
      <c r="W111" s="126" t="str">
        <f t="shared" si="12"/>
        <v/>
      </c>
      <c r="X111" s="125" t="str">
        <f>IFERROR(__xludf.DUMMYFUNCTION("IF(OR(A111="""",B111=""""),"""",IF(C111=""GRP"",RIGHT(TRIM(LEFT(E111,FIND(""–"",E111)-3)),3),REGEXEXTRACT(LEFT(E111,5),""\w{3}"")))"),"")</f>
        <v/>
      </c>
      <c r="Y111" s="125" t="str">
        <f t="shared" si="13"/>
        <v/>
      </c>
      <c r="Z111" s="125"/>
      <c r="AA111" s="126" t="str">
        <f t="shared" si="14"/>
        <v/>
      </c>
      <c r="AB111" s="125" t="str">
        <f>IFERROR(__xludf.DUMMYFUNCTION("IF(OR(A111="""",B111=""""),"""",IF(C111=""GRP"",TRIM(RIGHT(E111,3)),REGEXEXTRACT(REGEXEXTRACT(MID(E111,F111,100),""[(]\w{3}[)]""),""\w{3}"")))"),"")</f>
        <v/>
      </c>
      <c r="AC111" s="125" t="str">
        <f t="shared" si="15"/>
        <v/>
      </c>
      <c r="AD111" s="125"/>
    </row>
    <row r="112" ht="9.0" customHeight="1">
      <c r="A112" s="120"/>
      <c r="B112" s="121"/>
      <c r="C112" s="122" t="str">
        <f t="array" ref="C112">IFERROR(INDEX(PtLookup!$H:$I,MATCH(B112,PtLookup!$I:$I,0),1),"")</f>
        <v/>
      </c>
      <c r="D112" s="122" t="str">
        <f t="array" ref="D112">IFERROR(INDEX(PtLookup!$A:$F,MATCH(1,(PtLookup!$A:$A=A112)*(PtLookup!$B:$B=C112),0),3),"")</f>
        <v/>
      </c>
      <c r="E112" s="127"/>
      <c r="F112" s="124" t="str">
        <f t="shared" si="1"/>
        <v/>
      </c>
      <c r="G112" s="124" t="str">
        <f t="shared" si="2"/>
        <v/>
      </c>
      <c r="H112" s="124" t="str">
        <f t="shared" si="3"/>
        <v/>
      </c>
      <c r="I112" s="124" t="str">
        <f t="shared" si="4"/>
        <v/>
      </c>
      <c r="J112" s="124" t="str">
        <f t="shared" si="5"/>
        <v/>
      </c>
      <c r="K112" s="124" t="str">
        <f t="shared" si="6"/>
        <v/>
      </c>
      <c r="L112" s="124" t="str">
        <f t="shared" si="7"/>
        <v/>
      </c>
      <c r="M112" s="124" t="str">
        <f t="shared" si="8"/>
        <v/>
      </c>
      <c r="N112" s="124" t="str">
        <f>IFERROR(__xludf.DUMMYFUNCTION("TRIM(IFERROR(IFERROR(REGEXEXTRACT(E112,""\s{2}\w\s""),REGEXEXTRACT(E112,""\s\w\s{2}"")),""""))"),"")</f>
        <v/>
      </c>
      <c r="O112" s="124" t="str">
        <f>IFERROR(__xludf.DUMMYFUNCTION("IF(N112=""p"",REGEXEXTRACT(MID(E112,I112-2,2),""\d+"")+0,"""")"),"")</f>
        <v/>
      </c>
      <c r="P112" s="124" t="str">
        <f>IFERROR(__xludf.DUMMYFUNCTION("IF(N112=""p"",REGEXEXTRACT(MID(E112,I112+1,2),""\d+"")+0,"""")"),"")</f>
        <v/>
      </c>
      <c r="Q112" s="124" t="str">
        <f t="shared" si="9"/>
        <v/>
      </c>
      <c r="R112" s="124" t="str">
        <f t="shared" si="10"/>
        <v/>
      </c>
      <c r="S112" s="125" t="str">
        <f t="shared" si="11"/>
        <v/>
      </c>
      <c r="T112" s="125" t="str">
        <f t="array" ref="T112">IF(OR(A112="",C112=""),"",INDEX(PtLookup!$A:$F,MATCH(1,(PtLookup!$A:$A=$A112)*(PtLookup!$B:$B=$C112),0),4))</f>
        <v/>
      </c>
      <c r="U112" s="125" t="str">
        <f t="array" ref="U112">IF(OR(A112="",C112=""),"",INDEX(PtLookup!$A:$F,MATCH(1,(PtLookup!$A:$A=$A112)*(PtLookup!$B:$B=$C112),0),5))</f>
        <v/>
      </c>
      <c r="V112" s="125" t="str">
        <f t="array" ref="V112">IF(OR(A112="",C112=""),"",INDEX(PtLookup!$A:$F,MATCH(1,(PtLookup!$A:$A=$A112)*(PtLookup!$B:$B=$C112),0),6))</f>
        <v/>
      </c>
      <c r="W112" s="126" t="str">
        <f t="shared" si="12"/>
        <v/>
      </c>
      <c r="X112" s="125" t="str">
        <f>IFERROR(__xludf.DUMMYFUNCTION("IF(OR(A112="""",B112=""""),"""",IF(C112=""GRP"",RIGHT(TRIM(LEFT(E112,FIND(""–"",E112)-3)),3),REGEXEXTRACT(LEFT(E112,5),""\w{3}"")))"),"")</f>
        <v/>
      </c>
      <c r="Y112" s="125" t="str">
        <f t="shared" si="13"/>
        <v/>
      </c>
      <c r="Z112" s="125"/>
      <c r="AA112" s="126" t="str">
        <f t="shared" si="14"/>
        <v/>
      </c>
      <c r="AB112" s="125" t="str">
        <f>IFERROR(__xludf.DUMMYFUNCTION("IF(OR(A112="""",B112=""""),"""",IF(C112=""GRP"",TRIM(RIGHT(E112,3)),REGEXEXTRACT(REGEXEXTRACT(MID(E112,F112,100),""[(]\w{3}[)]""),""\w{3}"")))"),"")</f>
        <v/>
      </c>
      <c r="AC112" s="125" t="str">
        <f t="shared" si="15"/>
        <v/>
      </c>
      <c r="AD112" s="125"/>
    </row>
    <row r="113" ht="9.0" customHeight="1">
      <c r="A113" s="120"/>
      <c r="B113" s="121"/>
      <c r="C113" s="122" t="str">
        <f t="array" ref="C113">IFERROR(INDEX(PtLookup!$H:$I,MATCH(B113,PtLookup!$I:$I,0),1),"")</f>
        <v/>
      </c>
      <c r="D113" s="122" t="str">
        <f t="array" ref="D113">IFERROR(INDEX(PtLookup!$A:$F,MATCH(1,(PtLookup!$A:$A=A113)*(PtLookup!$B:$B=C113),0),3),"")</f>
        <v/>
      </c>
      <c r="E113" s="127"/>
      <c r="F113" s="124" t="str">
        <f t="shared" si="1"/>
        <v/>
      </c>
      <c r="G113" s="124" t="str">
        <f t="shared" si="2"/>
        <v/>
      </c>
      <c r="H113" s="124" t="str">
        <f t="shared" si="3"/>
        <v/>
      </c>
      <c r="I113" s="124" t="str">
        <f t="shared" si="4"/>
        <v/>
      </c>
      <c r="J113" s="124" t="str">
        <f t="shared" si="5"/>
        <v/>
      </c>
      <c r="K113" s="124" t="str">
        <f t="shared" si="6"/>
        <v/>
      </c>
      <c r="L113" s="124" t="str">
        <f t="shared" si="7"/>
        <v/>
      </c>
      <c r="M113" s="124" t="str">
        <f t="shared" si="8"/>
        <v/>
      </c>
      <c r="N113" s="124" t="str">
        <f>IFERROR(__xludf.DUMMYFUNCTION("TRIM(IFERROR(IFERROR(REGEXEXTRACT(E113,""\s{2}\w\s""),REGEXEXTRACT(E113,""\s\w\s{2}"")),""""))"),"")</f>
        <v/>
      </c>
      <c r="O113" s="124" t="str">
        <f>IFERROR(__xludf.DUMMYFUNCTION("IF(N113=""p"",REGEXEXTRACT(MID(E113,I113-2,2),""\d+"")+0,"""")"),"")</f>
        <v/>
      </c>
      <c r="P113" s="124" t="str">
        <f>IFERROR(__xludf.DUMMYFUNCTION("IF(N113=""p"",REGEXEXTRACT(MID(E113,I113+1,2),""\d+"")+0,"""")"),"")</f>
        <v/>
      </c>
      <c r="Q113" s="124" t="str">
        <f t="shared" si="9"/>
        <v/>
      </c>
      <c r="R113" s="124" t="str">
        <f t="shared" si="10"/>
        <v/>
      </c>
      <c r="S113" s="125" t="str">
        <f t="shared" si="11"/>
        <v/>
      </c>
      <c r="T113" s="125" t="str">
        <f t="array" ref="T113">IF(OR(A113="",C113=""),"",INDEX(PtLookup!$A:$F,MATCH(1,(PtLookup!$A:$A=$A113)*(PtLookup!$B:$B=$C113),0),4))</f>
        <v/>
      </c>
      <c r="U113" s="125" t="str">
        <f t="array" ref="U113">IF(OR(A113="",C113=""),"",INDEX(PtLookup!$A:$F,MATCH(1,(PtLookup!$A:$A=$A113)*(PtLookup!$B:$B=$C113),0),5))</f>
        <v/>
      </c>
      <c r="V113" s="125" t="str">
        <f t="array" ref="V113">IF(OR(A113="",C113=""),"",INDEX(PtLookup!$A:$F,MATCH(1,(PtLookup!$A:$A=$A113)*(PtLookup!$B:$B=$C113),0),6))</f>
        <v/>
      </c>
      <c r="W113" s="126" t="str">
        <f t="shared" si="12"/>
        <v/>
      </c>
      <c r="X113" s="125" t="str">
        <f>IFERROR(__xludf.DUMMYFUNCTION("IF(OR(A113="""",B113=""""),"""",IF(C113=""GRP"",RIGHT(TRIM(LEFT(E113,FIND(""–"",E113)-3)),3),REGEXEXTRACT(LEFT(E113,5),""\w{3}"")))"),"")</f>
        <v/>
      </c>
      <c r="Y113" s="125" t="str">
        <f t="shared" si="13"/>
        <v/>
      </c>
      <c r="Z113" s="125"/>
      <c r="AA113" s="126" t="str">
        <f t="shared" si="14"/>
        <v/>
      </c>
      <c r="AB113" s="125" t="str">
        <f>IFERROR(__xludf.DUMMYFUNCTION("IF(OR(A113="""",B113=""""),"""",IF(C113=""GRP"",TRIM(RIGHT(E113,3)),REGEXEXTRACT(REGEXEXTRACT(MID(E113,F113,100),""[(]\w{3}[)]""),""\w{3}"")))"),"")</f>
        <v/>
      </c>
      <c r="AC113" s="125" t="str">
        <f t="shared" si="15"/>
        <v/>
      </c>
      <c r="AD113" s="125"/>
    </row>
    <row r="114" ht="9.0" customHeight="1">
      <c r="A114" s="120"/>
      <c r="B114" s="121"/>
      <c r="C114" s="122" t="str">
        <f t="array" ref="C114">IFERROR(INDEX(PtLookup!$H:$I,MATCH(B114,PtLookup!$I:$I,0),1),"")</f>
        <v/>
      </c>
      <c r="D114" s="122" t="str">
        <f t="array" ref="D114">IFERROR(INDEX(PtLookup!$A:$F,MATCH(1,(PtLookup!$A:$A=A114)*(PtLookup!$B:$B=C114),0),3),"")</f>
        <v/>
      </c>
      <c r="E114" s="127"/>
      <c r="F114" s="124" t="str">
        <f t="shared" si="1"/>
        <v/>
      </c>
      <c r="G114" s="124" t="str">
        <f t="shared" si="2"/>
        <v/>
      </c>
      <c r="H114" s="124" t="str">
        <f t="shared" si="3"/>
        <v/>
      </c>
      <c r="I114" s="124" t="str">
        <f t="shared" si="4"/>
        <v/>
      </c>
      <c r="J114" s="124" t="str">
        <f t="shared" si="5"/>
        <v/>
      </c>
      <c r="K114" s="124" t="str">
        <f t="shared" si="6"/>
        <v/>
      </c>
      <c r="L114" s="124" t="str">
        <f t="shared" si="7"/>
        <v/>
      </c>
      <c r="M114" s="124" t="str">
        <f t="shared" si="8"/>
        <v/>
      </c>
      <c r="N114" s="124" t="str">
        <f>IFERROR(__xludf.DUMMYFUNCTION("TRIM(IFERROR(IFERROR(REGEXEXTRACT(E114,""\s{2}\w\s""),REGEXEXTRACT(E114,""\s\w\s{2}"")),""""))"),"")</f>
        <v/>
      </c>
      <c r="O114" s="124" t="str">
        <f>IFERROR(__xludf.DUMMYFUNCTION("IF(N114=""p"",REGEXEXTRACT(MID(E114,I114-2,2),""\d+"")+0,"""")"),"")</f>
        <v/>
      </c>
      <c r="P114" s="124" t="str">
        <f>IFERROR(__xludf.DUMMYFUNCTION("IF(N114=""p"",REGEXEXTRACT(MID(E114,I114+1,2),""\d+"")+0,"""")"),"")</f>
        <v/>
      </c>
      <c r="Q114" s="124" t="str">
        <f t="shared" si="9"/>
        <v/>
      </c>
      <c r="R114" s="124" t="str">
        <f t="shared" si="10"/>
        <v/>
      </c>
      <c r="S114" s="125" t="str">
        <f t="shared" si="11"/>
        <v/>
      </c>
      <c r="T114" s="125" t="str">
        <f t="array" ref="T114">IF(OR(A114="",C114=""),"",INDEX(PtLookup!$A:$F,MATCH(1,(PtLookup!$A:$A=$A114)*(PtLookup!$B:$B=$C114),0),4))</f>
        <v/>
      </c>
      <c r="U114" s="125" t="str">
        <f t="array" ref="U114">IF(OR(A114="",C114=""),"",INDEX(PtLookup!$A:$F,MATCH(1,(PtLookup!$A:$A=$A114)*(PtLookup!$B:$B=$C114),0),5))</f>
        <v/>
      </c>
      <c r="V114" s="125" t="str">
        <f t="array" ref="V114">IF(OR(A114="",C114=""),"",INDEX(PtLookup!$A:$F,MATCH(1,(PtLookup!$A:$A=$A114)*(PtLookup!$B:$B=$C114),0),6))</f>
        <v/>
      </c>
      <c r="W114" s="126" t="str">
        <f t="shared" si="12"/>
        <v/>
      </c>
      <c r="X114" s="125" t="str">
        <f>IFERROR(__xludf.DUMMYFUNCTION("IF(OR(A114="""",B114=""""),"""",IF(C114=""GRP"",RIGHT(TRIM(LEFT(E114,FIND(""–"",E114)-3)),3),REGEXEXTRACT(LEFT(E114,5),""\w{3}"")))"),"")</f>
        <v/>
      </c>
      <c r="Y114" s="125" t="str">
        <f t="shared" si="13"/>
        <v/>
      </c>
      <c r="Z114" s="125"/>
      <c r="AA114" s="126" t="str">
        <f t="shared" si="14"/>
        <v/>
      </c>
      <c r="AB114" s="125" t="str">
        <f>IFERROR(__xludf.DUMMYFUNCTION("IF(OR(A114="""",B114=""""),"""",IF(C114=""GRP"",TRIM(RIGHT(E114,3)),REGEXEXTRACT(REGEXEXTRACT(MID(E114,F114,100),""[(]\w{3}[)]""),""\w{3}"")))"),"")</f>
        <v/>
      </c>
      <c r="AC114" s="125" t="str">
        <f t="shared" si="15"/>
        <v/>
      </c>
      <c r="AD114" s="125"/>
    </row>
    <row r="115" ht="9.0" customHeight="1">
      <c r="A115" s="120"/>
      <c r="B115" s="121"/>
      <c r="C115" s="122" t="str">
        <f t="array" ref="C115">IFERROR(INDEX(PtLookup!$H:$I,MATCH(B115,PtLookup!$I:$I,0),1),"")</f>
        <v/>
      </c>
      <c r="D115" s="122" t="str">
        <f t="array" ref="D115">IFERROR(INDEX(PtLookup!$A:$F,MATCH(1,(PtLookup!$A:$A=A115)*(PtLookup!$B:$B=C115),0),3),"")</f>
        <v/>
      </c>
      <c r="E115" s="127"/>
      <c r="F115" s="124" t="str">
        <f t="shared" si="1"/>
        <v/>
      </c>
      <c r="G115" s="124" t="str">
        <f t="shared" si="2"/>
        <v/>
      </c>
      <c r="H115" s="124" t="str">
        <f t="shared" si="3"/>
        <v/>
      </c>
      <c r="I115" s="124" t="str">
        <f t="shared" si="4"/>
        <v/>
      </c>
      <c r="J115" s="124" t="str">
        <f t="shared" si="5"/>
        <v/>
      </c>
      <c r="K115" s="124" t="str">
        <f t="shared" si="6"/>
        <v/>
      </c>
      <c r="L115" s="124" t="str">
        <f t="shared" si="7"/>
        <v/>
      </c>
      <c r="M115" s="124" t="str">
        <f t="shared" si="8"/>
        <v/>
      </c>
      <c r="N115" s="124" t="str">
        <f>IFERROR(__xludf.DUMMYFUNCTION("TRIM(IFERROR(IFERROR(REGEXEXTRACT(E115,""\s{2}\w\s""),REGEXEXTRACT(E115,""\s\w\s{2}"")),""""))"),"")</f>
        <v/>
      </c>
      <c r="O115" s="124" t="str">
        <f>IFERROR(__xludf.DUMMYFUNCTION("IF(N115=""p"",REGEXEXTRACT(MID(E115,I115-2,2),""\d+"")+0,"""")"),"")</f>
        <v/>
      </c>
      <c r="P115" s="124" t="str">
        <f>IFERROR(__xludf.DUMMYFUNCTION("IF(N115=""p"",REGEXEXTRACT(MID(E115,I115+1,2),""\d+"")+0,"""")"),"")</f>
        <v/>
      </c>
      <c r="Q115" s="124" t="str">
        <f t="shared" si="9"/>
        <v/>
      </c>
      <c r="R115" s="124" t="str">
        <f t="shared" si="10"/>
        <v/>
      </c>
      <c r="S115" s="125" t="str">
        <f t="shared" si="11"/>
        <v/>
      </c>
      <c r="T115" s="125" t="str">
        <f t="array" ref="T115">IF(OR(A115="",C115=""),"",INDEX(PtLookup!$A:$F,MATCH(1,(PtLookup!$A:$A=$A115)*(PtLookup!$B:$B=$C115),0),4))</f>
        <v/>
      </c>
      <c r="U115" s="125" t="str">
        <f t="array" ref="U115">IF(OR(A115="",C115=""),"",INDEX(PtLookup!$A:$F,MATCH(1,(PtLookup!$A:$A=$A115)*(PtLookup!$B:$B=$C115),0),5))</f>
        <v/>
      </c>
      <c r="V115" s="125" t="str">
        <f t="array" ref="V115">IF(OR(A115="",C115=""),"",INDEX(PtLookup!$A:$F,MATCH(1,(PtLookup!$A:$A=$A115)*(PtLookup!$B:$B=$C115),0),6))</f>
        <v/>
      </c>
      <c r="W115" s="126" t="str">
        <f t="shared" si="12"/>
        <v/>
      </c>
      <c r="X115" s="125" t="str">
        <f>IFERROR(__xludf.DUMMYFUNCTION("IF(OR(A115="""",B115=""""),"""",IF(C115=""GRP"",RIGHT(TRIM(LEFT(E115,FIND(""–"",E115)-3)),3),REGEXEXTRACT(LEFT(E115,5),""\w{3}"")))"),"")</f>
        <v/>
      </c>
      <c r="Y115" s="125" t="str">
        <f t="shared" si="13"/>
        <v/>
      </c>
      <c r="Z115" s="125"/>
      <c r="AA115" s="126" t="str">
        <f t="shared" si="14"/>
        <v/>
      </c>
      <c r="AB115" s="125" t="str">
        <f>IFERROR(__xludf.DUMMYFUNCTION("IF(OR(A115="""",B115=""""),"""",IF(C115=""GRP"",TRIM(RIGHT(E115,3)),REGEXEXTRACT(REGEXEXTRACT(MID(E115,F115,100),""[(]\w{3}[)]""),""\w{3}"")))"),"")</f>
        <v/>
      </c>
      <c r="AC115" s="125" t="str">
        <f t="shared" si="15"/>
        <v/>
      </c>
      <c r="AD115" s="125"/>
    </row>
    <row r="116" ht="9.0" customHeight="1">
      <c r="A116" s="120"/>
      <c r="B116" s="121"/>
      <c r="C116" s="122" t="str">
        <f t="array" ref="C116">IFERROR(INDEX(PtLookup!$H:$I,MATCH(B116,PtLookup!$I:$I,0),1),"")</f>
        <v/>
      </c>
      <c r="D116" s="122" t="str">
        <f t="array" ref="D116">IFERROR(INDEX(PtLookup!$A:$F,MATCH(1,(PtLookup!$A:$A=A116)*(PtLookup!$B:$B=C116),0),3),"")</f>
        <v/>
      </c>
      <c r="E116" s="127"/>
      <c r="F116" s="124" t="str">
        <f t="shared" si="1"/>
        <v/>
      </c>
      <c r="G116" s="124" t="str">
        <f t="shared" si="2"/>
        <v/>
      </c>
      <c r="H116" s="124" t="str">
        <f t="shared" si="3"/>
        <v/>
      </c>
      <c r="I116" s="124" t="str">
        <f t="shared" si="4"/>
        <v/>
      </c>
      <c r="J116" s="124" t="str">
        <f t="shared" si="5"/>
        <v/>
      </c>
      <c r="K116" s="124" t="str">
        <f t="shared" si="6"/>
        <v/>
      </c>
      <c r="L116" s="124" t="str">
        <f t="shared" si="7"/>
        <v/>
      </c>
      <c r="M116" s="124" t="str">
        <f t="shared" si="8"/>
        <v/>
      </c>
      <c r="N116" s="124" t="str">
        <f>IFERROR(__xludf.DUMMYFUNCTION("TRIM(IFERROR(IFERROR(REGEXEXTRACT(E116,""\s{2}\w\s""),REGEXEXTRACT(E116,""\s\w\s{2}"")),""""))"),"")</f>
        <v/>
      </c>
      <c r="O116" s="124" t="str">
        <f>IFERROR(__xludf.DUMMYFUNCTION("IF(N116=""p"",REGEXEXTRACT(MID(E116,I116-2,2),""\d+"")+0,"""")"),"")</f>
        <v/>
      </c>
      <c r="P116" s="124" t="str">
        <f>IFERROR(__xludf.DUMMYFUNCTION("IF(N116=""p"",REGEXEXTRACT(MID(E116,I116+1,2),""\d+"")+0,"""")"),"")</f>
        <v/>
      </c>
      <c r="Q116" s="124" t="str">
        <f t="shared" si="9"/>
        <v/>
      </c>
      <c r="R116" s="124" t="str">
        <f t="shared" si="10"/>
        <v/>
      </c>
      <c r="S116" s="125" t="str">
        <f t="shared" si="11"/>
        <v/>
      </c>
      <c r="T116" s="125" t="str">
        <f t="array" ref="T116">IF(OR(A116="",C116=""),"",INDEX(PtLookup!$A:$F,MATCH(1,(PtLookup!$A:$A=$A116)*(PtLookup!$B:$B=$C116),0),4))</f>
        <v/>
      </c>
      <c r="U116" s="125" t="str">
        <f t="array" ref="U116">IF(OR(A116="",C116=""),"",INDEX(PtLookup!$A:$F,MATCH(1,(PtLookup!$A:$A=$A116)*(PtLookup!$B:$B=$C116),0),5))</f>
        <v/>
      </c>
      <c r="V116" s="125" t="str">
        <f t="array" ref="V116">IF(OR(A116="",C116=""),"",INDEX(PtLookup!$A:$F,MATCH(1,(PtLookup!$A:$A=$A116)*(PtLookup!$B:$B=$C116),0),6))</f>
        <v/>
      </c>
      <c r="W116" s="126" t="str">
        <f t="shared" si="12"/>
        <v/>
      </c>
      <c r="X116" s="125" t="str">
        <f>IFERROR(__xludf.DUMMYFUNCTION("IF(OR(A116="""",B116=""""),"""",IF(C116=""GRP"",RIGHT(TRIM(LEFT(E116,FIND(""–"",E116)-3)),3),REGEXEXTRACT(LEFT(E116,5),""\w{3}"")))"),"")</f>
        <v/>
      </c>
      <c r="Y116" s="125" t="str">
        <f t="shared" si="13"/>
        <v/>
      </c>
      <c r="Z116" s="125"/>
      <c r="AA116" s="126" t="str">
        <f t="shared" si="14"/>
        <v/>
      </c>
      <c r="AB116" s="125" t="str">
        <f>IFERROR(__xludf.DUMMYFUNCTION("IF(OR(A116="""",B116=""""),"""",IF(C116=""GRP"",TRIM(RIGHT(E116,3)),REGEXEXTRACT(REGEXEXTRACT(MID(E116,F116,100),""[(]\w{3}[)]""),""\w{3}"")))"),"")</f>
        <v/>
      </c>
      <c r="AC116" s="125" t="str">
        <f t="shared" si="15"/>
        <v/>
      </c>
      <c r="AD116" s="125"/>
    </row>
    <row r="117" ht="9.0" customHeight="1">
      <c r="A117" s="120"/>
      <c r="B117" s="121"/>
      <c r="C117" s="122" t="str">
        <f t="array" ref="C117">IFERROR(INDEX(PtLookup!$H:$I,MATCH(B117,PtLookup!$I:$I,0),1),"")</f>
        <v/>
      </c>
      <c r="D117" s="122" t="str">
        <f t="array" ref="D117">IFERROR(INDEX(PtLookup!$A:$F,MATCH(1,(PtLookup!$A:$A=A117)*(PtLookup!$B:$B=C117),0),3),"")</f>
        <v/>
      </c>
      <c r="E117" s="127"/>
      <c r="F117" s="124" t="str">
        <f t="shared" si="1"/>
        <v/>
      </c>
      <c r="G117" s="124" t="str">
        <f t="shared" si="2"/>
        <v/>
      </c>
      <c r="H117" s="124" t="str">
        <f t="shared" si="3"/>
        <v/>
      </c>
      <c r="I117" s="124" t="str">
        <f t="shared" si="4"/>
        <v/>
      </c>
      <c r="J117" s="124" t="str">
        <f t="shared" si="5"/>
        <v/>
      </c>
      <c r="K117" s="124" t="str">
        <f t="shared" si="6"/>
        <v/>
      </c>
      <c r="L117" s="124" t="str">
        <f t="shared" si="7"/>
        <v/>
      </c>
      <c r="M117" s="124" t="str">
        <f t="shared" si="8"/>
        <v/>
      </c>
      <c r="N117" s="124" t="str">
        <f>IFERROR(__xludf.DUMMYFUNCTION("TRIM(IFERROR(IFERROR(REGEXEXTRACT(E117,""\s{2}\w\s""),REGEXEXTRACT(E117,""\s\w\s{2}"")),""""))"),"")</f>
        <v/>
      </c>
      <c r="O117" s="124" t="str">
        <f>IFERROR(__xludf.DUMMYFUNCTION("IF(N117=""p"",REGEXEXTRACT(MID(E117,I117-2,2),""\d+"")+0,"""")"),"")</f>
        <v/>
      </c>
      <c r="P117" s="124" t="str">
        <f>IFERROR(__xludf.DUMMYFUNCTION("IF(N117=""p"",REGEXEXTRACT(MID(E117,I117+1,2),""\d+"")+0,"""")"),"")</f>
        <v/>
      </c>
      <c r="Q117" s="124" t="str">
        <f t="shared" si="9"/>
        <v/>
      </c>
      <c r="R117" s="124" t="str">
        <f t="shared" si="10"/>
        <v/>
      </c>
      <c r="S117" s="125" t="str">
        <f t="shared" si="11"/>
        <v/>
      </c>
      <c r="T117" s="125" t="str">
        <f t="array" ref="T117">IF(OR(A117="",C117=""),"",INDEX(PtLookup!$A:$F,MATCH(1,(PtLookup!$A:$A=$A117)*(PtLookup!$B:$B=$C117),0),4))</f>
        <v/>
      </c>
      <c r="U117" s="125" t="str">
        <f t="array" ref="U117">IF(OR(A117="",C117=""),"",INDEX(PtLookup!$A:$F,MATCH(1,(PtLookup!$A:$A=$A117)*(PtLookup!$B:$B=$C117),0),5))</f>
        <v/>
      </c>
      <c r="V117" s="125" t="str">
        <f t="array" ref="V117">IF(OR(A117="",C117=""),"",INDEX(PtLookup!$A:$F,MATCH(1,(PtLookup!$A:$A=$A117)*(PtLookup!$B:$B=$C117),0),6))</f>
        <v/>
      </c>
      <c r="W117" s="126" t="str">
        <f t="shared" si="12"/>
        <v/>
      </c>
      <c r="X117" s="125" t="str">
        <f>IFERROR(__xludf.DUMMYFUNCTION("IF(OR(A117="""",B117=""""),"""",IF(C117=""GRP"",RIGHT(TRIM(LEFT(E117,FIND(""–"",E117)-3)),3),REGEXEXTRACT(LEFT(E117,5),""\w{3}"")))"),"")</f>
        <v/>
      </c>
      <c r="Y117" s="125" t="str">
        <f t="shared" si="13"/>
        <v/>
      </c>
      <c r="Z117" s="125"/>
      <c r="AA117" s="126" t="str">
        <f t="shared" si="14"/>
        <v/>
      </c>
      <c r="AB117" s="125" t="str">
        <f>IFERROR(__xludf.DUMMYFUNCTION("IF(OR(A117="""",B117=""""),"""",IF(C117=""GRP"",TRIM(RIGHT(E117,3)),REGEXEXTRACT(REGEXEXTRACT(MID(E117,F117,100),""[(]\w{3}[)]""),""\w{3}"")))"),"")</f>
        <v/>
      </c>
      <c r="AC117" s="125" t="str">
        <f t="shared" si="15"/>
        <v/>
      </c>
      <c r="AD117" s="125"/>
    </row>
    <row r="118" ht="9.0" customHeight="1">
      <c r="A118" s="120"/>
      <c r="B118" s="121"/>
      <c r="C118" s="122" t="str">
        <f t="array" ref="C118">IFERROR(INDEX(PtLookup!$H:$I,MATCH(B118,PtLookup!$I:$I,0),1),"")</f>
        <v/>
      </c>
      <c r="D118" s="122" t="str">
        <f t="array" ref="D118">IFERROR(INDEX(PtLookup!$A:$F,MATCH(1,(PtLookup!$A:$A=A118)*(PtLookup!$B:$B=C118),0),3),"")</f>
        <v/>
      </c>
      <c r="E118" s="127"/>
      <c r="F118" s="124" t="str">
        <f t="shared" si="1"/>
        <v/>
      </c>
      <c r="G118" s="124" t="str">
        <f t="shared" si="2"/>
        <v/>
      </c>
      <c r="H118" s="124" t="str">
        <f t="shared" si="3"/>
        <v/>
      </c>
      <c r="I118" s="124" t="str">
        <f t="shared" si="4"/>
        <v/>
      </c>
      <c r="J118" s="124" t="str">
        <f t="shared" si="5"/>
        <v/>
      </c>
      <c r="K118" s="124" t="str">
        <f t="shared" si="6"/>
        <v/>
      </c>
      <c r="L118" s="124" t="str">
        <f t="shared" si="7"/>
        <v/>
      </c>
      <c r="M118" s="124" t="str">
        <f t="shared" si="8"/>
        <v/>
      </c>
      <c r="N118" s="124" t="str">
        <f>IFERROR(__xludf.DUMMYFUNCTION("TRIM(IFERROR(IFERROR(REGEXEXTRACT(E118,""\s{2}\w\s""),REGEXEXTRACT(E118,""\s\w\s{2}"")),""""))"),"")</f>
        <v/>
      </c>
      <c r="O118" s="124" t="str">
        <f>IFERROR(__xludf.DUMMYFUNCTION("IF(N118=""p"",REGEXEXTRACT(MID(E118,I118-2,2),""\d+"")+0,"""")"),"")</f>
        <v/>
      </c>
      <c r="P118" s="124" t="str">
        <f>IFERROR(__xludf.DUMMYFUNCTION("IF(N118=""p"",REGEXEXTRACT(MID(E118,I118+1,2),""\d+"")+0,"""")"),"")</f>
        <v/>
      </c>
      <c r="Q118" s="124" t="str">
        <f t="shared" si="9"/>
        <v/>
      </c>
      <c r="R118" s="124" t="str">
        <f t="shared" si="10"/>
        <v/>
      </c>
      <c r="S118" s="125" t="str">
        <f t="shared" si="11"/>
        <v/>
      </c>
      <c r="T118" s="125" t="str">
        <f t="array" ref="T118">IF(OR(A118="",C118=""),"",INDEX(PtLookup!$A:$F,MATCH(1,(PtLookup!$A:$A=$A118)*(PtLookup!$B:$B=$C118),0),4))</f>
        <v/>
      </c>
      <c r="U118" s="125" t="str">
        <f t="array" ref="U118">IF(OR(A118="",C118=""),"",INDEX(PtLookup!$A:$F,MATCH(1,(PtLookup!$A:$A=$A118)*(PtLookup!$B:$B=$C118),0),5))</f>
        <v/>
      </c>
      <c r="V118" s="125" t="str">
        <f t="array" ref="V118">IF(OR(A118="",C118=""),"",INDEX(PtLookup!$A:$F,MATCH(1,(PtLookup!$A:$A=$A118)*(PtLookup!$B:$B=$C118),0),6))</f>
        <v/>
      </c>
      <c r="W118" s="126" t="str">
        <f t="shared" si="12"/>
        <v/>
      </c>
      <c r="X118" s="125" t="str">
        <f>IFERROR(__xludf.DUMMYFUNCTION("IF(OR(A118="""",B118=""""),"""",IF(C118=""GRP"",RIGHT(TRIM(LEFT(E118,FIND(""–"",E118)-3)),3),REGEXEXTRACT(LEFT(E118,5),""\w{3}"")))"),"")</f>
        <v/>
      </c>
      <c r="Y118" s="125" t="str">
        <f t="shared" si="13"/>
        <v/>
      </c>
      <c r="Z118" s="125"/>
      <c r="AA118" s="126" t="str">
        <f t="shared" si="14"/>
        <v/>
      </c>
      <c r="AB118" s="125" t="str">
        <f>IFERROR(__xludf.DUMMYFUNCTION("IF(OR(A118="""",B118=""""),"""",IF(C118=""GRP"",TRIM(RIGHT(E118,3)),REGEXEXTRACT(REGEXEXTRACT(MID(E118,F118,100),""[(]\w{3}[)]""),""\w{3}"")))"),"")</f>
        <v/>
      </c>
      <c r="AC118" s="125" t="str">
        <f t="shared" si="15"/>
        <v/>
      </c>
      <c r="AD118" s="125"/>
    </row>
    <row r="119" ht="9.0" customHeight="1">
      <c r="A119" s="120"/>
      <c r="B119" s="121"/>
      <c r="C119" s="122" t="str">
        <f t="array" ref="C119">IFERROR(INDEX(PtLookup!$H:$I,MATCH(B119,PtLookup!$I:$I,0),1),"")</f>
        <v/>
      </c>
      <c r="D119" s="122" t="str">
        <f t="array" ref="D119">IFERROR(INDEX(PtLookup!$A:$F,MATCH(1,(PtLookup!$A:$A=A119)*(PtLookup!$B:$B=C119),0),3),"")</f>
        <v/>
      </c>
      <c r="E119" s="127"/>
      <c r="F119" s="124" t="str">
        <f t="shared" si="1"/>
        <v/>
      </c>
      <c r="G119" s="124" t="str">
        <f t="shared" si="2"/>
        <v/>
      </c>
      <c r="H119" s="124" t="str">
        <f t="shared" si="3"/>
        <v/>
      </c>
      <c r="I119" s="124" t="str">
        <f t="shared" si="4"/>
        <v/>
      </c>
      <c r="J119" s="124" t="str">
        <f t="shared" si="5"/>
        <v/>
      </c>
      <c r="K119" s="124" t="str">
        <f t="shared" si="6"/>
        <v/>
      </c>
      <c r="L119" s="124" t="str">
        <f t="shared" si="7"/>
        <v/>
      </c>
      <c r="M119" s="124" t="str">
        <f t="shared" si="8"/>
        <v/>
      </c>
      <c r="N119" s="124" t="str">
        <f>IFERROR(__xludf.DUMMYFUNCTION("TRIM(IFERROR(IFERROR(REGEXEXTRACT(E119,""\s{2}\w\s""),REGEXEXTRACT(E119,""\s\w\s{2}"")),""""))"),"")</f>
        <v/>
      </c>
      <c r="O119" s="124" t="str">
        <f>IFERROR(__xludf.DUMMYFUNCTION("IF(N119=""p"",REGEXEXTRACT(MID(E119,I119-2,2),""\d+"")+0,"""")"),"")</f>
        <v/>
      </c>
      <c r="P119" s="124" t="str">
        <f>IFERROR(__xludf.DUMMYFUNCTION("IF(N119=""p"",REGEXEXTRACT(MID(E119,I119+1,2),""\d+"")+0,"""")"),"")</f>
        <v/>
      </c>
      <c r="Q119" s="124" t="str">
        <f t="shared" si="9"/>
        <v/>
      </c>
      <c r="R119" s="124" t="str">
        <f t="shared" si="10"/>
        <v/>
      </c>
      <c r="S119" s="125" t="str">
        <f t="shared" si="11"/>
        <v/>
      </c>
      <c r="T119" s="125" t="str">
        <f t="array" ref="T119">IF(OR(A119="",C119=""),"",INDEX(PtLookup!$A:$F,MATCH(1,(PtLookup!$A:$A=$A119)*(PtLookup!$B:$B=$C119),0),4))</f>
        <v/>
      </c>
      <c r="U119" s="125" t="str">
        <f t="array" ref="U119">IF(OR(A119="",C119=""),"",INDEX(PtLookup!$A:$F,MATCH(1,(PtLookup!$A:$A=$A119)*(PtLookup!$B:$B=$C119),0),5))</f>
        <v/>
      </c>
      <c r="V119" s="125" t="str">
        <f t="array" ref="V119">IF(OR(A119="",C119=""),"",INDEX(PtLookup!$A:$F,MATCH(1,(PtLookup!$A:$A=$A119)*(PtLookup!$B:$B=$C119),0),6))</f>
        <v/>
      </c>
      <c r="W119" s="126" t="str">
        <f t="shared" si="12"/>
        <v/>
      </c>
      <c r="X119" s="125" t="str">
        <f>IFERROR(__xludf.DUMMYFUNCTION("IF(OR(A119="""",B119=""""),"""",IF(C119=""GRP"",RIGHT(TRIM(LEFT(E119,FIND(""–"",E119)-3)),3),REGEXEXTRACT(LEFT(E119,5),""\w{3}"")))"),"")</f>
        <v/>
      </c>
      <c r="Y119" s="125" t="str">
        <f t="shared" si="13"/>
        <v/>
      </c>
      <c r="Z119" s="125"/>
      <c r="AA119" s="126" t="str">
        <f t="shared" si="14"/>
        <v/>
      </c>
      <c r="AB119" s="125" t="str">
        <f>IFERROR(__xludf.DUMMYFUNCTION("IF(OR(A119="""",B119=""""),"""",IF(C119=""GRP"",TRIM(RIGHT(E119,3)),REGEXEXTRACT(REGEXEXTRACT(MID(E119,F119,100),""[(]\w{3}[)]""),""\w{3}"")))"),"")</f>
        <v/>
      </c>
      <c r="AC119" s="125" t="str">
        <f t="shared" si="15"/>
        <v/>
      </c>
      <c r="AD119" s="125"/>
    </row>
    <row r="120" ht="9.0" customHeight="1">
      <c r="A120" s="120"/>
      <c r="B120" s="121"/>
      <c r="C120" s="122" t="str">
        <f t="array" ref="C120">IFERROR(INDEX(PtLookup!$H:$I,MATCH(B120,PtLookup!$I:$I,0),1),"")</f>
        <v/>
      </c>
      <c r="D120" s="122" t="str">
        <f t="array" ref="D120">IFERROR(INDEX(PtLookup!$A:$F,MATCH(1,(PtLookup!$A:$A=A120)*(PtLookup!$B:$B=C120),0),3),"")</f>
        <v/>
      </c>
      <c r="E120" s="127"/>
      <c r="F120" s="124" t="str">
        <f t="shared" si="1"/>
        <v/>
      </c>
      <c r="G120" s="124" t="str">
        <f t="shared" si="2"/>
        <v/>
      </c>
      <c r="H120" s="124" t="str">
        <f t="shared" si="3"/>
        <v/>
      </c>
      <c r="I120" s="124" t="str">
        <f t="shared" si="4"/>
        <v/>
      </c>
      <c r="J120" s="124" t="str">
        <f t="shared" si="5"/>
        <v/>
      </c>
      <c r="K120" s="124" t="str">
        <f t="shared" si="6"/>
        <v/>
      </c>
      <c r="L120" s="124" t="str">
        <f t="shared" si="7"/>
        <v/>
      </c>
      <c r="M120" s="124" t="str">
        <f t="shared" si="8"/>
        <v/>
      </c>
      <c r="N120" s="124" t="str">
        <f>IFERROR(__xludf.DUMMYFUNCTION("TRIM(IFERROR(IFERROR(REGEXEXTRACT(E120,""\s{2}\w\s""),REGEXEXTRACT(E120,""\s\w\s{2}"")),""""))"),"")</f>
        <v/>
      </c>
      <c r="O120" s="124" t="str">
        <f>IFERROR(__xludf.DUMMYFUNCTION("IF(N120=""p"",REGEXEXTRACT(MID(E120,I120-2,2),""\d+"")+0,"""")"),"")</f>
        <v/>
      </c>
      <c r="P120" s="124" t="str">
        <f>IFERROR(__xludf.DUMMYFUNCTION("IF(N120=""p"",REGEXEXTRACT(MID(E120,I120+1,2),""\d+"")+0,"""")"),"")</f>
        <v/>
      </c>
      <c r="Q120" s="124" t="str">
        <f t="shared" si="9"/>
        <v/>
      </c>
      <c r="R120" s="124" t="str">
        <f t="shared" si="10"/>
        <v/>
      </c>
      <c r="S120" s="125" t="str">
        <f t="shared" si="11"/>
        <v/>
      </c>
      <c r="T120" s="125" t="str">
        <f t="array" ref="T120">IF(OR(A120="",C120=""),"",INDEX(PtLookup!$A:$F,MATCH(1,(PtLookup!$A:$A=$A120)*(PtLookup!$B:$B=$C120),0),4))</f>
        <v/>
      </c>
      <c r="U120" s="125" t="str">
        <f t="array" ref="U120">IF(OR(A120="",C120=""),"",INDEX(PtLookup!$A:$F,MATCH(1,(PtLookup!$A:$A=$A120)*(PtLookup!$B:$B=$C120),0),5))</f>
        <v/>
      </c>
      <c r="V120" s="125" t="str">
        <f t="array" ref="V120">IF(OR(A120="",C120=""),"",INDEX(PtLookup!$A:$F,MATCH(1,(PtLookup!$A:$A=$A120)*(PtLookup!$B:$B=$C120),0),6))</f>
        <v/>
      </c>
      <c r="W120" s="126" t="str">
        <f t="shared" si="12"/>
        <v/>
      </c>
      <c r="X120" s="125" t="str">
        <f>IFERROR(__xludf.DUMMYFUNCTION("IF(OR(A120="""",B120=""""),"""",IF(C120=""GRP"",RIGHT(TRIM(LEFT(E120,FIND(""–"",E120)-3)),3),REGEXEXTRACT(LEFT(E120,5),""\w{3}"")))"),"")</f>
        <v/>
      </c>
      <c r="Y120" s="125" t="str">
        <f t="shared" si="13"/>
        <v/>
      </c>
      <c r="Z120" s="125"/>
      <c r="AA120" s="126" t="str">
        <f t="shared" si="14"/>
        <v/>
      </c>
      <c r="AB120" s="125" t="str">
        <f>IFERROR(__xludf.DUMMYFUNCTION("IF(OR(A120="""",B120=""""),"""",IF(C120=""GRP"",TRIM(RIGHT(E120,3)),REGEXEXTRACT(REGEXEXTRACT(MID(E120,F120,100),""[(]\w{3}[)]""),""\w{3}"")))"),"")</f>
        <v/>
      </c>
      <c r="AC120" s="125" t="str">
        <f t="shared" si="15"/>
        <v/>
      </c>
      <c r="AD120" s="125"/>
    </row>
    <row r="121" ht="9.0" customHeight="1">
      <c r="A121" s="120"/>
      <c r="B121" s="121"/>
      <c r="C121" s="122" t="str">
        <f t="array" ref="C121">IFERROR(INDEX(PtLookup!$H:$I,MATCH(B121,PtLookup!$I:$I,0),1),"")</f>
        <v/>
      </c>
      <c r="D121" s="122" t="str">
        <f t="array" ref="D121">IFERROR(INDEX(PtLookup!$A:$F,MATCH(1,(PtLookup!$A:$A=A121)*(PtLookup!$B:$B=C121),0),3),"")</f>
        <v/>
      </c>
      <c r="E121" s="127"/>
      <c r="F121" s="124" t="str">
        <f t="shared" si="1"/>
        <v/>
      </c>
      <c r="G121" s="124" t="str">
        <f t="shared" si="2"/>
        <v/>
      </c>
      <c r="H121" s="124" t="str">
        <f t="shared" si="3"/>
        <v/>
      </c>
      <c r="I121" s="124" t="str">
        <f t="shared" si="4"/>
        <v/>
      </c>
      <c r="J121" s="124" t="str">
        <f t="shared" si="5"/>
        <v/>
      </c>
      <c r="K121" s="124" t="str">
        <f t="shared" si="6"/>
        <v/>
      </c>
      <c r="L121" s="124" t="str">
        <f t="shared" si="7"/>
        <v/>
      </c>
      <c r="M121" s="124" t="str">
        <f t="shared" si="8"/>
        <v/>
      </c>
      <c r="N121" s="124" t="str">
        <f>IFERROR(__xludf.DUMMYFUNCTION("TRIM(IFERROR(IFERROR(REGEXEXTRACT(E121,""\s{2}\w\s""),REGEXEXTRACT(E121,""\s\w\s{2}"")),""""))"),"")</f>
        <v/>
      </c>
      <c r="O121" s="124" t="str">
        <f>IFERROR(__xludf.DUMMYFUNCTION("IF(N121=""p"",REGEXEXTRACT(MID(E121,I121-2,2),""\d+"")+0,"""")"),"")</f>
        <v/>
      </c>
      <c r="P121" s="124" t="str">
        <f>IFERROR(__xludf.DUMMYFUNCTION("IF(N121=""p"",REGEXEXTRACT(MID(E121,I121+1,2),""\d+"")+0,"""")"),"")</f>
        <v/>
      </c>
      <c r="Q121" s="124" t="str">
        <f t="shared" si="9"/>
        <v/>
      </c>
      <c r="R121" s="124" t="str">
        <f t="shared" si="10"/>
        <v/>
      </c>
      <c r="S121" s="125" t="str">
        <f t="shared" si="11"/>
        <v/>
      </c>
      <c r="T121" s="125" t="str">
        <f t="array" ref="T121">IF(OR(A121="",C121=""),"",INDEX(PtLookup!$A:$F,MATCH(1,(PtLookup!$A:$A=$A121)*(PtLookup!$B:$B=$C121),0),4))</f>
        <v/>
      </c>
      <c r="U121" s="125" t="str">
        <f t="array" ref="U121">IF(OR(A121="",C121=""),"",INDEX(PtLookup!$A:$F,MATCH(1,(PtLookup!$A:$A=$A121)*(PtLookup!$B:$B=$C121),0),5))</f>
        <v/>
      </c>
      <c r="V121" s="125" t="str">
        <f t="array" ref="V121">IF(OR(A121="",C121=""),"",INDEX(PtLookup!$A:$F,MATCH(1,(PtLookup!$A:$A=$A121)*(PtLookup!$B:$B=$C121),0),6))</f>
        <v/>
      </c>
      <c r="W121" s="126" t="str">
        <f t="shared" si="12"/>
        <v/>
      </c>
      <c r="X121" s="125" t="str">
        <f>IFERROR(__xludf.DUMMYFUNCTION("IF(OR(A121="""",B121=""""),"""",IF(C121=""GRP"",RIGHT(TRIM(LEFT(E121,FIND(""–"",E121)-3)),3),REGEXEXTRACT(LEFT(E121,5),""\w{3}"")))"),"")</f>
        <v/>
      </c>
      <c r="Y121" s="125" t="str">
        <f t="shared" si="13"/>
        <v/>
      </c>
      <c r="Z121" s="125"/>
      <c r="AA121" s="126" t="str">
        <f t="shared" si="14"/>
        <v/>
      </c>
      <c r="AB121" s="125" t="str">
        <f>IFERROR(__xludf.DUMMYFUNCTION("IF(OR(A121="""",B121=""""),"""",IF(C121=""GRP"",TRIM(RIGHT(E121,3)),REGEXEXTRACT(REGEXEXTRACT(MID(E121,F121,100),""[(]\w{3}[)]""),""\w{3}"")))"),"")</f>
        <v/>
      </c>
      <c r="AC121" s="125" t="str">
        <f t="shared" si="15"/>
        <v/>
      </c>
      <c r="AD121" s="125"/>
    </row>
    <row r="122" ht="9.0" customHeight="1">
      <c r="A122" s="120"/>
      <c r="B122" s="121"/>
      <c r="C122" s="122" t="str">
        <f t="array" ref="C122">IFERROR(INDEX(PtLookup!$H:$I,MATCH(B122,PtLookup!$I:$I,0),1),"")</f>
        <v/>
      </c>
      <c r="D122" s="122" t="str">
        <f t="array" ref="D122">IFERROR(INDEX(PtLookup!$A:$F,MATCH(1,(PtLookup!$A:$A=A122)*(PtLookup!$B:$B=C122),0),3),"")</f>
        <v/>
      </c>
      <c r="E122" s="127"/>
      <c r="F122" s="124" t="str">
        <f t="shared" si="1"/>
        <v/>
      </c>
      <c r="G122" s="124" t="str">
        <f t="shared" si="2"/>
        <v/>
      </c>
      <c r="H122" s="124" t="str">
        <f t="shared" si="3"/>
        <v/>
      </c>
      <c r="I122" s="124" t="str">
        <f t="shared" si="4"/>
        <v/>
      </c>
      <c r="J122" s="124" t="str">
        <f t="shared" si="5"/>
        <v/>
      </c>
      <c r="K122" s="124" t="str">
        <f t="shared" si="6"/>
        <v/>
      </c>
      <c r="L122" s="124" t="str">
        <f t="shared" si="7"/>
        <v/>
      </c>
      <c r="M122" s="124" t="str">
        <f t="shared" si="8"/>
        <v/>
      </c>
      <c r="N122" s="124" t="str">
        <f>IFERROR(__xludf.DUMMYFUNCTION("TRIM(IFERROR(IFERROR(REGEXEXTRACT(E122,""\s{2}\w\s""),REGEXEXTRACT(E122,""\s\w\s{2}"")),""""))"),"")</f>
        <v/>
      </c>
      <c r="O122" s="124" t="str">
        <f>IFERROR(__xludf.DUMMYFUNCTION("IF(N122=""p"",REGEXEXTRACT(MID(E122,I122-2,2),""\d+"")+0,"""")"),"")</f>
        <v/>
      </c>
      <c r="P122" s="124" t="str">
        <f>IFERROR(__xludf.DUMMYFUNCTION("IF(N122=""p"",REGEXEXTRACT(MID(E122,I122+1,2),""\d+"")+0,"""")"),"")</f>
        <v/>
      </c>
      <c r="Q122" s="124" t="str">
        <f t="shared" si="9"/>
        <v/>
      </c>
      <c r="R122" s="124" t="str">
        <f t="shared" si="10"/>
        <v/>
      </c>
      <c r="S122" s="125" t="str">
        <f t="shared" si="11"/>
        <v/>
      </c>
      <c r="T122" s="125" t="str">
        <f t="array" ref="T122">IF(OR(A122="",C122=""),"",INDEX(PtLookup!$A:$F,MATCH(1,(PtLookup!$A:$A=$A122)*(PtLookup!$B:$B=$C122),0),4))</f>
        <v/>
      </c>
      <c r="U122" s="125" t="str">
        <f t="array" ref="U122">IF(OR(A122="",C122=""),"",INDEX(PtLookup!$A:$F,MATCH(1,(PtLookup!$A:$A=$A122)*(PtLookup!$B:$B=$C122),0),5))</f>
        <v/>
      </c>
      <c r="V122" s="125" t="str">
        <f t="array" ref="V122">IF(OR(A122="",C122=""),"",INDEX(PtLookup!$A:$F,MATCH(1,(PtLookup!$A:$A=$A122)*(PtLookup!$B:$B=$C122),0),6))</f>
        <v/>
      </c>
      <c r="W122" s="126" t="str">
        <f t="shared" si="12"/>
        <v/>
      </c>
      <c r="X122" s="125" t="str">
        <f>IFERROR(__xludf.DUMMYFUNCTION("IF(OR(A122="""",B122=""""),"""",IF(C122=""GRP"",RIGHT(TRIM(LEFT(E122,FIND(""–"",E122)-3)),3),REGEXEXTRACT(LEFT(E122,5),""\w{3}"")))"),"")</f>
        <v/>
      </c>
      <c r="Y122" s="125" t="str">
        <f t="shared" si="13"/>
        <v/>
      </c>
      <c r="Z122" s="125"/>
      <c r="AA122" s="126" t="str">
        <f t="shared" si="14"/>
        <v/>
      </c>
      <c r="AB122" s="125" t="str">
        <f>IFERROR(__xludf.DUMMYFUNCTION("IF(OR(A122="""",B122=""""),"""",IF(C122=""GRP"",TRIM(RIGHT(E122,3)),REGEXEXTRACT(REGEXEXTRACT(MID(E122,F122,100),""[(]\w{3}[)]""),""\w{3}"")))"),"")</f>
        <v/>
      </c>
      <c r="AC122" s="125" t="str">
        <f t="shared" si="15"/>
        <v/>
      </c>
      <c r="AD122" s="125"/>
    </row>
    <row r="123" ht="9.0" customHeight="1">
      <c r="A123" s="120"/>
      <c r="B123" s="121"/>
      <c r="C123" s="122" t="str">
        <f t="array" ref="C123">IFERROR(INDEX(PtLookup!$H:$I,MATCH(B123,PtLookup!$I:$I,0),1),"")</f>
        <v/>
      </c>
      <c r="D123" s="122" t="str">
        <f t="array" ref="D123">IFERROR(INDEX(PtLookup!$A:$F,MATCH(1,(PtLookup!$A:$A=A123)*(PtLookup!$B:$B=C123),0),3),"")</f>
        <v/>
      </c>
      <c r="E123" s="127"/>
      <c r="F123" s="124" t="str">
        <f t="shared" si="1"/>
        <v/>
      </c>
      <c r="G123" s="124" t="str">
        <f t="shared" si="2"/>
        <v/>
      </c>
      <c r="H123" s="124" t="str">
        <f t="shared" si="3"/>
        <v/>
      </c>
      <c r="I123" s="124" t="str">
        <f t="shared" si="4"/>
        <v/>
      </c>
      <c r="J123" s="124" t="str">
        <f t="shared" si="5"/>
        <v/>
      </c>
      <c r="K123" s="124" t="str">
        <f t="shared" si="6"/>
        <v/>
      </c>
      <c r="L123" s="124" t="str">
        <f t="shared" si="7"/>
        <v/>
      </c>
      <c r="M123" s="124" t="str">
        <f t="shared" si="8"/>
        <v/>
      </c>
      <c r="N123" s="124" t="str">
        <f>IFERROR(__xludf.DUMMYFUNCTION("TRIM(IFERROR(IFERROR(REGEXEXTRACT(E123,""\s{2}\w\s""),REGEXEXTRACT(E123,""\s\w\s{2}"")),""""))"),"")</f>
        <v/>
      </c>
      <c r="O123" s="124" t="str">
        <f>IFERROR(__xludf.DUMMYFUNCTION("IF(N123=""p"",REGEXEXTRACT(MID(E123,I123-2,2),""\d+"")+0,"""")"),"")</f>
        <v/>
      </c>
      <c r="P123" s="124" t="str">
        <f>IFERROR(__xludf.DUMMYFUNCTION("IF(N123=""p"",REGEXEXTRACT(MID(E123,I123+1,2),""\d+"")+0,"""")"),"")</f>
        <v/>
      </c>
      <c r="Q123" s="124" t="str">
        <f t="shared" si="9"/>
        <v/>
      </c>
      <c r="R123" s="124" t="str">
        <f t="shared" si="10"/>
        <v/>
      </c>
      <c r="S123" s="125" t="str">
        <f t="shared" si="11"/>
        <v/>
      </c>
      <c r="T123" s="125" t="str">
        <f t="array" ref="T123">IF(OR(A123="",C123=""),"",INDEX(PtLookup!$A:$F,MATCH(1,(PtLookup!$A:$A=$A123)*(PtLookup!$B:$B=$C123),0),4))</f>
        <v/>
      </c>
      <c r="U123" s="125" t="str">
        <f t="array" ref="U123">IF(OR(A123="",C123=""),"",INDEX(PtLookup!$A:$F,MATCH(1,(PtLookup!$A:$A=$A123)*(PtLookup!$B:$B=$C123),0),5))</f>
        <v/>
      </c>
      <c r="V123" s="125" t="str">
        <f t="array" ref="V123">IF(OR(A123="",C123=""),"",INDEX(PtLookup!$A:$F,MATCH(1,(PtLookup!$A:$A=$A123)*(PtLookup!$B:$B=$C123),0),6))</f>
        <v/>
      </c>
      <c r="W123" s="126" t="str">
        <f t="shared" si="12"/>
        <v/>
      </c>
      <c r="X123" s="125" t="str">
        <f>IFERROR(__xludf.DUMMYFUNCTION("IF(OR(A123="""",B123=""""),"""",IF(C123=""GRP"",RIGHT(TRIM(LEFT(E123,FIND(""–"",E123)-3)),3),REGEXEXTRACT(LEFT(E123,5),""\w{3}"")))"),"")</f>
        <v/>
      </c>
      <c r="Y123" s="125" t="str">
        <f t="shared" si="13"/>
        <v/>
      </c>
      <c r="Z123" s="125"/>
      <c r="AA123" s="126" t="str">
        <f t="shared" si="14"/>
        <v/>
      </c>
      <c r="AB123" s="125" t="str">
        <f>IFERROR(__xludf.DUMMYFUNCTION("IF(OR(A123="""",B123=""""),"""",IF(C123=""GRP"",TRIM(RIGHT(E123,3)),REGEXEXTRACT(REGEXEXTRACT(MID(E123,F123,100),""[(]\w{3}[)]""),""\w{3}"")))"),"")</f>
        <v/>
      </c>
      <c r="AC123" s="125" t="str">
        <f t="shared" si="15"/>
        <v/>
      </c>
      <c r="AD123" s="125"/>
    </row>
    <row r="124" ht="9.0" customHeight="1">
      <c r="A124" s="120"/>
      <c r="B124" s="121"/>
      <c r="C124" s="122" t="str">
        <f t="array" ref="C124">IFERROR(INDEX(PtLookup!$H:$I,MATCH(B124,PtLookup!$I:$I,0),1),"")</f>
        <v/>
      </c>
      <c r="D124" s="122" t="str">
        <f t="array" ref="D124">IFERROR(INDEX(PtLookup!$A:$F,MATCH(1,(PtLookup!$A:$A=A124)*(PtLookup!$B:$B=C124),0),3),"")</f>
        <v/>
      </c>
      <c r="E124" s="127"/>
      <c r="F124" s="124" t="str">
        <f t="shared" si="1"/>
        <v/>
      </c>
      <c r="G124" s="124" t="str">
        <f t="shared" si="2"/>
        <v/>
      </c>
      <c r="H124" s="124" t="str">
        <f t="shared" si="3"/>
        <v/>
      </c>
      <c r="I124" s="124" t="str">
        <f t="shared" si="4"/>
        <v/>
      </c>
      <c r="J124" s="124" t="str">
        <f t="shared" si="5"/>
        <v/>
      </c>
      <c r="K124" s="124" t="str">
        <f t="shared" si="6"/>
        <v/>
      </c>
      <c r="L124" s="124" t="str">
        <f t="shared" si="7"/>
        <v/>
      </c>
      <c r="M124" s="124" t="str">
        <f t="shared" si="8"/>
        <v/>
      </c>
      <c r="N124" s="124" t="str">
        <f>IFERROR(__xludf.DUMMYFUNCTION("TRIM(IFERROR(IFERROR(REGEXEXTRACT(E124,""\s{2}\w\s""),REGEXEXTRACT(E124,""\s\w\s{2}"")),""""))"),"")</f>
        <v/>
      </c>
      <c r="O124" s="124" t="str">
        <f>IFERROR(__xludf.DUMMYFUNCTION("IF(N124=""p"",REGEXEXTRACT(MID(E124,I124-2,2),""\d+"")+0,"""")"),"")</f>
        <v/>
      </c>
      <c r="P124" s="124" t="str">
        <f>IFERROR(__xludf.DUMMYFUNCTION("IF(N124=""p"",REGEXEXTRACT(MID(E124,I124+1,2),""\d+"")+0,"""")"),"")</f>
        <v/>
      </c>
      <c r="Q124" s="124" t="str">
        <f t="shared" si="9"/>
        <v/>
      </c>
      <c r="R124" s="124" t="str">
        <f t="shared" si="10"/>
        <v/>
      </c>
      <c r="S124" s="125" t="str">
        <f t="shared" si="11"/>
        <v/>
      </c>
      <c r="T124" s="125" t="str">
        <f t="array" ref="T124">IF(OR(A124="",C124=""),"",INDEX(PtLookup!$A:$F,MATCH(1,(PtLookup!$A:$A=$A124)*(PtLookup!$B:$B=$C124),0),4))</f>
        <v/>
      </c>
      <c r="U124" s="125" t="str">
        <f t="array" ref="U124">IF(OR(A124="",C124=""),"",INDEX(PtLookup!$A:$F,MATCH(1,(PtLookup!$A:$A=$A124)*(PtLookup!$B:$B=$C124),0),5))</f>
        <v/>
      </c>
      <c r="V124" s="125" t="str">
        <f t="array" ref="V124">IF(OR(A124="",C124=""),"",INDEX(PtLookup!$A:$F,MATCH(1,(PtLookup!$A:$A=$A124)*(PtLookup!$B:$B=$C124),0),6))</f>
        <v/>
      </c>
      <c r="W124" s="126" t="str">
        <f t="shared" si="12"/>
        <v/>
      </c>
      <c r="X124" s="125" t="str">
        <f>IFERROR(__xludf.DUMMYFUNCTION("IF(OR(A124="""",B124=""""),"""",IF(C124=""GRP"",RIGHT(TRIM(LEFT(E124,FIND(""–"",E124)-3)),3),REGEXEXTRACT(LEFT(E124,5),""\w{3}"")))"),"")</f>
        <v/>
      </c>
      <c r="Y124" s="125" t="str">
        <f t="shared" si="13"/>
        <v/>
      </c>
      <c r="Z124" s="125"/>
      <c r="AA124" s="126" t="str">
        <f t="shared" si="14"/>
        <v/>
      </c>
      <c r="AB124" s="125" t="str">
        <f>IFERROR(__xludf.DUMMYFUNCTION("IF(OR(A124="""",B124=""""),"""",IF(C124=""GRP"",TRIM(RIGHT(E124,3)),REGEXEXTRACT(REGEXEXTRACT(MID(E124,F124,100),""[(]\w{3}[)]""),""\w{3}"")))"),"")</f>
        <v/>
      </c>
      <c r="AC124" s="125" t="str">
        <f t="shared" si="15"/>
        <v/>
      </c>
      <c r="AD124" s="125"/>
    </row>
    <row r="125" ht="9.0" customHeight="1">
      <c r="A125" s="120"/>
      <c r="B125" s="121"/>
      <c r="C125" s="122" t="str">
        <f t="array" ref="C125">IFERROR(INDEX(PtLookup!$H:$I,MATCH(B125,PtLookup!$I:$I,0),1),"")</f>
        <v/>
      </c>
      <c r="D125" s="122" t="str">
        <f t="array" ref="D125">IFERROR(INDEX(PtLookup!$A:$F,MATCH(1,(PtLookup!$A:$A=A125)*(PtLookup!$B:$B=C125),0),3),"")</f>
        <v/>
      </c>
      <c r="E125" s="127"/>
      <c r="F125" s="124" t="str">
        <f t="shared" si="1"/>
        <v/>
      </c>
      <c r="G125" s="124" t="str">
        <f t="shared" si="2"/>
        <v/>
      </c>
      <c r="H125" s="124" t="str">
        <f t="shared" si="3"/>
        <v/>
      </c>
      <c r="I125" s="124" t="str">
        <f t="shared" si="4"/>
        <v/>
      </c>
      <c r="J125" s="124" t="str">
        <f t="shared" si="5"/>
        <v/>
      </c>
      <c r="K125" s="124" t="str">
        <f t="shared" si="6"/>
        <v/>
      </c>
      <c r="L125" s="124" t="str">
        <f t="shared" si="7"/>
        <v/>
      </c>
      <c r="M125" s="124" t="str">
        <f t="shared" si="8"/>
        <v/>
      </c>
      <c r="N125" s="124" t="str">
        <f>IFERROR(__xludf.DUMMYFUNCTION("TRIM(IFERROR(IFERROR(REGEXEXTRACT(E125,""\s{2}\w\s""),REGEXEXTRACT(E125,""\s\w\s{2}"")),""""))"),"")</f>
        <v/>
      </c>
      <c r="O125" s="124" t="str">
        <f>IFERROR(__xludf.DUMMYFUNCTION("IF(N125=""p"",REGEXEXTRACT(MID(E125,I125-2,2),""\d+"")+0,"""")"),"")</f>
        <v/>
      </c>
      <c r="P125" s="124" t="str">
        <f>IFERROR(__xludf.DUMMYFUNCTION("IF(N125=""p"",REGEXEXTRACT(MID(E125,I125+1,2),""\d+"")+0,"""")"),"")</f>
        <v/>
      </c>
      <c r="Q125" s="124" t="str">
        <f t="shared" si="9"/>
        <v/>
      </c>
      <c r="R125" s="124" t="str">
        <f t="shared" si="10"/>
        <v/>
      </c>
      <c r="S125" s="125" t="str">
        <f t="shared" si="11"/>
        <v/>
      </c>
      <c r="T125" s="125" t="str">
        <f t="array" ref="T125">IF(OR(A125="",C125=""),"",INDEX(PtLookup!$A:$F,MATCH(1,(PtLookup!$A:$A=$A125)*(PtLookup!$B:$B=$C125),0),4))</f>
        <v/>
      </c>
      <c r="U125" s="125" t="str">
        <f t="array" ref="U125">IF(OR(A125="",C125=""),"",INDEX(PtLookup!$A:$F,MATCH(1,(PtLookup!$A:$A=$A125)*(PtLookup!$B:$B=$C125),0),5))</f>
        <v/>
      </c>
      <c r="V125" s="125" t="str">
        <f t="array" ref="V125">IF(OR(A125="",C125=""),"",INDEX(PtLookup!$A:$F,MATCH(1,(PtLookup!$A:$A=$A125)*(PtLookup!$B:$B=$C125),0),6))</f>
        <v/>
      </c>
      <c r="W125" s="126" t="str">
        <f t="shared" si="12"/>
        <v/>
      </c>
      <c r="X125" s="125" t="str">
        <f>IFERROR(__xludf.DUMMYFUNCTION("IF(OR(A125="""",B125=""""),"""",IF(C125=""GRP"",RIGHT(TRIM(LEFT(E125,FIND(""–"",E125)-3)),3),REGEXEXTRACT(LEFT(E125,5),""\w{3}"")))"),"")</f>
        <v/>
      </c>
      <c r="Y125" s="125" t="str">
        <f t="shared" si="13"/>
        <v/>
      </c>
      <c r="Z125" s="125"/>
      <c r="AA125" s="126" t="str">
        <f t="shared" si="14"/>
        <v/>
      </c>
      <c r="AB125" s="125" t="str">
        <f>IFERROR(__xludf.DUMMYFUNCTION("IF(OR(A125="""",B125=""""),"""",IF(C125=""GRP"",TRIM(RIGHT(E125,3)),REGEXEXTRACT(REGEXEXTRACT(MID(E125,F125,100),""[(]\w{3}[)]""),""\w{3}"")))"),"")</f>
        <v/>
      </c>
      <c r="AC125" s="125" t="str">
        <f t="shared" si="15"/>
        <v/>
      </c>
      <c r="AD125" s="125"/>
    </row>
    <row r="126" ht="9.0" customHeight="1">
      <c r="A126" s="120"/>
      <c r="B126" s="121"/>
      <c r="C126" s="122" t="str">
        <f t="array" ref="C126">IFERROR(INDEX(PtLookup!$H:$I,MATCH(B126,PtLookup!$I:$I,0),1),"")</f>
        <v/>
      </c>
      <c r="D126" s="122" t="str">
        <f t="array" ref="D126">IFERROR(INDEX(PtLookup!$A:$F,MATCH(1,(PtLookup!$A:$A=A126)*(PtLookup!$B:$B=C126),0),3),"")</f>
        <v/>
      </c>
      <c r="E126" s="127"/>
      <c r="F126" s="124" t="str">
        <f t="shared" si="1"/>
        <v/>
      </c>
      <c r="G126" s="124" t="str">
        <f t="shared" si="2"/>
        <v/>
      </c>
      <c r="H126" s="124" t="str">
        <f t="shared" si="3"/>
        <v/>
      </c>
      <c r="I126" s="124" t="str">
        <f t="shared" si="4"/>
        <v/>
      </c>
      <c r="J126" s="124" t="str">
        <f t="shared" si="5"/>
        <v/>
      </c>
      <c r="K126" s="124" t="str">
        <f t="shared" si="6"/>
        <v/>
      </c>
      <c r="L126" s="124" t="str">
        <f t="shared" si="7"/>
        <v/>
      </c>
      <c r="M126" s="124" t="str">
        <f t="shared" si="8"/>
        <v/>
      </c>
      <c r="N126" s="124" t="str">
        <f>IFERROR(__xludf.DUMMYFUNCTION("TRIM(IFERROR(IFERROR(REGEXEXTRACT(E126,""\s{2}\w\s""),REGEXEXTRACT(E126,""\s\w\s{2}"")),""""))"),"")</f>
        <v/>
      </c>
      <c r="O126" s="124" t="str">
        <f>IFERROR(__xludf.DUMMYFUNCTION("IF(N126=""p"",REGEXEXTRACT(MID(E126,I126-2,2),""\d+"")+0,"""")"),"")</f>
        <v/>
      </c>
      <c r="P126" s="124" t="str">
        <f>IFERROR(__xludf.DUMMYFUNCTION("IF(N126=""p"",REGEXEXTRACT(MID(E126,I126+1,2),""\d+"")+0,"""")"),"")</f>
        <v/>
      </c>
      <c r="Q126" s="124" t="str">
        <f t="shared" si="9"/>
        <v/>
      </c>
      <c r="R126" s="124" t="str">
        <f t="shared" si="10"/>
        <v/>
      </c>
      <c r="S126" s="125" t="str">
        <f t="shared" si="11"/>
        <v/>
      </c>
      <c r="T126" s="125" t="str">
        <f t="array" ref="T126">IF(OR(A126="",C126=""),"",INDEX(PtLookup!$A:$F,MATCH(1,(PtLookup!$A:$A=$A126)*(PtLookup!$B:$B=$C126),0),4))</f>
        <v/>
      </c>
      <c r="U126" s="125" t="str">
        <f t="array" ref="U126">IF(OR(A126="",C126=""),"",INDEX(PtLookup!$A:$F,MATCH(1,(PtLookup!$A:$A=$A126)*(PtLookup!$B:$B=$C126),0),5))</f>
        <v/>
      </c>
      <c r="V126" s="125" t="str">
        <f t="array" ref="V126">IF(OR(A126="",C126=""),"",INDEX(PtLookup!$A:$F,MATCH(1,(PtLookup!$A:$A=$A126)*(PtLookup!$B:$B=$C126),0),6))</f>
        <v/>
      </c>
      <c r="W126" s="126" t="str">
        <f t="shared" si="12"/>
        <v/>
      </c>
      <c r="X126" s="125" t="str">
        <f>IFERROR(__xludf.DUMMYFUNCTION("IF(OR(A126="""",B126=""""),"""",IF(C126=""GRP"",RIGHT(TRIM(LEFT(E126,FIND(""–"",E126)-3)),3),REGEXEXTRACT(LEFT(E126,5),""\w{3}"")))"),"")</f>
        <v/>
      </c>
      <c r="Y126" s="125" t="str">
        <f t="shared" si="13"/>
        <v/>
      </c>
      <c r="Z126" s="125"/>
      <c r="AA126" s="126" t="str">
        <f t="shared" si="14"/>
        <v/>
      </c>
      <c r="AB126" s="125" t="str">
        <f>IFERROR(__xludf.DUMMYFUNCTION("IF(OR(A126="""",B126=""""),"""",IF(C126=""GRP"",TRIM(RIGHT(E126,3)),REGEXEXTRACT(REGEXEXTRACT(MID(E126,F126,100),""[(]\w{3}[)]""),""\w{3}"")))"),"")</f>
        <v/>
      </c>
      <c r="AC126" s="125" t="str">
        <f t="shared" si="15"/>
        <v/>
      </c>
      <c r="AD126" s="125"/>
    </row>
    <row r="127" ht="9.0" customHeight="1">
      <c r="A127" s="120"/>
      <c r="B127" s="121"/>
      <c r="C127" s="122" t="str">
        <f t="array" ref="C127">IFERROR(INDEX(PtLookup!$H:$I,MATCH(B127,PtLookup!$I:$I,0),1),"")</f>
        <v/>
      </c>
      <c r="D127" s="122" t="str">
        <f t="array" ref="D127">IFERROR(INDEX(PtLookup!$A:$F,MATCH(1,(PtLookup!$A:$A=A127)*(PtLookup!$B:$B=C127),0),3),"")</f>
        <v/>
      </c>
      <c r="E127" s="127"/>
      <c r="F127" s="124" t="str">
        <f t="shared" si="1"/>
        <v/>
      </c>
      <c r="G127" s="124" t="str">
        <f t="shared" si="2"/>
        <v/>
      </c>
      <c r="H127" s="124" t="str">
        <f t="shared" si="3"/>
        <v/>
      </c>
      <c r="I127" s="124" t="str">
        <f t="shared" si="4"/>
        <v/>
      </c>
      <c r="J127" s="124" t="str">
        <f t="shared" si="5"/>
        <v/>
      </c>
      <c r="K127" s="124" t="str">
        <f t="shared" si="6"/>
        <v/>
      </c>
      <c r="L127" s="124" t="str">
        <f t="shared" si="7"/>
        <v/>
      </c>
      <c r="M127" s="124" t="str">
        <f t="shared" si="8"/>
        <v/>
      </c>
      <c r="N127" s="124" t="str">
        <f>IFERROR(__xludf.DUMMYFUNCTION("TRIM(IFERROR(IFERROR(REGEXEXTRACT(E127,""\s{2}\w\s""),REGEXEXTRACT(E127,""\s\w\s{2}"")),""""))"),"")</f>
        <v/>
      </c>
      <c r="O127" s="124" t="str">
        <f>IFERROR(__xludf.DUMMYFUNCTION("IF(N127=""p"",REGEXEXTRACT(MID(E127,I127-2,2),""\d+"")+0,"""")"),"")</f>
        <v/>
      </c>
      <c r="P127" s="124" t="str">
        <f>IFERROR(__xludf.DUMMYFUNCTION("IF(N127=""p"",REGEXEXTRACT(MID(E127,I127+1,2),""\d+"")+0,"""")"),"")</f>
        <v/>
      </c>
      <c r="Q127" s="124" t="str">
        <f t="shared" si="9"/>
        <v/>
      </c>
      <c r="R127" s="124" t="str">
        <f t="shared" si="10"/>
        <v/>
      </c>
      <c r="S127" s="125" t="str">
        <f t="shared" si="11"/>
        <v/>
      </c>
      <c r="T127" s="125" t="str">
        <f t="array" ref="T127">IF(OR(A127="",C127=""),"",INDEX(PtLookup!$A:$F,MATCH(1,(PtLookup!$A:$A=$A127)*(PtLookup!$B:$B=$C127),0),4))</f>
        <v/>
      </c>
      <c r="U127" s="125" t="str">
        <f t="array" ref="U127">IF(OR(A127="",C127=""),"",INDEX(PtLookup!$A:$F,MATCH(1,(PtLookup!$A:$A=$A127)*(PtLookup!$B:$B=$C127),0),5))</f>
        <v/>
      </c>
      <c r="V127" s="125" t="str">
        <f t="array" ref="V127">IF(OR(A127="",C127=""),"",INDEX(PtLookup!$A:$F,MATCH(1,(PtLookup!$A:$A=$A127)*(PtLookup!$B:$B=$C127),0),6))</f>
        <v/>
      </c>
      <c r="W127" s="126" t="str">
        <f t="shared" si="12"/>
        <v/>
      </c>
      <c r="X127" s="125" t="str">
        <f>IFERROR(__xludf.DUMMYFUNCTION("IF(OR(A127="""",B127=""""),"""",IF(C127=""GRP"",RIGHT(TRIM(LEFT(E127,FIND(""–"",E127)-3)),3),REGEXEXTRACT(LEFT(E127,5),""\w{3}"")))"),"")</f>
        <v/>
      </c>
      <c r="Y127" s="125" t="str">
        <f t="shared" si="13"/>
        <v/>
      </c>
      <c r="Z127" s="125"/>
      <c r="AA127" s="126" t="str">
        <f t="shared" si="14"/>
        <v/>
      </c>
      <c r="AB127" s="125" t="str">
        <f>IFERROR(__xludf.DUMMYFUNCTION("IF(OR(A127="""",B127=""""),"""",IF(C127=""GRP"",TRIM(RIGHT(E127,3)),REGEXEXTRACT(REGEXEXTRACT(MID(E127,F127,100),""[(]\w{3}[)]""),""\w{3}"")))"),"")</f>
        <v/>
      </c>
      <c r="AC127" s="125" t="str">
        <f t="shared" si="15"/>
        <v/>
      </c>
      <c r="AD127" s="125"/>
    </row>
    <row r="128" ht="9.0" customHeight="1">
      <c r="A128" s="120"/>
      <c r="B128" s="121"/>
      <c r="C128" s="122" t="str">
        <f t="array" ref="C128">IFERROR(INDEX(PtLookup!$H:$I,MATCH(B128,PtLookup!$I:$I,0),1),"")</f>
        <v/>
      </c>
      <c r="D128" s="122" t="str">
        <f t="array" ref="D128">IFERROR(INDEX(PtLookup!$A:$F,MATCH(1,(PtLookup!$A:$A=A128)*(PtLookup!$B:$B=C128),0),3),"")</f>
        <v/>
      </c>
      <c r="E128" s="127"/>
      <c r="F128" s="124" t="str">
        <f t="shared" si="1"/>
        <v/>
      </c>
      <c r="G128" s="124" t="str">
        <f t="shared" si="2"/>
        <v/>
      </c>
      <c r="H128" s="124" t="str">
        <f t="shared" si="3"/>
        <v/>
      </c>
      <c r="I128" s="124" t="str">
        <f t="shared" si="4"/>
        <v/>
      </c>
      <c r="J128" s="124" t="str">
        <f t="shared" si="5"/>
        <v/>
      </c>
      <c r="K128" s="124" t="str">
        <f t="shared" si="6"/>
        <v/>
      </c>
      <c r="L128" s="124" t="str">
        <f t="shared" si="7"/>
        <v/>
      </c>
      <c r="M128" s="124" t="str">
        <f t="shared" si="8"/>
        <v/>
      </c>
      <c r="N128" s="124" t="str">
        <f>IFERROR(__xludf.DUMMYFUNCTION("TRIM(IFERROR(IFERROR(REGEXEXTRACT(E128,""\s{2}\w\s""),REGEXEXTRACT(E128,""\s\w\s{2}"")),""""))"),"")</f>
        <v/>
      </c>
      <c r="O128" s="124" t="str">
        <f>IFERROR(__xludf.DUMMYFUNCTION("IF(N128=""p"",REGEXEXTRACT(MID(E128,I128-2,2),""\d+"")+0,"""")"),"")</f>
        <v/>
      </c>
      <c r="P128" s="124" t="str">
        <f>IFERROR(__xludf.DUMMYFUNCTION("IF(N128=""p"",REGEXEXTRACT(MID(E128,I128+1,2),""\d+"")+0,"""")"),"")</f>
        <v/>
      </c>
      <c r="Q128" s="124" t="str">
        <f t="shared" si="9"/>
        <v/>
      </c>
      <c r="R128" s="124" t="str">
        <f t="shared" si="10"/>
        <v/>
      </c>
      <c r="S128" s="125" t="str">
        <f t="shared" si="11"/>
        <v/>
      </c>
      <c r="T128" s="125" t="str">
        <f t="array" ref="T128">IF(OR(A128="",C128=""),"",INDEX(PtLookup!$A:$F,MATCH(1,(PtLookup!$A:$A=$A128)*(PtLookup!$B:$B=$C128),0),4))</f>
        <v/>
      </c>
      <c r="U128" s="125" t="str">
        <f t="array" ref="U128">IF(OR(A128="",C128=""),"",INDEX(PtLookup!$A:$F,MATCH(1,(PtLookup!$A:$A=$A128)*(PtLookup!$B:$B=$C128),0),5))</f>
        <v/>
      </c>
      <c r="V128" s="125" t="str">
        <f t="array" ref="V128">IF(OR(A128="",C128=""),"",INDEX(PtLookup!$A:$F,MATCH(1,(PtLookup!$A:$A=$A128)*(PtLookup!$B:$B=$C128),0),6))</f>
        <v/>
      </c>
      <c r="W128" s="126" t="str">
        <f t="shared" si="12"/>
        <v/>
      </c>
      <c r="X128" s="125" t="str">
        <f>IFERROR(__xludf.DUMMYFUNCTION("IF(OR(A128="""",B128=""""),"""",IF(C128=""GRP"",RIGHT(TRIM(LEFT(E128,FIND(""–"",E128)-3)),3),REGEXEXTRACT(LEFT(E128,5),""\w{3}"")))"),"")</f>
        <v/>
      </c>
      <c r="Y128" s="125" t="str">
        <f t="shared" si="13"/>
        <v/>
      </c>
      <c r="Z128" s="125"/>
      <c r="AA128" s="126" t="str">
        <f t="shared" si="14"/>
        <v/>
      </c>
      <c r="AB128" s="125" t="str">
        <f>IFERROR(__xludf.DUMMYFUNCTION("IF(OR(A128="""",B128=""""),"""",IF(C128=""GRP"",TRIM(RIGHT(E128,3)),REGEXEXTRACT(REGEXEXTRACT(MID(E128,F128,100),""[(]\w{3}[)]""),""\w{3}"")))"),"")</f>
        <v/>
      </c>
      <c r="AC128" s="125" t="str">
        <f t="shared" si="15"/>
        <v/>
      </c>
      <c r="AD128" s="125"/>
    </row>
    <row r="129" ht="9.0" customHeight="1">
      <c r="A129" s="120"/>
      <c r="B129" s="121"/>
      <c r="C129" s="122" t="str">
        <f t="array" ref="C129">IFERROR(INDEX(PtLookup!$H:$I,MATCH(B129,PtLookup!$I:$I,0),1),"")</f>
        <v/>
      </c>
      <c r="D129" s="122" t="str">
        <f t="array" ref="D129">IFERROR(INDEX(PtLookup!$A:$F,MATCH(1,(PtLookup!$A:$A=A129)*(PtLookup!$B:$B=C129),0),3),"")</f>
        <v/>
      </c>
      <c r="E129" s="127"/>
      <c r="F129" s="124" t="str">
        <f t="shared" si="1"/>
        <v/>
      </c>
      <c r="G129" s="124" t="str">
        <f t="shared" si="2"/>
        <v/>
      </c>
      <c r="H129" s="124" t="str">
        <f t="shared" si="3"/>
        <v/>
      </c>
      <c r="I129" s="124" t="str">
        <f t="shared" si="4"/>
        <v/>
      </c>
      <c r="J129" s="124" t="str">
        <f t="shared" si="5"/>
        <v/>
      </c>
      <c r="K129" s="124" t="str">
        <f t="shared" si="6"/>
        <v/>
      </c>
      <c r="L129" s="124" t="str">
        <f t="shared" si="7"/>
        <v/>
      </c>
      <c r="M129" s="124" t="str">
        <f t="shared" si="8"/>
        <v/>
      </c>
      <c r="N129" s="124" t="str">
        <f>IFERROR(__xludf.DUMMYFUNCTION("TRIM(IFERROR(IFERROR(REGEXEXTRACT(E129,""\s{2}\w\s""),REGEXEXTRACT(E129,""\s\w\s{2}"")),""""))"),"")</f>
        <v/>
      </c>
      <c r="O129" s="124" t="str">
        <f>IFERROR(__xludf.DUMMYFUNCTION("IF(N129=""p"",REGEXEXTRACT(MID(E129,I129-2,2),""\d+"")+0,"""")"),"")</f>
        <v/>
      </c>
      <c r="P129" s="124" t="str">
        <f>IFERROR(__xludf.DUMMYFUNCTION("IF(N129=""p"",REGEXEXTRACT(MID(E129,I129+1,2),""\d+"")+0,"""")"),"")</f>
        <v/>
      </c>
      <c r="Q129" s="124" t="str">
        <f t="shared" si="9"/>
        <v/>
      </c>
      <c r="R129" s="124" t="str">
        <f t="shared" si="10"/>
        <v/>
      </c>
      <c r="S129" s="125" t="str">
        <f t="shared" si="11"/>
        <v/>
      </c>
      <c r="T129" s="125" t="str">
        <f t="array" ref="T129">IF(OR(A129="",C129=""),"",INDEX(PtLookup!$A:$F,MATCH(1,(PtLookup!$A:$A=$A129)*(PtLookup!$B:$B=$C129),0),4))</f>
        <v/>
      </c>
      <c r="U129" s="125" t="str">
        <f t="array" ref="U129">IF(OR(A129="",C129=""),"",INDEX(PtLookup!$A:$F,MATCH(1,(PtLookup!$A:$A=$A129)*(PtLookup!$B:$B=$C129),0),5))</f>
        <v/>
      </c>
      <c r="V129" s="125" t="str">
        <f t="array" ref="V129">IF(OR(A129="",C129=""),"",INDEX(PtLookup!$A:$F,MATCH(1,(PtLookup!$A:$A=$A129)*(PtLookup!$B:$B=$C129),0),6))</f>
        <v/>
      </c>
      <c r="W129" s="126" t="str">
        <f t="shared" si="12"/>
        <v/>
      </c>
      <c r="X129" s="125" t="str">
        <f>IFERROR(__xludf.DUMMYFUNCTION("IF(OR(A129="""",B129=""""),"""",IF(C129=""GRP"",RIGHT(TRIM(LEFT(E129,FIND(""–"",E129)-3)),3),REGEXEXTRACT(LEFT(E129,5),""\w{3}"")))"),"")</f>
        <v/>
      </c>
      <c r="Y129" s="125" t="str">
        <f t="shared" si="13"/>
        <v/>
      </c>
      <c r="Z129" s="125"/>
      <c r="AA129" s="126" t="str">
        <f t="shared" si="14"/>
        <v/>
      </c>
      <c r="AB129" s="125" t="str">
        <f>IFERROR(__xludf.DUMMYFUNCTION("IF(OR(A129="""",B129=""""),"""",IF(C129=""GRP"",TRIM(RIGHT(E129,3)),REGEXEXTRACT(REGEXEXTRACT(MID(E129,F129,100),""[(]\w{3}[)]""),""\w{3}"")))"),"")</f>
        <v/>
      </c>
      <c r="AC129" s="125" t="str">
        <f t="shared" si="15"/>
        <v/>
      </c>
      <c r="AD129" s="125"/>
    </row>
    <row r="130" ht="9.0" customHeight="1">
      <c r="A130" s="120"/>
      <c r="B130" s="121"/>
      <c r="C130" s="122" t="str">
        <f t="array" ref="C130">IFERROR(INDEX(PtLookup!$H:$I,MATCH(B130,PtLookup!$I:$I,0),1),"")</f>
        <v/>
      </c>
      <c r="D130" s="122" t="str">
        <f t="array" ref="D130">IFERROR(INDEX(PtLookup!$A:$F,MATCH(1,(PtLookup!$A:$A=A130)*(PtLookup!$B:$B=C130),0),3),"")</f>
        <v/>
      </c>
      <c r="E130" s="127"/>
      <c r="F130" s="124" t="str">
        <f t="shared" si="1"/>
        <v/>
      </c>
      <c r="G130" s="124" t="str">
        <f t="shared" si="2"/>
        <v/>
      </c>
      <c r="H130" s="124" t="str">
        <f t="shared" si="3"/>
        <v/>
      </c>
      <c r="I130" s="124" t="str">
        <f t="shared" si="4"/>
        <v/>
      </c>
      <c r="J130" s="124" t="str">
        <f t="shared" si="5"/>
        <v/>
      </c>
      <c r="K130" s="124" t="str">
        <f t="shared" si="6"/>
        <v/>
      </c>
      <c r="L130" s="124" t="str">
        <f t="shared" si="7"/>
        <v/>
      </c>
      <c r="M130" s="124" t="str">
        <f t="shared" si="8"/>
        <v/>
      </c>
      <c r="N130" s="124" t="str">
        <f>IFERROR(__xludf.DUMMYFUNCTION("TRIM(IFERROR(IFERROR(REGEXEXTRACT(E130,""\s{2}\w\s""),REGEXEXTRACT(E130,""\s\w\s{2}"")),""""))"),"")</f>
        <v/>
      </c>
      <c r="O130" s="124" t="str">
        <f>IFERROR(__xludf.DUMMYFUNCTION("IF(N130=""p"",REGEXEXTRACT(MID(E130,I130-2,2),""\d+"")+0,"""")"),"")</f>
        <v/>
      </c>
      <c r="P130" s="124" t="str">
        <f>IFERROR(__xludf.DUMMYFUNCTION("IF(N130=""p"",REGEXEXTRACT(MID(E130,I130+1,2),""\d+"")+0,"""")"),"")</f>
        <v/>
      </c>
      <c r="Q130" s="124" t="str">
        <f t="shared" si="9"/>
        <v/>
      </c>
      <c r="R130" s="124" t="str">
        <f t="shared" si="10"/>
        <v/>
      </c>
      <c r="S130" s="125" t="str">
        <f t="shared" si="11"/>
        <v/>
      </c>
      <c r="T130" s="125" t="str">
        <f t="array" ref="T130">IF(OR(A130="",C130=""),"",INDEX(PtLookup!$A:$F,MATCH(1,(PtLookup!$A:$A=$A130)*(PtLookup!$B:$B=$C130),0),4))</f>
        <v/>
      </c>
      <c r="U130" s="125" t="str">
        <f t="array" ref="U130">IF(OR(A130="",C130=""),"",INDEX(PtLookup!$A:$F,MATCH(1,(PtLookup!$A:$A=$A130)*(PtLookup!$B:$B=$C130),0),5))</f>
        <v/>
      </c>
      <c r="V130" s="125" t="str">
        <f t="array" ref="V130">IF(OR(A130="",C130=""),"",INDEX(PtLookup!$A:$F,MATCH(1,(PtLookup!$A:$A=$A130)*(PtLookup!$B:$B=$C130),0),6))</f>
        <v/>
      </c>
      <c r="W130" s="126" t="str">
        <f t="shared" si="12"/>
        <v/>
      </c>
      <c r="X130" s="125" t="str">
        <f>IFERROR(__xludf.DUMMYFUNCTION("IF(OR(A130="""",B130=""""),"""",IF(C130=""GRP"",RIGHT(TRIM(LEFT(E130,FIND(""–"",E130)-3)),3),REGEXEXTRACT(LEFT(E130,5),""\w{3}"")))"),"")</f>
        <v/>
      </c>
      <c r="Y130" s="125" t="str">
        <f t="shared" si="13"/>
        <v/>
      </c>
      <c r="Z130" s="125"/>
      <c r="AA130" s="126" t="str">
        <f t="shared" si="14"/>
        <v/>
      </c>
      <c r="AB130" s="125" t="str">
        <f>IFERROR(__xludf.DUMMYFUNCTION("IF(OR(A130="""",B130=""""),"""",IF(C130=""GRP"",TRIM(RIGHT(E130,3)),REGEXEXTRACT(REGEXEXTRACT(MID(E130,F130,100),""[(]\w{3}[)]""),""\w{3}"")))"),"")</f>
        <v/>
      </c>
      <c r="AC130" s="125" t="str">
        <f t="shared" si="15"/>
        <v/>
      </c>
      <c r="AD130" s="125"/>
    </row>
    <row r="131" ht="9.0" customHeight="1">
      <c r="A131" s="120"/>
      <c r="B131" s="121"/>
      <c r="C131" s="122" t="str">
        <f t="array" ref="C131">IFERROR(INDEX(PtLookup!$H:$I,MATCH(B131,PtLookup!$I:$I,0),1),"")</f>
        <v/>
      </c>
      <c r="D131" s="122" t="str">
        <f t="array" ref="D131">IFERROR(INDEX(PtLookup!$A:$F,MATCH(1,(PtLookup!$A:$A=A131)*(PtLookup!$B:$B=C131),0),3),"")</f>
        <v/>
      </c>
      <c r="E131" s="127"/>
      <c r="F131" s="124" t="str">
        <f t="shared" si="1"/>
        <v/>
      </c>
      <c r="G131" s="124" t="str">
        <f t="shared" si="2"/>
        <v/>
      </c>
      <c r="H131" s="124" t="str">
        <f t="shared" si="3"/>
        <v/>
      </c>
      <c r="I131" s="124" t="str">
        <f t="shared" si="4"/>
        <v/>
      </c>
      <c r="J131" s="124" t="str">
        <f t="shared" si="5"/>
        <v/>
      </c>
      <c r="K131" s="124" t="str">
        <f t="shared" si="6"/>
        <v/>
      </c>
      <c r="L131" s="124" t="str">
        <f t="shared" si="7"/>
        <v/>
      </c>
      <c r="M131" s="124" t="str">
        <f t="shared" si="8"/>
        <v/>
      </c>
      <c r="N131" s="124" t="str">
        <f>IFERROR(__xludf.DUMMYFUNCTION("TRIM(IFERROR(IFERROR(REGEXEXTRACT(E131,""\s{2}\w\s""),REGEXEXTRACT(E131,""\s\w\s{2}"")),""""))"),"")</f>
        <v/>
      </c>
      <c r="O131" s="124" t="str">
        <f>IFERROR(__xludf.DUMMYFUNCTION("IF(N131=""p"",REGEXEXTRACT(MID(E131,I131-2,2),""\d+"")+0,"""")"),"")</f>
        <v/>
      </c>
      <c r="P131" s="124" t="str">
        <f>IFERROR(__xludf.DUMMYFUNCTION("IF(N131=""p"",REGEXEXTRACT(MID(E131,I131+1,2),""\d+"")+0,"""")"),"")</f>
        <v/>
      </c>
      <c r="Q131" s="124" t="str">
        <f t="shared" si="9"/>
        <v/>
      </c>
      <c r="R131" s="124" t="str">
        <f t="shared" si="10"/>
        <v/>
      </c>
      <c r="S131" s="125" t="str">
        <f t="shared" si="11"/>
        <v/>
      </c>
      <c r="T131" s="125" t="str">
        <f t="array" ref="T131">IF(OR(A131="",C131=""),"",INDEX(PtLookup!$A:$F,MATCH(1,(PtLookup!$A:$A=$A131)*(PtLookup!$B:$B=$C131),0),4))</f>
        <v/>
      </c>
      <c r="U131" s="125" t="str">
        <f t="array" ref="U131">IF(OR(A131="",C131=""),"",INDEX(PtLookup!$A:$F,MATCH(1,(PtLookup!$A:$A=$A131)*(PtLookup!$B:$B=$C131),0),5))</f>
        <v/>
      </c>
      <c r="V131" s="125" t="str">
        <f t="array" ref="V131">IF(OR(A131="",C131=""),"",INDEX(PtLookup!$A:$F,MATCH(1,(PtLookup!$A:$A=$A131)*(PtLookup!$B:$B=$C131),0),6))</f>
        <v/>
      </c>
      <c r="W131" s="126" t="str">
        <f t="shared" si="12"/>
        <v/>
      </c>
      <c r="X131" s="125" t="str">
        <f>IFERROR(__xludf.DUMMYFUNCTION("IF(OR(A131="""",B131=""""),"""",IF(C131=""GRP"",RIGHT(TRIM(LEFT(E131,FIND(""–"",E131)-3)),3),REGEXEXTRACT(LEFT(E131,5),""\w{3}"")))"),"")</f>
        <v/>
      </c>
      <c r="Y131" s="125" t="str">
        <f t="shared" si="13"/>
        <v/>
      </c>
      <c r="Z131" s="125"/>
      <c r="AA131" s="126" t="str">
        <f t="shared" si="14"/>
        <v/>
      </c>
      <c r="AB131" s="125" t="str">
        <f>IFERROR(__xludf.DUMMYFUNCTION("IF(OR(A131="""",B131=""""),"""",IF(C131=""GRP"",TRIM(RIGHT(E131,3)),REGEXEXTRACT(REGEXEXTRACT(MID(E131,F131,100),""[(]\w{3}[)]""),""\w{3}"")))"),"")</f>
        <v/>
      </c>
      <c r="AC131" s="125" t="str">
        <f t="shared" si="15"/>
        <v/>
      </c>
      <c r="AD131" s="125"/>
    </row>
    <row r="132" ht="9.0" customHeight="1">
      <c r="A132" s="120"/>
      <c r="B132" s="121"/>
      <c r="C132" s="122" t="str">
        <f t="array" ref="C132">IFERROR(INDEX(PtLookup!$H:$I,MATCH(B132,PtLookup!$I:$I,0),1),"")</f>
        <v/>
      </c>
      <c r="D132" s="122" t="str">
        <f t="array" ref="D132">IFERROR(INDEX(PtLookup!$A:$F,MATCH(1,(PtLookup!$A:$A=A132)*(PtLookup!$B:$B=C132),0),3),"")</f>
        <v/>
      </c>
      <c r="E132" s="127"/>
      <c r="F132" s="124" t="str">
        <f t="shared" si="1"/>
        <v/>
      </c>
      <c r="G132" s="124" t="str">
        <f t="shared" si="2"/>
        <v/>
      </c>
      <c r="H132" s="124" t="str">
        <f t="shared" si="3"/>
        <v/>
      </c>
      <c r="I132" s="124" t="str">
        <f t="shared" si="4"/>
        <v/>
      </c>
      <c r="J132" s="124" t="str">
        <f t="shared" si="5"/>
        <v/>
      </c>
      <c r="K132" s="124" t="str">
        <f t="shared" si="6"/>
        <v/>
      </c>
      <c r="L132" s="124" t="str">
        <f t="shared" si="7"/>
        <v/>
      </c>
      <c r="M132" s="124" t="str">
        <f t="shared" si="8"/>
        <v/>
      </c>
      <c r="N132" s="124" t="str">
        <f>IFERROR(__xludf.DUMMYFUNCTION("TRIM(IFERROR(IFERROR(REGEXEXTRACT(E132,""\s{2}\w\s""),REGEXEXTRACT(E132,""\s\w\s{2}"")),""""))"),"")</f>
        <v/>
      </c>
      <c r="O132" s="124" t="str">
        <f>IFERROR(__xludf.DUMMYFUNCTION("IF(N132=""p"",REGEXEXTRACT(MID(E132,I132-2,2),""\d+"")+0,"""")"),"")</f>
        <v/>
      </c>
      <c r="P132" s="124" t="str">
        <f>IFERROR(__xludf.DUMMYFUNCTION("IF(N132=""p"",REGEXEXTRACT(MID(E132,I132+1,2),""\d+"")+0,"""")"),"")</f>
        <v/>
      </c>
      <c r="Q132" s="124" t="str">
        <f t="shared" si="9"/>
        <v/>
      </c>
      <c r="R132" s="124" t="str">
        <f t="shared" si="10"/>
        <v/>
      </c>
      <c r="S132" s="125" t="str">
        <f t="shared" si="11"/>
        <v/>
      </c>
      <c r="T132" s="125" t="str">
        <f t="array" ref="T132">IF(OR(A132="",C132=""),"",INDEX(PtLookup!$A:$F,MATCH(1,(PtLookup!$A:$A=$A132)*(PtLookup!$B:$B=$C132),0),4))</f>
        <v/>
      </c>
      <c r="U132" s="125" t="str">
        <f t="array" ref="U132">IF(OR(A132="",C132=""),"",INDEX(PtLookup!$A:$F,MATCH(1,(PtLookup!$A:$A=$A132)*(PtLookup!$B:$B=$C132),0),5))</f>
        <v/>
      </c>
      <c r="V132" s="125" t="str">
        <f t="array" ref="V132">IF(OR(A132="",C132=""),"",INDEX(PtLookup!$A:$F,MATCH(1,(PtLookup!$A:$A=$A132)*(PtLookup!$B:$B=$C132),0),6))</f>
        <v/>
      </c>
      <c r="W132" s="126" t="str">
        <f t="shared" si="12"/>
        <v/>
      </c>
      <c r="X132" s="125" t="str">
        <f>IFERROR(__xludf.DUMMYFUNCTION("IF(OR(A132="""",B132=""""),"""",IF(C132=""GRP"",RIGHT(TRIM(LEFT(E132,FIND(""–"",E132)-3)),3),REGEXEXTRACT(LEFT(E132,5),""\w{3}"")))"),"")</f>
        <v/>
      </c>
      <c r="Y132" s="125" t="str">
        <f t="shared" si="13"/>
        <v/>
      </c>
      <c r="Z132" s="125"/>
      <c r="AA132" s="126" t="str">
        <f t="shared" si="14"/>
        <v/>
      </c>
      <c r="AB132" s="125" t="str">
        <f>IFERROR(__xludf.DUMMYFUNCTION("IF(OR(A132="""",B132=""""),"""",IF(C132=""GRP"",TRIM(RIGHT(E132,3)),REGEXEXTRACT(REGEXEXTRACT(MID(E132,F132,100),""[(]\w{3}[)]""),""\w{3}"")))"),"")</f>
        <v/>
      </c>
      <c r="AC132" s="125" t="str">
        <f t="shared" si="15"/>
        <v/>
      </c>
      <c r="AD132" s="125"/>
    </row>
    <row r="133" ht="9.0" customHeight="1">
      <c r="A133" s="120"/>
      <c r="B133" s="121"/>
      <c r="C133" s="122" t="str">
        <f t="array" ref="C133">IFERROR(INDEX(PtLookup!$H:$I,MATCH(B133,PtLookup!$I:$I,0),1),"")</f>
        <v/>
      </c>
      <c r="D133" s="122" t="str">
        <f t="array" ref="D133">IFERROR(INDEX(PtLookup!$A:$F,MATCH(1,(PtLookup!$A:$A=A133)*(PtLookup!$B:$B=C133),0),3),"")</f>
        <v/>
      </c>
      <c r="E133" s="127"/>
      <c r="F133" s="124" t="str">
        <f t="shared" si="1"/>
        <v/>
      </c>
      <c r="G133" s="124" t="str">
        <f t="shared" si="2"/>
        <v/>
      </c>
      <c r="H133" s="124" t="str">
        <f t="shared" si="3"/>
        <v/>
      </c>
      <c r="I133" s="124" t="str">
        <f t="shared" si="4"/>
        <v/>
      </c>
      <c r="J133" s="124" t="str">
        <f t="shared" si="5"/>
        <v/>
      </c>
      <c r="K133" s="124" t="str">
        <f t="shared" si="6"/>
        <v/>
      </c>
      <c r="L133" s="124" t="str">
        <f t="shared" si="7"/>
        <v/>
      </c>
      <c r="M133" s="124" t="str">
        <f t="shared" si="8"/>
        <v/>
      </c>
      <c r="N133" s="124" t="str">
        <f>IFERROR(__xludf.DUMMYFUNCTION("TRIM(IFERROR(IFERROR(REGEXEXTRACT(E133,""\s{2}\w\s""),REGEXEXTRACT(E133,""\s\w\s{2}"")),""""))"),"")</f>
        <v/>
      </c>
      <c r="O133" s="124" t="str">
        <f>IFERROR(__xludf.DUMMYFUNCTION("IF(N133=""p"",REGEXEXTRACT(MID(E133,I133-2,2),""\d+"")+0,"""")"),"")</f>
        <v/>
      </c>
      <c r="P133" s="124" t="str">
        <f>IFERROR(__xludf.DUMMYFUNCTION("IF(N133=""p"",REGEXEXTRACT(MID(E133,I133+1,2),""\d+"")+0,"""")"),"")</f>
        <v/>
      </c>
      <c r="Q133" s="124" t="str">
        <f t="shared" si="9"/>
        <v/>
      </c>
      <c r="R133" s="124" t="str">
        <f t="shared" si="10"/>
        <v/>
      </c>
      <c r="S133" s="125" t="str">
        <f t="shared" si="11"/>
        <v/>
      </c>
      <c r="T133" s="125" t="str">
        <f t="array" ref="T133">IF(OR(A133="",C133=""),"",INDEX(PtLookup!$A:$F,MATCH(1,(PtLookup!$A:$A=$A133)*(PtLookup!$B:$B=$C133),0),4))</f>
        <v/>
      </c>
      <c r="U133" s="125" t="str">
        <f t="array" ref="U133">IF(OR(A133="",C133=""),"",INDEX(PtLookup!$A:$F,MATCH(1,(PtLookup!$A:$A=$A133)*(PtLookup!$B:$B=$C133),0),5))</f>
        <v/>
      </c>
      <c r="V133" s="125" t="str">
        <f t="array" ref="V133">IF(OR(A133="",C133=""),"",INDEX(PtLookup!$A:$F,MATCH(1,(PtLookup!$A:$A=$A133)*(PtLookup!$B:$B=$C133),0),6))</f>
        <v/>
      </c>
      <c r="W133" s="126" t="str">
        <f t="shared" si="12"/>
        <v/>
      </c>
      <c r="X133" s="125" t="str">
        <f>IFERROR(__xludf.DUMMYFUNCTION("IF(OR(A133="""",B133=""""),"""",IF(C133=""GRP"",RIGHT(TRIM(LEFT(E133,FIND(""–"",E133)-3)),3),REGEXEXTRACT(LEFT(E133,5),""\w{3}"")))"),"")</f>
        <v/>
      </c>
      <c r="Y133" s="125" t="str">
        <f t="shared" si="13"/>
        <v/>
      </c>
      <c r="Z133" s="125"/>
      <c r="AA133" s="126" t="str">
        <f t="shared" si="14"/>
        <v/>
      </c>
      <c r="AB133" s="125" t="str">
        <f>IFERROR(__xludf.DUMMYFUNCTION("IF(OR(A133="""",B133=""""),"""",IF(C133=""GRP"",TRIM(RIGHT(E133,3)),REGEXEXTRACT(REGEXEXTRACT(MID(E133,F133,100),""[(]\w{3}[)]""),""\w{3}"")))"),"")</f>
        <v/>
      </c>
      <c r="AC133" s="125" t="str">
        <f t="shared" si="15"/>
        <v/>
      </c>
      <c r="AD133" s="125"/>
    </row>
    <row r="134" ht="9.0" customHeight="1">
      <c r="A134" s="120"/>
      <c r="B134" s="121"/>
      <c r="C134" s="122" t="str">
        <f t="array" ref="C134">IFERROR(INDEX(PtLookup!$H:$I,MATCH(B134,PtLookup!$I:$I,0),1),"")</f>
        <v/>
      </c>
      <c r="D134" s="122" t="str">
        <f t="array" ref="D134">IFERROR(INDEX(PtLookup!$A:$F,MATCH(1,(PtLookup!$A:$A=A134)*(PtLookup!$B:$B=C134),0),3),"")</f>
        <v/>
      </c>
      <c r="E134" s="127"/>
      <c r="F134" s="124" t="str">
        <f t="shared" si="1"/>
        <v/>
      </c>
      <c r="G134" s="124" t="str">
        <f t="shared" si="2"/>
        <v/>
      </c>
      <c r="H134" s="124" t="str">
        <f t="shared" si="3"/>
        <v/>
      </c>
      <c r="I134" s="124" t="str">
        <f t="shared" si="4"/>
        <v/>
      </c>
      <c r="J134" s="124" t="str">
        <f t="shared" si="5"/>
        <v/>
      </c>
      <c r="K134" s="124" t="str">
        <f t="shared" si="6"/>
        <v/>
      </c>
      <c r="L134" s="124" t="str">
        <f t="shared" si="7"/>
        <v/>
      </c>
      <c r="M134" s="124" t="str">
        <f t="shared" si="8"/>
        <v/>
      </c>
      <c r="N134" s="124" t="str">
        <f>IFERROR(__xludf.DUMMYFUNCTION("TRIM(IFERROR(IFERROR(REGEXEXTRACT(E134,""\s{2}\w\s""),REGEXEXTRACT(E134,""\s\w\s{2}"")),""""))"),"")</f>
        <v/>
      </c>
      <c r="O134" s="124" t="str">
        <f>IFERROR(__xludf.DUMMYFUNCTION("IF(N134=""p"",REGEXEXTRACT(MID(E134,I134-2,2),""\d+"")+0,"""")"),"")</f>
        <v/>
      </c>
      <c r="P134" s="124" t="str">
        <f>IFERROR(__xludf.DUMMYFUNCTION("IF(N134=""p"",REGEXEXTRACT(MID(E134,I134+1,2),""\d+"")+0,"""")"),"")</f>
        <v/>
      </c>
      <c r="Q134" s="124" t="str">
        <f t="shared" si="9"/>
        <v/>
      </c>
      <c r="R134" s="124" t="str">
        <f t="shared" si="10"/>
        <v/>
      </c>
      <c r="S134" s="125" t="str">
        <f t="shared" si="11"/>
        <v/>
      </c>
      <c r="T134" s="125" t="str">
        <f t="array" ref="T134">IF(OR(A134="",C134=""),"",INDEX(PtLookup!$A:$F,MATCH(1,(PtLookup!$A:$A=$A134)*(PtLookup!$B:$B=$C134),0),4))</f>
        <v/>
      </c>
      <c r="U134" s="125" t="str">
        <f t="array" ref="U134">IF(OR(A134="",C134=""),"",INDEX(PtLookup!$A:$F,MATCH(1,(PtLookup!$A:$A=$A134)*(PtLookup!$B:$B=$C134),0),5))</f>
        <v/>
      </c>
      <c r="V134" s="125" t="str">
        <f t="array" ref="V134">IF(OR(A134="",C134=""),"",INDEX(PtLookup!$A:$F,MATCH(1,(PtLookup!$A:$A=$A134)*(PtLookup!$B:$B=$C134),0),6))</f>
        <v/>
      </c>
      <c r="W134" s="126" t="str">
        <f t="shared" si="12"/>
        <v/>
      </c>
      <c r="X134" s="125" t="str">
        <f>IFERROR(__xludf.DUMMYFUNCTION("IF(OR(A134="""",B134=""""),"""",IF(C134=""GRP"",RIGHT(TRIM(LEFT(E134,FIND(""–"",E134)-3)),3),REGEXEXTRACT(LEFT(E134,5),""\w{3}"")))"),"")</f>
        <v/>
      </c>
      <c r="Y134" s="125" t="str">
        <f t="shared" si="13"/>
        <v/>
      </c>
      <c r="Z134" s="125"/>
      <c r="AA134" s="126" t="str">
        <f t="shared" si="14"/>
        <v/>
      </c>
      <c r="AB134" s="125" t="str">
        <f>IFERROR(__xludf.DUMMYFUNCTION("IF(OR(A134="""",B134=""""),"""",IF(C134=""GRP"",TRIM(RIGHT(E134,3)),REGEXEXTRACT(REGEXEXTRACT(MID(E134,F134,100),""[(]\w{3}[)]""),""\w{3}"")))"),"")</f>
        <v/>
      </c>
      <c r="AC134" s="125" t="str">
        <f t="shared" si="15"/>
        <v/>
      </c>
      <c r="AD134" s="125"/>
    </row>
    <row r="135" ht="9.0" customHeight="1">
      <c r="A135" s="120"/>
      <c r="B135" s="121"/>
      <c r="C135" s="122" t="str">
        <f t="array" ref="C135">IFERROR(INDEX(PtLookup!$H:$I,MATCH(B135,PtLookup!$I:$I,0),1),"")</f>
        <v/>
      </c>
      <c r="D135" s="122" t="str">
        <f t="array" ref="D135">IFERROR(INDEX(PtLookup!$A:$F,MATCH(1,(PtLookup!$A:$A=A135)*(PtLookup!$B:$B=C135),0),3),"")</f>
        <v/>
      </c>
      <c r="E135" s="127"/>
      <c r="F135" s="124" t="str">
        <f t="shared" si="1"/>
        <v/>
      </c>
      <c r="G135" s="124" t="str">
        <f t="shared" si="2"/>
        <v/>
      </c>
      <c r="H135" s="124" t="str">
        <f t="shared" si="3"/>
        <v/>
      </c>
      <c r="I135" s="124" t="str">
        <f t="shared" si="4"/>
        <v/>
      </c>
      <c r="J135" s="124" t="str">
        <f t="shared" si="5"/>
        <v/>
      </c>
      <c r="K135" s="124" t="str">
        <f t="shared" si="6"/>
        <v/>
      </c>
      <c r="L135" s="124" t="str">
        <f t="shared" si="7"/>
        <v/>
      </c>
      <c r="M135" s="124" t="str">
        <f t="shared" si="8"/>
        <v/>
      </c>
      <c r="N135" s="124" t="str">
        <f>IFERROR(__xludf.DUMMYFUNCTION("TRIM(IFERROR(IFERROR(REGEXEXTRACT(E135,""\s{2}\w\s""),REGEXEXTRACT(E135,""\s\w\s{2}"")),""""))"),"")</f>
        <v/>
      </c>
      <c r="O135" s="124" t="str">
        <f>IFERROR(__xludf.DUMMYFUNCTION("IF(N135=""p"",REGEXEXTRACT(MID(E135,I135-2,2),""\d+"")+0,"""")"),"")</f>
        <v/>
      </c>
      <c r="P135" s="124" t="str">
        <f>IFERROR(__xludf.DUMMYFUNCTION("IF(N135=""p"",REGEXEXTRACT(MID(E135,I135+1,2),""\d+"")+0,"""")"),"")</f>
        <v/>
      </c>
      <c r="Q135" s="124" t="str">
        <f t="shared" si="9"/>
        <v/>
      </c>
      <c r="R135" s="124" t="str">
        <f t="shared" si="10"/>
        <v/>
      </c>
      <c r="S135" s="125" t="str">
        <f t="shared" si="11"/>
        <v/>
      </c>
      <c r="T135" s="125" t="str">
        <f t="array" ref="T135">IF(OR(A135="",C135=""),"",INDEX(PtLookup!$A:$F,MATCH(1,(PtLookup!$A:$A=$A135)*(PtLookup!$B:$B=$C135),0),4))</f>
        <v/>
      </c>
      <c r="U135" s="125" t="str">
        <f t="array" ref="U135">IF(OR(A135="",C135=""),"",INDEX(PtLookup!$A:$F,MATCH(1,(PtLookup!$A:$A=$A135)*(PtLookup!$B:$B=$C135),0),5))</f>
        <v/>
      </c>
      <c r="V135" s="125" t="str">
        <f t="array" ref="V135">IF(OR(A135="",C135=""),"",INDEX(PtLookup!$A:$F,MATCH(1,(PtLookup!$A:$A=$A135)*(PtLookup!$B:$B=$C135),0),6))</f>
        <v/>
      </c>
      <c r="W135" s="126" t="str">
        <f t="shared" si="12"/>
        <v/>
      </c>
      <c r="X135" s="125" t="str">
        <f>IFERROR(__xludf.DUMMYFUNCTION("IF(OR(A135="""",B135=""""),"""",IF(C135=""GRP"",RIGHT(TRIM(LEFT(E135,FIND(""–"",E135)-3)),3),REGEXEXTRACT(LEFT(E135,5),""\w{3}"")))"),"")</f>
        <v/>
      </c>
      <c r="Y135" s="125" t="str">
        <f t="shared" si="13"/>
        <v/>
      </c>
      <c r="Z135" s="125"/>
      <c r="AA135" s="126" t="str">
        <f t="shared" si="14"/>
        <v/>
      </c>
      <c r="AB135" s="125" t="str">
        <f>IFERROR(__xludf.DUMMYFUNCTION("IF(OR(A135="""",B135=""""),"""",IF(C135=""GRP"",TRIM(RIGHT(E135,3)),REGEXEXTRACT(REGEXEXTRACT(MID(E135,F135,100),""[(]\w{3}[)]""),""\w{3}"")))"),"")</f>
        <v/>
      </c>
      <c r="AC135" s="125" t="str">
        <f t="shared" si="15"/>
        <v/>
      </c>
      <c r="AD135" s="125"/>
    </row>
    <row r="136" ht="9.0" customHeight="1">
      <c r="A136" s="120"/>
      <c r="B136" s="121"/>
      <c r="C136" s="122" t="str">
        <f t="array" ref="C136">IFERROR(INDEX(PtLookup!$H:$I,MATCH(B136,PtLookup!$I:$I,0),1),"")</f>
        <v/>
      </c>
      <c r="D136" s="122" t="str">
        <f t="array" ref="D136">IFERROR(INDEX(PtLookup!$A:$F,MATCH(1,(PtLookup!$A:$A=A136)*(PtLookup!$B:$B=C136),0),3),"")</f>
        <v/>
      </c>
      <c r="E136" s="127"/>
      <c r="F136" s="124" t="str">
        <f t="shared" si="1"/>
        <v/>
      </c>
      <c r="G136" s="124" t="str">
        <f t="shared" si="2"/>
        <v/>
      </c>
      <c r="H136" s="124" t="str">
        <f t="shared" si="3"/>
        <v/>
      </c>
      <c r="I136" s="124" t="str">
        <f t="shared" si="4"/>
        <v/>
      </c>
      <c r="J136" s="124" t="str">
        <f t="shared" si="5"/>
        <v/>
      </c>
      <c r="K136" s="124" t="str">
        <f t="shared" si="6"/>
        <v/>
      </c>
      <c r="L136" s="124" t="str">
        <f t="shared" si="7"/>
        <v/>
      </c>
      <c r="M136" s="124" t="str">
        <f t="shared" si="8"/>
        <v/>
      </c>
      <c r="N136" s="124" t="str">
        <f>IFERROR(__xludf.DUMMYFUNCTION("TRIM(IFERROR(IFERROR(REGEXEXTRACT(E136,""\s{2}\w\s""),REGEXEXTRACT(E136,""\s\w\s{2}"")),""""))"),"")</f>
        <v/>
      </c>
      <c r="O136" s="124" t="str">
        <f>IFERROR(__xludf.DUMMYFUNCTION("IF(N136=""p"",REGEXEXTRACT(MID(E136,I136-2,2),""\d+"")+0,"""")"),"")</f>
        <v/>
      </c>
      <c r="P136" s="124" t="str">
        <f>IFERROR(__xludf.DUMMYFUNCTION("IF(N136=""p"",REGEXEXTRACT(MID(E136,I136+1,2),""\d+"")+0,"""")"),"")</f>
        <v/>
      </c>
      <c r="Q136" s="124" t="str">
        <f t="shared" si="9"/>
        <v/>
      </c>
      <c r="R136" s="124" t="str">
        <f t="shared" si="10"/>
        <v/>
      </c>
      <c r="S136" s="125" t="str">
        <f t="shared" si="11"/>
        <v/>
      </c>
      <c r="T136" s="125" t="str">
        <f t="array" ref="T136">IF(OR(A136="",C136=""),"",INDEX(PtLookup!$A:$F,MATCH(1,(PtLookup!$A:$A=$A136)*(PtLookup!$B:$B=$C136),0),4))</f>
        <v/>
      </c>
      <c r="U136" s="125" t="str">
        <f t="array" ref="U136">IF(OR(A136="",C136=""),"",INDEX(PtLookup!$A:$F,MATCH(1,(PtLookup!$A:$A=$A136)*(PtLookup!$B:$B=$C136),0),5))</f>
        <v/>
      </c>
      <c r="V136" s="125" t="str">
        <f t="array" ref="V136">IF(OR(A136="",C136=""),"",INDEX(PtLookup!$A:$F,MATCH(1,(PtLookup!$A:$A=$A136)*(PtLookup!$B:$B=$C136),0),6))</f>
        <v/>
      </c>
      <c r="W136" s="126" t="str">
        <f t="shared" si="12"/>
        <v/>
      </c>
      <c r="X136" s="125" t="str">
        <f>IFERROR(__xludf.DUMMYFUNCTION("IF(OR(A136="""",B136=""""),"""",IF(C136=""GRP"",RIGHT(TRIM(LEFT(E136,FIND(""–"",E136)-3)),3),REGEXEXTRACT(LEFT(E136,5),""\w{3}"")))"),"")</f>
        <v/>
      </c>
      <c r="Y136" s="125" t="str">
        <f t="shared" si="13"/>
        <v/>
      </c>
      <c r="Z136" s="125"/>
      <c r="AA136" s="126" t="str">
        <f t="shared" si="14"/>
        <v/>
      </c>
      <c r="AB136" s="125" t="str">
        <f>IFERROR(__xludf.DUMMYFUNCTION("IF(OR(A136="""",B136=""""),"""",IF(C136=""GRP"",TRIM(RIGHT(E136,3)),REGEXEXTRACT(REGEXEXTRACT(MID(E136,F136,100),""[(]\w{3}[)]""),""\w{3}"")))"),"")</f>
        <v/>
      </c>
      <c r="AC136" s="125" t="str">
        <f t="shared" si="15"/>
        <v/>
      </c>
      <c r="AD136" s="125"/>
    </row>
    <row r="137" ht="9.0" customHeight="1">
      <c r="A137" s="120"/>
      <c r="B137" s="121"/>
      <c r="C137" s="122" t="str">
        <f t="array" ref="C137">IFERROR(INDEX(PtLookup!$H:$I,MATCH(B137,PtLookup!$I:$I,0),1),"")</f>
        <v/>
      </c>
      <c r="D137" s="122" t="str">
        <f t="array" ref="D137">IFERROR(INDEX(PtLookup!$A:$F,MATCH(1,(PtLookup!$A:$A=A137)*(PtLookup!$B:$B=C137),0),3),"")</f>
        <v/>
      </c>
      <c r="E137" s="127"/>
      <c r="F137" s="124" t="str">
        <f t="shared" si="1"/>
        <v/>
      </c>
      <c r="G137" s="124" t="str">
        <f t="shared" si="2"/>
        <v/>
      </c>
      <c r="H137" s="124" t="str">
        <f t="shared" si="3"/>
        <v/>
      </c>
      <c r="I137" s="124" t="str">
        <f t="shared" si="4"/>
        <v/>
      </c>
      <c r="J137" s="124" t="str">
        <f t="shared" si="5"/>
        <v/>
      </c>
      <c r="K137" s="124" t="str">
        <f t="shared" si="6"/>
        <v/>
      </c>
      <c r="L137" s="124" t="str">
        <f t="shared" si="7"/>
        <v/>
      </c>
      <c r="M137" s="124" t="str">
        <f t="shared" si="8"/>
        <v/>
      </c>
      <c r="N137" s="124" t="str">
        <f>IFERROR(__xludf.DUMMYFUNCTION("TRIM(IFERROR(IFERROR(REGEXEXTRACT(E137,""\s{2}\w\s""),REGEXEXTRACT(E137,""\s\w\s{2}"")),""""))"),"")</f>
        <v/>
      </c>
      <c r="O137" s="124" t="str">
        <f>IFERROR(__xludf.DUMMYFUNCTION("IF(N137=""p"",REGEXEXTRACT(MID(E137,I137-2,2),""\d+"")+0,"""")"),"")</f>
        <v/>
      </c>
      <c r="P137" s="124" t="str">
        <f>IFERROR(__xludf.DUMMYFUNCTION("IF(N137=""p"",REGEXEXTRACT(MID(E137,I137+1,2),""\d+"")+0,"""")"),"")</f>
        <v/>
      </c>
      <c r="Q137" s="124" t="str">
        <f t="shared" si="9"/>
        <v/>
      </c>
      <c r="R137" s="124" t="str">
        <f t="shared" si="10"/>
        <v/>
      </c>
      <c r="S137" s="125" t="str">
        <f t="shared" si="11"/>
        <v/>
      </c>
      <c r="T137" s="125" t="str">
        <f t="array" ref="T137">IF(OR(A137="",C137=""),"",INDEX(PtLookup!$A:$F,MATCH(1,(PtLookup!$A:$A=$A137)*(PtLookup!$B:$B=$C137),0),4))</f>
        <v/>
      </c>
      <c r="U137" s="125" t="str">
        <f t="array" ref="U137">IF(OR(A137="",C137=""),"",INDEX(PtLookup!$A:$F,MATCH(1,(PtLookup!$A:$A=$A137)*(PtLookup!$B:$B=$C137),0),5))</f>
        <v/>
      </c>
      <c r="V137" s="125" t="str">
        <f t="array" ref="V137">IF(OR(A137="",C137=""),"",INDEX(PtLookup!$A:$F,MATCH(1,(PtLookup!$A:$A=$A137)*(PtLookup!$B:$B=$C137),0),6))</f>
        <v/>
      </c>
      <c r="W137" s="126" t="str">
        <f t="shared" si="12"/>
        <v/>
      </c>
      <c r="X137" s="125" t="str">
        <f>IFERROR(__xludf.DUMMYFUNCTION("IF(OR(A137="""",B137=""""),"""",IF(C137=""GRP"",RIGHT(TRIM(LEFT(E137,FIND(""–"",E137)-3)),3),REGEXEXTRACT(LEFT(E137,5),""\w{3}"")))"),"")</f>
        <v/>
      </c>
      <c r="Y137" s="125" t="str">
        <f t="shared" si="13"/>
        <v/>
      </c>
      <c r="Z137" s="125"/>
      <c r="AA137" s="126" t="str">
        <f t="shared" si="14"/>
        <v/>
      </c>
      <c r="AB137" s="125" t="str">
        <f>IFERROR(__xludf.DUMMYFUNCTION("IF(OR(A137="""",B137=""""),"""",IF(C137=""GRP"",TRIM(RIGHT(E137,3)),REGEXEXTRACT(REGEXEXTRACT(MID(E137,F137,100),""[(]\w{3}[)]""),""\w{3}"")))"),"")</f>
        <v/>
      </c>
      <c r="AC137" s="125" t="str">
        <f t="shared" si="15"/>
        <v/>
      </c>
      <c r="AD137" s="125"/>
    </row>
    <row r="138" ht="9.0" customHeight="1">
      <c r="A138" s="120"/>
      <c r="B138" s="121"/>
      <c r="C138" s="122" t="str">
        <f t="array" ref="C138">IFERROR(INDEX(PtLookup!$H:$I,MATCH(B138,PtLookup!$I:$I,0),1),"")</f>
        <v/>
      </c>
      <c r="D138" s="122" t="str">
        <f t="array" ref="D138">IFERROR(INDEX(PtLookup!$A:$F,MATCH(1,(PtLookup!$A:$A=A138)*(PtLookup!$B:$B=C138),0),3),"")</f>
        <v/>
      </c>
      <c r="E138" s="127"/>
      <c r="F138" s="124" t="str">
        <f t="shared" si="1"/>
        <v/>
      </c>
      <c r="G138" s="124" t="str">
        <f t="shared" si="2"/>
        <v/>
      </c>
      <c r="H138" s="124" t="str">
        <f t="shared" si="3"/>
        <v/>
      </c>
      <c r="I138" s="124" t="str">
        <f t="shared" si="4"/>
        <v/>
      </c>
      <c r="J138" s="124" t="str">
        <f t="shared" si="5"/>
        <v/>
      </c>
      <c r="K138" s="124" t="str">
        <f t="shared" si="6"/>
        <v/>
      </c>
      <c r="L138" s="124" t="str">
        <f t="shared" si="7"/>
        <v/>
      </c>
      <c r="M138" s="124" t="str">
        <f t="shared" si="8"/>
        <v/>
      </c>
      <c r="N138" s="124" t="str">
        <f>IFERROR(__xludf.DUMMYFUNCTION("TRIM(IFERROR(IFERROR(REGEXEXTRACT(E138,""\s{2}\w\s""),REGEXEXTRACT(E138,""\s\w\s{2}"")),""""))"),"")</f>
        <v/>
      </c>
      <c r="O138" s="124" t="str">
        <f>IFERROR(__xludf.DUMMYFUNCTION("IF(N138=""p"",REGEXEXTRACT(MID(E138,I138-2,2),""\d+"")+0,"""")"),"")</f>
        <v/>
      </c>
      <c r="P138" s="124" t="str">
        <f>IFERROR(__xludf.DUMMYFUNCTION("IF(N138=""p"",REGEXEXTRACT(MID(E138,I138+1,2),""\d+"")+0,"""")"),"")</f>
        <v/>
      </c>
      <c r="Q138" s="124" t="str">
        <f t="shared" si="9"/>
        <v/>
      </c>
      <c r="R138" s="124" t="str">
        <f t="shared" si="10"/>
        <v/>
      </c>
      <c r="S138" s="125" t="str">
        <f t="shared" si="11"/>
        <v/>
      </c>
      <c r="T138" s="125" t="str">
        <f t="array" ref="T138">IF(OR(A138="",C138=""),"",INDEX(PtLookup!$A:$F,MATCH(1,(PtLookup!$A:$A=$A138)*(PtLookup!$B:$B=$C138),0),4))</f>
        <v/>
      </c>
      <c r="U138" s="125" t="str">
        <f t="array" ref="U138">IF(OR(A138="",C138=""),"",INDEX(PtLookup!$A:$F,MATCH(1,(PtLookup!$A:$A=$A138)*(PtLookup!$B:$B=$C138),0),5))</f>
        <v/>
      </c>
      <c r="V138" s="125" t="str">
        <f t="array" ref="V138">IF(OR(A138="",C138=""),"",INDEX(PtLookup!$A:$F,MATCH(1,(PtLookup!$A:$A=$A138)*(PtLookup!$B:$B=$C138),0),6))</f>
        <v/>
      </c>
      <c r="W138" s="126" t="str">
        <f t="shared" si="12"/>
        <v/>
      </c>
      <c r="X138" s="125" t="str">
        <f>IFERROR(__xludf.DUMMYFUNCTION("IF(OR(A138="""",B138=""""),"""",IF(C138=""GRP"",RIGHT(TRIM(LEFT(E138,FIND(""–"",E138)-3)),3),REGEXEXTRACT(LEFT(E138,5),""\w{3}"")))"),"")</f>
        <v/>
      </c>
      <c r="Y138" s="125" t="str">
        <f t="shared" si="13"/>
        <v/>
      </c>
      <c r="Z138" s="125"/>
      <c r="AA138" s="126" t="str">
        <f t="shared" si="14"/>
        <v/>
      </c>
      <c r="AB138" s="125" t="str">
        <f>IFERROR(__xludf.DUMMYFUNCTION("IF(OR(A138="""",B138=""""),"""",IF(C138=""GRP"",TRIM(RIGHT(E138,3)),REGEXEXTRACT(REGEXEXTRACT(MID(E138,F138,100),""[(]\w{3}[)]""),""\w{3}"")))"),"")</f>
        <v/>
      </c>
      <c r="AC138" s="125" t="str">
        <f t="shared" si="15"/>
        <v/>
      </c>
      <c r="AD138" s="125"/>
    </row>
    <row r="139" ht="9.0" customHeight="1">
      <c r="A139" s="120"/>
      <c r="B139" s="121"/>
      <c r="C139" s="122" t="str">
        <f t="array" ref="C139">IFERROR(INDEX(PtLookup!$H:$I,MATCH(B139,PtLookup!$I:$I,0),1),"")</f>
        <v/>
      </c>
      <c r="D139" s="122" t="str">
        <f t="array" ref="D139">IFERROR(INDEX(PtLookup!$A:$F,MATCH(1,(PtLookup!$A:$A=A139)*(PtLookup!$B:$B=C139),0),3),"")</f>
        <v/>
      </c>
      <c r="E139" s="127"/>
      <c r="F139" s="124" t="str">
        <f t="shared" si="1"/>
        <v/>
      </c>
      <c r="G139" s="124" t="str">
        <f t="shared" si="2"/>
        <v/>
      </c>
      <c r="H139" s="124" t="str">
        <f t="shared" si="3"/>
        <v/>
      </c>
      <c r="I139" s="124" t="str">
        <f t="shared" si="4"/>
        <v/>
      </c>
      <c r="J139" s="124" t="str">
        <f t="shared" si="5"/>
        <v/>
      </c>
      <c r="K139" s="124" t="str">
        <f t="shared" si="6"/>
        <v/>
      </c>
      <c r="L139" s="124" t="str">
        <f t="shared" si="7"/>
        <v/>
      </c>
      <c r="M139" s="124" t="str">
        <f t="shared" si="8"/>
        <v/>
      </c>
      <c r="N139" s="124" t="str">
        <f>IFERROR(__xludf.DUMMYFUNCTION("TRIM(IFERROR(IFERROR(REGEXEXTRACT(E139,""\s{2}\w\s""),REGEXEXTRACT(E139,""\s\w\s{2}"")),""""))"),"")</f>
        <v/>
      </c>
      <c r="O139" s="124" t="str">
        <f>IFERROR(__xludf.DUMMYFUNCTION("IF(N139=""p"",REGEXEXTRACT(MID(E139,I139-2,2),""\d+"")+0,"""")"),"")</f>
        <v/>
      </c>
      <c r="P139" s="124" t="str">
        <f>IFERROR(__xludf.DUMMYFUNCTION("IF(N139=""p"",REGEXEXTRACT(MID(E139,I139+1,2),""\d+"")+0,"""")"),"")</f>
        <v/>
      </c>
      <c r="Q139" s="124" t="str">
        <f t="shared" si="9"/>
        <v/>
      </c>
      <c r="R139" s="124" t="str">
        <f t="shared" si="10"/>
        <v/>
      </c>
      <c r="S139" s="125" t="str">
        <f t="shared" si="11"/>
        <v/>
      </c>
      <c r="T139" s="125" t="str">
        <f t="array" ref="T139">IF(OR(A139="",C139=""),"",INDEX(PtLookup!$A:$F,MATCH(1,(PtLookup!$A:$A=$A139)*(PtLookup!$B:$B=$C139),0),4))</f>
        <v/>
      </c>
      <c r="U139" s="125" t="str">
        <f t="array" ref="U139">IF(OR(A139="",C139=""),"",INDEX(PtLookup!$A:$F,MATCH(1,(PtLookup!$A:$A=$A139)*(PtLookup!$B:$B=$C139),0),5))</f>
        <v/>
      </c>
      <c r="V139" s="125" t="str">
        <f t="array" ref="V139">IF(OR(A139="",C139=""),"",INDEX(PtLookup!$A:$F,MATCH(1,(PtLookup!$A:$A=$A139)*(PtLookup!$B:$B=$C139),0),6))</f>
        <v/>
      </c>
      <c r="W139" s="126" t="str">
        <f t="shared" si="12"/>
        <v/>
      </c>
      <c r="X139" s="125" t="str">
        <f>IFERROR(__xludf.DUMMYFUNCTION("IF(OR(A139="""",B139=""""),"""",IF(C139=""GRP"",RIGHT(TRIM(LEFT(E139,FIND(""–"",E139)-3)),3),REGEXEXTRACT(LEFT(E139,5),""\w{3}"")))"),"")</f>
        <v/>
      </c>
      <c r="Y139" s="125" t="str">
        <f t="shared" si="13"/>
        <v/>
      </c>
      <c r="Z139" s="125"/>
      <c r="AA139" s="126" t="str">
        <f t="shared" si="14"/>
        <v/>
      </c>
      <c r="AB139" s="125" t="str">
        <f>IFERROR(__xludf.DUMMYFUNCTION("IF(OR(A139="""",B139=""""),"""",IF(C139=""GRP"",TRIM(RIGHT(E139,3)),REGEXEXTRACT(REGEXEXTRACT(MID(E139,F139,100),""[(]\w{3}[)]""),""\w{3}"")))"),"")</f>
        <v/>
      </c>
      <c r="AC139" s="125" t="str">
        <f t="shared" si="15"/>
        <v/>
      </c>
      <c r="AD139" s="125"/>
    </row>
    <row r="140" ht="9.0" customHeight="1">
      <c r="A140" s="120"/>
      <c r="B140" s="121"/>
      <c r="C140" s="122" t="str">
        <f t="array" ref="C140">IFERROR(INDEX(PtLookup!$H:$I,MATCH(B140,PtLookup!$I:$I,0),1),"")</f>
        <v/>
      </c>
      <c r="D140" s="122" t="str">
        <f t="array" ref="D140">IFERROR(INDEX(PtLookup!$A:$F,MATCH(1,(PtLookup!$A:$A=A140)*(PtLookup!$B:$B=C140),0),3),"")</f>
        <v/>
      </c>
      <c r="E140" s="127"/>
      <c r="F140" s="124" t="str">
        <f t="shared" si="1"/>
        <v/>
      </c>
      <c r="G140" s="124" t="str">
        <f t="shared" si="2"/>
        <v/>
      </c>
      <c r="H140" s="124" t="str">
        <f t="shared" si="3"/>
        <v/>
      </c>
      <c r="I140" s="124" t="str">
        <f t="shared" si="4"/>
        <v/>
      </c>
      <c r="J140" s="124" t="str">
        <f t="shared" si="5"/>
        <v/>
      </c>
      <c r="K140" s="124" t="str">
        <f t="shared" si="6"/>
        <v/>
      </c>
      <c r="L140" s="124" t="str">
        <f t="shared" si="7"/>
        <v/>
      </c>
      <c r="M140" s="124" t="str">
        <f t="shared" si="8"/>
        <v/>
      </c>
      <c r="N140" s="124" t="str">
        <f>IFERROR(__xludf.DUMMYFUNCTION("TRIM(IFERROR(IFERROR(REGEXEXTRACT(E140,""\s{2}\w\s""),REGEXEXTRACT(E140,""\s\w\s{2}"")),""""))"),"")</f>
        <v/>
      </c>
      <c r="O140" s="124" t="str">
        <f>IFERROR(__xludf.DUMMYFUNCTION("IF(N140=""p"",REGEXEXTRACT(MID(E140,I140-2,2),""\d+"")+0,"""")"),"")</f>
        <v/>
      </c>
      <c r="P140" s="124" t="str">
        <f>IFERROR(__xludf.DUMMYFUNCTION("IF(N140=""p"",REGEXEXTRACT(MID(E140,I140+1,2),""\d+"")+0,"""")"),"")</f>
        <v/>
      </c>
      <c r="Q140" s="124" t="str">
        <f t="shared" si="9"/>
        <v/>
      </c>
      <c r="R140" s="124" t="str">
        <f t="shared" si="10"/>
        <v/>
      </c>
      <c r="S140" s="125" t="str">
        <f t="shared" si="11"/>
        <v/>
      </c>
      <c r="T140" s="125" t="str">
        <f t="array" ref="T140">IF(OR(A140="",C140=""),"",INDEX(PtLookup!$A:$F,MATCH(1,(PtLookup!$A:$A=$A140)*(PtLookup!$B:$B=$C140),0),4))</f>
        <v/>
      </c>
      <c r="U140" s="125" t="str">
        <f t="array" ref="U140">IF(OR(A140="",C140=""),"",INDEX(PtLookup!$A:$F,MATCH(1,(PtLookup!$A:$A=$A140)*(PtLookup!$B:$B=$C140),0),5))</f>
        <v/>
      </c>
      <c r="V140" s="125" t="str">
        <f t="array" ref="V140">IF(OR(A140="",C140=""),"",INDEX(PtLookup!$A:$F,MATCH(1,(PtLookup!$A:$A=$A140)*(PtLookup!$B:$B=$C140),0),6))</f>
        <v/>
      </c>
      <c r="W140" s="126" t="str">
        <f t="shared" si="12"/>
        <v/>
      </c>
      <c r="X140" s="125" t="str">
        <f>IFERROR(__xludf.DUMMYFUNCTION("IF(OR(A140="""",B140=""""),"""",IF(C140=""GRP"",RIGHT(TRIM(LEFT(E140,FIND(""–"",E140)-3)),3),REGEXEXTRACT(LEFT(E140,5),""\w{3}"")))"),"")</f>
        <v/>
      </c>
      <c r="Y140" s="125" t="str">
        <f t="shared" si="13"/>
        <v/>
      </c>
      <c r="Z140" s="125"/>
      <c r="AA140" s="126" t="str">
        <f t="shared" si="14"/>
        <v/>
      </c>
      <c r="AB140" s="125" t="str">
        <f>IFERROR(__xludf.DUMMYFUNCTION("IF(OR(A140="""",B140=""""),"""",IF(C140=""GRP"",TRIM(RIGHT(E140,3)),REGEXEXTRACT(REGEXEXTRACT(MID(E140,F140,100),""[(]\w{3}[)]""),""\w{3}"")))"),"")</f>
        <v/>
      </c>
      <c r="AC140" s="125" t="str">
        <f t="shared" si="15"/>
        <v/>
      </c>
      <c r="AD140" s="125"/>
    </row>
    <row r="141" ht="9.0" customHeight="1">
      <c r="A141" s="120"/>
      <c r="B141" s="121"/>
      <c r="C141" s="122" t="str">
        <f t="array" ref="C141">IFERROR(INDEX(PtLookup!$H:$I,MATCH(B141,PtLookup!$I:$I,0),1),"")</f>
        <v/>
      </c>
      <c r="D141" s="122" t="str">
        <f t="array" ref="D141">IFERROR(INDEX(PtLookup!$A:$F,MATCH(1,(PtLookup!$A:$A=A141)*(PtLookup!$B:$B=C141),0),3),"")</f>
        <v/>
      </c>
      <c r="E141" s="127"/>
      <c r="F141" s="124" t="str">
        <f t="shared" si="1"/>
        <v/>
      </c>
      <c r="G141" s="124" t="str">
        <f t="shared" si="2"/>
        <v/>
      </c>
      <c r="H141" s="124" t="str">
        <f t="shared" si="3"/>
        <v/>
      </c>
      <c r="I141" s="124" t="str">
        <f t="shared" si="4"/>
        <v/>
      </c>
      <c r="J141" s="124" t="str">
        <f t="shared" si="5"/>
        <v/>
      </c>
      <c r="K141" s="124" t="str">
        <f t="shared" si="6"/>
        <v/>
      </c>
      <c r="L141" s="124" t="str">
        <f t="shared" si="7"/>
        <v/>
      </c>
      <c r="M141" s="124" t="str">
        <f t="shared" si="8"/>
        <v/>
      </c>
      <c r="N141" s="124" t="str">
        <f>IFERROR(__xludf.DUMMYFUNCTION("TRIM(IFERROR(IFERROR(REGEXEXTRACT(E141,""\s{2}\w\s""),REGEXEXTRACT(E141,""\s\w\s{2}"")),""""))"),"")</f>
        <v/>
      </c>
      <c r="O141" s="124" t="str">
        <f>IFERROR(__xludf.DUMMYFUNCTION("IF(N141=""p"",REGEXEXTRACT(MID(E141,I141-2,2),""\d+"")+0,"""")"),"")</f>
        <v/>
      </c>
      <c r="P141" s="124" t="str">
        <f>IFERROR(__xludf.DUMMYFUNCTION("IF(N141=""p"",REGEXEXTRACT(MID(E141,I141+1,2),""\d+"")+0,"""")"),"")</f>
        <v/>
      </c>
      <c r="Q141" s="124" t="str">
        <f t="shared" si="9"/>
        <v/>
      </c>
      <c r="R141" s="124" t="str">
        <f t="shared" si="10"/>
        <v/>
      </c>
      <c r="S141" s="125" t="str">
        <f t="shared" si="11"/>
        <v/>
      </c>
      <c r="T141" s="125" t="str">
        <f t="array" ref="T141">IF(OR(A141="",C141=""),"",INDEX(PtLookup!$A:$F,MATCH(1,(PtLookup!$A:$A=$A141)*(PtLookup!$B:$B=$C141),0),4))</f>
        <v/>
      </c>
      <c r="U141" s="125" t="str">
        <f t="array" ref="U141">IF(OR(A141="",C141=""),"",INDEX(PtLookup!$A:$F,MATCH(1,(PtLookup!$A:$A=$A141)*(PtLookup!$B:$B=$C141),0),5))</f>
        <v/>
      </c>
      <c r="V141" s="125" t="str">
        <f t="array" ref="V141">IF(OR(A141="",C141=""),"",INDEX(PtLookup!$A:$F,MATCH(1,(PtLookup!$A:$A=$A141)*(PtLookup!$B:$B=$C141),0),6))</f>
        <v/>
      </c>
      <c r="W141" s="126" t="str">
        <f t="shared" si="12"/>
        <v/>
      </c>
      <c r="X141" s="125" t="str">
        <f>IFERROR(__xludf.DUMMYFUNCTION("IF(OR(A141="""",B141=""""),"""",IF(C141=""GRP"",RIGHT(TRIM(LEFT(E141,FIND(""–"",E141)-3)),3),REGEXEXTRACT(LEFT(E141,5),""\w{3}"")))"),"")</f>
        <v/>
      </c>
      <c r="Y141" s="125" t="str">
        <f t="shared" si="13"/>
        <v/>
      </c>
      <c r="Z141" s="125"/>
      <c r="AA141" s="126" t="str">
        <f t="shared" si="14"/>
        <v/>
      </c>
      <c r="AB141" s="125" t="str">
        <f>IFERROR(__xludf.DUMMYFUNCTION("IF(OR(A141="""",B141=""""),"""",IF(C141=""GRP"",TRIM(RIGHT(E141,3)),REGEXEXTRACT(REGEXEXTRACT(MID(E141,F141,100),""[(]\w{3}[)]""),""\w{3}"")))"),"")</f>
        <v/>
      </c>
      <c r="AC141" s="125" t="str">
        <f t="shared" si="15"/>
        <v/>
      </c>
      <c r="AD141" s="125"/>
    </row>
    <row r="142" ht="9.0" customHeight="1">
      <c r="A142" s="120"/>
      <c r="B142" s="121"/>
      <c r="C142" s="122" t="str">
        <f t="array" ref="C142">IFERROR(INDEX(PtLookup!$H:$I,MATCH(B142,PtLookup!$I:$I,0),1),"")</f>
        <v/>
      </c>
      <c r="D142" s="122" t="str">
        <f t="array" ref="D142">IFERROR(INDEX(PtLookup!$A:$F,MATCH(1,(PtLookup!$A:$A=A142)*(PtLookup!$B:$B=C142),0),3),"")</f>
        <v/>
      </c>
      <c r="E142" s="127"/>
      <c r="F142" s="124" t="str">
        <f t="shared" si="1"/>
        <v/>
      </c>
      <c r="G142" s="124" t="str">
        <f t="shared" si="2"/>
        <v/>
      </c>
      <c r="H142" s="124" t="str">
        <f t="shared" si="3"/>
        <v/>
      </c>
      <c r="I142" s="124" t="str">
        <f t="shared" si="4"/>
        <v/>
      </c>
      <c r="J142" s="124" t="str">
        <f t="shared" si="5"/>
        <v/>
      </c>
      <c r="K142" s="124" t="str">
        <f t="shared" si="6"/>
        <v/>
      </c>
      <c r="L142" s="124" t="str">
        <f t="shared" si="7"/>
        <v/>
      </c>
      <c r="M142" s="124" t="str">
        <f t="shared" si="8"/>
        <v/>
      </c>
      <c r="N142" s="124" t="str">
        <f>IFERROR(__xludf.DUMMYFUNCTION("TRIM(IFERROR(IFERROR(REGEXEXTRACT(E142,""\s{2}\w\s""),REGEXEXTRACT(E142,""\s\w\s{2}"")),""""))"),"")</f>
        <v/>
      </c>
      <c r="O142" s="124" t="str">
        <f>IFERROR(__xludf.DUMMYFUNCTION("IF(N142=""p"",REGEXEXTRACT(MID(E142,I142-2,2),""\d+"")+0,"""")"),"")</f>
        <v/>
      </c>
      <c r="P142" s="124" t="str">
        <f>IFERROR(__xludf.DUMMYFUNCTION("IF(N142=""p"",REGEXEXTRACT(MID(E142,I142+1,2),""\d+"")+0,"""")"),"")</f>
        <v/>
      </c>
      <c r="Q142" s="124" t="str">
        <f t="shared" si="9"/>
        <v/>
      </c>
      <c r="R142" s="124" t="str">
        <f t="shared" si="10"/>
        <v/>
      </c>
      <c r="S142" s="125" t="str">
        <f t="shared" si="11"/>
        <v/>
      </c>
      <c r="T142" s="125" t="str">
        <f t="array" ref="T142">IF(OR(A142="",C142=""),"",INDEX(PtLookup!$A:$F,MATCH(1,(PtLookup!$A:$A=$A142)*(PtLookup!$B:$B=$C142),0),4))</f>
        <v/>
      </c>
      <c r="U142" s="125" t="str">
        <f t="array" ref="U142">IF(OR(A142="",C142=""),"",INDEX(PtLookup!$A:$F,MATCH(1,(PtLookup!$A:$A=$A142)*(PtLookup!$B:$B=$C142),0),5))</f>
        <v/>
      </c>
      <c r="V142" s="125" t="str">
        <f t="array" ref="V142">IF(OR(A142="",C142=""),"",INDEX(PtLookup!$A:$F,MATCH(1,(PtLookup!$A:$A=$A142)*(PtLookup!$B:$B=$C142),0),6))</f>
        <v/>
      </c>
      <c r="W142" s="126" t="str">
        <f t="shared" si="12"/>
        <v/>
      </c>
      <c r="X142" s="125" t="str">
        <f>IFERROR(__xludf.DUMMYFUNCTION("IF(OR(A142="""",B142=""""),"""",IF(C142=""GRP"",RIGHT(TRIM(LEFT(E142,FIND(""–"",E142)-3)),3),REGEXEXTRACT(LEFT(E142,5),""\w{3}"")))"),"")</f>
        <v/>
      </c>
      <c r="Y142" s="125" t="str">
        <f t="shared" si="13"/>
        <v/>
      </c>
      <c r="Z142" s="125"/>
      <c r="AA142" s="126" t="str">
        <f t="shared" si="14"/>
        <v/>
      </c>
      <c r="AB142" s="125" t="str">
        <f>IFERROR(__xludf.DUMMYFUNCTION("IF(OR(A142="""",B142=""""),"""",IF(C142=""GRP"",TRIM(RIGHT(E142,3)),REGEXEXTRACT(REGEXEXTRACT(MID(E142,F142,100),""[(]\w{3}[)]""),""\w{3}"")))"),"")</f>
        <v/>
      </c>
      <c r="AC142" s="125" t="str">
        <f t="shared" si="15"/>
        <v/>
      </c>
      <c r="AD142" s="125"/>
    </row>
    <row r="143" ht="9.0" customHeight="1">
      <c r="A143" s="120"/>
      <c r="B143" s="121"/>
      <c r="C143" s="122" t="str">
        <f t="array" ref="C143">IFERROR(INDEX(PtLookup!$H:$I,MATCH(B143,PtLookup!$I:$I,0),1),"")</f>
        <v/>
      </c>
      <c r="D143" s="122" t="str">
        <f t="array" ref="D143">IFERROR(INDEX(PtLookup!$A:$F,MATCH(1,(PtLookup!$A:$A=A143)*(PtLookup!$B:$B=C143),0),3),"")</f>
        <v/>
      </c>
      <c r="E143" s="127"/>
      <c r="F143" s="124" t="str">
        <f t="shared" si="1"/>
        <v/>
      </c>
      <c r="G143" s="124" t="str">
        <f t="shared" si="2"/>
        <v/>
      </c>
      <c r="H143" s="124" t="str">
        <f t="shared" si="3"/>
        <v/>
      </c>
      <c r="I143" s="124" t="str">
        <f t="shared" si="4"/>
        <v/>
      </c>
      <c r="J143" s="124" t="str">
        <f t="shared" si="5"/>
        <v/>
      </c>
      <c r="K143" s="124" t="str">
        <f t="shared" si="6"/>
        <v/>
      </c>
      <c r="L143" s="124" t="str">
        <f t="shared" si="7"/>
        <v/>
      </c>
      <c r="M143" s="124" t="str">
        <f t="shared" si="8"/>
        <v/>
      </c>
      <c r="N143" s="124" t="str">
        <f>IFERROR(__xludf.DUMMYFUNCTION("TRIM(IFERROR(IFERROR(REGEXEXTRACT(E143,""\s{2}\w\s""),REGEXEXTRACT(E143,""\s\w\s{2}"")),""""))"),"")</f>
        <v/>
      </c>
      <c r="O143" s="124" t="str">
        <f>IFERROR(__xludf.DUMMYFUNCTION("IF(N143=""p"",REGEXEXTRACT(MID(E143,I143-2,2),""\d+"")+0,"""")"),"")</f>
        <v/>
      </c>
      <c r="P143" s="124" t="str">
        <f>IFERROR(__xludf.DUMMYFUNCTION("IF(N143=""p"",REGEXEXTRACT(MID(E143,I143+1,2),""\d+"")+0,"""")"),"")</f>
        <v/>
      </c>
      <c r="Q143" s="124" t="str">
        <f t="shared" si="9"/>
        <v/>
      </c>
      <c r="R143" s="124" t="str">
        <f t="shared" si="10"/>
        <v/>
      </c>
      <c r="S143" s="125" t="str">
        <f t="shared" si="11"/>
        <v/>
      </c>
      <c r="T143" s="125" t="str">
        <f t="array" ref="T143">IF(OR(A143="",C143=""),"",INDEX(PtLookup!$A:$F,MATCH(1,(PtLookup!$A:$A=$A143)*(PtLookup!$B:$B=$C143),0),4))</f>
        <v/>
      </c>
      <c r="U143" s="125" t="str">
        <f t="array" ref="U143">IF(OR(A143="",C143=""),"",INDEX(PtLookup!$A:$F,MATCH(1,(PtLookup!$A:$A=$A143)*(PtLookup!$B:$B=$C143),0),5))</f>
        <v/>
      </c>
      <c r="V143" s="125" t="str">
        <f t="array" ref="V143">IF(OR(A143="",C143=""),"",INDEX(PtLookup!$A:$F,MATCH(1,(PtLookup!$A:$A=$A143)*(PtLookup!$B:$B=$C143),0),6))</f>
        <v/>
      </c>
      <c r="W143" s="126" t="str">
        <f t="shared" si="12"/>
        <v/>
      </c>
      <c r="X143" s="125" t="str">
        <f>IFERROR(__xludf.DUMMYFUNCTION("IF(OR(A143="""",B143=""""),"""",IF(C143=""GRP"",RIGHT(TRIM(LEFT(E143,FIND(""–"",E143)-3)),3),REGEXEXTRACT(LEFT(E143,5),""\w{3}"")))"),"")</f>
        <v/>
      </c>
      <c r="Y143" s="125" t="str">
        <f t="shared" si="13"/>
        <v/>
      </c>
      <c r="Z143" s="125"/>
      <c r="AA143" s="126" t="str">
        <f t="shared" si="14"/>
        <v/>
      </c>
      <c r="AB143" s="125" t="str">
        <f>IFERROR(__xludf.DUMMYFUNCTION("IF(OR(A143="""",B143=""""),"""",IF(C143=""GRP"",TRIM(RIGHT(E143,3)),REGEXEXTRACT(REGEXEXTRACT(MID(E143,F143,100),""[(]\w{3}[)]""),""\w{3}"")))"),"")</f>
        <v/>
      </c>
      <c r="AC143" s="125" t="str">
        <f t="shared" si="15"/>
        <v/>
      </c>
      <c r="AD143" s="125"/>
    </row>
    <row r="144" ht="9.0" customHeight="1">
      <c r="A144" s="120"/>
      <c r="B144" s="121"/>
      <c r="C144" s="122" t="str">
        <f t="array" ref="C144">IFERROR(INDEX(PtLookup!$H:$I,MATCH(B144,PtLookup!$I:$I,0),1),"")</f>
        <v/>
      </c>
      <c r="D144" s="122" t="str">
        <f t="array" ref="D144">IFERROR(INDEX(PtLookup!$A:$F,MATCH(1,(PtLookup!$A:$A=A144)*(PtLookup!$B:$B=C144),0),3),"")</f>
        <v/>
      </c>
      <c r="E144" s="127"/>
      <c r="F144" s="124" t="str">
        <f t="shared" si="1"/>
        <v/>
      </c>
      <c r="G144" s="124" t="str">
        <f t="shared" si="2"/>
        <v/>
      </c>
      <c r="H144" s="124" t="str">
        <f t="shared" si="3"/>
        <v/>
      </c>
      <c r="I144" s="124" t="str">
        <f t="shared" si="4"/>
        <v/>
      </c>
      <c r="J144" s="124" t="str">
        <f t="shared" si="5"/>
        <v/>
      </c>
      <c r="K144" s="124" t="str">
        <f t="shared" si="6"/>
        <v/>
      </c>
      <c r="L144" s="124" t="str">
        <f t="shared" si="7"/>
        <v/>
      </c>
      <c r="M144" s="124" t="str">
        <f t="shared" si="8"/>
        <v/>
      </c>
      <c r="N144" s="124" t="str">
        <f>IFERROR(__xludf.DUMMYFUNCTION("TRIM(IFERROR(IFERROR(REGEXEXTRACT(E144,""\s{2}\w\s""),REGEXEXTRACT(E144,""\s\w\s{2}"")),""""))"),"")</f>
        <v/>
      </c>
      <c r="O144" s="124" t="str">
        <f>IFERROR(__xludf.DUMMYFUNCTION("IF(N144=""p"",REGEXEXTRACT(MID(E144,I144-2,2),""\d+"")+0,"""")"),"")</f>
        <v/>
      </c>
      <c r="P144" s="124" t="str">
        <f>IFERROR(__xludf.DUMMYFUNCTION("IF(N144=""p"",REGEXEXTRACT(MID(E144,I144+1,2),""\d+"")+0,"""")"),"")</f>
        <v/>
      </c>
      <c r="Q144" s="124" t="str">
        <f t="shared" si="9"/>
        <v/>
      </c>
      <c r="R144" s="124" t="str">
        <f t="shared" si="10"/>
        <v/>
      </c>
      <c r="S144" s="125" t="str">
        <f t="shared" si="11"/>
        <v/>
      </c>
      <c r="T144" s="125" t="str">
        <f t="array" ref="T144">IF(OR(A144="",C144=""),"",INDEX(PtLookup!$A:$F,MATCH(1,(PtLookup!$A:$A=$A144)*(PtLookup!$B:$B=$C144),0),4))</f>
        <v/>
      </c>
      <c r="U144" s="125" t="str">
        <f t="array" ref="U144">IF(OR(A144="",C144=""),"",INDEX(PtLookup!$A:$F,MATCH(1,(PtLookup!$A:$A=$A144)*(PtLookup!$B:$B=$C144),0),5))</f>
        <v/>
      </c>
      <c r="V144" s="125" t="str">
        <f t="array" ref="V144">IF(OR(A144="",C144=""),"",INDEX(PtLookup!$A:$F,MATCH(1,(PtLookup!$A:$A=$A144)*(PtLookup!$B:$B=$C144),0),6))</f>
        <v/>
      </c>
      <c r="W144" s="126" t="str">
        <f t="shared" si="12"/>
        <v/>
      </c>
      <c r="X144" s="125" t="str">
        <f>IFERROR(__xludf.DUMMYFUNCTION("IF(OR(A144="""",B144=""""),"""",IF(C144=""GRP"",RIGHT(TRIM(LEFT(E144,FIND(""–"",E144)-3)),3),REGEXEXTRACT(LEFT(E144,5),""\w{3}"")))"),"")</f>
        <v/>
      </c>
      <c r="Y144" s="125" t="str">
        <f t="shared" si="13"/>
        <v/>
      </c>
      <c r="Z144" s="125"/>
      <c r="AA144" s="126" t="str">
        <f t="shared" si="14"/>
        <v/>
      </c>
      <c r="AB144" s="125" t="str">
        <f>IFERROR(__xludf.DUMMYFUNCTION("IF(OR(A144="""",B144=""""),"""",IF(C144=""GRP"",TRIM(RIGHT(E144,3)),REGEXEXTRACT(REGEXEXTRACT(MID(E144,F144,100),""[(]\w{3}[)]""),""\w{3}"")))"),"")</f>
        <v/>
      </c>
      <c r="AC144" s="125" t="str">
        <f t="shared" si="15"/>
        <v/>
      </c>
      <c r="AD144" s="125"/>
    </row>
    <row r="145" ht="9.0" customHeight="1">
      <c r="A145" s="120"/>
      <c r="B145" s="121"/>
      <c r="C145" s="122" t="str">
        <f t="array" ref="C145">IFERROR(INDEX(PtLookup!$H:$I,MATCH(B145,PtLookup!$I:$I,0),1),"")</f>
        <v/>
      </c>
      <c r="D145" s="122" t="str">
        <f t="array" ref="D145">IFERROR(INDEX(PtLookup!$A:$F,MATCH(1,(PtLookup!$A:$A=A145)*(PtLookup!$B:$B=C145),0),3),"")</f>
        <v/>
      </c>
      <c r="E145" s="127"/>
      <c r="F145" s="124" t="str">
        <f t="shared" si="1"/>
        <v/>
      </c>
      <c r="G145" s="124" t="str">
        <f t="shared" si="2"/>
        <v/>
      </c>
      <c r="H145" s="124" t="str">
        <f t="shared" si="3"/>
        <v/>
      </c>
      <c r="I145" s="124" t="str">
        <f t="shared" si="4"/>
        <v/>
      </c>
      <c r="J145" s="124" t="str">
        <f t="shared" si="5"/>
        <v/>
      </c>
      <c r="K145" s="124" t="str">
        <f t="shared" si="6"/>
        <v/>
      </c>
      <c r="L145" s="124" t="str">
        <f t="shared" si="7"/>
        <v/>
      </c>
      <c r="M145" s="124" t="str">
        <f t="shared" si="8"/>
        <v/>
      </c>
      <c r="N145" s="124" t="str">
        <f>IFERROR(__xludf.DUMMYFUNCTION("TRIM(IFERROR(IFERROR(REGEXEXTRACT(E145,""\s{2}\w\s""),REGEXEXTRACT(E145,""\s\w\s{2}"")),""""))"),"")</f>
        <v/>
      </c>
      <c r="O145" s="124" t="str">
        <f>IFERROR(__xludf.DUMMYFUNCTION("IF(N145=""p"",REGEXEXTRACT(MID(E145,I145-2,2),""\d+"")+0,"""")"),"")</f>
        <v/>
      </c>
      <c r="P145" s="124" t="str">
        <f>IFERROR(__xludf.DUMMYFUNCTION("IF(N145=""p"",REGEXEXTRACT(MID(E145,I145+1,2),""\d+"")+0,"""")"),"")</f>
        <v/>
      </c>
      <c r="Q145" s="124" t="str">
        <f t="shared" si="9"/>
        <v/>
      </c>
      <c r="R145" s="124" t="str">
        <f t="shared" si="10"/>
        <v/>
      </c>
      <c r="S145" s="125" t="str">
        <f t="shared" si="11"/>
        <v/>
      </c>
      <c r="T145" s="125" t="str">
        <f t="array" ref="T145">IF(OR(A145="",C145=""),"",INDEX(PtLookup!$A:$F,MATCH(1,(PtLookup!$A:$A=$A145)*(PtLookup!$B:$B=$C145),0),4))</f>
        <v/>
      </c>
      <c r="U145" s="125" t="str">
        <f t="array" ref="U145">IF(OR(A145="",C145=""),"",INDEX(PtLookup!$A:$F,MATCH(1,(PtLookup!$A:$A=$A145)*(PtLookup!$B:$B=$C145),0),5))</f>
        <v/>
      </c>
      <c r="V145" s="125" t="str">
        <f t="array" ref="V145">IF(OR(A145="",C145=""),"",INDEX(PtLookup!$A:$F,MATCH(1,(PtLookup!$A:$A=$A145)*(PtLookup!$B:$B=$C145),0),6))</f>
        <v/>
      </c>
      <c r="W145" s="126" t="str">
        <f t="shared" si="12"/>
        <v/>
      </c>
      <c r="X145" s="125" t="str">
        <f>IFERROR(__xludf.DUMMYFUNCTION("IF(OR(A145="""",B145=""""),"""",IF(C145=""GRP"",RIGHT(TRIM(LEFT(E145,FIND(""–"",E145)-3)),3),REGEXEXTRACT(LEFT(E145,5),""\w{3}"")))"),"")</f>
        <v/>
      </c>
      <c r="Y145" s="125" t="str">
        <f t="shared" si="13"/>
        <v/>
      </c>
      <c r="Z145" s="125"/>
      <c r="AA145" s="126" t="str">
        <f t="shared" si="14"/>
        <v/>
      </c>
      <c r="AB145" s="125" t="str">
        <f>IFERROR(__xludf.DUMMYFUNCTION("IF(OR(A145="""",B145=""""),"""",IF(C145=""GRP"",TRIM(RIGHT(E145,3)),REGEXEXTRACT(REGEXEXTRACT(MID(E145,F145,100),""[(]\w{3}[)]""),""\w{3}"")))"),"")</f>
        <v/>
      </c>
      <c r="AC145" s="125" t="str">
        <f t="shared" si="15"/>
        <v/>
      </c>
      <c r="AD145" s="125"/>
    </row>
    <row r="146" ht="9.0" customHeight="1">
      <c r="A146" s="120"/>
      <c r="B146" s="121"/>
      <c r="C146" s="122" t="str">
        <f t="array" ref="C146">IFERROR(INDEX(PtLookup!$H:$I,MATCH(B146,PtLookup!$I:$I,0),1),"")</f>
        <v/>
      </c>
      <c r="D146" s="122" t="str">
        <f t="array" ref="D146">IFERROR(INDEX(PtLookup!$A:$F,MATCH(1,(PtLookup!$A:$A=A146)*(PtLookup!$B:$B=C146),0),3),"")</f>
        <v/>
      </c>
      <c r="E146" s="127"/>
      <c r="F146" s="124" t="str">
        <f t="shared" si="1"/>
        <v/>
      </c>
      <c r="G146" s="124" t="str">
        <f t="shared" si="2"/>
        <v/>
      </c>
      <c r="H146" s="124" t="str">
        <f t="shared" si="3"/>
        <v/>
      </c>
      <c r="I146" s="124" t="str">
        <f t="shared" si="4"/>
        <v/>
      </c>
      <c r="J146" s="124" t="str">
        <f t="shared" si="5"/>
        <v/>
      </c>
      <c r="K146" s="124" t="str">
        <f t="shared" si="6"/>
        <v/>
      </c>
      <c r="L146" s="124" t="str">
        <f t="shared" si="7"/>
        <v/>
      </c>
      <c r="M146" s="124" t="str">
        <f t="shared" si="8"/>
        <v/>
      </c>
      <c r="N146" s="124" t="str">
        <f>IFERROR(__xludf.DUMMYFUNCTION("TRIM(IFERROR(IFERROR(REGEXEXTRACT(E146,""\s{2}\w\s""),REGEXEXTRACT(E146,""\s\w\s{2}"")),""""))"),"")</f>
        <v/>
      </c>
      <c r="O146" s="124" t="str">
        <f>IFERROR(__xludf.DUMMYFUNCTION("IF(N146=""p"",REGEXEXTRACT(MID(E146,I146-2,2),""\d+"")+0,"""")"),"")</f>
        <v/>
      </c>
      <c r="P146" s="124" t="str">
        <f>IFERROR(__xludf.DUMMYFUNCTION("IF(N146=""p"",REGEXEXTRACT(MID(E146,I146+1,2),""\d+"")+0,"""")"),"")</f>
        <v/>
      </c>
      <c r="Q146" s="124" t="str">
        <f t="shared" si="9"/>
        <v/>
      </c>
      <c r="R146" s="124" t="str">
        <f t="shared" si="10"/>
        <v/>
      </c>
      <c r="S146" s="125" t="str">
        <f t="shared" si="11"/>
        <v/>
      </c>
      <c r="T146" s="125" t="str">
        <f t="array" ref="T146">IF(OR(A146="",C146=""),"",INDEX(PtLookup!$A:$F,MATCH(1,(PtLookup!$A:$A=$A146)*(PtLookup!$B:$B=$C146),0),4))</f>
        <v/>
      </c>
      <c r="U146" s="125" t="str">
        <f t="array" ref="U146">IF(OR(A146="",C146=""),"",INDEX(PtLookup!$A:$F,MATCH(1,(PtLookup!$A:$A=$A146)*(PtLookup!$B:$B=$C146),0),5))</f>
        <v/>
      </c>
      <c r="V146" s="125" t="str">
        <f t="array" ref="V146">IF(OR(A146="",C146=""),"",INDEX(PtLookup!$A:$F,MATCH(1,(PtLookup!$A:$A=$A146)*(PtLookup!$B:$B=$C146),0),6))</f>
        <v/>
      </c>
      <c r="W146" s="126" t="str">
        <f t="shared" si="12"/>
        <v/>
      </c>
      <c r="X146" s="125" t="str">
        <f>IFERROR(__xludf.DUMMYFUNCTION("IF(OR(A146="""",B146=""""),"""",IF(C146=""GRP"",RIGHT(TRIM(LEFT(E146,FIND(""–"",E146)-3)),3),REGEXEXTRACT(LEFT(E146,5),""\w{3}"")))"),"")</f>
        <v/>
      </c>
      <c r="Y146" s="125" t="str">
        <f t="shared" si="13"/>
        <v/>
      </c>
      <c r="Z146" s="125"/>
      <c r="AA146" s="126" t="str">
        <f t="shared" si="14"/>
        <v/>
      </c>
      <c r="AB146" s="125" t="str">
        <f>IFERROR(__xludf.DUMMYFUNCTION("IF(OR(A146="""",B146=""""),"""",IF(C146=""GRP"",TRIM(RIGHT(E146,3)),REGEXEXTRACT(REGEXEXTRACT(MID(E146,F146,100),""[(]\w{3}[)]""),""\w{3}"")))"),"")</f>
        <v/>
      </c>
      <c r="AC146" s="125" t="str">
        <f t="shared" si="15"/>
        <v/>
      </c>
      <c r="AD146" s="125"/>
    </row>
    <row r="147" ht="9.0" customHeight="1">
      <c r="A147" s="120"/>
      <c r="B147" s="121"/>
      <c r="C147" s="122" t="str">
        <f t="array" ref="C147">IFERROR(INDEX(PtLookup!$H:$I,MATCH(B147,PtLookup!$I:$I,0),1),"")</f>
        <v/>
      </c>
      <c r="D147" s="122" t="str">
        <f t="array" ref="D147">IFERROR(INDEX(PtLookup!$A:$F,MATCH(1,(PtLookup!$A:$A=A147)*(PtLookup!$B:$B=C147),0),3),"")</f>
        <v/>
      </c>
      <c r="E147" s="127"/>
      <c r="F147" s="124" t="str">
        <f t="shared" si="1"/>
        <v/>
      </c>
      <c r="G147" s="124" t="str">
        <f t="shared" si="2"/>
        <v/>
      </c>
      <c r="H147" s="124" t="str">
        <f t="shared" si="3"/>
        <v/>
      </c>
      <c r="I147" s="124" t="str">
        <f t="shared" si="4"/>
        <v/>
      </c>
      <c r="J147" s="124" t="str">
        <f t="shared" si="5"/>
        <v/>
      </c>
      <c r="K147" s="124" t="str">
        <f t="shared" si="6"/>
        <v/>
      </c>
      <c r="L147" s="124" t="str">
        <f t="shared" si="7"/>
        <v/>
      </c>
      <c r="M147" s="124" t="str">
        <f t="shared" si="8"/>
        <v/>
      </c>
      <c r="N147" s="124" t="str">
        <f>IFERROR(__xludf.DUMMYFUNCTION("TRIM(IFERROR(IFERROR(REGEXEXTRACT(E147,""\s{2}\w\s""),REGEXEXTRACT(E147,""\s\w\s{2}"")),""""))"),"")</f>
        <v/>
      </c>
      <c r="O147" s="124" t="str">
        <f>IFERROR(__xludf.DUMMYFUNCTION("IF(N147=""p"",REGEXEXTRACT(MID(E147,I147-2,2),""\d+"")+0,"""")"),"")</f>
        <v/>
      </c>
      <c r="P147" s="124" t="str">
        <f>IFERROR(__xludf.DUMMYFUNCTION("IF(N147=""p"",REGEXEXTRACT(MID(E147,I147+1,2),""\d+"")+0,"""")"),"")</f>
        <v/>
      </c>
      <c r="Q147" s="124" t="str">
        <f t="shared" si="9"/>
        <v/>
      </c>
      <c r="R147" s="124" t="str">
        <f t="shared" si="10"/>
        <v/>
      </c>
      <c r="S147" s="125" t="str">
        <f t="shared" si="11"/>
        <v/>
      </c>
      <c r="T147" s="125" t="str">
        <f t="array" ref="T147">IF(OR(A147="",C147=""),"",INDEX(PtLookup!$A:$F,MATCH(1,(PtLookup!$A:$A=$A147)*(PtLookup!$B:$B=$C147),0),4))</f>
        <v/>
      </c>
      <c r="U147" s="125" t="str">
        <f t="array" ref="U147">IF(OR(A147="",C147=""),"",INDEX(PtLookup!$A:$F,MATCH(1,(PtLookup!$A:$A=$A147)*(PtLookup!$B:$B=$C147),0),5))</f>
        <v/>
      </c>
      <c r="V147" s="125" t="str">
        <f t="array" ref="V147">IF(OR(A147="",C147=""),"",INDEX(PtLookup!$A:$F,MATCH(1,(PtLookup!$A:$A=$A147)*(PtLookup!$B:$B=$C147),0),6))</f>
        <v/>
      </c>
      <c r="W147" s="126" t="str">
        <f t="shared" si="12"/>
        <v/>
      </c>
      <c r="X147" s="125" t="str">
        <f>IFERROR(__xludf.DUMMYFUNCTION("IF(OR(A147="""",B147=""""),"""",IF(C147=""GRP"",RIGHT(TRIM(LEFT(E147,FIND(""–"",E147)-3)),3),REGEXEXTRACT(LEFT(E147,5),""\w{3}"")))"),"")</f>
        <v/>
      </c>
      <c r="Y147" s="125" t="str">
        <f t="shared" si="13"/>
        <v/>
      </c>
      <c r="Z147" s="125"/>
      <c r="AA147" s="126" t="str">
        <f t="shared" si="14"/>
        <v/>
      </c>
      <c r="AB147" s="125" t="str">
        <f>IFERROR(__xludf.DUMMYFUNCTION("IF(OR(A147="""",B147=""""),"""",IF(C147=""GRP"",TRIM(RIGHT(E147,3)),REGEXEXTRACT(REGEXEXTRACT(MID(E147,F147,100),""[(]\w{3}[)]""),""\w{3}"")))"),"")</f>
        <v/>
      </c>
      <c r="AC147" s="125" t="str">
        <f t="shared" si="15"/>
        <v/>
      </c>
      <c r="AD147" s="125"/>
    </row>
    <row r="148" ht="9.0" customHeight="1">
      <c r="A148" s="120"/>
      <c r="B148" s="121"/>
      <c r="C148" s="122" t="str">
        <f t="array" ref="C148">IFERROR(INDEX(PtLookup!$H:$I,MATCH(B148,PtLookup!$I:$I,0),1),"")</f>
        <v/>
      </c>
      <c r="D148" s="122" t="str">
        <f t="array" ref="D148">IFERROR(INDEX(PtLookup!$A:$F,MATCH(1,(PtLookup!$A:$A=A148)*(PtLookup!$B:$B=C148),0),3),"")</f>
        <v/>
      </c>
      <c r="E148" s="127"/>
      <c r="F148" s="124" t="str">
        <f t="shared" si="1"/>
        <v/>
      </c>
      <c r="G148" s="124" t="str">
        <f t="shared" si="2"/>
        <v/>
      </c>
      <c r="H148" s="124" t="str">
        <f t="shared" si="3"/>
        <v/>
      </c>
      <c r="I148" s="124" t="str">
        <f t="shared" si="4"/>
        <v/>
      </c>
      <c r="J148" s="124" t="str">
        <f t="shared" si="5"/>
        <v/>
      </c>
      <c r="K148" s="124" t="str">
        <f t="shared" si="6"/>
        <v/>
      </c>
      <c r="L148" s="124" t="str">
        <f t="shared" si="7"/>
        <v/>
      </c>
      <c r="M148" s="124" t="str">
        <f t="shared" si="8"/>
        <v/>
      </c>
      <c r="N148" s="124" t="str">
        <f>IFERROR(__xludf.DUMMYFUNCTION("TRIM(IFERROR(IFERROR(REGEXEXTRACT(E148,""\s{2}\w\s""),REGEXEXTRACT(E148,""\s\w\s{2}"")),""""))"),"")</f>
        <v/>
      </c>
      <c r="O148" s="124" t="str">
        <f>IFERROR(__xludf.DUMMYFUNCTION("IF(N148=""p"",REGEXEXTRACT(MID(E148,I148-2,2),""\d+"")+0,"""")"),"")</f>
        <v/>
      </c>
      <c r="P148" s="124" t="str">
        <f>IFERROR(__xludf.DUMMYFUNCTION("IF(N148=""p"",REGEXEXTRACT(MID(E148,I148+1,2),""\d+"")+0,"""")"),"")</f>
        <v/>
      </c>
      <c r="Q148" s="124" t="str">
        <f t="shared" si="9"/>
        <v/>
      </c>
      <c r="R148" s="124" t="str">
        <f t="shared" si="10"/>
        <v/>
      </c>
      <c r="S148" s="125" t="str">
        <f t="shared" si="11"/>
        <v/>
      </c>
      <c r="T148" s="125" t="str">
        <f t="array" ref="T148">IF(OR(A148="",C148=""),"",INDEX(PtLookup!$A:$F,MATCH(1,(PtLookup!$A:$A=$A148)*(PtLookup!$B:$B=$C148),0),4))</f>
        <v/>
      </c>
      <c r="U148" s="125" t="str">
        <f t="array" ref="U148">IF(OR(A148="",C148=""),"",INDEX(PtLookup!$A:$F,MATCH(1,(PtLookup!$A:$A=$A148)*(PtLookup!$B:$B=$C148),0),5))</f>
        <v/>
      </c>
      <c r="V148" s="125" t="str">
        <f t="array" ref="V148">IF(OR(A148="",C148=""),"",INDEX(PtLookup!$A:$F,MATCH(1,(PtLookup!$A:$A=$A148)*(PtLookup!$B:$B=$C148),0),6))</f>
        <v/>
      </c>
      <c r="W148" s="126" t="str">
        <f t="shared" si="12"/>
        <v/>
      </c>
      <c r="X148" s="125" t="str">
        <f>IFERROR(__xludf.DUMMYFUNCTION("IF(OR(A148="""",B148=""""),"""",IF(C148=""GRP"",RIGHT(TRIM(LEFT(E148,FIND(""–"",E148)-3)),3),REGEXEXTRACT(LEFT(E148,5),""\w{3}"")))"),"")</f>
        <v/>
      </c>
      <c r="Y148" s="125" t="str">
        <f t="shared" si="13"/>
        <v/>
      </c>
      <c r="Z148" s="125"/>
      <c r="AA148" s="126" t="str">
        <f t="shared" si="14"/>
        <v/>
      </c>
      <c r="AB148" s="125" t="str">
        <f>IFERROR(__xludf.DUMMYFUNCTION("IF(OR(A148="""",B148=""""),"""",IF(C148=""GRP"",TRIM(RIGHT(E148,3)),REGEXEXTRACT(REGEXEXTRACT(MID(E148,F148,100),""[(]\w{3}[)]""),""\w{3}"")))"),"")</f>
        <v/>
      </c>
      <c r="AC148" s="125" t="str">
        <f t="shared" si="15"/>
        <v/>
      </c>
      <c r="AD148" s="125"/>
    </row>
    <row r="149" ht="9.0" customHeight="1">
      <c r="A149" s="120"/>
      <c r="B149" s="121"/>
      <c r="C149" s="122" t="str">
        <f t="array" ref="C149">IFERROR(INDEX(PtLookup!$H:$I,MATCH(B149,PtLookup!$I:$I,0),1),"")</f>
        <v/>
      </c>
      <c r="D149" s="122" t="str">
        <f t="array" ref="D149">IFERROR(INDEX(PtLookup!$A:$F,MATCH(1,(PtLookup!$A:$A=A149)*(PtLookup!$B:$B=C149),0),3),"")</f>
        <v/>
      </c>
      <c r="E149" s="127"/>
      <c r="F149" s="124" t="str">
        <f t="shared" si="1"/>
        <v/>
      </c>
      <c r="G149" s="124" t="str">
        <f t="shared" si="2"/>
        <v/>
      </c>
      <c r="H149" s="124" t="str">
        <f t="shared" si="3"/>
        <v/>
      </c>
      <c r="I149" s="124" t="str">
        <f t="shared" si="4"/>
        <v/>
      </c>
      <c r="J149" s="124" t="str">
        <f t="shared" si="5"/>
        <v/>
      </c>
      <c r="K149" s="124" t="str">
        <f t="shared" si="6"/>
        <v/>
      </c>
      <c r="L149" s="124" t="str">
        <f t="shared" si="7"/>
        <v/>
      </c>
      <c r="M149" s="124" t="str">
        <f t="shared" si="8"/>
        <v/>
      </c>
      <c r="N149" s="124" t="str">
        <f>IFERROR(__xludf.DUMMYFUNCTION("TRIM(IFERROR(IFERROR(REGEXEXTRACT(E149,""\s{2}\w\s""),REGEXEXTRACT(E149,""\s\w\s{2}"")),""""))"),"")</f>
        <v/>
      </c>
      <c r="O149" s="124" t="str">
        <f>IFERROR(__xludf.DUMMYFUNCTION("IF(N149=""p"",REGEXEXTRACT(MID(E149,I149-2,2),""\d+"")+0,"""")"),"")</f>
        <v/>
      </c>
      <c r="P149" s="124" t="str">
        <f>IFERROR(__xludf.DUMMYFUNCTION("IF(N149=""p"",REGEXEXTRACT(MID(E149,I149+1,2),""\d+"")+0,"""")"),"")</f>
        <v/>
      </c>
      <c r="Q149" s="124" t="str">
        <f t="shared" si="9"/>
        <v/>
      </c>
      <c r="R149" s="124" t="str">
        <f t="shared" si="10"/>
        <v/>
      </c>
      <c r="S149" s="125" t="str">
        <f t="shared" si="11"/>
        <v/>
      </c>
      <c r="T149" s="125" t="str">
        <f t="array" ref="T149">IF(OR(A149="",C149=""),"",INDEX(PtLookup!$A:$F,MATCH(1,(PtLookup!$A:$A=$A149)*(PtLookup!$B:$B=$C149),0),4))</f>
        <v/>
      </c>
      <c r="U149" s="125" t="str">
        <f t="array" ref="U149">IF(OR(A149="",C149=""),"",INDEX(PtLookup!$A:$F,MATCH(1,(PtLookup!$A:$A=$A149)*(PtLookup!$B:$B=$C149),0),5))</f>
        <v/>
      </c>
      <c r="V149" s="125" t="str">
        <f t="array" ref="V149">IF(OR(A149="",C149=""),"",INDEX(PtLookup!$A:$F,MATCH(1,(PtLookup!$A:$A=$A149)*(PtLookup!$B:$B=$C149),0),6))</f>
        <v/>
      </c>
      <c r="W149" s="126" t="str">
        <f t="shared" si="12"/>
        <v/>
      </c>
      <c r="X149" s="125" t="str">
        <f>IFERROR(__xludf.DUMMYFUNCTION("IF(OR(A149="""",B149=""""),"""",IF(C149=""GRP"",RIGHT(TRIM(LEFT(E149,FIND(""–"",E149)-3)),3),REGEXEXTRACT(LEFT(E149,5),""\w{3}"")))"),"")</f>
        <v/>
      </c>
      <c r="Y149" s="125" t="str">
        <f t="shared" si="13"/>
        <v/>
      </c>
      <c r="Z149" s="125"/>
      <c r="AA149" s="126" t="str">
        <f t="shared" si="14"/>
        <v/>
      </c>
      <c r="AB149" s="125" t="str">
        <f>IFERROR(__xludf.DUMMYFUNCTION("IF(OR(A149="""",B149=""""),"""",IF(C149=""GRP"",TRIM(RIGHT(E149,3)),REGEXEXTRACT(REGEXEXTRACT(MID(E149,F149,100),""[(]\w{3}[)]""),""\w{3}"")))"),"")</f>
        <v/>
      </c>
      <c r="AC149" s="125" t="str">
        <f t="shared" si="15"/>
        <v/>
      </c>
      <c r="AD149" s="125"/>
    </row>
    <row r="150" ht="9.0" customHeight="1">
      <c r="A150" s="120"/>
      <c r="B150" s="121"/>
      <c r="C150" s="122" t="str">
        <f t="array" ref="C150">IFERROR(INDEX(PtLookup!$H:$I,MATCH(B150,PtLookup!$I:$I,0),1),"")</f>
        <v/>
      </c>
      <c r="D150" s="122" t="str">
        <f t="array" ref="D150">IFERROR(INDEX(PtLookup!$A:$F,MATCH(1,(PtLookup!$A:$A=A150)*(PtLookup!$B:$B=C150),0),3),"")</f>
        <v/>
      </c>
      <c r="E150" s="127"/>
      <c r="F150" s="124" t="str">
        <f t="shared" si="1"/>
        <v/>
      </c>
      <c r="G150" s="124" t="str">
        <f t="shared" si="2"/>
        <v/>
      </c>
      <c r="H150" s="124" t="str">
        <f t="shared" si="3"/>
        <v/>
      </c>
      <c r="I150" s="124" t="str">
        <f t="shared" si="4"/>
        <v/>
      </c>
      <c r="J150" s="124" t="str">
        <f t="shared" si="5"/>
        <v/>
      </c>
      <c r="K150" s="124" t="str">
        <f t="shared" si="6"/>
        <v/>
      </c>
      <c r="L150" s="124" t="str">
        <f t="shared" si="7"/>
        <v/>
      </c>
      <c r="M150" s="124" t="str">
        <f t="shared" si="8"/>
        <v/>
      </c>
      <c r="N150" s="124" t="str">
        <f>IFERROR(__xludf.DUMMYFUNCTION("TRIM(IFERROR(IFERROR(REGEXEXTRACT(E150,""\s{2}\w\s""),REGEXEXTRACT(E150,""\s\w\s{2}"")),""""))"),"")</f>
        <v/>
      </c>
      <c r="O150" s="124" t="str">
        <f>IFERROR(__xludf.DUMMYFUNCTION("IF(N150=""p"",REGEXEXTRACT(MID(E150,I150-2,2),""\d+"")+0,"""")"),"")</f>
        <v/>
      </c>
      <c r="P150" s="124" t="str">
        <f>IFERROR(__xludf.DUMMYFUNCTION("IF(N150=""p"",REGEXEXTRACT(MID(E150,I150+1,2),""\d+"")+0,"""")"),"")</f>
        <v/>
      </c>
      <c r="Q150" s="124" t="str">
        <f t="shared" si="9"/>
        <v/>
      </c>
      <c r="R150" s="124" t="str">
        <f t="shared" si="10"/>
        <v/>
      </c>
      <c r="S150" s="125" t="str">
        <f t="shared" si="11"/>
        <v/>
      </c>
      <c r="T150" s="125" t="str">
        <f t="array" ref="T150">IF(OR(A150="",C150=""),"",INDEX(PtLookup!$A:$F,MATCH(1,(PtLookup!$A:$A=$A150)*(PtLookup!$B:$B=$C150),0),4))</f>
        <v/>
      </c>
      <c r="U150" s="125" t="str">
        <f t="array" ref="U150">IF(OR(A150="",C150=""),"",INDEX(PtLookup!$A:$F,MATCH(1,(PtLookup!$A:$A=$A150)*(PtLookup!$B:$B=$C150),0),5))</f>
        <v/>
      </c>
      <c r="V150" s="125" t="str">
        <f t="array" ref="V150">IF(OR(A150="",C150=""),"",INDEX(PtLookup!$A:$F,MATCH(1,(PtLookup!$A:$A=$A150)*(PtLookup!$B:$B=$C150),0),6))</f>
        <v/>
      </c>
      <c r="W150" s="126" t="str">
        <f t="shared" si="12"/>
        <v/>
      </c>
      <c r="X150" s="125" t="str">
        <f>IFERROR(__xludf.DUMMYFUNCTION("IF(OR(A150="""",B150=""""),"""",IF(C150=""GRP"",RIGHT(TRIM(LEFT(E150,FIND(""–"",E150)-3)),3),REGEXEXTRACT(LEFT(E150,5),""\w{3}"")))"),"")</f>
        <v/>
      </c>
      <c r="Y150" s="125" t="str">
        <f t="shared" si="13"/>
        <v/>
      </c>
      <c r="Z150" s="125"/>
      <c r="AA150" s="126" t="str">
        <f t="shared" si="14"/>
        <v/>
      </c>
      <c r="AB150" s="125" t="str">
        <f>IFERROR(__xludf.DUMMYFUNCTION("IF(OR(A150="""",B150=""""),"""",IF(C150=""GRP"",TRIM(RIGHT(E150,3)),REGEXEXTRACT(REGEXEXTRACT(MID(E150,F150,100),""[(]\w{3}[)]""),""\w{3}"")))"),"")</f>
        <v/>
      </c>
      <c r="AC150" s="125" t="str">
        <f t="shared" si="15"/>
        <v/>
      </c>
      <c r="AD150" s="125"/>
    </row>
    <row r="151" ht="9.0" customHeight="1">
      <c r="A151" s="120"/>
      <c r="B151" s="121"/>
      <c r="C151" s="122" t="str">
        <f t="array" ref="C151">IFERROR(INDEX(PtLookup!$H:$I,MATCH(B151,PtLookup!$I:$I,0),1),"")</f>
        <v/>
      </c>
      <c r="D151" s="122" t="str">
        <f t="array" ref="D151">IFERROR(INDEX(PtLookup!$A:$F,MATCH(1,(PtLookup!$A:$A=A151)*(PtLookup!$B:$B=C151),0),3),"")</f>
        <v/>
      </c>
      <c r="E151" s="127"/>
      <c r="F151" s="124" t="str">
        <f t="shared" si="1"/>
        <v/>
      </c>
      <c r="G151" s="124" t="str">
        <f t="shared" si="2"/>
        <v/>
      </c>
      <c r="H151" s="124" t="str">
        <f t="shared" si="3"/>
        <v/>
      </c>
      <c r="I151" s="124" t="str">
        <f t="shared" si="4"/>
        <v/>
      </c>
      <c r="J151" s="124" t="str">
        <f t="shared" si="5"/>
        <v/>
      </c>
      <c r="K151" s="124" t="str">
        <f t="shared" si="6"/>
        <v/>
      </c>
      <c r="L151" s="124" t="str">
        <f t="shared" si="7"/>
        <v/>
      </c>
      <c r="M151" s="124" t="str">
        <f t="shared" si="8"/>
        <v/>
      </c>
      <c r="N151" s="124" t="str">
        <f>IFERROR(__xludf.DUMMYFUNCTION("TRIM(IFERROR(IFERROR(REGEXEXTRACT(E151,""\s{2}\w\s""),REGEXEXTRACT(E151,""\s\w\s{2}"")),""""))"),"")</f>
        <v/>
      </c>
      <c r="O151" s="124" t="str">
        <f>IFERROR(__xludf.DUMMYFUNCTION("IF(N151=""p"",REGEXEXTRACT(MID(E151,I151-2,2),""\d+"")+0,"""")"),"")</f>
        <v/>
      </c>
      <c r="P151" s="124" t="str">
        <f>IFERROR(__xludf.DUMMYFUNCTION("IF(N151=""p"",REGEXEXTRACT(MID(E151,I151+1,2),""\d+"")+0,"""")"),"")</f>
        <v/>
      </c>
      <c r="Q151" s="124" t="str">
        <f t="shared" si="9"/>
        <v/>
      </c>
      <c r="R151" s="124" t="str">
        <f t="shared" si="10"/>
        <v/>
      </c>
      <c r="S151" s="125" t="str">
        <f t="shared" si="11"/>
        <v/>
      </c>
      <c r="T151" s="125" t="str">
        <f t="array" ref="T151">IF(OR(A151="",C151=""),"",INDEX(PtLookup!$A:$F,MATCH(1,(PtLookup!$A:$A=$A151)*(PtLookup!$B:$B=$C151),0),4))</f>
        <v/>
      </c>
      <c r="U151" s="125" t="str">
        <f t="array" ref="U151">IF(OR(A151="",C151=""),"",INDEX(PtLookup!$A:$F,MATCH(1,(PtLookup!$A:$A=$A151)*(PtLookup!$B:$B=$C151),0),5))</f>
        <v/>
      </c>
      <c r="V151" s="125" t="str">
        <f t="array" ref="V151">IF(OR(A151="",C151=""),"",INDEX(PtLookup!$A:$F,MATCH(1,(PtLookup!$A:$A=$A151)*(PtLookup!$B:$B=$C151),0),6))</f>
        <v/>
      </c>
      <c r="W151" s="126" t="str">
        <f t="shared" si="12"/>
        <v/>
      </c>
      <c r="X151" s="125" t="str">
        <f>IFERROR(__xludf.DUMMYFUNCTION("IF(OR(A151="""",B151=""""),"""",IF(C151=""GRP"",RIGHT(TRIM(LEFT(E151,FIND(""–"",E151)-3)),3),REGEXEXTRACT(LEFT(E151,5),""\w{3}"")))"),"")</f>
        <v/>
      </c>
      <c r="Y151" s="125" t="str">
        <f t="shared" si="13"/>
        <v/>
      </c>
      <c r="Z151" s="125"/>
      <c r="AA151" s="126" t="str">
        <f t="shared" si="14"/>
        <v/>
      </c>
      <c r="AB151" s="125" t="str">
        <f>IFERROR(__xludf.DUMMYFUNCTION("IF(OR(A151="""",B151=""""),"""",IF(C151=""GRP"",TRIM(RIGHT(E151,3)),REGEXEXTRACT(REGEXEXTRACT(MID(E151,F151,100),""[(]\w{3}[)]""),""\w{3}"")))"),"")</f>
        <v/>
      </c>
      <c r="AC151" s="125" t="str">
        <f t="shared" si="15"/>
        <v/>
      </c>
      <c r="AD151" s="125"/>
    </row>
    <row r="152" ht="9.0" customHeight="1">
      <c r="A152" s="120"/>
      <c r="B152" s="121"/>
      <c r="C152" s="122" t="str">
        <f t="array" ref="C152">IFERROR(INDEX(PtLookup!$H:$I,MATCH(B152,PtLookup!$I:$I,0),1),"")</f>
        <v/>
      </c>
      <c r="D152" s="122" t="str">
        <f t="array" ref="D152">IFERROR(INDEX(PtLookup!$A:$F,MATCH(1,(PtLookup!$A:$A=A152)*(PtLookup!$B:$B=C152),0),3),"")</f>
        <v/>
      </c>
      <c r="E152" s="127"/>
      <c r="F152" s="124" t="str">
        <f t="shared" si="1"/>
        <v/>
      </c>
      <c r="G152" s="124" t="str">
        <f t="shared" si="2"/>
        <v/>
      </c>
      <c r="H152" s="124" t="str">
        <f t="shared" si="3"/>
        <v/>
      </c>
      <c r="I152" s="124" t="str">
        <f t="shared" si="4"/>
        <v/>
      </c>
      <c r="J152" s="124" t="str">
        <f t="shared" si="5"/>
        <v/>
      </c>
      <c r="K152" s="124" t="str">
        <f t="shared" si="6"/>
        <v/>
      </c>
      <c r="L152" s="124" t="str">
        <f t="shared" si="7"/>
        <v/>
      </c>
      <c r="M152" s="124" t="str">
        <f t="shared" si="8"/>
        <v/>
      </c>
      <c r="N152" s="124" t="str">
        <f>IFERROR(__xludf.DUMMYFUNCTION("TRIM(IFERROR(IFERROR(REGEXEXTRACT(E152,""\s{2}\w\s""),REGEXEXTRACT(E152,""\s\w\s{2}"")),""""))"),"")</f>
        <v/>
      </c>
      <c r="O152" s="124" t="str">
        <f>IFERROR(__xludf.DUMMYFUNCTION("IF(N152=""p"",REGEXEXTRACT(MID(E152,I152-2,2),""\d+"")+0,"""")"),"")</f>
        <v/>
      </c>
      <c r="P152" s="124" t="str">
        <f>IFERROR(__xludf.DUMMYFUNCTION("IF(N152=""p"",REGEXEXTRACT(MID(E152,I152+1,2),""\d+"")+0,"""")"),"")</f>
        <v/>
      </c>
      <c r="Q152" s="124" t="str">
        <f t="shared" si="9"/>
        <v/>
      </c>
      <c r="R152" s="124" t="str">
        <f t="shared" si="10"/>
        <v/>
      </c>
      <c r="S152" s="125" t="str">
        <f t="shared" si="11"/>
        <v/>
      </c>
      <c r="T152" s="125" t="str">
        <f t="array" ref="T152">IF(OR(A152="",C152=""),"",INDEX(PtLookup!$A:$F,MATCH(1,(PtLookup!$A:$A=$A152)*(PtLookup!$B:$B=$C152),0),4))</f>
        <v/>
      </c>
      <c r="U152" s="125" t="str">
        <f t="array" ref="U152">IF(OR(A152="",C152=""),"",INDEX(PtLookup!$A:$F,MATCH(1,(PtLookup!$A:$A=$A152)*(PtLookup!$B:$B=$C152),0),5))</f>
        <v/>
      </c>
      <c r="V152" s="125" t="str">
        <f t="array" ref="V152">IF(OR(A152="",C152=""),"",INDEX(PtLookup!$A:$F,MATCH(1,(PtLookup!$A:$A=$A152)*(PtLookup!$B:$B=$C152),0),6))</f>
        <v/>
      </c>
      <c r="W152" s="126" t="str">
        <f t="shared" si="12"/>
        <v/>
      </c>
      <c r="X152" s="125" t="str">
        <f>IFERROR(__xludf.DUMMYFUNCTION("IF(OR(A152="""",B152=""""),"""",IF(C152=""GRP"",RIGHT(TRIM(LEFT(E152,FIND(""–"",E152)-3)),3),REGEXEXTRACT(LEFT(E152,5),""\w{3}"")))"),"")</f>
        <v/>
      </c>
      <c r="Y152" s="125" t="str">
        <f t="shared" si="13"/>
        <v/>
      </c>
      <c r="Z152" s="125"/>
      <c r="AA152" s="126" t="str">
        <f t="shared" si="14"/>
        <v/>
      </c>
      <c r="AB152" s="125" t="str">
        <f>IFERROR(__xludf.DUMMYFUNCTION("IF(OR(A152="""",B152=""""),"""",IF(C152=""GRP"",TRIM(RIGHT(E152,3)),REGEXEXTRACT(REGEXEXTRACT(MID(E152,F152,100),""[(]\w{3}[)]""),""\w{3}"")))"),"")</f>
        <v/>
      </c>
      <c r="AC152" s="125" t="str">
        <f t="shared" si="15"/>
        <v/>
      </c>
      <c r="AD152" s="125"/>
    </row>
    <row r="153" ht="9.0" customHeight="1">
      <c r="A153" s="120"/>
      <c r="B153" s="121"/>
      <c r="C153" s="122" t="str">
        <f t="array" ref="C153">IFERROR(INDEX(PtLookup!$H:$I,MATCH(B153,PtLookup!$I:$I,0),1),"")</f>
        <v/>
      </c>
      <c r="D153" s="122" t="str">
        <f t="array" ref="D153">IFERROR(INDEX(PtLookup!$A:$F,MATCH(1,(PtLookup!$A:$A=A153)*(PtLookup!$B:$B=C153),0),3),"")</f>
        <v/>
      </c>
      <c r="E153" s="127"/>
      <c r="F153" s="124" t="str">
        <f t="shared" si="1"/>
        <v/>
      </c>
      <c r="G153" s="124" t="str">
        <f t="shared" si="2"/>
        <v/>
      </c>
      <c r="H153" s="124" t="str">
        <f t="shared" si="3"/>
        <v/>
      </c>
      <c r="I153" s="124" t="str">
        <f t="shared" si="4"/>
        <v/>
      </c>
      <c r="J153" s="124" t="str">
        <f t="shared" si="5"/>
        <v/>
      </c>
      <c r="K153" s="124" t="str">
        <f t="shared" si="6"/>
        <v/>
      </c>
      <c r="L153" s="124" t="str">
        <f t="shared" si="7"/>
        <v/>
      </c>
      <c r="M153" s="124" t="str">
        <f t="shared" si="8"/>
        <v/>
      </c>
      <c r="N153" s="124" t="str">
        <f>IFERROR(__xludf.DUMMYFUNCTION("TRIM(IFERROR(IFERROR(REGEXEXTRACT(E153,""\s{2}\w\s""),REGEXEXTRACT(E153,""\s\w\s{2}"")),""""))"),"")</f>
        <v/>
      </c>
      <c r="O153" s="124" t="str">
        <f>IFERROR(__xludf.DUMMYFUNCTION("IF(N153=""p"",REGEXEXTRACT(MID(E153,I153-2,2),""\d+"")+0,"""")"),"")</f>
        <v/>
      </c>
      <c r="P153" s="124" t="str">
        <f>IFERROR(__xludf.DUMMYFUNCTION("IF(N153=""p"",REGEXEXTRACT(MID(E153,I153+1,2),""\d+"")+0,"""")"),"")</f>
        <v/>
      </c>
      <c r="Q153" s="124" t="str">
        <f t="shared" si="9"/>
        <v/>
      </c>
      <c r="R153" s="124" t="str">
        <f t="shared" si="10"/>
        <v/>
      </c>
      <c r="S153" s="125" t="str">
        <f t="shared" si="11"/>
        <v/>
      </c>
      <c r="T153" s="125" t="str">
        <f t="array" ref="T153">IF(OR(A153="",C153=""),"",INDEX(PtLookup!$A:$F,MATCH(1,(PtLookup!$A:$A=$A153)*(PtLookup!$B:$B=$C153),0),4))</f>
        <v/>
      </c>
      <c r="U153" s="125" t="str">
        <f t="array" ref="U153">IF(OR(A153="",C153=""),"",INDEX(PtLookup!$A:$F,MATCH(1,(PtLookup!$A:$A=$A153)*(PtLookup!$B:$B=$C153),0),5))</f>
        <v/>
      </c>
      <c r="V153" s="125" t="str">
        <f t="array" ref="V153">IF(OR(A153="",C153=""),"",INDEX(PtLookup!$A:$F,MATCH(1,(PtLookup!$A:$A=$A153)*(PtLookup!$B:$B=$C153),0),6))</f>
        <v/>
      </c>
      <c r="W153" s="126" t="str">
        <f t="shared" si="12"/>
        <v/>
      </c>
      <c r="X153" s="125" t="str">
        <f>IFERROR(__xludf.DUMMYFUNCTION("IF(OR(A153="""",B153=""""),"""",IF(C153=""GRP"",RIGHT(TRIM(LEFT(E153,FIND(""–"",E153)-3)),3),REGEXEXTRACT(LEFT(E153,5),""\w{3}"")))"),"")</f>
        <v/>
      </c>
      <c r="Y153" s="125" t="str">
        <f t="shared" si="13"/>
        <v/>
      </c>
      <c r="Z153" s="125"/>
      <c r="AA153" s="126" t="str">
        <f t="shared" si="14"/>
        <v/>
      </c>
      <c r="AB153" s="125" t="str">
        <f>IFERROR(__xludf.DUMMYFUNCTION("IF(OR(A153="""",B153=""""),"""",IF(C153=""GRP"",TRIM(RIGHT(E153,3)),REGEXEXTRACT(REGEXEXTRACT(MID(E153,F153,100),""[(]\w{3}[)]""),""\w{3}"")))"),"")</f>
        <v/>
      </c>
      <c r="AC153" s="125" t="str">
        <f t="shared" si="15"/>
        <v/>
      </c>
      <c r="AD153" s="125"/>
    </row>
    <row r="154" ht="9.0" customHeight="1">
      <c r="A154" s="120"/>
      <c r="B154" s="121"/>
      <c r="C154" s="122" t="str">
        <f t="array" ref="C154">IFERROR(INDEX(PtLookup!$H:$I,MATCH(B154,PtLookup!$I:$I,0),1),"")</f>
        <v/>
      </c>
      <c r="D154" s="122" t="str">
        <f t="array" ref="D154">IFERROR(INDEX(PtLookup!$A:$F,MATCH(1,(PtLookup!$A:$A=A154)*(PtLookup!$B:$B=C154),0),3),"")</f>
        <v/>
      </c>
      <c r="E154" s="127"/>
      <c r="F154" s="124" t="str">
        <f t="shared" si="1"/>
        <v/>
      </c>
      <c r="G154" s="124" t="str">
        <f t="shared" si="2"/>
        <v/>
      </c>
      <c r="H154" s="124" t="str">
        <f t="shared" si="3"/>
        <v/>
      </c>
      <c r="I154" s="124" t="str">
        <f t="shared" si="4"/>
        <v/>
      </c>
      <c r="J154" s="124" t="str">
        <f t="shared" si="5"/>
        <v/>
      </c>
      <c r="K154" s="124" t="str">
        <f t="shared" si="6"/>
        <v/>
      </c>
      <c r="L154" s="124" t="str">
        <f t="shared" si="7"/>
        <v/>
      </c>
      <c r="M154" s="124" t="str">
        <f t="shared" si="8"/>
        <v/>
      </c>
      <c r="N154" s="124" t="str">
        <f>IFERROR(__xludf.DUMMYFUNCTION("TRIM(IFERROR(IFERROR(REGEXEXTRACT(E154,""\s{2}\w\s""),REGEXEXTRACT(E154,""\s\w\s{2}"")),""""))"),"")</f>
        <v/>
      </c>
      <c r="O154" s="124" t="str">
        <f>IFERROR(__xludf.DUMMYFUNCTION("IF(N154=""p"",REGEXEXTRACT(MID(E154,I154-2,2),""\d+"")+0,"""")"),"")</f>
        <v/>
      </c>
      <c r="P154" s="124" t="str">
        <f>IFERROR(__xludf.DUMMYFUNCTION("IF(N154=""p"",REGEXEXTRACT(MID(E154,I154+1,2),""\d+"")+0,"""")"),"")</f>
        <v/>
      </c>
      <c r="Q154" s="124" t="str">
        <f t="shared" si="9"/>
        <v/>
      </c>
      <c r="R154" s="124" t="str">
        <f t="shared" si="10"/>
        <v/>
      </c>
      <c r="S154" s="125" t="str">
        <f t="shared" si="11"/>
        <v/>
      </c>
      <c r="T154" s="125" t="str">
        <f t="array" ref="T154">IF(OR(A154="",C154=""),"",INDEX(PtLookup!$A:$F,MATCH(1,(PtLookup!$A:$A=$A154)*(PtLookup!$B:$B=$C154),0),4))</f>
        <v/>
      </c>
      <c r="U154" s="125" t="str">
        <f t="array" ref="U154">IF(OR(A154="",C154=""),"",INDEX(PtLookup!$A:$F,MATCH(1,(PtLookup!$A:$A=$A154)*(PtLookup!$B:$B=$C154),0),5))</f>
        <v/>
      </c>
      <c r="V154" s="125" t="str">
        <f t="array" ref="V154">IF(OR(A154="",C154=""),"",INDEX(PtLookup!$A:$F,MATCH(1,(PtLookup!$A:$A=$A154)*(PtLookup!$B:$B=$C154),0),6))</f>
        <v/>
      </c>
      <c r="W154" s="126" t="str">
        <f t="shared" si="12"/>
        <v/>
      </c>
      <c r="X154" s="125" t="str">
        <f>IFERROR(__xludf.DUMMYFUNCTION("IF(OR(A154="""",B154=""""),"""",IF(C154=""GRP"",RIGHT(TRIM(LEFT(E154,FIND(""–"",E154)-3)),3),REGEXEXTRACT(LEFT(E154,5),""\w{3}"")))"),"")</f>
        <v/>
      </c>
      <c r="Y154" s="125" t="str">
        <f t="shared" si="13"/>
        <v/>
      </c>
      <c r="Z154" s="125"/>
      <c r="AA154" s="126" t="str">
        <f t="shared" si="14"/>
        <v/>
      </c>
      <c r="AB154" s="125" t="str">
        <f>IFERROR(__xludf.DUMMYFUNCTION("IF(OR(A154="""",B154=""""),"""",IF(C154=""GRP"",TRIM(RIGHT(E154,3)),REGEXEXTRACT(REGEXEXTRACT(MID(E154,F154,100),""[(]\w{3}[)]""),""\w{3}"")))"),"")</f>
        <v/>
      </c>
      <c r="AC154" s="125" t="str">
        <f t="shared" si="15"/>
        <v/>
      </c>
      <c r="AD154" s="125"/>
    </row>
    <row r="155" ht="9.0" customHeight="1">
      <c r="A155" s="120"/>
      <c r="B155" s="121"/>
      <c r="C155" s="122" t="str">
        <f t="array" ref="C155">IFERROR(INDEX(PtLookup!$H:$I,MATCH(B155,PtLookup!$I:$I,0),1),"")</f>
        <v/>
      </c>
      <c r="D155" s="122" t="str">
        <f t="array" ref="D155">IFERROR(INDEX(PtLookup!$A:$F,MATCH(1,(PtLookup!$A:$A=A155)*(PtLookup!$B:$B=C155),0),3),"")</f>
        <v/>
      </c>
      <c r="E155" s="127"/>
      <c r="F155" s="124" t="str">
        <f t="shared" si="1"/>
        <v/>
      </c>
      <c r="G155" s="124" t="str">
        <f t="shared" si="2"/>
        <v/>
      </c>
      <c r="H155" s="124" t="str">
        <f t="shared" si="3"/>
        <v/>
      </c>
      <c r="I155" s="124" t="str">
        <f t="shared" si="4"/>
        <v/>
      </c>
      <c r="J155" s="124" t="str">
        <f t="shared" si="5"/>
        <v/>
      </c>
      <c r="K155" s="124" t="str">
        <f t="shared" si="6"/>
        <v/>
      </c>
      <c r="L155" s="124" t="str">
        <f t="shared" si="7"/>
        <v/>
      </c>
      <c r="M155" s="124" t="str">
        <f t="shared" si="8"/>
        <v/>
      </c>
      <c r="N155" s="124" t="str">
        <f>IFERROR(__xludf.DUMMYFUNCTION("TRIM(IFERROR(IFERROR(REGEXEXTRACT(E155,""\s{2}\w\s""),REGEXEXTRACT(E155,""\s\w\s{2}"")),""""))"),"")</f>
        <v/>
      </c>
      <c r="O155" s="124" t="str">
        <f>IFERROR(__xludf.DUMMYFUNCTION("IF(N155=""p"",REGEXEXTRACT(MID(E155,I155-2,2),""\d+"")+0,"""")"),"")</f>
        <v/>
      </c>
      <c r="P155" s="124" t="str">
        <f>IFERROR(__xludf.DUMMYFUNCTION("IF(N155=""p"",REGEXEXTRACT(MID(E155,I155+1,2),""\d+"")+0,"""")"),"")</f>
        <v/>
      </c>
      <c r="Q155" s="124" t="str">
        <f t="shared" si="9"/>
        <v/>
      </c>
      <c r="R155" s="124" t="str">
        <f t="shared" si="10"/>
        <v/>
      </c>
      <c r="S155" s="125" t="str">
        <f t="shared" si="11"/>
        <v/>
      </c>
      <c r="T155" s="125" t="str">
        <f t="array" ref="T155">IF(OR(A155="",C155=""),"",INDEX(PtLookup!$A:$F,MATCH(1,(PtLookup!$A:$A=$A155)*(PtLookup!$B:$B=$C155),0),4))</f>
        <v/>
      </c>
      <c r="U155" s="125" t="str">
        <f t="array" ref="U155">IF(OR(A155="",C155=""),"",INDEX(PtLookup!$A:$F,MATCH(1,(PtLookup!$A:$A=$A155)*(PtLookup!$B:$B=$C155),0),5))</f>
        <v/>
      </c>
      <c r="V155" s="125" t="str">
        <f t="array" ref="V155">IF(OR(A155="",C155=""),"",INDEX(PtLookup!$A:$F,MATCH(1,(PtLookup!$A:$A=$A155)*(PtLookup!$B:$B=$C155),0),6))</f>
        <v/>
      </c>
      <c r="W155" s="126" t="str">
        <f t="shared" si="12"/>
        <v/>
      </c>
      <c r="X155" s="125" t="str">
        <f>IFERROR(__xludf.DUMMYFUNCTION("IF(OR(A155="""",B155=""""),"""",IF(C155=""GRP"",RIGHT(TRIM(LEFT(E155,FIND(""–"",E155)-3)),3),REGEXEXTRACT(LEFT(E155,5),""\w{3}"")))"),"")</f>
        <v/>
      </c>
      <c r="Y155" s="125" t="str">
        <f t="shared" si="13"/>
        <v/>
      </c>
      <c r="Z155" s="125"/>
      <c r="AA155" s="126" t="str">
        <f t="shared" si="14"/>
        <v/>
      </c>
      <c r="AB155" s="125" t="str">
        <f>IFERROR(__xludf.DUMMYFUNCTION("IF(OR(A155="""",B155=""""),"""",IF(C155=""GRP"",TRIM(RIGHT(E155,3)),REGEXEXTRACT(REGEXEXTRACT(MID(E155,F155,100),""[(]\w{3}[)]""),""\w{3}"")))"),"")</f>
        <v/>
      </c>
      <c r="AC155" s="125" t="str">
        <f t="shared" si="15"/>
        <v/>
      </c>
      <c r="AD155" s="125"/>
    </row>
    <row r="156" ht="9.0" customHeight="1">
      <c r="A156" s="120"/>
      <c r="B156" s="121"/>
      <c r="C156" s="122" t="str">
        <f t="array" ref="C156">IFERROR(INDEX(PtLookup!$H:$I,MATCH(B156,PtLookup!$I:$I,0),1),"")</f>
        <v/>
      </c>
      <c r="D156" s="122" t="str">
        <f t="array" ref="D156">IFERROR(INDEX(PtLookup!$A:$F,MATCH(1,(PtLookup!$A:$A=A156)*(PtLookup!$B:$B=C156),0),3),"")</f>
        <v/>
      </c>
      <c r="E156" s="127"/>
      <c r="F156" s="124" t="str">
        <f t="shared" si="1"/>
        <v/>
      </c>
      <c r="G156" s="124" t="str">
        <f t="shared" si="2"/>
        <v/>
      </c>
      <c r="H156" s="124" t="str">
        <f t="shared" si="3"/>
        <v/>
      </c>
      <c r="I156" s="124" t="str">
        <f t="shared" si="4"/>
        <v/>
      </c>
      <c r="J156" s="124" t="str">
        <f t="shared" si="5"/>
        <v/>
      </c>
      <c r="K156" s="124" t="str">
        <f t="shared" si="6"/>
        <v/>
      </c>
      <c r="L156" s="124" t="str">
        <f t="shared" si="7"/>
        <v/>
      </c>
      <c r="M156" s="124" t="str">
        <f t="shared" si="8"/>
        <v/>
      </c>
      <c r="N156" s="124" t="str">
        <f>IFERROR(__xludf.DUMMYFUNCTION("TRIM(IFERROR(IFERROR(REGEXEXTRACT(E156,""\s{2}\w\s""),REGEXEXTRACT(E156,""\s\w\s{2}"")),""""))"),"")</f>
        <v/>
      </c>
      <c r="O156" s="124" t="str">
        <f>IFERROR(__xludf.DUMMYFUNCTION("IF(N156=""p"",REGEXEXTRACT(MID(E156,I156-2,2),""\d+"")+0,"""")"),"")</f>
        <v/>
      </c>
      <c r="P156" s="124" t="str">
        <f>IFERROR(__xludf.DUMMYFUNCTION("IF(N156=""p"",REGEXEXTRACT(MID(E156,I156+1,2),""\d+"")+0,"""")"),"")</f>
        <v/>
      </c>
      <c r="Q156" s="124" t="str">
        <f t="shared" si="9"/>
        <v/>
      </c>
      <c r="R156" s="124" t="str">
        <f t="shared" si="10"/>
        <v/>
      </c>
      <c r="S156" s="125" t="str">
        <f t="shared" si="11"/>
        <v/>
      </c>
      <c r="T156" s="125" t="str">
        <f t="array" ref="T156">IF(OR(A156="",C156=""),"",INDEX(PtLookup!$A:$F,MATCH(1,(PtLookup!$A:$A=$A156)*(PtLookup!$B:$B=$C156),0),4))</f>
        <v/>
      </c>
      <c r="U156" s="125" t="str">
        <f t="array" ref="U156">IF(OR(A156="",C156=""),"",INDEX(PtLookup!$A:$F,MATCH(1,(PtLookup!$A:$A=$A156)*(PtLookup!$B:$B=$C156),0),5))</f>
        <v/>
      </c>
      <c r="V156" s="125" t="str">
        <f t="array" ref="V156">IF(OR(A156="",C156=""),"",INDEX(PtLookup!$A:$F,MATCH(1,(PtLookup!$A:$A=$A156)*(PtLookup!$B:$B=$C156),0),6))</f>
        <v/>
      </c>
      <c r="W156" s="126" t="str">
        <f t="shared" si="12"/>
        <v/>
      </c>
      <c r="X156" s="125" t="str">
        <f>IFERROR(__xludf.DUMMYFUNCTION("IF(OR(A156="""",B156=""""),"""",IF(C156=""GRP"",RIGHT(TRIM(LEFT(E156,FIND(""–"",E156)-3)),3),REGEXEXTRACT(LEFT(E156,5),""\w{3}"")))"),"")</f>
        <v/>
      </c>
      <c r="Y156" s="125" t="str">
        <f t="shared" si="13"/>
        <v/>
      </c>
      <c r="Z156" s="125"/>
      <c r="AA156" s="126" t="str">
        <f t="shared" si="14"/>
        <v/>
      </c>
      <c r="AB156" s="125" t="str">
        <f>IFERROR(__xludf.DUMMYFUNCTION("IF(OR(A156="""",B156=""""),"""",IF(C156=""GRP"",TRIM(RIGHT(E156,3)),REGEXEXTRACT(REGEXEXTRACT(MID(E156,F156,100),""[(]\w{3}[)]""),""\w{3}"")))"),"")</f>
        <v/>
      </c>
      <c r="AC156" s="125" t="str">
        <f t="shared" si="15"/>
        <v/>
      </c>
      <c r="AD156" s="125"/>
    </row>
    <row r="157" ht="9.0" customHeight="1">
      <c r="A157" s="120"/>
      <c r="B157" s="121"/>
      <c r="C157" s="122" t="str">
        <f t="array" ref="C157">IFERROR(INDEX(PtLookup!$H:$I,MATCH(B157,PtLookup!$I:$I,0),1),"")</f>
        <v/>
      </c>
      <c r="D157" s="122" t="str">
        <f t="array" ref="D157">IFERROR(INDEX(PtLookup!$A:$F,MATCH(1,(PtLookup!$A:$A=A157)*(PtLookup!$B:$B=C157),0),3),"")</f>
        <v/>
      </c>
      <c r="E157" s="127"/>
      <c r="F157" s="124" t="str">
        <f t="shared" si="1"/>
        <v/>
      </c>
      <c r="G157" s="124" t="str">
        <f t="shared" si="2"/>
        <v/>
      </c>
      <c r="H157" s="124" t="str">
        <f t="shared" si="3"/>
        <v/>
      </c>
      <c r="I157" s="124" t="str">
        <f t="shared" si="4"/>
        <v/>
      </c>
      <c r="J157" s="124" t="str">
        <f t="shared" si="5"/>
        <v/>
      </c>
      <c r="K157" s="124" t="str">
        <f t="shared" si="6"/>
        <v/>
      </c>
      <c r="L157" s="124" t="str">
        <f t="shared" si="7"/>
        <v/>
      </c>
      <c r="M157" s="124" t="str">
        <f t="shared" si="8"/>
        <v/>
      </c>
      <c r="N157" s="124" t="str">
        <f>IFERROR(__xludf.DUMMYFUNCTION("TRIM(IFERROR(IFERROR(REGEXEXTRACT(E157,""\s{2}\w\s""),REGEXEXTRACT(E157,""\s\w\s{2}"")),""""))"),"")</f>
        <v/>
      </c>
      <c r="O157" s="124" t="str">
        <f>IFERROR(__xludf.DUMMYFUNCTION("IF(N157=""p"",REGEXEXTRACT(MID(E157,I157-2,2),""\d+"")+0,"""")"),"")</f>
        <v/>
      </c>
      <c r="P157" s="124" t="str">
        <f>IFERROR(__xludf.DUMMYFUNCTION("IF(N157=""p"",REGEXEXTRACT(MID(E157,I157+1,2),""\d+"")+0,"""")"),"")</f>
        <v/>
      </c>
      <c r="Q157" s="124" t="str">
        <f t="shared" si="9"/>
        <v/>
      </c>
      <c r="R157" s="124" t="str">
        <f t="shared" si="10"/>
        <v/>
      </c>
      <c r="S157" s="125" t="str">
        <f t="shared" si="11"/>
        <v/>
      </c>
      <c r="T157" s="125" t="str">
        <f t="array" ref="T157">IF(OR(A157="",C157=""),"",INDEX(PtLookup!$A:$F,MATCH(1,(PtLookup!$A:$A=$A157)*(PtLookup!$B:$B=$C157),0),4))</f>
        <v/>
      </c>
      <c r="U157" s="125" t="str">
        <f t="array" ref="U157">IF(OR(A157="",C157=""),"",INDEX(PtLookup!$A:$F,MATCH(1,(PtLookup!$A:$A=$A157)*(PtLookup!$B:$B=$C157),0),5))</f>
        <v/>
      </c>
      <c r="V157" s="125" t="str">
        <f t="array" ref="V157">IF(OR(A157="",C157=""),"",INDEX(PtLookup!$A:$F,MATCH(1,(PtLookup!$A:$A=$A157)*(PtLookup!$B:$B=$C157),0),6))</f>
        <v/>
      </c>
      <c r="W157" s="126" t="str">
        <f t="shared" si="12"/>
        <v/>
      </c>
      <c r="X157" s="125" t="str">
        <f>IFERROR(__xludf.DUMMYFUNCTION("IF(OR(A157="""",B157=""""),"""",IF(C157=""GRP"",RIGHT(TRIM(LEFT(E157,FIND(""–"",E157)-3)),3),REGEXEXTRACT(LEFT(E157,5),""\w{3}"")))"),"")</f>
        <v/>
      </c>
      <c r="Y157" s="125" t="str">
        <f t="shared" si="13"/>
        <v/>
      </c>
      <c r="Z157" s="125"/>
      <c r="AA157" s="126" t="str">
        <f t="shared" si="14"/>
        <v/>
      </c>
      <c r="AB157" s="125" t="str">
        <f>IFERROR(__xludf.DUMMYFUNCTION("IF(OR(A157="""",B157=""""),"""",IF(C157=""GRP"",TRIM(RIGHT(E157,3)),REGEXEXTRACT(REGEXEXTRACT(MID(E157,F157,100),""[(]\w{3}[)]""),""\w{3}"")))"),"")</f>
        <v/>
      </c>
      <c r="AC157" s="125" t="str">
        <f t="shared" si="15"/>
        <v/>
      </c>
      <c r="AD157" s="125"/>
    </row>
    <row r="158" ht="9.0" customHeight="1">
      <c r="A158" s="120"/>
      <c r="B158" s="121"/>
      <c r="C158" s="122" t="str">
        <f t="array" ref="C158">IFERROR(INDEX(PtLookup!$H:$I,MATCH(B158,PtLookup!$I:$I,0),1),"")</f>
        <v/>
      </c>
      <c r="D158" s="122" t="str">
        <f t="array" ref="D158">IFERROR(INDEX(PtLookup!$A:$F,MATCH(1,(PtLookup!$A:$A=A158)*(PtLookup!$B:$B=C158),0),3),"")</f>
        <v/>
      </c>
      <c r="E158" s="127"/>
      <c r="F158" s="124" t="str">
        <f t="shared" si="1"/>
        <v/>
      </c>
      <c r="G158" s="124" t="str">
        <f t="shared" si="2"/>
        <v/>
      </c>
      <c r="H158" s="124" t="str">
        <f t="shared" si="3"/>
        <v/>
      </c>
      <c r="I158" s="124" t="str">
        <f t="shared" si="4"/>
        <v/>
      </c>
      <c r="J158" s="124" t="str">
        <f t="shared" si="5"/>
        <v/>
      </c>
      <c r="K158" s="124" t="str">
        <f t="shared" si="6"/>
        <v/>
      </c>
      <c r="L158" s="124" t="str">
        <f t="shared" si="7"/>
        <v/>
      </c>
      <c r="M158" s="124" t="str">
        <f t="shared" si="8"/>
        <v/>
      </c>
      <c r="N158" s="124" t="str">
        <f>IFERROR(__xludf.DUMMYFUNCTION("TRIM(IFERROR(IFERROR(REGEXEXTRACT(E158,""\s{2}\w\s""),REGEXEXTRACT(E158,""\s\w\s{2}"")),""""))"),"")</f>
        <v/>
      </c>
      <c r="O158" s="124" t="str">
        <f>IFERROR(__xludf.DUMMYFUNCTION("IF(N158=""p"",REGEXEXTRACT(MID(E158,I158-2,2),""\d+"")+0,"""")"),"")</f>
        <v/>
      </c>
      <c r="P158" s="124" t="str">
        <f>IFERROR(__xludf.DUMMYFUNCTION("IF(N158=""p"",REGEXEXTRACT(MID(E158,I158+1,2),""\d+"")+0,"""")"),"")</f>
        <v/>
      </c>
      <c r="Q158" s="124" t="str">
        <f t="shared" si="9"/>
        <v/>
      </c>
      <c r="R158" s="124" t="str">
        <f t="shared" si="10"/>
        <v/>
      </c>
      <c r="S158" s="125" t="str">
        <f t="shared" si="11"/>
        <v/>
      </c>
      <c r="T158" s="125" t="str">
        <f t="array" ref="T158">IF(OR(A158="",C158=""),"",INDEX(PtLookup!$A:$F,MATCH(1,(PtLookup!$A:$A=$A158)*(PtLookup!$B:$B=$C158),0),4))</f>
        <v/>
      </c>
      <c r="U158" s="125" t="str">
        <f t="array" ref="U158">IF(OR(A158="",C158=""),"",INDEX(PtLookup!$A:$F,MATCH(1,(PtLookup!$A:$A=$A158)*(PtLookup!$B:$B=$C158),0),5))</f>
        <v/>
      </c>
      <c r="V158" s="125" t="str">
        <f t="array" ref="V158">IF(OR(A158="",C158=""),"",INDEX(PtLookup!$A:$F,MATCH(1,(PtLookup!$A:$A=$A158)*(PtLookup!$B:$B=$C158),0),6))</f>
        <v/>
      </c>
      <c r="W158" s="126" t="str">
        <f t="shared" si="12"/>
        <v/>
      </c>
      <c r="X158" s="125" t="str">
        <f>IFERROR(__xludf.DUMMYFUNCTION("IF(OR(A158="""",B158=""""),"""",IF(C158=""GRP"",RIGHT(TRIM(LEFT(E158,FIND(""–"",E158)-3)),3),REGEXEXTRACT(LEFT(E158,5),""\w{3}"")))"),"")</f>
        <v/>
      </c>
      <c r="Y158" s="125" t="str">
        <f t="shared" si="13"/>
        <v/>
      </c>
      <c r="Z158" s="125"/>
      <c r="AA158" s="126" t="str">
        <f t="shared" si="14"/>
        <v/>
      </c>
      <c r="AB158" s="125" t="str">
        <f>IFERROR(__xludf.DUMMYFUNCTION("IF(OR(A158="""",B158=""""),"""",IF(C158=""GRP"",TRIM(RIGHT(E158,3)),REGEXEXTRACT(REGEXEXTRACT(MID(E158,F158,100),""[(]\w{3}[)]""),""\w{3}"")))"),"")</f>
        <v/>
      </c>
      <c r="AC158" s="125" t="str">
        <f t="shared" si="15"/>
        <v/>
      </c>
      <c r="AD158" s="125"/>
    </row>
    <row r="159" ht="9.0" customHeight="1">
      <c r="A159" s="120"/>
      <c r="B159" s="121"/>
      <c r="C159" s="122" t="str">
        <f t="array" ref="C159">IFERROR(INDEX(PtLookup!$H:$I,MATCH(B159,PtLookup!$I:$I,0),1),"")</f>
        <v/>
      </c>
      <c r="D159" s="122" t="str">
        <f t="array" ref="D159">IFERROR(INDEX(PtLookup!$A:$F,MATCH(1,(PtLookup!$A:$A=A159)*(PtLookup!$B:$B=C159),0),3),"")</f>
        <v/>
      </c>
      <c r="E159" s="127"/>
      <c r="F159" s="124" t="str">
        <f t="shared" si="1"/>
        <v/>
      </c>
      <c r="G159" s="124" t="str">
        <f t="shared" si="2"/>
        <v/>
      </c>
      <c r="H159" s="124" t="str">
        <f t="shared" si="3"/>
        <v/>
      </c>
      <c r="I159" s="124" t="str">
        <f t="shared" si="4"/>
        <v/>
      </c>
      <c r="J159" s="124" t="str">
        <f t="shared" si="5"/>
        <v/>
      </c>
      <c r="K159" s="124" t="str">
        <f t="shared" si="6"/>
        <v/>
      </c>
      <c r="L159" s="124" t="str">
        <f t="shared" si="7"/>
        <v/>
      </c>
      <c r="M159" s="124" t="str">
        <f t="shared" si="8"/>
        <v/>
      </c>
      <c r="N159" s="124" t="str">
        <f>IFERROR(__xludf.DUMMYFUNCTION("TRIM(IFERROR(IFERROR(REGEXEXTRACT(E159,""\s{2}\w\s""),REGEXEXTRACT(E159,""\s\w\s{2}"")),""""))"),"")</f>
        <v/>
      </c>
      <c r="O159" s="124" t="str">
        <f>IFERROR(__xludf.DUMMYFUNCTION("IF(N159=""p"",REGEXEXTRACT(MID(E159,I159-2,2),""\d+"")+0,"""")"),"")</f>
        <v/>
      </c>
      <c r="P159" s="124" t="str">
        <f>IFERROR(__xludf.DUMMYFUNCTION("IF(N159=""p"",REGEXEXTRACT(MID(E159,I159+1,2),""\d+"")+0,"""")"),"")</f>
        <v/>
      </c>
      <c r="Q159" s="124" t="str">
        <f t="shared" si="9"/>
        <v/>
      </c>
      <c r="R159" s="124" t="str">
        <f t="shared" si="10"/>
        <v/>
      </c>
      <c r="S159" s="125" t="str">
        <f t="shared" si="11"/>
        <v/>
      </c>
      <c r="T159" s="125" t="str">
        <f t="array" ref="T159">IF(OR(A159="",C159=""),"",INDEX(PtLookup!$A:$F,MATCH(1,(PtLookup!$A:$A=$A159)*(PtLookup!$B:$B=$C159),0),4))</f>
        <v/>
      </c>
      <c r="U159" s="125" t="str">
        <f t="array" ref="U159">IF(OR(A159="",C159=""),"",INDEX(PtLookup!$A:$F,MATCH(1,(PtLookup!$A:$A=$A159)*(PtLookup!$B:$B=$C159),0),5))</f>
        <v/>
      </c>
      <c r="V159" s="125" t="str">
        <f t="array" ref="V159">IF(OR(A159="",C159=""),"",INDEX(PtLookup!$A:$F,MATCH(1,(PtLookup!$A:$A=$A159)*(PtLookup!$B:$B=$C159),0),6))</f>
        <v/>
      </c>
      <c r="W159" s="126" t="str">
        <f t="shared" si="12"/>
        <v/>
      </c>
      <c r="X159" s="125" t="str">
        <f>IFERROR(__xludf.DUMMYFUNCTION("IF(OR(A159="""",B159=""""),"""",IF(C159=""GRP"",RIGHT(TRIM(LEFT(E159,FIND(""–"",E159)-3)),3),REGEXEXTRACT(LEFT(E159,5),""\w{3}"")))"),"")</f>
        <v/>
      </c>
      <c r="Y159" s="125" t="str">
        <f t="shared" si="13"/>
        <v/>
      </c>
      <c r="Z159" s="125"/>
      <c r="AA159" s="126" t="str">
        <f t="shared" si="14"/>
        <v/>
      </c>
      <c r="AB159" s="125" t="str">
        <f>IFERROR(__xludf.DUMMYFUNCTION("IF(OR(A159="""",B159=""""),"""",IF(C159=""GRP"",TRIM(RIGHT(E159,3)),REGEXEXTRACT(REGEXEXTRACT(MID(E159,F159,100),""[(]\w{3}[)]""),""\w{3}"")))"),"")</f>
        <v/>
      </c>
      <c r="AC159" s="125" t="str">
        <f t="shared" si="15"/>
        <v/>
      </c>
      <c r="AD159" s="125"/>
    </row>
    <row r="160" ht="9.0" customHeight="1">
      <c r="A160" s="120"/>
      <c r="B160" s="121"/>
      <c r="C160" s="122" t="str">
        <f t="array" ref="C160">IFERROR(INDEX(PtLookup!$H:$I,MATCH(B160,PtLookup!$I:$I,0),1),"")</f>
        <v/>
      </c>
      <c r="D160" s="122" t="str">
        <f t="array" ref="D160">IFERROR(INDEX(PtLookup!$A:$F,MATCH(1,(PtLookup!$A:$A=A160)*(PtLookup!$B:$B=C160),0),3),"")</f>
        <v/>
      </c>
      <c r="E160" s="127"/>
      <c r="F160" s="124" t="str">
        <f t="shared" si="1"/>
        <v/>
      </c>
      <c r="G160" s="124" t="str">
        <f t="shared" si="2"/>
        <v/>
      </c>
      <c r="H160" s="124" t="str">
        <f t="shared" si="3"/>
        <v/>
      </c>
      <c r="I160" s="124" t="str">
        <f t="shared" si="4"/>
        <v/>
      </c>
      <c r="J160" s="124" t="str">
        <f t="shared" si="5"/>
        <v/>
      </c>
      <c r="K160" s="124" t="str">
        <f t="shared" si="6"/>
        <v/>
      </c>
      <c r="L160" s="124" t="str">
        <f t="shared" si="7"/>
        <v/>
      </c>
      <c r="M160" s="124" t="str">
        <f t="shared" si="8"/>
        <v/>
      </c>
      <c r="N160" s="124" t="str">
        <f>IFERROR(__xludf.DUMMYFUNCTION("TRIM(IFERROR(IFERROR(REGEXEXTRACT(E160,""\s{2}\w\s""),REGEXEXTRACT(E160,""\s\w\s{2}"")),""""))"),"")</f>
        <v/>
      </c>
      <c r="O160" s="124" t="str">
        <f>IFERROR(__xludf.DUMMYFUNCTION("IF(N160=""p"",REGEXEXTRACT(MID(E160,I160-2,2),""\d+"")+0,"""")"),"")</f>
        <v/>
      </c>
      <c r="P160" s="124" t="str">
        <f>IFERROR(__xludf.DUMMYFUNCTION("IF(N160=""p"",REGEXEXTRACT(MID(E160,I160+1,2),""\d+"")+0,"""")"),"")</f>
        <v/>
      </c>
      <c r="Q160" s="124" t="str">
        <f t="shared" si="9"/>
        <v/>
      </c>
      <c r="R160" s="124" t="str">
        <f t="shared" si="10"/>
        <v/>
      </c>
      <c r="S160" s="125" t="str">
        <f t="shared" si="11"/>
        <v/>
      </c>
      <c r="T160" s="125" t="str">
        <f t="array" ref="T160">IF(OR(A160="",C160=""),"",INDEX(PtLookup!$A:$F,MATCH(1,(PtLookup!$A:$A=$A160)*(PtLookup!$B:$B=$C160),0),4))</f>
        <v/>
      </c>
      <c r="U160" s="125" t="str">
        <f t="array" ref="U160">IF(OR(A160="",C160=""),"",INDEX(PtLookup!$A:$F,MATCH(1,(PtLookup!$A:$A=$A160)*(PtLookup!$B:$B=$C160),0),5))</f>
        <v/>
      </c>
      <c r="V160" s="125" t="str">
        <f t="array" ref="V160">IF(OR(A160="",C160=""),"",INDEX(PtLookup!$A:$F,MATCH(1,(PtLookup!$A:$A=$A160)*(PtLookup!$B:$B=$C160),0),6))</f>
        <v/>
      </c>
      <c r="W160" s="126" t="str">
        <f t="shared" si="12"/>
        <v/>
      </c>
      <c r="X160" s="125" t="str">
        <f>IFERROR(__xludf.DUMMYFUNCTION("IF(OR(A160="""",B160=""""),"""",IF(C160=""GRP"",RIGHT(TRIM(LEFT(E160,FIND(""–"",E160)-3)),3),REGEXEXTRACT(LEFT(E160,5),""\w{3}"")))"),"")</f>
        <v/>
      </c>
      <c r="Y160" s="125" t="str">
        <f t="shared" si="13"/>
        <v/>
      </c>
      <c r="Z160" s="125"/>
      <c r="AA160" s="126" t="str">
        <f t="shared" si="14"/>
        <v/>
      </c>
      <c r="AB160" s="125" t="str">
        <f>IFERROR(__xludf.DUMMYFUNCTION("IF(OR(A160="""",B160=""""),"""",IF(C160=""GRP"",TRIM(RIGHT(E160,3)),REGEXEXTRACT(REGEXEXTRACT(MID(E160,F160,100),""[(]\w{3}[)]""),""\w{3}"")))"),"")</f>
        <v/>
      </c>
      <c r="AC160" s="125" t="str">
        <f t="shared" si="15"/>
        <v/>
      </c>
      <c r="AD160" s="125"/>
    </row>
    <row r="161" ht="9.0" customHeight="1">
      <c r="A161" s="120"/>
      <c r="B161" s="121"/>
      <c r="C161" s="122" t="str">
        <f t="array" ref="C161">IFERROR(INDEX(PtLookup!$H:$I,MATCH(B161,PtLookup!$I:$I,0),1),"")</f>
        <v/>
      </c>
      <c r="D161" s="122" t="str">
        <f t="array" ref="D161">IFERROR(INDEX(PtLookup!$A:$F,MATCH(1,(PtLookup!$A:$A=A161)*(PtLookup!$B:$B=C161),0),3),"")</f>
        <v/>
      </c>
      <c r="E161" s="127"/>
      <c r="F161" s="124" t="str">
        <f t="shared" si="1"/>
        <v/>
      </c>
      <c r="G161" s="124" t="str">
        <f t="shared" si="2"/>
        <v/>
      </c>
      <c r="H161" s="124" t="str">
        <f t="shared" si="3"/>
        <v/>
      </c>
      <c r="I161" s="124" t="str">
        <f t="shared" si="4"/>
        <v/>
      </c>
      <c r="J161" s="124" t="str">
        <f t="shared" si="5"/>
        <v/>
      </c>
      <c r="K161" s="124" t="str">
        <f t="shared" si="6"/>
        <v/>
      </c>
      <c r="L161" s="124" t="str">
        <f t="shared" si="7"/>
        <v/>
      </c>
      <c r="M161" s="124" t="str">
        <f t="shared" si="8"/>
        <v/>
      </c>
      <c r="N161" s="124" t="str">
        <f>IFERROR(__xludf.DUMMYFUNCTION("TRIM(IFERROR(IFERROR(REGEXEXTRACT(E161,""\s{2}\w\s""),REGEXEXTRACT(E161,""\s\w\s{2}"")),""""))"),"")</f>
        <v/>
      </c>
      <c r="O161" s="124" t="str">
        <f>IFERROR(__xludf.DUMMYFUNCTION("IF(N161=""p"",REGEXEXTRACT(MID(E161,I161-2,2),""\d+"")+0,"""")"),"")</f>
        <v/>
      </c>
      <c r="P161" s="124" t="str">
        <f>IFERROR(__xludf.DUMMYFUNCTION("IF(N161=""p"",REGEXEXTRACT(MID(E161,I161+1,2),""\d+"")+0,"""")"),"")</f>
        <v/>
      </c>
      <c r="Q161" s="124" t="str">
        <f t="shared" si="9"/>
        <v/>
      </c>
      <c r="R161" s="124" t="str">
        <f t="shared" si="10"/>
        <v/>
      </c>
      <c r="S161" s="125" t="str">
        <f t="shared" si="11"/>
        <v/>
      </c>
      <c r="T161" s="125" t="str">
        <f t="array" ref="T161">IF(OR(A161="",C161=""),"",INDEX(PtLookup!$A:$F,MATCH(1,(PtLookup!$A:$A=$A161)*(PtLookup!$B:$B=$C161),0),4))</f>
        <v/>
      </c>
      <c r="U161" s="125" t="str">
        <f t="array" ref="U161">IF(OR(A161="",C161=""),"",INDEX(PtLookup!$A:$F,MATCH(1,(PtLookup!$A:$A=$A161)*(PtLookup!$B:$B=$C161),0),5))</f>
        <v/>
      </c>
      <c r="V161" s="125" t="str">
        <f t="array" ref="V161">IF(OR(A161="",C161=""),"",INDEX(PtLookup!$A:$F,MATCH(1,(PtLookup!$A:$A=$A161)*(PtLookup!$B:$B=$C161),0),6))</f>
        <v/>
      </c>
      <c r="W161" s="126" t="str">
        <f t="shared" si="12"/>
        <v/>
      </c>
      <c r="X161" s="125" t="str">
        <f>IFERROR(__xludf.DUMMYFUNCTION("IF(OR(A161="""",B161=""""),"""",IF(C161=""GRP"",RIGHT(TRIM(LEFT(E161,FIND(""–"",E161)-3)),3),REGEXEXTRACT(LEFT(E161,5),""\w{3}"")))"),"")</f>
        <v/>
      </c>
      <c r="Y161" s="125" t="str">
        <f t="shared" si="13"/>
        <v/>
      </c>
      <c r="Z161" s="125"/>
      <c r="AA161" s="126" t="str">
        <f t="shared" si="14"/>
        <v/>
      </c>
      <c r="AB161" s="125" t="str">
        <f>IFERROR(__xludf.DUMMYFUNCTION("IF(OR(A161="""",B161=""""),"""",IF(C161=""GRP"",TRIM(RIGHT(E161,3)),REGEXEXTRACT(REGEXEXTRACT(MID(E161,F161,100),""[(]\w{3}[)]""),""\w{3}"")))"),"")</f>
        <v/>
      </c>
      <c r="AC161" s="125" t="str">
        <f t="shared" si="15"/>
        <v/>
      </c>
      <c r="AD161" s="125"/>
    </row>
    <row r="162" ht="9.0" customHeight="1">
      <c r="A162" s="120"/>
      <c r="B162" s="121"/>
      <c r="C162" s="122" t="str">
        <f t="array" ref="C162">IFERROR(INDEX(PtLookup!$H:$I,MATCH(B162,PtLookup!$I:$I,0),1),"")</f>
        <v/>
      </c>
      <c r="D162" s="122" t="str">
        <f t="array" ref="D162">IFERROR(INDEX(PtLookup!$A:$F,MATCH(1,(PtLookup!$A:$A=A162)*(PtLookup!$B:$B=C162),0),3),"")</f>
        <v/>
      </c>
      <c r="E162" s="127"/>
      <c r="F162" s="124" t="str">
        <f t="shared" si="1"/>
        <v/>
      </c>
      <c r="G162" s="124" t="str">
        <f t="shared" si="2"/>
        <v/>
      </c>
      <c r="H162" s="124" t="str">
        <f t="shared" si="3"/>
        <v/>
      </c>
      <c r="I162" s="124" t="str">
        <f t="shared" si="4"/>
        <v/>
      </c>
      <c r="J162" s="124" t="str">
        <f t="shared" si="5"/>
        <v/>
      </c>
      <c r="K162" s="124" t="str">
        <f t="shared" si="6"/>
        <v/>
      </c>
      <c r="L162" s="124" t="str">
        <f t="shared" si="7"/>
        <v/>
      </c>
      <c r="M162" s="124" t="str">
        <f t="shared" si="8"/>
        <v/>
      </c>
      <c r="N162" s="124" t="str">
        <f>IFERROR(__xludf.DUMMYFUNCTION("TRIM(IFERROR(IFERROR(REGEXEXTRACT(E162,""\s{2}\w\s""),REGEXEXTRACT(E162,""\s\w\s{2}"")),""""))"),"")</f>
        <v/>
      </c>
      <c r="O162" s="124" t="str">
        <f>IFERROR(__xludf.DUMMYFUNCTION("IF(N162=""p"",REGEXEXTRACT(MID(E162,I162-2,2),""\d+"")+0,"""")"),"")</f>
        <v/>
      </c>
      <c r="P162" s="124" t="str">
        <f>IFERROR(__xludf.DUMMYFUNCTION("IF(N162=""p"",REGEXEXTRACT(MID(E162,I162+1,2),""\d+"")+0,"""")"),"")</f>
        <v/>
      </c>
      <c r="Q162" s="124" t="str">
        <f t="shared" si="9"/>
        <v/>
      </c>
      <c r="R162" s="124" t="str">
        <f t="shared" si="10"/>
        <v/>
      </c>
      <c r="S162" s="125" t="str">
        <f t="shared" si="11"/>
        <v/>
      </c>
      <c r="T162" s="125" t="str">
        <f t="array" ref="T162">IF(OR(A162="",C162=""),"",INDEX(PtLookup!$A:$F,MATCH(1,(PtLookup!$A:$A=$A162)*(PtLookup!$B:$B=$C162),0),4))</f>
        <v/>
      </c>
      <c r="U162" s="125" t="str">
        <f t="array" ref="U162">IF(OR(A162="",C162=""),"",INDEX(PtLookup!$A:$F,MATCH(1,(PtLookup!$A:$A=$A162)*(PtLookup!$B:$B=$C162),0),5))</f>
        <v/>
      </c>
      <c r="V162" s="125" t="str">
        <f t="array" ref="V162">IF(OR(A162="",C162=""),"",INDEX(PtLookup!$A:$F,MATCH(1,(PtLookup!$A:$A=$A162)*(PtLookup!$B:$B=$C162),0),6))</f>
        <v/>
      </c>
      <c r="W162" s="126" t="str">
        <f t="shared" si="12"/>
        <v/>
      </c>
      <c r="X162" s="125" t="str">
        <f>IFERROR(__xludf.DUMMYFUNCTION("IF(OR(A162="""",B162=""""),"""",IF(C162=""GRP"",RIGHT(TRIM(LEFT(E162,FIND(""–"",E162)-3)),3),REGEXEXTRACT(LEFT(E162,5),""\w{3}"")))"),"")</f>
        <v/>
      </c>
      <c r="Y162" s="125" t="str">
        <f t="shared" si="13"/>
        <v/>
      </c>
      <c r="Z162" s="125"/>
      <c r="AA162" s="126" t="str">
        <f t="shared" si="14"/>
        <v/>
      </c>
      <c r="AB162" s="125" t="str">
        <f>IFERROR(__xludf.DUMMYFUNCTION("IF(OR(A162="""",B162=""""),"""",IF(C162=""GRP"",TRIM(RIGHT(E162,3)),REGEXEXTRACT(REGEXEXTRACT(MID(E162,F162,100),""[(]\w{3}[)]""),""\w{3}"")))"),"")</f>
        <v/>
      </c>
      <c r="AC162" s="125" t="str">
        <f t="shared" si="15"/>
        <v/>
      </c>
      <c r="AD162" s="125"/>
    </row>
    <row r="163" ht="9.0" customHeight="1">
      <c r="A163" s="120"/>
      <c r="B163" s="121"/>
      <c r="C163" s="122" t="str">
        <f t="array" ref="C163">IFERROR(INDEX(PtLookup!$H:$I,MATCH(B163,PtLookup!$I:$I,0),1),"")</f>
        <v/>
      </c>
      <c r="D163" s="122" t="str">
        <f t="array" ref="D163">IFERROR(INDEX(PtLookup!$A:$F,MATCH(1,(PtLookup!$A:$A=A163)*(PtLookup!$B:$B=C163),0),3),"")</f>
        <v/>
      </c>
      <c r="E163" s="127"/>
      <c r="F163" s="124" t="str">
        <f t="shared" si="1"/>
        <v/>
      </c>
      <c r="G163" s="124" t="str">
        <f t="shared" si="2"/>
        <v/>
      </c>
      <c r="H163" s="124" t="str">
        <f t="shared" si="3"/>
        <v/>
      </c>
      <c r="I163" s="124" t="str">
        <f t="shared" si="4"/>
        <v/>
      </c>
      <c r="J163" s="124" t="str">
        <f t="shared" si="5"/>
        <v/>
      </c>
      <c r="K163" s="124" t="str">
        <f t="shared" si="6"/>
        <v/>
      </c>
      <c r="L163" s="124" t="str">
        <f t="shared" si="7"/>
        <v/>
      </c>
      <c r="M163" s="124" t="str">
        <f t="shared" si="8"/>
        <v/>
      </c>
      <c r="N163" s="124" t="str">
        <f>IFERROR(__xludf.DUMMYFUNCTION("TRIM(IFERROR(IFERROR(REGEXEXTRACT(E163,""\s{2}\w\s""),REGEXEXTRACT(E163,""\s\w\s{2}"")),""""))"),"")</f>
        <v/>
      </c>
      <c r="O163" s="124" t="str">
        <f>IFERROR(__xludf.DUMMYFUNCTION("IF(N163=""p"",REGEXEXTRACT(MID(E163,I163-2,2),""\d+"")+0,"""")"),"")</f>
        <v/>
      </c>
      <c r="P163" s="124" t="str">
        <f>IFERROR(__xludf.DUMMYFUNCTION("IF(N163=""p"",REGEXEXTRACT(MID(E163,I163+1,2),""\d+"")+0,"""")"),"")</f>
        <v/>
      </c>
      <c r="Q163" s="124" t="str">
        <f t="shared" si="9"/>
        <v/>
      </c>
      <c r="R163" s="124" t="str">
        <f t="shared" si="10"/>
        <v/>
      </c>
      <c r="S163" s="125" t="str">
        <f t="shared" si="11"/>
        <v/>
      </c>
      <c r="T163" s="125" t="str">
        <f t="array" ref="T163">IF(OR(A163="",C163=""),"",INDEX(PtLookup!$A:$F,MATCH(1,(PtLookup!$A:$A=$A163)*(PtLookup!$B:$B=$C163),0),4))</f>
        <v/>
      </c>
      <c r="U163" s="125" t="str">
        <f t="array" ref="U163">IF(OR(A163="",C163=""),"",INDEX(PtLookup!$A:$F,MATCH(1,(PtLookup!$A:$A=$A163)*(PtLookup!$B:$B=$C163),0),5))</f>
        <v/>
      </c>
      <c r="V163" s="125" t="str">
        <f t="array" ref="V163">IF(OR(A163="",C163=""),"",INDEX(PtLookup!$A:$F,MATCH(1,(PtLookup!$A:$A=$A163)*(PtLookup!$B:$B=$C163),0),6))</f>
        <v/>
      </c>
      <c r="W163" s="126" t="str">
        <f t="shared" si="12"/>
        <v/>
      </c>
      <c r="X163" s="125" t="str">
        <f>IFERROR(__xludf.DUMMYFUNCTION("IF(OR(A163="""",B163=""""),"""",IF(C163=""GRP"",RIGHT(TRIM(LEFT(E163,FIND(""–"",E163)-3)),3),REGEXEXTRACT(LEFT(E163,5),""\w{3}"")))"),"")</f>
        <v/>
      </c>
      <c r="Y163" s="125" t="str">
        <f t="shared" si="13"/>
        <v/>
      </c>
      <c r="Z163" s="125"/>
      <c r="AA163" s="126" t="str">
        <f t="shared" si="14"/>
        <v/>
      </c>
      <c r="AB163" s="125" t="str">
        <f>IFERROR(__xludf.DUMMYFUNCTION("IF(OR(A163="""",B163=""""),"""",IF(C163=""GRP"",TRIM(RIGHT(E163,3)),REGEXEXTRACT(REGEXEXTRACT(MID(E163,F163,100),""[(]\w{3}[)]""),""\w{3}"")))"),"")</f>
        <v/>
      </c>
      <c r="AC163" s="125" t="str">
        <f t="shared" si="15"/>
        <v/>
      </c>
      <c r="AD163" s="125"/>
    </row>
    <row r="164" ht="9.0" customHeight="1">
      <c r="A164" s="120"/>
      <c r="B164" s="121"/>
      <c r="C164" s="122" t="str">
        <f t="array" ref="C164">IFERROR(INDEX(PtLookup!$H:$I,MATCH(B164,PtLookup!$I:$I,0),1),"")</f>
        <v/>
      </c>
      <c r="D164" s="122" t="str">
        <f t="array" ref="D164">IFERROR(INDEX(PtLookup!$A:$F,MATCH(1,(PtLookup!$A:$A=A164)*(PtLookup!$B:$B=C164),0),3),"")</f>
        <v/>
      </c>
      <c r="E164" s="127"/>
      <c r="F164" s="124" t="str">
        <f t="shared" si="1"/>
        <v/>
      </c>
      <c r="G164" s="124" t="str">
        <f t="shared" si="2"/>
        <v/>
      </c>
      <c r="H164" s="124" t="str">
        <f t="shared" si="3"/>
        <v/>
      </c>
      <c r="I164" s="124" t="str">
        <f t="shared" si="4"/>
        <v/>
      </c>
      <c r="J164" s="124" t="str">
        <f t="shared" si="5"/>
        <v/>
      </c>
      <c r="K164" s="124" t="str">
        <f t="shared" si="6"/>
        <v/>
      </c>
      <c r="L164" s="124" t="str">
        <f t="shared" si="7"/>
        <v/>
      </c>
      <c r="M164" s="124" t="str">
        <f t="shared" si="8"/>
        <v/>
      </c>
      <c r="N164" s="124" t="str">
        <f>IFERROR(__xludf.DUMMYFUNCTION("TRIM(IFERROR(IFERROR(REGEXEXTRACT(E164,""\s{2}\w\s""),REGEXEXTRACT(E164,""\s\w\s{2}"")),""""))"),"")</f>
        <v/>
      </c>
      <c r="O164" s="124" t="str">
        <f>IFERROR(__xludf.DUMMYFUNCTION("IF(N164=""p"",REGEXEXTRACT(MID(E164,I164-2,2),""\d+"")+0,"""")"),"")</f>
        <v/>
      </c>
      <c r="P164" s="124" t="str">
        <f>IFERROR(__xludf.DUMMYFUNCTION("IF(N164=""p"",REGEXEXTRACT(MID(E164,I164+1,2),""\d+"")+0,"""")"),"")</f>
        <v/>
      </c>
      <c r="Q164" s="124" t="str">
        <f t="shared" si="9"/>
        <v/>
      </c>
      <c r="R164" s="124" t="str">
        <f t="shared" si="10"/>
        <v/>
      </c>
      <c r="S164" s="125" t="str">
        <f t="shared" si="11"/>
        <v/>
      </c>
      <c r="T164" s="125" t="str">
        <f t="array" ref="T164">IF(OR(A164="",C164=""),"",INDEX(PtLookup!$A:$F,MATCH(1,(PtLookup!$A:$A=$A164)*(PtLookup!$B:$B=$C164),0),4))</f>
        <v/>
      </c>
      <c r="U164" s="125" t="str">
        <f t="array" ref="U164">IF(OR(A164="",C164=""),"",INDEX(PtLookup!$A:$F,MATCH(1,(PtLookup!$A:$A=$A164)*(PtLookup!$B:$B=$C164),0),5))</f>
        <v/>
      </c>
      <c r="V164" s="125" t="str">
        <f t="array" ref="V164">IF(OR(A164="",C164=""),"",INDEX(PtLookup!$A:$F,MATCH(1,(PtLookup!$A:$A=$A164)*(PtLookup!$B:$B=$C164),0),6))</f>
        <v/>
      </c>
      <c r="W164" s="126" t="str">
        <f t="shared" si="12"/>
        <v/>
      </c>
      <c r="X164" s="125" t="str">
        <f>IFERROR(__xludf.DUMMYFUNCTION("IF(OR(A164="""",B164=""""),"""",IF(C164=""GRP"",RIGHT(TRIM(LEFT(E164,FIND(""–"",E164)-3)),3),REGEXEXTRACT(LEFT(E164,5),""\w{3}"")))"),"")</f>
        <v/>
      </c>
      <c r="Y164" s="125" t="str">
        <f t="shared" si="13"/>
        <v/>
      </c>
      <c r="Z164" s="125"/>
      <c r="AA164" s="126" t="str">
        <f t="shared" si="14"/>
        <v/>
      </c>
      <c r="AB164" s="125" t="str">
        <f>IFERROR(__xludf.DUMMYFUNCTION("IF(OR(A164="""",B164=""""),"""",IF(C164=""GRP"",TRIM(RIGHT(E164,3)),REGEXEXTRACT(REGEXEXTRACT(MID(E164,F164,100),""[(]\w{3}[)]""),""\w{3}"")))"),"")</f>
        <v/>
      </c>
      <c r="AC164" s="125" t="str">
        <f t="shared" si="15"/>
        <v/>
      </c>
      <c r="AD164" s="125"/>
    </row>
    <row r="165" ht="9.0" customHeight="1">
      <c r="A165" s="120"/>
      <c r="B165" s="121"/>
      <c r="C165" s="122" t="str">
        <f t="array" ref="C165">IFERROR(INDEX(PtLookup!$H:$I,MATCH(B165,PtLookup!$I:$I,0),1),"")</f>
        <v/>
      </c>
      <c r="D165" s="122" t="str">
        <f t="array" ref="D165">IFERROR(INDEX(PtLookup!$A:$F,MATCH(1,(PtLookup!$A:$A=A165)*(PtLookup!$B:$B=C165),0),3),"")</f>
        <v/>
      </c>
      <c r="E165" s="127"/>
      <c r="F165" s="124" t="str">
        <f t="shared" si="1"/>
        <v/>
      </c>
      <c r="G165" s="124" t="str">
        <f t="shared" si="2"/>
        <v/>
      </c>
      <c r="H165" s="124" t="str">
        <f t="shared" si="3"/>
        <v/>
      </c>
      <c r="I165" s="124" t="str">
        <f t="shared" si="4"/>
        <v/>
      </c>
      <c r="J165" s="124" t="str">
        <f t="shared" si="5"/>
        <v/>
      </c>
      <c r="K165" s="124" t="str">
        <f t="shared" si="6"/>
        <v/>
      </c>
      <c r="L165" s="124" t="str">
        <f t="shared" si="7"/>
        <v/>
      </c>
      <c r="M165" s="124" t="str">
        <f t="shared" si="8"/>
        <v/>
      </c>
      <c r="N165" s="124" t="str">
        <f>IFERROR(__xludf.DUMMYFUNCTION("TRIM(IFERROR(IFERROR(REGEXEXTRACT(E165,""\s{2}\w\s""),REGEXEXTRACT(E165,""\s\w\s{2}"")),""""))"),"")</f>
        <v/>
      </c>
      <c r="O165" s="124" t="str">
        <f>IFERROR(__xludf.DUMMYFUNCTION("IF(N165=""p"",REGEXEXTRACT(MID(E165,I165-2,2),""\d+"")+0,"""")"),"")</f>
        <v/>
      </c>
      <c r="P165" s="124" t="str">
        <f>IFERROR(__xludf.DUMMYFUNCTION("IF(N165=""p"",REGEXEXTRACT(MID(E165,I165+1,2),""\d+"")+0,"""")"),"")</f>
        <v/>
      </c>
      <c r="Q165" s="124" t="str">
        <f t="shared" si="9"/>
        <v/>
      </c>
      <c r="R165" s="124" t="str">
        <f t="shared" si="10"/>
        <v/>
      </c>
      <c r="S165" s="125" t="str">
        <f t="shared" si="11"/>
        <v/>
      </c>
      <c r="T165" s="125" t="str">
        <f t="array" ref="T165">IF(OR(A165="",C165=""),"",INDEX(PtLookup!$A:$F,MATCH(1,(PtLookup!$A:$A=$A165)*(PtLookup!$B:$B=$C165),0),4))</f>
        <v/>
      </c>
      <c r="U165" s="125" t="str">
        <f t="array" ref="U165">IF(OR(A165="",C165=""),"",INDEX(PtLookup!$A:$F,MATCH(1,(PtLookup!$A:$A=$A165)*(PtLookup!$B:$B=$C165),0),5))</f>
        <v/>
      </c>
      <c r="V165" s="125" t="str">
        <f t="array" ref="V165">IF(OR(A165="",C165=""),"",INDEX(PtLookup!$A:$F,MATCH(1,(PtLookup!$A:$A=$A165)*(PtLookup!$B:$B=$C165),0),6))</f>
        <v/>
      </c>
      <c r="W165" s="126" t="str">
        <f t="shared" si="12"/>
        <v/>
      </c>
      <c r="X165" s="125" t="str">
        <f>IFERROR(__xludf.DUMMYFUNCTION("IF(OR(A165="""",B165=""""),"""",IF(C165=""GRP"",RIGHT(TRIM(LEFT(E165,FIND(""–"",E165)-3)),3),REGEXEXTRACT(LEFT(E165,5),""\w{3}"")))"),"")</f>
        <v/>
      </c>
      <c r="Y165" s="125" t="str">
        <f t="shared" si="13"/>
        <v/>
      </c>
      <c r="Z165" s="125"/>
      <c r="AA165" s="126" t="str">
        <f t="shared" si="14"/>
        <v/>
      </c>
      <c r="AB165" s="125" t="str">
        <f>IFERROR(__xludf.DUMMYFUNCTION("IF(OR(A165="""",B165=""""),"""",IF(C165=""GRP"",TRIM(RIGHT(E165,3)),REGEXEXTRACT(REGEXEXTRACT(MID(E165,F165,100),""[(]\w{3}[)]""),""\w{3}"")))"),"")</f>
        <v/>
      </c>
      <c r="AC165" s="125" t="str">
        <f t="shared" si="15"/>
        <v/>
      </c>
      <c r="AD165" s="125"/>
    </row>
    <row r="166" ht="9.0" customHeight="1">
      <c r="A166" s="120"/>
      <c r="B166" s="121"/>
      <c r="C166" s="122" t="str">
        <f t="array" ref="C166">IFERROR(INDEX(PtLookup!$H:$I,MATCH(B166,PtLookup!$I:$I,0),1),"")</f>
        <v/>
      </c>
      <c r="D166" s="122" t="str">
        <f t="array" ref="D166">IFERROR(INDEX(PtLookup!$A:$F,MATCH(1,(PtLookup!$A:$A=A166)*(PtLookup!$B:$B=C166),0),3),"")</f>
        <v/>
      </c>
      <c r="E166" s="127"/>
      <c r="F166" s="124" t="str">
        <f t="shared" si="1"/>
        <v/>
      </c>
      <c r="G166" s="124" t="str">
        <f t="shared" si="2"/>
        <v/>
      </c>
      <c r="H166" s="124" t="str">
        <f t="shared" si="3"/>
        <v/>
      </c>
      <c r="I166" s="124" t="str">
        <f t="shared" si="4"/>
        <v/>
      </c>
      <c r="J166" s="124" t="str">
        <f t="shared" si="5"/>
        <v/>
      </c>
      <c r="K166" s="124" t="str">
        <f t="shared" si="6"/>
        <v/>
      </c>
      <c r="L166" s="124" t="str">
        <f t="shared" si="7"/>
        <v/>
      </c>
      <c r="M166" s="124" t="str">
        <f t="shared" si="8"/>
        <v/>
      </c>
      <c r="N166" s="124" t="str">
        <f>IFERROR(__xludf.DUMMYFUNCTION("TRIM(IFERROR(IFERROR(REGEXEXTRACT(E166,""\s{2}\w\s""),REGEXEXTRACT(E166,""\s\w\s{2}"")),""""))"),"")</f>
        <v/>
      </c>
      <c r="O166" s="124" t="str">
        <f>IFERROR(__xludf.DUMMYFUNCTION("IF(N166=""p"",REGEXEXTRACT(MID(E166,I166-2,2),""\d+"")+0,"""")"),"")</f>
        <v/>
      </c>
      <c r="P166" s="124" t="str">
        <f>IFERROR(__xludf.DUMMYFUNCTION("IF(N166=""p"",REGEXEXTRACT(MID(E166,I166+1,2),""\d+"")+0,"""")"),"")</f>
        <v/>
      </c>
      <c r="Q166" s="124" t="str">
        <f t="shared" si="9"/>
        <v/>
      </c>
      <c r="R166" s="124" t="str">
        <f t="shared" si="10"/>
        <v/>
      </c>
      <c r="S166" s="125" t="str">
        <f t="shared" si="11"/>
        <v/>
      </c>
      <c r="T166" s="125" t="str">
        <f t="array" ref="T166">IF(OR(A166="",C166=""),"",INDEX(PtLookup!$A:$F,MATCH(1,(PtLookup!$A:$A=$A166)*(PtLookup!$B:$B=$C166),0),4))</f>
        <v/>
      </c>
      <c r="U166" s="125" t="str">
        <f t="array" ref="U166">IF(OR(A166="",C166=""),"",INDEX(PtLookup!$A:$F,MATCH(1,(PtLookup!$A:$A=$A166)*(PtLookup!$B:$B=$C166),0),5))</f>
        <v/>
      </c>
      <c r="V166" s="125" t="str">
        <f t="array" ref="V166">IF(OR(A166="",C166=""),"",INDEX(PtLookup!$A:$F,MATCH(1,(PtLookup!$A:$A=$A166)*(PtLookup!$B:$B=$C166),0),6))</f>
        <v/>
      </c>
      <c r="W166" s="126" t="str">
        <f t="shared" si="12"/>
        <v/>
      </c>
      <c r="X166" s="125" t="str">
        <f>IFERROR(__xludf.DUMMYFUNCTION("IF(OR(A166="""",B166=""""),"""",IF(C166=""GRP"",RIGHT(TRIM(LEFT(E166,FIND(""–"",E166)-3)),3),REGEXEXTRACT(LEFT(E166,5),""\w{3}"")))"),"")</f>
        <v/>
      </c>
      <c r="Y166" s="125" t="str">
        <f t="shared" si="13"/>
        <v/>
      </c>
      <c r="Z166" s="125"/>
      <c r="AA166" s="126" t="str">
        <f t="shared" si="14"/>
        <v/>
      </c>
      <c r="AB166" s="125" t="str">
        <f>IFERROR(__xludf.DUMMYFUNCTION("IF(OR(A166="""",B166=""""),"""",IF(C166=""GRP"",TRIM(RIGHT(E166,3)),REGEXEXTRACT(REGEXEXTRACT(MID(E166,F166,100),""[(]\w{3}[)]""),""\w{3}"")))"),"")</f>
        <v/>
      </c>
      <c r="AC166" s="125" t="str">
        <f t="shared" si="15"/>
        <v/>
      </c>
      <c r="AD166" s="125"/>
    </row>
    <row r="167" ht="9.0" customHeight="1">
      <c r="A167" s="120"/>
      <c r="B167" s="121"/>
      <c r="C167" s="122" t="str">
        <f t="array" ref="C167">IFERROR(INDEX(PtLookup!$H:$I,MATCH(B167,PtLookup!$I:$I,0),1),"")</f>
        <v/>
      </c>
      <c r="D167" s="122" t="str">
        <f t="array" ref="D167">IFERROR(INDEX(PtLookup!$A:$F,MATCH(1,(PtLookup!$A:$A=A167)*(PtLookup!$B:$B=C167),0),3),"")</f>
        <v/>
      </c>
      <c r="E167" s="127"/>
      <c r="F167" s="124" t="str">
        <f t="shared" si="1"/>
        <v/>
      </c>
      <c r="G167" s="124" t="str">
        <f t="shared" si="2"/>
        <v/>
      </c>
      <c r="H167" s="124" t="str">
        <f t="shared" si="3"/>
        <v/>
      </c>
      <c r="I167" s="124" t="str">
        <f t="shared" si="4"/>
        <v/>
      </c>
      <c r="J167" s="124" t="str">
        <f t="shared" si="5"/>
        <v/>
      </c>
      <c r="K167" s="124" t="str">
        <f t="shared" si="6"/>
        <v/>
      </c>
      <c r="L167" s="124" t="str">
        <f t="shared" si="7"/>
        <v/>
      </c>
      <c r="M167" s="124" t="str">
        <f t="shared" si="8"/>
        <v/>
      </c>
      <c r="N167" s="124" t="str">
        <f>IFERROR(__xludf.DUMMYFUNCTION("TRIM(IFERROR(IFERROR(REGEXEXTRACT(E167,""\s{2}\w\s""),REGEXEXTRACT(E167,""\s\w\s{2}"")),""""))"),"")</f>
        <v/>
      </c>
      <c r="O167" s="124" t="str">
        <f>IFERROR(__xludf.DUMMYFUNCTION("IF(N167=""p"",REGEXEXTRACT(MID(E167,I167-2,2),""\d+"")+0,"""")"),"")</f>
        <v/>
      </c>
      <c r="P167" s="124" t="str">
        <f>IFERROR(__xludf.DUMMYFUNCTION("IF(N167=""p"",REGEXEXTRACT(MID(E167,I167+1,2),""\d+"")+0,"""")"),"")</f>
        <v/>
      </c>
      <c r="Q167" s="124" t="str">
        <f t="shared" si="9"/>
        <v/>
      </c>
      <c r="R167" s="124" t="str">
        <f t="shared" si="10"/>
        <v/>
      </c>
      <c r="S167" s="125" t="str">
        <f t="shared" si="11"/>
        <v/>
      </c>
      <c r="T167" s="125" t="str">
        <f t="array" ref="T167">IF(OR(A167="",C167=""),"",INDEX(PtLookup!$A:$F,MATCH(1,(PtLookup!$A:$A=$A167)*(PtLookup!$B:$B=$C167),0),4))</f>
        <v/>
      </c>
      <c r="U167" s="125" t="str">
        <f t="array" ref="U167">IF(OR(A167="",C167=""),"",INDEX(PtLookup!$A:$F,MATCH(1,(PtLookup!$A:$A=$A167)*(PtLookup!$B:$B=$C167),0),5))</f>
        <v/>
      </c>
      <c r="V167" s="125" t="str">
        <f t="array" ref="V167">IF(OR(A167="",C167=""),"",INDEX(PtLookup!$A:$F,MATCH(1,(PtLookup!$A:$A=$A167)*(PtLookup!$B:$B=$C167),0),6))</f>
        <v/>
      </c>
      <c r="W167" s="126" t="str">
        <f t="shared" si="12"/>
        <v/>
      </c>
      <c r="X167" s="125" t="str">
        <f>IFERROR(__xludf.DUMMYFUNCTION("IF(OR(A167="""",B167=""""),"""",IF(C167=""GRP"",RIGHT(TRIM(LEFT(E167,FIND(""–"",E167)-3)),3),REGEXEXTRACT(LEFT(E167,5),""\w{3}"")))"),"")</f>
        <v/>
      </c>
      <c r="Y167" s="125" t="str">
        <f t="shared" si="13"/>
        <v/>
      </c>
      <c r="Z167" s="125"/>
      <c r="AA167" s="126" t="str">
        <f t="shared" si="14"/>
        <v/>
      </c>
      <c r="AB167" s="125" t="str">
        <f>IFERROR(__xludf.DUMMYFUNCTION("IF(OR(A167="""",B167=""""),"""",IF(C167=""GRP"",TRIM(RIGHT(E167,3)),REGEXEXTRACT(REGEXEXTRACT(MID(E167,F167,100),""[(]\w{3}[)]""),""\w{3}"")))"),"")</f>
        <v/>
      </c>
      <c r="AC167" s="125" t="str">
        <f t="shared" si="15"/>
        <v/>
      </c>
      <c r="AD167" s="125"/>
    </row>
    <row r="168" ht="9.0" customHeight="1">
      <c r="A168" s="120"/>
      <c r="B168" s="121"/>
      <c r="C168" s="122" t="str">
        <f t="array" ref="C168">IFERROR(INDEX(PtLookup!$H:$I,MATCH(B168,PtLookup!$I:$I,0),1),"")</f>
        <v/>
      </c>
      <c r="D168" s="122" t="str">
        <f t="array" ref="D168">IFERROR(INDEX(PtLookup!$A:$F,MATCH(1,(PtLookup!$A:$A=A168)*(PtLookup!$B:$B=C168),0),3),"")</f>
        <v/>
      </c>
      <c r="E168" s="127"/>
      <c r="F168" s="124" t="str">
        <f t="shared" si="1"/>
        <v/>
      </c>
      <c r="G168" s="124" t="str">
        <f t="shared" si="2"/>
        <v/>
      </c>
      <c r="H168" s="124" t="str">
        <f t="shared" si="3"/>
        <v/>
      </c>
      <c r="I168" s="124" t="str">
        <f t="shared" si="4"/>
        <v/>
      </c>
      <c r="J168" s="124" t="str">
        <f t="shared" si="5"/>
        <v/>
      </c>
      <c r="K168" s="124" t="str">
        <f t="shared" si="6"/>
        <v/>
      </c>
      <c r="L168" s="124" t="str">
        <f t="shared" si="7"/>
        <v/>
      </c>
      <c r="M168" s="124" t="str">
        <f t="shared" si="8"/>
        <v/>
      </c>
      <c r="N168" s="124" t="str">
        <f>IFERROR(__xludf.DUMMYFUNCTION("TRIM(IFERROR(IFERROR(REGEXEXTRACT(E168,""\s{2}\w\s""),REGEXEXTRACT(E168,""\s\w\s{2}"")),""""))"),"")</f>
        <v/>
      </c>
      <c r="O168" s="124" t="str">
        <f>IFERROR(__xludf.DUMMYFUNCTION("IF(N168=""p"",REGEXEXTRACT(MID(E168,I168-2,2),""\d+"")+0,"""")"),"")</f>
        <v/>
      </c>
      <c r="P168" s="124" t="str">
        <f>IFERROR(__xludf.DUMMYFUNCTION("IF(N168=""p"",REGEXEXTRACT(MID(E168,I168+1,2),""\d+"")+0,"""")"),"")</f>
        <v/>
      </c>
      <c r="Q168" s="124" t="str">
        <f t="shared" si="9"/>
        <v/>
      </c>
      <c r="R168" s="124" t="str">
        <f t="shared" si="10"/>
        <v/>
      </c>
      <c r="S168" s="125" t="str">
        <f t="shared" si="11"/>
        <v/>
      </c>
      <c r="T168" s="125" t="str">
        <f t="array" ref="T168">IF(OR(A168="",C168=""),"",INDEX(PtLookup!$A:$F,MATCH(1,(PtLookup!$A:$A=$A168)*(PtLookup!$B:$B=$C168),0),4))</f>
        <v/>
      </c>
      <c r="U168" s="125" t="str">
        <f t="array" ref="U168">IF(OR(A168="",C168=""),"",INDEX(PtLookup!$A:$F,MATCH(1,(PtLookup!$A:$A=$A168)*(PtLookup!$B:$B=$C168),0),5))</f>
        <v/>
      </c>
      <c r="V168" s="125" t="str">
        <f t="array" ref="V168">IF(OR(A168="",C168=""),"",INDEX(PtLookup!$A:$F,MATCH(1,(PtLookup!$A:$A=$A168)*(PtLookup!$B:$B=$C168),0),6))</f>
        <v/>
      </c>
      <c r="W168" s="126" t="str">
        <f t="shared" si="12"/>
        <v/>
      </c>
      <c r="X168" s="125" t="str">
        <f>IFERROR(__xludf.DUMMYFUNCTION("IF(OR(A168="""",B168=""""),"""",IF(C168=""GRP"",RIGHT(TRIM(LEFT(E168,FIND(""–"",E168)-3)),3),REGEXEXTRACT(LEFT(E168,5),""\w{3}"")))"),"")</f>
        <v/>
      </c>
      <c r="Y168" s="125" t="str">
        <f t="shared" si="13"/>
        <v/>
      </c>
      <c r="Z168" s="125"/>
      <c r="AA168" s="126" t="str">
        <f t="shared" si="14"/>
        <v/>
      </c>
      <c r="AB168" s="125" t="str">
        <f>IFERROR(__xludf.DUMMYFUNCTION("IF(OR(A168="""",B168=""""),"""",IF(C168=""GRP"",TRIM(RIGHT(E168,3)),REGEXEXTRACT(REGEXEXTRACT(MID(E168,F168,100),""[(]\w{3}[)]""),""\w{3}"")))"),"")</f>
        <v/>
      </c>
      <c r="AC168" s="125" t="str">
        <f t="shared" si="15"/>
        <v/>
      </c>
      <c r="AD168" s="125"/>
    </row>
    <row r="169" ht="9.0" customHeight="1">
      <c r="A169" s="120"/>
      <c r="B169" s="121"/>
      <c r="C169" s="122" t="str">
        <f t="array" ref="C169">IFERROR(INDEX(PtLookup!$H:$I,MATCH(B169,PtLookup!$I:$I,0),1),"")</f>
        <v/>
      </c>
      <c r="D169" s="122" t="str">
        <f t="array" ref="D169">IFERROR(INDEX(PtLookup!$A:$F,MATCH(1,(PtLookup!$A:$A=A169)*(PtLookup!$B:$B=C169),0),3),"")</f>
        <v/>
      </c>
      <c r="E169" s="127"/>
      <c r="F169" s="124" t="str">
        <f t="shared" si="1"/>
        <v/>
      </c>
      <c r="G169" s="124" t="str">
        <f t="shared" si="2"/>
        <v/>
      </c>
      <c r="H169" s="124" t="str">
        <f t="shared" si="3"/>
        <v/>
      </c>
      <c r="I169" s="124" t="str">
        <f t="shared" si="4"/>
        <v/>
      </c>
      <c r="J169" s="124" t="str">
        <f t="shared" si="5"/>
        <v/>
      </c>
      <c r="K169" s="124" t="str">
        <f t="shared" si="6"/>
        <v/>
      </c>
      <c r="L169" s="124" t="str">
        <f t="shared" si="7"/>
        <v/>
      </c>
      <c r="M169" s="124" t="str">
        <f t="shared" si="8"/>
        <v/>
      </c>
      <c r="N169" s="124" t="str">
        <f>IFERROR(__xludf.DUMMYFUNCTION("TRIM(IFERROR(IFERROR(REGEXEXTRACT(E169,""\s{2}\w\s""),REGEXEXTRACT(E169,""\s\w\s{2}"")),""""))"),"")</f>
        <v/>
      </c>
      <c r="O169" s="124" t="str">
        <f>IFERROR(__xludf.DUMMYFUNCTION("IF(N169=""p"",REGEXEXTRACT(MID(E169,I169-2,2),""\d+"")+0,"""")"),"")</f>
        <v/>
      </c>
      <c r="P169" s="124" t="str">
        <f>IFERROR(__xludf.DUMMYFUNCTION("IF(N169=""p"",REGEXEXTRACT(MID(E169,I169+1,2),""\d+"")+0,"""")"),"")</f>
        <v/>
      </c>
      <c r="Q169" s="124" t="str">
        <f t="shared" si="9"/>
        <v/>
      </c>
      <c r="R169" s="124" t="str">
        <f t="shared" si="10"/>
        <v/>
      </c>
      <c r="S169" s="125" t="str">
        <f t="shared" si="11"/>
        <v/>
      </c>
      <c r="T169" s="125" t="str">
        <f t="array" ref="T169">IF(OR(A169="",C169=""),"",INDEX(PtLookup!$A:$F,MATCH(1,(PtLookup!$A:$A=$A169)*(PtLookup!$B:$B=$C169),0),4))</f>
        <v/>
      </c>
      <c r="U169" s="125" t="str">
        <f t="array" ref="U169">IF(OR(A169="",C169=""),"",INDEX(PtLookup!$A:$F,MATCH(1,(PtLookup!$A:$A=$A169)*(PtLookup!$B:$B=$C169),0),5))</f>
        <v/>
      </c>
      <c r="V169" s="125" t="str">
        <f t="array" ref="V169">IF(OR(A169="",C169=""),"",INDEX(PtLookup!$A:$F,MATCH(1,(PtLookup!$A:$A=$A169)*(PtLookup!$B:$B=$C169),0),6))</f>
        <v/>
      </c>
      <c r="W169" s="126" t="str">
        <f t="shared" si="12"/>
        <v/>
      </c>
      <c r="X169" s="125" t="str">
        <f>IFERROR(__xludf.DUMMYFUNCTION("IF(OR(A169="""",B169=""""),"""",IF(C169=""GRP"",RIGHT(TRIM(LEFT(E169,FIND(""–"",E169)-3)),3),REGEXEXTRACT(LEFT(E169,5),""\w{3}"")))"),"")</f>
        <v/>
      </c>
      <c r="Y169" s="125" t="str">
        <f t="shared" si="13"/>
        <v/>
      </c>
      <c r="Z169" s="125"/>
      <c r="AA169" s="126" t="str">
        <f t="shared" si="14"/>
        <v/>
      </c>
      <c r="AB169" s="125" t="str">
        <f>IFERROR(__xludf.DUMMYFUNCTION("IF(OR(A169="""",B169=""""),"""",IF(C169=""GRP"",TRIM(RIGHT(E169,3)),REGEXEXTRACT(REGEXEXTRACT(MID(E169,F169,100),""[(]\w{3}[)]""),""\w{3}"")))"),"")</f>
        <v/>
      </c>
      <c r="AC169" s="125" t="str">
        <f t="shared" si="15"/>
        <v/>
      </c>
      <c r="AD169" s="125"/>
    </row>
    <row r="170" ht="9.0" customHeight="1">
      <c r="A170" s="120"/>
      <c r="B170" s="121"/>
      <c r="C170" s="122" t="str">
        <f t="array" ref="C170">IFERROR(INDEX(PtLookup!$H:$I,MATCH(B170,PtLookup!$I:$I,0),1),"")</f>
        <v/>
      </c>
      <c r="D170" s="122" t="str">
        <f t="array" ref="D170">IFERROR(INDEX(PtLookup!$A:$F,MATCH(1,(PtLookup!$A:$A=A170)*(PtLookup!$B:$B=C170),0),3),"")</f>
        <v/>
      </c>
      <c r="E170" s="127"/>
      <c r="F170" s="124" t="str">
        <f t="shared" si="1"/>
        <v/>
      </c>
      <c r="G170" s="124" t="str">
        <f t="shared" si="2"/>
        <v/>
      </c>
      <c r="H170" s="124" t="str">
        <f t="shared" si="3"/>
        <v/>
      </c>
      <c r="I170" s="124" t="str">
        <f t="shared" si="4"/>
        <v/>
      </c>
      <c r="J170" s="124" t="str">
        <f t="shared" si="5"/>
        <v/>
      </c>
      <c r="K170" s="124" t="str">
        <f t="shared" si="6"/>
        <v/>
      </c>
      <c r="L170" s="124" t="str">
        <f t="shared" si="7"/>
        <v/>
      </c>
      <c r="M170" s="124" t="str">
        <f t="shared" si="8"/>
        <v/>
      </c>
      <c r="N170" s="124" t="str">
        <f>IFERROR(__xludf.DUMMYFUNCTION("TRIM(IFERROR(IFERROR(REGEXEXTRACT(E170,""\s{2}\w\s""),REGEXEXTRACT(E170,""\s\w\s{2}"")),""""))"),"")</f>
        <v/>
      </c>
      <c r="O170" s="124" t="str">
        <f>IFERROR(__xludf.DUMMYFUNCTION("IF(N170=""p"",REGEXEXTRACT(MID(E170,I170-2,2),""\d+"")+0,"""")"),"")</f>
        <v/>
      </c>
      <c r="P170" s="124" t="str">
        <f>IFERROR(__xludf.DUMMYFUNCTION("IF(N170=""p"",REGEXEXTRACT(MID(E170,I170+1,2),""\d+"")+0,"""")"),"")</f>
        <v/>
      </c>
      <c r="Q170" s="124" t="str">
        <f t="shared" si="9"/>
        <v/>
      </c>
      <c r="R170" s="124" t="str">
        <f t="shared" si="10"/>
        <v/>
      </c>
      <c r="S170" s="125" t="str">
        <f t="shared" si="11"/>
        <v/>
      </c>
      <c r="T170" s="125" t="str">
        <f t="array" ref="T170">IF(OR(A170="",C170=""),"",INDEX(PtLookup!$A:$F,MATCH(1,(PtLookup!$A:$A=$A170)*(PtLookup!$B:$B=$C170),0),4))</f>
        <v/>
      </c>
      <c r="U170" s="125" t="str">
        <f t="array" ref="U170">IF(OR(A170="",C170=""),"",INDEX(PtLookup!$A:$F,MATCH(1,(PtLookup!$A:$A=$A170)*(PtLookup!$B:$B=$C170),0),5))</f>
        <v/>
      </c>
      <c r="V170" s="125" t="str">
        <f t="array" ref="V170">IF(OR(A170="",C170=""),"",INDEX(PtLookup!$A:$F,MATCH(1,(PtLookup!$A:$A=$A170)*(PtLookup!$B:$B=$C170),0),6))</f>
        <v/>
      </c>
      <c r="W170" s="126" t="str">
        <f t="shared" si="12"/>
        <v/>
      </c>
      <c r="X170" s="125" t="str">
        <f>IFERROR(__xludf.DUMMYFUNCTION("IF(OR(A170="""",B170=""""),"""",IF(C170=""GRP"",RIGHT(TRIM(LEFT(E170,FIND(""–"",E170)-3)),3),REGEXEXTRACT(LEFT(E170,5),""\w{3}"")))"),"")</f>
        <v/>
      </c>
      <c r="Y170" s="125" t="str">
        <f t="shared" si="13"/>
        <v/>
      </c>
      <c r="Z170" s="125"/>
      <c r="AA170" s="126" t="str">
        <f t="shared" si="14"/>
        <v/>
      </c>
      <c r="AB170" s="125" t="str">
        <f>IFERROR(__xludf.DUMMYFUNCTION("IF(OR(A170="""",B170=""""),"""",IF(C170=""GRP"",TRIM(RIGHT(E170,3)),REGEXEXTRACT(REGEXEXTRACT(MID(E170,F170,100),""[(]\w{3}[)]""),""\w{3}"")))"),"")</f>
        <v/>
      </c>
      <c r="AC170" s="125" t="str">
        <f t="shared" si="15"/>
        <v/>
      </c>
      <c r="AD170" s="125"/>
    </row>
    <row r="171" ht="9.0" customHeight="1">
      <c r="A171" s="120"/>
      <c r="B171" s="121"/>
      <c r="C171" s="122" t="str">
        <f t="array" ref="C171">IFERROR(INDEX(PtLookup!$H:$I,MATCH(B171,PtLookup!$I:$I,0),1),"")</f>
        <v/>
      </c>
      <c r="D171" s="122" t="str">
        <f t="array" ref="D171">IFERROR(INDEX(PtLookup!$A:$F,MATCH(1,(PtLookup!$A:$A=A171)*(PtLookup!$B:$B=C171),0),3),"")</f>
        <v/>
      </c>
      <c r="E171" s="127"/>
      <c r="F171" s="124" t="str">
        <f t="shared" si="1"/>
        <v/>
      </c>
      <c r="G171" s="124" t="str">
        <f t="shared" si="2"/>
        <v/>
      </c>
      <c r="H171" s="124" t="str">
        <f t="shared" si="3"/>
        <v/>
      </c>
      <c r="I171" s="124" t="str">
        <f t="shared" si="4"/>
        <v/>
      </c>
      <c r="J171" s="124" t="str">
        <f t="shared" si="5"/>
        <v/>
      </c>
      <c r="K171" s="124" t="str">
        <f t="shared" si="6"/>
        <v/>
      </c>
      <c r="L171" s="124" t="str">
        <f t="shared" si="7"/>
        <v/>
      </c>
      <c r="M171" s="124" t="str">
        <f t="shared" si="8"/>
        <v/>
      </c>
      <c r="N171" s="124" t="str">
        <f>IFERROR(__xludf.DUMMYFUNCTION("TRIM(IFERROR(IFERROR(REGEXEXTRACT(E171,""\s{2}\w\s""),REGEXEXTRACT(E171,""\s\w\s{2}"")),""""))"),"")</f>
        <v/>
      </c>
      <c r="O171" s="124" t="str">
        <f>IFERROR(__xludf.DUMMYFUNCTION("IF(N171=""p"",REGEXEXTRACT(MID(E171,I171-2,2),""\d+"")+0,"""")"),"")</f>
        <v/>
      </c>
      <c r="P171" s="124" t="str">
        <f>IFERROR(__xludf.DUMMYFUNCTION("IF(N171=""p"",REGEXEXTRACT(MID(E171,I171+1,2),""\d+"")+0,"""")"),"")</f>
        <v/>
      </c>
      <c r="Q171" s="124" t="str">
        <f t="shared" si="9"/>
        <v/>
      </c>
      <c r="R171" s="124" t="str">
        <f t="shared" si="10"/>
        <v/>
      </c>
      <c r="S171" s="125" t="str">
        <f t="shared" si="11"/>
        <v/>
      </c>
      <c r="T171" s="125" t="str">
        <f t="array" ref="T171">IF(OR(A171="",C171=""),"",INDEX(PtLookup!$A:$F,MATCH(1,(PtLookup!$A:$A=$A171)*(PtLookup!$B:$B=$C171),0),4))</f>
        <v/>
      </c>
      <c r="U171" s="125" t="str">
        <f t="array" ref="U171">IF(OR(A171="",C171=""),"",INDEX(PtLookup!$A:$F,MATCH(1,(PtLookup!$A:$A=$A171)*(PtLookup!$B:$B=$C171),0),5))</f>
        <v/>
      </c>
      <c r="V171" s="125" t="str">
        <f t="array" ref="V171">IF(OR(A171="",C171=""),"",INDEX(PtLookup!$A:$F,MATCH(1,(PtLookup!$A:$A=$A171)*(PtLookup!$B:$B=$C171),0),6))</f>
        <v/>
      </c>
      <c r="W171" s="126" t="str">
        <f t="shared" si="12"/>
        <v/>
      </c>
      <c r="X171" s="125" t="str">
        <f>IFERROR(__xludf.DUMMYFUNCTION("IF(OR(A171="""",B171=""""),"""",IF(C171=""GRP"",RIGHT(TRIM(LEFT(E171,FIND(""–"",E171)-3)),3),REGEXEXTRACT(LEFT(E171,5),""\w{3}"")))"),"")</f>
        <v/>
      </c>
      <c r="Y171" s="125" t="str">
        <f t="shared" si="13"/>
        <v/>
      </c>
      <c r="Z171" s="125"/>
      <c r="AA171" s="126" t="str">
        <f t="shared" si="14"/>
        <v/>
      </c>
      <c r="AB171" s="125" t="str">
        <f>IFERROR(__xludf.DUMMYFUNCTION("IF(OR(A171="""",B171=""""),"""",IF(C171=""GRP"",TRIM(RIGHT(E171,3)),REGEXEXTRACT(REGEXEXTRACT(MID(E171,F171,100),""[(]\w{3}[)]""),""\w{3}"")))"),"")</f>
        <v/>
      </c>
      <c r="AC171" s="125" t="str">
        <f t="shared" si="15"/>
        <v/>
      </c>
      <c r="AD171" s="125"/>
    </row>
    <row r="172" ht="9.0" customHeight="1">
      <c r="A172" s="120"/>
      <c r="B172" s="121"/>
      <c r="C172" s="122" t="str">
        <f t="array" ref="C172">IFERROR(INDEX(PtLookup!$H:$I,MATCH(B172,PtLookup!$I:$I,0),1),"")</f>
        <v/>
      </c>
      <c r="D172" s="122" t="str">
        <f t="array" ref="D172">IFERROR(INDEX(PtLookup!$A:$F,MATCH(1,(PtLookup!$A:$A=A172)*(PtLookup!$B:$B=C172),0),3),"")</f>
        <v/>
      </c>
      <c r="E172" s="127"/>
      <c r="F172" s="124" t="str">
        <f t="shared" si="1"/>
        <v/>
      </c>
      <c r="G172" s="124" t="str">
        <f t="shared" si="2"/>
        <v/>
      </c>
      <c r="H172" s="124" t="str">
        <f t="shared" si="3"/>
        <v/>
      </c>
      <c r="I172" s="124" t="str">
        <f t="shared" si="4"/>
        <v/>
      </c>
      <c r="J172" s="124" t="str">
        <f t="shared" si="5"/>
        <v/>
      </c>
      <c r="K172" s="124" t="str">
        <f t="shared" si="6"/>
        <v/>
      </c>
      <c r="L172" s="124" t="str">
        <f t="shared" si="7"/>
        <v/>
      </c>
      <c r="M172" s="124" t="str">
        <f t="shared" si="8"/>
        <v/>
      </c>
      <c r="N172" s="124" t="str">
        <f>IFERROR(__xludf.DUMMYFUNCTION("TRIM(IFERROR(IFERROR(REGEXEXTRACT(E172,""\s{2}\w\s""),REGEXEXTRACT(E172,""\s\w\s{2}"")),""""))"),"")</f>
        <v/>
      </c>
      <c r="O172" s="124" t="str">
        <f>IFERROR(__xludf.DUMMYFUNCTION("IF(N172=""p"",REGEXEXTRACT(MID(E172,I172-2,2),""\d+"")+0,"""")"),"")</f>
        <v/>
      </c>
      <c r="P172" s="124" t="str">
        <f>IFERROR(__xludf.DUMMYFUNCTION("IF(N172=""p"",REGEXEXTRACT(MID(E172,I172+1,2),""\d+"")+0,"""")"),"")</f>
        <v/>
      </c>
      <c r="Q172" s="124" t="str">
        <f t="shared" si="9"/>
        <v/>
      </c>
      <c r="R172" s="124" t="str">
        <f t="shared" si="10"/>
        <v/>
      </c>
      <c r="S172" s="125" t="str">
        <f t="shared" si="11"/>
        <v/>
      </c>
      <c r="T172" s="125" t="str">
        <f t="array" ref="T172">IF(OR(A172="",C172=""),"",INDEX(PtLookup!$A:$F,MATCH(1,(PtLookup!$A:$A=$A172)*(PtLookup!$B:$B=$C172),0),4))</f>
        <v/>
      </c>
      <c r="U172" s="125" t="str">
        <f t="array" ref="U172">IF(OR(A172="",C172=""),"",INDEX(PtLookup!$A:$F,MATCH(1,(PtLookup!$A:$A=$A172)*(PtLookup!$B:$B=$C172),0),5))</f>
        <v/>
      </c>
      <c r="V172" s="125" t="str">
        <f t="array" ref="V172">IF(OR(A172="",C172=""),"",INDEX(PtLookup!$A:$F,MATCH(1,(PtLookup!$A:$A=$A172)*(PtLookup!$B:$B=$C172),0),6))</f>
        <v/>
      </c>
      <c r="W172" s="126" t="str">
        <f t="shared" si="12"/>
        <v/>
      </c>
      <c r="X172" s="125" t="str">
        <f>IFERROR(__xludf.DUMMYFUNCTION("IF(OR(A172="""",B172=""""),"""",IF(C172=""GRP"",RIGHT(TRIM(LEFT(E172,FIND(""–"",E172)-3)),3),REGEXEXTRACT(LEFT(E172,5),""\w{3}"")))"),"")</f>
        <v/>
      </c>
      <c r="Y172" s="125" t="str">
        <f t="shared" si="13"/>
        <v/>
      </c>
      <c r="Z172" s="125"/>
      <c r="AA172" s="126" t="str">
        <f t="shared" si="14"/>
        <v/>
      </c>
      <c r="AB172" s="125" t="str">
        <f>IFERROR(__xludf.DUMMYFUNCTION("IF(OR(A172="""",B172=""""),"""",IF(C172=""GRP"",TRIM(RIGHT(E172,3)),REGEXEXTRACT(REGEXEXTRACT(MID(E172,F172,100),""[(]\w{3}[)]""),""\w{3}"")))"),"")</f>
        <v/>
      </c>
      <c r="AC172" s="125" t="str">
        <f t="shared" si="15"/>
        <v/>
      </c>
      <c r="AD172" s="125"/>
    </row>
    <row r="173" ht="9.0" customHeight="1">
      <c r="A173" s="120"/>
      <c r="B173" s="121"/>
      <c r="C173" s="122" t="str">
        <f t="array" ref="C173">IFERROR(INDEX(PtLookup!$H:$I,MATCH(B173,PtLookup!$I:$I,0),1),"")</f>
        <v/>
      </c>
      <c r="D173" s="122" t="str">
        <f t="array" ref="D173">IFERROR(INDEX(PtLookup!$A:$F,MATCH(1,(PtLookup!$A:$A=A173)*(PtLookup!$B:$B=C173),0),3),"")</f>
        <v/>
      </c>
      <c r="E173" s="127"/>
      <c r="F173" s="124" t="str">
        <f t="shared" si="1"/>
        <v/>
      </c>
      <c r="G173" s="124" t="str">
        <f t="shared" si="2"/>
        <v/>
      </c>
      <c r="H173" s="124" t="str">
        <f t="shared" si="3"/>
        <v/>
      </c>
      <c r="I173" s="124" t="str">
        <f t="shared" si="4"/>
        <v/>
      </c>
      <c r="J173" s="124" t="str">
        <f t="shared" si="5"/>
        <v/>
      </c>
      <c r="K173" s="124" t="str">
        <f t="shared" si="6"/>
        <v/>
      </c>
      <c r="L173" s="124" t="str">
        <f t="shared" si="7"/>
        <v/>
      </c>
      <c r="M173" s="124" t="str">
        <f t="shared" si="8"/>
        <v/>
      </c>
      <c r="N173" s="124" t="str">
        <f>IFERROR(__xludf.DUMMYFUNCTION("TRIM(IFERROR(IFERROR(REGEXEXTRACT(E173,""\s{2}\w\s""),REGEXEXTRACT(E173,""\s\w\s{2}"")),""""))"),"")</f>
        <v/>
      </c>
      <c r="O173" s="124" t="str">
        <f>IFERROR(__xludf.DUMMYFUNCTION("IF(N173=""p"",REGEXEXTRACT(MID(E173,I173-2,2),""\d+"")+0,"""")"),"")</f>
        <v/>
      </c>
      <c r="P173" s="124" t="str">
        <f>IFERROR(__xludf.DUMMYFUNCTION("IF(N173=""p"",REGEXEXTRACT(MID(E173,I173+1,2),""\d+"")+0,"""")"),"")</f>
        <v/>
      </c>
      <c r="Q173" s="124" t="str">
        <f t="shared" si="9"/>
        <v/>
      </c>
      <c r="R173" s="124" t="str">
        <f t="shared" si="10"/>
        <v/>
      </c>
      <c r="S173" s="125" t="str">
        <f t="shared" si="11"/>
        <v/>
      </c>
      <c r="T173" s="125" t="str">
        <f t="array" ref="T173">IF(OR(A173="",C173=""),"",INDEX(PtLookup!$A:$F,MATCH(1,(PtLookup!$A:$A=$A173)*(PtLookup!$B:$B=$C173),0),4))</f>
        <v/>
      </c>
      <c r="U173" s="125" t="str">
        <f t="array" ref="U173">IF(OR(A173="",C173=""),"",INDEX(PtLookup!$A:$F,MATCH(1,(PtLookup!$A:$A=$A173)*(PtLookup!$B:$B=$C173),0),5))</f>
        <v/>
      </c>
      <c r="V173" s="125" t="str">
        <f t="array" ref="V173">IF(OR(A173="",C173=""),"",INDEX(PtLookup!$A:$F,MATCH(1,(PtLookup!$A:$A=$A173)*(PtLookup!$B:$B=$C173),0),6))</f>
        <v/>
      </c>
      <c r="W173" s="126" t="str">
        <f t="shared" si="12"/>
        <v/>
      </c>
      <c r="X173" s="125" t="str">
        <f>IFERROR(__xludf.DUMMYFUNCTION("IF(OR(A173="""",B173=""""),"""",IF(C173=""GRP"",RIGHT(TRIM(LEFT(E173,FIND(""–"",E173)-3)),3),REGEXEXTRACT(LEFT(E173,5),""\w{3}"")))"),"")</f>
        <v/>
      </c>
      <c r="Y173" s="125" t="str">
        <f t="shared" si="13"/>
        <v/>
      </c>
      <c r="Z173" s="125"/>
      <c r="AA173" s="126" t="str">
        <f t="shared" si="14"/>
        <v/>
      </c>
      <c r="AB173" s="125" t="str">
        <f>IFERROR(__xludf.DUMMYFUNCTION("IF(OR(A173="""",B173=""""),"""",IF(C173=""GRP"",TRIM(RIGHT(E173,3)),REGEXEXTRACT(REGEXEXTRACT(MID(E173,F173,100),""[(]\w{3}[)]""),""\w{3}"")))"),"")</f>
        <v/>
      </c>
      <c r="AC173" s="125" t="str">
        <f t="shared" si="15"/>
        <v/>
      </c>
      <c r="AD173" s="125"/>
    </row>
    <row r="174" ht="9.0" customHeight="1">
      <c r="A174" s="120"/>
      <c r="B174" s="121"/>
      <c r="C174" s="122" t="str">
        <f t="array" ref="C174">IFERROR(INDEX(PtLookup!$H:$I,MATCH(B174,PtLookup!$I:$I,0),1),"")</f>
        <v/>
      </c>
      <c r="D174" s="122" t="str">
        <f t="array" ref="D174">IFERROR(INDEX(PtLookup!$A:$F,MATCH(1,(PtLookup!$A:$A=A174)*(PtLookup!$B:$B=C174),0),3),"")</f>
        <v/>
      </c>
      <c r="E174" s="127"/>
      <c r="F174" s="124" t="str">
        <f t="shared" si="1"/>
        <v/>
      </c>
      <c r="G174" s="124" t="str">
        <f t="shared" si="2"/>
        <v/>
      </c>
      <c r="H174" s="124" t="str">
        <f t="shared" si="3"/>
        <v/>
      </c>
      <c r="I174" s="124" t="str">
        <f t="shared" si="4"/>
        <v/>
      </c>
      <c r="J174" s="124" t="str">
        <f t="shared" si="5"/>
        <v/>
      </c>
      <c r="K174" s="124" t="str">
        <f t="shared" si="6"/>
        <v/>
      </c>
      <c r="L174" s="124" t="str">
        <f t="shared" si="7"/>
        <v/>
      </c>
      <c r="M174" s="124" t="str">
        <f t="shared" si="8"/>
        <v/>
      </c>
      <c r="N174" s="124" t="str">
        <f>IFERROR(__xludf.DUMMYFUNCTION("TRIM(IFERROR(IFERROR(REGEXEXTRACT(E174,""\s{2}\w\s""),REGEXEXTRACT(E174,""\s\w\s{2}"")),""""))"),"")</f>
        <v/>
      </c>
      <c r="O174" s="124" t="str">
        <f>IFERROR(__xludf.DUMMYFUNCTION("IF(N174=""p"",REGEXEXTRACT(MID(E174,I174-2,2),""\d+"")+0,"""")"),"")</f>
        <v/>
      </c>
      <c r="P174" s="124" t="str">
        <f>IFERROR(__xludf.DUMMYFUNCTION("IF(N174=""p"",REGEXEXTRACT(MID(E174,I174+1,2),""\d+"")+0,"""")"),"")</f>
        <v/>
      </c>
      <c r="Q174" s="124" t="str">
        <f t="shared" si="9"/>
        <v/>
      </c>
      <c r="R174" s="124" t="str">
        <f t="shared" si="10"/>
        <v/>
      </c>
      <c r="S174" s="125" t="str">
        <f t="shared" si="11"/>
        <v/>
      </c>
      <c r="T174" s="125" t="str">
        <f t="array" ref="T174">IF(OR(A174="",C174=""),"",INDEX(PtLookup!$A:$F,MATCH(1,(PtLookup!$A:$A=$A174)*(PtLookup!$B:$B=$C174),0),4))</f>
        <v/>
      </c>
      <c r="U174" s="125" t="str">
        <f t="array" ref="U174">IF(OR(A174="",C174=""),"",INDEX(PtLookup!$A:$F,MATCH(1,(PtLookup!$A:$A=$A174)*(PtLookup!$B:$B=$C174),0),5))</f>
        <v/>
      </c>
      <c r="V174" s="125" t="str">
        <f t="array" ref="V174">IF(OR(A174="",C174=""),"",INDEX(PtLookup!$A:$F,MATCH(1,(PtLookup!$A:$A=$A174)*(PtLookup!$B:$B=$C174),0),6))</f>
        <v/>
      </c>
      <c r="W174" s="126" t="str">
        <f t="shared" si="12"/>
        <v/>
      </c>
      <c r="X174" s="125" t="str">
        <f>IFERROR(__xludf.DUMMYFUNCTION("IF(OR(A174="""",B174=""""),"""",IF(C174=""GRP"",RIGHT(TRIM(LEFT(E174,FIND(""–"",E174)-3)),3),REGEXEXTRACT(LEFT(E174,5),""\w{3}"")))"),"")</f>
        <v/>
      </c>
      <c r="Y174" s="125" t="str">
        <f t="shared" si="13"/>
        <v/>
      </c>
      <c r="Z174" s="125"/>
      <c r="AA174" s="126" t="str">
        <f t="shared" si="14"/>
        <v/>
      </c>
      <c r="AB174" s="125" t="str">
        <f>IFERROR(__xludf.DUMMYFUNCTION("IF(OR(A174="""",B174=""""),"""",IF(C174=""GRP"",TRIM(RIGHT(E174,3)),REGEXEXTRACT(REGEXEXTRACT(MID(E174,F174,100),""[(]\w{3}[)]""),""\w{3}"")))"),"")</f>
        <v/>
      </c>
      <c r="AC174" s="125" t="str">
        <f t="shared" si="15"/>
        <v/>
      </c>
      <c r="AD174" s="125"/>
    </row>
    <row r="175" ht="9.0" customHeight="1">
      <c r="A175" s="120"/>
      <c r="B175" s="121"/>
      <c r="C175" s="122" t="str">
        <f t="array" ref="C175">IFERROR(INDEX(PtLookup!$H:$I,MATCH(B175,PtLookup!$I:$I,0),1),"")</f>
        <v/>
      </c>
      <c r="D175" s="122" t="str">
        <f t="array" ref="D175">IFERROR(INDEX(PtLookup!$A:$F,MATCH(1,(PtLookup!$A:$A=A175)*(PtLookup!$B:$B=C175),0),3),"")</f>
        <v/>
      </c>
      <c r="E175" s="127"/>
      <c r="F175" s="124" t="str">
        <f t="shared" si="1"/>
        <v/>
      </c>
      <c r="G175" s="124" t="str">
        <f t="shared" si="2"/>
        <v/>
      </c>
      <c r="H175" s="124" t="str">
        <f t="shared" si="3"/>
        <v/>
      </c>
      <c r="I175" s="124" t="str">
        <f t="shared" si="4"/>
        <v/>
      </c>
      <c r="J175" s="124" t="str">
        <f t="shared" si="5"/>
        <v/>
      </c>
      <c r="K175" s="124" t="str">
        <f t="shared" si="6"/>
        <v/>
      </c>
      <c r="L175" s="124" t="str">
        <f t="shared" si="7"/>
        <v/>
      </c>
      <c r="M175" s="124" t="str">
        <f t="shared" si="8"/>
        <v/>
      </c>
      <c r="N175" s="124" t="str">
        <f>IFERROR(__xludf.DUMMYFUNCTION("TRIM(IFERROR(IFERROR(REGEXEXTRACT(E175,""\s{2}\w\s""),REGEXEXTRACT(E175,""\s\w\s{2}"")),""""))"),"")</f>
        <v/>
      </c>
      <c r="O175" s="124" t="str">
        <f>IFERROR(__xludf.DUMMYFUNCTION("IF(N175=""p"",REGEXEXTRACT(MID(E175,I175-2,2),""\d+"")+0,"""")"),"")</f>
        <v/>
      </c>
      <c r="P175" s="124" t="str">
        <f>IFERROR(__xludf.DUMMYFUNCTION("IF(N175=""p"",REGEXEXTRACT(MID(E175,I175+1,2),""\d+"")+0,"""")"),"")</f>
        <v/>
      </c>
      <c r="Q175" s="124" t="str">
        <f t="shared" si="9"/>
        <v/>
      </c>
      <c r="R175" s="124" t="str">
        <f t="shared" si="10"/>
        <v/>
      </c>
      <c r="S175" s="125" t="str">
        <f t="shared" si="11"/>
        <v/>
      </c>
      <c r="T175" s="125" t="str">
        <f t="array" ref="T175">IF(OR(A175="",C175=""),"",INDEX(PtLookup!$A:$F,MATCH(1,(PtLookup!$A:$A=$A175)*(PtLookup!$B:$B=$C175),0),4))</f>
        <v/>
      </c>
      <c r="U175" s="125" t="str">
        <f t="array" ref="U175">IF(OR(A175="",C175=""),"",INDEX(PtLookup!$A:$F,MATCH(1,(PtLookup!$A:$A=$A175)*(PtLookup!$B:$B=$C175),0),5))</f>
        <v/>
      </c>
      <c r="V175" s="125" t="str">
        <f t="array" ref="V175">IF(OR(A175="",C175=""),"",INDEX(PtLookup!$A:$F,MATCH(1,(PtLookup!$A:$A=$A175)*(PtLookup!$B:$B=$C175),0),6))</f>
        <v/>
      </c>
      <c r="W175" s="126" t="str">
        <f t="shared" si="12"/>
        <v/>
      </c>
      <c r="X175" s="125" t="str">
        <f>IFERROR(__xludf.DUMMYFUNCTION("IF(OR(A175="""",B175=""""),"""",IF(C175=""GRP"",RIGHT(TRIM(LEFT(E175,FIND(""–"",E175)-3)),3),REGEXEXTRACT(LEFT(E175,5),""\w{3}"")))"),"")</f>
        <v/>
      </c>
      <c r="Y175" s="125" t="str">
        <f t="shared" si="13"/>
        <v/>
      </c>
      <c r="Z175" s="125"/>
      <c r="AA175" s="126" t="str">
        <f t="shared" si="14"/>
        <v/>
      </c>
      <c r="AB175" s="125" t="str">
        <f>IFERROR(__xludf.DUMMYFUNCTION("IF(OR(A175="""",B175=""""),"""",IF(C175=""GRP"",TRIM(RIGHT(E175,3)),REGEXEXTRACT(REGEXEXTRACT(MID(E175,F175,100),""[(]\w{3}[)]""),""\w{3}"")))"),"")</f>
        <v/>
      </c>
      <c r="AC175" s="125" t="str">
        <f t="shared" si="15"/>
        <v/>
      </c>
      <c r="AD175" s="125"/>
    </row>
    <row r="176" ht="9.0" customHeight="1">
      <c r="A176" s="120"/>
      <c r="B176" s="121"/>
      <c r="C176" s="122" t="str">
        <f t="array" ref="C176">IFERROR(INDEX(PtLookup!$H:$I,MATCH(B176,PtLookup!$I:$I,0),1),"")</f>
        <v/>
      </c>
      <c r="D176" s="122" t="str">
        <f t="array" ref="D176">IFERROR(INDEX(PtLookup!$A:$F,MATCH(1,(PtLookup!$A:$A=A176)*(PtLookup!$B:$B=C176),0),3),"")</f>
        <v/>
      </c>
      <c r="E176" s="127"/>
      <c r="F176" s="124" t="str">
        <f t="shared" si="1"/>
        <v/>
      </c>
      <c r="G176" s="124" t="str">
        <f t="shared" si="2"/>
        <v/>
      </c>
      <c r="H176" s="124" t="str">
        <f t="shared" si="3"/>
        <v/>
      </c>
      <c r="I176" s="124" t="str">
        <f t="shared" si="4"/>
        <v/>
      </c>
      <c r="J176" s="124" t="str">
        <f t="shared" si="5"/>
        <v/>
      </c>
      <c r="K176" s="124" t="str">
        <f t="shared" si="6"/>
        <v/>
      </c>
      <c r="L176" s="124" t="str">
        <f t="shared" si="7"/>
        <v/>
      </c>
      <c r="M176" s="124" t="str">
        <f t="shared" si="8"/>
        <v/>
      </c>
      <c r="N176" s="124" t="str">
        <f>IFERROR(__xludf.DUMMYFUNCTION("TRIM(IFERROR(IFERROR(REGEXEXTRACT(E176,""\s{2}\w\s""),REGEXEXTRACT(E176,""\s\w\s{2}"")),""""))"),"")</f>
        <v/>
      </c>
      <c r="O176" s="124" t="str">
        <f>IFERROR(__xludf.DUMMYFUNCTION("IF(N176=""p"",REGEXEXTRACT(MID(E176,I176-2,2),""\d+"")+0,"""")"),"")</f>
        <v/>
      </c>
      <c r="P176" s="124" t="str">
        <f>IFERROR(__xludf.DUMMYFUNCTION("IF(N176=""p"",REGEXEXTRACT(MID(E176,I176+1,2),""\d+"")+0,"""")"),"")</f>
        <v/>
      </c>
      <c r="Q176" s="124" t="str">
        <f t="shared" si="9"/>
        <v/>
      </c>
      <c r="R176" s="124" t="str">
        <f t="shared" si="10"/>
        <v/>
      </c>
      <c r="S176" s="125" t="str">
        <f t="shared" si="11"/>
        <v/>
      </c>
      <c r="T176" s="125" t="str">
        <f t="array" ref="T176">IF(OR(A176="",C176=""),"",INDEX(PtLookup!$A:$F,MATCH(1,(PtLookup!$A:$A=$A176)*(PtLookup!$B:$B=$C176),0),4))</f>
        <v/>
      </c>
      <c r="U176" s="125" t="str">
        <f t="array" ref="U176">IF(OR(A176="",C176=""),"",INDEX(PtLookup!$A:$F,MATCH(1,(PtLookup!$A:$A=$A176)*(PtLookup!$B:$B=$C176),0),5))</f>
        <v/>
      </c>
      <c r="V176" s="125" t="str">
        <f t="array" ref="V176">IF(OR(A176="",C176=""),"",INDEX(PtLookup!$A:$F,MATCH(1,(PtLookup!$A:$A=$A176)*(PtLookup!$B:$B=$C176),0),6))</f>
        <v/>
      </c>
      <c r="W176" s="126" t="str">
        <f t="shared" si="12"/>
        <v/>
      </c>
      <c r="X176" s="125" t="str">
        <f>IFERROR(__xludf.DUMMYFUNCTION("IF(OR(A176="""",B176=""""),"""",IF(C176=""GRP"",RIGHT(TRIM(LEFT(E176,FIND(""–"",E176)-3)),3),REGEXEXTRACT(LEFT(E176,5),""\w{3}"")))"),"")</f>
        <v/>
      </c>
      <c r="Y176" s="125" t="str">
        <f t="shared" si="13"/>
        <v/>
      </c>
      <c r="Z176" s="125"/>
      <c r="AA176" s="126" t="str">
        <f t="shared" si="14"/>
        <v/>
      </c>
      <c r="AB176" s="125" t="str">
        <f>IFERROR(__xludf.DUMMYFUNCTION("IF(OR(A176="""",B176=""""),"""",IF(C176=""GRP"",TRIM(RIGHT(E176,3)),REGEXEXTRACT(REGEXEXTRACT(MID(E176,F176,100),""[(]\w{3}[)]""),""\w{3}"")))"),"")</f>
        <v/>
      </c>
      <c r="AC176" s="125" t="str">
        <f t="shared" si="15"/>
        <v/>
      </c>
      <c r="AD176" s="125"/>
    </row>
    <row r="177" ht="9.0" customHeight="1">
      <c r="A177" s="120"/>
      <c r="B177" s="121"/>
      <c r="C177" s="122" t="str">
        <f t="array" ref="C177">IFERROR(INDEX(PtLookup!$H:$I,MATCH(B177,PtLookup!$I:$I,0),1),"")</f>
        <v/>
      </c>
      <c r="D177" s="122" t="str">
        <f t="array" ref="D177">IFERROR(INDEX(PtLookup!$A:$F,MATCH(1,(PtLookup!$A:$A=A177)*(PtLookup!$B:$B=C177),0),3),"")</f>
        <v/>
      </c>
      <c r="E177" s="127"/>
      <c r="F177" s="124" t="str">
        <f t="shared" si="1"/>
        <v/>
      </c>
      <c r="G177" s="124" t="str">
        <f t="shared" si="2"/>
        <v/>
      </c>
      <c r="H177" s="124" t="str">
        <f t="shared" si="3"/>
        <v/>
      </c>
      <c r="I177" s="124" t="str">
        <f t="shared" si="4"/>
        <v/>
      </c>
      <c r="J177" s="124" t="str">
        <f t="shared" si="5"/>
        <v/>
      </c>
      <c r="K177" s="124" t="str">
        <f t="shared" si="6"/>
        <v/>
      </c>
      <c r="L177" s="124" t="str">
        <f t="shared" si="7"/>
        <v/>
      </c>
      <c r="M177" s="124" t="str">
        <f t="shared" si="8"/>
        <v/>
      </c>
      <c r="N177" s="124" t="str">
        <f>IFERROR(__xludf.DUMMYFUNCTION("TRIM(IFERROR(IFERROR(REGEXEXTRACT(E177,""\s{2}\w\s""),REGEXEXTRACT(E177,""\s\w\s{2}"")),""""))"),"")</f>
        <v/>
      </c>
      <c r="O177" s="124" t="str">
        <f>IFERROR(__xludf.DUMMYFUNCTION("IF(N177=""p"",REGEXEXTRACT(MID(E177,I177-2,2),""\d+"")+0,"""")"),"")</f>
        <v/>
      </c>
      <c r="P177" s="124" t="str">
        <f>IFERROR(__xludf.DUMMYFUNCTION("IF(N177=""p"",REGEXEXTRACT(MID(E177,I177+1,2),""\d+"")+0,"""")"),"")</f>
        <v/>
      </c>
      <c r="Q177" s="124" t="str">
        <f t="shared" si="9"/>
        <v/>
      </c>
      <c r="R177" s="124" t="str">
        <f t="shared" si="10"/>
        <v/>
      </c>
      <c r="S177" s="125" t="str">
        <f t="shared" si="11"/>
        <v/>
      </c>
      <c r="T177" s="125" t="str">
        <f t="array" ref="T177">IF(OR(A177="",C177=""),"",INDEX(PtLookup!$A:$F,MATCH(1,(PtLookup!$A:$A=$A177)*(PtLookup!$B:$B=$C177),0),4))</f>
        <v/>
      </c>
      <c r="U177" s="125" t="str">
        <f t="array" ref="U177">IF(OR(A177="",C177=""),"",INDEX(PtLookup!$A:$F,MATCH(1,(PtLookup!$A:$A=$A177)*(PtLookup!$B:$B=$C177),0),5))</f>
        <v/>
      </c>
      <c r="V177" s="125" t="str">
        <f t="array" ref="V177">IF(OR(A177="",C177=""),"",INDEX(PtLookup!$A:$F,MATCH(1,(PtLookup!$A:$A=$A177)*(PtLookup!$B:$B=$C177),0),6))</f>
        <v/>
      </c>
      <c r="W177" s="126" t="str">
        <f t="shared" si="12"/>
        <v/>
      </c>
      <c r="X177" s="125" t="str">
        <f>IFERROR(__xludf.DUMMYFUNCTION("IF(OR(A177="""",B177=""""),"""",IF(C177=""GRP"",RIGHT(TRIM(LEFT(E177,FIND(""–"",E177)-3)),3),REGEXEXTRACT(LEFT(E177,5),""\w{3}"")))"),"")</f>
        <v/>
      </c>
      <c r="Y177" s="125" t="str">
        <f t="shared" si="13"/>
        <v/>
      </c>
      <c r="Z177" s="125"/>
      <c r="AA177" s="126" t="str">
        <f t="shared" si="14"/>
        <v/>
      </c>
      <c r="AB177" s="125" t="str">
        <f>IFERROR(__xludf.DUMMYFUNCTION("IF(OR(A177="""",B177=""""),"""",IF(C177=""GRP"",TRIM(RIGHT(E177,3)),REGEXEXTRACT(REGEXEXTRACT(MID(E177,F177,100),""[(]\w{3}[)]""),""\w{3}"")))"),"")</f>
        <v/>
      </c>
      <c r="AC177" s="125" t="str">
        <f t="shared" si="15"/>
        <v/>
      </c>
      <c r="AD177" s="125"/>
    </row>
    <row r="178" ht="9.0" customHeight="1">
      <c r="A178" s="120"/>
      <c r="B178" s="121"/>
      <c r="C178" s="122" t="str">
        <f t="array" ref="C178">IFERROR(INDEX(PtLookup!$H:$I,MATCH(B178,PtLookup!$I:$I,0),1),"")</f>
        <v/>
      </c>
      <c r="D178" s="122" t="str">
        <f t="array" ref="D178">IFERROR(INDEX(PtLookup!$A:$F,MATCH(1,(PtLookup!$A:$A=A178)*(PtLookup!$B:$B=C178),0),3),"")</f>
        <v/>
      </c>
      <c r="E178" s="127"/>
      <c r="F178" s="124" t="str">
        <f t="shared" si="1"/>
        <v/>
      </c>
      <c r="G178" s="124" t="str">
        <f t="shared" si="2"/>
        <v/>
      </c>
      <c r="H178" s="124" t="str">
        <f t="shared" si="3"/>
        <v/>
      </c>
      <c r="I178" s="124" t="str">
        <f t="shared" si="4"/>
        <v/>
      </c>
      <c r="J178" s="124" t="str">
        <f t="shared" si="5"/>
        <v/>
      </c>
      <c r="K178" s="124" t="str">
        <f t="shared" si="6"/>
        <v/>
      </c>
      <c r="L178" s="124" t="str">
        <f t="shared" si="7"/>
        <v/>
      </c>
      <c r="M178" s="124" t="str">
        <f t="shared" si="8"/>
        <v/>
      </c>
      <c r="N178" s="124" t="str">
        <f>IFERROR(__xludf.DUMMYFUNCTION("TRIM(IFERROR(IFERROR(REGEXEXTRACT(E178,""\s{2}\w\s""),REGEXEXTRACT(E178,""\s\w\s{2}"")),""""))"),"")</f>
        <v/>
      </c>
      <c r="O178" s="124" t="str">
        <f>IFERROR(__xludf.DUMMYFUNCTION("IF(N178=""p"",REGEXEXTRACT(MID(E178,I178-2,2),""\d+"")+0,"""")"),"")</f>
        <v/>
      </c>
      <c r="P178" s="124" t="str">
        <f>IFERROR(__xludf.DUMMYFUNCTION("IF(N178=""p"",REGEXEXTRACT(MID(E178,I178+1,2),""\d+"")+0,"""")"),"")</f>
        <v/>
      </c>
      <c r="Q178" s="124" t="str">
        <f t="shared" si="9"/>
        <v/>
      </c>
      <c r="R178" s="124" t="str">
        <f t="shared" si="10"/>
        <v/>
      </c>
      <c r="S178" s="125" t="str">
        <f t="shared" si="11"/>
        <v/>
      </c>
      <c r="T178" s="125" t="str">
        <f t="array" ref="T178">IF(OR(A178="",C178=""),"",INDEX(PtLookup!$A:$F,MATCH(1,(PtLookup!$A:$A=$A178)*(PtLookup!$B:$B=$C178),0),4))</f>
        <v/>
      </c>
      <c r="U178" s="125" t="str">
        <f t="array" ref="U178">IF(OR(A178="",C178=""),"",INDEX(PtLookup!$A:$F,MATCH(1,(PtLookup!$A:$A=$A178)*(PtLookup!$B:$B=$C178),0),5))</f>
        <v/>
      </c>
      <c r="V178" s="125" t="str">
        <f t="array" ref="V178">IF(OR(A178="",C178=""),"",INDEX(PtLookup!$A:$F,MATCH(1,(PtLookup!$A:$A=$A178)*(PtLookup!$B:$B=$C178),0),6))</f>
        <v/>
      </c>
      <c r="W178" s="126" t="str">
        <f t="shared" si="12"/>
        <v/>
      </c>
      <c r="X178" s="125" t="str">
        <f>IFERROR(__xludf.DUMMYFUNCTION("IF(OR(A178="""",B178=""""),"""",IF(C178=""GRP"",RIGHT(TRIM(LEFT(E178,FIND(""–"",E178)-3)),3),REGEXEXTRACT(LEFT(E178,5),""\w{3}"")))"),"")</f>
        <v/>
      </c>
      <c r="Y178" s="125" t="str">
        <f t="shared" si="13"/>
        <v/>
      </c>
      <c r="Z178" s="125"/>
      <c r="AA178" s="126" t="str">
        <f t="shared" si="14"/>
        <v/>
      </c>
      <c r="AB178" s="125" t="str">
        <f>IFERROR(__xludf.DUMMYFUNCTION("IF(OR(A178="""",B178=""""),"""",IF(C178=""GRP"",TRIM(RIGHT(E178,3)),REGEXEXTRACT(REGEXEXTRACT(MID(E178,F178,100),""[(]\w{3}[)]""),""\w{3}"")))"),"")</f>
        <v/>
      </c>
      <c r="AC178" s="125" t="str">
        <f t="shared" si="15"/>
        <v/>
      </c>
      <c r="AD178" s="125"/>
    </row>
    <row r="179" ht="9.0" customHeight="1">
      <c r="A179" s="120"/>
      <c r="B179" s="121"/>
      <c r="C179" s="122" t="str">
        <f t="array" ref="C179">IFERROR(INDEX(PtLookup!$H:$I,MATCH(B179,PtLookup!$I:$I,0),1),"")</f>
        <v/>
      </c>
      <c r="D179" s="122" t="str">
        <f t="array" ref="D179">IFERROR(INDEX(PtLookup!$A:$F,MATCH(1,(PtLookup!$A:$A=A179)*(PtLookup!$B:$B=C179),0),3),"")</f>
        <v/>
      </c>
      <c r="E179" s="127"/>
      <c r="F179" s="124" t="str">
        <f t="shared" si="1"/>
        <v/>
      </c>
      <c r="G179" s="124" t="str">
        <f t="shared" si="2"/>
        <v/>
      </c>
      <c r="H179" s="124" t="str">
        <f t="shared" si="3"/>
        <v/>
      </c>
      <c r="I179" s="124" t="str">
        <f t="shared" si="4"/>
        <v/>
      </c>
      <c r="J179" s="124" t="str">
        <f t="shared" si="5"/>
        <v/>
      </c>
      <c r="K179" s="124" t="str">
        <f t="shared" si="6"/>
        <v/>
      </c>
      <c r="L179" s="124" t="str">
        <f t="shared" si="7"/>
        <v/>
      </c>
      <c r="M179" s="124" t="str">
        <f t="shared" si="8"/>
        <v/>
      </c>
      <c r="N179" s="124" t="str">
        <f>IFERROR(__xludf.DUMMYFUNCTION("TRIM(IFERROR(IFERROR(REGEXEXTRACT(E179,""\s{2}\w\s""),REGEXEXTRACT(E179,""\s\w\s{2}"")),""""))"),"")</f>
        <v/>
      </c>
      <c r="O179" s="124" t="str">
        <f>IFERROR(__xludf.DUMMYFUNCTION("IF(N179=""p"",REGEXEXTRACT(MID(E179,I179-2,2),""\d+"")+0,"""")"),"")</f>
        <v/>
      </c>
      <c r="P179" s="124" t="str">
        <f>IFERROR(__xludf.DUMMYFUNCTION("IF(N179=""p"",REGEXEXTRACT(MID(E179,I179+1,2),""\d+"")+0,"""")"),"")</f>
        <v/>
      </c>
      <c r="Q179" s="124" t="str">
        <f t="shared" si="9"/>
        <v/>
      </c>
      <c r="R179" s="124" t="str">
        <f t="shared" si="10"/>
        <v/>
      </c>
      <c r="S179" s="125" t="str">
        <f t="shared" si="11"/>
        <v/>
      </c>
      <c r="T179" s="125" t="str">
        <f t="array" ref="T179">IF(OR(A179="",C179=""),"",INDEX(PtLookup!$A:$F,MATCH(1,(PtLookup!$A:$A=$A179)*(PtLookup!$B:$B=$C179),0),4))</f>
        <v/>
      </c>
      <c r="U179" s="125" t="str">
        <f t="array" ref="U179">IF(OR(A179="",C179=""),"",INDEX(PtLookup!$A:$F,MATCH(1,(PtLookup!$A:$A=$A179)*(PtLookup!$B:$B=$C179),0),5))</f>
        <v/>
      </c>
      <c r="V179" s="125" t="str">
        <f t="array" ref="V179">IF(OR(A179="",C179=""),"",INDEX(PtLookup!$A:$F,MATCH(1,(PtLookup!$A:$A=$A179)*(PtLookup!$B:$B=$C179),0),6))</f>
        <v/>
      </c>
      <c r="W179" s="126" t="str">
        <f t="shared" si="12"/>
        <v/>
      </c>
      <c r="X179" s="125" t="str">
        <f>IFERROR(__xludf.DUMMYFUNCTION("IF(OR(A179="""",B179=""""),"""",IF(C179=""GRP"",RIGHT(TRIM(LEFT(E179,FIND(""–"",E179)-3)),3),REGEXEXTRACT(LEFT(E179,5),""\w{3}"")))"),"")</f>
        <v/>
      </c>
      <c r="Y179" s="125" t="str">
        <f t="shared" si="13"/>
        <v/>
      </c>
      <c r="Z179" s="125"/>
      <c r="AA179" s="126" t="str">
        <f t="shared" si="14"/>
        <v/>
      </c>
      <c r="AB179" s="125" t="str">
        <f>IFERROR(__xludf.DUMMYFUNCTION("IF(OR(A179="""",B179=""""),"""",IF(C179=""GRP"",TRIM(RIGHT(E179,3)),REGEXEXTRACT(REGEXEXTRACT(MID(E179,F179,100),""[(]\w{3}[)]""),""\w{3}"")))"),"")</f>
        <v/>
      </c>
      <c r="AC179" s="125" t="str">
        <f t="shared" si="15"/>
        <v/>
      </c>
      <c r="AD179" s="125"/>
    </row>
    <row r="180" ht="9.0" customHeight="1">
      <c r="A180" s="120"/>
      <c r="B180" s="121"/>
      <c r="C180" s="122" t="str">
        <f t="array" ref="C180">IFERROR(INDEX(PtLookup!$H:$I,MATCH(B180,PtLookup!$I:$I,0),1),"")</f>
        <v/>
      </c>
      <c r="D180" s="122" t="str">
        <f t="array" ref="D180">IFERROR(INDEX(PtLookup!$A:$F,MATCH(1,(PtLookup!$A:$A=A180)*(PtLookup!$B:$B=C180),0),3),"")</f>
        <v/>
      </c>
      <c r="E180" s="127"/>
      <c r="F180" s="124" t="str">
        <f t="shared" si="1"/>
        <v/>
      </c>
      <c r="G180" s="124" t="str">
        <f t="shared" si="2"/>
        <v/>
      </c>
      <c r="H180" s="124" t="str">
        <f t="shared" si="3"/>
        <v/>
      </c>
      <c r="I180" s="124" t="str">
        <f t="shared" si="4"/>
        <v/>
      </c>
      <c r="J180" s="124" t="str">
        <f t="shared" si="5"/>
        <v/>
      </c>
      <c r="K180" s="124" t="str">
        <f t="shared" si="6"/>
        <v/>
      </c>
      <c r="L180" s="124" t="str">
        <f t="shared" si="7"/>
        <v/>
      </c>
      <c r="M180" s="124" t="str">
        <f t="shared" si="8"/>
        <v/>
      </c>
      <c r="N180" s="124" t="str">
        <f>IFERROR(__xludf.DUMMYFUNCTION("TRIM(IFERROR(IFERROR(REGEXEXTRACT(E180,""\s{2}\w\s""),REGEXEXTRACT(E180,""\s\w\s{2}"")),""""))"),"")</f>
        <v/>
      </c>
      <c r="O180" s="124" t="str">
        <f>IFERROR(__xludf.DUMMYFUNCTION("IF(N180=""p"",REGEXEXTRACT(MID(E180,I180-2,2),""\d+"")+0,"""")"),"")</f>
        <v/>
      </c>
      <c r="P180" s="124" t="str">
        <f>IFERROR(__xludf.DUMMYFUNCTION("IF(N180=""p"",REGEXEXTRACT(MID(E180,I180+1,2),""\d+"")+0,"""")"),"")</f>
        <v/>
      </c>
      <c r="Q180" s="124" t="str">
        <f t="shared" si="9"/>
        <v/>
      </c>
      <c r="R180" s="124" t="str">
        <f t="shared" si="10"/>
        <v/>
      </c>
      <c r="S180" s="125" t="str">
        <f t="shared" si="11"/>
        <v/>
      </c>
      <c r="T180" s="125" t="str">
        <f t="array" ref="T180">IF(OR(A180="",C180=""),"",INDEX(PtLookup!$A:$F,MATCH(1,(PtLookup!$A:$A=$A180)*(PtLookup!$B:$B=$C180),0),4))</f>
        <v/>
      </c>
      <c r="U180" s="125" t="str">
        <f t="array" ref="U180">IF(OR(A180="",C180=""),"",INDEX(PtLookup!$A:$F,MATCH(1,(PtLookup!$A:$A=$A180)*(PtLookup!$B:$B=$C180),0),5))</f>
        <v/>
      </c>
      <c r="V180" s="125" t="str">
        <f t="array" ref="V180">IF(OR(A180="",C180=""),"",INDEX(PtLookup!$A:$F,MATCH(1,(PtLookup!$A:$A=$A180)*(PtLookup!$B:$B=$C180),0),6))</f>
        <v/>
      </c>
      <c r="W180" s="126" t="str">
        <f t="shared" si="12"/>
        <v/>
      </c>
      <c r="X180" s="125" t="str">
        <f>IFERROR(__xludf.DUMMYFUNCTION("IF(OR(A180="""",B180=""""),"""",IF(C180=""GRP"",RIGHT(TRIM(LEFT(E180,FIND(""–"",E180)-3)),3),REGEXEXTRACT(LEFT(E180,5),""\w{3}"")))"),"")</f>
        <v/>
      </c>
      <c r="Y180" s="125" t="str">
        <f t="shared" si="13"/>
        <v/>
      </c>
      <c r="Z180" s="125"/>
      <c r="AA180" s="126" t="str">
        <f t="shared" si="14"/>
        <v/>
      </c>
      <c r="AB180" s="125" t="str">
        <f>IFERROR(__xludf.DUMMYFUNCTION("IF(OR(A180="""",B180=""""),"""",IF(C180=""GRP"",TRIM(RIGHT(E180,3)),REGEXEXTRACT(REGEXEXTRACT(MID(E180,F180,100),""[(]\w{3}[)]""),""\w{3}"")))"),"")</f>
        <v/>
      </c>
      <c r="AC180" s="125" t="str">
        <f t="shared" si="15"/>
        <v/>
      </c>
      <c r="AD180" s="125"/>
    </row>
    <row r="181" ht="9.0" customHeight="1">
      <c r="A181" s="120"/>
      <c r="B181" s="121"/>
      <c r="C181" s="122" t="str">
        <f t="array" ref="C181">IFERROR(INDEX(PtLookup!$H:$I,MATCH(B181,PtLookup!$I:$I,0),1),"")</f>
        <v/>
      </c>
      <c r="D181" s="122" t="str">
        <f t="array" ref="D181">IFERROR(INDEX(PtLookup!$A:$F,MATCH(1,(PtLookup!$A:$A=A181)*(PtLookup!$B:$B=C181),0),3),"")</f>
        <v/>
      </c>
      <c r="E181" s="127"/>
      <c r="F181" s="124" t="str">
        <f t="shared" si="1"/>
        <v/>
      </c>
      <c r="G181" s="124" t="str">
        <f t="shared" si="2"/>
        <v/>
      </c>
      <c r="H181" s="124" t="str">
        <f t="shared" si="3"/>
        <v/>
      </c>
      <c r="I181" s="124" t="str">
        <f t="shared" si="4"/>
        <v/>
      </c>
      <c r="J181" s="124" t="str">
        <f t="shared" si="5"/>
        <v/>
      </c>
      <c r="K181" s="124" t="str">
        <f t="shared" si="6"/>
        <v/>
      </c>
      <c r="L181" s="124" t="str">
        <f t="shared" si="7"/>
        <v/>
      </c>
      <c r="M181" s="124" t="str">
        <f t="shared" si="8"/>
        <v/>
      </c>
      <c r="N181" s="124" t="str">
        <f>IFERROR(__xludf.DUMMYFUNCTION("TRIM(IFERROR(IFERROR(REGEXEXTRACT(E181,""\s{2}\w\s""),REGEXEXTRACT(E181,""\s\w\s{2}"")),""""))"),"")</f>
        <v/>
      </c>
      <c r="O181" s="124" t="str">
        <f>IFERROR(__xludf.DUMMYFUNCTION("IF(N181=""p"",REGEXEXTRACT(MID(E181,I181-2,2),""\d+"")+0,"""")"),"")</f>
        <v/>
      </c>
      <c r="P181" s="124" t="str">
        <f>IFERROR(__xludf.DUMMYFUNCTION("IF(N181=""p"",REGEXEXTRACT(MID(E181,I181+1,2),""\d+"")+0,"""")"),"")</f>
        <v/>
      </c>
      <c r="Q181" s="124" t="str">
        <f t="shared" si="9"/>
        <v/>
      </c>
      <c r="R181" s="124" t="str">
        <f t="shared" si="10"/>
        <v/>
      </c>
      <c r="S181" s="125" t="str">
        <f t="shared" si="11"/>
        <v/>
      </c>
      <c r="T181" s="125" t="str">
        <f t="array" ref="T181">IF(OR(A181="",C181=""),"",INDEX(PtLookup!$A:$F,MATCH(1,(PtLookup!$A:$A=$A181)*(PtLookup!$B:$B=$C181),0),4))</f>
        <v/>
      </c>
      <c r="U181" s="125" t="str">
        <f t="array" ref="U181">IF(OR(A181="",C181=""),"",INDEX(PtLookup!$A:$F,MATCH(1,(PtLookup!$A:$A=$A181)*(PtLookup!$B:$B=$C181),0),5))</f>
        <v/>
      </c>
      <c r="V181" s="125" t="str">
        <f t="array" ref="V181">IF(OR(A181="",C181=""),"",INDEX(PtLookup!$A:$F,MATCH(1,(PtLookup!$A:$A=$A181)*(PtLookup!$B:$B=$C181),0),6))</f>
        <v/>
      </c>
      <c r="W181" s="126" t="str">
        <f t="shared" si="12"/>
        <v/>
      </c>
      <c r="X181" s="125" t="str">
        <f>IFERROR(__xludf.DUMMYFUNCTION("IF(OR(A181="""",B181=""""),"""",IF(C181=""GRP"",RIGHT(TRIM(LEFT(E181,FIND(""–"",E181)-3)),3),REGEXEXTRACT(LEFT(E181,5),""\w{3}"")))"),"")</f>
        <v/>
      </c>
      <c r="Y181" s="125" t="str">
        <f t="shared" si="13"/>
        <v/>
      </c>
      <c r="Z181" s="125"/>
      <c r="AA181" s="126" t="str">
        <f t="shared" si="14"/>
        <v/>
      </c>
      <c r="AB181" s="125" t="str">
        <f>IFERROR(__xludf.DUMMYFUNCTION("IF(OR(A181="""",B181=""""),"""",IF(C181=""GRP"",TRIM(RIGHT(E181,3)),REGEXEXTRACT(REGEXEXTRACT(MID(E181,F181,100),""[(]\w{3}[)]""),""\w{3}"")))"),"")</f>
        <v/>
      </c>
      <c r="AC181" s="125" t="str">
        <f t="shared" si="15"/>
        <v/>
      </c>
      <c r="AD181" s="125"/>
    </row>
    <row r="182" ht="9.0" customHeight="1">
      <c r="A182" s="120"/>
      <c r="B182" s="121"/>
      <c r="C182" s="122" t="str">
        <f t="array" ref="C182">IFERROR(INDEX(PtLookup!$H:$I,MATCH(B182,PtLookup!$I:$I,0),1),"")</f>
        <v/>
      </c>
      <c r="D182" s="122" t="str">
        <f t="array" ref="D182">IFERROR(INDEX(PtLookup!$A:$F,MATCH(1,(PtLookup!$A:$A=A182)*(PtLookup!$B:$B=C182),0),3),"")</f>
        <v/>
      </c>
      <c r="E182" s="127"/>
      <c r="F182" s="124" t="str">
        <f t="shared" si="1"/>
        <v/>
      </c>
      <c r="G182" s="124" t="str">
        <f t="shared" si="2"/>
        <v/>
      </c>
      <c r="H182" s="124" t="str">
        <f t="shared" si="3"/>
        <v/>
      </c>
      <c r="I182" s="124" t="str">
        <f t="shared" si="4"/>
        <v/>
      </c>
      <c r="J182" s="124" t="str">
        <f t="shared" si="5"/>
        <v/>
      </c>
      <c r="K182" s="124" t="str">
        <f t="shared" si="6"/>
        <v/>
      </c>
      <c r="L182" s="124" t="str">
        <f t="shared" si="7"/>
        <v/>
      </c>
      <c r="M182" s="124" t="str">
        <f t="shared" si="8"/>
        <v/>
      </c>
      <c r="N182" s="124" t="str">
        <f>IFERROR(__xludf.DUMMYFUNCTION("TRIM(IFERROR(IFERROR(REGEXEXTRACT(E182,""\s{2}\w\s""),REGEXEXTRACT(E182,""\s\w\s{2}"")),""""))"),"")</f>
        <v/>
      </c>
      <c r="O182" s="124" t="str">
        <f>IFERROR(__xludf.DUMMYFUNCTION("IF(N182=""p"",REGEXEXTRACT(MID(E182,I182-2,2),""\d+"")+0,"""")"),"")</f>
        <v/>
      </c>
      <c r="P182" s="124" t="str">
        <f>IFERROR(__xludf.DUMMYFUNCTION("IF(N182=""p"",REGEXEXTRACT(MID(E182,I182+1,2),""\d+"")+0,"""")"),"")</f>
        <v/>
      </c>
      <c r="Q182" s="124" t="str">
        <f t="shared" si="9"/>
        <v/>
      </c>
      <c r="R182" s="124" t="str">
        <f t="shared" si="10"/>
        <v/>
      </c>
      <c r="S182" s="125" t="str">
        <f t="shared" si="11"/>
        <v/>
      </c>
      <c r="T182" s="125" t="str">
        <f t="array" ref="T182">IF(OR(A182="",C182=""),"",INDEX(PtLookup!$A:$F,MATCH(1,(PtLookup!$A:$A=$A182)*(PtLookup!$B:$B=$C182),0),4))</f>
        <v/>
      </c>
      <c r="U182" s="125" t="str">
        <f t="array" ref="U182">IF(OR(A182="",C182=""),"",INDEX(PtLookup!$A:$F,MATCH(1,(PtLookup!$A:$A=$A182)*(PtLookup!$B:$B=$C182),0),5))</f>
        <v/>
      </c>
      <c r="V182" s="125" t="str">
        <f t="array" ref="V182">IF(OR(A182="",C182=""),"",INDEX(PtLookup!$A:$F,MATCH(1,(PtLookup!$A:$A=$A182)*(PtLookup!$B:$B=$C182),0),6))</f>
        <v/>
      </c>
      <c r="W182" s="126" t="str">
        <f t="shared" si="12"/>
        <v/>
      </c>
      <c r="X182" s="125" t="str">
        <f>IFERROR(__xludf.DUMMYFUNCTION("IF(OR(A182="""",B182=""""),"""",IF(C182=""GRP"",RIGHT(TRIM(LEFT(E182,FIND(""–"",E182)-3)),3),REGEXEXTRACT(LEFT(E182,5),""\w{3}"")))"),"")</f>
        <v/>
      </c>
      <c r="Y182" s="125" t="str">
        <f t="shared" si="13"/>
        <v/>
      </c>
      <c r="Z182" s="125"/>
      <c r="AA182" s="126" t="str">
        <f t="shared" si="14"/>
        <v/>
      </c>
      <c r="AB182" s="125" t="str">
        <f>IFERROR(__xludf.DUMMYFUNCTION("IF(OR(A182="""",B182=""""),"""",IF(C182=""GRP"",TRIM(RIGHT(E182,3)),REGEXEXTRACT(REGEXEXTRACT(MID(E182,F182,100),""[(]\w{3}[)]""),""\w{3}"")))"),"")</f>
        <v/>
      </c>
      <c r="AC182" s="125" t="str">
        <f t="shared" si="15"/>
        <v/>
      </c>
      <c r="AD182" s="125"/>
    </row>
    <row r="183" ht="9.0" customHeight="1">
      <c r="A183" s="120"/>
      <c r="B183" s="121"/>
      <c r="C183" s="122" t="str">
        <f t="array" ref="C183">IFERROR(INDEX(PtLookup!$H:$I,MATCH(B183,PtLookup!$I:$I,0),1),"")</f>
        <v/>
      </c>
      <c r="D183" s="122" t="str">
        <f t="array" ref="D183">IFERROR(INDEX(PtLookup!$A:$F,MATCH(1,(PtLookup!$A:$A=A183)*(PtLookup!$B:$B=C183),0),3),"")</f>
        <v/>
      </c>
      <c r="E183" s="127"/>
      <c r="F183" s="124" t="str">
        <f t="shared" si="1"/>
        <v/>
      </c>
      <c r="G183" s="124" t="str">
        <f t="shared" si="2"/>
        <v/>
      </c>
      <c r="H183" s="124" t="str">
        <f t="shared" si="3"/>
        <v/>
      </c>
      <c r="I183" s="124" t="str">
        <f t="shared" si="4"/>
        <v/>
      </c>
      <c r="J183" s="124" t="str">
        <f t="shared" si="5"/>
        <v/>
      </c>
      <c r="K183" s="124" t="str">
        <f t="shared" si="6"/>
        <v/>
      </c>
      <c r="L183" s="124" t="str">
        <f t="shared" si="7"/>
        <v/>
      </c>
      <c r="M183" s="124" t="str">
        <f t="shared" si="8"/>
        <v/>
      </c>
      <c r="N183" s="124" t="str">
        <f>IFERROR(__xludf.DUMMYFUNCTION("TRIM(IFERROR(IFERROR(REGEXEXTRACT(E183,""\s{2}\w\s""),REGEXEXTRACT(E183,""\s\w\s{2}"")),""""))"),"")</f>
        <v/>
      </c>
      <c r="O183" s="124" t="str">
        <f>IFERROR(__xludf.DUMMYFUNCTION("IF(N183=""p"",REGEXEXTRACT(MID(E183,I183-2,2),""\d+"")+0,"""")"),"")</f>
        <v/>
      </c>
      <c r="P183" s="124" t="str">
        <f>IFERROR(__xludf.DUMMYFUNCTION("IF(N183=""p"",REGEXEXTRACT(MID(E183,I183+1,2),""\d+"")+0,"""")"),"")</f>
        <v/>
      </c>
      <c r="Q183" s="124" t="str">
        <f t="shared" si="9"/>
        <v/>
      </c>
      <c r="R183" s="124" t="str">
        <f t="shared" si="10"/>
        <v/>
      </c>
      <c r="S183" s="125" t="str">
        <f t="shared" si="11"/>
        <v/>
      </c>
      <c r="T183" s="125" t="str">
        <f t="array" ref="T183">IF(OR(A183="",C183=""),"",INDEX(PtLookup!$A:$F,MATCH(1,(PtLookup!$A:$A=$A183)*(PtLookup!$B:$B=$C183),0),4))</f>
        <v/>
      </c>
      <c r="U183" s="125" t="str">
        <f t="array" ref="U183">IF(OR(A183="",C183=""),"",INDEX(PtLookup!$A:$F,MATCH(1,(PtLookup!$A:$A=$A183)*(PtLookup!$B:$B=$C183),0),5))</f>
        <v/>
      </c>
      <c r="V183" s="125" t="str">
        <f t="array" ref="V183">IF(OR(A183="",C183=""),"",INDEX(PtLookup!$A:$F,MATCH(1,(PtLookup!$A:$A=$A183)*(PtLookup!$B:$B=$C183),0),6))</f>
        <v/>
      </c>
      <c r="W183" s="126" t="str">
        <f t="shared" si="12"/>
        <v/>
      </c>
      <c r="X183" s="125" t="str">
        <f>IFERROR(__xludf.DUMMYFUNCTION("IF(OR(A183="""",B183=""""),"""",IF(C183=""GRP"",RIGHT(TRIM(LEFT(E183,FIND(""–"",E183)-3)),3),REGEXEXTRACT(LEFT(E183,5),""\w{3}"")))"),"")</f>
        <v/>
      </c>
      <c r="Y183" s="125" t="str">
        <f t="shared" si="13"/>
        <v/>
      </c>
      <c r="Z183" s="125"/>
      <c r="AA183" s="126" t="str">
        <f t="shared" si="14"/>
        <v/>
      </c>
      <c r="AB183" s="125" t="str">
        <f>IFERROR(__xludf.DUMMYFUNCTION("IF(OR(A183="""",B183=""""),"""",IF(C183=""GRP"",TRIM(RIGHT(E183,3)),REGEXEXTRACT(REGEXEXTRACT(MID(E183,F183,100),""[(]\w{3}[)]""),""\w{3}"")))"),"")</f>
        <v/>
      </c>
      <c r="AC183" s="125" t="str">
        <f t="shared" si="15"/>
        <v/>
      </c>
      <c r="AD183" s="125"/>
    </row>
    <row r="184" ht="9.0" customHeight="1">
      <c r="A184" s="120"/>
      <c r="B184" s="121"/>
      <c r="C184" s="122" t="str">
        <f t="array" ref="C184">IFERROR(INDEX(PtLookup!$H:$I,MATCH(B184,PtLookup!$I:$I,0),1),"")</f>
        <v/>
      </c>
      <c r="D184" s="122" t="str">
        <f t="array" ref="D184">IFERROR(INDEX(PtLookup!$A:$F,MATCH(1,(PtLookup!$A:$A=A184)*(PtLookup!$B:$B=C184),0),3),"")</f>
        <v/>
      </c>
      <c r="E184" s="127"/>
      <c r="F184" s="124" t="str">
        <f t="shared" si="1"/>
        <v/>
      </c>
      <c r="G184" s="124" t="str">
        <f t="shared" si="2"/>
        <v/>
      </c>
      <c r="H184" s="124" t="str">
        <f t="shared" si="3"/>
        <v/>
      </c>
      <c r="I184" s="124" t="str">
        <f t="shared" si="4"/>
        <v/>
      </c>
      <c r="J184" s="124" t="str">
        <f t="shared" si="5"/>
        <v/>
      </c>
      <c r="K184" s="124" t="str">
        <f t="shared" si="6"/>
        <v/>
      </c>
      <c r="L184" s="124" t="str">
        <f t="shared" si="7"/>
        <v/>
      </c>
      <c r="M184" s="124" t="str">
        <f t="shared" si="8"/>
        <v/>
      </c>
      <c r="N184" s="124" t="str">
        <f>IFERROR(__xludf.DUMMYFUNCTION("TRIM(IFERROR(IFERROR(REGEXEXTRACT(E184,""\s{2}\w\s""),REGEXEXTRACT(E184,""\s\w\s{2}"")),""""))"),"")</f>
        <v/>
      </c>
      <c r="O184" s="124" t="str">
        <f>IFERROR(__xludf.DUMMYFUNCTION("IF(N184=""p"",REGEXEXTRACT(MID(E184,I184-2,2),""\d+"")+0,"""")"),"")</f>
        <v/>
      </c>
      <c r="P184" s="124" t="str">
        <f>IFERROR(__xludf.DUMMYFUNCTION("IF(N184=""p"",REGEXEXTRACT(MID(E184,I184+1,2),""\d+"")+0,"""")"),"")</f>
        <v/>
      </c>
      <c r="Q184" s="124" t="str">
        <f t="shared" si="9"/>
        <v/>
      </c>
      <c r="R184" s="124" t="str">
        <f t="shared" si="10"/>
        <v/>
      </c>
      <c r="S184" s="125" t="str">
        <f t="shared" si="11"/>
        <v/>
      </c>
      <c r="T184" s="125" t="str">
        <f t="array" ref="T184">IF(OR(A184="",C184=""),"",INDEX(PtLookup!$A:$F,MATCH(1,(PtLookup!$A:$A=$A184)*(PtLookup!$B:$B=$C184),0),4))</f>
        <v/>
      </c>
      <c r="U184" s="125" t="str">
        <f t="array" ref="U184">IF(OR(A184="",C184=""),"",INDEX(PtLookup!$A:$F,MATCH(1,(PtLookup!$A:$A=$A184)*(PtLookup!$B:$B=$C184),0),5))</f>
        <v/>
      </c>
      <c r="V184" s="125" t="str">
        <f t="array" ref="V184">IF(OR(A184="",C184=""),"",INDEX(PtLookup!$A:$F,MATCH(1,(PtLookup!$A:$A=$A184)*(PtLookup!$B:$B=$C184),0),6))</f>
        <v/>
      </c>
      <c r="W184" s="126" t="str">
        <f t="shared" si="12"/>
        <v/>
      </c>
      <c r="X184" s="125" t="str">
        <f>IFERROR(__xludf.DUMMYFUNCTION("IF(OR(A184="""",B184=""""),"""",IF(C184=""GRP"",RIGHT(TRIM(LEFT(E184,FIND(""–"",E184)-3)),3),REGEXEXTRACT(LEFT(E184,5),""\w{3}"")))"),"")</f>
        <v/>
      </c>
      <c r="Y184" s="125" t="str">
        <f t="shared" si="13"/>
        <v/>
      </c>
      <c r="Z184" s="125"/>
      <c r="AA184" s="126" t="str">
        <f t="shared" si="14"/>
        <v/>
      </c>
      <c r="AB184" s="125" t="str">
        <f>IFERROR(__xludf.DUMMYFUNCTION("IF(OR(A184="""",B184=""""),"""",IF(C184=""GRP"",TRIM(RIGHT(E184,3)),REGEXEXTRACT(REGEXEXTRACT(MID(E184,F184,100),""[(]\w{3}[)]""),""\w{3}"")))"),"")</f>
        <v/>
      </c>
      <c r="AC184" s="125" t="str">
        <f t="shared" si="15"/>
        <v/>
      </c>
      <c r="AD184" s="125"/>
    </row>
    <row r="185" ht="9.0" customHeight="1">
      <c r="A185" s="120"/>
      <c r="B185" s="121"/>
      <c r="C185" s="122" t="str">
        <f t="array" ref="C185">IFERROR(INDEX(PtLookup!$H:$I,MATCH(B185,PtLookup!$I:$I,0),1),"")</f>
        <v/>
      </c>
      <c r="D185" s="122" t="str">
        <f t="array" ref="D185">IFERROR(INDEX(PtLookup!$A:$F,MATCH(1,(PtLookup!$A:$A=A185)*(PtLookup!$B:$B=C185),0),3),"")</f>
        <v/>
      </c>
      <c r="E185" s="127"/>
      <c r="F185" s="124" t="str">
        <f t="shared" si="1"/>
        <v/>
      </c>
      <c r="G185" s="124" t="str">
        <f t="shared" si="2"/>
        <v/>
      </c>
      <c r="H185" s="124" t="str">
        <f t="shared" si="3"/>
        <v/>
      </c>
      <c r="I185" s="124" t="str">
        <f t="shared" si="4"/>
        <v/>
      </c>
      <c r="J185" s="124" t="str">
        <f t="shared" si="5"/>
        <v/>
      </c>
      <c r="K185" s="124" t="str">
        <f t="shared" si="6"/>
        <v/>
      </c>
      <c r="L185" s="124" t="str">
        <f t="shared" si="7"/>
        <v/>
      </c>
      <c r="M185" s="124" t="str">
        <f t="shared" si="8"/>
        <v/>
      </c>
      <c r="N185" s="124" t="str">
        <f>IFERROR(__xludf.DUMMYFUNCTION("TRIM(IFERROR(IFERROR(REGEXEXTRACT(E185,""\s{2}\w\s""),REGEXEXTRACT(E185,""\s\w\s{2}"")),""""))"),"")</f>
        <v/>
      </c>
      <c r="O185" s="124" t="str">
        <f>IFERROR(__xludf.DUMMYFUNCTION("IF(N185=""p"",REGEXEXTRACT(MID(E185,I185-2,2),""\d+"")+0,"""")"),"")</f>
        <v/>
      </c>
      <c r="P185" s="124" t="str">
        <f>IFERROR(__xludf.DUMMYFUNCTION("IF(N185=""p"",REGEXEXTRACT(MID(E185,I185+1,2),""\d+"")+0,"""")"),"")</f>
        <v/>
      </c>
      <c r="Q185" s="124" t="str">
        <f t="shared" si="9"/>
        <v/>
      </c>
      <c r="R185" s="124" t="str">
        <f t="shared" si="10"/>
        <v/>
      </c>
      <c r="S185" s="125" t="str">
        <f t="shared" si="11"/>
        <v/>
      </c>
      <c r="T185" s="125" t="str">
        <f t="array" ref="T185">IF(OR(A185="",C185=""),"",INDEX(PtLookup!$A:$F,MATCH(1,(PtLookup!$A:$A=$A185)*(PtLookup!$B:$B=$C185),0),4))</f>
        <v/>
      </c>
      <c r="U185" s="125" t="str">
        <f t="array" ref="U185">IF(OR(A185="",C185=""),"",INDEX(PtLookup!$A:$F,MATCH(1,(PtLookup!$A:$A=$A185)*(PtLookup!$B:$B=$C185),0),5))</f>
        <v/>
      </c>
      <c r="V185" s="125" t="str">
        <f t="array" ref="V185">IF(OR(A185="",C185=""),"",INDEX(PtLookup!$A:$F,MATCH(1,(PtLookup!$A:$A=$A185)*(PtLookup!$B:$B=$C185),0),6))</f>
        <v/>
      </c>
      <c r="W185" s="126" t="str">
        <f t="shared" si="12"/>
        <v/>
      </c>
      <c r="X185" s="125" t="str">
        <f>IFERROR(__xludf.DUMMYFUNCTION("IF(OR(A185="""",B185=""""),"""",IF(C185=""GRP"",RIGHT(TRIM(LEFT(E185,FIND(""–"",E185)-3)),3),REGEXEXTRACT(LEFT(E185,5),""\w{3}"")))"),"")</f>
        <v/>
      </c>
      <c r="Y185" s="125" t="str">
        <f t="shared" si="13"/>
        <v/>
      </c>
      <c r="Z185" s="125"/>
      <c r="AA185" s="126" t="str">
        <f t="shared" si="14"/>
        <v/>
      </c>
      <c r="AB185" s="125" t="str">
        <f>IFERROR(__xludf.DUMMYFUNCTION("IF(OR(A185="""",B185=""""),"""",IF(C185=""GRP"",TRIM(RIGHT(E185,3)),REGEXEXTRACT(REGEXEXTRACT(MID(E185,F185,100),""[(]\w{3}[)]""),""\w{3}"")))"),"")</f>
        <v/>
      </c>
      <c r="AC185" s="125" t="str">
        <f t="shared" si="15"/>
        <v/>
      </c>
      <c r="AD185" s="125"/>
    </row>
    <row r="186" ht="9.0" customHeight="1">
      <c r="A186" s="120"/>
      <c r="B186" s="121"/>
      <c r="C186" s="122" t="str">
        <f t="array" ref="C186">IFERROR(INDEX(PtLookup!$H:$I,MATCH(B186,PtLookup!$I:$I,0),1),"")</f>
        <v/>
      </c>
      <c r="D186" s="122" t="str">
        <f t="array" ref="D186">IFERROR(INDEX(PtLookup!$A:$F,MATCH(1,(PtLookup!$A:$A=A186)*(PtLookup!$B:$B=C186),0),3),"")</f>
        <v/>
      </c>
      <c r="E186" s="127"/>
      <c r="F186" s="124" t="str">
        <f t="shared" si="1"/>
        <v/>
      </c>
      <c r="G186" s="124" t="str">
        <f t="shared" si="2"/>
        <v/>
      </c>
      <c r="H186" s="124" t="str">
        <f t="shared" si="3"/>
        <v/>
      </c>
      <c r="I186" s="124" t="str">
        <f t="shared" si="4"/>
        <v/>
      </c>
      <c r="J186" s="124" t="str">
        <f t="shared" si="5"/>
        <v/>
      </c>
      <c r="K186" s="124" t="str">
        <f t="shared" si="6"/>
        <v/>
      </c>
      <c r="L186" s="124" t="str">
        <f t="shared" si="7"/>
        <v/>
      </c>
      <c r="M186" s="124" t="str">
        <f t="shared" si="8"/>
        <v/>
      </c>
      <c r="N186" s="124" t="str">
        <f>IFERROR(__xludf.DUMMYFUNCTION("TRIM(IFERROR(IFERROR(REGEXEXTRACT(E186,""\s{2}\w\s""),REGEXEXTRACT(E186,""\s\w\s{2}"")),""""))"),"")</f>
        <v/>
      </c>
      <c r="O186" s="124" t="str">
        <f>IFERROR(__xludf.DUMMYFUNCTION("IF(N186=""p"",REGEXEXTRACT(MID(E186,I186-2,2),""\d+"")+0,"""")"),"")</f>
        <v/>
      </c>
      <c r="P186" s="124" t="str">
        <f>IFERROR(__xludf.DUMMYFUNCTION("IF(N186=""p"",REGEXEXTRACT(MID(E186,I186+1,2),""\d+"")+0,"""")"),"")</f>
        <v/>
      </c>
      <c r="Q186" s="124" t="str">
        <f t="shared" si="9"/>
        <v/>
      </c>
      <c r="R186" s="124" t="str">
        <f t="shared" si="10"/>
        <v/>
      </c>
      <c r="S186" s="125" t="str">
        <f t="shared" si="11"/>
        <v/>
      </c>
      <c r="T186" s="125" t="str">
        <f t="array" ref="T186">IF(OR(A186="",C186=""),"",INDEX(PtLookup!$A:$F,MATCH(1,(PtLookup!$A:$A=$A186)*(PtLookup!$B:$B=$C186),0),4))</f>
        <v/>
      </c>
      <c r="U186" s="125" t="str">
        <f t="array" ref="U186">IF(OR(A186="",C186=""),"",INDEX(PtLookup!$A:$F,MATCH(1,(PtLookup!$A:$A=$A186)*(PtLookup!$B:$B=$C186),0),5))</f>
        <v/>
      </c>
      <c r="V186" s="125" t="str">
        <f t="array" ref="V186">IF(OR(A186="",C186=""),"",INDEX(PtLookup!$A:$F,MATCH(1,(PtLookup!$A:$A=$A186)*(PtLookup!$B:$B=$C186),0),6))</f>
        <v/>
      </c>
      <c r="W186" s="126" t="str">
        <f t="shared" si="12"/>
        <v/>
      </c>
      <c r="X186" s="125" t="str">
        <f>IFERROR(__xludf.DUMMYFUNCTION("IF(OR(A186="""",B186=""""),"""",IF(C186=""GRP"",RIGHT(TRIM(LEFT(E186,FIND(""–"",E186)-3)),3),REGEXEXTRACT(LEFT(E186,5),""\w{3}"")))"),"")</f>
        <v/>
      </c>
      <c r="Y186" s="125" t="str">
        <f t="shared" si="13"/>
        <v/>
      </c>
      <c r="Z186" s="125"/>
      <c r="AA186" s="126" t="str">
        <f t="shared" si="14"/>
        <v/>
      </c>
      <c r="AB186" s="125" t="str">
        <f>IFERROR(__xludf.DUMMYFUNCTION("IF(OR(A186="""",B186=""""),"""",IF(C186=""GRP"",TRIM(RIGHT(E186,3)),REGEXEXTRACT(REGEXEXTRACT(MID(E186,F186,100),""[(]\w{3}[)]""),""\w{3}"")))"),"")</f>
        <v/>
      </c>
      <c r="AC186" s="125" t="str">
        <f t="shared" si="15"/>
        <v/>
      </c>
      <c r="AD186" s="125"/>
    </row>
    <row r="187" ht="9.0" customHeight="1">
      <c r="A187" s="120"/>
      <c r="B187" s="121"/>
      <c r="C187" s="122" t="str">
        <f t="array" ref="C187">IFERROR(INDEX(PtLookup!$H:$I,MATCH(B187,PtLookup!$I:$I,0),1),"")</f>
        <v/>
      </c>
      <c r="D187" s="122" t="str">
        <f t="array" ref="D187">IFERROR(INDEX(PtLookup!$A:$F,MATCH(1,(PtLookup!$A:$A=A187)*(PtLookup!$B:$B=C187),0),3),"")</f>
        <v/>
      </c>
      <c r="E187" s="127"/>
      <c r="F187" s="124" t="str">
        <f t="shared" si="1"/>
        <v/>
      </c>
      <c r="G187" s="124" t="str">
        <f t="shared" si="2"/>
        <v/>
      </c>
      <c r="H187" s="124" t="str">
        <f t="shared" si="3"/>
        <v/>
      </c>
      <c r="I187" s="124" t="str">
        <f t="shared" si="4"/>
        <v/>
      </c>
      <c r="J187" s="124" t="str">
        <f t="shared" si="5"/>
        <v/>
      </c>
      <c r="K187" s="124" t="str">
        <f t="shared" si="6"/>
        <v/>
      </c>
      <c r="L187" s="124" t="str">
        <f t="shared" si="7"/>
        <v/>
      </c>
      <c r="M187" s="124" t="str">
        <f t="shared" si="8"/>
        <v/>
      </c>
      <c r="N187" s="124" t="str">
        <f>IFERROR(__xludf.DUMMYFUNCTION("TRIM(IFERROR(IFERROR(REGEXEXTRACT(E187,""\s{2}\w\s""),REGEXEXTRACT(E187,""\s\w\s{2}"")),""""))"),"")</f>
        <v/>
      </c>
      <c r="O187" s="124" t="str">
        <f>IFERROR(__xludf.DUMMYFUNCTION("IF(N187=""p"",REGEXEXTRACT(MID(E187,I187-2,2),""\d+"")+0,"""")"),"")</f>
        <v/>
      </c>
      <c r="P187" s="124" t="str">
        <f>IFERROR(__xludf.DUMMYFUNCTION("IF(N187=""p"",REGEXEXTRACT(MID(E187,I187+1,2),""\d+"")+0,"""")"),"")</f>
        <v/>
      </c>
      <c r="Q187" s="124" t="str">
        <f t="shared" si="9"/>
        <v/>
      </c>
      <c r="R187" s="124" t="str">
        <f t="shared" si="10"/>
        <v/>
      </c>
      <c r="S187" s="125" t="str">
        <f t="shared" si="11"/>
        <v/>
      </c>
      <c r="T187" s="125" t="str">
        <f t="array" ref="T187">IF(OR(A187="",C187=""),"",INDEX(PtLookup!$A:$F,MATCH(1,(PtLookup!$A:$A=$A187)*(PtLookup!$B:$B=$C187),0),4))</f>
        <v/>
      </c>
      <c r="U187" s="125" t="str">
        <f t="array" ref="U187">IF(OR(A187="",C187=""),"",INDEX(PtLookup!$A:$F,MATCH(1,(PtLookup!$A:$A=$A187)*(PtLookup!$B:$B=$C187),0),5))</f>
        <v/>
      </c>
      <c r="V187" s="125" t="str">
        <f t="array" ref="V187">IF(OR(A187="",C187=""),"",INDEX(PtLookup!$A:$F,MATCH(1,(PtLookup!$A:$A=$A187)*(PtLookup!$B:$B=$C187),0),6))</f>
        <v/>
      </c>
      <c r="W187" s="126" t="str">
        <f t="shared" si="12"/>
        <v/>
      </c>
      <c r="X187" s="125" t="str">
        <f>IFERROR(__xludf.DUMMYFUNCTION("IF(OR(A187="""",B187=""""),"""",IF(C187=""GRP"",RIGHT(TRIM(LEFT(E187,FIND(""–"",E187)-3)),3),REGEXEXTRACT(LEFT(E187,5),""\w{3}"")))"),"")</f>
        <v/>
      </c>
      <c r="Y187" s="125" t="str">
        <f t="shared" si="13"/>
        <v/>
      </c>
      <c r="Z187" s="125"/>
      <c r="AA187" s="126" t="str">
        <f t="shared" si="14"/>
        <v/>
      </c>
      <c r="AB187" s="125" t="str">
        <f>IFERROR(__xludf.DUMMYFUNCTION("IF(OR(A187="""",B187=""""),"""",IF(C187=""GRP"",TRIM(RIGHT(E187,3)),REGEXEXTRACT(REGEXEXTRACT(MID(E187,F187,100),""[(]\w{3}[)]""),""\w{3}"")))"),"")</f>
        <v/>
      </c>
      <c r="AC187" s="125" t="str">
        <f t="shared" si="15"/>
        <v/>
      </c>
      <c r="AD187" s="125"/>
    </row>
    <row r="188" ht="9.0" customHeight="1">
      <c r="A188" s="120"/>
      <c r="B188" s="121"/>
      <c r="C188" s="122" t="str">
        <f t="array" ref="C188">IFERROR(INDEX(PtLookup!$H:$I,MATCH(B188,PtLookup!$I:$I,0),1),"")</f>
        <v/>
      </c>
      <c r="D188" s="122" t="str">
        <f t="array" ref="D188">IFERROR(INDEX(PtLookup!$A:$F,MATCH(1,(PtLookup!$A:$A=A188)*(PtLookup!$B:$B=C188),0),3),"")</f>
        <v/>
      </c>
      <c r="E188" s="127"/>
      <c r="F188" s="124" t="str">
        <f t="shared" si="1"/>
        <v/>
      </c>
      <c r="G188" s="124" t="str">
        <f t="shared" si="2"/>
        <v/>
      </c>
      <c r="H188" s="124" t="str">
        <f t="shared" si="3"/>
        <v/>
      </c>
      <c r="I188" s="124" t="str">
        <f t="shared" si="4"/>
        <v/>
      </c>
      <c r="J188" s="124" t="str">
        <f t="shared" si="5"/>
        <v/>
      </c>
      <c r="K188" s="124" t="str">
        <f t="shared" si="6"/>
        <v/>
      </c>
      <c r="L188" s="124" t="str">
        <f t="shared" si="7"/>
        <v/>
      </c>
      <c r="M188" s="124" t="str">
        <f t="shared" si="8"/>
        <v/>
      </c>
      <c r="N188" s="124" t="str">
        <f>IFERROR(__xludf.DUMMYFUNCTION("TRIM(IFERROR(IFERROR(REGEXEXTRACT(E188,""\s{2}\w\s""),REGEXEXTRACT(E188,""\s\w\s{2}"")),""""))"),"")</f>
        <v/>
      </c>
      <c r="O188" s="124" t="str">
        <f>IFERROR(__xludf.DUMMYFUNCTION("IF(N188=""p"",REGEXEXTRACT(MID(E188,I188-2,2),""\d+"")+0,"""")"),"")</f>
        <v/>
      </c>
      <c r="P188" s="124" t="str">
        <f>IFERROR(__xludf.DUMMYFUNCTION("IF(N188=""p"",REGEXEXTRACT(MID(E188,I188+1,2),""\d+"")+0,"""")"),"")</f>
        <v/>
      </c>
      <c r="Q188" s="124" t="str">
        <f t="shared" si="9"/>
        <v/>
      </c>
      <c r="R188" s="124" t="str">
        <f t="shared" si="10"/>
        <v/>
      </c>
      <c r="S188" s="125" t="str">
        <f t="shared" si="11"/>
        <v/>
      </c>
      <c r="T188" s="125" t="str">
        <f t="array" ref="T188">IF(OR(A188="",C188=""),"",INDEX(PtLookup!$A:$F,MATCH(1,(PtLookup!$A:$A=$A188)*(PtLookup!$B:$B=$C188),0),4))</f>
        <v/>
      </c>
      <c r="U188" s="125" t="str">
        <f t="array" ref="U188">IF(OR(A188="",C188=""),"",INDEX(PtLookup!$A:$F,MATCH(1,(PtLookup!$A:$A=$A188)*(PtLookup!$B:$B=$C188),0),5))</f>
        <v/>
      </c>
      <c r="V188" s="125" t="str">
        <f t="array" ref="V188">IF(OR(A188="",C188=""),"",INDEX(PtLookup!$A:$F,MATCH(1,(PtLookup!$A:$A=$A188)*(PtLookup!$B:$B=$C188),0),6))</f>
        <v/>
      </c>
      <c r="W188" s="126" t="str">
        <f t="shared" si="12"/>
        <v/>
      </c>
      <c r="X188" s="125" t="str">
        <f>IFERROR(__xludf.DUMMYFUNCTION("IF(OR(A188="""",B188=""""),"""",IF(C188=""GRP"",RIGHT(TRIM(LEFT(E188,FIND(""–"",E188)-3)),3),REGEXEXTRACT(LEFT(E188,5),""\w{3}"")))"),"")</f>
        <v/>
      </c>
      <c r="Y188" s="125" t="str">
        <f t="shared" si="13"/>
        <v/>
      </c>
      <c r="Z188" s="125"/>
      <c r="AA188" s="126" t="str">
        <f t="shared" si="14"/>
        <v/>
      </c>
      <c r="AB188" s="125" t="str">
        <f>IFERROR(__xludf.DUMMYFUNCTION("IF(OR(A188="""",B188=""""),"""",IF(C188=""GRP"",TRIM(RIGHT(E188,3)),REGEXEXTRACT(REGEXEXTRACT(MID(E188,F188,100),""[(]\w{3}[)]""),""\w{3}"")))"),"")</f>
        <v/>
      </c>
      <c r="AC188" s="125" t="str">
        <f t="shared" si="15"/>
        <v/>
      </c>
      <c r="AD188" s="125"/>
    </row>
    <row r="189" ht="9.0" customHeight="1">
      <c r="A189" s="120"/>
      <c r="B189" s="121"/>
      <c r="C189" s="122" t="str">
        <f t="array" ref="C189">IFERROR(INDEX(PtLookup!$H:$I,MATCH(B189,PtLookup!$I:$I,0),1),"")</f>
        <v/>
      </c>
      <c r="D189" s="122" t="str">
        <f t="array" ref="D189">IFERROR(INDEX(PtLookup!$A:$F,MATCH(1,(PtLookup!$A:$A=A189)*(PtLookup!$B:$B=C189),0),3),"")</f>
        <v/>
      </c>
      <c r="E189" s="127"/>
      <c r="F189" s="124" t="str">
        <f t="shared" si="1"/>
        <v/>
      </c>
      <c r="G189" s="124" t="str">
        <f t="shared" si="2"/>
        <v/>
      </c>
      <c r="H189" s="124" t="str">
        <f t="shared" si="3"/>
        <v/>
      </c>
      <c r="I189" s="124" t="str">
        <f t="shared" si="4"/>
        <v/>
      </c>
      <c r="J189" s="124" t="str">
        <f t="shared" si="5"/>
        <v/>
      </c>
      <c r="K189" s="124" t="str">
        <f t="shared" si="6"/>
        <v/>
      </c>
      <c r="L189" s="124" t="str">
        <f t="shared" si="7"/>
        <v/>
      </c>
      <c r="M189" s="124" t="str">
        <f t="shared" si="8"/>
        <v/>
      </c>
      <c r="N189" s="124" t="str">
        <f>IFERROR(__xludf.DUMMYFUNCTION("TRIM(IFERROR(IFERROR(REGEXEXTRACT(E189,""\s{2}\w\s""),REGEXEXTRACT(E189,""\s\w\s{2}"")),""""))"),"")</f>
        <v/>
      </c>
      <c r="O189" s="124" t="str">
        <f>IFERROR(__xludf.DUMMYFUNCTION("IF(N189=""p"",REGEXEXTRACT(MID(E189,I189-2,2),""\d+"")+0,"""")"),"")</f>
        <v/>
      </c>
      <c r="P189" s="124" t="str">
        <f>IFERROR(__xludf.DUMMYFUNCTION("IF(N189=""p"",REGEXEXTRACT(MID(E189,I189+1,2),""\d+"")+0,"""")"),"")</f>
        <v/>
      </c>
      <c r="Q189" s="124" t="str">
        <f t="shared" si="9"/>
        <v/>
      </c>
      <c r="R189" s="124" t="str">
        <f t="shared" si="10"/>
        <v/>
      </c>
      <c r="S189" s="125" t="str">
        <f t="shared" si="11"/>
        <v/>
      </c>
      <c r="T189" s="125" t="str">
        <f t="array" ref="T189">IF(OR(A189="",C189=""),"",INDEX(PtLookup!$A:$F,MATCH(1,(PtLookup!$A:$A=$A189)*(PtLookup!$B:$B=$C189),0),4))</f>
        <v/>
      </c>
      <c r="U189" s="125" t="str">
        <f t="array" ref="U189">IF(OR(A189="",C189=""),"",INDEX(PtLookup!$A:$F,MATCH(1,(PtLookup!$A:$A=$A189)*(PtLookup!$B:$B=$C189),0),5))</f>
        <v/>
      </c>
      <c r="V189" s="125" t="str">
        <f t="array" ref="V189">IF(OR(A189="",C189=""),"",INDEX(PtLookup!$A:$F,MATCH(1,(PtLookup!$A:$A=$A189)*(PtLookup!$B:$B=$C189),0),6))</f>
        <v/>
      </c>
      <c r="W189" s="126" t="str">
        <f t="shared" si="12"/>
        <v/>
      </c>
      <c r="X189" s="125" t="str">
        <f>IFERROR(__xludf.DUMMYFUNCTION("IF(OR(A189="""",B189=""""),"""",IF(C189=""GRP"",RIGHT(TRIM(LEFT(E189,FIND(""–"",E189)-3)),3),REGEXEXTRACT(LEFT(E189,5),""\w{3}"")))"),"")</f>
        <v/>
      </c>
      <c r="Y189" s="125" t="str">
        <f t="shared" si="13"/>
        <v/>
      </c>
      <c r="Z189" s="125"/>
      <c r="AA189" s="126" t="str">
        <f t="shared" si="14"/>
        <v/>
      </c>
      <c r="AB189" s="125" t="str">
        <f>IFERROR(__xludf.DUMMYFUNCTION("IF(OR(A189="""",B189=""""),"""",IF(C189=""GRP"",TRIM(RIGHT(E189,3)),REGEXEXTRACT(REGEXEXTRACT(MID(E189,F189,100),""[(]\w{3}[)]""),""\w{3}"")))"),"")</f>
        <v/>
      </c>
      <c r="AC189" s="125" t="str">
        <f t="shared" si="15"/>
        <v/>
      </c>
      <c r="AD189" s="125"/>
    </row>
    <row r="190" ht="9.0" customHeight="1">
      <c r="A190" s="120"/>
      <c r="B190" s="121"/>
      <c r="C190" s="122" t="str">
        <f t="array" ref="C190">IFERROR(INDEX(PtLookup!$H:$I,MATCH(B190,PtLookup!$I:$I,0),1),"")</f>
        <v/>
      </c>
      <c r="D190" s="122" t="str">
        <f t="array" ref="D190">IFERROR(INDEX(PtLookup!$A:$F,MATCH(1,(PtLookup!$A:$A=A190)*(PtLookup!$B:$B=C190),0),3),"")</f>
        <v/>
      </c>
      <c r="E190" s="127"/>
      <c r="F190" s="124" t="str">
        <f t="shared" si="1"/>
        <v/>
      </c>
      <c r="G190" s="124" t="str">
        <f t="shared" si="2"/>
        <v/>
      </c>
      <c r="H190" s="124" t="str">
        <f t="shared" si="3"/>
        <v/>
      </c>
      <c r="I190" s="124" t="str">
        <f t="shared" si="4"/>
        <v/>
      </c>
      <c r="J190" s="124" t="str">
        <f t="shared" si="5"/>
        <v/>
      </c>
      <c r="K190" s="124" t="str">
        <f t="shared" si="6"/>
        <v/>
      </c>
      <c r="L190" s="124" t="str">
        <f t="shared" si="7"/>
        <v/>
      </c>
      <c r="M190" s="124" t="str">
        <f t="shared" si="8"/>
        <v/>
      </c>
      <c r="N190" s="124" t="str">
        <f>IFERROR(__xludf.DUMMYFUNCTION("TRIM(IFERROR(IFERROR(REGEXEXTRACT(E190,""\s{2}\w\s""),REGEXEXTRACT(E190,""\s\w\s{2}"")),""""))"),"")</f>
        <v/>
      </c>
      <c r="O190" s="124" t="str">
        <f>IFERROR(__xludf.DUMMYFUNCTION("IF(N190=""p"",REGEXEXTRACT(MID(E190,I190-2,2),""\d+"")+0,"""")"),"")</f>
        <v/>
      </c>
      <c r="P190" s="124" t="str">
        <f>IFERROR(__xludf.DUMMYFUNCTION("IF(N190=""p"",REGEXEXTRACT(MID(E190,I190+1,2),""\d+"")+0,"""")"),"")</f>
        <v/>
      </c>
      <c r="Q190" s="124" t="str">
        <f t="shared" si="9"/>
        <v/>
      </c>
      <c r="R190" s="124" t="str">
        <f t="shared" si="10"/>
        <v/>
      </c>
      <c r="S190" s="125" t="str">
        <f t="shared" si="11"/>
        <v/>
      </c>
      <c r="T190" s="125" t="str">
        <f t="array" ref="T190">IF(OR(A190="",C190=""),"",INDEX(PtLookup!$A:$F,MATCH(1,(PtLookup!$A:$A=$A190)*(PtLookup!$B:$B=$C190),0),4))</f>
        <v/>
      </c>
      <c r="U190" s="125" t="str">
        <f t="array" ref="U190">IF(OR(A190="",C190=""),"",INDEX(PtLookup!$A:$F,MATCH(1,(PtLookup!$A:$A=$A190)*(PtLookup!$B:$B=$C190),0),5))</f>
        <v/>
      </c>
      <c r="V190" s="125" t="str">
        <f t="array" ref="V190">IF(OR(A190="",C190=""),"",INDEX(PtLookup!$A:$F,MATCH(1,(PtLookup!$A:$A=$A190)*(PtLookup!$B:$B=$C190),0),6))</f>
        <v/>
      </c>
      <c r="W190" s="126" t="str">
        <f t="shared" si="12"/>
        <v/>
      </c>
      <c r="X190" s="125" t="str">
        <f>IFERROR(__xludf.DUMMYFUNCTION("IF(OR(A190="""",B190=""""),"""",IF(C190=""GRP"",RIGHT(TRIM(LEFT(E190,FIND(""–"",E190)-3)),3),REGEXEXTRACT(LEFT(E190,5),""\w{3}"")))"),"")</f>
        <v/>
      </c>
      <c r="Y190" s="125" t="str">
        <f t="shared" si="13"/>
        <v/>
      </c>
      <c r="Z190" s="125"/>
      <c r="AA190" s="126" t="str">
        <f t="shared" si="14"/>
        <v/>
      </c>
      <c r="AB190" s="125" t="str">
        <f>IFERROR(__xludf.DUMMYFUNCTION("IF(OR(A190="""",B190=""""),"""",IF(C190=""GRP"",TRIM(RIGHT(E190,3)),REGEXEXTRACT(REGEXEXTRACT(MID(E190,F190,100),""[(]\w{3}[)]""),""\w{3}"")))"),"")</f>
        <v/>
      </c>
      <c r="AC190" s="125" t="str">
        <f t="shared" si="15"/>
        <v/>
      </c>
      <c r="AD190" s="125"/>
    </row>
    <row r="191" ht="9.0" customHeight="1">
      <c r="A191" s="120"/>
      <c r="B191" s="121"/>
      <c r="C191" s="122" t="str">
        <f t="array" ref="C191">IFERROR(INDEX(PtLookup!$H:$I,MATCH(B191,PtLookup!$I:$I,0),1),"")</f>
        <v/>
      </c>
      <c r="D191" s="122" t="str">
        <f t="array" ref="D191">IFERROR(INDEX(PtLookup!$A:$F,MATCH(1,(PtLookup!$A:$A=A191)*(PtLookup!$B:$B=C191),0),3),"")</f>
        <v/>
      </c>
      <c r="E191" s="127"/>
      <c r="F191" s="124" t="str">
        <f t="shared" si="1"/>
        <v/>
      </c>
      <c r="G191" s="124" t="str">
        <f t="shared" si="2"/>
        <v/>
      </c>
      <c r="H191" s="124" t="str">
        <f t="shared" si="3"/>
        <v/>
      </c>
      <c r="I191" s="124" t="str">
        <f t="shared" si="4"/>
        <v/>
      </c>
      <c r="J191" s="124" t="str">
        <f t="shared" si="5"/>
        <v/>
      </c>
      <c r="K191" s="124" t="str">
        <f t="shared" si="6"/>
        <v/>
      </c>
      <c r="L191" s="124" t="str">
        <f t="shared" si="7"/>
        <v/>
      </c>
      <c r="M191" s="124" t="str">
        <f t="shared" si="8"/>
        <v/>
      </c>
      <c r="N191" s="124" t="str">
        <f>IFERROR(__xludf.DUMMYFUNCTION("TRIM(IFERROR(IFERROR(REGEXEXTRACT(E191,""\s{2}\w\s""),REGEXEXTRACT(E191,""\s\w\s{2}"")),""""))"),"")</f>
        <v/>
      </c>
      <c r="O191" s="124" t="str">
        <f>IFERROR(__xludf.DUMMYFUNCTION("IF(N191=""p"",REGEXEXTRACT(MID(E191,I191-2,2),""\d+"")+0,"""")"),"")</f>
        <v/>
      </c>
      <c r="P191" s="124" t="str">
        <f>IFERROR(__xludf.DUMMYFUNCTION("IF(N191=""p"",REGEXEXTRACT(MID(E191,I191+1,2),""\d+"")+0,"""")"),"")</f>
        <v/>
      </c>
      <c r="Q191" s="124" t="str">
        <f t="shared" si="9"/>
        <v/>
      </c>
      <c r="R191" s="124" t="str">
        <f t="shared" si="10"/>
        <v/>
      </c>
      <c r="S191" s="125" t="str">
        <f t="shared" si="11"/>
        <v/>
      </c>
      <c r="T191" s="125" t="str">
        <f t="array" ref="T191">IF(OR(A191="",C191=""),"",INDEX(PtLookup!$A:$F,MATCH(1,(PtLookup!$A:$A=$A191)*(PtLookup!$B:$B=$C191),0),4))</f>
        <v/>
      </c>
      <c r="U191" s="125" t="str">
        <f t="array" ref="U191">IF(OR(A191="",C191=""),"",INDEX(PtLookup!$A:$F,MATCH(1,(PtLookup!$A:$A=$A191)*(PtLookup!$B:$B=$C191),0),5))</f>
        <v/>
      </c>
      <c r="V191" s="125" t="str">
        <f t="array" ref="V191">IF(OR(A191="",C191=""),"",INDEX(PtLookup!$A:$F,MATCH(1,(PtLookup!$A:$A=$A191)*(PtLookup!$B:$B=$C191),0),6))</f>
        <v/>
      </c>
      <c r="W191" s="126" t="str">
        <f t="shared" si="12"/>
        <v/>
      </c>
      <c r="X191" s="125" t="str">
        <f>IFERROR(__xludf.DUMMYFUNCTION("IF(OR(A191="""",B191=""""),"""",IF(C191=""GRP"",RIGHT(TRIM(LEFT(E191,FIND(""–"",E191)-3)),3),REGEXEXTRACT(LEFT(E191,5),""\w{3}"")))"),"")</f>
        <v/>
      </c>
      <c r="Y191" s="125" t="str">
        <f t="shared" si="13"/>
        <v/>
      </c>
      <c r="Z191" s="125"/>
      <c r="AA191" s="126" t="str">
        <f t="shared" si="14"/>
        <v/>
      </c>
      <c r="AB191" s="125" t="str">
        <f>IFERROR(__xludf.DUMMYFUNCTION("IF(OR(A191="""",B191=""""),"""",IF(C191=""GRP"",TRIM(RIGHT(E191,3)),REGEXEXTRACT(REGEXEXTRACT(MID(E191,F191,100),""[(]\w{3}[)]""),""\w{3}"")))"),"")</f>
        <v/>
      </c>
      <c r="AC191" s="125" t="str">
        <f t="shared" si="15"/>
        <v/>
      </c>
      <c r="AD191" s="125"/>
    </row>
    <row r="192" ht="9.0" customHeight="1">
      <c r="A192" s="120"/>
      <c r="B192" s="121"/>
      <c r="C192" s="122" t="str">
        <f t="array" ref="C192">IFERROR(INDEX(PtLookup!$H:$I,MATCH(B192,PtLookup!$I:$I,0),1),"")</f>
        <v/>
      </c>
      <c r="D192" s="122" t="str">
        <f t="array" ref="D192">IFERROR(INDEX(PtLookup!$A:$F,MATCH(1,(PtLookup!$A:$A=A192)*(PtLookup!$B:$B=C192),0),3),"")</f>
        <v/>
      </c>
      <c r="E192" s="127"/>
      <c r="F192" s="124" t="str">
        <f t="shared" si="1"/>
        <v/>
      </c>
      <c r="G192" s="124" t="str">
        <f t="shared" si="2"/>
        <v/>
      </c>
      <c r="H192" s="124" t="str">
        <f t="shared" si="3"/>
        <v/>
      </c>
      <c r="I192" s="124" t="str">
        <f t="shared" si="4"/>
        <v/>
      </c>
      <c r="J192" s="124" t="str">
        <f t="shared" si="5"/>
        <v/>
      </c>
      <c r="K192" s="124" t="str">
        <f t="shared" si="6"/>
        <v/>
      </c>
      <c r="L192" s="124" t="str">
        <f t="shared" si="7"/>
        <v/>
      </c>
      <c r="M192" s="124" t="str">
        <f t="shared" si="8"/>
        <v/>
      </c>
      <c r="N192" s="124" t="str">
        <f>IFERROR(__xludf.DUMMYFUNCTION("TRIM(IFERROR(IFERROR(REGEXEXTRACT(E192,""\s{2}\w\s""),REGEXEXTRACT(E192,""\s\w\s{2}"")),""""))"),"")</f>
        <v/>
      </c>
      <c r="O192" s="124" t="str">
        <f>IFERROR(__xludf.DUMMYFUNCTION("IF(N192=""p"",REGEXEXTRACT(MID(E192,I192-2,2),""\d+"")+0,"""")"),"")</f>
        <v/>
      </c>
      <c r="P192" s="124" t="str">
        <f>IFERROR(__xludf.DUMMYFUNCTION("IF(N192=""p"",REGEXEXTRACT(MID(E192,I192+1,2),""\d+"")+0,"""")"),"")</f>
        <v/>
      </c>
      <c r="Q192" s="124" t="str">
        <f t="shared" si="9"/>
        <v/>
      </c>
      <c r="R192" s="124" t="str">
        <f t="shared" si="10"/>
        <v/>
      </c>
      <c r="S192" s="125" t="str">
        <f t="shared" si="11"/>
        <v/>
      </c>
      <c r="T192" s="125" t="str">
        <f t="array" ref="T192">IF(OR(A192="",C192=""),"",INDEX(PtLookup!$A:$F,MATCH(1,(PtLookup!$A:$A=$A192)*(PtLookup!$B:$B=$C192),0),4))</f>
        <v/>
      </c>
      <c r="U192" s="125" t="str">
        <f t="array" ref="U192">IF(OR(A192="",C192=""),"",INDEX(PtLookup!$A:$F,MATCH(1,(PtLookup!$A:$A=$A192)*(PtLookup!$B:$B=$C192),0),5))</f>
        <v/>
      </c>
      <c r="V192" s="125" t="str">
        <f t="array" ref="V192">IF(OR(A192="",C192=""),"",INDEX(PtLookup!$A:$F,MATCH(1,(PtLookup!$A:$A=$A192)*(PtLookup!$B:$B=$C192),0),6))</f>
        <v/>
      </c>
      <c r="W192" s="126" t="str">
        <f t="shared" si="12"/>
        <v/>
      </c>
      <c r="X192" s="125" t="str">
        <f>IFERROR(__xludf.DUMMYFUNCTION("IF(OR(A192="""",B192=""""),"""",IF(C192=""GRP"",RIGHT(TRIM(LEFT(E192,FIND(""–"",E192)-3)),3),REGEXEXTRACT(LEFT(E192,5),""\w{3}"")))"),"")</f>
        <v/>
      </c>
      <c r="Y192" s="125" t="str">
        <f t="shared" si="13"/>
        <v/>
      </c>
      <c r="Z192" s="125"/>
      <c r="AA192" s="126" t="str">
        <f t="shared" si="14"/>
        <v/>
      </c>
      <c r="AB192" s="125" t="str">
        <f>IFERROR(__xludf.DUMMYFUNCTION("IF(OR(A192="""",B192=""""),"""",IF(C192=""GRP"",TRIM(RIGHT(E192,3)),REGEXEXTRACT(REGEXEXTRACT(MID(E192,F192,100),""[(]\w{3}[)]""),""\w{3}"")))"),"")</f>
        <v/>
      </c>
      <c r="AC192" s="125" t="str">
        <f t="shared" si="15"/>
        <v/>
      </c>
      <c r="AD192" s="125"/>
    </row>
    <row r="193" ht="9.0" customHeight="1">
      <c r="A193" s="120"/>
      <c r="B193" s="121"/>
      <c r="C193" s="122" t="str">
        <f t="array" ref="C193">IFERROR(INDEX(PtLookup!$H:$I,MATCH(B193,PtLookup!$I:$I,0),1),"")</f>
        <v/>
      </c>
      <c r="D193" s="122" t="str">
        <f t="array" ref="D193">IFERROR(INDEX(PtLookup!$A:$F,MATCH(1,(PtLookup!$A:$A=A193)*(PtLookup!$B:$B=C193),0),3),"")</f>
        <v/>
      </c>
      <c r="E193" s="127"/>
      <c r="F193" s="124" t="str">
        <f t="shared" si="1"/>
        <v/>
      </c>
      <c r="G193" s="124" t="str">
        <f t="shared" si="2"/>
        <v/>
      </c>
      <c r="H193" s="124" t="str">
        <f t="shared" si="3"/>
        <v/>
      </c>
      <c r="I193" s="124" t="str">
        <f t="shared" si="4"/>
        <v/>
      </c>
      <c r="J193" s="124" t="str">
        <f t="shared" si="5"/>
        <v/>
      </c>
      <c r="K193" s="124" t="str">
        <f t="shared" si="6"/>
        <v/>
      </c>
      <c r="L193" s="124" t="str">
        <f t="shared" si="7"/>
        <v/>
      </c>
      <c r="M193" s="124" t="str">
        <f t="shared" si="8"/>
        <v/>
      </c>
      <c r="N193" s="124" t="str">
        <f>IFERROR(__xludf.DUMMYFUNCTION("TRIM(IFERROR(IFERROR(REGEXEXTRACT(E193,""\s{2}\w\s""),REGEXEXTRACT(E193,""\s\w\s{2}"")),""""))"),"")</f>
        <v/>
      </c>
      <c r="O193" s="124" t="str">
        <f>IFERROR(__xludf.DUMMYFUNCTION("IF(N193=""p"",REGEXEXTRACT(MID(E193,I193-2,2),""\d+"")+0,"""")"),"")</f>
        <v/>
      </c>
      <c r="P193" s="124" t="str">
        <f>IFERROR(__xludf.DUMMYFUNCTION("IF(N193=""p"",REGEXEXTRACT(MID(E193,I193+1,2),""\d+"")+0,"""")"),"")</f>
        <v/>
      </c>
      <c r="Q193" s="124" t="str">
        <f t="shared" si="9"/>
        <v/>
      </c>
      <c r="R193" s="124" t="str">
        <f t="shared" si="10"/>
        <v/>
      </c>
      <c r="S193" s="125" t="str">
        <f t="shared" si="11"/>
        <v/>
      </c>
      <c r="T193" s="125" t="str">
        <f t="array" ref="T193">IF(OR(A193="",C193=""),"",INDEX(PtLookup!$A:$F,MATCH(1,(PtLookup!$A:$A=$A193)*(PtLookup!$B:$B=$C193),0),4))</f>
        <v/>
      </c>
      <c r="U193" s="125" t="str">
        <f t="array" ref="U193">IF(OR(A193="",C193=""),"",INDEX(PtLookup!$A:$F,MATCH(1,(PtLookup!$A:$A=$A193)*(PtLookup!$B:$B=$C193),0),5))</f>
        <v/>
      </c>
      <c r="V193" s="125" t="str">
        <f t="array" ref="V193">IF(OR(A193="",C193=""),"",INDEX(PtLookup!$A:$F,MATCH(1,(PtLookup!$A:$A=$A193)*(PtLookup!$B:$B=$C193),0),6))</f>
        <v/>
      </c>
      <c r="W193" s="126" t="str">
        <f t="shared" si="12"/>
        <v/>
      </c>
      <c r="X193" s="125" t="str">
        <f>IFERROR(__xludf.DUMMYFUNCTION("IF(OR(A193="""",B193=""""),"""",IF(C193=""GRP"",RIGHT(TRIM(LEFT(E193,FIND(""–"",E193)-3)),3),REGEXEXTRACT(LEFT(E193,5),""\w{3}"")))"),"")</f>
        <v/>
      </c>
      <c r="Y193" s="125" t="str">
        <f t="shared" si="13"/>
        <v/>
      </c>
      <c r="Z193" s="125"/>
      <c r="AA193" s="126" t="str">
        <f t="shared" si="14"/>
        <v/>
      </c>
      <c r="AB193" s="125" t="str">
        <f>IFERROR(__xludf.DUMMYFUNCTION("IF(OR(A193="""",B193=""""),"""",IF(C193=""GRP"",TRIM(RIGHT(E193,3)),REGEXEXTRACT(REGEXEXTRACT(MID(E193,F193,100),""[(]\w{3}[)]""),""\w{3}"")))"),"")</f>
        <v/>
      </c>
      <c r="AC193" s="125" t="str">
        <f t="shared" si="15"/>
        <v/>
      </c>
      <c r="AD193" s="125"/>
    </row>
    <row r="194" ht="9.0" customHeight="1">
      <c r="A194" s="120"/>
      <c r="B194" s="121"/>
      <c r="C194" s="122" t="str">
        <f t="array" ref="C194">IFERROR(INDEX(PtLookup!$H:$I,MATCH(B194,PtLookup!$I:$I,0),1),"")</f>
        <v/>
      </c>
      <c r="D194" s="122" t="str">
        <f t="array" ref="D194">IFERROR(INDEX(PtLookup!$A:$F,MATCH(1,(PtLookup!$A:$A=A194)*(PtLookup!$B:$B=C194),0),3),"")</f>
        <v/>
      </c>
      <c r="E194" s="127"/>
      <c r="F194" s="124" t="str">
        <f t="shared" si="1"/>
        <v/>
      </c>
      <c r="G194" s="124" t="str">
        <f t="shared" si="2"/>
        <v/>
      </c>
      <c r="H194" s="124" t="str">
        <f t="shared" si="3"/>
        <v/>
      </c>
      <c r="I194" s="124" t="str">
        <f t="shared" si="4"/>
        <v/>
      </c>
      <c r="J194" s="124" t="str">
        <f t="shared" si="5"/>
        <v/>
      </c>
      <c r="K194" s="124" t="str">
        <f t="shared" si="6"/>
        <v/>
      </c>
      <c r="L194" s="124" t="str">
        <f t="shared" si="7"/>
        <v/>
      </c>
      <c r="M194" s="124" t="str">
        <f t="shared" si="8"/>
        <v/>
      </c>
      <c r="N194" s="124" t="str">
        <f>IFERROR(__xludf.DUMMYFUNCTION("TRIM(IFERROR(IFERROR(REGEXEXTRACT(E194,""\s{2}\w\s""),REGEXEXTRACT(E194,""\s\w\s{2}"")),""""))"),"")</f>
        <v/>
      </c>
      <c r="O194" s="124" t="str">
        <f>IFERROR(__xludf.DUMMYFUNCTION("IF(N194=""p"",REGEXEXTRACT(MID(E194,I194-2,2),""\d+"")+0,"""")"),"")</f>
        <v/>
      </c>
      <c r="P194" s="124" t="str">
        <f>IFERROR(__xludf.DUMMYFUNCTION("IF(N194=""p"",REGEXEXTRACT(MID(E194,I194+1,2),""\d+"")+0,"""")"),"")</f>
        <v/>
      </c>
      <c r="Q194" s="124" t="str">
        <f t="shared" si="9"/>
        <v/>
      </c>
      <c r="R194" s="124" t="str">
        <f t="shared" si="10"/>
        <v/>
      </c>
      <c r="S194" s="125" t="str">
        <f t="shared" si="11"/>
        <v/>
      </c>
      <c r="T194" s="125" t="str">
        <f t="array" ref="T194">IF(OR(A194="",C194=""),"",INDEX(PtLookup!$A:$F,MATCH(1,(PtLookup!$A:$A=$A194)*(PtLookup!$B:$B=$C194),0),4))</f>
        <v/>
      </c>
      <c r="U194" s="125" t="str">
        <f t="array" ref="U194">IF(OR(A194="",C194=""),"",INDEX(PtLookup!$A:$F,MATCH(1,(PtLookup!$A:$A=$A194)*(PtLookup!$B:$B=$C194),0),5))</f>
        <v/>
      </c>
      <c r="V194" s="125" t="str">
        <f t="array" ref="V194">IF(OR(A194="",C194=""),"",INDEX(PtLookup!$A:$F,MATCH(1,(PtLookup!$A:$A=$A194)*(PtLookup!$B:$B=$C194),0),6))</f>
        <v/>
      </c>
      <c r="W194" s="126" t="str">
        <f t="shared" si="12"/>
        <v/>
      </c>
      <c r="X194" s="125" t="str">
        <f>IFERROR(__xludf.DUMMYFUNCTION("IF(OR(A194="""",B194=""""),"""",IF(C194=""GRP"",RIGHT(TRIM(LEFT(E194,FIND(""–"",E194)-3)),3),REGEXEXTRACT(LEFT(E194,5),""\w{3}"")))"),"")</f>
        <v/>
      </c>
      <c r="Y194" s="125" t="str">
        <f t="shared" si="13"/>
        <v/>
      </c>
      <c r="Z194" s="125"/>
      <c r="AA194" s="126" t="str">
        <f t="shared" si="14"/>
        <v/>
      </c>
      <c r="AB194" s="125" t="str">
        <f>IFERROR(__xludf.DUMMYFUNCTION("IF(OR(A194="""",B194=""""),"""",IF(C194=""GRP"",TRIM(RIGHT(E194,3)),REGEXEXTRACT(REGEXEXTRACT(MID(E194,F194,100),""[(]\w{3}[)]""),""\w{3}"")))"),"")</f>
        <v/>
      </c>
      <c r="AC194" s="125" t="str">
        <f t="shared" si="15"/>
        <v/>
      </c>
      <c r="AD194" s="125"/>
    </row>
    <row r="195" ht="9.0" customHeight="1">
      <c r="A195" s="120"/>
      <c r="B195" s="121"/>
      <c r="C195" s="122" t="str">
        <f t="array" ref="C195">IFERROR(INDEX(PtLookup!$H:$I,MATCH(B195,PtLookup!$I:$I,0),1),"")</f>
        <v/>
      </c>
      <c r="D195" s="122" t="str">
        <f t="array" ref="D195">IFERROR(INDEX(PtLookup!$A:$F,MATCH(1,(PtLookup!$A:$A=A195)*(PtLookup!$B:$B=C195),0),3),"")</f>
        <v/>
      </c>
      <c r="E195" s="127"/>
      <c r="F195" s="124" t="str">
        <f t="shared" si="1"/>
        <v/>
      </c>
      <c r="G195" s="124" t="str">
        <f t="shared" si="2"/>
        <v/>
      </c>
      <c r="H195" s="124" t="str">
        <f t="shared" si="3"/>
        <v/>
      </c>
      <c r="I195" s="124" t="str">
        <f t="shared" si="4"/>
        <v/>
      </c>
      <c r="J195" s="124" t="str">
        <f t="shared" si="5"/>
        <v/>
      </c>
      <c r="K195" s="124" t="str">
        <f t="shared" si="6"/>
        <v/>
      </c>
      <c r="L195" s="124" t="str">
        <f t="shared" si="7"/>
        <v/>
      </c>
      <c r="M195" s="124" t="str">
        <f t="shared" si="8"/>
        <v/>
      </c>
      <c r="N195" s="124" t="str">
        <f>IFERROR(__xludf.DUMMYFUNCTION("TRIM(IFERROR(IFERROR(REGEXEXTRACT(E195,""\s{2}\w\s""),REGEXEXTRACT(E195,""\s\w\s{2}"")),""""))"),"")</f>
        <v/>
      </c>
      <c r="O195" s="124" t="str">
        <f>IFERROR(__xludf.DUMMYFUNCTION("IF(N195=""p"",REGEXEXTRACT(MID(E195,I195-2,2),""\d+"")+0,"""")"),"")</f>
        <v/>
      </c>
      <c r="P195" s="124" t="str">
        <f>IFERROR(__xludf.DUMMYFUNCTION("IF(N195=""p"",REGEXEXTRACT(MID(E195,I195+1,2),""\d+"")+0,"""")"),"")</f>
        <v/>
      </c>
      <c r="Q195" s="124" t="str">
        <f t="shared" si="9"/>
        <v/>
      </c>
      <c r="R195" s="124" t="str">
        <f t="shared" si="10"/>
        <v/>
      </c>
      <c r="S195" s="125" t="str">
        <f t="shared" si="11"/>
        <v/>
      </c>
      <c r="T195" s="125" t="str">
        <f t="array" ref="T195">IF(OR(A195="",C195=""),"",INDEX(PtLookup!$A:$F,MATCH(1,(PtLookup!$A:$A=$A195)*(PtLookup!$B:$B=$C195),0),4))</f>
        <v/>
      </c>
      <c r="U195" s="125" t="str">
        <f t="array" ref="U195">IF(OR(A195="",C195=""),"",INDEX(PtLookup!$A:$F,MATCH(1,(PtLookup!$A:$A=$A195)*(PtLookup!$B:$B=$C195),0),5))</f>
        <v/>
      </c>
      <c r="V195" s="125" t="str">
        <f t="array" ref="V195">IF(OR(A195="",C195=""),"",INDEX(PtLookup!$A:$F,MATCH(1,(PtLookup!$A:$A=$A195)*(PtLookup!$B:$B=$C195),0),6))</f>
        <v/>
      </c>
      <c r="W195" s="126" t="str">
        <f t="shared" si="12"/>
        <v/>
      </c>
      <c r="X195" s="125" t="str">
        <f>IFERROR(__xludf.DUMMYFUNCTION("IF(OR(A195="""",B195=""""),"""",IF(C195=""GRP"",RIGHT(TRIM(LEFT(E195,FIND(""–"",E195)-3)),3),REGEXEXTRACT(LEFT(E195,5),""\w{3}"")))"),"")</f>
        <v/>
      </c>
      <c r="Y195" s="125" t="str">
        <f t="shared" si="13"/>
        <v/>
      </c>
      <c r="Z195" s="125"/>
      <c r="AA195" s="126" t="str">
        <f t="shared" si="14"/>
        <v/>
      </c>
      <c r="AB195" s="125" t="str">
        <f>IFERROR(__xludf.DUMMYFUNCTION("IF(OR(A195="""",B195=""""),"""",IF(C195=""GRP"",TRIM(RIGHT(E195,3)),REGEXEXTRACT(REGEXEXTRACT(MID(E195,F195,100),""[(]\w{3}[)]""),""\w{3}"")))"),"")</f>
        <v/>
      </c>
      <c r="AC195" s="125" t="str">
        <f t="shared" si="15"/>
        <v/>
      </c>
      <c r="AD195" s="125"/>
    </row>
    <row r="196" ht="9.0" customHeight="1">
      <c r="A196" s="120"/>
      <c r="B196" s="121"/>
      <c r="C196" s="122" t="str">
        <f t="array" ref="C196">IFERROR(INDEX(PtLookup!$H:$I,MATCH(B196,PtLookup!$I:$I,0),1),"")</f>
        <v/>
      </c>
      <c r="D196" s="122" t="str">
        <f t="array" ref="D196">IFERROR(INDEX(PtLookup!$A:$F,MATCH(1,(PtLookup!$A:$A=A196)*(PtLookup!$B:$B=C196),0),3),"")</f>
        <v/>
      </c>
      <c r="E196" s="127"/>
      <c r="F196" s="124" t="str">
        <f t="shared" si="1"/>
        <v/>
      </c>
      <c r="G196" s="124" t="str">
        <f t="shared" si="2"/>
        <v/>
      </c>
      <c r="H196" s="124" t="str">
        <f t="shared" si="3"/>
        <v/>
      </c>
      <c r="I196" s="124" t="str">
        <f t="shared" si="4"/>
        <v/>
      </c>
      <c r="J196" s="124" t="str">
        <f t="shared" si="5"/>
        <v/>
      </c>
      <c r="K196" s="124" t="str">
        <f t="shared" si="6"/>
        <v/>
      </c>
      <c r="L196" s="124" t="str">
        <f t="shared" si="7"/>
        <v/>
      </c>
      <c r="M196" s="124" t="str">
        <f t="shared" si="8"/>
        <v/>
      </c>
      <c r="N196" s="124" t="str">
        <f>IFERROR(__xludf.DUMMYFUNCTION("TRIM(IFERROR(IFERROR(REGEXEXTRACT(E196,""\s{2}\w\s""),REGEXEXTRACT(E196,""\s\w\s{2}"")),""""))"),"")</f>
        <v/>
      </c>
      <c r="O196" s="124" t="str">
        <f>IFERROR(__xludf.DUMMYFUNCTION("IF(N196=""p"",REGEXEXTRACT(MID(E196,I196-2,2),""\d+"")+0,"""")"),"")</f>
        <v/>
      </c>
      <c r="P196" s="124" t="str">
        <f>IFERROR(__xludf.DUMMYFUNCTION("IF(N196=""p"",REGEXEXTRACT(MID(E196,I196+1,2),""\d+"")+0,"""")"),"")</f>
        <v/>
      </c>
      <c r="Q196" s="124" t="str">
        <f t="shared" si="9"/>
        <v/>
      </c>
      <c r="R196" s="124" t="str">
        <f t="shared" si="10"/>
        <v/>
      </c>
      <c r="S196" s="125" t="str">
        <f t="shared" si="11"/>
        <v/>
      </c>
      <c r="T196" s="125" t="str">
        <f t="array" ref="T196">IF(OR(A196="",C196=""),"",INDEX(PtLookup!$A:$F,MATCH(1,(PtLookup!$A:$A=$A196)*(PtLookup!$B:$B=$C196),0),4))</f>
        <v/>
      </c>
      <c r="U196" s="125" t="str">
        <f t="array" ref="U196">IF(OR(A196="",C196=""),"",INDEX(PtLookup!$A:$F,MATCH(1,(PtLookup!$A:$A=$A196)*(PtLookup!$B:$B=$C196),0),5))</f>
        <v/>
      </c>
      <c r="V196" s="125" t="str">
        <f t="array" ref="V196">IF(OR(A196="",C196=""),"",INDEX(PtLookup!$A:$F,MATCH(1,(PtLookup!$A:$A=$A196)*(PtLookup!$B:$B=$C196),0),6))</f>
        <v/>
      </c>
      <c r="W196" s="126" t="str">
        <f t="shared" si="12"/>
        <v/>
      </c>
      <c r="X196" s="125" t="str">
        <f>IFERROR(__xludf.DUMMYFUNCTION("IF(OR(A196="""",B196=""""),"""",IF(C196=""GRP"",RIGHT(TRIM(LEFT(E196,FIND(""–"",E196)-3)),3),REGEXEXTRACT(LEFT(E196,5),""\w{3}"")))"),"")</f>
        <v/>
      </c>
      <c r="Y196" s="125" t="str">
        <f t="shared" si="13"/>
        <v/>
      </c>
      <c r="Z196" s="125"/>
      <c r="AA196" s="126" t="str">
        <f t="shared" si="14"/>
        <v/>
      </c>
      <c r="AB196" s="125" t="str">
        <f>IFERROR(__xludf.DUMMYFUNCTION("IF(OR(A196="""",B196=""""),"""",IF(C196=""GRP"",TRIM(RIGHT(E196,3)),REGEXEXTRACT(REGEXEXTRACT(MID(E196,F196,100),""[(]\w{3}[)]""),""\w{3}"")))"),"")</f>
        <v/>
      </c>
      <c r="AC196" s="125" t="str">
        <f t="shared" si="15"/>
        <v/>
      </c>
      <c r="AD196" s="125"/>
    </row>
    <row r="197" ht="9.0" customHeight="1">
      <c r="A197" s="120"/>
      <c r="B197" s="121"/>
      <c r="C197" s="122" t="str">
        <f t="array" ref="C197">IFERROR(INDEX(PtLookup!$H:$I,MATCH(B197,PtLookup!$I:$I,0),1),"")</f>
        <v/>
      </c>
      <c r="D197" s="122" t="str">
        <f t="array" ref="D197">IFERROR(INDEX(PtLookup!$A:$F,MATCH(1,(PtLookup!$A:$A=A197)*(PtLookup!$B:$B=C197),0),3),"")</f>
        <v/>
      </c>
      <c r="E197" s="127"/>
      <c r="F197" s="124" t="str">
        <f t="shared" si="1"/>
        <v/>
      </c>
      <c r="G197" s="124" t="str">
        <f t="shared" si="2"/>
        <v/>
      </c>
      <c r="H197" s="124" t="str">
        <f t="shared" si="3"/>
        <v/>
      </c>
      <c r="I197" s="124" t="str">
        <f t="shared" si="4"/>
        <v/>
      </c>
      <c r="J197" s="124" t="str">
        <f t="shared" si="5"/>
        <v/>
      </c>
      <c r="K197" s="124" t="str">
        <f t="shared" si="6"/>
        <v/>
      </c>
      <c r="L197" s="124" t="str">
        <f t="shared" si="7"/>
        <v/>
      </c>
      <c r="M197" s="124" t="str">
        <f t="shared" si="8"/>
        <v/>
      </c>
      <c r="N197" s="124" t="str">
        <f>IFERROR(__xludf.DUMMYFUNCTION("TRIM(IFERROR(IFERROR(REGEXEXTRACT(E197,""\s{2}\w\s""),REGEXEXTRACT(E197,""\s\w\s{2}"")),""""))"),"")</f>
        <v/>
      </c>
      <c r="O197" s="124" t="str">
        <f>IFERROR(__xludf.DUMMYFUNCTION("IF(N197=""p"",REGEXEXTRACT(MID(E197,I197-2,2),""\d+"")+0,"""")"),"")</f>
        <v/>
      </c>
      <c r="P197" s="124" t="str">
        <f>IFERROR(__xludf.DUMMYFUNCTION("IF(N197=""p"",REGEXEXTRACT(MID(E197,I197+1,2),""\d+"")+0,"""")"),"")</f>
        <v/>
      </c>
      <c r="Q197" s="124" t="str">
        <f t="shared" si="9"/>
        <v/>
      </c>
      <c r="R197" s="124" t="str">
        <f t="shared" si="10"/>
        <v/>
      </c>
      <c r="S197" s="125" t="str">
        <f t="shared" si="11"/>
        <v/>
      </c>
      <c r="T197" s="125" t="str">
        <f t="array" ref="T197">IF(OR(A197="",C197=""),"",INDEX(PtLookup!$A:$F,MATCH(1,(PtLookup!$A:$A=$A197)*(PtLookup!$B:$B=$C197),0),4))</f>
        <v/>
      </c>
      <c r="U197" s="125" t="str">
        <f t="array" ref="U197">IF(OR(A197="",C197=""),"",INDEX(PtLookup!$A:$F,MATCH(1,(PtLookup!$A:$A=$A197)*(PtLookup!$B:$B=$C197),0),5))</f>
        <v/>
      </c>
      <c r="V197" s="125" t="str">
        <f t="array" ref="V197">IF(OR(A197="",C197=""),"",INDEX(PtLookup!$A:$F,MATCH(1,(PtLookup!$A:$A=$A197)*(PtLookup!$B:$B=$C197),0),6))</f>
        <v/>
      </c>
      <c r="W197" s="126" t="str">
        <f t="shared" si="12"/>
        <v/>
      </c>
      <c r="X197" s="125" t="str">
        <f>IFERROR(__xludf.DUMMYFUNCTION("IF(OR(A197="""",B197=""""),"""",IF(C197=""GRP"",RIGHT(TRIM(LEFT(E197,FIND(""–"",E197)-3)),3),REGEXEXTRACT(LEFT(E197,5),""\w{3}"")))"),"")</f>
        <v/>
      </c>
      <c r="Y197" s="125" t="str">
        <f t="shared" si="13"/>
        <v/>
      </c>
      <c r="Z197" s="125"/>
      <c r="AA197" s="126" t="str">
        <f t="shared" si="14"/>
        <v/>
      </c>
      <c r="AB197" s="125" t="str">
        <f>IFERROR(__xludf.DUMMYFUNCTION("IF(OR(A197="""",B197=""""),"""",IF(C197=""GRP"",TRIM(RIGHT(E197,3)),REGEXEXTRACT(REGEXEXTRACT(MID(E197,F197,100),""[(]\w{3}[)]""),""\w{3}"")))"),"")</f>
        <v/>
      </c>
      <c r="AC197" s="125" t="str">
        <f t="shared" si="15"/>
        <v/>
      </c>
      <c r="AD197" s="125"/>
    </row>
    <row r="198" ht="9.0" customHeight="1">
      <c r="A198" s="120"/>
      <c r="B198" s="121"/>
      <c r="C198" s="122" t="str">
        <f t="array" ref="C198">IFERROR(INDEX(PtLookup!$H:$I,MATCH(B198,PtLookup!$I:$I,0),1),"")</f>
        <v/>
      </c>
      <c r="D198" s="122" t="str">
        <f t="array" ref="D198">IFERROR(INDEX(PtLookup!$A:$F,MATCH(1,(PtLookup!$A:$A=A198)*(PtLookup!$B:$B=C198),0),3),"")</f>
        <v/>
      </c>
      <c r="E198" s="127"/>
      <c r="F198" s="124" t="str">
        <f t="shared" si="1"/>
        <v/>
      </c>
      <c r="G198" s="124" t="str">
        <f t="shared" si="2"/>
        <v/>
      </c>
      <c r="H198" s="124" t="str">
        <f t="shared" si="3"/>
        <v/>
      </c>
      <c r="I198" s="124" t="str">
        <f t="shared" si="4"/>
        <v/>
      </c>
      <c r="J198" s="124" t="str">
        <f t="shared" si="5"/>
        <v/>
      </c>
      <c r="K198" s="124" t="str">
        <f t="shared" si="6"/>
        <v/>
      </c>
      <c r="L198" s="124" t="str">
        <f t="shared" si="7"/>
        <v/>
      </c>
      <c r="M198" s="124" t="str">
        <f t="shared" si="8"/>
        <v/>
      </c>
      <c r="N198" s="124" t="str">
        <f>IFERROR(__xludf.DUMMYFUNCTION("TRIM(IFERROR(IFERROR(REGEXEXTRACT(E198,""\s{2}\w\s""),REGEXEXTRACT(E198,""\s\w\s{2}"")),""""))"),"")</f>
        <v/>
      </c>
      <c r="O198" s="124" t="str">
        <f>IFERROR(__xludf.DUMMYFUNCTION("IF(N198=""p"",REGEXEXTRACT(MID(E198,I198-2,2),""\d+"")+0,"""")"),"")</f>
        <v/>
      </c>
      <c r="P198" s="124" t="str">
        <f>IFERROR(__xludf.DUMMYFUNCTION("IF(N198=""p"",REGEXEXTRACT(MID(E198,I198+1,2),""\d+"")+0,"""")"),"")</f>
        <v/>
      </c>
      <c r="Q198" s="124" t="str">
        <f t="shared" si="9"/>
        <v/>
      </c>
      <c r="R198" s="124" t="str">
        <f t="shared" si="10"/>
        <v/>
      </c>
      <c r="S198" s="125" t="str">
        <f t="shared" si="11"/>
        <v/>
      </c>
      <c r="T198" s="125" t="str">
        <f t="array" ref="T198">IF(OR(A198="",C198=""),"",INDEX(PtLookup!$A:$F,MATCH(1,(PtLookup!$A:$A=$A198)*(PtLookup!$B:$B=$C198),0),4))</f>
        <v/>
      </c>
      <c r="U198" s="125" t="str">
        <f t="array" ref="U198">IF(OR(A198="",C198=""),"",INDEX(PtLookup!$A:$F,MATCH(1,(PtLookup!$A:$A=$A198)*(PtLookup!$B:$B=$C198),0),5))</f>
        <v/>
      </c>
      <c r="V198" s="125" t="str">
        <f t="array" ref="V198">IF(OR(A198="",C198=""),"",INDEX(PtLookup!$A:$F,MATCH(1,(PtLookup!$A:$A=$A198)*(PtLookup!$B:$B=$C198),0),6))</f>
        <v/>
      </c>
      <c r="W198" s="126" t="str">
        <f t="shared" si="12"/>
        <v/>
      </c>
      <c r="X198" s="125" t="str">
        <f>IFERROR(__xludf.DUMMYFUNCTION("IF(OR(A198="""",B198=""""),"""",IF(C198=""GRP"",RIGHT(TRIM(LEFT(E198,FIND(""–"",E198)-3)),3),REGEXEXTRACT(LEFT(E198,5),""\w{3}"")))"),"")</f>
        <v/>
      </c>
      <c r="Y198" s="125" t="str">
        <f t="shared" si="13"/>
        <v/>
      </c>
      <c r="Z198" s="125"/>
      <c r="AA198" s="126" t="str">
        <f t="shared" si="14"/>
        <v/>
      </c>
      <c r="AB198" s="125" t="str">
        <f>IFERROR(__xludf.DUMMYFUNCTION("IF(OR(A198="""",B198=""""),"""",IF(C198=""GRP"",TRIM(RIGHT(E198,3)),REGEXEXTRACT(REGEXEXTRACT(MID(E198,F198,100),""[(]\w{3}[)]""),""\w{3}"")))"),"")</f>
        <v/>
      </c>
      <c r="AC198" s="125" t="str">
        <f t="shared" si="15"/>
        <v/>
      </c>
      <c r="AD198" s="125"/>
    </row>
    <row r="199" ht="9.0" customHeight="1">
      <c r="A199" s="120"/>
      <c r="B199" s="121"/>
      <c r="C199" s="122" t="str">
        <f t="array" ref="C199">IFERROR(INDEX(PtLookup!$H:$I,MATCH(B199,PtLookup!$I:$I,0),1),"")</f>
        <v/>
      </c>
      <c r="D199" s="122" t="str">
        <f t="array" ref="D199">IFERROR(INDEX(PtLookup!$A:$F,MATCH(1,(PtLookup!$A:$A=A199)*(PtLookup!$B:$B=C199),0),3),"")</f>
        <v/>
      </c>
      <c r="E199" s="127"/>
      <c r="F199" s="124" t="str">
        <f t="shared" si="1"/>
        <v/>
      </c>
      <c r="G199" s="124" t="str">
        <f t="shared" si="2"/>
        <v/>
      </c>
      <c r="H199" s="124" t="str">
        <f t="shared" si="3"/>
        <v/>
      </c>
      <c r="I199" s="124" t="str">
        <f t="shared" si="4"/>
        <v/>
      </c>
      <c r="J199" s="124" t="str">
        <f t="shared" si="5"/>
        <v/>
      </c>
      <c r="K199" s="124" t="str">
        <f t="shared" si="6"/>
        <v/>
      </c>
      <c r="L199" s="124" t="str">
        <f t="shared" si="7"/>
        <v/>
      </c>
      <c r="M199" s="124" t="str">
        <f t="shared" si="8"/>
        <v/>
      </c>
      <c r="N199" s="124" t="str">
        <f>IFERROR(__xludf.DUMMYFUNCTION("TRIM(IFERROR(IFERROR(REGEXEXTRACT(E199,""\s{2}\w\s""),REGEXEXTRACT(E199,""\s\w\s{2}"")),""""))"),"")</f>
        <v/>
      </c>
      <c r="O199" s="124" t="str">
        <f>IFERROR(__xludf.DUMMYFUNCTION("IF(N199=""p"",REGEXEXTRACT(MID(E199,I199-2,2),""\d+"")+0,"""")"),"")</f>
        <v/>
      </c>
      <c r="P199" s="124" t="str">
        <f>IFERROR(__xludf.DUMMYFUNCTION("IF(N199=""p"",REGEXEXTRACT(MID(E199,I199+1,2),""\d+"")+0,"""")"),"")</f>
        <v/>
      </c>
      <c r="Q199" s="124" t="str">
        <f t="shared" si="9"/>
        <v/>
      </c>
      <c r="R199" s="124" t="str">
        <f t="shared" si="10"/>
        <v/>
      </c>
      <c r="S199" s="125" t="str">
        <f t="shared" si="11"/>
        <v/>
      </c>
      <c r="T199" s="125" t="str">
        <f t="array" ref="T199">IF(OR(A199="",C199=""),"",INDEX(PtLookup!$A:$F,MATCH(1,(PtLookup!$A:$A=$A199)*(PtLookup!$B:$B=$C199),0),4))</f>
        <v/>
      </c>
      <c r="U199" s="125" t="str">
        <f t="array" ref="U199">IF(OR(A199="",C199=""),"",INDEX(PtLookup!$A:$F,MATCH(1,(PtLookup!$A:$A=$A199)*(PtLookup!$B:$B=$C199),0),5))</f>
        <v/>
      </c>
      <c r="V199" s="125" t="str">
        <f t="array" ref="V199">IF(OR(A199="",C199=""),"",INDEX(PtLookup!$A:$F,MATCH(1,(PtLookup!$A:$A=$A199)*(PtLookup!$B:$B=$C199),0),6))</f>
        <v/>
      </c>
      <c r="W199" s="126" t="str">
        <f t="shared" si="12"/>
        <v/>
      </c>
      <c r="X199" s="125" t="str">
        <f>IFERROR(__xludf.DUMMYFUNCTION("IF(OR(A199="""",B199=""""),"""",IF(C199=""GRP"",RIGHT(TRIM(LEFT(E199,FIND(""–"",E199)-3)),3),REGEXEXTRACT(LEFT(E199,5),""\w{3}"")))"),"")</f>
        <v/>
      </c>
      <c r="Y199" s="125" t="str">
        <f t="shared" si="13"/>
        <v/>
      </c>
      <c r="Z199" s="125"/>
      <c r="AA199" s="126" t="str">
        <f t="shared" si="14"/>
        <v/>
      </c>
      <c r="AB199" s="125" t="str">
        <f>IFERROR(__xludf.DUMMYFUNCTION("IF(OR(A199="""",B199=""""),"""",IF(C199=""GRP"",TRIM(RIGHT(E199,3)),REGEXEXTRACT(REGEXEXTRACT(MID(E199,F199,100),""[(]\w{3}[)]""),""\w{3}"")))"),"")</f>
        <v/>
      </c>
      <c r="AC199" s="125" t="str">
        <f t="shared" si="15"/>
        <v/>
      </c>
      <c r="AD199" s="125"/>
    </row>
    <row r="200" ht="9.0" customHeight="1">
      <c r="A200" s="120"/>
      <c r="B200" s="121"/>
      <c r="C200" s="122" t="str">
        <f t="array" ref="C200">IFERROR(INDEX(PtLookup!$H:$I,MATCH(B200,PtLookup!$I:$I,0),1),"")</f>
        <v/>
      </c>
      <c r="D200" s="122" t="str">
        <f t="array" ref="D200">IFERROR(INDEX(PtLookup!$A:$F,MATCH(1,(PtLookup!$A:$A=A200)*(PtLookup!$B:$B=C200),0),3),"")</f>
        <v/>
      </c>
      <c r="E200" s="127"/>
      <c r="F200" s="124" t="str">
        <f t="shared" si="1"/>
        <v/>
      </c>
      <c r="G200" s="124" t="str">
        <f t="shared" si="2"/>
        <v/>
      </c>
      <c r="H200" s="124" t="str">
        <f t="shared" si="3"/>
        <v/>
      </c>
      <c r="I200" s="124" t="str">
        <f t="shared" si="4"/>
        <v/>
      </c>
      <c r="J200" s="124" t="str">
        <f t="shared" si="5"/>
        <v/>
      </c>
      <c r="K200" s="124" t="str">
        <f t="shared" si="6"/>
        <v/>
      </c>
      <c r="L200" s="124" t="str">
        <f t="shared" si="7"/>
        <v/>
      </c>
      <c r="M200" s="124" t="str">
        <f t="shared" si="8"/>
        <v/>
      </c>
      <c r="N200" s="124" t="str">
        <f>IFERROR(__xludf.DUMMYFUNCTION("TRIM(IFERROR(IFERROR(REGEXEXTRACT(E200,""\s{2}\w\s""),REGEXEXTRACT(E200,""\s\w\s{2}"")),""""))"),"")</f>
        <v/>
      </c>
      <c r="O200" s="124" t="str">
        <f>IFERROR(__xludf.DUMMYFUNCTION("IF(N200=""p"",REGEXEXTRACT(MID(E200,I200-2,2),""\d+"")+0,"""")"),"")</f>
        <v/>
      </c>
      <c r="P200" s="124" t="str">
        <f>IFERROR(__xludf.DUMMYFUNCTION("IF(N200=""p"",REGEXEXTRACT(MID(E200,I200+1,2),""\d+"")+0,"""")"),"")</f>
        <v/>
      </c>
      <c r="Q200" s="124" t="str">
        <f t="shared" si="9"/>
        <v/>
      </c>
      <c r="R200" s="124" t="str">
        <f t="shared" si="10"/>
        <v/>
      </c>
      <c r="S200" s="125" t="str">
        <f t="shared" si="11"/>
        <v/>
      </c>
      <c r="T200" s="125" t="str">
        <f t="array" ref="T200">IF(OR(A200="",C200=""),"",INDEX(PtLookup!$A:$F,MATCH(1,(PtLookup!$A:$A=$A200)*(PtLookup!$B:$B=$C200),0),4))</f>
        <v/>
      </c>
      <c r="U200" s="125" t="str">
        <f t="array" ref="U200">IF(OR(A200="",C200=""),"",INDEX(PtLookup!$A:$F,MATCH(1,(PtLookup!$A:$A=$A200)*(PtLookup!$B:$B=$C200),0),5))</f>
        <v/>
      </c>
      <c r="V200" s="125" t="str">
        <f t="array" ref="V200">IF(OR(A200="",C200=""),"",INDEX(PtLookup!$A:$F,MATCH(1,(PtLookup!$A:$A=$A200)*(PtLookup!$B:$B=$C200),0),6))</f>
        <v/>
      </c>
      <c r="W200" s="126" t="str">
        <f t="shared" si="12"/>
        <v/>
      </c>
      <c r="X200" s="125" t="str">
        <f>IFERROR(__xludf.DUMMYFUNCTION("IF(OR(A200="""",B200=""""),"""",IF(C200=""GRP"",RIGHT(TRIM(LEFT(E200,FIND(""–"",E200)-3)),3),REGEXEXTRACT(LEFT(E200,5),""\w{3}"")))"),"")</f>
        <v/>
      </c>
      <c r="Y200" s="125" t="str">
        <f t="shared" si="13"/>
        <v/>
      </c>
      <c r="Z200" s="125"/>
      <c r="AA200" s="126" t="str">
        <f t="shared" si="14"/>
        <v/>
      </c>
      <c r="AB200" s="125" t="str">
        <f>IFERROR(__xludf.DUMMYFUNCTION("IF(OR(A200="""",B200=""""),"""",IF(C200=""GRP"",TRIM(RIGHT(E200,3)),REGEXEXTRACT(REGEXEXTRACT(MID(E200,F200,100),""[(]\w{3}[)]""),""\w{3}"")))"),"")</f>
        <v/>
      </c>
      <c r="AC200" s="125" t="str">
        <f t="shared" si="15"/>
        <v/>
      </c>
      <c r="AD200" s="125"/>
    </row>
    <row r="201" ht="9.0" customHeight="1">
      <c r="A201" s="120"/>
      <c r="B201" s="121"/>
      <c r="C201" s="122" t="str">
        <f t="array" ref="C201">IFERROR(INDEX(PtLookup!$H:$I,MATCH(B201,PtLookup!$I:$I,0),1),"")</f>
        <v/>
      </c>
      <c r="D201" s="122" t="str">
        <f t="array" ref="D201">IFERROR(INDEX(PtLookup!$A:$F,MATCH(1,(PtLookup!$A:$A=A201)*(PtLookup!$B:$B=C201),0),3),"")</f>
        <v/>
      </c>
      <c r="E201" s="127"/>
      <c r="F201" s="124" t="str">
        <f t="shared" si="1"/>
        <v/>
      </c>
      <c r="G201" s="124" t="str">
        <f t="shared" si="2"/>
        <v/>
      </c>
      <c r="H201" s="124" t="str">
        <f t="shared" si="3"/>
        <v/>
      </c>
      <c r="I201" s="124" t="str">
        <f t="shared" si="4"/>
        <v/>
      </c>
      <c r="J201" s="124" t="str">
        <f t="shared" si="5"/>
        <v/>
      </c>
      <c r="K201" s="124" t="str">
        <f t="shared" si="6"/>
        <v/>
      </c>
      <c r="L201" s="124" t="str">
        <f t="shared" si="7"/>
        <v/>
      </c>
      <c r="M201" s="124" t="str">
        <f t="shared" si="8"/>
        <v/>
      </c>
      <c r="N201" s="124" t="str">
        <f>IFERROR(__xludf.DUMMYFUNCTION("TRIM(IFERROR(IFERROR(REGEXEXTRACT(E201,""\s{2}\w\s""),REGEXEXTRACT(E201,""\s\w\s{2}"")),""""))"),"")</f>
        <v/>
      </c>
      <c r="O201" s="124" t="str">
        <f>IFERROR(__xludf.DUMMYFUNCTION("IF(N201=""p"",REGEXEXTRACT(MID(E201,I201-2,2),""\d+"")+0,"""")"),"")</f>
        <v/>
      </c>
      <c r="P201" s="124" t="str">
        <f>IFERROR(__xludf.DUMMYFUNCTION("IF(N201=""p"",REGEXEXTRACT(MID(E201,I201+1,2),""\d+"")+0,"""")"),"")</f>
        <v/>
      </c>
      <c r="Q201" s="124" t="str">
        <f t="shared" si="9"/>
        <v/>
      </c>
      <c r="R201" s="124" t="str">
        <f t="shared" si="10"/>
        <v/>
      </c>
      <c r="S201" s="125" t="str">
        <f t="shared" si="11"/>
        <v/>
      </c>
      <c r="T201" s="125" t="str">
        <f t="array" ref="T201">IF(OR(A201="",C201=""),"",INDEX(PtLookup!$A:$F,MATCH(1,(PtLookup!$A:$A=$A201)*(PtLookup!$B:$B=$C201),0),4))</f>
        <v/>
      </c>
      <c r="U201" s="125" t="str">
        <f t="array" ref="U201">IF(OR(A201="",C201=""),"",INDEX(PtLookup!$A:$F,MATCH(1,(PtLookup!$A:$A=$A201)*(PtLookup!$B:$B=$C201),0),5))</f>
        <v/>
      </c>
      <c r="V201" s="125" t="str">
        <f t="array" ref="V201">IF(OR(A201="",C201=""),"",INDEX(PtLookup!$A:$F,MATCH(1,(PtLookup!$A:$A=$A201)*(PtLookup!$B:$B=$C201),0),6))</f>
        <v/>
      </c>
      <c r="W201" s="126" t="str">
        <f t="shared" si="12"/>
        <v/>
      </c>
      <c r="X201" s="125" t="str">
        <f>IFERROR(__xludf.DUMMYFUNCTION("IF(OR(A201="""",B201=""""),"""",IF(C201=""GRP"",RIGHT(TRIM(LEFT(E201,FIND(""–"",E201)-3)),3),REGEXEXTRACT(LEFT(E201,5),""\w{3}"")))"),"")</f>
        <v/>
      </c>
      <c r="Y201" s="125" t="str">
        <f t="shared" si="13"/>
        <v/>
      </c>
      <c r="Z201" s="125"/>
      <c r="AA201" s="126" t="str">
        <f t="shared" si="14"/>
        <v/>
      </c>
      <c r="AB201" s="125" t="str">
        <f>IFERROR(__xludf.DUMMYFUNCTION("IF(OR(A201="""",B201=""""),"""",IF(C201=""GRP"",TRIM(RIGHT(E201,3)),REGEXEXTRACT(REGEXEXTRACT(MID(E201,F201,100),""[(]\w{3}[)]""),""\w{3}"")))"),"")</f>
        <v/>
      </c>
      <c r="AC201" s="125" t="str">
        <f t="shared" si="15"/>
        <v/>
      </c>
      <c r="AD201" s="125"/>
    </row>
    <row r="202" ht="9.0" customHeight="1">
      <c r="A202" s="120"/>
      <c r="B202" s="121"/>
      <c r="C202" s="122" t="str">
        <f t="array" ref="C202">IFERROR(INDEX(PtLookup!$H:$I,MATCH(B202,PtLookup!$I:$I,0),1),"")</f>
        <v/>
      </c>
      <c r="D202" s="122" t="str">
        <f t="array" ref="D202">IFERROR(INDEX(PtLookup!$A:$F,MATCH(1,(PtLookup!$A:$A=A202)*(PtLookup!$B:$B=C202),0),3),"")</f>
        <v/>
      </c>
      <c r="E202" s="127"/>
      <c r="F202" s="124" t="str">
        <f t="shared" si="1"/>
        <v/>
      </c>
      <c r="G202" s="124" t="str">
        <f t="shared" si="2"/>
        <v/>
      </c>
      <c r="H202" s="124" t="str">
        <f t="shared" si="3"/>
        <v/>
      </c>
      <c r="I202" s="124" t="str">
        <f t="shared" si="4"/>
        <v/>
      </c>
      <c r="J202" s="124" t="str">
        <f t="shared" si="5"/>
        <v/>
      </c>
      <c r="K202" s="124" t="str">
        <f t="shared" si="6"/>
        <v/>
      </c>
      <c r="L202" s="124" t="str">
        <f t="shared" si="7"/>
        <v/>
      </c>
      <c r="M202" s="124" t="str">
        <f t="shared" si="8"/>
        <v/>
      </c>
      <c r="N202" s="124" t="str">
        <f>IFERROR(__xludf.DUMMYFUNCTION("TRIM(IFERROR(IFERROR(REGEXEXTRACT(E202,""\s{2}\w\s""),REGEXEXTRACT(E202,""\s\w\s{2}"")),""""))"),"")</f>
        <v/>
      </c>
      <c r="O202" s="124" t="str">
        <f>IFERROR(__xludf.DUMMYFUNCTION("IF(N202=""p"",REGEXEXTRACT(MID(E202,I202-2,2),""\d+"")+0,"""")"),"")</f>
        <v/>
      </c>
      <c r="P202" s="124" t="str">
        <f>IFERROR(__xludf.DUMMYFUNCTION("IF(N202=""p"",REGEXEXTRACT(MID(E202,I202+1,2),""\d+"")+0,"""")"),"")</f>
        <v/>
      </c>
      <c r="Q202" s="124" t="str">
        <f t="shared" si="9"/>
        <v/>
      </c>
      <c r="R202" s="124" t="str">
        <f t="shared" si="10"/>
        <v/>
      </c>
      <c r="S202" s="125" t="str">
        <f t="shared" si="11"/>
        <v/>
      </c>
      <c r="T202" s="125" t="str">
        <f t="array" ref="T202">IF(OR(A202="",C202=""),"",INDEX(PtLookup!$A:$F,MATCH(1,(PtLookup!$A:$A=$A202)*(PtLookup!$B:$B=$C202),0),4))</f>
        <v/>
      </c>
      <c r="U202" s="125" t="str">
        <f t="array" ref="U202">IF(OR(A202="",C202=""),"",INDEX(PtLookup!$A:$F,MATCH(1,(PtLookup!$A:$A=$A202)*(PtLookup!$B:$B=$C202),0),5))</f>
        <v/>
      </c>
      <c r="V202" s="125" t="str">
        <f t="array" ref="V202">IF(OR(A202="",C202=""),"",INDEX(PtLookup!$A:$F,MATCH(1,(PtLookup!$A:$A=$A202)*(PtLookup!$B:$B=$C202),0),6))</f>
        <v/>
      </c>
      <c r="W202" s="126" t="str">
        <f t="shared" si="12"/>
        <v/>
      </c>
      <c r="X202" s="125" t="str">
        <f>IFERROR(__xludf.DUMMYFUNCTION("IF(OR(A202="""",B202=""""),"""",IF(C202=""GRP"",RIGHT(TRIM(LEFT(E202,FIND(""–"",E202)-3)),3),REGEXEXTRACT(LEFT(E202,5),""\w{3}"")))"),"")</f>
        <v/>
      </c>
      <c r="Y202" s="125" t="str">
        <f t="shared" si="13"/>
        <v/>
      </c>
      <c r="Z202" s="125"/>
      <c r="AA202" s="126" t="str">
        <f t="shared" si="14"/>
        <v/>
      </c>
      <c r="AB202" s="125" t="str">
        <f>IFERROR(__xludf.DUMMYFUNCTION("IF(OR(A202="""",B202=""""),"""",IF(C202=""GRP"",TRIM(RIGHT(E202,3)),REGEXEXTRACT(REGEXEXTRACT(MID(E202,F202,100),""[(]\w{3}[)]""),""\w{3}"")))"),"")</f>
        <v/>
      </c>
      <c r="AC202" s="125" t="str">
        <f t="shared" si="15"/>
        <v/>
      </c>
      <c r="AD202" s="125"/>
    </row>
    <row r="203" ht="9.0" customHeight="1">
      <c r="A203" s="120"/>
      <c r="B203" s="121"/>
      <c r="C203" s="122" t="str">
        <f t="array" ref="C203">IFERROR(INDEX(PtLookup!$H:$I,MATCH(B203,PtLookup!$I:$I,0),1),"")</f>
        <v/>
      </c>
      <c r="D203" s="122" t="str">
        <f t="array" ref="D203">IFERROR(INDEX(PtLookup!$A:$F,MATCH(1,(PtLookup!$A:$A=A203)*(PtLookup!$B:$B=C203),0),3),"")</f>
        <v/>
      </c>
      <c r="E203" s="127"/>
      <c r="F203" s="124" t="str">
        <f t="shared" si="1"/>
        <v/>
      </c>
      <c r="G203" s="124" t="str">
        <f t="shared" si="2"/>
        <v/>
      </c>
      <c r="H203" s="124" t="str">
        <f t="shared" si="3"/>
        <v/>
      </c>
      <c r="I203" s="124" t="str">
        <f t="shared" si="4"/>
        <v/>
      </c>
      <c r="J203" s="124" t="str">
        <f t="shared" si="5"/>
        <v/>
      </c>
      <c r="K203" s="124" t="str">
        <f t="shared" si="6"/>
        <v/>
      </c>
      <c r="L203" s="124" t="str">
        <f t="shared" si="7"/>
        <v/>
      </c>
      <c r="M203" s="124" t="str">
        <f t="shared" si="8"/>
        <v/>
      </c>
      <c r="N203" s="124" t="str">
        <f>IFERROR(__xludf.DUMMYFUNCTION("TRIM(IFERROR(IFERROR(REGEXEXTRACT(E203,""\s{2}\w\s""),REGEXEXTRACT(E203,""\s\w\s{2}"")),""""))"),"")</f>
        <v/>
      </c>
      <c r="O203" s="124" t="str">
        <f>IFERROR(__xludf.DUMMYFUNCTION("IF(N203=""p"",REGEXEXTRACT(MID(E203,I203-2,2),""\d+"")+0,"""")"),"")</f>
        <v/>
      </c>
      <c r="P203" s="124" t="str">
        <f>IFERROR(__xludf.DUMMYFUNCTION("IF(N203=""p"",REGEXEXTRACT(MID(E203,I203+1,2),""\d+"")+0,"""")"),"")</f>
        <v/>
      </c>
      <c r="Q203" s="124" t="str">
        <f t="shared" si="9"/>
        <v/>
      </c>
      <c r="R203" s="124" t="str">
        <f t="shared" si="10"/>
        <v/>
      </c>
      <c r="S203" s="125" t="str">
        <f t="shared" si="11"/>
        <v/>
      </c>
      <c r="T203" s="125" t="str">
        <f t="array" ref="T203">IF(OR(A203="",C203=""),"",INDEX(PtLookup!$A:$F,MATCH(1,(PtLookup!$A:$A=$A203)*(PtLookup!$B:$B=$C203),0),4))</f>
        <v/>
      </c>
      <c r="U203" s="125" t="str">
        <f t="array" ref="U203">IF(OR(A203="",C203=""),"",INDEX(PtLookup!$A:$F,MATCH(1,(PtLookup!$A:$A=$A203)*(PtLookup!$B:$B=$C203),0),5))</f>
        <v/>
      </c>
      <c r="V203" s="125" t="str">
        <f t="array" ref="V203">IF(OR(A203="",C203=""),"",INDEX(PtLookup!$A:$F,MATCH(1,(PtLookup!$A:$A=$A203)*(PtLookup!$B:$B=$C203),0),6))</f>
        <v/>
      </c>
      <c r="W203" s="126" t="str">
        <f t="shared" si="12"/>
        <v/>
      </c>
      <c r="X203" s="125" t="str">
        <f>IFERROR(__xludf.DUMMYFUNCTION("IF(OR(A203="""",B203=""""),"""",IF(C203=""GRP"",RIGHT(TRIM(LEFT(E203,FIND(""–"",E203)-3)),3),REGEXEXTRACT(LEFT(E203,5),""\w{3}"")))"),"")</f>
        <v/>
      </c>
      <c r="Y203" s="125" t="str">
        <f t="shared" si="13"/>
        <v/>
      </c>
      <c r="Z203" s="125"/>
      <c r="AA203" s="126" t="str">
        <f t="shared" si="14"/>
        <v/>
      </c>
      <c r="AB203" s="125" t="str">
        <f>IFERROR(__xludf.DUMMYFUNCTION("IF(OR(A203="""",B203=""""),"""",IF(C203=""GRP"",TRIM(RIGHT(E203,3)),REGEXEXTRACT(REGEXEXTRACT(MID(E203,F203,100),""[(]\w{3}[)]""),""\w{3}"")))"),"")</f>
        <v/>
      </c>
      <c r="AC203" s="125" t="str">
        <f t="shared" si="15"/>
        <v/>
      </c>
      <c r="AD203" s="125"/>
    </row>
    <row r="204" ht="9.0" customHeight="1">
      <c r="A204" s="120"/>
      <c r="B204" s="121"/>
      <c r="C204" s="122" t="str">
        <f t="array" ref="C204">IFERROR(INDEX(PtLookup!$H:$I,MATCH(B204,PtLookup!$I:$I,0),1),"")</f>
        <v/>
      </c>
      <c r="D204" s="122" t="str">
        <f t="array" ref="D204">IFERROR(INDEX(PtLookup!$A:$F,MATCH(1,(PtLookup!$A:$A=A204)*(PtLookup!$B:$B=C204),0),3),"")</f>
        <v/>
      </c>
      <c r="E204" s="127"/>
      <c r="F204" s="124" t="str">
        <f t="shared" si="1"/>
        <v/>
      </c>
      <c r="G204" s="124" t="str">
        <f t="shared" si="2"/>
        <v/>
      </c>
      <c r="H204" s="124" t="str">
        <f t="shared" si="3"/>
        <v/>
      </c>
      <c r="I204" s="124" t="str">
        <f t="shared" si="4"/>
        <v/>
      </c>
      <c r="J204" s="124" t="str">
        <f t="shared" si="5"/>
        <v/>
      </c>
      <c r="K204" s="124" t="str">
        <f t="shared" si="6"/>
        <v/>
      </c>
      <c r="L204" s="124" t="str">
        <f t="shared" si="7"/>
        <v/>
      </c>
      <c r="M204" s="124" t="str">
        <f t="shared" si="8"/>
        <v/>
      </c>
      <c r="N204" s="124" t="str">
        <f>IFERROR(__xludf.DUMMYFUNCTION("TRIM(IFERROR(IFERROR(REGEXEXTRACT(E204,""\s{2}\w\s""),REGEXEXTRACT(E204,""\s\w\s{2}"")),""""))"),"")</f>
        <v/>
      </c>
      <c r="O204" s="124" t="str">
        <f>IFERROR(__xludf.DUMMYFUNCTION("IF(N204=""p"",REGEXEXTRACT(MID(E204,I204-2,2),""\d+"")+0,"""")"),"")</f>
        <v/>
      </c>
      <c r="P204" s="124" t="str">
        <f>IFERROR(__xludf.DUMMYFUNCTION("IF(N204=""p"",REGEXEXTRACT(MID(E204,I204+1,2),""\d+"")+0,"""")"),"")</f>
        <v/>
      </c>
      <c r="Q204" s="124" t="str">
        <f t="shared" si="9"/>
        <v/>
      </c>
      <c r="R204" s="124" t="str">
        <f t="shared" si="10"/>
        <v/>
      </c>
      <c r="S204" s="125" t="str">
        <f t="shared" si="11"/>
        <v/>
      </c>
      <c r="T204" s="125" t="str">
        <f t="array" ref="T204">IF(OR(A204="",C204=""),"",INDEX(PtLookup!$A:$F,MATCH(1,(PtLookup!$A:$A=$A204)*(PtLookup!$B:$B=$C204),0),4))</f>
        <v/>
      </c>
      <c r="U204" s="125" t="str">
        <f t="array" ref="U204">IF(OR(A204="",C204=""),"",INDEX(PtLookup!$A:$F,MATCH(1,(PtLookup!$A:$A=$A204)*(PtLookup!$B:$B=$C204),0),5))</f>
        <v/>
      </c>
      <c r="V204" s="125" t="str">
        <f t="array" ref="V204">IF(OR(A204="",C204=""),"",INDEX(PtLookup!$A:$F,MATCH(1,(PtLookup!$A:$A=$A204)*(PtLookup!$B:$B=$C204),0),6))</f>
        <v/>
      </c>
      <c r="W204" s="126" t="str">
        <f t="shared" si="12"/>
        <v/>
      </c>
      <c r="X204" s="125" t="str">
        <f>IFERROR(__xludf.DUMMYFUNCTION("IF(OR(A204="""",B204=""""),"""",IF(C204=""GRP"",RIGHT(TRIM(LEFT(E204,FIND(""–"",E204)-3)),3),REGEXEXTRACT(LEFT(E204,5),""\w{3}"")))"),"")</f>
        <v/>
      </c>
      <c r="Y204" s="125" t="str">
        <f t="shared" si="13"/>
        <v/>
      </c>
      <c r="Z204" s="125"/>
      <c r="AA204" s="126" t="str">
        <f t="shared" si="14"/>
        <v/>
      </c>
      <c r="AB204" s="125" t="str">
        <f>IFERROR(__xludf.DUMMYFUNCTION("IF(OR(A204="""",B204=""""),"""",IF(C204=""GRP"",TRIM(RIGHT(E204,3)),REGEXEXTRACT(REGEXEXTRACT(MID(E204,F204,100),""[(]\w{3}[)]""),""\w{3}"")))"),"")</f>
        <v/>
      </c>
      <c r="AC204" s="125" t="str">
        <f t="shared" si="15"/>
        <v/>
      </c>
      <c r="AD204" s="125"/>
    </row>
  </sheetData>
  <conditionalFormatting sqref="A5:B204">
    <cfRule type="expression" dxfId="10" priority="1">
      <formula>IF(AND(A5&lt;&gt;"",B5&lt;&gt;"",OR(C5="",D5="")),1,0)=1</formula>
    </cfRule>
  </conditionalFormatting>
  <dataValidations>
    <dataValidation type="list" allowBlank="1" sqref="B5:B204">
      <formula1>PtLookup!$I$2:$I$12</formula1>
    </dataValidation>
    <dataValidation type="list" allowBlank="1" sqref="A5:A204">
      <formula1>"CC,GC"</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hidden="1" min="1" max="1" width="3.5"/>
    <col customWidth="1" min="2" max="2" width="11.5"/>
    <col customWidth="1" min="3" max="3" width="37.17"/>
    <col customWidth="1" min="4" max="4" width="20.0"/>
    <col customWidth="1" min="5" max="5" width="92.83"/>
    <col customWidth="1" min="6" max="6" width="10.17"/>
    <col customWidth="1" min="7" max="7" width="13.33"/>
    <col customWidth="1" hidden="1" min="8" max="8" width="9.83"/>
    <col customWidth="1" hidden="1" min="9" max="17" width="3.33"/>
    <col customWidth="1" hidden="1" min="18" max="18" width="4.67"/>
    <col customWidth="1" hidden="1" min="19" max="19" width="4.5"/>
    <col customWidth="1" hidden="1" min="20" max="20" width="4.67"/>
    <col customWidth="1" hidden="1" min="21" max="21" width="8.5"/>
    <col customWidth="1" hidden="1" min="22" max="22" width="9.83"/>
    <col customWidth="1" hidden="1" min="23" max="31" width="3.33"/>
    <col customWidth="1" hidden="1" min="32" max="32" width="4.67"/>
    <col customWidth="1" hidden="1" min="33" max="33" width="4.5"/>
    <col customWidth="1" hidden="1" min="34" max="34" width="4.67"/>
    <col customWidth="1" hidden="1" min="35" max="35" width="8.5"/>
    <col customWidth="1" hidden="1" min="36" max="39" width="4.67"/>
    <col customWidth="1" hidden="1" min="40" max="40" width="5.0"/>
    <col customWidth="1" hidden="1" min="41" max="49" width="3.33"/>
    <col customWidth="1" hidden="1" min="50" max="50" width="4.67"/>
    <col customWidth="1" hidden="1" min="51" max="51" width="4.5"/>
    <col customWidth="1" hidden="1" min="52" max="60" width="4.67"/>
    <col customWidth="1" hidden="1" min="61" max="67" width="3.33"/>
    <col customWidth="1" hidden="1" min="68" max="68" width="4.67"/>
    <col customWidth="1" hidden="1" min="69" max="69" width="4.5"/>
    <col customWidth="1" hidden="1" min="70" max="78" width="4.67"/>
    <col customWidth="1" hidden="1" min="79" max="79" width="6.5"/>
    <col customWidth="1" hidden="1" min="80" max="80" width="9.83"/>
    <col customWidth="1" hidden="1" min="81" max="82" width="6.83"/>
    <col customWidth="1" hidden="1" min="83" max="84" width="42.0"/>
    <col customWidth="1" hidden="1" min="85" max="85" width="3.33"/>
    <col customWidth="1" hidden="1" min="86" max="86" width="8.17"/>
    <col customWidth="1" hidden="1" min="87" max="87" width="3.33"/>
    <col customWidth="1" hidden="1" min="88" max="89" width="42.0"/>
    <col customWidth="1" hidden="1" min="90" max="91" width="8.33"/>
    <col customWidth="1" hidden="1" min="92" max="92" width="17.33"/>
  </cols>
  <sheetData>
    <row r="1" ht="9.0" customHeight="1">
      <c r="A1" s="128"/>
      <c r="B1" s="129"/>
      <c r="C1" s="130" t="s">
        <v>1243</v>
      </c>
      <c r="D1" s="131" t="s">
        <v>1244</v>
      </c>
      <c r="E1" s="132"/>
      <c r="F1" s="133" t="s">
        <v>1245</v>
      </c>
      <c r="G1" s="134"/>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c r="CM1" s="132"/>
      <c r="CN1" s="135"/>
    </row>
    <row r="2" ht="9.0" customHeight="1">
      <c r="A2" s="136"/>
      <c r="B2" s="137"/>
      <c r="C2" s="138" t="s">
        <v>1246</v>
      </c>
      <c r="D2" s="139"/>
      <c r="E2" s="140"/>
      <c r="F2" s="141" t="b">
        <v>1</v>
      </c>
      <c r="G2" s="142"/>
      <c r="H2" s="140"/>
      <c r="I2" s="140"/>
      <c r="J2" s="140"/>
      <c r="K2" s="140"/>
      <c r="L2" s="140"/>
      <c r="M2" s="140"/>
      <c r="N2" s="140"/>
      <c r="O2" s="140"/>
      <c r="P2" s="140"/>
      <c r="Q2" s="140"/>
      <c r="R2" s="140"/>
      <c r="S2" s="140"/>
      <c r="T2" s="140"/>
      <c r="U2" s="138" t="s">
        <v>1247</v>
      </c>
      <c r="V2" s="140"/>
      <c r="W2" s="140"/>
      <c r="X2" s="140"/>
      <c r="Y2" s="140"/>
      <c r="Z2" s="140"/>
      <c r="AA2" s="140"/>
      <c r="AB2" s="140"/>
      <c r="AC2" s="140"/>
      <c r="AD2" s="140"/>
      <c r="AE2" s="140"/>
      <c r="AF2" s="140"/>
      <c r="AG2" s="140"/>
      <c r="AH2" s="140"/>
      <c r="AI2" s="138" t="s">
        <v>1248</v>
      </c>
      <c r="AJ2" s="140"/>
      <c r="AK2" s="140"/>
      <c r="AL2" s="140"/>
      <c r="AM2" s="140"/>
      <c r="AN2" s="140"/>
      <c r="AO2" s="140"/>
      <c r="AP2" s="140"/>
      <c r="AQ2" s="140"/>
      <c r="AR2" s="140"/>
      <c r="AS2" s="140"/>
      <c r="AT2" s="140"/>
      <c r="AU2" s="140"/>
      <c r="AV2" s="140"/>
      <c r="AW2" s="140"/>
      <c r="AX2" s="140"/>
      <c r="AY2" s="140"/>
      <c r="AZ2" s="140"/>
      <c r="BA2" s="140"/>
      <c r="BB2" s="140"/>
      <c r="BC2" s="140"/>
      <c r="BD2" s="140"/>
      <c r="BE2" s="140"/>
      <c r="BF2" s="140"/>
      <c r="BG2" s="140"/>
      <c r="BH2" s="140"/>
      <c r="BI2" s="140"/>
      <c r="BJ2" s="140"/>
      <c r="BK2" s="140"/>
      <c r="BL2" s="140"/>
      <c r="BM2" s="140"/>
      <c r="BN2" s="140"/>
      <c r="BO2" s="140"/>
      <c r="BP2" s="140"/>
      <c r="BQ2" s="140"/>
      <c r="BR2" s="140"/>
      <c r="BS2" s="140"/>
      <c r="BT2" s="140"/>
      <c r="BU2" s="140"/>
      <c r="BV2" s="140"/>
      <c r="BW2" s="140"/>
      <c r="BX2" s="140"/>
      <c r="BY2" s="140"/>
      <c r="BZ2" s="140"/>
      <c r="CA2" s="140"/>
      <c r="CB2" s="140"/>
      <c r="CC2" s="140"/>
      <c r="CD2" s="140"/>
      <c r="CE2" s="140"/>
      <c r="CF2" s="140"/>
      <c r="CG2" s="140"/>
      <c r="CH2" s="140"/>
      <c r="CI2" s="140"/>
      <c r="CJ2" s="140"/>
      <c r="CK2" s="140"/>
      <c r="CL2" s="140"/>
      <c r="CM2" s="140"/>
      <c r="CN2" s="143"/>
    </row>
    <row r="3" ht="9.0" customHeight="1">
      <c r="A3" s="144"/>
      <c r="B3" s="145" t="s">
        <v>1249</v>
      </c>
      <c r="C3" s="146" t="s">
        <v>65</v>
      </c>
      <c r="D3" s="146" t="s">
        <v>1250</v>
      </c>
      <c r="E3" s="146" t="s">
        <v>1251</v>
      </c>
      <c r="F3" s="147" t="s">
        <v>111</v>
      </c>
      <c r="G3" s="146" t="s">
        <v>1252</v>
      </c>
      <c r="H3" s="146" t="s">
        <v>1253</v>
      </c>
      <c r="I3" s="146">
        <v>1.0</v>
      </c>
      <c r="J3" s="146">
        <v>2.0</v>
      </c>
      <c r="K3" s="146">
        <v>3.0</v>
      </c>
      <c r="L3" s="146">
        <v>4.0</v>
      </c>
      <c r="M3" s="146">
        <v>5.0</v>
      </c>
      <c r="N3" s="146">
        <v>6.0</v>
      </c>
      <c r="O3" s="146">
        <v>7.0</v>
      </c>
      <c r="P3" s="146">
        <v>8.0</v>
      </c>
      <c r="Q3" s="146">
        <v>9.0</v>
      </c>
      <c r="R3" s="146">
        <v>10.0</v>
      </c>
      <c r="S3" s="146">
        <v>11.0</v>
      </c>
      <c r="T3" s="146">
        <v>12.0</v>
      </c>
      <c r="U3" s="146" t="s">
        <v>1254</v>
      </c>
      <c r="V3" s="146" t="s">
        <v>1253</v>
      </c>
      <c r="W3" s="146">
        <v>1.0</v>
      </c>
      <c r="X3" s="146">
        <v>2.0</v>
      </c>
      <c r="Y3" s="146">
        <v>3.0</v>
      </c>
      <c r="Z3" s="146">
        <v>4.0</v>
      </c>
      <c r="AA3" s="146">
        <v>5.0</v>
      </c>
      <c r="AB3" s="146">
        <v>6.0</v>
      </c>
      <c r="AC3" s="146">
        <v>7.0</v>
      </c>
      <c r="AD3" s="146">
        <v>8.0</v>
      </c>
      <c r="AE3" s="146">
        <v>9.0</v>
      </c>
      <c r="AF3" s="146">
        <v>10.0</v>
      </c>
      <c r="AG3" s="146">
        <v>11.0</v>
      </c>
      <c r="AH3" s="146">
        <v>12.0</v>
      </c>
      <c r="AI3" s="146" t="s">
        <v>1254</v>
      </c>
      <c r="AJ3" s="146">
        <v>13.0</v>
      </c>
      <c r="AK3" s="146">
        <v>14.0</v>
      </c>
      <c r="AL3" s="146">
        <v>15.0</v>
      </c>
      <c r="AM3" s="146">
        <v>16.0</v>
      </c>
      <c r="AN3" s="146" t="s">
        <v>1255</v>
      </c>
      <c r="AO3" s="146">
        <v>1.0</v>
      </c>
      <c r="AP3" s="146">
        <v>2.0</v>
      </c>
      <c r="AQ3" s="146">
        <v>3.0</v>
      </c>
      <c r="AR3" s="146">
        <v>4.0</v>
      </c>
      <c r="AS3" s="146">
        <v>5.0</v>
      </c>
      <c r="AT3" s="146">
        <v>6.0</v>
      </c>
      <c r="AU3" s="146">
        <v>7.0</v>
      </c>
      <c r="AV3" s="146">
        <v>8.0</v>
      </c>
      <c r="AW3" s="146">
        <v>9.0</v>
      </c>
      <c r="AX3" s="146">
        <v>10.0</v>
      </c>
      <c r="AY3" s="146">
        <v>11.0</v>
      </c>
      <c r="AZ3" s="146">
        <v>12.0</v>
      </c>
      <c r="BA3" s="146">
        <v>13.0</v>
      </c>
      <c r="BB3" s="146">
        <v>14.0</v>
      </c>
      <c r="BC3" s="146">
        <v>15.0</v>
      </c>
      <c r="BD3" s="146">
        <v>16.0</v>
      </c>
      <c r="BE3" s="146">
        <v>17.0</v>
      </c>
      <c r="BF3" s="146">
        <v>18.0</v>
      </c>
      <c r="BG3" s="146">
        <v>19.0</v>
      </c>
      <c r="BH3" s="146">
        <v>20.0</v>
      </c>
      <c r="BI3" s="146">
        <v>3.0</v>
      </c>
      <c r="BJ3" s="146">
        <v>4.0</v>
      </c>
      <c r="BK3" s="146">
        <v>5.0</v>
      </c>
      <c r="BL3" s="146">
        <v>6.0</v>
      </c>
      <c r="BM3" s="146">
        <v>7.0</v>
      </c>
      <c r="BN3" s="146">
        <v>8.0</v>
      </c>
      <c r="BO3" s="146">
        <v>9.0</v>
      </c>
      <c r="BP3" s="146">
        <v>10.0</v>
      </c>
      <c r="BQ3" s="146">
        <v>11.0</v>
      </c>
      <c r="BR3" s="146">
        <v>12.0</v>
      </c>
      <c r="BS3" s="146">
        <v>13.0</v>
      </c>
      <c r="BT3" s="146">
        <v>14.0</v>
      </c>
      <c r="BU3" s="146">
        <v>15.0</v>
      </c>
      <c r="BV3" s="146">
        <v>16.0</v>
      </c>
      <c r="BW3" s="146">
        <v>17.0</v>
      </c>
      <c r="BX3" s="146">
        <v>18.0</v>
      </c>
      <c r="BY3" s="146">
        <v>19.0</v>
      </c>
      <c r="BZ3" s="146">
        <v>20.0</v>
      </c>
      <c r="CA3" s="146" t="s">
        <v>1256</v>
      </c>
      <c r="CB3" s="146" t="s">
        <v>1257</v>
      </c>
      <c r="CC3" s="148" t="s">
        <v>1258</v>
      </c>
      <c r="CD3" s="148" t="s">
        <v>1259</v>
      </c>
      <c r="CE3" s="149" t="s">
        <v>1260</v>
      </c>
      <c r="CF3" s="150"/>
      <c r="CG3" s="146"/>
      <c r="CH3" s="146" t="s">
        <v>1261</v>
      </c>
      <c r="CI3" s="146"/>
      <c r="CJ3" s="149" t="s">
        <v>1262</v>
      </c>
      <c r="CK3" s="150"/>
      <c r="CL3" s="146" t="s">
        <v>1263</v>
      </c>
      <c r="CM3" s="146" t="s">
        <v>1264</v>
      </c>
      <c r="CN3" s="151" t="s">
        <v>1265</v>
      </c>
    </row>
    <row r="4" ht="9.0" customHeight="1">
      <c r="A4" s="152">
        <v>1.0</v>
      </c>
      <c r="B4" s="93"/>
      <c r="C4" s="93" t="s">
        <v>1266</v>
      </c>
      <c r="D4" s="153" t="str">
        <f t="shared" ref="D4:D131" si="6">IFERROR(CONCATENATE(CF4,CG4,CH4,CI4,CK4,"  ",CL4," ",CM4,IF(CN4="","",CONCATENATE(" ",CN4))),"")</f>
        <v>   </v>
      </c>
      <c r="E4" s="154" t="str">
        <f t="shared" ref="E4:E131" si="7">IFERROR(CONCATENATE(CE4,CG4,CH4,CI4,CJ4,"  ",CL4," ",CM4,IF(CN4="","",CONCATENATE(" ",CN4))),"")</f>
        <v>   </v>
      </c>
      <c r="F4" s="155" t="str">
        <f t="array" ref="F4">IFERROR(IF($C4="","",INDEX(Entries!$J$2:$K999,MATCH(1,($C4=Entries!$J$2:$J999)*(Entries!$C$2:$C999=$B4),0),2)),"")</f>
        <v/>
      </c>
      <c r="G4" s="106" t="str">
        <f>IF(F4="","",F5)</f>
        <v/>
      </c>
      <c r="H4" s="106" t="str">
        <f t="shared" ref="H4:H131" si="8">IF($F4="","",(0.1+(0.07-0.07*IF(F4+G4=0,1,MIN(F4:G4)/MAX(F4:G4)))*SIGN(F4-G4))*4/3)</f>
        <v/>
      </c>
      <c r="I4" s="156" t="str">
        <f t="shared" ref="I4:T4" si="1">IF($H4="","",IF(RAND()&lt;$H4,1,0))</f>
        <v/>
      </c>
      <c r="J4" s="156" t="str">
        <f t="shared" si="1"/>
        <v/>
      </c>
      <c r="K4" s="156" t="str">
        <f t="shared" si="1"/>
        <v/>
      </c>
      <c r="L4" s="156" t="str">
        <f t="shared" si="1"/>
        <v/>
      </c>
      <c r="M4" s="156" t="str">
        <f t="shared" si="1"/>
        <v/>
      </c>
      <c r="N4" s="156" t="str">
        <f t="shared" si="1"/>
        <v/>
      </c>
      <c r="O4" s="156" t="str">
        <f t="shared" si="1"/>
        <v/>
      </c>
      <c r="P4" s="156" t="str">
        <f t="shared" si="1"/>
        <v/>
      </c>
      <c r="Q4" s="156" t="str">
        <f t="shared" si="1"/>
        <v/>
      </c>
      <c r="R4" s="156" t="str">
        <f t="shared" si="1"/>
        <v/>
      </c>
      <c r="S4" s="156" t="str">
        <f t="shared" si="1"/>
        <v/>
      </c>
      <c r="T4" s="156" t="str">
        <f t="shared" si="1"/>
        <v/>
      </c>
      <c r="U4" s="157" t="str">
        <f t="shared" ref="U4:U131" si="10">IF($H4="","",SUM($I4:$T4))</f>
        <v/>
      </c>
      <c r="V4" s="106" t="str">
        <f t="shared" ref="V4:V131" si="11">IF($G4="","",(0.1+(0.07-0.07*IF(F4+G4=0,1,MIN(F4:G4)/MAX(F4:G4)))*SIGN(F4-G4)))</f>
        <v/>
      </c>
      <c r="W4" s="156" t="str">
        <f t="shared" ref="W4:AH4" si="2">IF($V4="","",IF(RAND()&lt;$V4,1,0))</f>
        <v/>
      </c>
      <c r="X4" s="156" t="str">
        <f t="shared" si="2"/>
        <v/>
      </c>
      <c r="Y4" s="156" t="str">
        <f t="shared" si="2"/>
        <v/>
      </c>
      <c r="Z4" s="156" t="str">
        <f t="shared" si="2"/>
        <v/>
      </c>
      <c r="AA4" s="156" t="str">
        <f t="shared" si="2"/>
        <v/>
      </c>
      <c r="AB4" s="156" t="str">
        <f t="shared" si="2"/>
        <v/>
      </c>
      <c r="AC4" s="156" t="str">
        <f t="shared" si="2"/>
        <v/>
      </c>
      <c r="AD4" s="156" t="str">
        <f t="shared" si="2"/>
        <v/>
      </c>
      <c r="AE4" s="156" t="str">
        <f t="shared" si="2"/>
        <v/>
      </c>
      <c r="AF4" s="156" t="str">
        <f t="shared" si="2"/>
        <v/>
      </c>
      <c r="AG4" s="156" t="str">
        <f t="shared" si="2"/>
        <v/>
      </c>
      <c r="AH4" s="156" t="str">
        <f t="shared" si="2"/>
        <v/>
      </c>
      <c r="AI4" s="157" t="str">
        <f t="shared" ref="AI4:AI131" si="13">IF($V4="","",SUM($W4:$AH4))</f>
        <v/>
      </c>
      <c r="AJ4" s="156" t="str">
        <f t="shared" ref="AJ4:AM4" si="3">IF($V4="","",IF(RAND()&lt;$V4,1,0))</f>
        <v/>
      </c>
      <c r="AK4" s="156" t="str">
        <f t="shared" si="3"/>
        <v/>
      </c>
      <c r="AL4" s="156" t="str">
        <f t="shared" si="3"/>
        <v/>
      </c>
      <c r="AM4" s="156" t="str">
        <f t="shared" si="3"/>
        <v/>
      </c>
      <c r="AN4" s="157" t="str">
        <f>IF($V4="","",IF(OR(AND($F$2=TRUE,U4+(2*AI4)=(2*U5)+AI5),AND($F$2=0,U4+AI4=U5+AI5)),SUM($AJ4:$AM4),0))</f>
        <v/>
      </c>
      <c r="AO4" s="105" t="str">
        <f t="shared" ref="AO4:BH4" si="4">IF(OR($C4="",$F4=""),"",IF(RAND()&lt;0.65,1,0))</f>
        <v/>
      </c>
      <c r="AP4" s="105" t="str">
        <f t="shared" si="4"/>
        <v/>
      </c>
      <c r="AQ4" s="105" t="str">
        <f t="shared" si="4"/>
        <v/>
      </c>
      <c r="AR4" s="105" t="str">
        <f t="shared" si="4"/>
        <v/>
      </c>
      <c r="AS4" s="105" t="str">
        <f t="shared" si="4"/>
        <v/>
      </c>
      <c r="AT4" s="105" t="str">
        <f t="shared" si="4"/>
        <v/>
      </c>
      <c r="AU4" s="105" t="str">
        <f t="shared" si="4"/>
        <v/>
      </c>
      <c r="AV4" s="105" t="str">
        <f t="shared" si="4"/>
        <v/>
      </c>
      <c r="AW4" s="105" t="str">
        <f t="shared" si="4"/>
        <v/>
      </c>
      <c r="AX4" s="105" t="str">
        <f t="shared" si="4"/>
        <v/>
      </c>
      <c r="AY4" s="105" t="str">
        <f t="shared" si="4"/>
        <v/>
      </c>
      <c r="AZ4" s="105" t="str">
        <f t="shared" si="4"/>
        <v/>
      </c>
      <c r="BA4" s="105" t="str">
        <f t="shared" si="4"/>
        <v/>
      </c>
      <c r="BB4" s="105" t="str">
        <f t="shared" si="4"/>
        <v/>
      </c>
      <c r="BC4" s="105" t="str">
        <f t="shared" si="4"/>
        <v/>
      </c>
      <c r="BD4" s="105" t="str">
        <f t="shared" si="4"/>
        <v/>
      </c>
      <c r="BE4" s="105" t="str">
        <f t="shared" si="4"/>
        <v/>
      </c>
      <c r="BF4" s="105" t="str">
        <f t="shared" si="4"/>
        <v/>
      </c>
      <c r="BG4" s="105" t="str">
        <f t="shared" si="4"/>
        <v/>
      </c>
      <c r="BH4" s="105" t="str">
        <f t="shared" si="4"/>
        <v/>
      </c>
      <c r="BI4" s="105">
        <f t="shared" ref="BI4:BZ4" si="5">IF($C4="","",SUM($AO4:AQ4))</f>
        <v>0</v>
      </c>
      <c r="BJ4" s="105">
        <f t="shared" si="5"/>
        <v>0</v>
      </c>
      <c r="BK4" s="105">
        <f t="shared" si="5"/>
        <v>0</v>
      </c>
      <c r="BL4" s="105">
        <f t="shared" si="5"/>
        <v>0</v>
      </c>
      <c r="BM4" s="105">
        <f t="shared" si="5"/>
        <v>0</v>
      </c>
      <c r="BN4" s="105">
        <f t="shared" si="5"/>
        <v>0</v>
      </c>
      <c r="BO4" s="105">
        <f t="shared" si="5"/>
        <v>0</v>
      </c>
      <c r="BP4" s="105">
        <f t="shared" si="5"/>
        <v>0</v>
      </c>
      <c r="BQ4" s="105">
        <f t="shared" si="5"/>
        <v>0</v>
      </c>
      <c r="BR4" s="105">
        <f t="shared" si="5"/>
        <v>0</v>
      </c>
      <c r="BS4" s="105">
        <f t="shared" si="5"/>
        <v>0</v>
      </c>
      <c r="BT4" s="105">
        <f t="shared" si="5"/>
        <v>0</v>
      </c>
      <c r="BU4" s="105">
        <f t="shared" si="5"/>
        <v>0</v>
      </c>
      <c r="BV4" s="105">
        <f t="shared" si="5"/>
        <v>0</v>
      </c>
      <c r="BW4" s="105">
        <f t="shared" si="5"/>
        <v>0</v>
      </c>
      <c r="BX4" s="105">
        <f t="shared" si="5"/>
        <v>0</v>
      </c>
      <c r="BY4" s="105">
        <f t="shared" si="5"/>
        <v>0</v>
      </c>
      <c r="BZ4" s="105">
        <f t="shared" si="5"/>
        <v>0</v>
      </c>
      <c r="CA4" s="158" t="str">
        <f>IF(OR($C4="",$F4=""),"",IF(ABS(BI4-BI5)&gt;2,BI4,IF(ABS(BJ4-BJ5)&gt;1,BJ4,IF(BK4&lt;&gt;BK5,BK4,IF(BL4&lt;&gt;BL5,BL4,IF(BM4&lt;&gt;BM5,BM4,IF(BN4&lt;&gt;BN5,BN4,IF(BO4&lt;&gt;BO5,BO4,IF(BP4&lt;&gt;BP5,BP4,IF(BQ4&lt;&gt;BQ5,BQ4,IF(BR4&lt;&gt;BR5,BR4,IF(BS4&lt;&gt;BS5,BS4,IF(BT4&lt;&gt;BT5,BT4,IF(BU4&lt;&gt;BU5,BU4,IF(BV4&lt;&gt;BV5,BV4,IF(BW4&lt;&gt;BW5,BW4,IF(BX4&lt;&gt;BX5,BX4,IF(BY4&lt;&gt;BY5,BY4,IF(BZ4&lt;&gt;BZ5,BZ4,CONCATENATE(BZ4,"?"))))))))))))))))))))</f>
        <v/>
      </c>
      <c r="CB4" s="158" t="str">
        <f>IF(OR($C4="",$F4=""),"",IF(U4+AI4&gt;U5+AI5,1,IF(U4+AI4&lt;U5+AI5,2,IF(CC4&gt;CD4,1,IF(CC4&lt;CD4,2,IF(U4+AI4+AN4&gt;U5+AI5+AN5,1,IF(U4+AI4+AN4&lt;U5+AI5+AN5,2,IF(AI4+AN4&gt;U5,1,IF(AI4+AN4&lt;U5,2,IF(CA4&gt;CA5,1,IF(CA5&gt;CA4,2,0)))))))))))</f>
        <v/>
      </c>
      <c r="CC4" s="105" t="str">
        <f>IF(OR($C4="",$F4=""),"",(AI4+AN4)*$F$2)</f>
        <v/>
      </c>
      <c r="CD4" s="105" t="str">
        <f>IF(OR($C4="",$F4=""),"",U5*$F$2)</f>
        <v/>
      </c>
      <c r="CE4" s="105" t="str">
        <f>IF(OR($C4="",$F4=""),"",CONCATENATE(RIGHT(C4,5)," ",REPT(" ",31-LEN(C4)),LEFT(C4,LEN(C4)-6),"  "))</f>
        <v/>
      </c>
      <c r="CF4" s="105" t="str">
        <f>IF(OR($C4="",$F4=""),"",CONCATENATE(RIGHT(C4,5)," ",REPT(" ",31-LEN(C4)),IF(CB4=1,"[b]",""),IF(AND(CB4=1,D$1&lt;&gt;""),CONCATENATE("[color=",D$1,"]"),IF(AND(CB4=2,D$2&lt;&gt;""),CONCATENATE("[color=",D$2,"]"),"")),LEFT(C4,LEN(C4)-6),IF(CB4=1,CONCATENATE(IF(D$1&lt;&gt;"","[/color]",""),"[/b]"),IF(AND(CB4=2,D$2&lt;&gt;""),"[/color]","")),"  "))</f>
        <v/>
      </c>
      <c r="CG4" s="156" t="str">
        <f>IF(OR($C4="",$F4=""),"",IF(OR(AND(U4+AI4=U5+AI5,CC4&gt;CD4),AND(U4=AI5,U5=AI4,AN4=AN5,AN4&gt;0)),"a",IF(AND(U4=AI5,U5=AI4,AN4=AN5,CA4&gt;CA5),"p"," ")))</f>
        <v/>
      </c>
      <c r="CH4" s="156" t="str">
        <f>IF(OR($C4="",$F4=""),"",IF(AND(U4=AI5,U5=AI4),CONCATENATE(IF(U4+AI4+AN4&lt;10," ",""),U4+AI4+AN4,"–",U5+AI5+AN5,IF(U5+AI5+AN5&lt;10," ","")),CONCATENATE(IF(U4+AI4&lt;10," ",""),U4+AI4,"–",U5+AI5,IF(U5+AI5&lt;10," ",""))))</f>
        <v/>
      </c>
      <c r="CI4" s="156" t="str">
        <f>IF(OR($C4="",$F4=""),"",IF(AND(U4+AI4=U5+AI5,CC4&lt;CD4),"a",IF(AND(U4=AI5,U5=AI4,AN4=0,AN5=0,CA4&lt;CA5),"p"," ")))</f>
        <v/>
      </c>
      <c r="CJ4" s="156" t="str">
        <f>IF(OR($C4="",$F4=""),"",CONCATENATE("  ",LEFT(C5,LEN(C5)-6),REPT(" ",31-LEN(C5))," ",RIGHT(C5,5)))</f>
        <v/>
      </c>
      <c r="CK4" s="105" t="str">
        <f>IF(OR($C4="",$F4=""),"",CONCATENATE("  ",IF(CB4=2,"[b]",""),IF(AND(CB4=2,D$1&lt;&gt;""),CONCATENATE("[color=",D$1,"]"),IF(AND(CB4=1,D$2&lt;&gt;""),CONCATENATE("[color=",D$2,"]"),"")),LEFT(C5,LEN(C5)-6),IF(CB4=2,CONCATENATE(IF(D$1&lt;&gt;"","[/color]",""),"[/b]"),IF(AND(CB4=1,D$2&lt;&gt;""),"[/color]","")),REPT(" ",31-LEN(C5))," ",RIGHT(C5,5)))</f>
        <v/>
      </c>
      <c r="CL4" s="156" t="str">
        <f>IF(OR($C4="",$F4=""),"",CONCATENATE(IF(U4&lt;10," ",""),U4,"–",U5,IF(U5&lt;10," ","")))</f>
        <v/>
      </c>
      <c r="CM4" s="156" t="str">
        <f>IF(OR($C4="",$F4=""),"",IF(AND(U4=AI5,U5=AI4),CONCATENATE(IF(AI4+AN4&lt;10," ",""),AI4+AN4,"–",AI5+AN5,IF(AI5+AN5&lt;10," ","")),CONCATENATE(IF(AI4&lt;10," ",""),AI4,"–",AI5,IF(AI5&lt;10," ",""))))</f>
        <v/>
      </c>
      <c r="CN4" s="105" t="str">
        <f>IF(OR($C4="",$F4=""),"",IF(AND(U4=AI5,U5=AI4,OR(AN4&lt;&gt;0,AN5&lt;&gt;0)),"(aet)",IF(AND(U4=AI5,U5=AI4,AN4=0,AN5=0),CONCATENATE("(",CA4,"–",CA5," pen)"),"")))</f>
        <v/>
      </c>
    </row>
    <row r="5" ht="9.0" customHeight="1">
      <c r="A5" s="152">
        <f>A4</f>
        <v>1</v>
      </c>
      <c r="B5" s="93"/>
      <c r="C5" s="99" t="s">
        <v>1267</v>
      </c>
      <c r="D5" s="159" t="str">
        <f t="shared" si="6"/>
        <v>   </v>
      </c>
      <c r="E5" s="154" t="str">
        <f t="shared" si="7"/>
        <v>You need to select the competition in column B   </v>
      </c>
      <c r="F5" s="155" t="str">
        <f t="array" ref="F5">IFERROR(IF($C5="","",INDEX(Entries!$J$2:$K999,MATCH(1,($C5=Entries!$J$2:$J999)*(Entries!$C$2:$C999=$B5),0),2)),"")</f>
        <v/>
      </c>
      <c r="G5" s="106" t="str">
        <f>IF(F5="","",F4)</f>
        <v/>
      </c>
      <c r="H5" s="106" t="str">
        <f t="shared" si="8"/>
        <v/>
      </c>
      <c r="I5" s="156" t="str">
        <f t="shared" ref="I5:T5" si="9">IF($H5="","",IF(RAND()&lt;$H5,1,0))</f>
        <v/>
      </c>
      <c r="J5" s="156" t="str">
        <f t="shared" si="9"/>
        <v/>
      </c>
      <c r="K5" s="156" t="str">
        <f t="shared" si="9"/>
        <v/>
      </c>
      <c r="L5" s="156" t="str">
        <f t="shared" si="9"/>
        <v/>
      </c>
      <c r="M5" s="156" t="str">
        <f t="shared" si="9"/>
        <v/>
      </c>
      <c r="N5" s="156" t="str">
        <f t="shared" si="9"/>
        <v/>
      </c>
      <c r="O5" s="156" t="str">
        <f t="shared" si="9"/>
        <v/>
      </c>
      <c r="P5" s="156" t="str">
        <f t="shared" si="9"/>
        <v/>
      </c>
      <c r="Q5" s="156" t="str">
        <f t="shared" si="9"/>
        <v/>
      </c>
      <c r="R5" s="156" t="str">
        <f t="shared" si="9"/>
        <v/>
      </c>
      <c r="S5" s="156" t="str">
        <f t="shared" si="9"/>
        <v/>
      </c>
      <c r="T5" s="156" t="str">
        <f t="shared" si="9"/>
        <v/>
      </c>
      <c r="U5" s="157" t="str">
        <f t="shared" si="10"/>
        <v/>
      </c>
      <c r="V5" s="106" t="str">
        <f t="shared" si="11"/>
        <v/>
      </c>
      <c r="W5" s="156" t="str">
        <f t="shared" ref="W5:AH5" si="12">IF($V5="","",IF(RAND()&lt;$V5,1,0))</f>
        <v/>
      </c>
      <c r="X5" s="156" t="str">
        <f t="shared" si="12"/>
        <v/>
      </c>
      <c r="Y5" s="156" t="str">
        <f t="shared" si="12"/>
        <v/>
      </c>
      <c r="Z5" s="156" t="str">
        <f t="shared" si="12"/>
        <v/>
      </c>
      <c r="AA5" s="156" t="str">
        <f t="shared" si="12"/>
        <v/>
      </c>
      <c r="AB5" s="156" t="str">
        <f t="shared" si="12"/>
        <v/>
      </c>
      <c r="AC5" s="156" t="str">
        <f t="shared" si="12"/>
        <v/>
      </c>
      <c r="AD5" s="156" t="str">
        <f t="shared" si="12"/>
        <v/>
      </c>
      <c r="AE5" s="156" t="str">
        <f t="shared" si="12"/>
        <v/>
      </c>
      <c r="AF5" s="156" t="str">
        <f t="shared" si="12"/>
        <v/>
      </c>
      <c r="AG5" s="156" t="str">
        <f t="shared" si="12"/>
        <v/>
      </c>
      <c r="AH5" s="156" t="str">
        <f t="shared" si="12"/>
        <v/>
      </c>
      <c r="AI5" s="157" t="str">
        <f t="shared" si="13"/>
        <v/>
      </c>
      <c r="AJ5" s="156" t="str">
        <f t="shared" ref="AJ5:AM5" si="14">IF($V5="","",IF(RAND()&lt;$V5,1,0))</f>
        <v/>
      </c>
      <c r="AK5" s="156" t="str">
        <f t="shared" si="14"/>
        <v/>
      </c>
      <c r="AL5" s="156" t="str">
        <f t="shared" si="14"/>
        <v/>
      </c>
      <c r="AM5" s="156" t="str">
        <f t="shared" si="14"/>
        <v/>
      </c>
      <c r="AN5" s="157" t="str">
        <f>IF($V4="","",IF(OR(AND($F$2=TRUE,U5+(2*AI5)=(2*U4)+AI4),AND($F$2=0,U5+AI5=U4+AI4)),SUM($AJ5:$AM5),0))</f>
        <v/>
      </c>
      <c r="AO5" s="105" t="str">
        <f t="shared" ref="AO5:BH5" si="15">IF(OR($C5="",$F5=""),"",IF(RAND()&lt;0.65,1,0))</f>
        <v/>
      </c>
      <c r="AP5" s="105" t="str">
        <f t="shared" si="15"/>
        <v/>
      </c>
      <c r="AQ5" s="105" t="str">
        <f t="shared" si="15"/>
        <v/>
      </c>
      <c r="AR5" s="105" t="str">
        <f t="shared" si="15"/>
        <v/>
      </c>
      <c r="AS5" s="105" t="str">
        <f t="shared" si="15"/>
        <v/>
      </c>
      <c r="AT5" s="105" t="str">
        <f t="shared" si="15"/>
        <v/>
      </c>
      <c r="AU5" s="105" t="str">
        <f t="shared" si="15"/>
        <v/>
      </c>
      <c r="AV5" s="105" t="str">
        <f t="shared" si="15"/>
        <v/>
      </c>
      <c r="AW5" s="105" t="str">
        <f t="shared" si="15"/>
        <v/>
      </c>
      <c r="AX5" s="105" t="str">
        <f t="shared" si="15"/>
        <v/>
      </c>
      <c r="AY5" s="105" t="str">
        <f t="shared" si="15"/>
        <v/>
      </c>
      <c r="AZ5" s="105" t="str">
        <f t="shared" si="15"/>
        <v/>
      </c>
      <c r="BA5" s="105" t="str">
        <f t="shared" si="15"/>
        <v/>
      </c>
      <c r="BB5" s="105" t="str">
        <f t="shared" si="15"/>
        <v/>
      </c>
      <c r="BC5" s="105" t="str">
        <f t="shared" si="15"/>
        <v/>
      </c>
      <c r="BD5" s="105" t="str">
        <f t="shared" si="15"/>
        <v/>
      </c>
      <c r="BE5" s="105" t="str">
        <f t="shared" si="15"/>
        <v/>
      </c>
      <c r="BF5" s="105" t="str">
        <f t="shared" si="15"/>
        <v/>
      </c>
      <c r="BG5" s="105" t="str">
        <f t="shared" si="15"/>
        <v/>
      </c>
      <c r="BH5" s="105" t="str">
        <f t="shared" si="15"/>
        <v/>
      </c>
      <c r="BI5" s="105">
        <f t="shared" ref="BI5:BZ5" si="16">IF($C5="","",SUM($AO5:AQ5))</f>
        <v>0</v>
      </c>
      <c r="BJ5" s="105">
        <f t="shared" si="16"/>
        <v>0</v>
      </c>
      <c r="BK5" s="105">
        <f t="shared" si="16"/>
        <v>0</v>
      </c>
      <c r="BL5" s="105">
        <f t="shared" si="16"/>
        <v>0</v>
      </c>
      <c r="BM5" s="105">
        <f t="shared" si="16"/>
        <v>0</v>
      </c>
      <c r="BN5" s="105">
        <f t="shared" si="16"/>
        <v>0</v>
      </c>
      <c r="BO5" s="105">
        <f t="shared" si="16"/>
        <v>0</v>
      </c>
      <c r="BP5" s="105">
        <f t="shared" si="16"/>
        <v>0</v>
      </c>
      <c r="BQ5" s="105">
        <f t="shared" si="16"/>
        <v>0</v>
      </c>
      <c r="BR5" s="105">
        <f t="shared" si="16"/>
        <v>0</v>
      </c>
      <c r="BS5" s="105">
        <f t="shared" si="16"/>
        <v>0</v>
      </c>
      <c r="BT5" s="105">
        <f t="shared" si="16"/>
        <v>0</v>
      </c>
      <c r="BU5" s="105">
        <f t="shared" si="16"/>
        <v>0</v>
      </c>
      <c r="BV5" s="105">
        <f t="shared" si="16"/>
        <v>0</v>
      </c>
      <c r="BW5" s="105">
        <f t="shared" si="16"/>
        <v>0</v>
      </c>
      <c r="BX5" s="105">
        <f t="shared" si="16"/>
        <v>0</v>
      </c>
      <c r="BY5" s="105">
        <f t="shared" si="16"/>
        <v>0</v>
      </c>
      <c r="BZ5" s="105">
        <f t="shared" si="16"/>
        <v>0</v>
      </c>
      <c r="CA5" s="158" t="str">
        <f>IF(OR($C5="",$F5=""),"",IF(ABS(BI5-BI4)&gt;2,BI5,IF(ABS(BJ5-BJ4)&gt;1,BJ5,IF(BK5&lt;&gt;BK4,BK5,IF(BL5&lt;&gt;BL4,BL5,IF(BM5&lt;&gt;BM4,BM5,IF(BN5&lt;&gt;BN4,BN5,IF(BO5&lt;&gt;BO4,BO5,IF(BP5&lt;&gt;BP4,BP5,IF(BQ5&lt;&gt;BQ4,BQ5,IF(BR5&lt;&gt;BR4,BR5,IF(BS5&lt;&gt;BS4,BS5,IF(BT5&lt;&gt;BT4,BT5,IF(BU5&lt;&gt;BU4,BU5,IF(BV5&lt;&gt;BV4,BV5,IF(BW5&lt;&gt;BW4,BW5,IF(BX5&lt;&gt;BX4,BX5,IF(BY5&lt;&gt;BY4,BY5,IF(BZ5&lt;&gt;BZ4,BZ5,CONCATENATE(BZ5,"?"))))))))))))))))))))</f>
        <v/>
      </c>
      <c r="CB5" s="158"/>
      <c r="CC5" s="158"/>
      <c r="CD5" s="158"/>
      <c r="CE5" s="158" t="str">
        <f>IF(AND(C4&lt;&gt;"",C5&lt;&gt;"",F4="",F5=""),"You need to select the competition in column B","")</f>
        <v>You need to select the competition in column B</v>
      </c>
      <c r="CF5" s="105"/>
      <c r="CG5" s="156"/>
      <c r="CH5" s="156"/>
      <c r="CI5" s="156"/>
      <c r="CJ5" s="156"/>
      <c r="CK5" s="105"/>
      <c r="CL5" s="156"/>
      <c r="CM5" s="156"/>
      <c r="CN5" s="105"/>
    </row>
    <row r="6" ht="9.0" customHeight="1">
      <c r="A6" s="152">
        <f t="shared" ref="A6:A999" si="22">(A4*-1)+1</f>
        <v>0</v>
      </c>
      <c r="B6" s="93"/>
      <c r="C6" s="99" t="s">
        <v>1268</v>
      </c>
      <c r="D6" s="153" t="str">
        <f t="shared" si="6"/>
        <v>   </v>
      </c>
      <c r="E6" s="154" t="str">
        <f t="shared" si="7"/>
        <v>   </v>
      </c>
      <c r="F6" s="155" t="str">
        <f t="array" ref="F6">IFERROR(IF($C6="","",INDEX(Entries!$J$2:$K999,MATCH(1,($C6=Entries!$J$2:$J999)*(Entries!$C$2:$C999=$B6),0),2)),"")</f>
        <v/>
      </c>
      <c r="G6" s="106" t="str">
        <f>IF(F6="","",F7)</f>
        <v/>
      </c>
      <c r="H6" s="106" t="str">
        <f t="shared" si="8"/>
        <v/>
      </c>
      <c r="I6" s="156" t="str">
        <f t="shared" ref="I6:T6" si="17">IF($H6="","",IF(RAND()&lt;$H6,1,0))</f>
        <v/>
      </c>
      <c r="J6" s="156" t="str">
        <f t="shared" si="17"/>
        <v/>
      </c>
      <c r="K6" s="156" t="str">
        <f t="shared" si="17"/>
        <v/>
      </c>
      <c r="L6" s="156" t="str">
        <f t="shared" si="17"/>
        <v/>
      </c>
      <c r="M6" s="156" t="str">
        <f t="shared" si="17"/>
        <v/>
      </c>
      <c r="N6" s="156" t="str">
        <f t="shared" si="17"/>
        <v/>
      </c>
      <c r="O6" s="156" t="str">
        <f t="shared" si="17"/>
        <v/>
      </c>
      <c r="P6" s="156" t="str">
        <f t="shared" si="17"/>
        <v/>
      </c>
      <c r="Q6" s="156" t="str">
        <f t="shared" si="17"/>
        <v/>
      </c>
      <c r="R6" s="156" t="str">
        <f t="shared" si="17"/>
        <v/>
      </c>
      <c r="S6" s="156" t="str">
        <f t="shared" si="17"/>
        <v/>
      </c>
      <c r="T6" s="156" t="str">
        <f t="shared" si="17"/>
        <v/>
      </c>
      <c r="U6" s="157" t="str">
        <f t="shared" si="10"/>
        <v/>
      </c>
      <c r="V6" s="106" t="str">
        <f t="shared" si="11"/>
        <v/>
      </c>
      <c r="W6" s="156" t="str">
        <f t="shared" ref="W6:AH6" si="18">IF($V6="","",IF(RAND()&lt;$V6,1,0))</f>
        <v/>
      </c>
      <c r="X6" s="156" t="str">
        <f t="shared" si="18"/>
        <v/>
      </c>
      <c r="Y6" s="156" t="str">
        <f t="shared" si="18"/>
        <v/>
      </c>
      <c r="Z6" s="156" t="str">
        <f t="shared" si="18"/>
        <v/>
      </c>
      <c r="AA6" s="156" t="str">
        <f t="shared" si="18"/>
        <v/>
      </c>
      <c r="AB6" s="156" t="str">
        <f t="shared" si="18"/>
        <v/>
      </c>
      <c r="AC6" s="156" t="str">
        <f t="shared" si="18"/>
        <v/>
      </c>
      <c r="AD6" s="156" t="str">
        <f t="shared" si="18"/>
        <v/>
      </c>
      <c r="AE6" s="156" t="str">
        <f t="shared" si="18"/>
        <v/>
      </c>
      <c r="AF6" s="156" t="str">
        <f t="shared" si="18"/>
        <v/>
      </c>
      <c r="AG6" s="156" t="str">
        <f t="shared" si="18"/>
        <v/>
      </c>
      <c r="AH6" s="156" t="str">
        <f t="shared" si="18"/>
        <v/>
      </c>
      <c r="AI6" s="157" t="str">
        <f t="shared" si="13"/>
        <v/>
      </c>
      <c r="AJ6" s="156" t="str">
        <f t="shared" ref="AJ6:AM6" si="19">IF($V6="","",IF(RAND()&lt;$V6,1,0))</f>
        <v/>
      </c>
      <c r="AK6" s="156" t="str">
        <f t="shared" si="19"/>
        <v/>
      </c>
      <c r="AL6" s="156" t="str">
        <f t="shared" si="19"/>
        <v/>
      </c>
      <c r="AM6" s="156" t="str">
        <f t="shared" si="19"/>
        <v/>
      </c>
      <c r="AN6" s="157" t="str">
        <f>IF($V6="","",IF(OR(AND($F$2=TRUE,U6+(2*AI6)=(2*U7)+AI7),AND($F$2=0,U6+AI6=U7+AI7)),SUM($AJ6:$AM6),0))</f>
        <v/>
      </c>
      <c r="AO6" s="105" t="str">
        <f t="shared" ref="AO6:BH6" si="20">IF(OR($C6="",$F6=""),"",IF(RAND()&lt;0.65,1,0))</f>
        <v/>
      </c>
      <c r="AP6" s="105" t="str">
        <f t="shared" si="20"/>
        <v/>
      </c>
      <c r="AQ6" s="105" t="str">
        <f t="shared" si="20"/>
        <v/>
      </c>
      <c r="AR6" s="105" t="str">
        <f t="shared" si="20"/>
        <v/>
      </c>
      <c r="AS6" s="105" t="str">
        <f t="shared" si="20"/>
        <v/>
      </c>
      <c r="AT6" s="105" t="str">
        <f t="shared" si="20"/>
        <v/>
      </c>
      <c r="AU6" s="105" t="str">
        <f t="shared" si="20"/>
        <v/>
      </c>
      <c r="AV6" s="105" t="str">
        <f t="shared" si="20"/>
        <v/>
      </c>
      <c r="AW6" s="105" t="str">
        <f t="shared" si="20"/>
        <v/>
      </c>
      <c r="AX6" s="105" t="str">
        <f t="shared" si="20"/>
        <v/>
      </c>
      <c r="AY6" s="105" t="str">
        <f t="shared" si="20"/>
        <v/>
      </c>
      <c r="AZ6" s="105" t="str">
        <f t="shared" si="20"/>
        <v/>
      </c>
      <c r="BA6" s="105" t="str">
        <f t="shared" si="20"/>
        <v/>
      </c>
      <c r="BB6" s="105" t="str">
        <f t="shared" si="20"/>
        <v/>
      </c>
      <c r="BC6" s="105" t="str">
        <f t="shared" si="20"/>
        <v/>
      </c>
      <c r="BD6" s="105" t="str">
        <f t="shared" si="20"/>
        <v/>
      </c>
      <c r="BE6" s="105" t="str">
        <f t="shared" si="20"/>
        <v/>
      </c>
      <c r="BF6" s="105" t="str">
        <f t="shared" si="20"/>
        <v/>
      </c>
      <c r="BG6" s="105" t="str">
        <f t="shared" si="20"/>
        <v/>
      </c>
      <c r="BH6" s="105" t="str">
        <f t="shared" si="20"/>
        <v/>
      </c>
      <c r="BI6" s="105">
        <f t="shared" ref="BI6:BZ6" si="21">IF($C6="","",SUM($AO6:AQ6))</f>
        <v>0</v>
      </c>
      <c r="BJ6" s="105">
        <f t="shared" si="21"/>
        <v>0</v>
      </c>
      <c r="BK6" s="105">
        <f t="shared" si="21"/>
        <v>0</v>
      </c>
      <c r="BL6" s="105">
        <f t="shared" si="21"/>
        <v>0</v>
      </c>
      <c r="BM6" s="105">
        <f t="shared" si="21"/>
        <v>0</v>
      </c>
      <c r="BN6" s="105">
        <f t="shared" si="21"/>
        <v>0</v>
      </c>
      <c r="BO6" s="105">
        <f t="shared" si="21"/>
        <v>0</v>
      </c>
      <c r="BP6" s="105">
        <f t="shared" si="21"/>
        <v>0</v>
      </c>
      <c r="BQ6" s="105">
        <f t="shared" si="21"/>
        <v>0</v>
      </c>
      <c r="BR6" s="105">
        <f t="shared" si="21"/>
        <v>0</v>
      </c>
      <c r="BS6" s="105">
        <f t="shared" si="21"/>
        <v>0</v>
      </c>
      <c r="BT6" s="105">
        <f t="shared" si="21"/>
        <v>0</v>
      </c>
      <c r="BU6" s="105">
        <f t="shared" si="21"/>
        <v>0</v>
      </c>
      <c r="BV6" s="105">
        <f t="shared" si="21"/>
        <v>0</v>
      </c>
      <c r="BW6" s="105">
        <f t="shared" si="21"/>
        <v>0</v>
      </c>
      <c r="BX6" s="105">
        <f t="shared" si="21"/>
        <v>0</v>
      </c>
      <c r="BY6" s="105">
        <f t="shared" si="21"/>
        <v>0</v>
      </c>
      <c r="BZ6" s="105">
        <f t="shared" si="21"/>
        <v>0</v>
      </c>
      <c r="CA6" s="158" t="str">
        <f>IF(OR($C6="",$F6=""),"",IF(ABS(BI6-BI7)&gt;2,BI6,IF(ABS(BJ6-BJ7)&gt;1,BJ6,IF(BK6&lt;&gt;BK7,BK6,IF(BL6&lt;&gt;BL7,BL6,IF(BM6&lt;&gt;BM7,BM6,IF(BN6&lt;&gt;BN7,BN6,IF(BO6&lt;&gt;BO7,BO6,IF(BP6&lt;&gt;BP7,BP6,IF(BQ6&lt;&gt;BQ7,BQ6,IF(BR6&lt;&gt;BR7,BR6,IF(BS6&lt;&gt;BS7,BS6,IF(BT6&lt;&gt;BT7,BT6,IF(BU6&lt;&gt;BU7,BU6,IF(BV6&lt;&gt;BV7,BV6,IF(BW6&lt;&gt;BW7,BW6,IF(BX6&lt;&gt;BX7,BX6,IF(BY6&lt;&gt;BY7,BY6,IF(BZ6&lt;&gt;BZ7,BZ6,CONCATENATE(BZ6,"?"))))))))))))))))))))</f>
        <v/>
      </c>
      <c r="CB6" s="158" t="str">
        <f>IF(OR($C6="",$F6=""),"",IF(U6+AI6&gt;U7+AI7,1,IF(U6+AI6&lt;U7+AI7,2,IF(CC6&gt;CD6,1,IF(CC6&lt;CD6,2,IF(U6+AI6+AN6&gt;U7+AI7+AN7,1,IF(U6+AI6+AN6&lt;U7+AI7+AN7,2,IF(AI6+AN6&gt;U7,1,IF(AI6+AN6&lt;U7,2,IF(CA6&gt;CA7,1,IF(CA7&gt;CA6,2,0)))))))))))</f>
        <v/>
      </c>
      <c r="CC6" s="105" t="str">
        <f>IF(OR($C6="",$F6=""),"",(AI6+AN6)*$F$2)</f>
        <v/>
      </c>
      <c r="CD6" s="105" t="str">
        <f>IF(OR($C6="",$F6=""),"",U7*$F$2)</f>
        <v/>
      </c>
      <c r="CE6" s="105" t="str">
        <f>IF(OR($C6="",$F6=""),"",CONCATENATE(RIGHT(C6,5)," ",REPT(" ",31-LEN(C6)),LEFT(C6,LEN(C6)-6),"  "))</f>
        <v/>
      </c>
      <c r="CF6" s="105" t="str">
        <f>IF(OR($C6="",$F6=""),"",CONCATENATE(RIGHT(C6,5)," ",REPT(" ",31-LEN(C6)),IF(CB6=1,"[b]",""),IF(AND(CB6=1,D$1&lt;&gt;""),CONCATENATE("[color=",D$1,"]"),IF(AND(CB6=2,D$2&lt;&gt;""),CONCATENATE("[color=",D$2,"]"),"")),LEFT(C6,LEN(C6)-6),IF(CB6=1,CONCATENATE(IF(D$1&lt;&gt;"","[/color]",""),"[/b]"),IF(AND(CB6=2,D$2&lt;&gt;""),"[/color]","")),"  "))</f>
        <v/>
      </c>
      <c r="CG6" s="156" t="str">
        <f>IF(OR($C6="",$F6=""),"",IF(OR(AND(U6+AI6=U7+AI7,CC6&gt;CD6),AND(U6=AI7,U7=AI6,AN6=AN7,AN6&gt;0)),"a",IF(AND(U6=AI7,U7=AI6,AN6=AN7,CA6&gt;CA7),"p"," ")))</f>
        <v/>
      </c>
      <c r="CH6" s="156" t="str">
        <f>IF(OR($C6="",$F6=""),"",IF(AND(U6=AI7,U7=AI6),CONCATENATE(IF(U6+AI6+AN6&lt;10," ",""),U6+AI6+AN6,"–",U7+AI7+AN7,IF(U7+AI7+AN7&lt;10," ","")),CONCATENATE(IF(U6+AI6&lt;10," ",""),U6+AI6,"–",U7+AI7,IF(U7+AI7&lt;10," ",""))))</f>
        <v/>
      </c>
      <c r="CI6" s="156" t="str">
        <f>IF(OR($C6="",$F6=""),"",IF(AND(U6+AI6=U7+AI7,CC6&lt;CD6),"a",IF(AND(U6=AI7,U7=AI6,AN6=0,AN7=0,CA6&lt;CA7),"p"," ")))</f>
        <v/>
      </c>
      <c r="CJ6" s="156" t="str">
        <f>IF(OR($C6="",$F6=""),"",CONCATENATE("  ",LEFT(C7,LEN(C7)-6),REPT(" ",31-LEN(C7))," ",RIGHT(C7,5)))</f>
        <v/>
      </c>
      <c r="CK6" s="105" t="str">
        <f>IF(OR($C6="",$F6=""),"",CONCATENATE("  ",IF(CB6=2,"[b]",""),IF(AND(CB6=2,D$1&lt;&gt;""),CONCATENATE("[color=",D$1,"]"),IF(AND(CB6=1,D$2&lt;&gt;""),CONCATENATE("[color=",D$2,"]"),"")),LEFT(C7,LEN(C7)-6),IF(CB6=2,CONCATENATE(IF(D$1&lt;&gt;"","[/color]",""),"[/b]"),IF(AND(CB6=1,D$2&lt;&gt;""),"[/color]","")),REPT(" ",31-LEN(C7))," ",RIGHT(C7,5)))</f>
        <v/>
      </c>
      <c r="CL6" s="156" t="str">
        <f>IF(OR($C6="",$F6=""),"",CONCATENATE(IF(U6&lt;10," ",""),U6,"–",U7,IF(U7&lt;10," ","")))</f>
        <v/>
      </c>
      <c r="CM6" s="156" t="str">
        <f>IF(OR($C6="",$F6=""),"",IF(AND(U6=AI7,U7=AI6),CONCATENATE(IF(AI6+AN6&lt;10," ",""),AI6+AN6,"–",AI7+AN7,IF(AI7+AN7&lt;10," ","")),CONCATENATE(IF(AI6&lt;10," ",""),AI6,"–",AI7,IF(AI7&lt;10," ",""))))</f>
        <v/>
      </c>
      <c r="CN6" s="105" t="str">
        <f>IF(OR($C6="",$F6=""),"",IF(AND(U6=AI7,U7=AI6,OR(AN6&lt;&gt;0,AN7&lt;&gt;0)),"(aet)",IF(AND(U6=AI7,U7=AI6,AN6=0,AN7=0),CONCATENATE("(",CA6,"–",CA7," pen)"),"")))</f>
        <v/>
      </c>
    </row>
    <row r="7" ht="9.0" customHeight="1">
      <c r="A7" s="152">
        <f t="shared" si="22"/>
        <v>0</v>
      </c>
      <c r="B7" s="93"/>
      <c r="C7" s="99" t="s">
        <v>1269</v>
      </c>
      <c r="D7" s="159" t="str">
        <f t="shared" si="6"/>
        <v>   </v>
      </c>
      <c r="E7" s="154" t="str">
        <f t="shared" si="7"/>
        <v>You need to select the competition in column B   </v>
      </c>
      <c r="F7" s="155" t="str">
        <f t="array" ref="F7">IFERROR(IF($C7="","",INDEX(Entries!$J$2:$K999,MATCH(1,($C7=Entries!$J$2:$J999)*(Entries!$C$2:$C999=$B7),0),2)),"")</f>
        <v/>
      </c>
      <c r="G7" s="106" t="str">
        <f>IF(F7="","",F6)</f>
        <v/>
      </c>
      <c r="H7" s="106" t="str">
        <f t="shared" si="8"/>
        <v/>
      </c>
      <c r="I7" s="156" t="str">
        <f t="shared" ref="I7:T7" si="23">IF($H7="","",IF(RAND()&lt;$H7,1,0))</f>
        <v/>
      </c>
      <c r="J7" s="156" t="str">
        <f t="shared" si="23"/>
        <v/>
      </c>
      <c r="K7" s="156" t="str">
        <f t="shared" si="23"/>
        <v/>
      </c>
      <c r="L7" s="156" t="str">
        <f t="shared" si="23"/>
        <v/>
      </c>
      <c r="M7" s="156" t="str">
        <f t="shared" si="23"/>
        <v/>
      </c>
      <c r="N7" s="156" t="str">
        <f t="shared" si="23"/>
        <v/>
      </c>
      <c r="O7" s="156" t="str">
        <f t="shared" si="23"/>
        <v/>
      </c>
      <c r="P7" s="156" t="str">
        <f t="shared" si="23"/>
        <v/>
      </c>
      <c r="Q7" s="156" t="str">
        <f t="shared" si="23"/>
        <v/>
      </c>
      <c r="R7" s="156" t="str">
        <f t="shared" si="23"/>
        <v/>
      </c>
      <c r="S7" s="156" t="str">
        <f t="shared" si="23"/>
        <v/>
      </c>
      <c r="T7" s="156" t="str">
        <f t="shared" si="23"/>
        <v/>
      </c>
      <c r="U7" s="157" t="str">
        <f t="shared" si="10"/>
        <v/>
      </c>
      <c r="V7" s="106" t="str">
        <f t="shared" si="11"/>
        <v/>
      </c>
      <c r="W7" s="156" t="str">
        <f t="shared" ref="W7:AH7" si="24">IF($V7="","",IF(RAND()&lt;$V7,1,0))</f>
        <v/>
      </c>
      <c r="X7" s="156" t="str">
        <f t="shared" si="24"/>
        <v/>
      </c>
      <c r="Y7" s="156" t="str">
        <f t="shared" si="24"/>
        <v/>
      </c>
      <c r="Z7" s="156" t="str">
        <f t="shared" si="24"/>
        <v/>
      </c>
      <c r="AA7" s="156" t="str">
        <f t="shared" si="24"/>
        <v/>
      </c>
      <c r="AB7" s="156" t="str">
        <f t="shared" si="24"/>
        <v/>
      </c>
      <c r="AC7" s="156" t="str">
        <f t="shared" si="24"/>
        <v/>
      </c>
      <c r="AD7" s="156" t="str">
        <f t="shared" si="24"/>
        <v/>
      </c>
      <c r="AE7" s="156" t="str">
        <f t="shared" si="24"/>
        <v/>
      </c>
      <c r="AF7" s="156" t="str">
        <f t="shared" si="24"/>
        <v/>
      </c>
      <c r="AG7" s="156" t="str">
        <f t="shared" si="24"/>
        <v/>
      </c>
      <c r="AH7" s="156" t="str">
        <f t="shared" si="24"/>
        <v/>
      </c>
      <c r="AI7" s="157" t="str">
        <f t="shared" si="13"/>
        <v/>
      </c>
      <c r="AJ7" s="156" t="str">
        <f t="shared" ref="AJ7:AM7" si="25">IF($V7="","",IF(RAND()&lt;$V7,1,0))</f>
        <v/>
      </c>
      <c r="AK7" s="156" t="str">
        <f t="shared" si="25"/>
        <v/>
      </c>
      <c r="AL7" s="156" t="str">
        <f t="shared" si="25"/>
        <v/>
      </c>
      <c r="AM7" s="156" t="str">
        <f t="shared" si="25"/>
        <v/>
      </c>
      <c r="AN7" s="157" t="str">
        <f>IF($V6="","",IF(OR(AND($F$2=TRUE,U7+(2*AI7)=(2*U6)+AI6),AND($F$2=0,U7+AI7=U6+AI6)),SUM($AJ7:$AM7),0))</f>
        <v/>
      </c>
      <c r="AO7" s="105" t="str">
        <f t="shared" ref="AO7:BH7" si="26">IF(OR($C7="",$F7=""),"",IF(RAND()&lt;0.65,1,0))</f>
        <v/>
      </c>
      <c r="AP7" s="105" t="str">
        <f t="shared" si="26"/>
        <v/>
      </c>
      <c r="AQ7" s="105" t="str">
        <f t="shared" si="26"/>
        <v/>
      </c>
      <c r="AR7" s="105" t="str">
        <f t="shared" si="26"/>
        <v/>
      </c>
      <c r="AS7" s="105" t="str">
        <f t="shared" si="26"/>
        <v/>
      </c>
      <c r="AT7" s="105" t="str">
        <f t="shared" si="26"/>
        <v/>
      </c>
      <c r="AU7" s="105" t="str">
        <f t="shared" si="26"/>
        <v/>
      </c>
      <c r="AV7" s="105" t="str">
        <f t="shared" si="26"/>
        <v/>
      </c>
      <c r="AW7" s="105" t="str">
        <f t="shared" si="26"/>
        <v/>
      </c>
      <c r="AX7" s="105" t="str">
        <f t="shared" si="26"/>
        <v/>
      </c>
      <c r="AY7" s="105" t="str">
        <f t="shared" si="26"/>
        <v/>
      </c>
      <c r="AZ7" s="105" t="str">
        <f t="shared" si="26"/>
        <v/>
      </c>
      <c r="BA7" s="105" t="str">
        <f t="shared" si="26"/>
        <v/>
      </c>
      <c r="BB7" s="105" t="str">
        <f t="shared" si="26"/>
        <v/>
      </c>
      <c r="BC7" s="105" t="str">
        <f t="shared" si="26"/>
        <v/>
      </c>
      <c r="BD7" s="105" t="str">
        <f t="shared" si="26"/>
        <v/>
      </c>
      <c r="BE7" s="105" t="str">
        <f t="shared" si="26"/>
        <v/>
      </c>
      <c r="BF7" s="105" t="str">
        <f t="shared" si="26"/>
        <v/>
      </c>
      <c r="BG7" s="105" t="str">
        <f t="shared" si="26"/>
        <v/>
      </c>
      <c r="BH7" s="105" t="str">
        <f t="shared" si="26"/>
        <v/>
      </c>
      <c r="BI7" s="105">
        <f t="shared" ref="BI7:BZ7" si="27">IF($C7="","",SUM($AO7:AQ7))</f>
        <v>0</v>
      </c>
      <c r="BJ7" s="105">
        <f t="shared" si="27"/>
        <v>0</v>
      </c>
      <c r="BK7" s="105">
        <f t="shared" si="27"/>
        <v>0</v>
      </c>
      <c r="BL7" s="105">
        <f t="shared" si="27"/>
        <v>0</v>
      </c>
      <c r="BM7" s="105">
        <f t="shared" si="27"/>
        <v>0</v>
      </c>
      <c r="BN7" s="105">
        <f t="shared" si="27"/>
        <v>0</v>
      </c>
      <c r="BO7" s="105">
        <f t="shared" si="27"/>
        <v>0</v>
      </c>
      <c r="BP7" s="105">
        <f t="shared" si="27"/>
        <v>0</v>
      </c>
      <c r="BQ7" s="105">
        <f t="shared" si="27"/>
        <v>0</v>
      </c>
      <c r="BR7" s="105">
        <f t="shared" si="27"/>
        <v>0</v>
      </c>
      <c r="BS7" s="105">
        <f t="shared" si="27"/>
        <v>0</v>
      </c>
      <c r="BT7" s="105">
        <f t="shared" si="27"/>
        <v>0</v>
      </c>
      <c r="BU7" s="105">
        <f t="shared" si="27"/>
        <v>0</v>
      </c>
      <c r="BV7" s="105">
        <f t="shared" si="27"/>
        <v>0</v>
      </c>
      <c r="BW7" s="105">
        <f t="shared" si="27"/>
        <v>0</v>
      </c>
      <c r="BX7" s="105">
        <f t="shared" si="27"/>
        <v>0</v>
      </c>
      <c r="BY7" s="105">
        <f t="shared" si="27"/>
        <v>0</v>
      </c>
      <c r="BZ7" s="105">
        <f t="shared" si="27"/>
        <v>0</v>
      </c>
      <c r="CA7" s="158" t="str">
        <f>IF(OR($C7="",$F7=""),"",IF(ABS(BI7-BI6)&gt;2,BI7,IF(ABS(BJ7-BJ6)&gt;1,BJ7,IF(BK7&lt;&gt;BK6,BK7,IF(BL7&lt;&gt;BL6,BL7,IF(BM7&lt;&gt;BM6,BM7,IF(BN7&lt;&gt;BN6,BN7,IF(BO7&lt;&gt;BO6,BO7,IF(BP7&lt;&gt;BP6,BP7,IF(BQ7&lt;&gt;BQ6,BQ7,IF(BR7&lt;&gt;BR6,BR7,IF(BS7&lt;&gt;BS6,BS7,IF(BT7&lt;&gt;BT6,BT7,IF(BU7&lt;&gt;BU6,BU7,IF(BV7&lt;&gt;BV6,BV7,IF(BW7&lt;&gt;BW6,BW7,IF(BX7&lt;&gt;BX6,BX7,IF(BY7&lt;&gt;BY6,BY7,IF(BZ7&lt;&gt;BZ6,BZ7,CONCATENATE(BZ7,"?"))))))))))))))))))))</f>
        <v/>
      </c>
      <c r="CB7" s="158"/>
      <c r="CC7" s="158"/>
      <c r="CD7" s="158"/>
      <c r="CE7" s="158" t="str">
        <f>IF(AND(C6&lt;&gt;"",C7&lt;&gt;"",F6="",F7=""),"You need to select the competition in column B","")</f>
        <v>You need to select the competition in column B</v>
      </c>
      <c r="CF7" s="105"/>
      <c r="CG7" s="156"/>
      <c r="CH7" s="156"/>
      <c r="CI7" s="156"/>
      <c r="CJ7" s="156"/>
      <c r="CK7" s="105"/>
      <c r="CL7" s="156"/>
      <c r="CM7" s="156"/>
      <c r="CN7" s="105"/>
    </row>
    <row r="8" ht="9.0" customHeight="1">
      <c r="A8" s="152">
        <f t="shared" si="22"/>
        <v>1</v>
      </c>
      <c r="B8" s="93"/>
      <c r="C8" s="99" t="s">
        <v>1270</v>
      </c>
      <c r="D8" s="153" t="str">
        <f t="shared" si="6"/>
        <v>   </v>
      </c>
      <c r="E8" s="154" t="str">
        <f t="shared" si="7"/>
        <v>   </v>
      </c>
      <c r="F8" s="155" t="str">
        <f t="array" ref="F8">IFERROR(IF($C8="","",INDEX(Entries!$J$2:$K999,MATCH(1,($C8=Entries!$J$2:$J999)*(Entries!$C$2:$C999=$B8),0),2)),"")</f>
        <v/>
      </c>
      <c r="G8" s="106" t="str">
        <f>IF(F8="","",F9)</f>
        <v/>
      </c>
      <c r="H8" s="106" t="str">
        <f t="shared" si="8"/>
        <v/>
      </c>
      <c r="I8" s="156" t="str">
        <f t="shared" ref="I8:T8" si="28">IF($H8="","",IF(RAND()&lt;$H8,1,0))</f>
        <v/>
      </c>
      <c r="J8" s="156" t="str">
        <f t="shared" si="28"/>
        <v/>
      </c>
      <c r="K8" s="156" t="str">
        <f t="shared" si="28"/>
        <v/>
      </c>
      <c r="L8" s="156" t="str">
        <f t="shared" si="28"/>
        <v/>
      </c>
      <c r="M8" s="156" t="str">
        <f t="shared" si="28"/>
        <v/>
      </c>
      <c r="N8" s="156" t="str">
        <f t="shared" si="28"/>
        <v/>
      </c>
      <c r="O8" s="156" t="str">
        <f t="shared" si="28"/>
        <v/>
      </c>
      <c r="P8" s="156" t="str">
        <f t="shared" si="28"/>
        <v/>
      </c>
      <c r="Q8" s="156" t="str">
        <f t="shared" si="28"/>
        <v/>
      </c>
      <c r="R8" s="156" t="str">
        <f t="shared" si="28"/>
        <v/>
      </c>
      <c r="S8" s="156" t="str">
        <f t="shared" si="28"/>
        <v/>
      </c>
      <c r="T8" s="156" t="str">
        <f t="shared" si="28"/>
        <v/>
      </c>
      <c r="U8" s="157" t="str">
        <f t="shared" si="10"/>
        <v/>
      </c>
      <c r="V8" s="106" t="str">
        <f t="shared" si="11"/>
        <v/>
      </c>
      <c r="W8" s="156" t="str">
        <f t="shared" ref="W8:AH8" si="29">IF($V8="","",IF(RAND()&lt;$V8,1,0))</f>
        <v/>
      </c>
      <c r="X8" s="156" t="str">
        <f t="shared" si="29"/>
        <v/>
      </c>
      <c r="Y8" s="156" t="str">
        <f t="shared" si="29"/>
        <v/>
      </c>
      <c r="Z8" s="156" t="str">
        <f t="shared" si="29"/>
        <v/>
      </c>
      <c r="AA8" s="156" t="str">
        <f t="shared" si="29"/>
        <v/>
      </c>
      <c r="AB8" s="156" t="str">
        <f t="shared" si="29"/>
        <v/>
      </c>
      <c r="AC8" s="156" t="str">
        <f t="shared" si="29"/>
        <v/>
      </c>
      <c r="AD8" s="156" t="str">
        <f t="shared" si="29"/>
        <v/>
      </c>
      <c r="AE8" s="156" t="str">
        <f t="shared" si="29"/>
        <v/>
      </c>
      <c r="AF8" s="156" t="str">
        <f t="shared" si="29"/>
        <v/>
      </c>
      <c r="AG8" s="156" t="str">
        <f t="shared" si="29"/>
        <v/>
      </c>
      <c r="AH8" s="156" t="str">
        <f t="shared" si="29"/>
        <v/>
      </c>
      <c r="AI8" s="157" t="str">
        <f t="shared" si="13"/>
        <v/>
      </c>
      <c r="AJ8" s="156" t="str">
        <f t="shared" ref="AJ8:AM8" si="30">IF($V8="","",IF(RAND()&lt;$V8,1,0))</f>
        <v/>
      </c>
      <c r="AK8" s="156" t="str">
        <f t="shared" si="30"/>
        <v/>
      </c>
      <c r="AL8" s="156" t="str">
        <f t="shared" si="30"/>
        <v/>
      </c>
      <c r="AM8" s="156" t="str">
        <f t="shared" si="30"/>
        <v/>
      </c>
      <c r="AN8" s="157" t="str">
        <f>IF($V8="","",IF(OR(AND($F$2=TRUE,U8+(2*AI8)=(2*U9)+AI9),AND($F$2=0,U8+AI8=U9+AI9)),SUM($AJ8:$AM8),0))</f>
        <v/>
      </c>
      <c r="AO8" s="105" t="str">
        <f t="shared" ref="AO8:BH8" si="31">IF(OR($C8="",$F8=""),"",IF(RAND()&lt;0.65,1,0))</f>
        <v/>
      </c>
      <c r="AP8" s="105" t="str">
        <f t="shared" si="31"/>
        <v/>
      </c>
      <c r="AQ8" s="105" t="str">
        <f t="shared" si="31"/>
        <v/>
      </c>
      <c r="AR8" s="105" t="str">
        <f t="shared" si="31"/>
        <v/>
      </c>
      <c r="AS8" s="105" t="str">
        <f t="shared" si="31"/>
        <v/>
      </c>
      <c r="AT8" s="105" t="str">
        <f t="shared" si="31"/>
        <v/>
      </c>
      <c r="AU8" s="105" t="str">
        <f t="shared" si="31"/>
        <v/>
      </c>
      <c r="AV8" s="105" t="str">
        <f t="shared" si="31"/>
        <v/>
      </c>
      <c r="AW8" s="105" t="str">
        <f t="shared" si="31"/>
        <v/>
      </c>
      <c r="AX8" s="105" t="str">
        <f t="shared" si="31"/>
        <v/>
      </c>
      <c r="AY8" s="105" t="str">
        <f t="shared" si="31"/>
        <v/>
      </c>
      <c r="AZ8" s="105" t="str">
        <f t="shared" si="31"/>
        <v/>
      </c>
      <c r="BA8" s="105" t="str">
        <f t="shared" si="31"/>
        <v/>
      </c>
      <c r="BB8" s="105" t="str">
        <f t="shared" si="31"/>
        <v/>
      </c>
      <c r="BC8" s="105" t="str">
        <f t="shared" si="31"/>
        <v/>
      </c>
      <c r="BD8" s="105" t="str">
        <f t="shared" si="31"/>
        <v/>
      </c>
      <c r="BE8" s="105" t="str">
        <f t="shared" si="31"/>
        <v/>
      </c>
      <c r="BF8" s="105" t="str">
        <f t="shared" si="31"/>
        <v/>
      </c>
      <c r="BG8" s="105" t="str">
        <f t="shared" si="31"/>
        <v/>
      </c>
      <c r="BH8" s="105" t="str">
        <f t="shared" si="31"/>
        <v/>
      </c>
      <c r="BI8" s="105">
        <f t="shared" ref="BI8:BZ8" si="32">IF($C8="","",SUM($AO8:AQ8))</f>
        <v>0</v>
      </c>
      <c r="BJ8" s="105">
        <f t="shared" si="32"/>
        <v>0</v>
      </c>
      <c r="BK8" s="105">
        <f t="shared" si="32"/>
        <v>0</v>
      </c>
      <c r="BL8" s="105">
        <f t="shared" si="32"/>
        <v>0</v>
      </c>
      <c r="BM8" s="105">
        <f t="shared" si="32"/>
        <v>0</v>
      </c>
      <c r="BN8" s="105">
        <f t="shared" si="32"/>
        <v>0</v>
      </c>
      <c r="BO8" s="105">
        <f t="shared" si="32"/>
        <v>0</v>
      </c>
      <c r="BP8" s="105">
        <f t="shared" si="32"/>
        <v>0</v>
      </c>
      <c r="BQ8" s="105">
        <f t="shared" si="32"/>
        <v>0</v>
      </c>
      <c r="BR8" s="105">
        <f t="shared" si="32"/>
        <v>0</v>
      </c>
      <c r="BS8" s="105">
        <f t="shared" si="32"/>
        <v>0</v>
      </c>
      <c r="BT8" s="105">
        <f t="shared" si="32"/>
        <v>0</v>
      </c>
      <c r="BU8" s="105">
        <f t="shared" si="32"/>
        <v>0</v>
      </c>
      <c r="BV8" s="105">
        <f t="shared" si="32"/>
        <v>0</v>
      </c>
      <c r="BW8" s="105">
        <f t="shared" si="32"/>
        <v>0</v>
      </c>
      <c r="BX8" s="105">
        <f t="shared" si="32"/>
        <v>0</v>
      </c>
      <c r="BY8" s="105">
        <f t="shared" si="32"/>
        <v>0</v>
      </c>
      <c r="BZ8" s="105">
        <f t="shared" si="32"/>
        <v>0</v>
      </c>
      <c r="CA8" s="158" t="str">
        <f>IF(OR($C8="",$F8=""),"",IF(ABS(BI8-BI9)&gt;2,BI8,IF(ABS(BJ8-BJ9)&gt;1,BJ8,IF(BK8&lt;&gt;BK9,BK8,IF(BL8&lt;&gt;BL9,BL8,IF(BM8&lt;&gt;BM9,BM8,IF(BN8&lt;&gt;BN9,BN8,IF(BO8&lt;&gt;BO9,BO8,IF(BP8&lt;&gt;BP9,BP8,IF(BQ8&lt;&gt;BQ9,BQ8,IF(BR8&lt;&gt;BR9,BR8,IF(BS8&lt;&gt;BS9,BS8,IF(BT8&lt;&gt;BT9,BT8,IF(BU8&lt;&gt;BU9,BU8,IF(BV8&lt;&gt;BV9,BV8,IF(BW8&lt;&gt;BW9,BW8,IF(BX8&lt;&gt;BX9,BX8,IF(BY8&lt;&gt;BY9,BY8,IF(BZ8&lt;&gt;BZ9,BZ8,CONCATENATE(BZ8,"?"))))))))))))))))))))</f>
        <v/>
      </c>
      <c r="CB8" s="158" t="str">
        <f>IF(OR($C8="",$F8=""),"",IF(U8+AI8&gt;U9+AI9,1,IF(U8+AI8&lt;U9+AI9,2,IF(CC8&gt;CD8,1,IF(CC8&lt;CD8,2,IF(U8+AI8+AN8&gt;U9+AI9+AN9,1,IF(U8+AI8+AN8&lt;U9+AI9+AN9,2,IF(AI8+AN8&gt;U9,1,IF(AI8+AN8&lt;U9,2,IF(CA8&gt;CA9,1,IF(CA9&gt;CA8,2,0)))))))))))</f>
        <v/>
      </c>
      <c r="CC8" s="105" t="str">
        <f>IF(OR($C8="",$F8=""),"",(AI8+AN8)*$F$2)</f>
        <v/>
      </c>
      <c r="CD8" s="105" t="str">
        <f>IF(OR($C8="",$F8=""),"",U9*$F$2)</f>
        <v/>
      </c>
      <c r="CE8" s="105" t="str">
        <f>IF(OR($C8="",$F8=""),"",CONCATENATE(RIGHT(C8,5)," ",REPT(" ",31-LEN(C8)),LEFT(C8,LEN(C8)-6),"  "))</f>
        <v/>
      </c>
      <c r="CF8" s="105" t="str">
        <f>IF(OR($C8="",$F8=""),"",CONCATENATE(RIGHT(C8,5)," ",REPT(" ",31-LEN(C8)),IF(CB8=1,"[b]",""),IF(AND(CB8=1,D$1&lt;&gt;""),CONCATENATE("[color=",D$1,"]"),IF(AND(CB8=2,D$2&lt;&gt;""),CONCATENATE("[color=",D$2,"]"),"")),LEFT(C8,LEN(C8)-6),IF(CB8=1,CONCATENATE(IF(D$1&lt;&gt;"","[/color]",""),"[/b]"),IF(AND(CB8=2,D$2&lt;&gt;""),"[/color]","")),"  "))</f>
        <v/>
      </c>
      <c r="CG8" s="156" t="str">
        <f>IF(OR($C8="",$F8=""),"",IF(OR(AND(U8+AI8=U9+AI9,CC8&gt;CD8),AND(U8=AI9,U9=AI8,AN8=AN9,AN8&gt;0)),"a",IF(AND(U8=AI9,U9=AI8,AN8=AN9,CA8&gt;CA9),"p"," ")))</f>
        <v/>
      </c>
      <c r="CH8" s="156" t="str">
        <f>IF(OR($C8="",$F8=""),"",IF(AND(U8=AI9,U9=AI8),CONCATENATE(IF(U8+AI8+AN8&lt;10," ",""),U8+AI8+AN8,"–",U9+AI9+AN9,IF(U9+AI9+AN9&lt;10," ","")),CONCATENATE(IF(U8+AI8&lt;10," ",""),U8+AI8,"–",U9+AI9,IF(U9+AI9&lt;10," ",""))))</f>
        <v/>
      </c>
      <c r="CI8" s="156" t="str">
        <f>IF(OR($C8="",$F8=""),"",IF(AND(U8+AI8=U9+AI9,CC8&lt;CD8),"a",IF(AND(U8=AI9,U9=AI8,AN8=0,AN9=0,CA8&lt;CA9),"p"," ")))</f>
        <v/>
      </c>
      <c r="CJ8" s="156" t="str">
        <f>IF(OR($C8="",$F8=""),"",CONCATENATE("  ",LEFT(C9,LEN(C9)-6),REPT(" ",31-LEN(C9))," ",RIGHT(C9,5)))</f>
        <v/>
      </c>
      <c r="CK8" s="105" t="str">
        <f>IF(OR($C8="",$F8=""),"",CONCATENATE("  ",IF(CB8=2,"[b]",""),IF(AND(CB8=2,D$1&lt;&gt;""),CONCATENATE("[color=",D$1,"]"),IF(AND(CB8=1,D$2&lt;&gt;""),CONCATENATE("[color=",D$2,"]"),"")),LEFT(C9,LEN(C9)-6),IF(CB8=2,CONCATENATE(IF(D$1&lt;&gt;"","[/color]",""),"[/b]"),IF(AND(CB8=1,D$2&lt;&gt;""),"[/color]","")),REPT(" ",31-LEN(C9))," ",RIGHT(C9,5)))</f>
        <v/>
      </c>
      <c r="CL8" s="156" t="str">
        <f>IF(OR($C8="",$F8=""),"",CONCATENATE(IF(U8&lt;10," ",""),U8,"–",U9,IF(U9&lt;10," ","")))</f>
        <v/>
      </c>
      <c r="CM8" s="156" t="str">
        <f>IF(OR($C8="",$F8=""),"",IF(AND(U8=AI9,U9=AI8),CONCATENATE(IF(AI8+AN8&lt;10," ",""),AI8+AN8,"–",AI9+AN9,IF(AI9+AN9&lt;10," ","")),CONCATENATE(IF(AI8&lt;10," ",""),AI8,"–",AI9,IF(AI9&lt;10," ",""))))</f>
        <v/>
      </c>
      <c r="CN8" s="105" t="str">
        <f>IF(OR($C8="",$F8=""),"",IF(AND(U8=AI9,U9=AI8,OR(AN8&lt;&gt;0,AN9&lt;&gt;0)),"(aet)",IF(AND(U8=AI9,U9=AI8,AN8=0,AN9=0),CONCATENATE("(",CA8,"–",CA9," pen)"),"")))</f>
        <v/>
      </c>
    </row>
    <row r="9" ht="9.0" customHeight="1">
      <c r="A9" s="152">
        <f t="shared" si="22"/>
        <v>1</v>
      </c>
      <c r="B9" s="93"/>
      <c r="C9" s="99" t="s">
        <v>1271</v>
      </c>
      <c r="D9" s="159" t="str">
        <f t="shared" si="6"/>
        <v>   </v>
      </c>
      <c r="E9" s="154" t="str">
        <f t="shared" si="7"/>
        <v>You need to select the competition in column B   </v>
      </c>
      <c r="F9" s="155" t="str">
        <f t="array" ref="F9">IFERROR(IF($C9="","",INDEX(Entries!$J$2:$K999,MATCH(1,($C9=Entries!$J$2:$J999)*(Entries!$C$2:$C999=$B9),0),2)),"")</f>
        <v/>
      </c>
      <c r="G9" s="106" t="str">
        <f>IF(F9="","",F8)</f>
        <v/>
      </c>
      <c r="H9" s="106" t="str">
        <f t="shared" si="8"/>
        <v/>
      </c>
      <c r="I9" s="156" t="str">
        <f t="shared" ref="I9:T9" si="33">IF($H9="","",IF(RAND()&lt;$H9,1,0))</f>
        <v/>
      </c>
      <c r="J9" s="156" t="str">
        <f t="shared" si="33"/>
        <v/>
      </c>
      <c r="K9" s="156" t="str">
        <f t="shared" si="33"/>
        <v/>
      </c>
      <c r="L9" s="156" t="str">
        <f t="shared" si="33"/>
        <v/>
      </c>
      <c r="M9" s="156" t="str">
        <f t="shared" si="33"/>
        <v/>
      </c>
      <c r="N9" s="156" t="str">
        <f t="shared" si="33"/>
        <v/>
      </c>
      <c r="O9" s="156" t="str">
        <f t="shared" si="33"/>
        <v/>
      </c>
      <c r="P9" s="156" t="str">
        <f t="shared" si="33"/>
        <v/>
      </c>
      <c r="Q9" s="156" t="str">
        <f t="shared" si="33"/>
        <v/>
      </c>
      <c r="R9" s="156" t="str">
        <f t="shared" si="33"/>
        <v/>
      </c>
      <c r="S9" s="156" t="str">
        <f t="shared" si="33"/>
        <v/>
      </c>
      <c r="T9" s="156" t="str">
        <f t="shared" si="33"/>
        <v/>
      </c>
      <c r="U9" s="157" t="str">
        <f t="shared" si="10"/>
        <v/>
      </c>
      <c r="V9" s="106" t="str">
        <f t="shared" si="11"/>
        <v/>
      </c>
      <c r="W9" s="156" t="str">
        <f t="shared" ref="W9:AH9" si="34">IF($V9="","",IF(RAND()&lt;$V9,1,0))</f>
        <v/>
      </c>
      <c r="X9" s="156" t="str">
        <f t="shared" si="34"/>
        <v/>
      </c>
      <c r="Y9" s="156" t="str">
        <f t="shared" si="34"/>
        <v/>
      </c>
      <c r="Z9" s="156" t="str">
        <f t="shared" si="34"/>
        <v/>
      </c>
      <c r="AA9" s="156" t="str">
        <f t="shared" si="34"/>
        <v/>
      </c>
      <c r="AB9" s="156" t="str">
        <f t="shared" si="34"/>
        <v/>
      </c>
      <c r="AC9" s="156" t="str">
        <f t="shared" si="34"/>
        <v/>
      </c>
      <c r="AD9" s="156" t="str">
        <f t="shared" si="34"/>
        <v/>
      </c>
      <c r="AE9" s="156" t="str">
        <f t="shared" si="34"/>
        <v/>
      </c>
      <c r="AF9" s="156" t="str">
        <f t="shared" si="34"/>
        <v/>
      </c>
      <c r="AG9" s="156" t="str">
        <f t="shared" si="34"/>
        <v/>
      </c>
      <c r="AH9" s="156" t="str">
        <f t="shared" si="34"/>
        <v/>
      </c>
      <c r="AI9" s="157" t="str">
        <f t="shared" si="13"/>
        <v/>
      </c>
      <c r="AJ9" s="156" t="str">
        <f t="shared" ref="AJ9:AM9" si="35">IF($V9="","",IF(RAND()&lt;$V9,1,0))</f>
        <v/>
      </c>
      <c r="AK9" s="156" t="str">
        <f t="shared" si="35"/>
        <v/>
      </c>
      <c r="AL9" s="156" t="str">
        <f t="shared" si="35"/>
        <v/>
      </c>
      <c r="AM9" s="156" t="str">
        <f t="shared" si="35"/>
        <v/>
      </c>
      <c r="AN9" s="157" t="str">
        <f>IF($V8="","",IF(OR(AND($F$2=TRUE,U9+(2*AI9)=(2*U8)+AI8),AND($F$2=0,U9+AI9=U8+AI8)),SUM($AJ9:$AM9),0))</f>
        <v/>
      </c>
      <c r="AO9" s="105" t="str">
        <f t="shared" ref="AO9:BH9" si="36">IF(OR($C9="",$F9=""),"",IF(RAND()&lt;0.65,1,0))</f>
        <v/>
      </c>
      <c r="AP9" s="105" t="str">
        <f t="shared" si="36"/>
        <v/>
      </c>
      <c r="AQ9" s="105" t="str">
        <f t="shared" si="36"/>
        <v/>
      </c>
      <c r="AR9" s="105" t="str">
        <f t="shared" si="36"/>
        <v/>
      </c>
      <c r="AS9" s="105" t="str">
        <f t="shared" si="36"/>
        <v/>
      </c>
      <c r="AT9" s="105" t="str">
        <f t="shared" si="36"/>
        <v/>
      </c>
      <c r="AU9" s="105" t="str">
        <f t="shared" si="36"/>
        <v/>
      </c>
      <c r="AV9" s="105" t="str">
        <f t="shared" si="36"/>
        <v/>
      </c>
      <c r="AW9" s="105" t="str">
        <f t="shared" si="36"/>
        <v/>
      </c>
      <c r="AX9" s="105" t="str">
        <f t="shared" si="36"/>
        <v/>
      </c>
      <c r="AY9" s="105" t="str">
        <f t="shared" si="36"/>
        <v/>
      </c>
      <c r="AZ9" s="105" t="str">
        <f t="shared" si="36"/>
        <v/>
      </c>
      <c r="BA9" s="105" t="str">
        <f t="shared" si="36"/>
        <v/>
      </c>
      <c r="BB9" s="105" t="str">
        <f t="shared" si="36"/>
        <v/>
      </c>
      <c r="BC9" s="105" t="str">
        <f t="shared" si="36"/>
        <v/>
      </c>
      <c r="BD9" s="105" t="str">
        <f t="shared" si="36"/>
        <v/>
      </c>
      <c r="BE9" s="105" t="str">
        <f t="shared" si="36"/>
        <v/>
      </c>
      <c r="BF9" s="105" t="str">
        <f t="shared" si="36"/>
        <v/>
      </c>
      <c r="BG9" s="105" t="str">
        <f t="shared" si="36"/>
        <v/>
      </c>
      <c r="BH9" s="105" t="str">
        <f t="shared" si="36"/>
        <v/>
      </c>
      <c r="BI9" s="105">
        <f t="shared" ref="BI9:BZ9" si="37">IF($C9="","",SUM($AO9:AQ9))</f>
        <v>0</v>
      </c>
      <c r="BJ9" s="105">
        <f t="shared" si="37"/>
        <v>0</v>
      </c>
      <c r="BK9" s="105">
        <f t="shared" si="37"/>
        <v>0</v>
      </c>
      <c r="BL9" s="105">
        <f t="shared" si="37"/>
        <v>0</v>
      </c>
      <c r="BM9" s="105">
        <f t="shared" si="37"/>
        <v>0</v>
      </c>
      <c r="BN9" s="105">
        <f t="shared" si="37"/>
        <v>0</v>
      </c>
      <c r="BO9" s="105">
        <f t="shared" si="37"/>
        <v>0</v>
      </c>
      <c r="BP9" s="105">
        <f t="shared" si="37"/>
        <v>0</v>
      </c>
      <c r="BQ9" s="105">
        <f t="shared" si="37"/>
        <v>0</v>
      </c>
      <c r="BR9" s="105">
        <f t="shared" si="37"/>
        <v>0</v>
      </c>
      <c r="BS9" s="105">
        <f t="shared" si="37"/>
        <v>0</v>
      </c>
      <c r="BT9" s="105">
        <f t="shared" si="37"/>
        <v>0</v>
      </c>
      <c r="BU9" s="105">
        <f t="shared" si="37"/>
        <v>0</v>
      </c>
      <c r="BV9" s="105">
        <f t="shared" si="37"/>
        <v>0</v>
      </c>
      <c r="BW9" s="105">
        <f t="shared" si="37"/>
        <v>0</v>
      </c>
      <c r="BX9" s="105">
        <f t="shared" si="37"/>
        <v>0</v>
      </c>
      <c r="BY9" s="105">
        <f t="shared" si="37"/>
        <v>0</v>
      </c>
      <c r="BZ9" s="105">
        <f t="shared" si="37"/>
        <v>0</v>
      </c>
      <c r="CA9" s="158" t="str">
        <f>IF(OR($C9="",$F9=""),"",IF(ABS(BI9-BI8)&gt;2,BI9,IF(ABS(BJ9-BJ8)&gt;1,BJ9,IF(BK9&lt;&gt;BK8,BK9,IF(BL9&lt;&gt;BL8,BL9,IF(BM9&lt;&gt;BM8,BM9,IF(BN9&lt;&gt;BN8,BN9,IF(BO9&lt;&gt;BO8,BO9,IF(BP9&lt;&gt;BP8,BP9,IF(BQ9&lt;&gt;BQ8,BQ9,IF(BR9&lt;&gt;BR8,BR9,IF(BS9&lt;&gt;BS8,BS9,IF(BT9&lt;&gt;BT8,BT9,IF(BU9&lt;&gt;BU8,BU9,IF(BV9&lt;&gt;BV8,BV9,IF(BW9&lt;&gt;BW8,BW9,IF(BX9&lt;&gt;BX8,BX9,IF(BY9&lt;&gt;BY8,BY9,IF(BZ9&lt;&gt;BZ8,BZ9,CONCATENATE(BZ9,"?"))))))))))))))))))))</f>
        <v/>
      </c>
      <c r="CB9" s="158"/>
      <c r="CC9" s="158"/>
      <c r="CD9" s="158"/>
      <c r="CE9" s="158" t="str">
        <f>IF(AND(C8&lt;&gt;"",C9&lt;&gt;"",F8="",F9=""),"You need to select the competition in column B","")</f>
        <v>You need to select the competition in column B</v>
      </c>
      <c r="CF9" s="105"/>
      <c r="CG9" s="156"/>
      <c r="CH9" s="156"/>
      <c r="CI9" s="156"/>
      <c r="CJ9" s="156"/>
      <c r="CK9" s="105"/>
      <c r="CL9" s="156"/>
      <c r="CM9" s="156"/>
      <c r="CN9" s="105"/>
    </row>
    <row r="10" ht="9.0" customHeight="1">
      <c r="A10" s="152">
        <f t="shared" si="22"/>
        <v>0</v>
      </c>
      <c r="B10" s="93"/>
      <c r="C10" s="99" t="s">
        <v>1272</v>
      </c>
      <c r="D10" s="153" t="str">
        <f t="shared" si="6"/>
        <v>   </v>
      </c>
      <c r="E10" s="154" t="str">
        <f t="shared" si="7"/>
        <v>   </v>
      </c>
      <c r="F10" s="155" t="str">
        <f t="array" ref="F10">IFERROR(IF($C10="","",INDEX(Entries!$J$2:$K999,MATCH(1,($C10=Entries!$J$2:$J999)*(Entries!$C$2:$C999=$B10),0),2)),"")</f>
        <v/>
      </c>
      <c r="G10" s="106" t="str">
        <f>IF(F10="","",F11)</f>
        <v/>
      </c>
      <c r="H10" s="106" t="str">
        <f t="shared" si="8"/>
        <v/>
      </c>
      <c r="I10" s="156" t="str">
        <f t="shared" ref="I10:T10" si="38">IF($H10="","",IF(RAND()&lt;$H10,1,0))</f>
        <v/>
      </c>
      <c r="J10" s="156" t="str">
        <f t="shared" si="38"/>
        <v/>
      </c>
      <c r="K10" s="156" t="str">
        <f t="shared" si="38"/>
        <v/>
      </c>
      <c r="L10" s="156" t="str">
        <f t="shared" si="38"/>
        <v/>
      </c>
      <c r="M10" s="156" t="str">
        <f t="shared" si="38"/>
        <v/>
      </c>
      <c r="N10" s="156" t="str">
        <f t="shared" si="38"/>
        <v/>
      </c>
      <c r="O10" s="156" t="str">
        <f t="shared" si="38"/>
        <v/>
      </c>
      <c r="P10" s="156" t="str">
        <f t="shared" si="38"/>
        <v/>
      </c>
      <c r="Q10" s="156" t="str">
        <f t="shared" si="38"/>
        <v/>
      </c>
      <c r="R10" s="156" t="str">
        <f t="shared" si="38"/>
        <v/>
      </c>
      <c r="S10" s="156" t="str">
        <f t="shared" si="38"/>
        <v/>
      </c>
      <c r="T10" s="156" t="str">
        <f t="shared" si="38"/>
        <v/>
      </c>
      <c r="U10" s="157" t="str">
        <f t="shared" si="10"/>
        <v/>
      </c>
      <c r="V10" s="106" t="str">
        <f t="shared" si="11"/>
        <v/>
      </c>
      <c r="W10" s="156" t="str">
        <f t="shared" ref="W10:AH10" si="39">IF($V10="","",IF(RAND()&lt;$V10,1,0))</f>
        <v/>
      </c>
      <c r="X10" s="156" t="str">
        <f t="shared" si="39"/>
        <v/>
      </c>
      <c r="Y10" s="156" t="str">
        <f t="shared" si="39"/>
        <v/>
      </c>
      <c r="Z10" s="156" t="str">
        <f t="shared" si="39"/>
        <v/>
      </c>
      <c r="AA10" s="156" t="str">
        <f t="shared" si="39"/>
        <v/>
      </c>
      <c r="AB10" s="156" t="str">
        <f t="shared" si="39"/>
        <v/>
      </c>
      <c r="AC10" s="156" t="str">
        <f t="shared" si="39"/>
        <v/>
      </c>
      <c r="AD10" s="156" t="str">
        <f t="shared" si="39"/>
        <v/>
      </c>
      <c r="AE10" s="156" t="str">
        <f t="shared" si="39"/>
        <v/>
      </c>
      <c r="AF10" s="156" t="str">
        <f t="shared" si="39"/>
        <v/>
      </c>
      <c r="AG10" s="156" t="str">
        <f t="shared" si="39"/>
        <v/>
      </c>
      <c r="AH10" s="156" t="str">
        <f t="shared" si="39"/>
        <v/>
      </c>
      <c r="AI10" s="157" t="str">
        <f t="shared" si="13"/>
        <v/>
      </c>
      <c r="AJ10" s="156" t="str">
        <f t="shared" ref="AJ10:AM10" si="40">IF($V10="","",IF(RAND()&lt;$V10,1,0))</f>
        <v/>
      </c>
      <c r="AK10" s="156" t="str">
        <f t="shared" si="40"/>
        <v/>
      </c>
      <c r="AL10" s="156" t="str">
        <f t="shared" si="40"/>
        <v/>
      </c>
      <c r="AM10" s="156" t="str">
        <f t="shared" si="40"/>
        <v/>
      </c>
      <c r="AN10" s="157" t="str">
        <f>IF($V10="","",IF(OR(AND($F$2=TRUE,U10+(2*AI10)=(2*U11)+AI11),AND($F$2=0,U10+AI10=U11+AI11)),SUM($AJ10:$AM10),0))</f>
        <v/>
      </c>
      <c r="AO10" s="105" t="str">
        <f t="shared" ref="AO10:BH10" si="41">IF(OR($C10="",$F10=""),"",IF(RAND()&lt;0.65,1,0))</f>
        <v/>
      </c>
      <c r="AP10" s="105" t="str">
        <f t="shared" si="41"/>
        <v/>
      </c>
      <c r="AQ10" s="105" t="str">
        <f t="shared" si="41"/>
        <v/>
      </c>
      <c r="AR10" s="105" t="str">
        <f t="shared" si="41"/>
        <v/>
      </c>
      <c r="AS10" s="105" t="str">
        <f t="shared" si="41"/>
        <v/>
      </c>
      <c r="AT10" s="105" t="str">
        <f t="shared" si="41"/>
        <v/>
      </c>
      <c r="AU10" s="105" t="str">
        <f t="shared" si="41"/>
        <v/>
      </c>
      <c r="AV10" s="105" t="str">
        <f t="shared" si="41"/>
        <v/>
      </c>
      <c r="AW10" s="105" t="str">
        <f t="shared" si="41"/>
        <v/>
      </c>
      <c r="AX10" s="105" t="str">
        <f t="shared" si="41"/>
        <v/>
      </c>
      <c r="AY10" s="105" t="str">
        <f t="shared" si="41"/>
        <v/>
      </c>
      <c r="AZ10" s="105" t="str">
        <f t="shared" si="41"/>
        <v/>
      </c>
      <c r="BA10" s="105" t="str">
        <f t="shared" si="41"/>
        <v/>
      </c>
      <c r="BB10" s="105" t="str">
        <f t="shared" si="41"/>
        <v/>
      </c>
      <c r="BC10" s="105" t="str">
        <f t="shared" si="41"/>
        <v/>
      </c>
      <c r="BD10" s="105" t="str">
        <f t="shared" si="41"/>
        <v/>
      </c>
      <c r="BE10" s="105" t="str">
        <f t="shared" si="41"/>
        <v/>
      </c>
      <c r="BF10" s="105" t="str">
        <f t="shared" si="41"/>
        <v/>
      </c>
      <c r="BG10" s="105" t="str">
        <f t="shared" si="41"/>
        <v/>
      </c>
      <c r="BH10" s="105" t="str">
        <f t="shared" si="41"/>
        <v/>
      </c>
      <c r="BI10" s="105">
        <f t="shared" ref="BI10:BZ10" si="42">IF($C10="","",SUM($AO10:AQ10))</f>
        <v>0</v>
      </c>
      <c r="BJ10" s="105">
        <f t="shared" si="42"/>
        <v>0</v>
      </c>
      <c r="BK10" s="105">
        <f t="shared" si="42"/>
        <v>0</v>
      </c>
      <c r="BL10" s="105">
        <f t="shared" si="42"/>
        <v>0</v>
      </c>
      <c r="BM10" s="105">
        <f t="shared" si="42"/>
        <v>0</v>
      </c>
      <c r="BN10" s="105">
        <f t="shared" si="42"/>
        <v>0</v>
      </c>
      <c r="BO10" s="105">
        <f t="shared" si="42"/>
        <v>0</v>
      </c>
      <c r="BP10" s="105">
        <f t="shared" si="42"/>
        <v>0</v>
      </c>
      <c r="BQ10" s="105">
        <f t="shared" si="42"/>
        <v>0</v>
      </c>
      <c r="BR10" s="105">
        <f t="shared" si="42"/>
        <v>0</v>
      </c>
      <c r="BS10" s="105">
        <f t="shared" si="42"/>
        <v>0</v>
      </c>
      <c r="BT10" s="105">
        <f t="shared" si="42"/>
        <v>0</v>
      </c>
      <c r="BU10" s="105">
        <f t="shared" si="42"/>
        <v>0</v>
      </c>
      <c r="BV10" s="105">
        <f t="shared" si="42"/>
        <v>0</v>
      </c>
      <c r="BW10" s="105">
        <f t="shared" si="42"/>
        <v>0</v>
      </c>
      <c r="BX10" s="105">
        <f t="shared" si="42"/>
        <v>0</v>
      </c>
      <c r="BY10" s="105">
        <f t="shared" si="42"/>
        <v>0</v>
      </c>
      <c r="BZ10" s="105">
        <f t="shared" si="42"/>
        <v>0</v>
      </c>
      <c r="CA10" s="158" t="str">
        <f>IF(OR($C10="",$F10=""),"",IF(ABS(BI10-BI11)&gt;2,BI10,IF(ABS(BJ10-BJ11)&gt;1,BJ10,IF(BK10&lt;&gt;BK11,BK10,IF(BL10&lt;&gt;BL11,BL10,IF(BM10&lt;&gt;BM11,BM10,IF(BN10&lt;&gt;BN11,BN10,IF(BO10&lt;&gt;BO11,BO10,IF(BP10&lt;&gt;BP11,BP10,IF(BQ10&lt;&gt;BQ11,BQ10,IF(BR10&lt;&gt;BR11,BR10,IF(BS10&lt;&gt;BS11,BS10,IF(BT10&lt;&gt;BT11,BT10,IF(BU10&lt;&gt;BU11,BU10,IF(BV10&lt;&gt;BV11,BV10,IF(BW10&lt;&gt;BW11,BW10,IF(BX10&lt;&gt;BX11,BX10,IF(BY10&lt;&gt;BY11,BY10,IF(BZ10&lt;&gt;BZ11,BZ10,CONCATENATE(BZ10,"?"))))))))))))))))))))</f>
        <v/>
      </c>
      <c r="CB10" s="158" t="str">
        <f>IF(OR($C10="",$F10=""),"",IF(U10+AI10&gt;U11+AI11,1,IF(U10+AI10&lt;U11+AI11,2,IF(CC10&gt;CD10,1,IF(CC10&lt;CD10,2,IF(U10+AI10+AN10&gt;U11+AI11+AN11,1,IF(U10+AI10+AN10&lt;U11+AI11+AN11,2,IF(AI10+AN10&gt;U11,1,IF(AI10+AN10&lt;U11,2,IF(CA10&gt;CA11,1,IF(CA11&gt;CA10,2,0)))))))))))</f>
        <v/>
      </c>
      <c r="CC10" s="105" t="str">
        <f>IF(OR($C10="",$F10=""),"",(AI10+AN10)*$F$2)</f>
        <v/>
      </c>
      <c r="CD10" s="105" t="str">
        <f>IF(OR($C10="",$F10=""),"",U11*$F$2)</f>
        <v/>
      </c>
      <c r="CE10" s="105" t="str">
        <f>IF(OR($C10="",$F10=""),"",CONCATENATE(RIGHT(C10,5)," ",REPT(" ",31-LEN(C10)),LEFT(C10,LEN(C10)-6),"  "))</f>
        <v/>
      </c>
      <c r="CF10" s="105" t="str">
        <f>IF(OR($C10="",$F10=""),"",CONCATENATE(RIGHT(C10,5)," ",REPT(" ",31-LEN(C10)),IF(CB10=1,"[b]",""),IF(AND(CB10=1,D$1&lt;&gt;""),CONCATENATE("[color=",D$1,"]"),IF(AND(CB10=2,D$2&lt;&gt;""),CONCATENATE("[color=",D$2,"]"),"")),LEFT(C10,LEN(C10)-6),IF(CB10=1,CONCATENATE(IF(D$1&lt;&gt;"","[/color]",""),"[/b]"),IF(AND(CB10=2,D$2&lt;&gt;""),"[/color]","")),"  "))</f>
        <v/>
      </c>
      <c r="CG10" s="156" t="str">
        <f>IF(OR($C10="",$F10=""),"",IF(OR(AND(U10+AI10=U11+AI11,CC10&gt;CD10),AND(U10=AI11,U11=AI10,AN10=AN11,AN10&gt;0)),"a",IF(AND(U10=AI11,U11=AI10,AN10=AN11,CA10&gt;CA11),"p"," ")))</f>
        <v/>
      </c>
      <c r="CH10" s="156" t="str">
        <f>IF(OR($C10="",$F10=""),"",IF(AND(U10=AI11,U11=AI10),CONCATENATE(IF(U10+AI10+AN10&lt;10," ",""),U10+AI10+AN10,"–",U11+AI11+AN11,IF(U11+AI11+AN11&lt;10," ","")),CONCATENATE(IF(U10+AI10&lt;10," ",""),U10+AI10,"–",U11+AI11,IF(U11+AI11&lt;10," ",""))))</f>
        <v/>
      </c>
      <c r="CI10" s="156" t="str">
        <f>IF(OR($C10="",$F10=""),"",IF(AND(U10+AI10=U11+AI11,CC10&lt;CD10),"a",IF(AND(U10=AI11,U11=AI10,AN10=0,AN11=0,CA10&lt;CA11),"p"," ")))</f>
        <v/>
      </c>
      <c r="CJ10" s="156" t="str">
        <f>IF(OR($C10="",$F10=""),"",CONCATENATE("  ",LEFT(C11,LEN(C11)-6),REPT(" ",31-LEN(C11))," ",RIGHT(C11,5)))</f>
        <v/>
      </c>
      <c r="CK10" s="105" t="str">
        <f>IF(OR($C10="",$F10=""),"",CONCATENATE("  ",IF(CB10=2,"[b]",""),IF(AND(CB10=2,D$1&lt;&gt;""),CONCATENATE("[color=",D$1,"]"),IF(AND(CB10=1,D$2&lt;&gt;""),CONCATENATE("[color=",D$2,"]"),"")),LEFT(C11,LEN(C11)-6),IF(CB10=2,CONCATENATE(IF(D$1&lt;&gt;"","[/color]",""),"[/b]"),IF(AND(CB10=1,D$2&lt;&gt;""),"[/color]","")),REPT(" ",31-LEN(C11))," ",RIGHT(C11,5)))</f>
        <v/>
      </c>
      <c r="CL10" s="156" t="str">
        <f>IF(OR($C10="",$F10=""),"",CONCATENATE(IF(U10&lt;10," ",""),U10,"–",U11,IF(U11&lt;10," ","")))</f>
        <v/>
      </c>
      <c r="CM10" s="156" t="str">
        <f>IF(OR($C10="",$F10=""),"",IF(AND(U10=AI11,U11=AI10),CONCATENATE(IF(AI10+AN10&lt;10," ",""),AI10+AN10,"–",AI11+AN11,IF(AI11+AN11&lt;10," ","")),CONCATENATE(IF(AI10&lt;10," ",""),AI10,"–",AI11,IF(AI11&lt;10," ",""))))</f>
        <v/>
      </c>
      <c r="CN10" s="105" t="str">
        <f>IF(OR($C10="",$F10=""),"",IF(AND(U10=AI11,U11=AI10,OR(AN10&lt;&gt;0,AN11&lt;&gt;0)),"(aet)",IF(AND(U10=AI11,U11=AI10,AN10=0,AN11=0),CONCATENATE("(",CA10,"–",CA11," pen)"),"")))</f>
        <v/>
      </c>
    </row>
    <row r="11" ht="9.0" customHeight="1">
      <c r="A11" s="152">
        <f t="shared" si="22"/>
        <v>0</v>
      </c>
      <c r="B11" s="93"/>
      <c r="C11" s="99" t="s">
        <v>1273</v>
      </c>
      <c r="D11" s="159" t="str">
        <f t="shared" si="6"/>
        <v>   </v>
      </c>
      <c r="E11" s="154" t="str">
        <f t="shared" si="7"/>
        <v>You need to select the competition in column B   </v>
      </c>
      <c r="F11" s="155" t="str">
        <f t="array" ref="F11">IFERROR(IF($C11="","",INDEX(Entries!$J$2:$K999,MATCH(1,($C11=Entries!$J$2:$J999)*(Entries!$C$2:$C999=$B11),0),2)),"")</f>
        <v/>
      </c>
      <c r="G11" s="106" t="str">
        <f>IF(F11="","",F10)</f>
        <v/>
      </c>
      <c r="H11" s="106" t="str">
        <f t="shared" si="8"/>
        <v/>
      </c>
      <c r="I11" s="156" t="str">
        <f t="shared" ref="I11:T11" si="43">IF($H11="","",IF(RAND()&lt;$H11,1,0))</f>
        <v/>
      </c>
      <c r="J11" s="156" t="str">
        <f t="shared" si="43"/>
        <v/>
      </c>
      <c r="K11" s="156" t="str">
        <f t="shared" si="43"/>
        <v/>
      </c>
      <c r="L11" s="156" t="str">
        <f t="shared" si="43"/>
        <v/>
      </c>
      <c r="M11" s="156" t="str">
        <f t="shared" si="43"/>
        <v/>
      </c>
      <c r="N11" s="156" t="str">
        <f t="shared" si="43"/>
        <v/>
      </c>
      <c r="O11" s="156" t="str">
        <f t="shared" si="43"/>
        <v/>
      </c>
      <c r="P11" s="156" t="str">
        <f t="shared" si="43"/>
        <v/>
      </c>
      <c r="Q11" s="156" t="str">
        <f t="shared" si="43"/>
        <v/>
      </c>
      <c r="R11" s="156" t="str">
        <f t="shared" si="43"/>
        <v/>
      </c>
      <c r="S11" s="156" t="str">
        <f t="shared" si="43"/>
        <v/>
      </c>
      <c r="T11" s="156" t="str">
        <f t="shared" si="43"/>
        <v/>
      </c>
      <c r="U11" s="157" t="str">
        <f t="shared" si="10"/>
        <v/>
      </c>
      <c r="V11" s="106" t="str">
        <f t="shared" si="11"/>
        <v/>
      </c>
      <c r="W11" s="156" t="str">
        <f t="shared" ref="W11:AH11" si="44">IF($V11="","",IF(RAND()&lt;$V11,1,0))</f>
        <v/>
      </c>
      <c r="X11" s="156" t="str">
        <f t="shared" si="44"/>
        <v/>
      </c>
      <c r="Y11" s="156" t="str">
        <f t="shared" si="44"/>
        <v/>
      </c>
      <c r="Z11" s="156" t="str">
        <f t="shared" si="44"/>
        <v/>
      </c>
      <c r="AA11" s="156" t="str">
        <f t="shared" si="44"/>
        <v/>
      </c>
      <c r="AB11" s="156" t="str">
        <f t="shared" si="44"/>
        <v/>
      </c>
      <c r="AC11" s="156" t="str">
        <f t="shared" si="44"/>
        <v/>
      </c>
      <c r="AD11" s="156" t="str">
        <f t="shared" si="44"/>
        <v/>
      </c>
      <c r="AE11" s="156" t="str">
        <f t="shared" si="44"/>
        <v/>
      </c>
      <c r="AF11" s="156" t="str">
        <f t="shared" si="44"/>
        <v/>
      </c>
      <c r="AG11" s="156" t="str">
        <f t="shared" si="44"/>
        <v/>
      </c>
      <c r="AH11" s="156" t="str">
        <f t="shared" si="44"/>
        <v/>
      </c>
      <c r="AI11" s="157" t="str">
        <f t="shared" si="13"/>
        <v/>
      </c>
      <c r="AJ11" s="156" t="str">
        <f t="shared" ref="AJ11:AM11" si="45">IF($V11="","",IF(RAND()&lt;$V11,1,0))</f>
        <v/>
      </c>
      <c r="AK11" s="156" t="str">
        <f t="shared" si="45"/>
        <v/>
      </c>
      <c r="AL11" s="156" t="str">
        <f t="shared" si="45"/>
        <v/>
      </c>
      <c r="AM11" s="156" t="str">
        <f t="shared" si="45"/>
        <v/>
      </c>
      <c r="AN11" s="157" t="str">
        <f>IF($V10="","",IF(OR(AND($F$2=TRUE,U11+(2*AI11)=(2*U10)+AI10),AND($F$2=0,U11+AI11=U10+AI10)),SUM($AJ11:$AM11),0))</f>
        <v/>
      </c>
      <c r="AO11" s="105" t="str">
        <f t="shared" ref="AO11:BH11" si="46">IF(OR($C11="",$F11=""),"",IF(RAND()&lt;0.65,1,0))</f>
        <v/>
      </c>
      <c r="AP11" s="105" t="str">
        <f t="shared" si="46"/>
        <v/>
      </c>
      <c r="AQ11" s="105" t="str">
        <f t="shared" si="46"/>
        <v/>
      </c>
      <c r="AR11" s="105" t="str">
        <f t="shared" si="46"/>
        <v/>
      </c>
      <c r="AS11" s="105" t="str">
        <f t="shared" si="46"/>
        <v/>
      </c>
      <c r="AT11" s="105" t="str">
        <f t="shared" si="46"/>
        <v/>
      </c>
      <c r="AU11" s="105" t="str">
        <f t="shared" si="46"/>
        <v/>
      </c>
      <c r="AV11" s="105" t="str">
        <f t="shared" si="46"/>
        <v/>
      </c>
      <c r="AW11" s="105" t="str">
        <f t="shared" si="46"/>
        <v/>
      </c>
      <c r="AX11" s="105" t="str">
        <f t="shared" si="46"/>
        <v/>
      </c>
      <c r="AY11" s="105" t="str">
        <f t="shared" si="46"/>
        <v/>
      </c>
      <c r="AZ11" s="105" t="str">
        <f t="shared" si="46"/>
        <v/>
      </c>
      <c r="BA11" s="105" t="str">
        <f t="shared" si="46"/>
        <v/>
      </c>
      <c r="BB11" s="105" t="str">
        <f t="shared" si="46"/>
        <v/>
      </c>
      <c r="BC11" s="105" t="str">
        <f t="shared" si="46"/>
        <v/>
      </c>
      <c r="BD11" s="105" t="str">
        <f t="shared" si="46"/>
        <v/>
      </c>
      <c r="BE11" s="105" t="str">
        <f t="shared" si="46"/>
        <v/>
      </c>
      <c r="BF11" s="105" t="str">
        <f t="shared" si="46"/>
        <v/>
      </c>
      <c r="BG11" s="105" t="str">
        <f t="shared" si="46"/>
        <v/>
      </c>
      <c r="BH11" s="105" t="str">
        <f t="shared" si="46"/>
        <v/>
      </c>
      <c r="BI11" s="105">
        <f t="shared" ref="BI11:BZ11" si="47">IF($C11="","",SUM($AO11:AQ11))</f>
        <v>0</v>
      </c>
      <c r="BJ11" s="105">
        <f t="shared" si="47"/>
        <v>0</v>
      </c>
      <c r="BK11" s="105">
        <f t="shared" si="47"/>
        <v>0</v>
      </c>
      <c r="BL11" s="105">
        <f t="shared" si="47"/>
        <v>0</v>
      </c>
      <c r="BM11" s="105">
        <f t="shared" si="47"/>
        <v>0</v>
      </c>
      <c r="BN11" s="105">
        <f t="shared" si="47"/>
        <v>0</v>
      </c>
      <c r="BO11" s="105">
        <f t="shared" si="47"/>
        <v>0</v>
      </c>
      <c r="BP11" s="105">
        <f t="shared" si="47"/>
        <v>0</v>
      </c>
      <c r="BQ11" s="105">
        <f t="shared" si="47"/>
        <v>0</v>
      </c>
      <c r="BR11" s="105">
        <f t="shared" si="47"/>
        <v>0</v>
      </c>
      <c r="BS11" s="105">
        <f t="shared" si="47"/>
        <v>0</v>
      </c>
      <c r="BT11" s="105">
        <f t="shared" si="47"/>
        <v>0</v>
      </c>
      <c r="BU11" s="105">
        <f t="shared" si="47"/>
        <v>0</v>
      </c>
      <c r="BV11" s="105">
        <f t="shared" si="47"/>
        <v>0</v>
      </c>
      <c r="BW11" s="105">
        <f t="shared" si="47"/>
        <v>0</v>
      </c>
      <c r="BX11" s="105">
        <f t="shared" si="47"/>
        <v>0</v>
      </c>
      <c r="BY11" s="105">
        <f t="shared" si="47"/>
        <v>0</v>
      </c>
      <c r="BZ11" s="105">
        <f t="shared" si="47"/>
        <v>0</v>
      </c>
      <c r="CA11" s="158" t="str">
        <f>IF(OR($C11="",$F11=""),"",IF(ABS(BI11-BI10)&gt;2,BI11,IF(ABS(BJ11-BJ10)&gt;1,BJ11,IF(BK11&lt;&gt;BK10,BK11,IF(BL11&lt;&gt;BL10,BL11,IF(BM11&lt;&gt;BM10,BM11,IF(BN11&lt;&gt;BN10,BN11,IF(BO11&lt;&gt;BO10,BO11,IF(BP11&lt;&gt;BP10,BP11,IF(BQ11&lt;&gt;BQ10,BQ11,IF(BR11&lt;&gt;BR10,BR11,IF(BS11&lt;&gt;BS10,BS11,IF(BT11&lt;&gt;BT10,BT11,IF(BU11&lt;&gt;BU10,BU11,IF(BV11&lt;&gt;BV10,BV11,IF(BW11&lt;&gt;BW10,BW11,IF(BX11&lt;&gt;BX10,BX11,IF(BY11&lt;&gt;BY10,BY11,IF(BZ11&lt;&gt;BZ10,BZ11,CONCATENATE(BZ11,"?"))))))))))))))))))))</f>
        <v/>
      </c>
      <c r="CB11" s="158"/>
      <c r="CC11" s="158"/>
      <c r="CD11" s="158"/>
      <c r="CE11" s="158" t="str">
        <f>IF(AND(C10&lt;&gt;"",C11&lt;&gt;"",F10="",F11=""),"You need to select the competition in column B","")</f>
        <v>You need to select the competition in column B</v>
      </c>
      <c r="CF11" s="105"/>
      <c r="CG11" s="156"/>
      <c r="CH11" s="156"/>
      <c r="CI11" s="156"/>
      <c r="CJ11" s="156"/>
      <c r="CK11" s="105"/>
      <c r="CL11" s="156"/>
      <c r="CM11" s="156"/>
      <c r="CN11" s="105"/>
    </row>
    <row r="12" ht="9.0" customHeight="1">
      <c r="A12" s="152">
        <f t="shared" si="22"/>
        <v>1</v>
      </c>
      <c r="B12" s="93"/>
      <c r="C12" s="99" t="s">
        <v>1274</v>
      </c>
      <c r="D12" s="153" t="str">
        <f t="shared" si="6"/>
        <v>   </v>
      </c>
      <c r="E12" s="154" t="str">
        <f t="shared" si="7"/>
        <v>   </v>
      </c>
      <c r="F12" s="155" t="str">
        <f t="array" ref="F12">IFERROR(IF($C12="","",INDEX(Entries!$J$2:$K999,MATCH(1,($C12=Entries!$J$2:$J999)*(Entries!$C$2:$C999=$B12),0),2)),"")</f>
        <v/>
      </c>
      <c r="G12" s="106" t="str">
        <f>IF(F12="","",F13)</f>
        <v/>
      </c>
      <c r="H12" s="106" t="str">
        <f t="shared" si="8"/>
        <v/>
      </c>
      <c r="I12" s="156" t="str">
        <f t="shared" ref="I12:T12" si="48">IF($H12="","",IF(RAND()&lt;$H12,1,0))</f>
        <v/>
      </c>
      <c r="J12" s="156" t="str">
        <f t="shared" si="48"/>
        <v/>
      </c>
      <c r="K12" s="156" t="str">
        <f t="shared" si="48"/>
        <v/>
      </c>
      <c r="L12" s="156" t="str">
        <f t="shared" si="48"/>
        <v/>
      </c>
      <c r="M12" s="156" t="str">
        <f t="shared" si="48"/>
        <v/>
      </c>
      <c r="N12" s="156" t="str">
        <f t="shared" si="48"/>
        <v/>
      </c>
      <c r="O12" s="156" t="str">
        <f t="shared" si="48"/>
        <v/>
      </c>
      <c r="P12" s="156" t="str">
        <f t="shared" si="48"/>
        <v/>
      </c>
      <c r="Q12" s="156" t="str">
        <f t="shared" si="48"/>
        <v/>
      </c>
      <c r="R12" s="156" t="str">
        <f t="shared" si="48"/>
        <v/>
      </c>
      <c r="S12" s="156" t="str">
        <f t="shared" si="48"/>
        <v/>
      </c>
      <c r="T12" s="156" t="str">
        <f t="shared" si="48"/>
        <v/>
      </c>
      <c r="U12" s="157" t="str">
        <f t="shared" si="10"/>
        <v/>
      </c>
      <c r="V12" s="106" t="str">
        <f t="shared" si="11"/>
        <v/>
      </c>
      <c r="W12" s="156" t="str">
        <f t="shared" ref="W12:AH12" si="49">IF($V12="","",IF(RAND()&lt;$V12,1,0))</f>
        <v/>
      </c>
      <c r="X12" s="156" t="str">
        <f t="shared" si="49"/>
        <v/>
      </c>
      <c r="Y12" s="156" t="str">
        <f t="shared" si="49"/>
        <v/>
      </c>
      <c r="Z12" s="156" t="str">
        <f t="shared" si="49"/>
        <v/>
      </c>
      <c r="AA12" s="156" t="str">
        <f t="shared" si="49"/>
        <v/>
      </c>
      <c r="AB12" s="156" t="str">
        <f t="shared" si="49"/>
        <v/>
      </c>
      <c r="AC12" s="156" t="str">
        <f t="shared" si="49"/>
        <v/>
      </c>
      <c r="AD12" s="156" t="str">
        <f t="shared" si="49"/>
        <v/>
      </c>
      <c r="AE12" s="156" t="str">
        <f t="shared" si="49"/>
        <v/>
      </c>
      <c r="AF12" s="156" t="str">
        <f t="shared" si="49"/>
        <v/>
      </c>
      <c r="AG12" s="156" t="str">
        <f t="shared" si="49"/>
        <v/>
      </c>
      <c r="AH12" s="156" t="str">
        <f t="shared" si="49"/>
        <v/>
      </c>
      <c r="AI12" s="157" t="str">
        <f t="shared" si="13"/>
        <v/>
      </c>
      <c r="AJ12" s="156" t="str">
        <f t="shared" ref="AJ12:AM12" si="50">IF($V12="","",IF(RAND()&lt;$V12,1,0))</f>
        <v/>
      </c>
      <c r="AK12" s="156" t="str">
        <f t="shared" si="50"/>
        <v/>
      </c>
      <c r="AL12" s="156" t="str">
        <f t="shared" si="50"/>
        <v/>
      </c>
      <c r="AM12" s="156" t="str">
        <f t="shared" si="50"/>
        <v/>
      </c>
      <c r="AN12" s="157" t="str">
        <f>IF($V12="","",IF(OR(AND($F$2=TRUE,U12+(2*AI12)=(2*U13)+AI13),AND($F$2=0,U12+AI12=U13+AI13)),SUM($AJ12:$AM12),0))</f>
        <v/>
      </c>
      <c r="AO12" s="105" t="str">
        <f t="shared" ref="AO12:BH12" si="51">IF(OR($C12="",$F12=""),"",IF(RAND()&lt;0.65,1,0))</f>
        <v/>
      </c>
      <c r="AP12" s="105" t="str">
        <f t="shared" si="51"/>
        <v/>
      </c>
      <c r="AQ12" s="105" t="str">
        <f t="shared" si="51"/>
        <v/>
      </c>
      <c r="AR12" s="105" t="str">
        <f t="shared" si="51"/>
        <v/>
      </c>
      <c r="AS12" s="105" t="str">
        <f t="shared" si="51"/>
        <v/>
      </c>
      <c r="AT12" s="105" t="str">
        <f t="shared" si="51"/>
        <v/>
      </c>
      <c r="AU12" s="105" t="str">
        <f t="shared" si="51"/>
        <v/>
      </c>
      <c r="AV12" s="105" t="str">
        <f t="shared" si="51"/>
        <v/>
      </c>
      <c r="AW12" s="105" t="str">
        <f t="shared" si="51"/>
        <v/>
      </c>
      <c r="AX12" s="105" t="str">
        <f t="shared" si="51"/>
        <v/>
      </c>
      <c r="AY12" s="105" t="str">
        <f t="shared" si="51"/>
        <v/>
      </c>
      <c r="AZ12" s="105" t="str">
        <f t="shared" si="51"/>
        <v/>
      </c>
      <c r="BA12" s="105" t="str">
        <f t="shared" si="51"/>
        <v/>
      </c>
      <c r="BB12" s="105" t="str">
        <f t="shared" si="51"/>
        <v/>
      </c>
      <c r="BC12" s="105" t="str">
        <f t="shared" si="51"/>
        <v/>
      </c>
      <c r="BD12" s="105" t="str">
        <f t="shared" si="51"/>
        <v/>
      </c>
      <c r="BE12" s="105" t="str">
        <f t="shared" si="51"/>
        <v/>
      </c>
      <c r="BF12" s="105" t="str">
        <f t="shared" si="51"/>
        <v/>
      </c>
      <c r="BG12" s="105" t="str">
        <f t="shared" si="51"/>
        <v/>
      </c>
      <c r="BH12" s="105" t="str">
        <f t="shared" si="51"/>
        <v/>
      </c>
      <c r="BI12" s="105">
        <f t="shared" ref="BI12:BZ12" si="52">IF($C12="","",SUM($AO12:AQ12))</f>
        <v>0</v>
      </c>
      <c r="BJ12" s="105">
        <f t="shared" si="52"/>
        <v>0</v>
      </c>
      <c r="BK12" s="105">
        <f t="shared" si="52"/>
        <v>0</v>
      </c>
      <c r="BL12" s="105">
        <f t="shared" si="52"/>
        <v>0</v>
      </c>
      <c r="BM12" s="105">
        <f t="shared" si="52"/>
        <v>0</v>
      </c>
      <c r="BN12" s="105">
        <f t="shared" si="52"/>
        <v>0</v>
      </c>
      <c r="BO12" s="105">
        <f t="shared" si="52"/>
        <v>0</v>
      </c>
      <c r="BP12" s="105">
        <f t="shared" si="52"/>
        <v>0</v>
      </c>
      <c r="BQ12" s="105">
        <f t="shared" si="52"/>
        <v>0</v>
      </c>
      <c r="BR12" s="105">
        <f t="shared" si="52"/>
        <v>0</v>
      </c>
      <c r="BS12" s="105">
        <f t="shared" si="52"/>
        <v>0</v>
      </c>
      <c r="BT12" s="105">
        <f t="shared" si="52"/>
        <v>0</v>
      </c>
      <c r="BU12" s="105">
        <f t="shared" si="52"/>
        <v>0</v>
      </c>
      <c r="BV12" s="105">
        <f t="shared" si="52"/>
        <v>0</v>
      </c>
      <c r="BW12" s="105">
        <f t="shared" si="52"/>
        <v>0</v>
      </c>
      <c r="BX12" s="105">
        <f t="shared" si="52"/>
        <v>0</v>
      </c>
      <c r="BY12" s="105">
        <f t="shared" si="52"/>
        <v>0</v>
      </c>
      <c r="BZ12" s="105">
        <f t="shared" si="52"/>
        <v>0</v>
      </c>
      <c r="CA12" s="158" t="str">
        <f>IF(OR($C12="",$F12=""),"",IF(ABS(BI12-BI13)&gt;2,BI12,IF(ABS(BJ12-BJ13)&gt;1,BJ12,IF(BK12&lt;&gt;BK13,BK12,IF(BL12&lt;&gt;BL13,BL12,IF(BM12&lt;&gt;BM13,BM12,IF(BN12&lt;&gt;BN13,BN12,IF(BO12&lt;&gt;BO13,BO12,IF(BP12&lt;&gt;BP13,BP12,IF(BQ12&lt;&gt;BQ13,BQ12,IF(BR12&lt;&gt;BR13,BR12,IF(BS12&lt;&gt;BS13,BS12,IF(BT12&lt;&gt;BT13,BT12,IF(BU12&lt;&gt;BU13,BU12,IF(BV12&lt;&gt;BV13,BV12,IF(BW12&lt;&gt;BW13,BW12,IF(BX12&lt;&gt;BX13,BX12,IF(BY12&lt;&gt;BY13,BY12,IF(BZ12&lt;&gt;BZ13,BZ12,CONCATENATE(BZ12,"?"))))))))))))))))))))</f>
        <v/>
      </c>
      <c r="CB12" s="158" t="str">
        <f>IF(OR($C12="",$F12=""),"",IF(U12+AI12&gt;U13+AI13,1,IF(U12+AI12&lt;U13+AI13,2,IF(CC12&gt;CD12,1,IF(CC12&lt;CD12,2,IF(U12+AI12+AN12&gt;U13+AI13+AN13,1,IF(U12+AI12+AN12&lt;U13+AI13+AN13,2,IF(AI12+AN12&gt;U13,1,IF(AI12+AN12&lt;U13,2,IF(CA12&gt;CA13,1,IF(CA13&gt;CA12,2,0)))))))))))</f>
        <v/>
      </c>
      <c r="CC12" s="105" t="str">
        <f>IF(OR($C12="",$F12=""),"",(AI12+AN12)*$F$2)</f>
        <v/>
      </c>
      <c r="CD12" s="105" t="str">
        <f>IF(OR($C12="",$F12=""),"",U13*$F$2)</f>
        <v/>
      </c>
      <c r="CE12" s="105" t="str">
        <f>IF(OR($C12="",$F12=""),"",CONCATENATE(RIGHT(C12,5)," ",REPT(" ",31-LEN(C12)),LEFT(C12,LEN(C12)-6),"  "))</f>
        <v/>
      </c>
      <c r="CF12" s="105" t="str">
        <f>IF(OR($C12="",$F12=""),"",CONCATENATE(RIGHT(C12,5)," ",REPT(" ",31-LEN(C12)),IF(CB12=1,"[b]",""),IF(AND(CB12=1,D$1&lt;&gt;""),CONCATENATE("[color=",D$1,"]"),IF(AND(CB12=2,D$2&lt;&gt;""),CONCATENATE("[color=",D$2,"]"),"")),LEFT(C12,LEN(C12)-6),IF(CB12=1,CONCATENATE(IF(D$1&lt;&gt;"","[/color]",""),"[/b]"),IF(AND(CB12=2,D$2&lt;&gt;""),"[/color]","")),"  "))</f>
        <v/>
      </c>
      <c r="CG12" s="156" t="str">
        <f>IF(OR($C12="",$F12=""),"",IF(OR(AND(U12+AI12=U13+AI13,CC12&gt;CD12),AND(U12=AI13,U13=AI12,AN12=AN13,AN12&gt;0)),"a",IF(AND(U12=AI13,U13=AI12,AN12=AN13,CA12&gt;CA13),"p"," ")))</f>
        <v/>
      </c>
      <c r="CH12" s="156" t="str">
        <f>IF(OR($C12="",$F12=""),"",IF(AND(U12=AI13,U13=AI12),CONCATENATE(IF(U12+AI12+AN12&lt;10," ",""),U12+AI12+AN12,"–",U13+AI13+AN13,IF(U13+AI13+AN13&lt;10," ","")),CONCATENATE(IF(U12+AI12&lt;10," ",""),U12+AI12,"–",U13+AI13,IF(U13+AI13&lt;10," ",""))))</f>
        <v/>
      </c>
      <c r="CI12" s="156" t="str">
        <f>IF(OR($C12="",$F12=""),"",IF(AND(U12+AI12=U13+AI13,CC12&lt;CD12),"a",IF(AND(U12=AI13,U13=AI12,AN12=0,AN13=0,CA12&lt;CA13),"p"," ")))</f>
        <v/>
      </c>
      <c r="CJ12" s="156" t="str">
        <f>IF(OR($C12="",$F12=""),"",CONCATENATE("  ",LEFT(C13,LEN(C13)-6),REPT(" ",31-LEN(C13))," ",RIGHT(C13,5)))</f>
        <v/>
      </c>
      <c r="CK12" s="105" t="str">
        <f>IF(OR($C12="",$F12=""),"",CONCATENATE("  ",IF(CB12=2,"[b]",""),IF(AND(CB12=2,D$1&lt;&gt;""),CONCATENATE("[color=",D$1,"]"),IF(AND(CB12=1,D$2&lt;&gt;""),CONCATENATE("[color=",D$2,"]"),"")),LEFT(C13,LEN(C13)-6),IF(CB12=2,CONCATENATE(IF(D$1&lt;&gt;"","[/color]",""),"[/b]"),IF(AND(CB12=1,D$2&lt;&gt;""),"[/color]","")),REPT(" ",31-LEN(C13))," ",RIGHT(C13,5)))</f>
        <v/>
      </c>
      <c r="CL12" s="156" t="str">
        <f>IF(OR($C12="",$F12=""),"",CONCATENATE(IF(U12&lt;10," ",""),U12,"–",U13,IF(U13&lt;10," ","")))</f>
        <v/>
      </c>
      <c r="CM12" s="156" t="str">
        <f>IF(OR($C12="",$F12=""),"",IF(AND(U12=AI13,U13=AI12),CONCATENATE(IF(AI12+AN12&lt;10," ",""),AI12+AN12,"–",AI13+AN13,IF(AI13+AN13&lt;10," ","")),CONCATENATE(IF(AI12&lt;10," ",""),AI12,"–",AI13,IF(AI13&lt;10," ",""))))</f>
        <v/>
      </c>
      <c r="CN12" s="105" t="str">
        <f>IF(OR($C12="",$F12=""),"",IF(AND(U12=AI13,U13=AI12,OR(AN12&lt;&gt;0,AN13&lt;&gt;0)),"(aet)",IF(AND(U12=AI13,U13=AI12,AN12=0,AN13=0),CONCATENATE("(",CA12,"–",CA13," pen)"),"")))</f>
        <v/>
      </c>
    </row>
    <row r="13" ht="9.0" customHeight="1">
      <c r="A13" s="152">
        <f t="shared" si="22"/>
        <v>1</v>
      </c>
      <c r="B13" s="93"/>
      <c r="C13" s="99" t="s">
        <v>1275</v>
      </c>
      <c r="D13" s="159" t="str">
        <f t="shared" si="6"/>
        <v>   </v>
      </c>
      <c r="E13" s="154" t="str">
        <f t="shared" si="7"/>
        <v>You need to select the competition in column B   </v>
      </c>
      <c r="F13" s="155" t="str">
        <f t="array" ref="F13">IFERROR(IF($C13="","",INDEX(Entries!$J$2:$K999,MATCH(1,($C13=Entries!$J$2:$J999)*(Entries!$C$2:$C999=$B13),0),2)),"")</f>
        <v/>
      </c>
      <c r="G13" s="106" t="str">
        <f>IF(F13="","",F12)</f>
        <v/>
      </c>
      <c r="H13" s="106" t="str">
        <f t="shared" si="8"/>
        <v/>
      </c>
      <c r="I13" s="156" t="str">
        <f t="shared" ref="I13:T13" si="53">IF($H13="","",IF(RAND()&lt;$H13,1,0))</f>
        <v/>
      </c>
      <c r="J13" s="156" t="str">
        <f t="shared" si="53"/>
        <v/>
      </c>
      <c r="K13" s="156" t="str">
        <f t="shared" si="53"/>
        <v/>
      </c>
      <c r="L13" s="156" t="str">
        <f t="shared" si="53"/>
        <v/>
      </c>
      <c r="M13" s="156" t="str">
        <f t="shared" si="53"/>
        <v/>
      </c>
      <c r="N13" s="156" t="str">
        <f t="shared" si="53"/>
        <v/>
      </c>
      <c r="O13" s="156" t="str">
        <f t="shared" si="53"/>
        <v/>
      </c>
      <c r="P13" s="156" t="str">
        <f t="shared" si="53"/>
        <v/>
      </c>
      <c r="Q13" s="156" t="str">
        <f t="shared" si="53"/>
        <v/>
      </c>
      <c r="R13" s="156" t="str">
        <f t="shared" si="53"/>
        <v/>
      </c>
      <c r="S13" s="156" t="str">
        <f t="shared" si="53"/>
        <v/>
      </c>
      <c r="T13" s="156" t="str">
        <f t="shared" si="53"/>
        <v/>
      </c>
      <c r="U13" s="157" t="str">
        <f t="shared" si="10"/>
        <v/>
      </c>
      <c r="V13" s="106" t="str">
        <f t="shared" si="11"/>
        <v/>
      </c>
      <c r="W13" s="156" t="str">
        <f t="shared" ref="W13:AH13" si="54">IF($V13="","",IF(RAND()&lt;$V13,1,0))</f>
        <v/>
      </c>
      <c r="X13" s="156" t="str">
        <f t="shared" si="54"/>
        <v/>
      </c>
      <c r="Y13" s="156" t="str">
        <f t="shared" si="54"/>
        <v/>
      </c>
      <c r="Z13" s="156" t="str">
        <f t="shared" si="54"/>
        <v/>
      </c>
      <c r="AA13" s="156" t="str">
        <f t="shared" si="54"/>
        <v/>
      </c>
      <c r="AB13" s="156" t="str">
        <f t="shared" si="54"/>
        <v/>
      </c>
      <c r="AC13" s="156" t="str">
        <f t="shared" si="54"/>
        <v/>
      </c>
      <c r="AD13" s="156" t="str">
        <f t="shared" si="54"/>
        <v/>
      </c>
      <c r="AE13" s="156" t="str">
        <f t="shared" si="54"/>
        <v/>
      </c>
      <c r="AF13" s="156" t="str">
        <f t="shared" si="54"/>
        <v/>
      </c>
      <c r="AG13" s="156" t="str">
        <f t="shared" si="54"/>
        <v/>
      </c>
      <c r="AH13" s="156" t="str">
        <f t="shared" si="54"/>
        <v/>
      </c>
      <c r="AI13" s="157" t="str">
        <f t="shared" si="13"/>
        <v/>
      </c>
      <c r="AJ13" s="156" t="str">
        <f t="shared" ref="AJ13:AM13" si="55">IF($V13="","",IF(RAND()&lt;$V13,1,0))</f>
        <v/>
      </c>
      <c r="AK13" s="156" t="str">
        <f t="shared" si="55"/>
        <v/>
      </c>
      <c r="AL13" s="156" t="str">
        <f t="shared" si="55"/>
        <v/>
      </c>
      <c r="AM13" s="156" t="str">
        <f t="shared" si="55"/>
        <v/>
      </c>
      <c r="AN13" s="157" t="str">
        <f>IF($V12="","",IF(OR(AND($F$2=TRUE,U13+(2*AI13)=(2*U12)+AI12),AND($F$2=0,U13+AI13=U12+AI12)),SUM($AJ13:$AM13),0))</f>
        <v/>
      </c>
      <c r="AO13" s="105" t="str">
        <f t="shared" ref="AO13:BH13" si="56">IF(OR($C13="",$F13=""),"",IF(RAND()&lt;0.65,1,0))</f>
        <v/>
      </c>
      <c r="AP13" s="105" t="str">
        <f t="shared" si="56"/>
        <v/>
      </c>
      <c r="AQ13" s="105" t="str">
        <f t="shared" si="56"/>
        <v/>
      </c>
      <c r="AR13" s="105" t="str">
        <f t="shared" si="56"/>
        <v/>
      </c>
      <c r="AS13" s="105" t="str">
        <f t="shared" si="56"/>
        <v/>
      </c>
      <c r="AT13" s="105" t="str">
        <f t="shared" si="56"/>
        <v/>
      </c>
      <c r="AU13" s="105" t="str">
        <f t="shared" si="56"/>
        <v/>
      </c>
      <c r="AV13" s="105" t="str">
        <f t="shared" si="56"/>
        <v/>
      </c>
      <c r="AW13" s="105" t="str">
        <f t="shared" si="56"/>
        <v/>
      </c>
      <c r="AX13" s="105" t="str">
        <f t="shared" si="56"/>
        <v/>
      </c>
      <c r="AY13" s="105" t="str">
        <f t="shared" si="56"/>
        <v/>
      </c>
      <c r="AZ13" s="105" t="str">
        <f t="shared" si="56"/>
        <v/>
      </c>
      <c r="BA13" s="105" t="str">
        <f t="shared" si="56"/>
        <v/>
      </c>
      <c r="BB13" s="105" t="str">
        <f t="shared" si="56"/>
        <v/>
      </c>
      <c r="BC13" s="105" t="str">
        <f t="shared" si="56"/>
        <v/>
      </c>
      <c r="BD13" s="105" t="str">
        <f t="shared" si="56"/>
        <v/>
      </c>
      <c r="BE13" s="105" t="str">
        <f t="shared" si="56"/>
        <v/>
      </c>
      <c r="BF13" s="105" t="str">
        <f t="shared" si="56"/>
        <v/>
      </c>
      <c r="BG13" s="105" t="str">
        <f t="shared" si="56"/>
        <v/>
      </c>
      <c r="BH13" s="105" t="str">
        <f t="shared" si="56"/>
        <v/>
      </c>
      <c r="BI13" s="105">
        <f t="shared" ref="BI13:BZ13" si="57">IF($C13="","",SUM($AO13:AQ13))</f>
        <v>0</v>
      </c>
      <c r="BJ13" s="105">
        <f t="shared" si="57"/>
        <v>0</v>
      </c>
      <c r="BK13" s="105">
        <f t="shared" si="57"/>
        <v>0</v>
      </c>
      <c r="BL13" s="105">
        <f t="shared" si="57"/>
        <v>0</v>
      </c>
      <c r="BM13" s="105">
        <f t="shared" si="57"/>
        <v>0</v>
      </c>
      <c r="BN13" s="105">
        <f t="shared" si="57"/>
        <v>0</v>
      </c>
      <c r="BO13" s="105">
        <f t="shared" si="57"/>
        <v>0</v>
      </c>
      <c r="BP13" s="105">
        <f t="shared" si="57"/>
        <v>0</v>
      </c>
      <c r="BQ13" s="105">
        <f t="shared" si="57"/>
        <v>0</v>
      </c>
      <c r="BR13" s="105">
        <f t="shared" si="57"/>
        <v>0</v>
      </c>
      <c r="BS13" s="105">
        <f t="shared" si="57"/>
        <v>0</v>
      </c>
      <c r="BT13" s="105">
        <f t="shared" si="57"/>
        <v>0</v>
      </c>
      <c r="BU13" s="105">
        <f t="shared" si="57"/>
        <v>0</v>
      </c>
      <c r="BV13" s="105">
        <f t="shared" si="57"/>
        <v>0</v>
      </c>
      <c r="BW13" s="105">
        <f t="shared" si="57"/>
        <v>0</v>
      </c>
      <c r="BX13" s="105">
        <f t="shared" si="57"/>
        <v>0</v>
      </c>
      <c r="BY13" s="105">
        <f t="shared" si="57"/>
        <v>0</v>
      </c>
      <c r="BZ13" s="105">
        <f t="shared" si="57"/>
        <v>0</v>
      </c>
      <c r="CA13" s="158" t="str">
        <f>IF(OR($C13="",$F13=""),"",IF(ABS(BI13-BI12)&gt;2,BI13,IF(ABS(BJ13-BJ12)&gt;1,BJ13,IF(BK13&lt;&gt;BK12,BK13,IF(BL13&lt;&gt;BL12,BL13,IF(BM13&lt;&gt;BM12,BM13,IF(BN13&lt;&gt;BN12,BN13,IF(BO13&lt;&gt;BO12,BO13,IF(BP13&lt;&gt;BP12,BP13,IF(BQ13&lt;&gt;BQ12,BQ13,IF(BR13&lt;&gt;BR12,BR13,IF(BS13&lt;&gt;BS12,BS13,IF(BT13&lt;&gt;BT12,BT13,IF(BU13&lt;&gt;BU12,BU13,IF(BV13&lt;&gt;BV12,BV13,IF(BW13&lt;&gt;BW12,BW13,IF(BX13&lt;&gt;BX12,BX13,IF(BY13&lt;&gt;BY12,BY13,IF(BZ13&lt;&gt;BZ12,BZ13,CONCATENATE(BZ13,"?"))))))))))))))))))))</f>
        <v/>
      </c>
      <c r="CB13" s="158"/>
      <c r="CC13" s="158"/>
      <c r="CD13" s="158"/>
      <c r="CE13" s="158" t="str">
        <f>IF(AND(C12&lt;&gt;"",C13&lt;&gt;"",F12="",F13=""),"You need to select the competition in column B","")</f>
        <v>You need to select the competition in column B</v>
      </c>
      <c r="CF13" s="105"/>
      <c r="CG13" s="156"/>
      <c r="CH13" s="156"/>
      <c r="CI13" s="156"/>
      <c r="CJ13" s="156"/>
      <c r="CK13" s="105"/>
      <c r="CL13" s="156"/>
      <c r="CM13" s="156"/>
      <c r="CN13" s="105"/>
    </row>
    <row r="14" ht="9.0" customHeight="1">
      <c r="A14" s="152">
        <f t="shared" si="22"/>
        <v>0</v>
      </c>
      <c r="B14" s="93"/>
      <c r="C14" s="99" t="s">
        <v>1276</v>
      </c>
      <c r="D14" s="153" t="str">
        <f t="shared" si="6"/>
        <v>   </v>
      </c>
      <c r="E14" s="154" t="str">
        <f t="shared" si="7"/>
        <v>   </v>
      </c>
      <c r="F14" s="155" t="str">
        <f t="array" ref="F14">IFERROR(IF($C14="","",INDEX(Entries!$J$2:$K999,MATCH(1,($C14=Entries!$J$2:$J999)*(Entries!$C$2:$C999=$B14),0),2)),"")</f>
        <v/>
      </c>
      <c r="G14" s="106" t="str">
        <f>IF(F14="","",F15)</f>
        <v/>
      </c>
      <c r="H14" s="106" t="str">
        <f t="shared" si="8"/>
        <v/>
      </c>
      <c r="I14" s="156" t="str">
        <f t="shared" ref="I14:T14" si="58">IF($H14="","",IF(RAND()&lt;$H14,1,0))</f>
        <v/>
      </c>
      <c r="J14" s="156" t="str">
        <f t="shared" si="58"/>
        <v/>
      </c>
      <c r="K14" s="156" t="str">
        <f t="shared" si="58"/>
        <v/>
      </c>
      <c r="L14" s="156" t="str">
        <f t="shared" si="58"/>
        <v/>
      </c>
      <c r="M14" s="156" t="str">
        <f t="shared" si="58"/>
        <v/>
      </c>
      <c r="N14" s="156" t="str">
        <f t="shared" si="58"/>
        <v/>
      </c>
      <c r="O14" s="156" t="str">
        <f t="shared" si="58"/>
        <v/>
      </c>
      <c r="P14" s="156" t="str">
        <f t="shared" si="58"/>
        <v/>
      </c>
      <c r="Q14" s="156" t="str">
        <f t="shared" si="58"/>
        <v/>
      </c>
      <c r="R14" s="156" t="str">
        <f t="shared" si="58"/>
        <v/>
      </c>
      <c r="S14" s="156" t="str">
        <f t="shared" si="58"/>
        <v/>
      </c>
      <c r="T14" s="156" t="str">
        <f t="shared" si="58"/>
        <v/>
      </c>
      <c r="U14" s="157" t="str">
        <f t="shared" si="10"/>
        <v/>
      </c>
      <c r="V14" s="106" t="str">
        <f t="shared" si="11"/>
        <v/>
      </c>
      <c r="W14" s="156" t="str">
        <f t="shared" ref="W14:AH14" si="59">IF($V14="","",IF(RAND()&lt;$V14,1,0))</f>
        <v/>
      </c>
      <c r="X14" s="156" t="str">
        <f t="shared" si="59"/>
        <v/>
      </c>
      <c r="Y14" s="156" t="str">
        <f t="shared" si="59"/>
        <v/>
      </c>
      <c r="Z14" s="156" t="str">
        <f t="shared" si="59"/>
        <v/>
      </c>
      <c r="AA14" s="156" t="str">
        <f t="shared" si="59"/>
        <v/>
      </c>
      <c r="AB14" s="156" t="str">
        <f t="shared" si="59"/>
        <v/>
      </c>
      <c r="AC14" s="156" t="str">
        <f t="shared" si="59"/>
        <v/>
      </c>
      <c r="AD14" s="156" t="str">
        <f t="shared" si="59"/>
        <v/>
      </c>
      <c r="AE14" s="156" t="str">
        <f t="shared" si="59"/>
        <v/>
      </c>
      <c r="AF14" s="156" t="str">
        <f t="shared" si="59"/>
        <v/>
      </c>
      <c r="AG14" s="156" t="str">
        <f t="shared" si="59"/>
        <v/>
      </c>
      <c r="AH14" s="156" t="str">
        <f t="shared" si="59"/>
        <v/>
      </c>
      <c r="AI14" s="157" t="str">
        <f t="shared" si="13"/>
        <v/>
      </c>
      <c r="AJ14" s="156" t="str">
        <f t="shared" ref="AJ14:AM14" si="60">IF($V14="","",IF(RAND()&lt;$V14,1,0))</f>
        <v/>
      </c>
      <c r="AK14" s="156" t="str">
        <f t="shared" si="60"/>
        <v/>
      </c>
      <c r="AL14" s="156" t="str">
        <f t="shared" si="60"/>
        <v/>
      </c>
      <c r="AM14" s="156" t="str">
        <f t="shared" si="60"/>
        <v/>
      </c>
      <c r="AN14" s="157" t="str">
        <f>IF($V14="","",IF(OR(AND($F$2=TRUE,U14+(2*AI14)=(2*U15)+AI15),AND($F$2=0,U14+AI14=U15+AI15)),SUM($AJ14:$AM14),0))</f>
        <v/>
      </c>
      <c r="AO14" s="105" t="str">
        <f t="shared" ref="AO14:BH14" si="61">IF(OR($C14="",$F14=""),"",IF(RAND()&lt;0.65,1,0))</f>
        <v/>
      </c>
      <c r="AP14" s="105" t="str">
        <f t="shared" si="61"/>
        <v/>
      </c>
      <c r="AQ14" s="105" t="str">
        <f t="shared" si="61"/>
        <v/>
      </c>
      <c r="AR14" s="105" t="str">
        <f t="shared" si="61"/>
        <v/>
      </c>
      <c r="AS14" s="105" t="str">
        <f t="shared" si="61"/>
        <v/>
      </c>
      <c r="AT14" s="105" t="str">
        <f t="shared" si="61"/>
        <v/>
      </c>
      <c r="AU14" s="105" t="str">
        <f t="shared" si="61"/>
        <v/>
      </c>
      <c r="AV14" s="105" t="str">
        <f t="shared" si="61"/>
        <v/>
      </c>
      <c r="AW14" s="105" t="str">
        <f t="shared" si="61"/>
        <v/>
      </c>
      <c r="AX14" s="105" t="str">
        <f t="shared" si="61"/>
        <v/>
      </c>
      <c r="AY14" s="105" t="str">
        <f t="shared" si="61"/>
        <v/>
      </c>
      <c r="AZ14" s="105" t="str">
        <f t="shared" si="61"/>
        <v/>
      </c>
      <c r="BA14" s="105" t="str">
        <f t="shared" si="61"/>
        <v/>
      </c>
      <c r="BB14" s="105" t="str">
        <f t="shared" si="61"/>
        <v/>
      </c>
      <c r="BC14" s="105" t="str">
        <f t="shared" si="61"/>
        <v/>
      </c>
      <c r="BD14" s="105" t="str">
        <f t="shared" si="61"/>
        <v/>
      </c>
      <c r="BE14" s="105" t="str">
        <f t="shared" si="61"/>
        <v/>
      </c>
      <c r="BF14" s="105" t="str">
        <f t="shared" si="61"/>
        <v/>
      </c>
      <c r="BG14" s="105" t="str">
        <f t="shared" si="61"/>
        <v/>
      </c>
      <c r="BH14" s="105" t="str">
        <f t="shared" si="61"/>
        <v/>
      </c>
      <c r="BI14" s="105">
        <f t="shared" ref="BI14:BZ14" si="62">IF($C14="","",SUM($AO14:AQ14))</f>
        <v>0</v>
      </c>
      <c r="BJ14" s="105">
        <f t="shared" si="62"/>
        <v>0</v>
      </c>
      <c r="BK14" s="105">
        <f t="shared" si="62"/>
        <v>0</v>
      </c>
      <c r="BL14" s="105">
        <f t="shared" si="62"/>
        <v>0</v>
      </c>
      <c r="BM14" s="105">
        <f t="shared" si="62"/>
        <v>0</v>
      </c>
      <c r="BN14" s="105">
        <f t="shared" si="62"/>
        <v>0</v>
      </c>
      <c r="BO14" s="105">
        <f t="shared" si="62"/>
        <v>0</v>
      </c>
      <c r="BP14" s="105">
        <f t="shared" si="62"/>
        <v>0</v>
      </c>
      <c r="BQ14" s="105">
        <f t="shared" si="62"/>
        <v>0</v>
      </c>
      <c r="BR14" s="105">
        <f t="shared" si="62"/>
        <v>0</v>
      </c>
      <c r="BS14" s="105">
        <f t="shared" si="62"/>
        <v>0</v>
      </c>
      <c r="BT14" s="105">
        <f t="shared" si="62"/>
        <v>0</v>
      </c>
      <c r="BU14" s="105">
        <f t="shared" si="62"/>
        <v>0</v>
      </c>
      <c r="BV14" s="105">
        <f t="shared" si="62"/>
        <v>0</v>
      </c>
      <c r="BW14" s="105">
        <f t="shared" si="62"/>
        <v>0</v>
      </c>
      <c r="BX14" s="105">
        <f t="shared" si="62"/>
        <v>0</v>
      </c>
      <c r="BY14" s="105">
        <f t="shared" si="62"/>
        <v>0</v>
      </c>
      <c r="BZ14" s="105">
        <f t="shared" si="62"/>
        <v>0</v>
      </c>
      <c r="CA14" s="158" t="str">
        <f>IF(OR($C14="",$F14=""),"",IF(ABS(BI14-BI15)&gt;2,BI14,IF(ABS(BJ14-BJ15)&gt;1,BJ14,IF(BK14&lt;&gt;BK15,BK14,IF(BL14&lt;&gt;BL15,BL14,IF(BM14&lt;&gt;BM15,BM14,IF(BN14&lt;&gt;BN15,BN14,IF(BO14&lt;&gt;BO15,BO14,IF(BP14&lt;&gt;BP15,BP14,IF(BQ14&lt;&gt;BQ15,BQ14,IF(BR14&lt;&gt;BR15,BR14,IF(BS14&lt;&gt;BS15,BS14,IF(BT14&lt;&gt;BT15,BT14,IF(BU14&lt;&gt;BU15,BU14,IF(BV14&lt;&gt;BV15,BV14,IF(BW14&lt;&gt;BW15,BW14,IF(BX14&lt;&gt;BX15,BX14,IF(BY14&lt;&gt;BY15,BY14,IF(BZ14&lt;&gt;BZ15,BZ14,CONCATENATE(BZ14,"?"))))))))))))))))))))</f>
        <v/>
      </c>
      <c r="CB14" s="158" t="str">
        <f>IF(OR($C14="",$F14=""),"",IF(U14+AI14&gt;U15+AI15,1,IF(U14+AI14&lt;U15+AI15,2,IF(CC14&gt;CD14,1,IF(CC14&lt;CD14,2,IF(U14+AI14+AN14&gt;U15+AI15+AN15,1,IF(U14+AI14+AN14&lt;U15+AI15+AN15,2,IF(AI14+AN14&gt;U15,1,IF(AI14+AN14&lt;U15,2,IF(CA14&gt;CA15,1,IF(CA15&gt;CA14,2,0)))))))))))</f>
        <v/>
      </c>
      <c r="CC14" s="105" t="str">
        <f>IF(OR($C14="",$F14=""),"",(AI14+AN14)*$F$2)</f>
        <v/>
      </c>
      <c r="CD14" s="105" t="str">
        <f>IF(OR($C14="",$F14=""),"",U15*$F$2)</f>
        <v/>
      </c>
      <c r="CE14" s="105" t="str">
        <f>IF(OR($C14="",$F14=""),"",CONCATENATE(RIGHT(C14,5)," ",REPT(" ",31-LEN(C14)),LEFT(C14,LEN(C14)-6),"  "))</f>
        <v/>
      </c>
      <c r="CF14" s="105" t="str">
        <f>IF(OR($C14="",$F14=""),"",CONCATENATE(RIGHT(C14,5)," ",REPT(" ",31-LEN(C14)),IF(CB14=1,"[b]",""),IF(AND(CB14=1,D$1&lt;&gt;""),CONCATENATE("[color=",D$1,"]"),IF(AND(CB14=2,D$2&lt;&gt;""),CONCATENATE("[color=",D$2,"]"),"")),LEFT(C14,LEN(C14)-6),IF(CB14=1,CONCATENATE(IF(D$1&lt;&gt;"","[/color]",""),"[/b]"),IF(AND(CB14=2,D$2&lt;&gt;""),"[/color]","")),"  "))</f>
        <v/>
      </c>
      <c r="CG14" s="156" t="str">
        <f>IF(OR($C14="",$F14=""),"",IF(OR(AND(U14+AI14=U15+AI15,CC14&gt;CD14),AND(U14=AI15,U15=AI14,AN14=AN15,AN14&gt;0)),"a",IF(AND(U14=AI15,U15=AI14,AN14=AN15,CA14&gt;CA15),"p"," ")))</f>
        <v/>
      </c>
      <c r="CH14" s="156" t="str">
        <f>IF(OR($C14="",$F14=""),"",IF(AND(U14=AI15,U15=AI14),CONCATENATE(IF(U14+AI14+AN14&lt;10," ",""),U14+AI14+AN14,"–",U15+AI15+AN15,IF(U15+AI15+AN15&lt;10," ","")),CONCATENATE(IF(U14+AI14&lt;10," ",""),U14+AI14,"–",U15+AI15,IF(U15+AI15&lt;10," ",""))))</f>
        <v/>
      </c>
      <c r="CI14" s="156" t="str">
        <f>IF(OR($C14="",$F14=""),"",IF(AND(U14+AI14=U15+AI15,CC14&lt;CD14),"a",IF(AND(U14=AI15,U15=AI14,AN14=0,AN15=0,CA14&lt;CA15),"p"," ")))</f>
        <v/>
      </c>
      <c r="CJ14" s="156" t="str">
        <f>IF(OR($C14="",$F14=""),"",CONCATENATE("  ",LEFT(C15,LEN(C15)-6),REPT(" ",31-LEN(C15))," ",RIGHT(C15,5)))</f>
        <v/>
      </c>
      <c r="CK14" s="105" t="str">
        <f>IF(OR($C14="",$F14=""),"",CONCATENATE("  ",IF(CB14=2,"[b]",""),IF(AND(CB14=2,D$1&lt;&gt;""),CONCATENATE("[color=",D$1,"]"),IF(AND(CB14=1,D$2&lt;&gt;""),CONCATENATE("[color=",D$2,"]"),"")),LEFT(C15,LEN(C15)-6),IF(CB14=2,CONCATENATE(IF(D$1&lt;&gt;"","[/color]",""),"[/b]"),IF(AND(CB14=1,D$2&lt;&gt;""),"[/color]","")),REPT(" ",31-LEN(C15))," ",RIGHT(C15,5)))</f>
        <v/>
      </c>
      <c r="CL14" s="156" t="str">
        <f>IF(OR($C14="",$F14=""),"",CONCATENATE(IF(U14&lt;10," ",""),U14,"–",U15,IF(U15&lt;10," ","")))</f>
        <v/>
      </c>
      <c r="CM14" s="156" t="str">
        <f>IF(OR($C14="",$F14=""),"",IF(AND(U14=AI15,U15=AI14),CONCATENATE(IF(AI14+AN14&lt;10," ",""),AI14+AN14,"–",AI15+AN15,IF(AI15+AN15&lt;10," ","")),CONCATENATE(IF(AI14&lt;10," ",""),AI14,"–",AI15,IF(AI15&lt;10," ",""))))</f>
        <v/>
      </c>
      <c r="CN14" s="105" t="str">
        <f>IF(OR($C14="",$F14=""),"",IF(AND(U14=AI15,U15=AI14,OR(AN14&lt;&gt;0,AN15&lt;&gt;0)),"(aet)",IF(AND(U14=AI15,U15=AI14,AN14=0,AN15=0),CONCATENATE("(",CA14,"–",CA15," pen)"),"")))</f>
        <v/>
      </c>
    </row>
    <row r="15" ht="9.0" customHeight="1">
      <c r="A15" s="152">
        <f t="shared" si="22"/>
        <v>0</v>
      </c>
      <c r="B15" s="93"/>
      <c r="C15" s="99" t="s">
        <v>1277</v>
      </c>
      <c r="D15" s="159" t="str">
        <f t="shared" si="6"/>
        <v>   </v>
      </c>
      <c r="E15" s="154" t="str">
        <f t="shared" si="7"/>
        <v>You need to select the competition in column B   </v>
      </c>
      <c r="F15" s="155" t="str">
        <f t="array" ref="F15">IFERROR(IF($C15="","",INDEX(Entries!$J$2:$K999,MATCH(1,($C15=Entries!$J$2:$J999)*(Entries!$C$2:$C999=$B15),0),2)),"")</f>
        <v/>
      </c>
      <c r="G15" s="106" t="str">
        <f>IF(F15="","",F14)</f>
        <v/>
      </c>
      <c r="H15" s="106" t="str">
        <f t="shared" si="8"/>
        <v/>
      </c>
      <c r="I15" s="156" t="str">
        <f t="shared" ref="I15:T15" si="63">IF($H15="","",IF(RAND()&lt;$H15,1,0))</f>
        <v/>
      </c>
      <c r="J15" s="156" t="str">
        <f t="shared" si="63"/>
        <v/>
      </c>
      <c r="K15" s="156" t="str">
        <f t="shared" si="63"/>
        <v/>
      </c>
      <c r="L15" s="156" t="str">
        <f t="shared" si="63"/>
        <v/>
      </c>
      <c r="M15" s="156" t="str">
        <f t="shared" si="63"/>
        <v/>
      </c>
      <c r="N15" s="156" t="str">
        <f t="shared" si="63"/>
        <v/>
      </c>
      <c r="O15" s="156" t="str">
        <f t="shared" si="63"/>
        <v/>
      </c>
      <c r="P15" s="156" t="str">
        <f t="shared" si="63"/>
        <v/>
      </c>
      <c r="Q15" s="156" t="str">
        <f t="shared" si="63"/>
        <v/>
      </c>
      <c r="R15" s="156" t="str">
        <f t="shared" si="63"/>
        <v/>
      </c>
      <c r="S15" s="156" t="str">
        <f t="shared" si="63"/>
        <v/>
      </c>
      <c r="T15" s="156" t="str">
        <f t="shared" si="63"/>
        <v/>
      </c>
      <c r="U15" s="157" t="str">
        <f t="shared" si="10"/>
        <v/>
      </c>
      <c r="V15" s="106" t="str">
        <f t="shared" si="11"/>
        <v/>
      </c>
      <c r="W15" s="156" t="str">
        <f t="shared" ref="W15:AH15" si="64">IF($V15="","",IF(RAND()&lt;$V15,1,0))</f>
        <v/>
      </c>
      <c r="X15" s="156" t="str">
        <f t="shared" si="64"/>
        <v/>
      </c>
      <c r="Y15" s="156" t="str">
        <f t="shared" si="64"/>
        <v/>
      </c>
      <c r="Z15" s="156" t="str">
        <f t="shared" si="64"/>
        <v/>
      </c>
      <c r="AA15" s="156" t="str">
        <f t="shared" si="64"/>
        <v/>
      </c>
      <c r="AB15" s="156" t="str">
        <f t="shared" si="64"/>
        <v/>
      </c>
      <c r="AC15" s="156" t="str">
        <f t="shared" si="64"/>
        <v/>
      </c>
      <c r="AD15" s="156" t="str">
        <f t="shared" si="64"/>
        <v/>
      </c>
      <c r="AE15" s="156" t="str">
        <f t="shared" si="64"/>
        <v/>
      </c>
      <c r="AF15" s="156" t="str">
        <f t="shared" si="64"/>
        <v/>
      </c>
      <c r="AG15" s="156" t="str">
        <f t="shared" si="64"/>
        <v/>
      </c>
      <c r="AH15" s="156" t="str">
        <f t="shared" si="64"/>
        <v/>
      </c>
      <c r="AI15" s="157" t="str">
        <f t="shared" si="13"/>
        <v/>
      </c>
      <c r="AJ15" s="156" t="str">
        <f t="shared" ref="AJ15:AM15" si="65">IF($V15="","",IF(RAND()&lt;$V15,1,0))</f>
        <v/>
      </c>
      <c r="AK15" s="156" t="str">
        <f t="shared" si="65"/>
        <v/>
      </c>
      <c r="AL15" s="156" t="str">
        <f t="shared" si="65"/>
        <v/>
      </c>
      <c r="AM15" s="156" t="str">
        <f t="shared" si="65"/>
        <v/>
      </c>
      <c r="AN15" s="157" t="str">
        <f>IF($V14="","",IF(OR(AND($F$2=TRUE,U15+(2*AI15)=(2*U14)+AI14),AND($F$2=0,U15+AI15=U14+AI14)),SUM($AJ15:$AM15),0))</f>
        <v/>
      </c>
      <c r="AO15" s="105" t="str">
        <f t="shared" ref="AO15:BH15" si="66">IF(OR($C15="",$F15=""),"",IF(RAND()&lt;0.65,1,0))</f>
        <v/>
      </c>
      <c r="AP15" s="105" t="str">
        <f t="shared" si="66"/>
        <v/>
      </c>
      <c r="AQ15" s="105" t="str">
        <f t="shared" si="66"/>
        <v/>
      </c>
      <c r="AR15" s="105" t="str">
        <f t="shared" si="66"/>
        <v/>
      </c>
      <c r="AS15" s="105" t="str">
        <f t="shared" si="66"/>
        <v/>
      </c>
      <c r="AT15" s="105" t="str">
        <f t="shared" si="66"/>
        <v/>
      </c>
      <c r="AU15" s="105" t="str">
        <f t="shared" si="66"/>
        <v/>
      </c>
      <c r="AV15" s="105" t="str">
        <f t="shared" si="66"/>
        <v/>
      </c>
      <c r="AW15" s="105" t="str">
        <f t="shared" si="66"/>
        <v/>
      </c>
      <c r="AX15" s="105" t="str">
        <f t="shared" si="66"/>
        <v/>
      </c>
      <c r="AY15" s="105" t="str">
        <f t="shared" si="66"/>
        <v/>
      </c>
      <c r="AZ15" s="105" t="str">
        <f t="shared" si="66"/>
        <v/>
      </c>
      <c r="BA15" s="105" t="str">
        <f t="shared" si="66"/>
        <v/>
      </c>
      <c r="BB15" s="105" t="str">
        <f t="shared" si="66"/>
        <v/>
      </c>
      <c r="BC15" s="105" t="str">
        <f t="shared" si="66"/>
        <v/>
      </c>
      <c r="BD15" s="105" t="str">
        <f t="shared" si="66"/>
        <v/>
      </c>
      <c r="BE15" s="105" t="str">
        <f t="shared" si="66"/>
        <v/>
      </c>
      <c r="BF15" s="105" t="str">
        <f t="shared" si="66"/>
        <v/>
      </c>
      <c r="BG15" s="105" t="str">
        <f t="shared" si="66"/>
        <v/>
      </c>
      <c r="BH15" s="105" t="str">
        <f t="shared" si="66"/>
        <v/>
      </c>
      <c r="BI15" s="105">
        <f t="shared" ref="BI15:BZ15" si="67">IF($C15="","",SUM($AO15:AQ15))</f>
        <v>0</v>
      </c>
      <c r="BJ15" s="105">
        <f t="shared" si="67"/>
        <v>0</v>
      </c>
      <c r="BK15" s="105">
        <f t="shared" si="67"/>
        <v>0</v>
      </c>
      <c r="BL15" s="105">
        <f t="shared" si="67"/>
        <v>0</v>
      </c>
      <c r="BM15" s="105">
        <f t="shared" si="67"/>
        <v>0</v>
      </c>
      <c r="BN15" s="105">
        <f t="shared" si="67"/>
        <v>0</v>
      </c>
      <c r="BO15" s="105">
        <f t="shared" si="67"/>
        <v>0</v>
      </c>
      <c r="BP15" s="105">
        <f t="shared" si="67"/>
        <v>0</v>
      </c>
      <c r="BQ15" s="105">
        <f t="shared" si="67"/>
        <v>0</v>
      </c>
      <c r="BR15" s="105">
        <f t="shared" si="67"/>
        <v>0</v>
      </c>
      <c r="BS15" s="105">
        <f t="shared" si="67"/>
        <v>0</v>
      </c>
      <c r="BT15" s="105">
        <f t="shared" si="67"/>
        <v>0</v>
      </c>
      <c r="BU15" s="105">
        <f t="shared" si="67"/>
        <v>0</v>
      </c>
      <c r="BV15" s="105">
        <f t="shared" si="67"/>
        <v>0</v>
      </c>
      <c r="BW15" s="105">
        <f t="shared" si="67"/>
        <v>0</v>
      </c>
      <c r="BX15" s="105">
        <f t="shared" si="67"/>
        <v>0</v>
      </c>
      <c r="BY15" s="105">
        <f t="shared" si="67"/>
        <v>0</v>
      </c>
      <c r="BZ15" s="105">
        <f t="shared" si="67"/>
        <v>0</v>
      </c>
      <c r="CA15" s="158" t="str">
        <f>IF(OR($C15="",$F15=""),"",IF(ABS(BI15-BI14)&gt;2,BI15,IF(ABS(BJ15-BJ14)&gt;1,BJ15,IF(BK15&lt;&gt;BK14,BK15,IF(BL15&lt;&gt;BL14,BL15,IF(BM15&lt;&gt;BM14,BM15,IF(BN15&lt;&gt;BN14,BN15,IF(BO15&lt;&gt;BO14,BO15,IF(BP15&lt;&gt;BP14,BP15,IF(BQ15&lt;&gt;BQ14,BQ15,IF(BR15&lt;&gt;BR14,BR15,IF(BS15&lt;&gt;BS14,BS15,IF(BT15&lt;&gt;BT14,BT15,IF(BU15&lt;&gt;BU14,BU15,IF(BV15&lt;&gt;BV14,BV15,IF(BW15&lt;&gt;BW14,BW15,IF(BX15&lt;&gt;BX14,BX15,IF(BY15&lt;&gt;BY14,BY15,IF(BZ15&lt;&gt;BZ14,BZ15,CONCATENATE(BZ15,"?"))))))))))))))))))))</f>
        <v/>
      </c>
      <c r="CB15" s="158"/>
      <c r="CC15" s="158"/>
      <c r="CD15" s="158"/>
      <c r="CE15" s="158" t="str">
        <f>IF(AND(C14&lt;&gt;"",C15&lt;&gt;"",F14="",F15=""),"You need to select the competition in column B","")</f>
        <v>You need to select the competition in column B</v>
      </c>
      <c r="CF15" s="105"/>
      <c r="CG15" s="156"/>
      <c r="CH15" s="156"/>
      <c r="CI15" s="156"/>
      <c r="CJ15" s="156"/>
      <c r="CK15" s="105"/>
      <c r="CL15" s="156"/>
      <c r="CM15" s="156"/>
      <c r="CN15" s="105"/>
    </row>
    <row r="16" ht="9.0" customHeight="1">
      <c r="A16" s="152">
        <f t="shared" si="22"/>
        <v>1</v>
      </c>
      <c r="B16" s="93"/>
      <c r="C16" s="99" t="s">
        <v>1278</v>
      </c>
      <c r="D16" s="153" t="str">
        <f t="shared" si="6"/>
        <v>   </v>
      </c>
      <c r="E16" s="154" t="str">
        <f t="shared" si="7"/>
        <v>   </v>
      </c>
      <c r="F16" s="155" t="str">
        <f t="array" ref="F16">IFERROR(IF($C16="","",INDEX(Entries!$J$2:$K999,MATCH(1,($C16=Entries!$J$2:$J999)*(Entries!$C$2:$C999=$B16),0),2)),"")</f>
        <v/>
      </c>
      <c r="G16" s="106" t="str">
        <f>IF(F16="","",F17)</f>
        <v/>
      </c>
      <c r="H16" s="106" t="str">
        <f t="shared" si="8"/>
        <v/>
      </c>
      <c r="I16" s="156" t="str">
        <f t="shared" ref="I16:T16" si="68">IF($H16="","",IF(RAND()&lt;$H16,1,0))</f>
        <v/>
      </c>
      <c r="J16" s="156" t="str">
        <f t="shared" si="68"/>
        <v/>
      </c>
      <c r="K16" s="156" t="str">
        <f t="shared" si="68"/>
        <v/>
      </c>
      <c r="L16" s="156" t="str">
        <f t="shared" si="68"/>
        <v/>
      </c>
      <c r="M16" s="156" t="str">
        <f t="shared" si="68"/>
        <v/>
      </c>
      <c r="N16" s="156" t="str">
        <f t="shared" si="68"/>
        <v/>
      </c>
      <c r="O16" s="156" t="str">
        <f t="shared" si="68"/>
        <v/>
      </c>
      <c r="P16" s="156" t="str">
        <f t="shared" si="68"/>
        <v/>
      </c>
      <c r="Q16" s="156" t="str">
        <f t="shared" si="68"/>
        <v/>
      </c>
      <c r="R16" s="156" t="str">
        <f t="shared" si="68"/>
        <v/>
      </c>
      <c r="S16" s="156" t="str">
        <f t="shared" si="68"/>
        <v/>
      </c>
      <c r="T16" s="156" t="str">
        <f t="shared" si="68"/>
        <v/>
      </c>
      <c r="U16" s="157" t="str">
        <f t="shared" si="10"/>
        <v/>
      </c>
      <c r="V16" s="106" t="str">
        <f t="shared" si="11"/>
        <v/>
      </c>
      <c r="W16" s="156" t="str">
        <f t="shared" ref="W16:AH16" si="69">IF($V16="","",IF(RAND()&lt;$V16,1,0))</f>
        <v/>
      </c>
      <c r="X16" s="156" t="str">
        <f t="shared" si="69"/>
        <v/>
      </c>
      <c r="Y16" s="156" t="str">
        <f t="shared" si="69"/>
        <v/>
      </c>
      <c r="Z16" s="156" t="str">
        <f t="shared" si="69"/>
        <v/>
      </c>
      <c r="AA16" s="156" t="str">
        <f t="shared" si="69"/>
        <v/>
      </c>
      <c r="AB16" s="156" t="str">
        <f t="shared" si="69"/>
        <v/>
      </c>
      <c r="AC16" s="156" t="str">
        <f t="shared" si="69"/>
        <v/>
      </c>
      <c r="AD16" s="156" t="str">
        <f t="shared" si="69"/>
        <v/>
      </c>
      <c r="AE16" s="156" t="str">
        <f t="shared" si="69"/>
        <v/>
      </c>
      <c r="AF16" s="156" t="str">
        <f t="shared" si="69"/>
        <v/>
      </c>
      <c r="AG16" s="156" t="str">
        <f t="shared" si="69"/>
        <v/>
      </c>
      <c r="AH16" s="156" t="str">
        <f t="shared" si="69"/>
        <v/>
      </c>
      <c r="AI16" s="157" t="str">
        <f t="shared" si="13"/>
        <v/>
      </c>
      <c r="AJ16" s="156" t="str">
        <f t="shared" ref="AJ16:AM16" si="70">IF($V16="","",IF(RAND()&lt;$V16,1,0))</f>
        <v/>
      </c>
      <c r="AK16" s="156" t="str">
        <f t="shared" si="70"/>
        <v/>
      </c>
      <c r="AL16" s="156" t="str">
        <f t="shared" si="70"/>
        <v/>
      </c>
      <c r="AM16" s="156" t="str">
        <f t="shared" si="70"/>
        <v/>
      </c>
      <c r="AN16" s="157" t="str">
        <f>IF($V16="","",IF(OR(AND($F$2=TRUE,U16+(2*AI16)=(2*U17)+AI17),AND($F$2=0,U16+AI16=U17+AI17)),SUM($AJ16:$AM16),0))</f>
        <v/>
      </c>
      <c r="AO16" s="105" t="str">
        <f t="shared" ref="AO16:BH16" si="71">IF(OR($C16="",$F16=""),"",IF(RAND()&lt;0.65,1,0))</f>
        <v/>
      </c>
      <c r="AP16" s="105" t="str">
        <f t="shared" si="71"/>
        <v/>
      </c>
      <c r="AQ16" s="105" t="str">
        <f t="shared" si="71"/>
        <v/>
      </c>
      <c r="AR16" s="105" t="str">
        <f t="shared" si="71"/>
        <v/>
      </c>
      <c r="AS16" s="105" t="str">
        <f t="shared" si="71"/>
        <v/>
      </c>
      <c r="AT16" s="105" t="str">
        <f t="shared" si="71"/>
        <v/>
      </c>
      <c r="AU16" s="105" t="str">
        <f t="shared" si="71"/>
        <v/>
      </c>
      <c r="AV16" s="105" t="str">
        <f t="shared" si="71"/>
        <v/>
      </c>
      <c r="AW16" s="105" t="str">
        <f t="shared" si="71"/>
        <v/>
      </c>
      <c r="AX16" s="105" t="str">
        <f t="shared" si="71"/>
        <v/>
      </c>
      <c r="AY16" s="105" t="str">
        <f t="shared" si="71"/>
        <v/>
      </c>
      <c r="AZ16" s="105" t="str">
        <f t="shared" si="71"/>
        <v/>
      </c>
      <c r="BA16" s="105" t="str">
        <f t="shared" si="71"/>
        <v/>
      </c>
      <c r="BB16" s="105" t="str">
        <f t="shared" si="71"/>
        <v/>
      </c>
      <c r="BC16" s="105" t="str">
        <f t="shared" si="71"/>
        <v/>
      </c>
      <c r="BD16" s="105" t="str">
        <f t="shared" si="71"/>
        <v/>
      </c>
      <c r="BE16" s="105" t="str">
        <f t="shared" si="71"/>
        <v/>
      </c>
      <c r="BF16" s="105" t="str">
        <f t="shared" si="71"/>
        <v/>
      </c>
      <c r="BG16" s="105" t="str">
        <f t="shared" si="71"/>
        <v/>
      </c>
      <c r="BH16" s="105" t="str">
        <f t="shared" si="71"/>
        <v/>
      </c>
      <c r="BI16" s="105">
        <f t="shared" ref="BI16:BZ16" si="72">IF($C16="","",SUM($AO16:AQ16))</f>
        <v>0</v>
      </c>
      <c r="BJ16" s="105">
        <f t="shared" si="72"/>
        <v>0</v>
      </c>
      <c r="BK16" s="105">
        <f t="shared" si="72"/>
        <v>0</v>
      </c>
      <c r="BL16" s="105">
        <f t="shared" si="72"/>
        <v>0</v>
      </c>
      <c r="BM16" s="105">
        <f t="shared" si="72"/>
        <v>0</v>
      </c>
      <c r="BN16" s="105">
        <f t="shared" si="72"/>
        <v>0</v>
      </c>
      <c r="BO16" s="105">
        <f t="shared" si="72"/>
        <v>0</v>
      </c>
      <c r="BP16" s="105">
        <f t="shared" si="72"/>
        <v>0</v>
      </c>
      <c r="BQ16" s="105">
        <f t="shared" si="72"/>
        <v>0</v>
      </c>
      <c r="BR16" s="105">
        <f t="shared" si="72"/>
        <v>0</v>
      </c>
      <c r="BS16" s="105">
        <f t="shared" si="72"/>
        <v>0</v>
      </c>
      <c r="BT16" s="105">
        <f t="shared" si="72"/>
        <v>0</v>
      </c>
      <c r="BU16" s="105">
        <f t="shared" si="72"/>
        <v>0</v>
      </c>
      <c r="BV16" s="105">
        <f t="shared" si="72"/>
        <v>0</v>
      </c>
      <c r="BW16" s="105">
        <f t="shared" si="72"/>
        <v>0</v>
      </c>
      <c r="BX16" s="105">
        <f t="shared" si="72"/>
        <v>0</v>
      </c>
      <c r="BY16" s="105">
        <f t="shared" si="72"/>
        <v>0</v>
      </c>
      <c r="BZ16" s="105">
        <f t="shared" si="72"/>
        <v>0</v>
      </c>
      <c r="CA16" s="158" t="str">
        <f>IF(OR($C16="",$F16=""),"",IF(ABS(BI16-BI17)&gt;2,BI16,IF(ABS(BJ16-BJ17)&gt;1,BJ16,IF(BK16&lt;&gt;BK17,BK16,IF(BL16&lt;&gt;BL17,BL16,IF(BM16&lt;&gt;BM17,BM16,IF(BN16&lt;&gt;BN17,BN16,IF(BO16&lt;&gt;BO17,BO16,IF(BP16&lt;&gt;BP17,BP16,IF(BQ16&lt;&gt;BQ17,BQ16,IF(BR16&lt;&gt;BR17,BR16,IF(BS16&lt;&gt;BS17,BS16,IF(BT16&lt;&gt;BT17,BT16,IF(BU16&lt;&gt;BU17,BU16,IF(BV16&lt;&gt;BV17,BV16,IF(BW16&lt;&gt;BW17,BW16,IF(BX16&lt;&gt;BX17,BX16,IF(BY16&lt;&gt;BY17,BY16,IF(BZ16&lt;&gt;BZ17,BZ16,CONCATENATE(BZ16,"?"))))))))))))))))))))</f>
        <v/>
      </c>
      <c r="CB16" s="158" t="str">
        <f>IF(OR($C16="",$F16=""),"",IF(U16+AI16&gt;U17+AI17,1,IF(U16+AI16&lt;U17+AI17,2,IF(CC16&gt;CD16,1,IF(CC16&lt;CD16,2,IF(U16+AI16+AN16&gt;U17+AI17+AN17,1,IF(U16+AI16+AN16&lt;U17+AI17+AN17,2,IF(AI16+AN16&gt;U17,1,IF(AI16+AN16&lt;U17,2,IF(CA16&gt;CA17,1,IF(CA17&gt;CA16,2,0)))))))))))</f>
        <v/>
      </c>
      <c r="CC16" s="105" t="str">
        <f>IF(OR($C16="",$F16=""),"",(AI16+AN16)*$F$2)</f>
        <v/>
      </c>
      <c r="CD16" s="105" t="str">
        <f>IF(OR($C16="",$F16=""),"",U17*$F$2)</f>
        <v/>
      </c>
      <c r="CE16" s="105" t="str">
        <f>IF(OR($C16="",$F16=""),"",CONCATENATE(RIGHT(C16,5)," ",REPT(" ",31-LEN(C16)),LEFT(C16,LEN(C16)-6),"  "))</f>
        <v/>
      </c>
      <c r="CF16" s="105" t="str">
        <f>IF(OR($C16="",$F16=""),"",CONCATENATE(RIGHT(C16,5)," ",REPT(" ",31-LEN(C16)),IF(CB16=1,"[b]",""),IF(AND(CB16=1,D$1&lt;&gt;""),CONCATENATE("[color=",D$1,"]"),IF(AND(CB16=2,D$2&lt;&gt;""),CONCATENATE("[color=",D$2,"]"),"")),LEFT(C16,LEN(C16)-6),IF(CB16=1,CONCATENATE(IF(D$1&lt;&gt;"","[/color]",""),"[/b]"),IF(AND(CB16=2,D$2&lt;&gt;""),"[/color]","")),"  "))</f>
        <v/>
      </c>
      <c r="CG16" s="156" t="str">
        <f>IF(OR($C16="",$F16=""),"",IF(OR(AND(U16+AI16=U17+AI17,CC16&gt;CD16),AND(U16=AI17,U17=AI16,AN16=AN17,AN16&gt;0)),"a",IF(AND(U16=AI17,U17=AI16,AN16=AN17,CA16&gt;CA17),"p"," ")))</f>
        <v/>
      </c>
      <c r="CH16" s="156" t="str">
        <f>IF(OR($C16="",$F16=""),"",IF(AND(U16=AI17,U17=AI16),CONCATENATE(IF(U16+AI16+AN16&lt;10," ",""),U16+AI16+AN16,"–",U17+AI17+AN17,IF(U17+AI17+AN17&lt;10," ","")),CONCATENATE(IF(U16+AI16&lt;10," ",""),U16+AI16,"–",U17+AI17,IF(U17+AI17&lt;10," ",""))))</f>
        <v/>
      </c>
      <c r="CI16" s="156" t="str">
        <f>IF(OR($C16="",$F16=""),"",IF(AND(U16+AI16=U17+AI17,CC16&lt;CD16),"a",IF(AND(U16=AI17,U17=AI16,AN16=0,AN17=0,CA16&lt;CA17),"p"," ")))</f>
        <v/>
      </c>
      <c r="CJ16" s="156" t="str">
        <f>IF(OR($C16="",$F16=""),"",CONCATENATE("  ",LEFT(C17,LEN(C17)-6),REPT(" ",31-LEN(C17))," ",RIGHT(C17,5)))</f>
        <v/>
      </c>
      <c r="CK16" s="105" t="str">
        <f>IF(OR($C16="",$F16=""),"",CONCATENATE("  ",IF(CB16=2,"[b]",""),IF(AND(CB16=2,D$1&lt;&gt;""),CONCATENATE("[color=",D$1,"]"),IF(AND(CB16=1,D$2&lt;&gt;""),CONCATENATE("[color=",D$2,"]"),"")),LEFT(C17,LEN(C17)-6),IF(CB16=2,CONCATENATE(IF(D$1&lt;&gt;"","[/color]",""),"[/b]"),IF(AND(CB16=1,D$2&lt;&gt;""),"[/color]","")),REPT(" ",31-LEN(C17))," ",RIGHT(C17,5)))</f>
        <v/>
      </c>
      <c r="CL16" s="156" t="str">
        <f>IF(OR($C16="",$F16=""),"",CONCATENATE(IF(U16&lt;10," ",""),U16,"–",U17,IF(U17&lt;10," ","")))</f>
        <v/>
      </c>
      <c r="CM16" s="156" t="str">
        <f>IF(OR($C16="",$F16=""),"",IF(AND(U16=AI17,U17=AI16),CONCATENATE(IF(AI16+AN16&lt;10," ",""),AI16+AN16,"–",AI17+AN17,IF(AI17+AN17&lt;10," ","")),CONCATENATE(IF(AI16&lt;10," ",""),AI16,"–",AI17,IF(AI17&lt;10," ",""))))</f>
        <v/>
      </c>
      <c r="CN16" s="105" t="str">
        <f>IF(OR($C16="",$F16=""),"",IF(AND(U16=AI17,U17=AI16,OR(AN16&lt;&gt;0,AN17&lt;&gt;0)),"(aet)",IF(AND(U16=AI17,U17=AI16,AN16=0,AN17=0),CONCATENATE("(",CA16,"–",CA17," pen)"),"")))</f>
        <v/>
      </c>
    </row>
    <row r="17" ht="9.0" customHeight="1">
      <c r="A17" s="152">
        <f t="shared" si="22"/>
        <v>1</v>
      </c>
      <c r="B17" s="93"/>
      <c r="C17" s="99" t="s">
        <v>1279</v>
      </c>
      <c r="D17" s="159" t="str">
        <f t="shared" si="6"/>
        <v>   </v>
      </c>
      <c r="E17" s="154" t="str">
        <f t="shared" si="7"/>
        <v>You need to select the competition in column B   </v>
      </c>
      <c r="F17" s="155" t="str">
        <f t="array" ref="F17">IFERROR(IF($C17="","",INDEX(Entries!$J$2:$K999,MATCH(1,($C17=Entries!$J$2:$J999)*(Entries!$C$2:$C999=$B17),0),2)),"")</f>
        <v/>
      </c>
      <c r="G17" s="106" t="str">
        <f>IF(F17="","",F16)</f>
        <v/>
      </c>
      <c r="H17" s="106" t="str">
        <f t="shared" si="8"/>
        <v/>
      </c>
      <c r="I17" s="156" t="str">
        <f t="shared" ref="I17:T17" si="73">IF($H17="","",IF(RAND()&lt;$H17,1,0))</f>
        <v/>
      </c>
      <c r="J17" s="156" t="str">
        <f t="shared" si="73"/>
        <v/>
      </c>
      <c r="K17" s="156" t="str">
        <f t="shared" si="73"/>
        <v/>
      </c>
      <c r="L17" s="156" t="str">
        <f t="shared" si="73"/>
        <v/>
      </c>
      <c r="M17" s="156" t="str">
        <f t="shared" si="73"/>
        <v/>
      </c>
      <c r="N17" s="156" t="str">
        <f t="shared" si="73"/>
        <v/>
      </c>
      <c r="O17" s="156" t="str">
        <f t="shared" si="73"/>
        <v/>
      </c>
      <c r="P17" s="156" t="str">
        <f t="shared" si="73"/>
        <v/>
      </c>
      <c r="Q17" s="156" t="str">
        <f t="shared" si="73"/>
        <v/>
      </c>
      <c r="R17" s="156" t="str">
        <f t="shared" si="73"/>
        <v/>
      </c>
      <c r="S17" s="156" t="str">
        <f t="shared" si="73"/>
        <v/>
      </c>
      <c r="T17" s="156" t="str">
        <f t="shared" si="73"/>
        <v/>
      </c>
      <c r="U17" s="157" t="str">
        <f t="shared" si="10"/>
        <v/>
      </c>
      <c r="V17" s="106" t="str">
        <f t="shared" si="11"/>
        <v/>
      </c>
      <c r="W17" s="156" t="str">
        <f t="shared" ref="W17:AH17" si="74">IF($V17="","",IF(RAND()&lt;$V17,1,0))</f>
        <v/>
      </c>
      <c r="X17" s="156" t="str">
        <f t="shared" si="74"/>
        <v/>
      </c>
      <c r="Y17" s="156" t="str">
        <f t="shared" si="74"/>
        <v/>
      </c>
      <c r="Z17" s="156" t="str">
        <f t="shared" si="74"/>
        <v/>
      </c>
      <c r="AA17" s="156" t="str">
        <f t="shared" si="74"/>
        <v/>
      </c>
      <c r="AB17" s="156" t="str">
        <f t="shared" si="74"/>
        <v/>
      </c>
      <c r="AC17" s="156" t="str">
        <f t="shared" si="74"/>
        <v/>
      </c>
      <c r="AD17" s="156" t="str">
        <f t="shared" si="74"/>
        <v/>
      </c>
      <c r="AE17" s="156" t="str">
        <f t="shared" si="74"/>
        <v/>
      </c>
      <c r="AF17" s="156" t="str">
        <f t="shared" si="74"/>
        <v/>
      </c>
      <c r="AG17" s="156" t="str">
        <f t="shared" si="74"/>
        <v/>
      </c>
      <c r="AH17" s="156" t="str">
        <f t="shared" si="74"/>
        <v/>
      </c>
      <c r="AI17" s="157" t="str">
        <f t="shared" si="13"/>
        <v/>
      </c>
      <c r="AJ17" s="156" t="str">
        <f t="shared" ref="AJ17:AM17" si="75">IF($V17="","",IF(RAND()&lt;$V17,1,0))</f>
        <v/>
      </c>
      <c r="AK17" s="156" t="str">
        <f t="shared" si="75"/>
        <v/>
      </c>
      <c r="AL17" s="156" t="str">
        <f t="shared" si="75"/>
        <v/>
      </c>
      <c r="AM17" s="156" t="str">
        <f t="shared" si="75"/>
        <v/>
      </c>
      <c r="AN17" s="157" t="str">
        <f>IF($V16="","",IF(OR(AND($F$2=TRUE,U17+(2*AI17)=(2*U16)+AI16),AND($F$2=0,U17+AI17=U16+AI16)),SUM($AJ17:$AM17),0))</f>
        <v/>
      </c>
      <c r="AO17" s="105" t="str">
        <f t="shared" ref="AO17:BH17" si="76">IF(OR($C17="",$F17=""),"",IF(RAND()&lt;0.65,1,0))</f>
        <v/>
      </c>
      <c r="AP17" s="105" t="str">
        <f t="shared" si="76"/>
        <v/>
      </c>
      <c r="AQ17" s="105" t="str">
        <f t="shared" si="76"/>
        <v/>
      </c>
      <c r="AR17" s="105" t="str">
        <f t="shared" si="76"/>
        <v/>
      </c>
      <c r="AS17" s="105" t="str">
        <f t="shared" si="76"/>
        <v/>
      </c>
      <c r="AT17" s="105" t="str">
        <f t="shared" si="76"/>
        <v/>
      </c>
      <c r="AU17" s="105" t="str">
        <f t="shared" si="76"/>
        <v/>
      </c>
      <c r="AV17" s="105" t="str">
        <f t="shared" si="76"/>
        <v/>
      </c>
      <c r="AW17" s="105" t="str">
        <f t="shared" si="76"/>
        <v/>
      </c>
      <c r="AX17" s="105" t="str">
        <f t="shared" si="76"/>
        <v/>
      </c>
      <c r="AY17" s="105" t="str">
        <f t="shared" si="76"/>
        <v/>
      </c>
      <c r="AZ17" s="105" t="str">
        <f t="shared" si="76"/>
        <v/>
      </c>
      <c r="BA17" s="105" t="str">
        <f t="shared" si="76"/>
        <v/>
      </c>
      <c r="BB17" s="105" t="str">
        <f t="shared" si="76"/>
        <v/>
      </c>
      <c r="BC17" s="105" t="str">
        <f t="shared" si="76"/>
        <v/>
      </c>
      <c r="BD17" s="105" t="str">
        <f t="shared" si="76"/>
        <v/>
      </c>
      <c r="BE17" s="105" t="str">
        <f t="shared" si="76"/>
        <v/>
      </c>
      <c r="BF17" s="105" t="str">
        <f t="shared" si="76"/>
        <v/>
      </c>
      <c r="BG17" s="105" t="str">
        <f t="shared" si="76"/>
        <v/>
      </c>
      <c r="BH17" s="105" t="str">
        <f t="shared" si="76"/>
        <v/>
      </c>
      <c r="BI17" s="105">
        <f t="shared" ref="BI17:BZ17" si="77">IF($C17="","",SUM($AO17:AQ17))</f>
        <v>0</v>
      </c>
      <c r="BJ17" s="105">
        <f t="shared" si="77"/>
        <v>0</v>
      </c>
      <c r="BK17" s="105">
        <f t="shared" si="77"/>
        <v>0</v>
      </c>
      <c r="BL17" s="105">
        <f t="shared" si="77"/>
        <v>0</v>
      </c>
      <c r="BM17" s="105">
        <f t="shared" si="77"/>
        <v>0</v>
      </c>
      <c r="BN17" s="105">
        <f t="shared" si="77"/>
        <v>0</v>
      </c>
      <c r="BO17" s="105">
        <f t="shared" si="77"/>
        <v>0</v>
      </c>
      <c r="BP17" s="105">
        <f t="shared" si="77"/>
        <v>0</v>
      </c>
      <c r="BQ17" s="105">
        <f t="shared" si="77"/>
        <v>0</v>
      </c>
      <c r="BR17" s="105">
        <f t="shared" si="77"/>
        <v>0</v>
      </c>
      <c r="BS17" s="105">
        <f t="shared" si="77"/>
        <v>0</v>
      </c>
      <c r="BT17" s="105">
        <f t="shared" si="77"/>
        <v>0</v>
      </c>
      <c r="BU17" s="105">
        <f t="shared" si="77"/>
        <v>0</v>
      </c>
      <c r="BV17" s="105">
        <f t="shared" si="77"/>
        <v>0</v>
      </c>
      <c r="BW17" s="105">
        <f t="shared" si="77"/>
        <v>0</v>
      </c>
      <c r="BX17" s="105">
        <f t="shared" si="77"/>
        <v>0</v>
      </c>
      <c r="BY17" s="105">
        <f t="shared" si="77"/>
        <v>0</v>
      </c>
      <c r="BZ17" s="105">
        <f t="shared" si="77"/>
        <v>0</v>
      </c>
      <c r="CA17" s="158" t="str">
        <f>IF(OR($C17="",$F17=""),"",IF(ABS(BI17-BI16)&gt;2,BI17,IF(ABS(BJ17-BJ16)&gt;1,BJ17,IF(BK17&lt;&gt;BK16,BK17,IF(BL17&lt;&gt;BL16,BL17,IF(BM17&lt;&gt;BM16,BM17,IF(BN17&lt;&gt;BN16,BN17,IF(BO17&lt;&gt;BO16,BO17,IF(BP17&lt;&gt;BP16,BP17,IF(BQ17&lt;&gt;BQ16,BQ17,IF(BR17&lt;&gt;BR16,BR17,IF(BS17&lt;&gt;BS16,BS17,IF(BT17&lt;&gt;BT16,BT17,IF(BU17&lt;&gt;BU16,BU17,IF(BV17&lt;&gt;BV16,BV17,IF(BW17&lt;&gt;BW16,BW17,IF(BX17&lt;&gt;BX16,BX17,IF(BY17&lt;&gt;BY16,BY17,IF(BZ17&lt;&gt;BZ16,BZ17,CONCATENATE(BZ17,"?"))))))))))))))))))))</f>
        <v/>
      </c>
      <c r="CB17" s="158"/>
      <c r="CC17" s="158"/>
      <c r="CD17" s="158"/>
      <c r="CE17" s="158" t="str">
        <f>IF(AND(C16&lt;&gt;"",C17&lt;&gt;"",F16="",F17=""),"You need to select the competition in column B","")</f>
        <v>You need to select the competition in column B</v>
      </c>
      <c r="CF17" s="105"/>
      <c r="CG17" s="156"/>
      <c r="CH17" s="156"/>
      <c r="CI17" s="156"/>
      <c r="CJ17" s="156"/>
      <c r="CK17" s="105"/>
      <c r="CL17" s="156"/>
      <c r="CM17" s="156"/>
      <c r="CN17" s="105"/>
    </row>
    <row r="18" ht="9.0" customHeight="1">
      <c r="A18" s="152">
        <f t="shared" si="22"/>
        <v>0</v>
      </c>
      <c r="B18" s="93"/>
      <c r="C18" s="99" t="s">
        <v>1280</v>
      </c>
      <c r="D18" s="153" t="str">
        <f t="shared" si="6"/>
        <v>   </v>
      </c>
      <c r="E18" s="154" t="str">
        <f t="shared" si="7"/>
        <v>   </v>
      </c>
      <c r="F18" s="155" t="str">
        <f t="array" ref="F18">IFERROR(IF($C18="","",INDEX(Entries!$J$2:$K999,MATCH(1,($C18=Entries!$J$2:$J999)*(Entries!$C$2:$C999=$B18),0),2)),"")</f>
        <v/>
      </c>
      <c r="G18" s="106" t="str">
        <f>IF(F18="","",F19)</f>
        <v/>
      </c>
      <c r="H18" s="106" t="str">
        <f t="shared" si="8"/>
        <v/>
      </c>
      <c r="I18" s="156" t="str">
        <f t="shared" ref="I18:T18" si="78">IF($H18="","",IF(RAND()&lt;$H18,1,0))</f>
        <v/>
      </c>
      <c r="J18" s="156" t="str">
        <f t="shared" si="78"/>
        <v/>
      </c>
      <c r="K18" s="156" t="str">
        <f t="shared" si="78"/>
        <v/>
      </c>
      <c r="L18" s="156" t="str">
        <f t="shared" si="78"/>
        <v/>
      </c>
      <c r="M18" s="156" t="str">
        <f t="shared" si="78"/>
        <v/>
      </c>
      <c r="N18" s="156" t="str">
        <f t="shared" si="78"/>
        <v/>
      </c>
      <c r="O18" s="156" t="str">
        <f t="shared" si="78"/>
        <v/>
      </c>
      <c r="P18" s="156" t="str">
        <f t="shared" si="78"/>
        <v/>
      </c>
      <c r="Q18" s="156" t="str">
        <f t="shared" si="78"/>
        <v/>
      </c>
      <c r="R18" s="156" t="str">
        <f t="shared" si="78"/>
        <v/>
      </c>
      <c r="S18" s="156" t="str">
        <f t="shared" si="78"/>
        <v/>
      </c>
      <c r="T18" s="156" t="str">
        <f t="shared" si="78"/>
        <v/>
      </c>
      <c r="U18" s="157" t="str">
        <f t="shared" si="10"/>
        <v/>
      </c>
      <c r="V18" s="106" t="str">
        <f t="shared" si="11"/>
        <v/>
      </c>
      <c r="W18" s="156" t="str">
        <f t="shared" ref="W18:AH18" si="79">IF($V18="","",IF(RAND()&lt;$V18,1,0))</f>
        <v/>
      </c>
      <c r="X18" s="156" t="str">
        <f t="shared" si="79"/>
        <v/>
      </c>
      <c r="Y18" s="156" t="str">
        <f t="shared" si="79"/>
        <v/>
      </c>
      <c r="Z18" s="156" t="str">
        <f t="shared" si="79"/>
        <v/>
      </c>
      <c r="AA18" s="156" t="str">
        <f t="shared" si="79"/>
        <v/>
      </c>
      <c r="AB18" s="156" t="str">
        <f t="shared" si="79"/>
        <v/>
      </c>
      <c r="AC18" s="156" t="str">
        <f t="shared" si="79"/>
        <v/>
      </c>
      <c r="AD18" s="156" t="str">
        <f t="shared" si="79"/>
        <v/>
      </c>
      <c r="AE18" s="156" t="str">
        <f t="shared" si="79"/>
        <v/>
      </c>
      <c r="AF18" s="156" t="str">
        <f t="shared" si="79"/>
        <v/>
      </c>
      <c r="AG18" s="156" t="str">
        <f t="shared" si="79"/>
        <v/>
      </c>
      <c r="AH18" s="156" t="str">
        <f t="shared" si="79"/>
        <v/>
      </c>
      <c r="AI18" s="157" t="str">
        <f t="shared" si="13"/>
        <v/>
      </c>
      <c r="AJ18" s="156" t="str">
        <f t="shared" ref="AJ18:AM18" si="80">IF($V18="","",IF(RAND()&lt;$V18,1,0))</f>
        <v/>
      </c>
      <c r="AK18" s="156" t="str">
        <f t="shared" si="80"/>
        <v/>
      </c>
      <c r="AL18" s="156" t="str">
        <f t="shared" si="80"/>
        <v/>
      </c>
      <c r="AM18" s="156" t="str">
        <f t="shared" si="80"/>
        <v/>
      </c>
      <c r="AN18" s="157" t="str">
        <f>IF($V18="","",IF(OR(AND($F$2=TRUE,U18+(2*AI18)=(2*U19)+AI19),AND($F$2=0,U18+AI18=U19+AI19)),SUM($AJ18:$AM18),0))</f>
        <v/>
      </c>
      <c r="AO18" s="105" t="str">
        <f t="shared" ref="AO18:BH18" si="81">IF(OR($C18="",$F18=""),"",IF(RAND()&lt;0.65,1,0))</f>
        <v/>
      </c>
      <c r="AP18" s="105" t="str">
        <f t="shared" si="81"/>
        <v/>
      </c>
      <c r="AQ18" s="105" t="str">
        <f t="shared" si="81"/>
        <v/>
      </c>
      <c r="AR18" s="105" t="str">
        <f t="shared" si="81"/>
        <v/>
      </c>
      <c r="AS18" s="105" t="str">
        <f t="shared" si="81"/>
        <v/>
      </c>
      <c r="AT18" s="105" t="str">
        <f t="shared" si="81"/>
        <v/>
      </c>
      <c r="AU18" s="105" t="str">
        <f t="shared" si="81"/>
        <v/>
      </c>
      <c r="AV18" s="105" t="str">
        <f t="shared" si="81"/>
        <v/>
      </c>
      <c r="AW18" s="105" t="str">
        <f t="shared" si="81"/>
        <v/>
      </c>
      <c r="AX18" s="105" t="str">
        <f t="shared" si="81"/>
        <v/>
      </c>
      <c r="AY18" s="105" t="str">
        <f t="shared" si="81"/>
        <v/>
      </c>
      <c r="AZ18" s="105" t="str">
        <f t="shared" si="81"/>
        <v/>
      </c>
      <c r="BA18" s="105" t="str">
        <f t="shared" si="81"/>
        <v/>
      </c>
      <c r="BB18" s="105" t="str">
        <f t="shared" si="81"/>
        <v/>
      </c>
      <c r="BC18" s="105" t="str">
        <f t="shared" si="81"/>
        <v/>
      </c>
      <c r="BD18" s="105" t="str">
        <f t="shared" si="81"/>
        <v/>
      </c>
      <c r="BE18" s="105" t="str">
        <f t="shared" si="81"/>
        <v/>
      </c>
      <c r="BF18" s="105" t="str">
        <f t="shared" si="81"/>
        <v/>
      </c>
      <c r="BG18" s="105" t="str">
        <f t="shared" si="81"/>
        <v/>
      </c>
      <c r="BH18" s="105" t="str">
        <f t="shared" si="81"/>
        <v/>
      </c>
      <c r="BI18" s="105">
        <f t="shared" ref="BI18:BZ18" si="82">IF($C18="","",SUM($AO18:AQ18))</f>
        <v>0</v>
      </c>
      <c r="BJ18" s="105">
        <f t="shared" si="82"/>
        <v>0</v>
      </c>
      <c r="BK18" s="105">
        <f t="shared" si="82"/>
        <v>0</v>
      </c>
      <c r="BL18" s="105">
        <f t="shared" si="82"/>
        <v>0</v>
      </c>
      <c r="BM18" s="105">
        <f t="shared" si="82"/>
        <v>0</v>
      </c>
      <c r="BN18" s="105">
        <f t="shared" si="82"/>
        <v>0</v>
      </c>
      <c r="BO18" s="105">
        <f t="shared" si="82"/>
        <v>0</v>
      </c>
      <c r="BP18" s="105">
        <f t="shared" si="82"/>
        <v>0</v>
      </c>
      <c r="BQ18" s="105">
        <f t="shared" si="82"/>
        <v>0</v>
      </c>
      <c r="BR18" s="105">
        <f t="shared" si="82"/>
        <v>0</v>
      </c>
      <c r="BS18" s="105">
        <f t="shared" si="82"/>
        <v>0</v>
      </c>
      <c r="BT18" s="105">
        <f t="shared" si="82"/>
        <v>0</v>
      </c>
      <c r="BU18" s="105">
        <f t="shared" si="82"/>
        <v>0</v>
      </c>
      <c r="BV18" s="105">
        <f t="shared" si="82"/>
        <v>0</v>
      </c>
      <c r="BW18" s="105">
        <f t="shared" si="82"/>
        <v>0</v>
      </c>
      <c r="BX18" s="105">
        <f t="shared" si="82"/>
        <v>0</v>
      </c>
      <c r="BY18" s="105">
        <f t="shared" si="82"/>
        <v>0</v>
      </c>
      <c r="BZ18" s="105">
        <f t="shared" si="82"/>
        <v>0</v>
      </c>
      <c r="CA18" s="158" t="str">
        <f>IF(OR($C18="",$F18=""),"",IF(ABS(BI18-BI19)&gt;2,BI18,IF(ABS(BJ18-BJ19)&gt;1,BJ18,IF(BK18&lt;&gt;BK19,BK18,IF(BL18&lt;&gt;BL19,BL18,IF(BM18&lt;&gt;BM19,BM18,IF(BN18&lt;&gt;BN19,BN18,IF(BO18&lt;&gt;BO19,BO18,IF(BP18&lt;&gt;BP19,BP18,IF(BQ18&lt;&gt;BQ19,BQ18,IF(BR18&lt;&gt;BR19,BR18,IF(BS18&lt;&gt;BS19,BS18,IF(BT18&lt;&gt;BT19,BT18,IF(BU18&lt;&gt;BU19,BU18,IF(BV18&lt;&gt;BV19,BV18,IF(BW18&lt;&gt;BW19,BW18,IF(BX18&lt;&gt;BX19,BX18,IF(BY18&lt;&gt;BY19,BY18,IF(BZ18&lt;&gt;BZ19,BZ18,CONCATENATE(BZ18,"?"))))))))))))))))))))</f>
        <v/>
      </c>
      <c r="CB18" s="158" t="str">
        <f>IF(OR($C18="",$F18=""),"",IF(U18+AI18&gt;U19+AI19,1,IF(U18+AI18&lt;U19+AI19,2,IF(CC18&gt;CD18,1,IF(CC18&lt;CD18,2,IF(U18+AI18+AN18&gt;U19+AI19+AN19,1,IF(U18+AI18+AN18&lt;U19+AI19+AN19,2,IF(AI18+AN18&gt;U19,1,IF(AI18+AN18&lt;U19,2,IF(CA18&gt;CA19,1,IF(CA19&gt;CA18,2,0)))))))))))</f>
        <v/>
      </c>
      <c r="CC18" s="105" t="str">
        <f>IF(OR($C18="",$F18=""),"",(AI18+AN18)*$F$2)</f>
        <v/>
      </c>
      <c r="CD18" s="105" t="str">
        <f>IF(OR($C18="",$F18=""),"",U19*$F$2)</f>
        <v/>
      </c>
      <c r="CE18" s="105" t="str">
        <f>IF(OR($C18="",$F18=""),"",CONCATENATE(RIGHT(C18,5)," ",REPT(" ",31-LEN(C18)),LEFT(C18,LEN(C18)-6),"  "))</f>
        <v/>
      </c>
      <c r="CF18" s="105" t="str">
        <f>IF(OR($C18="",$F18=""),"",CONCATENATE(RIGHT(C18,5)," ",REPT(" ",31-LEN(C18)),IF(CB18=1,"[b]",""),IF(AND(CB18=1,D$1&lt;&gt;""),CONCATENATE("[color=",D$1,"]"),IF(AND(CB18=2,D$2&lt;&gt;""),CONCATENATE("[color=",D$2,"]"),"")),LEFT(C18,LEN(C18)-6),IF(CB18=1,CONCATENATE(IF(D$1&lt;&gt;"","[/color]",""),"[/b]"),IF(AND(CB18=2,D$2&lt;&gt;""),"[/color]","")),"  "))</f>
        <v/>
      </c>
      <c r="CG18" s="156" t="str">
        <f>IF(OR($C18="",$F18=""),"",IF(OR(AND(U18+AI18=U19+AI19,CC18&gt;CD18),AND(U18=AI19,U19=AI18,AN18=AN19,AN18&gt;0)),"a",IF(AND(U18=AI19,U19=AI18,AN18=AN19,CA18&gt;CA19),"p"," ")))</f>
        <v/>
      </c>
      <c r="CH18" s="156" t="str">
        <f>IF(OR($C18="",$F18=""),"",IF(AND(U18=AI19,U19=AI18),CONCATENATE(IF(U18+AI18+AN18&lt;10," ",""),U18+AI18+AN18,"–",U19+AI19+AN19,IF(U19+AI19+AN19&lt;10," ","")),CONCATENATE(IF(U18+AI18&lt;10," ",""),U18+AI18,"–",U19+AI19,IF(U19+AI19&lt;10," ",""))))</f>
        <v/>
      </c>
      <c r="CI18" s="156" t="str">
        <f>IF(OR($C18="",$F18=""),"",IF(AND(U18+AI18=U19+AI19,CC18&lt;CD18),"a",IF(AND(U18=AI19,U19=AI18,AN18=0,AN19=0,CA18&lt;CA19),"p"," ")))</f>
        <v/>
      </c>
      <c r="CJ18" s="156" t="str">
        <f>IF(OR($C18="",$F18=""),"",CONCATENATE("  ",LEFT(C19,LEN(C19)-6),REPT(" ",31-LEN(C19))," ",RIGHT(C19,5)))</f>
        <v/>
      </c>
      <c r="CK18" s="105" t="str">
        <f>IF(OR($C18="",$F18=""),"",CONCATENATE("  ",IF(CB18=2,"[b]",""),IF(AND(CB18=2,D$1&lt;&gt;""),CONCATENATE("[color=",D$1,"]"),IF(AND(CB18=1,D$2&lt;&gt;""),CONCATENATE("[color=",D$2,"]"),"")),LEFT(C19,LEN(C19)-6),IF(CB18=2,CONCATENATE(IF(D$1&lt;&gt;"","[/color]",""),"[/b]"),IF(AND(CB18=1,D$2&lt;&gt;""),"[/color]","")),REPT(" ",31-LEN(C19))," ",RIGHT(C19,5)))</f>
        <v/>
      </c>
      <c r="CL18" s="156" t="str">
        <f>IF(OR($C18="",$F18=""),"",CONCATENATE(IF(U18&lt;10," ",""),U18,"–",U19,IF(U19&lt;10," ","")))</f>
        <v/>
      </c>
      <c r="CM18" s="156" t="str">
        <f>IF(OR($C18="",$F18=""),"",IF(AND(U18=AI19,U19=AI18),CONCATENATE(IF(AI18+AN18&lt;10," ",""),AI18+AN18,"–",AI19+AN19,IF(AI19+AN19&lt;10," ","")),CONCATENATE(IF(AI18&lt;10," ",""),AI18,"–",AI19,IF(AI19&lt;10," ",""))))</f>
        <v/>
      </c>
      <c r="CN18" s="105" t="str">
        <f>IF(OR($C18="",$F18=""),"",IF(AND(U18=AI19,U19=AI18,OR(AN18&lt;&gt;0,AN19&lt;&gt;0)),"(aet)",IF(AND(U18=AI19,U19=AI18,AN18=0,AN19=0),CONCATENATE("(",CA18,"–",CA19," pen)"),"")))</f>
        <v/>
      </c>
    </row>
    <row r="19" ht="9.0" customHeight="1">
      <c r="A19" s="152">
        <f t="shared" si="22"/>
        <v>0</v>
      </c>
      <c r="B19" s="93"/>
      <c r="C19" s="99" t="s">
        <v>1281</v>
      </c>
      <c r="D19" s="159" t="str">
        <f t="shared" si="6"/>
        <v>   </v>
      </c>
      <c r="E19" s="154" t="str">
        <f t="shared" si="7"/>
        <v>You need to select the competition in column B   </v>
      </c>
      <c r="F19" s="155" t="str">
        <f t="array" ref="F19">IFERROR(IF($C19="","",INDEX(Entries!$J$2:$K999,MATCH(1,($C19=Entries!$J$2:$J999)*(Entries!$C$2:$C999=$B19),0),2)),"")</f>
        <v/>
      </c>
      <c r="G19" s="106" t="str">
        <f>IF(F19="","",F18)</f>
        <v/>
      </c>
      <c r="H19" s="106" t="str">
        <f t="shared" si="8"/>
        <v/>
      </c>
      <c r="I19" s="156" t="str">
        <f t="shared" ref="I19:T19" si="83">IF($H19="","",IF(RAND()&lt;$H19,1,0))</f>
        <v/>
      </c>
      <c r="J19" s="156" t="str">
        <f t="shared" si="83"/>
        <v/>
      </c>
      <c r="K19" s="156" t="str">
        <f t="shared" si="83"/>
        <v/>
      </c>
      <c r="L19" s="156" t="str">
        <f t="shared" si="83"/>
        <v/>
      </c>
      <c r="M19" s="156" t="str">
        <f t="shared" si="83"/>
        <v/>
      </c>
      <c r="N19" s="156" t="str">
        <f t="shared" si="83"/>
        <v/>
      </c>
      <c r="O19" s="156" t="str">
        <f t="shared" si="83"/>
        <v/>
      </c>
      <c r="P19" s="156" t="str">
        <f t="shared" si="83"/>
        <v/>
      </c>
      <c r="Q19" s="156" t="str">
        <f t="shared" si="83"/>
        <v/>
      </c>
      <c r="R19" s="156" t="str">
        <f t="shared" si="83"/>
        <v/>
      </c>
      <c r="S19" s="156" t="str">
        <f t="shared" si="83"/>
        <v/>
      </c>
      <c r="T19" s="156" t="str">
        <f t="shared" si="83"/>
        <v/>
      </c>
      <c r="U19" s="157" t="str">
        <f t="shared" si="10"/>
        <v/>
      </c>
      <c r="V19" s="106" t="str">
        <f t="shared" si="11"/>
        <v/>
      </c>
      <c r="W19" s="156" t="str">
        <f t="shared" ref="W19:AH19" si="84">IF($V19="","",IF(RAND()&lt;$V19,1,0))</f>
        <v/>
      </c>
      <c r="X19" s="156" t="str">
        <f t="shared" si="84"/>
        <v/>
      </c>
      <c r="Y19" s="156" t="str">
        <f t="shared" si="84"/>
        <v/>
      </c>
      <c r="Z19" s="156" t="str">
        <f t="shared" si="84"/>
        <v/>
      </c>
      <c r="AA19" s="156" t="str">
        <f t="shared" si="84"/>
        <v/>
      </c>
      <c r="AB19" s="156" t="str">
        <f t="shared" si="84"/>
        <v/>
      </c>
      <c r="AC19" s="156" t="str">
        <f t="shared" si="84"/>
        <v/>
      </c>
      <c r="AD19" s="156" t="str">
        <f t="shared" si="84"/>
        <v/>
      </c>
      <c r="AE19" s="156" t="str">
        <f t="shared" si="84"/>
        <v/>
      </c>
      <c r="AF19" s="156" t="str">
        <f t="shared" si="84"/>
        <v/>
      </c>
      <c r="AG19" s="156" t="str">
        <f t="shared" si="84"/>
        <v/>
      </c>
      <c r="AH19" s="156" t="str">
        <f t="shared" si="84"/>
        <v/>
      </c>
      <c r="AI19" s="157" t="str">
        <f t="shared" si="13"/>
        <v/>
      </c>
      <c r="AJ19" s="156" t="str">
        <f t="shared" ref="AJ19:AM19" si="85">IF($V19="","",IF(RAND()&lt;$V19,1,0))</f>
        <v/>
      </c>
      <c r="AK19" s="156" t="str">
        <f t="shared" si="85"/>
        <v/>
      </c>
      <c r="AL19" s="156" t="str">
        <f t="shared" si="85"/>
        <v/>
      </c>
      <c r="AM19" s="156" t="str">
        <f t="shared" si="85"/>
        <v/>
      </c>
      <c r="AN19" s="157" t="str">
        <f>IF($V18="","",IF(OR(AND($F$2=TRUE,U19+(2*AI19)=(2*U18)+AI18),AND($F$2=0,U19+AI19=U18+AI18)),SUM($AJ19:$AM19),0))</f>
        <v/>
      </c>
      <c r="AO19" s="105" t="str">
        <f t="shared" ref="AO19:BH19" si="86">IF(OR($C19="",$F19=""),"",IF(RAND()&lt;0.65,1,0))</f>
        <v/>
      </c>
      <c r="AP19" s="105" t="str">
        <f t="shared" si="86"/>
        <v/>
      </c>
      <c r="AQ19" s="105" t="str">
        <f t="shared" si="86"/>
        <v/>
      </c>
      <c r="AR19" s="105" t="str">
        <f t="shared" si="86"/>
        <v/>
      </c>
      <c r="AS19" s="105" t="str">
        <f t="shared" si="86"/>
        <v/>
      </c>
      <c r="AT19" s="105" t="str">
        <f t="shared" si="86"/>
        <v/>
      </c>
      <c r="AU19" s="105" t="str">
        <f t="shared" si="86"/>
        <v/>
      </c>
      <c r="AV19" s="105" t="str">
        <f t="shared" si="86"/>
        <v/>
      </c>
      <c r="AW19" s="105" t="str">
        <f t="shared" si="86"/>
        <v/>
      </c>
      <c r="AX19" s="105" t="str">
        <f t="shared" si="86"/>
        <v/>
      </c>
      <c r="AY19" s="105" t="str">
        <f t="shared" si="86"/>
        <v/>
      </c>
      <c r="AZ19" s="105" t="str">
        <f t="shared" si="86"/>
        <v/>
      </c>
      <c r="BA19" s="105" t="str">
        <f t="shared" si="86"/>
        <v/>
      </c>
      <c r="BB19" s="105" t="str">
        <f t="shared" si="86"/>
        <v/>
      </c>
      <c r="BC19" s="105" t="str">
        <f t="shared" si="86"/>
        <v/>
      </c>
      <c r="BD19" s="105" t="str">
        <f t="shared" si="86"/>
        <v/>
      </c>
      <c r="BE19" s="105" t="str">
        <f t="shared" si="86"/>
        <v/>
      </c>
      <c r="BF19" s="105" t="str">
        <f t="shared" si="86"/>
        <v/>
      </c>
      <c r="BG19" s="105" t="str">
        <f t="shared" si="86"/>
        <v/>
      </c>
      <c r="BH19" s="105" t="str">
        <f t="shared" si="86"/>
        <v/>
      </c>
      <c r="BI19" s="105">
        <f t="shared" ref="BI19:BZ19" si="87">IF($C19="","",SUM($AO19:AQ19))</f>
        <v>0</v>
      </c>
      <c r="BJ19" s="105">
        <f t="shared" si="87"/>
        <v>0</v>
      </c>
      <c r="BK19" s="105">
        <f t="shared" si="87"/>
        <v>0</v>
      </c>
      <c r="BL19" s="105">
        <f t="shared" si="87"/>
        <v>0</v>
      </c>
      <c r="BM19" s="105">
        <f t="shared" si="87"/>
        <v>0</v>
      </c>
      <c r="BN19" s="105">
        <f t="shared" si="87"/>
        <v>0</v>
      </c>
      <c r="BO19" s="105">
        <f t="shared" si="87"/>
        <v>0</v>
      </c>
      <c r="BP19" s="105">
        <f t="shared" si="87"/>
        <v>0</v>
      </c>
      <c r="BQ19" s="105">
        <f t="shared" si="87"/>
        <v>0</v>
      </c>
      <c r="BR19" s="105">
        <f t="shared" si="87"/>
        <v>0</v>
      </c>
      <c r="BS19" s="105">
        <f t="shared" si="87"/>
        <v>0</v>
      </c>
      <c r="BT19" s="105">
        <f t="shared" si="87"/>
        <v>0</v>
      </c>
      <c r="BU19" s="105">
        <f t="shared" si="87"/>
        <v>0</v>
      </c>
      <c r="BV19" s="105">
        <f t="shared" si="87"/>
        <v>0</v>
      </c>
      <c r="BW19" s="105">
        <f t="shared" si="87"/>
        <v>0</v>
      </c>
      <c r="BX19" s="105">
        <f t="shared" si="87"/>
        <v>0</v>
      </c>
      <c r="BY19" s="105">
        <f t="shared" si="87"/>
        <v>0</v>
      </c>
      <c r="BZ19" s="105">
        <f t="shared" si="87"/>
        <v>0</v>
      </c>
      <c r="CA19" s="158" t="str">
        <f>IF(OR($C19="",$F19=""),"",IF(ABS(BI19-BI18)&gt;2,BI19,IF(ABS(BJ19-BJ18)&gt;1,BJ19,IF(BK19&lt;&gt;BK18,BK19,IF(BL19&lt;&gt;BL18,BL19,IF(BM19&lt;&gt;BM18,BM19,IF(BN19&lt;&gt;BN18,BN19,IF(BO19&lt;&gt;BO18,BO19,IF(BP19&lt;&gt;BP18,BP19,IF(BQ19&lt;&gt;BQ18,BQ19,IF(BR19&lt;&gt;BR18,BR19,IF(BS19&lt;&gt;BS18,BS19,IF(BT19&lt;&gt;BT18,BT19,IF(BU19&lt;&gt;BU18,BU19,IF(BV19&lt;&gt;BV18,BV19,IF(BW19&lt;&gt;BW18,BW19,IF(BX19&lt;&gt;BX18,BX19,IF(BY19&lt;&gt;BY18,BY19,IF(BZ19&lt;&gt;BZ18,BZ19,CONCATENATE(BZ19,"?"))))))))))))))))))))</f>
        <v/>
      </c>
      <c r="CB19" s="158"/>
      <c r="CC19" s="158"/>
      <c r="CD19" s="158"/>
      <c r="CE19" s="158" t="str">
        <f>IF(AND(C18&lt;&gt;"",C19&lt;&gt;"",F18="",F19=""),"You need to select the competition in column B","")</f>
        <v>You need to select the competition in column B</v>
      </c>
      <c r="CF19" s="105"/>
      <c r="CG19" s="156"/>
      <c r="CH19" s="156"/>
      <c r="CI19" s="156"/>
      <c r="CJ19" s="156"/>
      <c r="CK19" s="105"/>
      <c r="CL19" s="156"/>
      <c r="CM19" s="156"/>
      <c r="CN19" s="105"/>
    </row>
    <row r="20" ht="9.0" customHeight="1">
      <c r="A20" s="152">
        <f t="shared" si="22"/>
        <v>1</v>
      </c>
      <c r="B20" s="93"/>
      <c r="C20" s="99" t="s">
        <v>1282</v>
      </c>
      <c r="D20" s="153" t="str">
        <f t="shared" si="6"/>
        <v>   </v>
      </c>
      <c r="E20" s="154" t="str">
        <f t="shared" si="7"/>
        <v>   </v>
      </c>
      <c r="F20" s="155" t="str">
        <f t="array" ref="F20">IFERROR(IF($C20="","",INDEX(Entries!$J$2:$K999,MATCH(1,($C20=Entries!$J$2:$J999)*(Entries!$C$2:$C999=$B20),0),2)),"")</f>
        <v/>
      </c>
      <c r="G20" s="106" t="str">
        <f>IF(F20="","",F21)</f>
        <v/>
      </c>
      <c r="H20" s="106" t="str">
        <f t="shared" si="8"/>
        <v/>
      </c>
      <c r="I20" s="156" t="str">
        <f t="shared" ref="I20:T20" si="88">IF($H20="","",IF(RAND()&lt;$H20,1,0))</f>
        <v/>
      </c>
      <c r="J20" s="156" t="str">
        <f t="shared" si="88"/>
        <v/>
      </c>
      <c r="K20" s="156" t="str">
        <f t="shared" si="88"/>
        <v/>
      </c>
      <c r="L20" s="156" t="str">
        <f t="shared" si="88"/>
        <v/>
      </c>
      <c r="M20" s="156" t="str">
        <f t="shared" si="88"/>
        <v/>
      </c>
      <c r="N20" s="156" t="str">
        <f t="shared" si="88"/>
        <v/>
      </c>
      <c r="O20" s="156" t="str">
        <f t="shared" si="88"/>
        <v/>
      </c>
      <c r="P20" s="156" t="str">
        <f t="shared" si="88"/>
        <v/>
      </c>
      <c r="Q20" s="156" t="str">
        <f t="shared" si="88"/>
        <v/>
      </c>
      <c r="R20" s="156" t="str">
        <f t="shared" si="88"/>
        <v/>
      </c>
      <c r="S20" s="156" t="str">
        <f t="shared" si="88"/>
        <v/>
      </c>
      <c r="T20" s="156" t="str">
        <f t="shared" si="88"/>
        <v/>
      </c>
      <c r="U20" s="157" t="str">
        <f t="shared" si="10"/>
        <v/>
      </c>
      <c r="V20" s="106" t="str">
        <f t="shared" si="11"/>
        <v/>
      </c>
      <c r="W20" s="156" t="str">
        <f t="shared" ref="W20:AH20" si="89">IF($V20="","",IF(RAND()&lt;$V20,1,0))</f>
        <v/>
      </c>
      <c r="X20" s="156" t="str">
        <f t="shared" si="89"/>
        <v/>
      </c>
      <c r="Y20" s="156" t="str">
        <f t="shared" si="89"/>
        <v/>
      </c>
      <c r="Z20" s="156" t="str">
        <f t="shared" si="89"/>
        <v/>
      </c>
      <c r="AA20" s="156" t="str">
        <f t="shared" si="89"/>
        <v/>
      </c>
      <c r="AB20" s="156" t="str">
        <f t="shared" si="89"/>
        <v/>
      </c>
      <c r="AC20" s="156" t="str">
        <f t="shared" si="89"/>
        <v/>
      </c>
      <c r="AD20" s="156" t="str">
        <f t="shared" si="89"/>
        <v/>
      </c>
      <c r="AE20" s="156" t="str">
        <f t="shared" si="89"/>
        <v/>
      </c>
      <c r="AF20" s="156" t="str">
        <f t="shared" si="89"/>
        <v/>
      </c>
      <c r="AG20" s="156" t="str">
        <f t="shared" si="89"/>
        <v/>
      </c>
      <c r="AH20" s="156" t="str">
        <f t="shared" si="89"/>
        <v/>
      </c>
      <c r="AI20" s="157" t="str">
        <f t="shared" si="13"/>
        <v/>
      </c>
      <c r="AJ20" s="156" t="str">
        <f t="shared" ref="AJ20:AM20" si="90">IF($V20="","",IF(RAND()&lt;$V20,1,0))</f>
        <v/>
      </c>
      <c r="AK20" s="156" t="str">
        <f t="shared" si="90"/>
        <v/>
      </c>
      <c r="AL20" s="156" t="str">
        <f t="shared" si="90"/>
        <v/>
      </c>
      <c r="AM20" s="156" t="str">
        <f t="shared" si="90"/>
        <v/>
      </c>
      <c r="AN20" s="157" t="str">
        <f>IF($V20="","",IF(OR(AND($F$2=TRUE,U20+(2*AI20)=(2*U21)+AI21),AND($F$2=0,U20+AI20=U21+AI21)),SUM($AJ20:$AM20),0))</f>
        <v/>
      </c>
      <c r="AO20" s="105" t="str">
        <f t="shared" ref="AO20:BH20" si="91">IF(OR($C20="",$F20=""),"",IF(RAND()&lt;0.65,1,0))</f>
        <v/>
      </c>
      <c r="AP20" s="105" t="str">
        <f t="shared" si="91"/>
        <v/>
      </c>
      <c r="AQ20" s="105" t="str">
        <f t="shared" si="91"/>
        <v/>
      </c>
      <c r="AR20" s="105" t="str">
        <f t="shared" si="91"/>
        <v/>
      </c>
      <c r="AS20" s="105" t="str">
        <f t="shared" si="91"/>
        <v/>
      </c>
      <c r="AT20" s="105" t="str">
        <f t="shared" si="91"/>
        <v/>
      </c>
      <c r="AU20" s="105" t="str">
        <f t="shared" si="91"/>
        <v/>
      </c>
      <c r="AV20" s="105" t="str">
        <f t="shared" si="91"/>
        <v/>
      </c>
      <c r="AW20" s="105" t="str">
        <f t="shared" si="91"/>
        <v/>
      </c>
      <c r="AX20" s="105" t="str">
        <f t="shared" si="91"/>
        <v/>
      </c>
      <c r="AY20" s="105" t="str">
        <f t="shared" si="91"/>
        <v/>
      </c>
      <c r="AZ20" s="105" t="str">
        <f t="shared" si="91"/>
        <v/>
      </c>
      <c r="BA20" s="105" t="str">
        <f t="shared" si="91"/>
        <v/>
      </c>
      <c r="BB20" s="105" t="str">
        <f t="shared" si="91"/>
        <v/>
      </c>
      <c r="BC20" s="105" t="str">
        <f t="shared" si="91"/>
        <v/>
      </c>
      <c r="BD20" s="105" t="str">
        <f t="shared" si="91"/>
        <v/>
      </c>
      <c r="BE20" s="105" t="str">
        <f t="shared" si="91"/>
        <v/>
      </c>
      <c r="BF20" s="105" t="str">
        <f t="shared" si="91"/>
        <v/>
      </c>
      <c r="BG20" s="105" t="str">
        <f t="shared" si="91"/>
        <v/>
      </c>
      <c r="BH20" s="105" t="str">
        <f t="shared" si="91"/>
        <v/>
      </c>
      <c r="BI20" s="105">
        <f t="shared" ref="BI20:BZ20" si="92">IF($C20="","",SUM($AO20:AQ20))</f>
        <v>0</v>
      </c>
      <c r="BJ20" s="105">
        <f t="shared" si="92"/>
        <v>0</v>
      </c>
      <c r="BK20" s="105">
        <f t="shared" si="92"/>
        <v>0</v>
      </c>
      <c r="BL20" s="105">
        <f t="shared" si="92"/>
        <v>0</v>
      </c>
      <c r="BM20" s="105">
        <f t="shared" si="92"/>
        <v>0</v>
      </c>
      <c r="BN20" s="105">
        <f t="shared" si="92"/>
        <v>0</v>
      </c>
      <c r="BO20" s="105">
        <f t="shared" si="92"/>
        <v>0</v>
      </c>
      <c r="BP20" s="105">
        <f t="shared" si="92"/>
        <v>0</v>
      </c>
      <c r="BQ20" s="105">
        <f t="shared" si="92"/>
        <v>0</v>
      </c>
      <c r="BR20" s="105">
        <f t="shared" si="92"/>
        <v>0</v>
      </c>
      <c r="BS20" s="105">
        <f t="shared" si="92"/>
        <v>0</v>
      </c>
      <c r="BT20" s="105">
        <f t="shared" si="92"/>
        <v>0</v>
      </c>
      <c r="BU20" s="105">
        <f t="shared" si="92"/>
        <v>0</v>
      </c>
      <c r="BV20" s="105">
        <f t="shared" si="92"/>
        <v>0</v>
      </c>
      <c r="BW20" s="105">
        <f t="shared" si="92"/>
        <v>0</v>
      </c>
      <c r="BX20" s="105">
        <f t="shared" si="92"/>
        <v>0</v>
      </c>
      <c r="BY20" s="105">
        <f t="shared" si="92"/>
        <v>0</v>
      </c>
      <c r="BZ20" s="105">
        <f t="shared" si="92"/>
        <v>0</v>
      </c>
      <c r="CA20" s="158" t="str">
        <f>IF(OR($C20="",$F20=""),"",IF(ABS(BI20-BI21)&gt;2,BI20,IF(ABS(BJ20-BJ21)&gt;1,BJ20,IF(BK20&lt;&gt;BK21,BK20,IF(BL20&lt;&gt;BL21,BL20,IF(BM20&lt;&gt;BM21,BM20,IF(BN20&lt;&gt;BN21,BN20,IF(BO20&lt;&gt;BO21,BO20,IF(BP20&lt;&gt;BP21,BP20,IF(BQ20&lt;&gt;BQ21,BQ20,IF(BR20&lt;&gt;BR21,BR20,IF(BS20&lt;&gt;BS21,BS20,IF(BT20&lt;&gt;BT21,BT20,IF(BU20&lt;&gt;BU21,BU20,IF(BV20&lt;&gt;BV21,BV20,IF(BW20&lt;&gt;BW21,BW20,IF(BX20&lt;&gt;BX21,BX20,IF(BY20&lt;&gt;BY21,BY20,IF(BZ20&lt;&gt;BZ21,BZ20,CONCATENATE(BZ20,"?"))))))))))))))))))))</f>
        <v/>
      </c>
      <c r="CB20" s="158" t="str">
        <f>IF(OR($C20="",$F20=""),"",IF(U20+AI20&gt;U21+AI21,1,IF(U20+AI20&lt;U21+AI21,2,IF(CC20&gt;CD20,1,IF(CC20&lt;CD20,2,IF(U20+AI20+AN20&gt;U21+AI21+AN21,1,IF(U20+AI20+AN20&lt;U21+AI21+AN21,2,IF(AI20+AN20&gt;U21,1,IF(AI20+AN20&lt;U21,2,IF(CA20&gt;CA21,1,IF(CA21&gt;CA20,2,0)))))))))))</f>
        <v/>
      </c>
      <c r="CC20" s="105" t="str">
        <f>IF(OR($C20="",$F20=""),"",(AI20+AN20)*$F$2)</f>
        <v/>
      </c>
      <c r="CD20" s="105" t="str">
        <f>IF(OR($C20="",$F20=""),"",U21*$F$2)</f>
        <v/>
      </c>
      <c r="CE20" s="105" t="str">
        <f>IF(OR($C20="",$F20=""),"",CONCATENATE(RIGHT(C20,5)," ",REPT(" ",31-LEN(C20)),LEFT(C20,LEN(C20)-6),"  "))</f>
        <v/>
      </c>
      <c r="CF20" s="105" t="str">
        <f>IF(OR($C20="",$F20=""),"",CONCATENATE(RIGHT(C20,5)," ",REPT(" ",31-LEN(C20)),IF(CB20=1,"[b]",""),IF(AND(CB20=1,D$1&lt;&gt;""),CONCATENATE("[color=",D$1,"]"),IF(AND(CB20=2,D$2&lt;&gt;""),CONCATENATE("[color=",D$2,"]"),"")),LEFT(C20,LEN(C20)-6),IF(CB20=1,CONCATENATE(IF(D$1&lt;&gt;"","[/color]",""),"[/b]"),IF(AND(CB20=2,D$2&lt;&gt;""),"[/color]","")),"  "))</f>
        <v/>
      </c>
      <c r="CG20" s="156" t="str">
        <f>IF(OR($C20="",$F20=""),"",IF(OR(AND(U20+AI20=U21+AI21,CC20&gt;CD20),AND(U20=AI21,U21=AI20,AN20=AN21,AN20&gt;0)),"a",IF(AND(U20=AI21,U21=AI20,AN20=AN21,CA20&gt;CA21),"p"," ")))</f>
        <v/>
      </c>
      <c r="CH20" s="156" t="str">
        <f>IF(OR($C20="",$F20=""),"",IF(AND(U20=AI21,U21=AI20),CONCATENATE(IF(U20+AI20+AN20&lt;10," ",""),U20+AI20+AN20,"–",U21+AI21+AN21,IF(U21+AI21+AN21&lt;10," ","")),CONCATENATE(IF(U20+AI20&lt;10," ",""),U20+AI20,"–",U21+AI21,IF(U21+AI21&lt;10," ",""))))</f>
        <v/>
      </c>
      <c r="CI20" s="156" t="str">
        <f>IF(OR($C20="",$F20=""),"",IF(AND(U20+AI20=U21+AI21,CC20&lt;CD20),"a",IF(AND(U20=AI21,U21=AI20,AN20=0,AN21=0,CA20&lt;CA21),"p"," ")))</f>
        <v/>
      </c>
      <c r="CJ20" s="156" t="str">
        <f>IF(OR($C20="",$F20=""),"",CONCATENATE("  ",LEFT(C21,LEN(C21)-6),REPT(" ",31-LEN(C21))," ",RIGHT(C21,5)))</f>
        <v/>
      </c>
      <c r="CK20" s="105" t="str">
        <f>IF(OR($C20="",$F20=""),"",CONCATENATE("  ",IF(CB20=2,"[b]",""),IF(AND(CB20=2,D$1&lt;&gt;""),CONCATENATE("[color=",D$1,"]"),IF(AND(CB20=1,D$2&lt;&gt;""),CONCATENATE("[color=",D$2,"]"),"")),LEFT(C21,LEN(C21)-6),IF(CB20=2,CONCATENATE(IF(D$1&lt;&gt;"","[/color]",""),"[/b]"),IF(AND(CB20=1,D$2&lt;&gt;""),"[/color]","")),REPT(" ",31-LEN(C21))," ",RIGHT(C21,5)))</f>
        <v/>
      </c>
      <c r="CL20" s="156" t="str">
        <f>IF(OR($C20="",$F20=""),"",CONCATENATE(IF(U20&lt;10," ",""),U20,"–",U21,IF(U21&lt;10," ","")))</f>
        <v/>
      </c>
      <c r="CM20" s="156" t="str">
        <f>IF(OR($C20="",$F20=""),"",IF(AND(U20=AI21,U21=AI20),CONCATENATE(IF(AI20+AN20&lt;10," ",""),AI20+AN20,"–",AI21+AN21,IF(AI21+AN21&lt;10," ","")),CONCATENATE(IF(AI20&lt;10," ",""),AI20,"–",AI21,IF(AI21&lt;10," ",""))))</f>
        <v/>
      </c>
      <c r="CN20" s="105" t="str">
        <f>IF(OR($C20="",$F20=""),"",IF(AND(U20=AI21,U21=AI20,OR(AN20&lt;&gt;0,AN21&lt;&gt;0)),"(aet)",IF(AND(U20=AI21,U21=AI20,AN20=0,AN21=0),CONCATENATE("(",CA20,"–",CA21," pen)"),"")))</f>
        <v/>
      </c>
    </row>
    <row r="21" ht="9.0" customHeight="1">
      <c r="A21" s="152">
        <f t="shared" si="22"/>
        <v>1</v>
      </c>
      <c r="B21" s="93"/>
      <c r="C21" s="99" t="s">
        <v>1283</v>
      </c>
      <c r="D21" s="159" t="str">
        <f t="shared" si="6"/>
        <v>   </v>
      </c>
      <c r="E21" s="154" t="str">
        <f t="shared" si="7"/>
        <v>You need to select the competition in column B   </v>
      </c>
      <c r="F21" s="155" t="str">
        <f t="array" ref="F21">IFERROR(IF($C21="","",INDEX(Entries!$J$2:$K999,MATCH(1,($C21=Entries!$J$2:$J999)*(Entries!$C$2:$C999=$B21),0),2)),"")</f>
        <v/>
      </c>
      <c r="G21" s="106" t="str">
        <f>IF(F21="","",F20)</f>
        <v/>
      </c>
      <c r="H21" s="106" t="str">
        <f t="shared" si="8"/>
        <v/>
      </c>
      <c r="I21" s="156" t="str">
        <f t="shared" ref="I21:T21" si="93">IF($H21="","",IF(RAND()&lt;$H21,1,0))</f>
        <v/>
      </c>
      <c r="J21" s="156" t="str">
        <f t="shared" si="93"/>
        <v/>
      </c>
      <c r="K21" s="156" t="str">
        <f t="shared" si="93"/>
        <v/>
      </c>
      <c r="L21" s="156" t="str">
        <f t="shared" si="93"/>
        <v/>
      </c>
      <c r="M21" s="156" t="str">
        <f t="shared" si="93"/>
        <v/>
      </c>
      <c r="N21" s="156" t="str">
        <f t="shared" si="93"/>
        <v/>
      </c>
      <c r="O21" s="156" t="str">
        <f t="shared" si="93"/>
        <v/>
      </c>
      <c r="P21" s="156" t="str">
        <f t="shared" si="93"/>
        <v/>
      </c>
      <c r="Q21" s="156" t="str">
        <f t="shared" si="93"/>
        <v/>
      </c>
      <c r="R21" s="156" t="str">
        <f t="shared" si="93"/>
        <v/>
      </c>
      <c r="S21" s="156" t="str">
        <f t="shared" si="93"/>
        <v/>
      </c>
      <c r="T21" s="156" t="str">
        <f t="shared" si="93"/>
        <v/>
      </c>
      <c r="U21" s="157" t="str">
        <f t="shared" si="10"/>
        <v/>
      </c>
      <c r="V21" s="106" t="str">
        <f t="shared" si="11"/>
        <v/>
      </c>
      <c r="W21" s="156" t="str">
        <f t="shared" ref="W21:AH21" si="94">IF($V21="","",IF(RAND()&lt;$V21,1,0))</f>
        <v/>
      </c>
      <c r="X21" s="156" t="str">
        <f t="shared" si="94"/>
        <v/>
      </c>
      <c r="Y21" s="156" t="str">
        <f t="shared" si="94"/>
        <v/>
      </c>
      <c r="Z21" s="156" t="str">
        <f t="shared" si="94"/>
        <v/>
      </c>
      <c r="AA21" s="156" t="str">
        <f t="shared" si="94"/>
        <v/>
      </c>
      <c r="AB21" s="156" t="str">
        <f t="shared" si="94"/>
        <v/>
      </c>
      <c r="AC21" s="156" t="str">
        <f t="shared" si="94"/>
        <v/>
      </c>
      <c r="AD21" s="156" t="str">
        <f t="shared" si="94"/>
        <v/>
      </c>
      <c r="AE21" s="156" t="str">
        <f t="shared" si="94"/>
        <v/>
      </c>
      <c r="AF21" s="156" t="str">
        <f t="shared" si="94"/>
        <v/>
      </c>
      <c r="AG21" s="156" t="str">
        <f t="shared" si="94"/>
        <v/>
      </c>
      <c r="AH21" s="156" t="str">
        <f t="shared" si="94"/>
        <v/>
      </c>
      <c r="AI21" s="157" t="str">
        <f t="shared" si="13"/>
        <v/>
      </c>
      <c r="AJ21" s="156" t="str">
        <f t="shared" ref="AJ21:AM21" si="95">IF($V21="","",IF(RAND()&lt;$V21,1,0))</f>
        <v/>
      </c>
      <c r="AK21" s="156" t="str">
        <f t="shared" si="95"/>
        <v/>
      </c>
      <c r="AL21" s="156" t="str">
        <f t="shared" si="95"/>
        <v/>
      </c>
      <c r="AM21" s="156" t="str">
        <f t="shared" si="95"/>
        <v/>
      </c>
      <c r="AN21" s="157" t="str">
        <f>IF($V20="","",IF(OR(AND($F$2=TRUE,U21+(2*AI21)=(2*U20)+AI20),AND($F$2=0,U21+AI21=U20+AI20)),SUM($AJ21:$AM21),0))</f>
        <v/>
      </c>
      <c r="AO21" s="105" t="str">
        <f t="shared" ref="AO21:BH21" si="96">IF(OR($C21="",$F21=""),"",IF(RAND()&lt;0.65,1,0))</f>
        <v/>
      </c>
      <c r="AP21" s="105" t="str">
        <f t="shared" si="96"/>
        <v/>
      </c>
      <c r="AQ21" s="105" t="str">
        <f t="shared" si="96"/>
        <v/>
      </c>
      <c r="AR21" s="105" t="str">
        <f t="shared" si="96"/>
        <v/>
      </c>
      <c r="AS21" s="105" t="str">
        <f t="shared" si="96"/>
        <v/>
      </c>
      <c r="AT21" s="105" t="str">
        <f t="shared" si="96"/>
        <v/>
      </c>
      <c r="AU21" s="105" t="str">
        <f t="shared" si="96"/>
        <v/>
      </c>
      <c r="AV21" s="105" t="str">
        <f t="shared" si="96"/>
        <v/>
      </c>
      <c r="AW21" s="105" t="str">
        <f t="shared" si="96"/>
        <v/>
      </c>
      <c r="AX21" s="105" t="str">
        <f t="shared" si="96"/>
        <v/>
      </c>
      <c r="AY21" s="105" t="str">
        <f t="shared" si="96"/>
        <v/>
      </c>
      <c r="AZ21" s="105" t="str">
        <f t="shared" si="96"/>
        <v/>
      </c>
      <c r="BA21" s="105" t="str">
        <f t="shared" si="96"/>
        <v/>
      </c>
      <c r="BB21" s="105" t="str">
        <f t="shared" si="96"/>
        <v/>
      </c>
      <c r="BC21" s="105" t="str">
        <f t="shared" si="96"/>
        <v/>
      </c>
      <c r="BD21" s="105" t="str">
        <f t="shared" si="96"/>
        <v/>
      </c>
      <c r="BE21" s="105" t="str">
        <f t="shared" si="96"/>
        <v/>
      </c>
      <c r="BF21" s="105" t="str">
        <f t="shared" si="96"/>
        <v/>
      </c>
      <c r="BG21" s="105" t="str">
        <f t="shared" si="96"/>
        <v/>
      </c>
      <c r="BH21" s="105" t="str">
        <f t="shared" si="96"/>
        <v/>
      </c>
      <c r="BI21" s="105">
        <f t="shared" ref="BI21:BZ21" si="97">IF($C21="","",SUM($AO21:AQ21))</f>
        <v>0</v>
      </c>
      <c r="BJ21" s="105">
        <f t="shared" si="97"/>
        <v>0</v>
      </c>
      <c r="BK21" s="105">
        <f t="shared" si="97"/>
        <v>0</v>
      </c>
      <c r="BL21" s="105">
        <f t="shared" si="97"/>
        <v>0</v>
      </c>
      <c r="BM21" s="105">
        <f t="shared" si="97"/>
        <v>0</v>
      </c>
      <c r="BN21" s="105">
        <f t="shared" si="97"/>
        <v>0</v>
      </c>
      <c r="BO21" s="105">
        <f t="shared" si="97"/>
        <v>0</v>
      </c>
      <c r="BP21" s="105">
        <f t="shared" si="97"/>
        <v>0</v>
      </c>
      <c r="BQ21" s="105">
        <f t="shared" si="97"/>
        <v>0</v>
      </c>
      <c r="BR21" s="105">
        <f t="shared" si="97"/>
        <v>0</v>
      </c>
      <c r="BS21" s="105">
        <f t="shared" si="97"/>
        <v>0</v>
      </c>
      <c r="BT21" s="105">
        <f t="shared" si="97"/>
        <v>0</v>
      </c>
      <c r="BU21" s="105">
        <f t="shared" si="97"/>
        <v>0</v>
      </c>
      <c r="BV21" s="105">
        <f t="shared" si="97"/>
        <v>0</v>
      </c>
      <c r="BW21" s="105">
        <f t="shared" si="97"/>
        <v>0</v>
      </c>
      <c r="BX21" s="105">
        <f t="shared" si="97"/>
        <v>0</v>
      </c>
      <c r="BY21" s="105">
        <f t="shared" si="97"/>
        <v>0</v>
      </c>
      <c r="BZ21" s="105">
        <f t="shared" si="97"/>
        <v>0</v>
      </c>
      <c r="CA21" s="158" t="str">
        <f>IF(OR($C21="",$F21=""),"",IF(ABS(BI21-BI20)&gt;2,BI21,IF(ABS(BJ21-BJ20)&gt;1,BJ21,IF(BK21&lt;&gt;BK20,BK21,IF(BL21&lt;&gt;BL20,BL21,IF(BM21&lt;&gt;BM20,BM21,IF(BN21&lt;&gt;BN20,BN21,IF(BO21&lt;&gt;BO20,BO21,IF(BP21&lt;&gt;BP20,BP21,IF(BQ21&lt;&gt;BQ20,BQ21,IF(BR21&lt;&gt;BR20,BR21,IF(BS21&lt;&gt;BS20,BS21,IF(BT21&lt;&gt;BT20,BT21,IF(BU21&lt;&gt;BU20,BU21,IF(BV21&lt;&gt;BV20,BV21,IF(BW21&lt;&gt;BW20,BW21,IF(BX21&lt;&gt;BX20,BX21,IF(BY21&lt;&gt;BY20,BY21,IF(BZ21&lt;&gt;BZ20,BZ21,CONCATENATE(BZ21,"?"))))))))))))))))))))</f>
        <v/>
      </c>
      <c r="CB21" s="158"/>
      <c r="CC21" s="158"/>
      <c r="CD21" s="158"/>
      <c r="CE21" s="158" t="str">
        <f>IF(AND(C20&lt;&gt;"",C21&lt;&gt;"",F20="",F21=""),"You need to select the competition in column B","")</f>
        <v>You need to select the competition in column B</v>
      </c>
      <c r="CF21" s="105"/>
      <c r="CG21" s="156"/>
      <c r="CH21" s="156"/>
      <c r="CI21" s="156"/>
      <c r="CJ21" s="156"/>
      <c r="CK21" s="105"/>
      <c r="CL21" s="156"/>
      <c r="CM21" s="156"/>
      <c r="CN21" s="105"/>
    </row>
    <row r="22" ht="9.0" customHeight="1">
      <c r="A22" s="152">
        <f t="shared" si="22"/>
        <v>0</v>
      </c>
      <c r="B22" s="93"/>
      <c r="C22" s="99" t="s">
        <v>1284</v>
      </c>
      <c r="D22" s="153" t="str">
        <f t="shared" si="6"/>
        <v>   </v>
      </c>
      <c r="E22" s="154" t="str">
        <f t="shared" si="7"/>
        <v>   </v>
      </c>
      <c r="F22" s="155" t="str">
        <f t="array" ref="F22">IFERROR(IF($C22="","",INDEX(Entries!$J$2:$K999,MATCH(1,($C22=Entries!$J$2:$J999)*(Entries!$C$2:$C999=$B22),0),2)),"")</f>
        <v/>
      </c>
      <c r="G22" s="106" t="str">
        <f>IF(F22="","",F23)</f>
        <v/>
      </c>
      <c r="H22" s="106" t="str">
        <f t="shared" si="8"/>
        <v/>
      </c>
      <c r="I22" s="156" t="str">
        <f t="shared" ref="I22:T22" si="98">IF($H22="","",IF(RAND()&lt;$H22,1,0))</f>
        <v/>
      </c>
      <c r="J22" s="156" t="str">
        <f t="shared" si="98"/>
        <v/>
      </c>
      <c r="K22" s="156" t="str">
        <f t="shared" si="98"/>
        <v/>
      </c>
      <c r="L22" s="156" t="str">
        <f t="shared" si="98"/>
        <v/>
      </c>
      <c r="M22" s="156" t="str">
        <f t="shared" si="98"/>
        <v/>
      </c>
      <c r="N22" s="156" t="str">
        <f t="shared" si="98"/>
        <v/>
      </c>
      <c r="O22" s="156" t="str">
        <f t="shared" si="98"/>
        <v/>
      </c>
      <c r="P22" s="156" t="str">
        <f t="shared" si="98"/>
        <v/>
      </c>
      <c r="Q22" s="156" t="str">
        <f t="shared" si="98"/>
        <v/>
      </c>
      <c r="R22" s="156" t="str">
        <f t="shared" si="98"/>
        <v/>
      </c>
      <c r="S22" s="156" t="str">
        <f t="shared" si="98"/>
        <v/>
      </c>
      <c r="T22" s="156" t="str">
        <f t="shared" si="98"/>
        <v/>
      </c>
      <c r="U22" s="157" t="str">
        <f t="shared" si="10"/>
        <v/>
      </c>
      <c r="V22" s="106" t="str">
        <f t="shared" si="11"/>
        <v/>
      </c>
      <c r="W22" s="156" t="str">
        <f t="shared" ref="W22:AH22" si="99">IF($V22="","",IF(RAND()&lt;$V22,1,0))</f>
        <v/>
      </c>
      <c r="X22" s="156" t="str">
        <f t="shared" si="99"/>
        <v/>
      </c>
      <c r="Y22" s="156" t="str">
        <f t="shared" si="99"/>
        <v/>
      </c>
      <c r="Z22" s="156" t="str">
        <f t="shared" si="99"/>
        <v/>
      </c>
      <c r="AA22" s="156" t="str">
        <f t="shared" si="99"/>
        <v/>
      </c>
      <c r="AB22" s="156" t="str">
        <f t="shared" si="99"/>
        <v/>
      </c>
      <c r="AC22" s="156" t="str">
        <f t="shared" si="99"/>
        <v/>
      </c>
      <c r="AD22" s="156" t="str">
        <f t="shared" si="99"/>
        <v/>
      </c>
      <c r="AE22" s="156" t="str">
        <f t="shared" si="99"/>
        <v/>
      </c>
      <c r="AF22" s="156" t="str">
        <f t="shared" si="99"/>
        <v/>
      </c>
      <c r="AG22" s="156" t="str">
        <f t="shared" si="99"/>
        <v/>
      </c>
      <c r="AH22" s="156" t="str">
        <f t="shared" si="99"/>
        <v/>
      </c>
      <c r="AI22" s="157" t="str">
        <f t="shared" si="13"/>
        <v/>
      </c>
      <c r="AJ22" s="156" t="str">
        <f t="shared" ref="AJ22:AM22" si="100">IF($V22="","",IF(RAND()&lt;$V22,1,0))</f>
        <v/>
      </c>
      <c r="AK22" s="156" t="str">
        <f t="shared" si="100"/>
        <v/>
      </c>
      <c r="AL22" s="156" t="str">
        <f t="shared" si="100"/>
        <v/>
      </c>
      <c r="AM22" s="156" t="str">
        <f t="shared" si="100"/>
        <v/>
      </c>
      <c r="AN22" s="157" t="str">
        <f>IF($V22="","",IF(OR(AND($F$2=TRUE,U22+(2*AI22)=(2*U23)+AI23),AND($F$2=0,U22+AI22=U23+AI23)),SUM($AJ22:$AM22),0))</f>
        <v/>
      </c>
      <c r="AO22" s="105" t="str">
        <f t="shared" ref="AO22:BH22" si="101">IF(OR($C22="",$F22=""),"",IF(RAND()&lt;0.65,1,0))</f>
        <v/>
      </c>
      <c r="AP22" s="105" t="str">
        <f t="shared" si="101"/>
        <v/>
      </c>
      <c r="AQ22" s="105" t="str">
        <f t="shared" si="101"/>
        <v/>
      </c>
      <c r="AR22" s="105" t="str">
        <f t="shared" si="101"/>
        <v/>
      </c>
      <c r="AS22" s="105" t="str">
        <f t="shared" si="101"/>
        <v/>
      </c>
      <c r="AT22" s="105" t="str">
        <f t="shared" si="101"/>
        <v/>
      </c>
      <c r="AU22" s="105" t="str">
        <f t="shared" si="101"/>
        <v/>
      </c>
      <c r="AV22" s="105" t="str">
        <f t="shared" si="101"/>
        <v/>
      </c>
      <c r="AW22" s="105" t="str">
        <f t="shared" si="101"/>
        <v/>
      </c>
      <c r="AX22" s="105" t="str">
        <f t="shared" si="101"/>
        <v/>
      </c>
      <c r="AY22" s="105" t="str">
        <f t="shared" si="101"/>
        <v/>
      </c>
      <c r="AZ22" s="105" t="str">
        <f t="shared" si="101"/>
        <v/>
      </c>
      <c r="BA22" s="105" t="str">
        <f t="shared" si="101"/>
        <v/>
      </c>
      <c r="BB22" s="105" t="str">
        <f t="shared" si="101"/>
        <v/>
      </c>
      <c r="BC22" s="105" t="str">
        <f t="shared" si="101"/>
        <v/>
      </c>
      <c r="BD22" s="105" t="str">
        <f t="shared" si="101"/>
        <v/>
      </c>
      <c r="BE22" s="105" t="str">
        <f t="shared" si="101"/>
        <v/>
      </c>
      <c r="BF22" s="105" t="str">
        <f t="shared" si="101"/>
        <v/>
      </c>
      <c r="BG22" s="105" t="str">
        <f t="shared" si="101"/>
        <v/>
      </c>
      <c r="BH22" s="105" t="str">
        <f t="shared" si="101"/>
        <v/>
      </c>
      <c r="BI22" s="105">
        <f t="shared" ref="BI22:BZ22" si="102">IF($C22="","",SUM($AO22:AQ22))</f>
        <v>0</v>
      </c>
      <c r="BJ22" s="105">
        <f t="shared" si="102"/>
        <v>0</v>
      </c>
      <c r="BK22" s="105">
        <f t="shared" si="102"/>
        <v>0</v>
      </c>
      <c r="BL22" s="105">
        <f t="shared" si="102"/>
        <v>0</v>
      </c>
      <c r="BM22" s="105">
        <f t="shared" si="102"/>
        <v>0</v>
      </c>
      <c r="BN22" s="105">
        <f t="shared" si="102"/>
        <v>0</v>
      </c>
      <c r="BO22" s="105">
        <f t="shared" si="102"/>
        <v>0</v>
      </c>
      <c r="BP22" s="105">
        <f t="shared" si="102"/>
        <v>0</v>
      </c>
      <c r="BQ22" s="105">
        <f t="shared" si="102"/>
        <v>0</v>
      </c>
      <c r="BR22" s="105">
        <f t="shared" si="102"/>
        <v>0</v>
      </c>
      <c r="BS22" s="105">
        <f t="shared" si="102"/>
        <v>0</v>
      </c>
      <c r="BT22" s="105">
        <f t="shared" si="102"/>
        <v>0</v>
      </c>
      <c r="BU22" s="105">
        <f t="shared" si="102"/>
        <v>0</v>
      </c>
      <c r="BV22" s="105">
        <f t="shared" si="102"/>
        <v>0</v>
      </c>
      <c r="BW22" s="105">
        <f t="shared" si="102"/>
        <v>0</v>
      </c>
      <c r="BX22" s="105">
        <f t="shared" si="102"/>
        <v>0</v>
      </c>
      <c r="BY22" s="105">
        <f t="shared" si="102"/>
        <v>0</v>
      </c>
      <c r="BZ22" s="105">
        <f t="shared" si="102"/>
        <v>0</v>
      </c>
      <c r="CA22" s="158" t="str">
        <f>IF(OR($C22="",$F22=""),"",IF(ABS(BI22-BI23)&gt;2,BI22,IF(ABS(BJ22-BJ23)&gt;1,BJ22,IF(BK22&lt;&gt;BK23,BK22,IF(BL22&lt;&gt;BL23,BL22,IF(BM22&lt;&gt;BM23,BM22,IF(BN22&lt;&gt;BN23,BN22,IF(BO22&lt;&gt;BO23,BO22,IF(BP22&lt;&gt;BP23,BP22,IF(BQ22&lt;&gt;BQ23,BQ22,IF(BR22&lt;&gt;BR23,BR22,IF(BS22&lt;&gt;BS23,BS22,IF(BT22&lt;&gt;BT23,BT22,IF(BU22&lt;&gt;BU23,BU22,IF(BV22&lt;&gt;BV23,BV22,IF(BW22&lt;&gt;BW23,BW22,IF(BX22&lt;&gt;BX23,BX22,IF(BY22&lt;&gt;BY23,BY22,IF(BZ22&lt;&gt;BZ23,BZ22,CONCATENATE(BZ22,"?"))))))))))))))))))))</f>
        <v/>
      </c>
      <c r="CB22" s="158" t="str">
        <f>IF(OR($C22="",$F22=""),"",IF(U22+AI22&gt;U23+AI23,1,IF(U22+AI22&lt;U23+AI23,2,IF(CC22&gt;CD22,1,IF(CC22&lt;CD22,2,IF(U22+AI22+AN22&gt;U23+AI23+AN23,1,IF(U22+AI22+AN22&lt;U23+AI23+AN23,2,IF(AI22+AN22&gt;U23,1,IF(AI22+AN22&lt;U23,2,IF(CA22&gt;CA23,1,IF(CA23&gt;CA22,2,0)))))))))))</f>
        <v/>
      </c>
      <c r="CC22" s="105" t="str">
        <f>IF(OR($C22="",$F22=""),"",(AI22+AN22)*$F$2)</f>
        <v/>
      </c>
      <c r="CD22" s="105" t="str">
        <f>IF(OR($C22="",$F22=""),"",U23*$F$2)</f>
        <v/>
      </c>
      <c r="CE22" s="105" t="str">
        <f>IF(OR($C22="",$F22=""),"",CONCATENATE(RIGHT(C22,5)," ",REPT(" ",31-LEN(C22)),LEFT(C22,LEN(C22)-6),"  "))</f>
        <v/>
      </c>
      <c r="CF22" s="105" t="str">
        <f>IF(OR($C22="",$F22=""),"",CONCATENATE(RIGHT(C22,5)," ",REPT(" ",31-LEN(C22)),IF(CB22=1,"[b]",""),IF(AND(CB22=1,D$1&lt;&gt;""),CONCATENATE("[color=",D$1,"]"),IF(AND(CB22=2,D$2&lt;&gt;""),CONCATENATE("[color=",D$2,"]"),"")),LEFT(C22,LEN(C22)-6),IF(CB22=1,CONCATENATE(IF(D$1&lt;&gt;"","[/color]",""),"[/b]"),IF(AND(CB22=2,D$2&lt;&gt;""),"[/color]","")),"  "))</f>
        <v/>
      </c>
      <c r="CG22" s="156" t="str">
        <f>IF(OR($C22="",$F22=""),"",IF(OR(AND(U22+AI22=U23+AI23,CC22&gt;CD22),AND(U22=AI23,U23=AI22,AN22=AN23,AN22&gt;0)),"a",IF(AND(U22=AI23,U23=AI22,AN22=AN23,CA22&gt;CA23),"p"," ")))</f>
        <v/>
      </c>
      <c r="CH22" s="156" t="str">
        <f>IF(OR($C22="",$F22=""),"",IF(AND(U22=AI23,U23=AI22),CONCATENATE(IF(U22+AI22+AN22&lt;10," ",""),U22+AI22+AN22,"–",U23+AI23+AN23,IF(U23+AI23+AN23&lt;10," ","")),CONCATENATE(IF(U22+AI22&lt;10," ",""),U22+AI22,"–",U23+AI23,IF(U23+AI23&lt;10," ",""))))</f>
        <v/>
      </c>
      <c r="CI22" s="156" t="str">
        <f>IF(OR($C22="",$F22=""),"",IF(AND(U22+AI22=U23+AI23,CC22&lt;CD22),"a",IF(AND(U22=AI23,U23=AI22,AN22=0,AN23=0,CA22&lt;CA23),"p"," ")))</f>
        <v/>
      </c>
      <c r="CJ22" s="156" t="str">
        <f>IF(OR($C22="",$F22=""),"",CONCATENATE("  ",LEFT(C23,LEN(C23)-6),REPT(" ",31-LEN(C23))," ",RIGHT(C23,5)))</f>
        <v/>
      </c>
      <c r="CK22" s="105" t="str">
        <f>IF(OR($C22="",$F22=""),"",CONCATENATE("  ",IF(CB22=2,"[b]",""),IF(AND(CB22=2,D$1&lt;&gt;""),CONCATENATE("[color=",D$1,"]"),IF(AND(CB22=1,D$2&lt;&gt;""),CONCATENATE("[color=",D$2,"]"),"")),LEFT(C23,LEN(C23)-6),IF(CB22=2,CONCATENATE(IF(D$1&lt;&gt;"","[/color]",""),"[/b]"),IF(AND(CB22=1,D$2&lt;&gt;""),"[/color]","")),REPT(" ",31-LEN(C23))," ",RIGHT(C23,5)))</f>
        <v/>
      </c>
      <c r="CL22" s="156" t="str">
        <f>IF(OR($C22="",$F22=""),"",CONCATENATE(IF(U22&lt;10," ",""),U22,"–",U23,IF(U23&lt;10," ","")))</f>
        <v/>
      </c>
      <c r="CM22" s="156" t="str">
        <f>IF(OR($C22="",$F22=""),"",IF(AND(U22=AI23,U23=AI22),CONCATENATE(IF(AI22+AN22&lt;10," ",""),AI22+AN22,"–",AI23+AN23,IF(AI23+AN23&lt;10," ","")),CONCATENATE(IF(AI22&lt;10," ",""),AI22,"–",AI23,IF(AI23&lt;10," ",""))))</f>
        <v/>
      </c>
      <c r="CN22" s="105" t="str">
        <f>IF(OR($C22="",$F22=""),"",IF(AND(U22=AI23,U23=AI22,OR(AN22&lt;&gt;0,AN23&lt;&gt;0)),"(aet)",IF(AND(U22=AI23,U23=AI22,AN22=0,AN23=0),CONCATENATE("(",CA22,"–",CA23," pen)"),"")))</f>
        <v/>
      </c>
    </row>
    <row r="23" ht="9.0" customHeight="1">
      <c r="A23" s="152">
        <f t="shared" si="22"/>
        <v>0</v>
      </c>
      <c r="B23" s="93"/>
      <c r="C23" s="99" t="s">
        <v>1285</v>
      </c>
      <c r="D23" s="159" t="str">
        <f t="shared" si="6"/>
        <v>   </v>
      </c>
      <c r="E23" s="154" t="str">
        <f t="shared" si="7"/>
        <v>You need to select the competition in column B   </v>
      </c>
      <c r="F23" s="155" t="str">
        <f t="array" ref="F23">IFERROR(IF($C23="","",INDEX(Entries!$J$2:$K999,MATCH(1,($C23=Entries!$J$2:$J999)*(Entries!$C$2:$C999=$B23),0),2)),"")</f>
        <v/>
      </c>
      <c r="G23" s="106" t="str">
        <f>IF(F23="","",F22)</f>
        <v/>
      </c>
      <c r="H23" s="106" t="str">
        <f t="shared" si="8"/>
        <v/>
      </c>
      <c r="I23" s="156" t="str">
        <f t="shared" ref="I23:T23" si="103">IF($H23="","",IF(RAND()&lt;$H23,1,0))</f>
        <v/>
      </c>
      <c r="J23" s="156" t="str">
        <f t="shared" si="103"/>
        <v/>
      </c>
      <c r="K23" s="156" t="str">
        <f t="shared" si="103"/>
        <v/>
      </c>
      <c r="L23" s="156" t="str">
        <f t="shared" si="103"/>
        <v/>
      </c>
      <c r="M23" s="156" t="str">
        <f t="shared" si="103"/>
        <v/>
      </c>
      <c r="N23" s="156" t="str">
        <f t="shared" si="103"/>
        <v/>
      </c>
      <c r="O23" s="156" t="str">
        <f t="shared" si="103"/>
        <v/>
      </c>
      <c r="P23" s="156" t="str">
        <f t="shared" si="103"/>
        <v/>
      </c>
      <c r="Q23" s="156" t="str">
        <f t="shared" si="103"/>
        <v/>
      </c>
      <c r="R23" s="156" t="str">
        <f t="shared" si="103"/>
        <v/>
      </c>
      <c r="S23" s="156" t="str">
        <f t="shared" si="103"/>
        <v/>
      </c>
      <c r="T23" s="156" t="str">
        <f t="shared" si="103"/>
        <v/>
      </c>
      <c r="U23" s="157" t="str">
        <f t="shared" si="10"/>
        <v/>
      </c>
      <c r="V23" s="106" t="str">
        <f t="shared" si="11"/>
        <v/>
      </c>
      <c r="W23" s="156" t="str">
        <f t="shared" ref="W23:AH23" si="104">IF($V23="","",IF(RAND()&lt;$V23,1,0))</f>
        <v/>
      </c>
      <c r="X23" s="156" t="str">
        <f t="shared" si="104"/>
        <v/>
      </c>
      <c r="Y23" s="156" t="str">
        <f t="shared" si="104"/>
        <v/>
      </c>
      <c r="Z23" s="156" t="str">
        <f t="shared" si="104"/>
        <v/>
      </c>
      <c r="AA23" s="156" t="str">
        <f t="shared" si="104"/>
        <v/>
      </c>
      <c r="AB23" s="156" t="str">
        <f t="shared" si="104"/>
        <v/>
      </c>
      <c r="AC23" s="156" t="str">
        <f t="shared" si="104"/>
        <v/>
      </c>
      <c r="AD23" s="156" t="str">
        <f t="shared" si="104"/>
        <v/>
      </c>
      <c r="AE23" s="156" t="str">
        <f t="shared" si="104"/>
        <v/>
      </c>
      <c r="AF23" s="156" t="str">
        <f t="shared" si="104"/>
        <v/>
      </c>
      <c r="AG23" s="156" t="str">
        <f t="shared" si="104"/>
        <v/>
      </c>
      <c r="AH23" s="156" t="str">
        <f t="shared" si="104"/>
        <v/>
      </c>
      <c r="AI23" s="157" t="str">
        <f t="shared" si="13"/>
        <v/>
      </c>
      <c r="AJ23" s="156" t="str">
        <f t="shared" ref="AJ23:AM23" si="105">IF($V23="","",IF(RAND()&lt;$V23,1,0))</f>
        <v/>
      </c>
      <c r="AK23" s="156" t="str">
        <f t="shared" si="105"/>
        <v/>
      </c>
      <c r="AL23" s="156" t="str">
        <f t="shared" si="105"/>
        <v/>
      </c>
      <c r="AM23" s="156" t="str">
        <f t="shared" si="105"/>
        <v/>
      </c>
      <c r="AN23" s="157" t="str">
        <f>IF($V22="","",IF(OR(AND($F$2=TRUE,U23+(2*AI23)=(2*U22)+AI22),AND($F$2=0,U23+AI23=U22+AI22)),SUM($AJ23:$AM23),0))</f>
        <v/>
      </c>
      <c r="AO23" s="105" t="str">
        <f t="shared" ref="AO23:BH23" si="106">IF(OR($C23="",$F23=""),"",IF(RAND()&lt;0.65,1,0))</f>
        <v/>
      </c>
      <c r="AP23" s="105" t="str">
        <f t="shared" si="106"/>
        <v/>
      </c>
      <c r="AQ23" s="105" t="str">
        <f t="shared" si="106"/>
        <v/>
      </c>
      <c r="AR23" s="105" t="str">
        <f t="shared" si="106"/>
        <v/>
      </c>
      <c r="AS23" s="105" t="str">
        <f t="shared" si="106"/>
        <v/>
      </c>
      <c r="AT23" s="105" t="str">
        <f t="shared" si="106"/>
        <v/>
      </c>
      <c r="AU23" s="105" t="str">
        <f t="shared" si="106"/>
        <v/>
      </c>
      <c r="AV23" s="105" t="str">
        <f t="shared" si="106"/>
        <v/>
      </c>
      <c r="AW23" s="105" t="str">
        <f t="shared" si="106"/>
        <v/>
      </c>
      <c r="AX23" s="105" t="str">
        <f t="shared" si="106"/>
        <v/>
      </c>
      <c r="AY23" s="105" t="str">
        <f t="shared" si="106"/>
        <v/>
      </c>
      <c r="AZ23" s="105" t="str">
        <f t="shared" si="106"/>
        <v/>
      </c>
      <c r="BA23" s="105" t="str">
        <f t="shared" si="106"/>
        <v/>
      </c>
      <c r="BB23" s="105" t="str">
        <f t="shared" si="106"/>
        <v/>
      </c>
      <c r="BC23" s="105" t="str">
        <f t="shared" si="106"/>
        <v/>
      </c>
      <c r="BD23" s="105" t="str">
        <f t="shared" si="106"/>
        <v/>
      </c>
      <c r="BE23" s="105" t="str">
        <f t="shared" si="106"/>
        <v/>
      </c>
      <c r="BF23" s="105" t="str">
        <f t="shared" si="106"/>
        <v/>
      </c>
      <c r="BG23" s="105" t="str">
        <f t="shared" si="106"/>
        <v/>
      </c>
      <c r="BH23" s="105" t="str">
        <f t="shared" si="106"/>
        <v/>
      </c>
      <c r="BI23" s="105">
        <f t="shared" ref="BI23:BZ23" si="107">IF($C23="","",SUM($AO23:AQ23))</f>
        <v>0</v>
      </c>
      <c r="BJ23" s="105">
        <f t="shared" si="107"/>
        <v>0</v>
      </c>
      <c r="BK23" s="105">
        <f t="shared" si="107"/>
        <v>0</v>
      </c>
      <c r="BL23" s="105">
        <f t="shared" si="107"/>
        <v>0</v>
      </c>
      <c r="BM23" s="105">
        <f t="shared" si="107"/>
        <v>0</v>
      </c>
      <c r="BN23" s="105">
        <f t="shared" si="107"/>
        <v>0</v>
      </c>
      <c r="BO23" s="105">
        <f t="shared" si="107"/>
        <v>0</v>
      </c>
      <c r="BP23" s="105">
        <f t="shared" si="107"/>
        <v>0</v>
      </c>
      <c r="BQ23" s="105">
        <f t="shared" si="107"/>
        <v>0</v>
      </c>
      <c r="BR23" s="105">
        <f t="shared" si="107"/>
        <v>0</v>
      </c>
      <c r="BS23" s="105">
        <f t="shared" si="107"/>
        <v>0</v>
      </c>
      <c r="BT23" s="105">
        <f t="shared" si="107"/>
        <v>0</v>
      </c>
      <c r="BU23" s="105">
        <f t="shared" si="107"/>
        <v>0</v>
      </c>
      <c r="BV23" s="105">
        <f t="shared" si="107"/>
        <v>0</v>
      </c>
      <c r="BW23" s="105">
        <f t="shared" si="107"/>
        <v>0</v>
      </c>
      <c r="BX23" s="105">
        <f t="shared" si="107"/>
        <v>0</v>
      </c>
      <c r="BY23" s="105">
        <f t="shared" si="107"/>
        <v>0</v>
      </c>
      <c r="BZ23" s="105">
        <f t="shared" si="107"/>
        <v>0</v>
      </c>
      <c r="CA23" s="158" t="str">
        <f>IF(OR($C23="",$F23=""),"",IF(ABS(BI23-BI22)&gt;2,BI23,IF(ABS(BJ23-BJ22)&gt;1,BJ23,IF(BK23&lt;&gt;BK22,BK23,IF(BL23&lt;&gt;BL22,BL23,IF(BM23&lt;&gt;BM22,BM23,IF(BN23&lt;&gt;BN22,BN23,IF(BO23&lt;&gt;BO22,BO23,IF(BP23&lt;&gt;BP22,BP23,IF(BQ23&lt;&gt;BQ22,BQ23,IF(BR23&lt;&gt;BR22,BR23,IF(BS23&lt;&gt;BS22,BS23,IF(BT23&lt;&gt;BT22,BT23,IF(BU23&lt;&gt;BU22,BU23,IF(BV23&lt;&gt;BV22,BV23,IF(BW23&lt;&gt;BW22,BW23,IF(BX23&lt;&gt;BX22,BX23,IF(BY23&lt;&gt;BY22,BY23,IF(BZ23&lt;&gt;BZ22,BZ23,CONCATENATE(BZ23,"?"))))))))))))))))))))</f>
        <v/>
      </c>
      <c r="CB23" s="158"/>
      <c r="CC23" s="158"/>
      <c r="CD23" s="158"/>
      <c r="CE23" s="158" t="str">
        <f>IF(AND(C22&lt;&gt;"",C23&lt;&gt;"",F22="",F23=""),"You need to select the competition in column B","")</f>
        <v>You need to select the competition in column B</v>
      </c>
      <c r="CF23" s="105"/>
      <c r="CG23" s="156"/>
      <c r="CH23" s="156"/>
      <c r="CI23" s="156"/>
      <c r="CJ23" s="156"/>
      <c r="CK23" s="105"/>
      <c r="CL23" s="156"/>
      <c r="CM23" s="156"/>
      <c r="CN23" s="105"/>
    </row>
    <row r="24" ht="9.0" customHeight="1">
      <c r="A24" s="152">
        <f t="shared" si="22"/>
        <v>1</v>
      </c>
      <c r="B24" s="93"/>
      <c r="C24" s="99" t="s">
        <v>1286</v>
      </c>
      <c r="D24" s="153" t="str">
        <f t="shared" si="6"/>
        <v>   </v>
      </c>
      <c r="E24" s="154" t="str">
        <f t="shared" si="7"/>
        <v>   </v>
      </c>
      <c r="F24" s="155" t="str">
        <f t="array" ref="F24">IFERROR(IF($C24="","",INDEX(Entries!$J$2:$K999,MATCH(1,($C24=Entries!$J$2:$J999)*(Entries!$C$2:$C999=$B24),0),2)),"")</f>
        <v/>
      </c>
      <c r="G24" s="106" t="str">
        <f>IF(F24="","",F25)</f>
        <v/>
      </c>
      <c r="H24" s="106" t="str">
        <f t="shared" si="8"/>
        <v/>
      </c>
      <c r="I24" s="156" t="str">
        <f t="shared" ref="I24:T24" si="108">IF($H24="","",IF(RAND()&lt;$H24,1,0))</f>
        <v/>
      </c>
      <c r="J24" s="156" t="str">
        <f t="shared" si="108"/>
        <v/>
      </c>
      <c r="K24" s="156" t="str">
        <f t="shared" si="108"/>
        <v/>
      </c>
      <c r="L24" s="156" t="str">
        <f t="shared" si="108"/>
        <v/>
      </c>
      <c r="M24" s="156" t="str">
        <f t="shared" si="108"/>
        <v/>
      </c>
      <c r="N24" s="156" t="str">
        <f t="shared" si="108"/>
        <v/>
      </c>
      <c r="O24" s="156" t="str">
        <f t="shared" si="108"/>
        <v/>
      </c>
      <c r="P24" s="156" t="str">
        <f t="shared" si="108"/>
        <v/>
      </c>
      <c r="Q24" s="156" t="str">
        <f t="shared" si="108"/>
        <v/>
      </c>
      <c r="R24" s="156" t="str">
        <f t="shared" si="108"/>
        <v/>
      </c>
      <c r="S24" s="156" t="str">
        <f t="shared" si="108"/>
        <v/>
      </c>
      <c r="T24" s="156" t="str">
        <f t="shared" si="108"/>
        <v/>
      </c>
      <c r="U24" s="157" t="str">
        <f t="shared" si="10"/>
        <v/>
      </c>
      <c r="V24" s="106" t="str">
        <f t="shared" si="11"/>
        <v/>
      </c>
      <c r="W24" s="156" t="str">
        <f t="shared" ref="W24:AH24" si="109">IF($V24="","",IF(RAND()&lt;$V24,1,0))</f>
        <v/>
      </c>
      <c r="X24" s="156" t="str">
        <f t="shared" si="109"/>
        <v/>
      </c>
      <c r="Y24" s="156" t="str">
        <f t="shared" si="109"/>
        <v/>
      </c>
      <c r="Z24" s="156" t="str">
        <f t="shared" si="109"/>
        <v/>
      </c>
      <c r="AA24" s="156" t="str">
        <f t="shared" si="109"/>
        <v/>
      </c>
      <c r="AB24" s="156" t="str">
        <f t="shared" si="109"/>
        <v/>
      </c>
      <c r="AC24" s="156" t="str">
        <f t="shared" si="109"/>
        <v/>
      </c>
      <c r="AD24" s="156" t="str">
        <f t="shared" si="109"/>
        <v/>
      </c>
      <c r="AE24" s="156" t="str">
        <f t="shared" si="109"/>
        <v/>
      </c>
      <c r="AF24" s="156" t="str">
        <f t="shared" si="109"/>
        <v/>
      </c>
      <c r="AG24" s="156" t="str">
        <f t="shared" si="109"/>
        <v/>
      </c>
      <c r="AH24" s="156" t="str">
        <f t="shared" si="109"/>
        <v/>
      </c>
      <c r="AI24" s="157" t="str">
        <f t="shared" si="13"/>
        <v/>
      </c>
      <c r="AJ24" s="156" t="str">
        <f t="shared" ref="AJ24:AM24" si="110">IF($V24="","",IF(RAND()&lt;$V24,1,0))</f>
        <v/>
      </c>
      <c r="AK24" s="156" t="str">
        <f t="shared" si="110"/>
        <v/>
      </c>
      <c r="AL24" s="156" t="str">
        <f t="shared" si="110"/>
        <v/>
      </c>
      <c r="AM24" s="156" t="str">
        <f t="shared" si="110"/>
        <v/>
      </c>
      <c r="AN24" s="157" t="str">
        <f>IF($V24="","",IF(OR(AND($F$2=TRUE,U24+(2*AI24)=(2*U25)+AI25),AND($F$2=0,U24+AI24=U25+AI25)),SUM($AJ24:$AM24),0))</f>
        <v/>
      </c>
      <c r="AO24" s="105" t="str">
        <f t="shared" ref="AO24:BH24" si="111">IF(OR($C24="",$F24=""),"",IF(RAND()&lt;0.65,1,0))</f>
        <v/>
      </c>
      <c r="AP24" s="105" t="str">
        <f t="shared" si="111"/>
        <v/>
      </c>
      <c r="AQ24" s="105" t="str">
        <f t="shared" si="111"/>
        <v/>
      </c>
      <c r="AR24" s="105" t="str">
        <f t="shared" si="111"/>
        <v/>
      </c>
      <c r="AS24" s="105" t="str">
        <f t="shared" si="111"/>
        <v/>
      </c>
      <c r="AT24" s="105" t="str">
        <f t="shared" si="111"/>
        <v/>
      </c>
      <c r="AU24" s="105" t="str">
        <f t="shared" si="111"/>
        <v/>
      </c>
      <c r="AV24" s="105" t="str">
        <f t="shared" si="111"/>
        <v/>
      </c>
      <c r="AW24" s="105" t="str">
        <f t="shared" si="111"/>
        <v/>
      </c>
      <c r="AX24" s="105" t="str">
        <f t="shared" si="111"/>
        <v/>
      </c>
      <c r="AY24" s="105" t="str">
        <f t="shared" si="111"/>
        <v/>
      </c>
      <c r="AZ24" s="105" t="str">
        <f t="shared" si="111"/>
        <v/>
      </c>
      <c r="BA24" s="105" t="str">
        <f t="shared" si="111"/>
        <v/>
      </c>
      <c r="BB24" s="105" t="str">
        <f t="shared" si="111"/>
        <v/>
      </c>
      <c r="BC24" s="105" t="str">
        <f t="shared" si="111"/>
        <v/>
      </c>
      <c r="BD24" s="105" t="str">
        <f t="shared" si="111"/>
        <v/>
      </c>
      <c r="BE24" s="105" t="str">
        <f t="shared" si="111"/>
        <v/>
      </c>
      <c r="BF24" s="105" t="str">
        <f t="shared" si="111"/>
        <v/>
      </c>
      <c r="BG24" s="105" t="str">
        <f t="shared" si="111"/>
        <v/>
      </c>
      <c r="BH24" s="105" t="str">
        <f t="shared" si="111"/>
        <v/>
      </c>
      <c r="BI24" s="105">
        <f t="shared" ref="BI24:BZ24" si="112">IF($C24="","",SUM($AO24:AQ24))</f>
        <v>0</v>
      </c>
      <c r="BJ24" s="105">
        <f t="shared" si="112"/>
        <v>0</v>
      </c>
      <c r="BK24" s="105">
        <f t="shared" si="112"/>
        <v>0</v>
      </c>
      <c r="BL24" s="105">
        <f t="shared" si="112"/>
        <v>0</v>
      </c>
      <c r="BM24" s="105">
        <f t="shared" si="112"/>
        <v>0</v>
      </c>
      <c r="BN24" s="105">
        <f t="shared" si="112"/>
        <v>0</v>
      </c>
      <c r="BO24" s="105">
        <f t="shared" si="112"/>
        <v>0</v>
      </c>
      <c r="BP24" s="105">
        <f t="shared" si="112"/>
        <v>0</v>
      </c>
      <c r="BQ24" s="105">
        <f t="shared" si="112"/>
        <v>0</v>
      </c>
      <c r="BR24" s="105">
        <f t="shared" si="112"/>
        <v>0</v>
      </c>
      <c r="BS24" s="105">
        <f t="shared" si="112"/>
        <v>0</v>
      </c>
      <c r="BT24" s="105">
        <f t="shared" si="112"/>
        <v>0</v>
      </c>
      <c r="BU24" s="105">
        <f t="shared" si="112"/>
        <v>0</v>
      </c>
      <c r="BV24" s="105">
        <f t="shared" si="112"/>
        <v>0</v>
      </c>
      <c r="BW24" s="105">
        <f t="shared" si="112"/>
        <v>0</v>
      </c>
      <c r="BX24" s="105">
        <f t="shared" si="112"/>
        <v>0</v>
      </c>
      <c r="BY24" s="105">
        <f t="shared" si="112"/>
        <v>0</v>
      </c>
      <c r="BZ24" s="105">
        <f t="shared" si="112"/>
        <v>0</v>
      </c>
      <c r="CA24" s="158" t="str">
        <f>IF(OR($C24="",$F24=""),"",IF(ABS(BI24-BI25)&gt;2,BI24,IF(ABS(BJ24-BJ25)&gt;1,BJ24,IF(BK24&lt;&gt;BK25,BK24,IF(BL24&lt;&gt;BL25,BL24,IF(BM24&lt;&gt;BM25,BM24,IF(BN24&lt;&gt;BN25,BN24,IF(BO24&lt;&gt;BO25,BO24,IF(BP24&lt;&gt;BP25,BP24,IF(BQ24&lt;&gt;BQ25,BQ24,IF(BR24&lt;&gt;BR25,BR24,IF(BS24&lt;&gt;BS25,BS24,IF(BT24&lt;&gt;BT25,BT24,IF(BU24&lt;&gt;BU25,BU24,IF(BV24&lt;&gt;BV25,BV24,IF(BW24&lt;&gt;BW25,BW24,IF(BX24&lt;&gt;BX25,BX24,IF(BY24&lt;&gt;BY25,BY24,IF(BZ24&lt;&gt;BZ25,BZ24,CONCATENATE(BZ24,"?"))))))))))))))))))))</f>
        <v/>
      </c>
      <c r="CB24" s="158" t="str">
        <f>IF(OR($C24="",$F24=""),"",IF(U24+AI24&gt;U25+AI25,1,IF(U24+AI24&lt;U25+AI25,2,IF(CC24&gt;CD24,1,IF(CC24&lt;CD24,2,IF(U24+AI24+AN24&gt;U25+AI25+AN25,1,IF(U24+AI24+AN24&lt;U25+AI25+AN25,2,IF(AI24+AN24&gt;U25,1,IF(AI24+AN24&lt;U25,2,IF(CA24&gt;CA25,1,IF(CA25&gt;CA24,2,0)))))))))))</f>
        <v/>
      </c>
      <c r="CC24" s="105" t="str">
        <f>IF(OR($C24="",$F24=""),"",(AI24+AN24)*$F$2)</f>
        <v/>
      </c>
      <c r="CD24" s="105" t="str">
        <f>IF(OR($C24="",$F24=""),"",U25*$F$2)</f>
        <v/>
      </c>
      <c r="CE24" s="105" t="str">
        <f>IF(OR($C24="",$F24=""),"",CONCATENATE(RIGHT(C24,5)," ",REPT(" ",31-LEN(C24)),LEFT(C24,LEN(C24)-6),"  "))</f>
        <v/>
      </c>
      <c r="CF24" s="105" t="str">
        <f>IF(OR($C24="",$F24=""),"",CONCATENATE(RIGHT(C24,5)," ",REPT(" ",31-LEN(C24)),IF(CB24=1,"[b]",""),IF(AND(CB24=1,D$1&lt;&gt;""),CONCATENATE("[color=",D$1,"]"),IF(AND(CB24=2,D$2&lt;&gt;""),CONCATENATE("[color=",D$2,"]"),"")),LEFT(C24,LEN(C24)-6),IF(CB24=1,CONCATENATE(IF(D$1&lt;&gt;"","[/color]",""),"[/b]"),IF(AND(CB24=2,D$2&lt;&gt;""),"[/color]","")),"  "))</f>
        <v/>
      </c>
      <c r="CG24" s="156" t="str">
        <f>IF(OR($C24="",$F24=""),"",IF(OR(AND(U24+AI24=U25+AI25,CC24&gt;CD24),AND(U24=AI25,U25=AI24,AN24=AN25,AN24&gt;0)),"a",IF(AND(U24=AI25,U25=AI24,AN24=AN25,CA24&gt;CA25),"p"," ")))</f>
        <v/>
      </c>
      <c r="CH24" s="156" t="str">
        <f>IF(OR($C24="",$F24=""),"",IF(AND(U24=AI25,U25=AI24),CONCATENATE(IF(U24+AI24+AN24&lt;10," ",""),U24+AI24+AN24,"–",U25+AI25+AN25,IF(U25+AI25+AN25&lt;10," ","")),CONCATENATE(IF(U24+AI24&lt;10," ",""),U24+AI24,"–",U25+AI25,IF(U25+AI25&lt;10," ",""))))</f>
        <v/>
      </c>
      <c r="CI24" s="156" t="str">
        <f>IF(OR($C24="",$F24=""),"",IF(AND(U24+AI24=U25+AI25,CC24&lt;CD24),"a",IF(AND(U24=AI25,U25=AI24,AN24=0,AN25=0,CA24&lt;CA25),"p"," ")))</f>
        <v/>
      </c>
      <c r="CJ24" s="156" t="str">
        <f>IF(OR($C24="",$F24=""),"",CONCATENATE("  ",LEFT(C25,LEN(C25)-6),REPT(" ",31-LEN(C25))," ",RIGHT(C25,5)))</f>
        <v/>
      </c>
      <c r="CK24" s="105" t="str">
        <f>IF(OR($C24="",$F24=""),"",CONCATENATE("  ",IF(CB24=2,"[b]",""),IF(AND(CB24=2,D$1&lt;&gt;""),CONCATENATE("[color=",D$1,"]"),IF(AND(CB24=1,D$2&lt;&gt;""),CONCATENATE("[color=",D$2,"]"),"")),LEFT(C25,LEN(C25)-6),IF(CB24=2,CONCATENATE(IF(D$1&lt;&gt;"","[/color]",""),"[/b]"),IF(AND(CB24=1,D$2&lt;&gt;""),"[/color]","")),REPT(" ",31-LEN(C25))," ",RIGHT(C25,5)))</f>
        <v/>
      </c>
      <c r="CL24" s="156" t="str">
        <f>IF(OR($C24="",$F24=""),"",CONCATENATE(IF(U24&lt;10," ",""),U24,"–",U25,IF(U25&lt;10," ","")))</f>
        <v/>
      </c>
      <c r="CM24" s="156" t="str">
        <f>IF(OR($C24="",$F24=""),"",IF(AND(U24=AI25,U25=AI24),CONCATENATE(IF(AI24+AN24&lt;10," ",""),AI24+AN24,"–",AI25+AN25,IF(AI25+AN25&lt;10," ","")),CONCATENATE(IF(AI24&lt;10," ",""),AI24,"–",AI25,IF(AI25&lt;10," ",""))))</f>
        <v/>
      </c>
      <c r="CN24" s="105" t="str">
        <f>IF(OR($C24="",$F24=""),"",IF(AND(U24=AI25,U25=AI24,OR(AN24&lt;&gt;0,AN25&lt;&gt;0)),"(aet)",IF(AND(U24=AI25,U25=AI24,AN24=0,AN25=0),CONCATENATE("(",CA24,"–",CA25," pen)"),"")))</f>
        <v/>
      </c>
    </row>
    <row r="25" ht="9.0" customHeight="1">
      <c r="A25" s="152">
        <f t="shared" si="22"/>
        <v>1</v>
      </c>
      <c r="B25" s="93"/>
      <c r="C25" s="99" t="s">
        <v>1287</v>
      </c>
      <c r="D25" s="159" t="str">
        <f t="shared" si="6"/>
        <v>   </v>
      </c>
      <c r="E25" s="154" t="str">
        <f t="shared" si="7"/>
        <v>You need to select the competition in column B   </v>
      </c>
      <c r="F25" s="155" t="str">
        <f t="array" ref="F25">IFERROR(IF($C25="","",INDEX(Entries!$J$2:$K999,MATCH(1,($C25=Entries!$J$2:$J999)*(Entries!$C$2:$C999=$B25),0),2)),"")</f>
        <v/>
      </c>
      <c r="G25" s="106" t="str">
        <f>IF(F25="","",F24)</f>
        <v/>
      </c>
      <c r="H25" s="106" t="str">
        <f t="shared" si="8"/>
        <v/>
      </c>
      <c r="I25" s="156" t="str">
        <f t="shared" ref="I25:T25" si="113">IF($H25="","",IF(RAND()&lt;$H25,1,0))</f>
        <v/>
      </c>
      <c r="J25" s="156" t="str">
        <f t="shared" si="113"/>
        <v/>
      </c>
      <c r="K25" s="156" t="str">
        <f t="shared" si="113"/>
        <v/>
      </c>
      <c r="L25" s="156" t="str">
        <f t="shared" si="113"/>
        <v/>
      </c>
      <c r="M25" s="156" t="str">
        <f t="shared" si="113"/>
        <v/>
      </c>
      <c r="N25" s="156" t="str">
        <f t="shared" si="113"/>
        <v/>
      </c>
      <c r="O25" s="156" t="str">
        <f t="shared" si="113"/>
        <v/>
      </c>
      <c r="P25" s="156" t="str">
        <f t="shared" si="113"/>
        <v/>
      </c>
      <c r="Q25" s="156" t="str">
        <f t="shared" si="113"/>
        <v/>
      </c>
      <c r="R25" s="156" t="str">
        <f t="shared" si="113"/>
        <v/>
      </c>
      <c r="S25" s="156" t="str">
        <f t="shared" si="113"/>
        <v/>
      </c>
      <c r="T25" s="156" t="str">
        <f t="shared" si="113"/>
        <v/>
      </c>
      <c r="U25" s="157" t="str">
        <f t="shared" si="10"/>
        <v/>
      </c>
      <c r="V25" s="106" t="str">
        <f t="shared" si="11"/>
        <v/>
      </c>
      <c r="W25" s="156" t="str">
        <f t="shared" ref="W25:AH25" si="114">IF($V25="","",IF(RAND()&lt;$V25,1,0))</f>
        <v/>
      </c>
      <c r="X25" s="156" t="str">
        <f t="shared" si="114"/>
        <v/>
      </c>
      <c r="Y25" s="156" t="str">
        <f t="shared" si="114"/>
        <v/>
      </c>
      <c r="Z25" s="156" t="str">
        <f t="shared" si="114"/>
        <v/>
      </c>
      <c r="AA25" s="156" t="str">
        <f t="shared" si="114"/>
        <v/>
      </c>
      <c r="AB25" s="156" t="str">
        <f t="shared" si="114"/>
        <v/>
      </c>
      <c r="AC25" s="156" t="str">
        <f t="shared" si="114"/>
        <v/>
      </c>
      <c r="AD25" s="156" t="str">
        <f t="shared" si="114"/>
        <v/>
      </c>
      <c r="AE25" s="156" t="str">
        <f t="shared" si="114"/>
        <v/>
      </c>
      <c r="AF25" s="156" t="str">
        <f t="shared" si="114"/>
        <v/>
      </c>
      <c r="AG25" s="156" t="str">
        <f t="shared" si="114"/>
        <v/>
      </c>
      <c r="AH25" s="156" t="str">
        <f t="shared" si="114"/>
        <v/>
      </c>
      <c r="AI25" s="157" t="str">
        <f t="shared" si="13"/>
        <v/>
      </c>
      <c r="AJ25" s="156" t="str">
        <f t="shared" ref="AJ25:AM25" si="115">IF($V25="","",IF(RAND()&lt;$V25,1,0))</f>
        <v/>
      </c>
      <c r="AK25" s="156" t="str">
        <f t="shared" si="115"/>
        <v/>
      </c>
      <c r="AL25" s="156" t="str">
        <f t="shared" si="115"/>
        <v/>
      </c>
      <c r="AM25" s="156" t="str">
        <f t="shared" si="115"/>
        <v/>
      </c>
      <c r="AN25" s="157" t="str">
        <f>IF($V24="","",IF(OR(AND($F$2=TRUE,U25+(2*AI25)=(2*U24)+AI24),AND($F$2=0,U25+AI25=U24+AI24)),SUM($AJ25:$AM25),0))</f>
        <v/>
      </c>
      <c r="AO25" s="105" t="str">
        <f t="shared" ref="AO25:BH25" si="116">IF(OR($C25="",$F25=""),"",IF(RAND()&lt;0.65,1,0))</f>
        <v/>
      </c>
      <c r="AP25" s="105" t="str">
        <f t="shared" si="116"/>
        <v/>
      </c>
      <c r="AQ25" s="105" t="str">
        <f t="shared" si="116"/>
        <v/>
      </c>
      <c r="AR25" s="105" t="str">
        <f t="shared" si="116"/>
        <v/>
      </c>
      <c r="AS25" s="105" t="str">
        <f t="shared" si="116"/>
        <v/>
      </c>
      <c r="AT25" s="105" t="str">
        <f t="shared" si="116"/>
        <v/>
      </c>
      <c r="AU25" s="105" t="str">
        <f t="shared" si="116"/>
        <v/>
      </c>
      <c r="AV25" s="105" t="str">
        <f t="shared" si="116"/>
        <v/>
      </c>
      <c r="AW25" s="105" t="str">
        <f t="shared" si="116"/>
        <v/>
      </c>
      <c r="AX25" s="105" t="str">
        <f t="shared" si="116"/>
        <v/>
      </c>
      <c r="AY25" s="105" t="str">
        <f t="shared" si="116"/>
        <v/>
      </c>
      <c r="AZ25" s="105" t="str">
        <f t="shared" si="116"/>
        <v/>
      </c>
      <c r="BA25" s="105" t="str">
        <f t="shared" si="116"/>
        <v/>
      </c>
      <c r="BB25" s="105" t="str">
        <f t="shared" si="116"/>
        <v/>
      </c>
      <c r="BC25" s="105" t="str">
        <f t="shared" si="116"/>
        <v/>
      </c>
      <c r="BD25" s="105" t="str">
        <f t="shared" si="116"/>
        <v/>
      </c>
      <c r="BE25" s="105" t="str">
        <f t="shared" si="116"/>
        <v/>
      </c>
      <c r="BF25" s="105" t="str">
        <f t="shared" si="116"/>
        <v/>
      </c>
      <c r="BG25" s="105" t="str">
        <f t="shared" si="116"/>
        <v/>
      </c>
      <c r="BH25" s="105" t="str">
        <f t="shared" si="116"/>
        <v/>
      </c>
      <c r="BI25" s="105">
        <f t="shared" ref="BI25:BZ25" si="117">IF($C25="","",SUM($AO25:AQ25))</f>
        <v>0</v>
      </c>
      <c r="BJ25" s="105">
        <f t="shared" si="117"/>
        <v>0</v>
      </c>
      <c r="BK25" s="105">
        <f t="shared" si="117"/>
        <v>0</v>
      </c>
      <c r="BL25" s="105">
        <f t="shared" si="117"/>
        <v>0</v>
      </c>
      <c r="BM25" s="105">
        <f t="shared" si="117"/>
        <v>0</v>
      </c>
      <c r="BN25" s="105">
        <f t="shared" si="117"/>
        <v>0</v>
      </c>
      <c r="BO25" s="105">
        <f t="shared" si="117"/>
        <v>0</v>
      </c>
      <c r="BP25" s="105">
        <f t="shared" si="117"/>
        <v>0</v>
      </c>
      <c r="BQ25" s="105">
        <f t="shared" si="117"/>
        <v>0</v>
      </c>
      <c r="BR25" s="105">
        <f t="shared" si="117"/>
        <v>0</v>
      </c>
      <c r="BS25" s="105">
        <f t="shared" si="117"/>
        <v>0</v>
      </c>
      <c r="BT25" s="105">
        <f t="shared" si="117"/>
        <v>0</v>
      </c>
      <c r="BU25" s="105">
        <f t="shared" si="117"/>
        <v>0</v>
      </c>
      <c r="BV25" s="105">
        <f t="shared" si="117"/>
        <v>0</v>
      </c>
      <c r="BW25" s="105">
        <f t="shared" si="117"/>
        <v>0</v>
      </c>
      <c r="BX25" s="105">
        <f t="shared" si="117"/>
        <v>0</v>
      </c>
      <c r="BY25" s="105">
        <f t="shared" si="117"/>
        <v>0</v>
      </c>
      <c r="BZ25" s="105">
        <f t="shared" si="117"/>
        <v>0</v>
      </c>
      <c r="CA25" s="158" t="str">
        <f>IF(OR($C25="",$F25=""),"",IF(ABS(BI25-BI24)&gt;2,BI25,IF(ABS(BJ25-BJ24)&gt;1,BJ25,IF(BK25&lt;&gt;BK24,BK25,IF(BL25&lt;&gt;BL24,BL25,IF(BM25&lt;&gt;BM24,BM25,IF(BN25&lt;&gt;BN24,BN25,IF(BO25&lt;&gt;BO24,BO25,IF(BP25&lt;&gt;BP24,BP25,IF(BQ25&lt;&gt;BQ24,BQ25,IF(BR25&lt;&gt;BR24,BR25,IF(BS25&lt;&gt;BS24,BS25,IF(BT25&lt;&gt;BT24,BT25,IF(BU25&lt;&gt;BU24,BU25,IF(BV25&lt;&gt;BV24,BV25,IF(BW25&lt;&gt;BW24,BW25,IF(BX25&lt;&gt;BX24,BX25,IF(BY25&lt;&gt;BY24,BY25,IF(BZ25&lt;&gt;BZ24,BZ25,CONCATENATE(BZ25,"?"))))))))))))))))))))</f>
        <v/>
      </c>
      <c r="CB25" s="158"/>
      <c r="CC25" s="158"/>
      <c r="CD25" s="158"/>
      <c r="CE25" s="158" t="str">
        <f>IF(AND(C24&lt;&gt;"",C25&lt;&gt;"",F24="",F25=""),"You need to select the competition in column B","")</f>
        <v>You need to select the competition in column B</v>
      </c>
      <c r="CF25" s="105"/>
      <c r="CG25" s="156"/>
      <c r="CH25" s="156"/>
      <c r="CI25" s="156"/>
      <c r="CJ25" s="156"/>
      <c r="CK25" s="105"/>
      <c r="CL25" s="156"/>
      <c r="CM25" s="156"/>
      <c r="CN25" s="105"/>
    </row>
    <row r="26" ht="9.0" customHeight="1">
      <c r="A26" s="152">
        <f t="shared" si="22"/>
        <v>0</v>
      </c>
      <c r="B26" s="93"/>
      <c r="C26" s="99" t="s">
        <v>1288</v>
      </c>
      <c r="D26" s="153" t="str">
        <f t="shared" si="6"/>
        <v>   </v>
      </c>
      <c r="E26" s="154" t="str">
        <f t="shared" si="7"/>
        <v>   </v>
      </c>
      <c r="F26" s="155" t="str">
        <f t="array" ref="F26">IFERROR(IF($C26="","",INDEX(Entries!$J$2:$K999,MATCH(1,($C26=Entries!$J$2:$J999)*(Entries!$C$2:$C999=$B26),0),2)),"")</f>
        <v/>
      </c>
      <c r="G26" s="106" t="str">
        <f>IF(F26="","",F27)</f>
        <v/>
      </c>
      <c r="H26" s="106" t="str">
        <f t="shared" si="8"/>
        <v/>
      </c>
      <c r="I26" s="156" t="str">
        <f t="shared" ref="I26:T26" si="118">IF($H26="","",IF(RAND()&lt;$H26,1,0))</f>
        <v/>
      </c>
      <c r="J26" s="156" t="str">
        <f t="shared" si="118"/>
        <v/>
      </c>
      <c r="K26" s="156" t="str">
        <f t="shared" si="118"/>
        <v/>
      </c>
      <c r="L26" s="156" t="str">
        <f t="shared" si="118"/>
        <v/>
      </c>
      <c r="M26" s="156" t="str">
        <f t="shared" si="118"/>
        <v/>
      </c>
      <c r="N26" s="156" t="str">
        <f t="shared" si="118"/>
        <v/>
      </c>
      <c r="O26" s="156" t="str">
        <f t="shared" si="118"/>
        <v/>
      </c>
      <c r="P26" s="156" t="str">
        <f t="shared" si="118"/>
        <v/>
      </c>
      <c r="Q26" s="156" t="str">
        <f t="shared" si="118"/>
        <v/>
      </c>
      <c r="R26" s="156" t="str">
        <f t="shared" si="118"/>
        <v/>
      </c>
      <c r="S26" s="156" t="str">
        <f t="shared" si="118"/>
        <v/>
      </c>
      <c r="T26" s="156" t="str">
        <f t="shared" si="118"/>
        <v/>
      </c>
      <c r="U26" s="157" t="str">
        <f t="shared" si="10"/>
        <v/>
      </c>
      <c r="V26" s="106" t="str">
        <f t="shared" si="11"/>
        <v/>
      </c>
      <c r="W26" s="156" t="str">
        <f t="shared" ref="W26:AH26" si="119">IF($V26="","",IF(RAND()&lt;$V26,1,0))</f>
        <v/>
      </c>
      <c r="X26" s="156" t="str">
        <f t="shared" si="119"/>
        <v/>
      </c>
      <c r="Y26" s="156" t="str">
        <f t="shared" si="119"/>
        <v/>
      </c>
      <c r="Z26" s="156" t="str">
        <f t="shared" si="119"/>
        <v/>
      </c>
      <c r="AA26" s="156" t="str">
        <f t="shared" si="119"/>
        <v/>
      </c>
      <c r="AB26" s="156" t="str">
        <f t="shared" si="119"/>
        <v/>
      </c>
      <c r="AC26" s="156" t="str">
        <f t="shared" si="119"/>
        <v/>
      </c>
      <c r="AD26" s="156" t="str">
        <f t="shared" si="119"/>
        <v/>
      </c>
      <c r="AE26" s="156" t="str">
        <f t="shared" si="119"/>
        <v/>
      </c>
      <c r="AF26" s="156" t="str">
        <f t="shared" si="119"/>
        <v/>
      </c>
      <c r="AG26" s="156" t="str">
        <f t="shared" si="119"/>
        <v/>
      </c>
      <c r="AH26" s="156" t="str">
        <f t="shared" si="119"/>
        <v/>
      </c>
      <c r="AI26" s="157" t="str">
        <f t="shared" si="13"/>
        <v/>
      </c>
      <c r="AJ26" s="156" t="str">
        <f t="shared" ref="AJ26:AM26" si="120">IF($V26="","",IF(RAND()&lt;$V26,1,0))</f>
        <v/>
      </c>
      <c r="AK26" s="156" t="str">
        <f t="shared" si="120"/>
        <v/>
      </c>
      <c r="AL26" s="156" t="str">
        <f t="shared" si="120"/>
        <v/>
      </c>
      <c r="AM26" s="156" t="str">
        <f t="shared" si="120"/>
        <v/>
      </c>
      <c r="AN26" s="157" t="str">
        <f>IF($V26="","",IF(OR(AND($F$2=TRUE,U26+(2*AI26)=(2*U27)+AI27),AND($F$2=0,U26+AI26=U27+AI27)),SUM($AJ26:$AM26),0))</f>
        <v/>
      </c>
      <c r="AO26" s="105" t="str">
        <f t="shared" ref="AO26:BH26" si="121">IF(OR($C26="",$F26=""),"",IF(RAND()&lt;0.65,1,0))</f>
        <v/>
      </c>
      <c r="AP26" s="105" t="str">
        <f t="shared" si="121"/>
        <v/>
      </c>
      <c r="AQ26" s="105" t="str">
        <f t="shared" si="121"/>
        <v/>
      </c>
      <c r="AR26" s="105" t="str">
        <f t="shared" si="121"/>
        <v/>
      </c>
      <c r="AS26" s="105" t="str">
        <f t="shared" si="121"/>
        <v/>
      </c>
      <c r="AT26" s="105" t="str">
        <f t="shared" si="121"/>
        <v/>
      </c>
      <c r="AU26" s="105" t="str">
        <f t="shared" si="121"/>
        <v/>
      </c>
      <c r="AV26" s="105" t="str">
        <f t="shared" si="121"/>
        <v/>
      </c>
      <c r="AW26" s="105" t="str">
        <f t="shared" si="121"/>
        <v/>
      </c>
      <c r="AX26" s="105" t="str">
        <f t="shared" si="121"/>
        <v/>
      </c>
      <c r="AY26" s="105" t="str">
        <f t="shared" si="121"/>
        <v/>
      </c>
      <c r="AZ26" s="105" t="str">
        <f t="shared" si="121"/>
        <v/>
      </c>
      <c r="BA26" s="105" t="str">
        <f t="shared" si="121"/>
        <v/>
      </c>
      <c r="BB26" s="105" t="str">
        <f t="shared" si="121"/>
        <v/>
      </c>
      <c r="BC26" s="105" t="str">
        <f t="shared" si="121"/>
        <v/>
      </c>
      <c r="BD26" s="105" t="str">
        <f t="shared" si="121"/>
        <v/>
      </c>
      <c r="BE26" s="105" t="str">
        <f t="shared" si="121"/>
        <v/>
      </c>
      <c r="BF26" s="105" t="str">
        <f t="shared" si="121"/>
        <v/>
      </c>
      <c r="BG26" s="105" t="str">
        <f t="shared" si="121"/>
        <v/>
      </c>
      <c r="BH26" s="105" t="str">
        <f t="shared" si="121"/>
        <v/>
      </c>
      <c r="BI26" s="105">
        <f t="shared" ref="BI26:BZ26" si="122">IF($C26="","",SUM($AO26:AQ26))</f>
        <v>0</v>
      </c>
      <c r="BJ26" s="105">
        <f t="shared" si="122"/>
        <v>0</v>
      </c>
      <c r="BK26" s="105">
        <f t="shared" si="122"/>
        <v>0</v>
      </c>
      <c r="BL26" s="105">
        <f t="shared" si="122"/>
        <v>0</v>
      </c>
      <c r="BM26" s="105">
        <f t="shared" si="122"/>
        <v>0</v>
      </c>
      <c r="BN26" s="105">
        <f t="shared" si="122"/>
        <v>0</v>
      </c>
      <c r="BO26" s="105">
        <f t="shared" si="122"/>
        <v>0</v>
      </c>
      <c r="BP26" s="105">
        <f t="shared" si="122"/>
        <v>0</v>
      </c>
      <c r="BQ26" s="105">
        <f t="shared" si="122"/>
        <v>0</v>
      </c>
      <c r="BR26" s="105">
        <f t="shared" si="122"/>
        <v>0</v>
      </c>
      <c r="BS26" s="105">
        <f t="shared" si="122"/>
        <v>0</v>
      </c>
      <c r="BT26" s="105">
        <f t="shared" si="122"/>
        <v>0</v>
      </c>
      <c r="BU26" s="105">
        <f t="shared" si="122"/>
        <v>0</v>
      </c>
      <c r="BV26" s="105">
        <f t="shared" si="122"/>
        <v>0</v>
      </c>
      <c r="BW26" s="105">
        <f t="shared" si="122"/>
        <v>0</v>
      </c>
      <c r="BX26" s="105">
        <f t="shared" si="122"/>
        <v>0</v>
      </c>
      <c r="BY26" s="105">
        <f t="shared" si="122"/>
        <v>0</v>
      </c>
      <c r="BZ26" s="105">
        <f t="shared" si="122"/>
        <v>0</v>
      </c>
      <c r="CA26" s="158" t="str">
        <f>IF(OR($C26="",$F26=""),"",IF(ABS(BI26-BI27)&gt;2,BI26,IF(ABS(BJ26-BJ27)&gt;1,BJ26,IF(BK26&lt;&gt;BK27,BK26,IF(BL26&lt;&gt;BL27,BL26,IF(BM26&lt;&gt;BM27,BM26,IF(BN26&lt;&gt;BN27,BN26,IF(BO26&lt;&gt;BO27,BO26,IF(BP26&lt;&gt;BP27,BP26,IF(BQ26&lt;&gt;BQ27,BQ26,IF(BR26&lt;&gt;BR27,BR26,IF(BS26&lt;&gt;BS27,BS26,IF(BT26&lt;&gt;BT27,BT26,IF(BU26&lt;&gt;BU27,BU26,IF(BV26&lt;&gt;BV27,BV26,IF(BW26&lt;&gt;BW27,BW26,IF(BX26&lt;&gt;BX27,BX26,IF(BY26&lt;&gt;BY27,BY26,IF(BZ26&lt;&gt;BZ27,BZ26,CONCATENATE(BZ26,"?"))))))))))))))))))))</f>
        <v/>
      </c>
      <c r="CB26" s="158" t="str">
        <f>IF(OR($C26="",$F26=""),"",IF(U26+AI26&gt;U27+AI27,1,IF(U26+AI26&lt;U27+AI27,2,IF(CC26&gt;CD26,1,IF(CC26&lt;CD26,2,IF(U26+AI26+AN26&gt;U27+AI27+AN27,1,IF(U26+AI26+AN26&lt;U27+AI27+AN27,2,IF(AI26+AN26&gt;U27,1,IF(AI26+AN26&lt;U27,2,IF(CA26&gt;CA27,1,IF(CA27&gt;CA26,2,0)))))))))))</f>
        <v/>
      </c>
      <c r="CC26" s="105" t="str">
        <f>IF(OR($C26="",$F26=""),"",(AI26+AN26)*$F$2)</f>
        <v/>
      </c>
      <c r="CD26" s="105" t="str">
        <f>IF(OR($C26="",$F26=""),"",U27*$F$2)</f>
        <v/>
      </c>
      <c r="CE26" s="105" t="str">
        <f>IF(OR($C26="",$F26=""),"",CONCATENATE(RIGHT(C26,5)," ",REPT(" ",31-LEN(C26)),LEFT(C26,LEN(C26)-6),"  "))</f>
        <v/>
      </c>
      <c r="CF26" s="105" t="str">
        <f>IF(OR($C26="",$F26=""),"",CONCATENATE(RIGHT(C26,5)," ",REPT(" ",31-LEN(C26)),IF(CB26=1,"[b]",""),IF(AND(CB26=1,D$1&lt;&gt;""),CONCATENATE("[color=",D$1,"]"),IF(AND(CB26=2,D$2&lt;&gt;""),CONCATENATE("[color=",D$2,"]"),"")),LEFT(C26,LEN(C26)-6),IF(CB26=1,CONCATENATE(IF(D$1&lt;&gt;"","[/color]",""),"[/b]"),IF(AND(CB26=2,D$2&lt;&gt;""),"[/color]","")),"  "))</f>
        <v/>
      </c>
      <c r="CG26" s="156" t="str">
        <f>IF(OR($C26="",$F26=""),"",IF(OR(AND(U26+AI26=U27+AI27,CC26&gt;CD26),AND(U26=AI27,U27=AI26,AN26=AN27,AN26&gt;0)),"a",IF(AND(U26=AI27,U27=AI26,AN26=AN27,CA26&gt;CA27),"p"," ")))</f>
        <v/>
      </c>
      <c r="CH26" s="156" t="str">
        <f>IF(OR($C26="",$F26=""),"",IF(AND(U26=AI27,U27=AI26),CONCATENATE(IF(U26+AI26+AN26&lt;10," ",""),U26+AI26+AN26,"–",U27+AI27+AN27,IF(U27+AI27+AN27&lt;10," ","")),CONCATENATE(IF(U26+AI26&lt;10," ",""),U26+AI26,"–",U27+AI27,IF(U27+AI27&lt;10," ",""))))</f>
        <v/>
      </c>
      <c r="CI26" s="156" t="str">
        <f>IF(OR($C26="",$F26=""),"",IF(AND(U26+AI26=U27+AI27,CC26&lt;CD26),"a",IF(AND(U26=AI27,U27=AI26,AN26=0,AN27=0,CA26&lt;CA27),"p"," ")))</f>
        <v/>
      </c>
      <c r="CJ26" s="156" t="str">
        <f>IF(OR($C26="",$F26=""),"",CONCATENATE("  ",LEFT(C27,LEN(C27)-6),REPT(" ",31-LEN(C27))," ",RIGHT(C27,5)))</f>
        <v/>
      </c>
      <c r="CK26" s="105" t="str">
        <f>IF(OR($C26="",$F26=""),"",CONCATENATE("  ",IF(CB26=2,"[b]",""),IF(AND(CB26=2,D$1&lt;&gt;""),CONCATENATE("[color=",D$1,"]"),IF(AND(CB26=1,D$2&lt;&gt;""),CONCATENATE("[color=",D$2,"]"),"")),LEFT(C27,LEN(C27)-6),IF(CB26=2,CONCATENATE(IF(D$1&lt;&gt;"","[/color]",""),"[/b]"),IF(AND(CB26=1,D$2&lt;&gt;""),"[/color]","")),REPT(" ",31-LEN(C27))," ",RIGHT(C27,5)))</f>
        <v/>
      </c>
      <c r="CL26" s="156" t="str">
        <f>IF(OR($C26="",$F26=""),"",CONCATENATE(IF(U26&lt;10," ",""),U26,"–",U27,IF(U27&lt;10," ","")))</f>
        <v/>
      </c>
      <c r="CM26" s="156" t="str">
        <f>IF(OR($C26="",$F26=""),"",IF(AND(U26=AI27,U27=AI26),CONCATENATE(IF(AI26+AN26&lt;10," ",""),AI26+AN26,"–",AI27+AN27,IF(AI27+AN27&lt;10," ","")),CONCATENATE(IF(AI26&lt;10," ",""),AI26,"–",AI27,IF(AI27&lt;10," ",""))))</f>
        <v/>
      </c>
      <c r="CN26" s="105" t="str">
        <f>IF(OR($C26="",$F26=""),"",IF(AND(U26=AI27,U27=AI26,OR(AN26&lt;&gt;0,AN27&lt;&gt;0)),"(aet)",IF(AND(U26=AI27,U27=AI26,AN26=0,AN27=0),CONCATENATE("(",CA26,"–",CA27," pen)"),"")))</f>
        <v/>
      </c>
    </row>
    <row r="27" ht="9.0" customHeight="1">
      <c r="A27" s="152">
        <f t="shared" si="22"/>
        <v>0</v>
      </c>
      <c r="B27" s="93"/>
      <c r="C27" s="99" t="s">
        <v>1289</v>
      </c>
      <c r="D27" s="159" t="str">
        <f t="shared" si="6"/>
        <v>   </v>
      </c>
      <c r="E27" s="154" t="str">
        <f t="shared" si="7"/>
        <v>You need to select the competition in column B   </v>
      </c>
      <c r="F27" s="155" t="str">
        <f t="array" ref="F27">IFERROR(IF($C27="","",INDEX(Entries!$J$2:$K999,MATCH(1,($C27=Entries!$J$2:$J999)*(Entries!$C$2:$C999=$B27),0),2)),"")</f>
        <v/>
      </c>
      <c r="G27" s="106" t="str">
        <f>IF(F27="","",F26)</f>
        <v/>
      </c>
      <c r="H27" s="106" t="str">
        <f t="shared" si="8"/>
        <v/>
      </c>
      <c r="I27" s="156" t="str">
        <f t="shared" ref="I27:T27" si="123">IF($H27="","",IF(RAND()&lt;$H27,1,0))</f>
        <v/>
      </c>
      <c r="J27" s="156" t="str">
        <f t="shared" si="123"/>
        <v/>
      </c>
      <c r="K27" s="156" t="str">
        <f t="shared" si="123"/>
        <v/>
      </c>
      <c r="L27" s="156" t="str">
        <f t="shared" si="123"/>
        <v/>
      </c>
      <c r="M27" s="156" t="str">
        <f t="shared" si="123"/>
        <v/>
      </c>
      <c r="N27" s="156" t="str">
        <f t="shared" si="123"/>
        <v/>
      </c>
      <c r="O27" s="156" t="str">
        <f t="shared" si="123"/>
        <v/>
      </c>
      <c r="P27" s="156" t="str">
        <f t="shared" si="123"/>
        <v/>
      </c>
      <c r="Q27" s="156" t="str">
        <f t="shared" si="123"/>
        <v/>
      </c>
      <c r="R27" s="156" t="str">
        <f t="shared" si="123"/>
        <v/>
      </c>
      <c r="S27" s="156" t="str">
        <f t="shared" si="123"/>
        <v/>
      </c>
      <c r="T27" s="156" t="str">
        <f t="shared" si="123"/>
        <v/>
      </c>
      <c r="U27" s="157" t="str">
        <f t="shared" si="10"/>
        <v/>
      </c>
      <c r="V27" s="106" t="str">
        <f t="shared" si="11"/>
        <v/>
      </c>
      <c r="W27" s="156" t="str">
        <f t="shared" ref="W27:AH27" si="124">IF($V27="","",IF(RAND()&lt;$V27,1,0))</f>
        <v/>
      </c>
      <c r="X27" s="156" t="str">
        <f t="shared" si="124"/>
        <v/>
      </c>
      <c r="Y27" s="156" t="str">
        <f t="shared" si="124"/>
        <v/>
      </c>
      <c r="Z27" s="156" t="str">
        <f t="shared" si="124"/>
        <v/>
      </c>
      <c r="AA27" s="156" t="str">
        <f t="shared" si="124"/>
        <v/>
      </c>
      <c r="AB27" s="156" t="str">
        <f t="shared" si="124"/>
        <v/>
      </c>
      <c r="AC27" s="156" t="str">
        <f t="shared" si="124"/>
        <v/>
      </c>
      <c r="AD27" s="156" t="str">
        <f t="shared" si="124"/>
        <v/>
      </c>
      <c r="AE27" s="156" t="str">
        <f t="shared" si="124"/>
        <v/>
      </c>
      <c r="AF27" s="156" t="str">
        <f t="shared" si="124"/>
        <v/>
      </c>
      <c r="AG27" s="156" t="str">
        <f t="shared" si="124"/>
        <v/>
      </c>
      <c r="AH27" s="156" t="str">
        <f t="shared" si="124"/>
        <v/>
      </c>
      <c r="AI27" s="157" t="str">
        <f t="shared" si="13"/>
        <v/>
      </c>
      <c r="AJ27" s="156" t="str">
        <f t="shared" ref="AJ27:AM27" si="125">IF($V27="","",IF(RAND()&lt;$V27,1,0))</f>
        <v/>
      </c>
      <c r="AK27" s="156" t="str">
        <f t="shared" si="125"/>
        <v/>
      </c>
      <c r="AL27" s="156" t="str">
        <f t="shared" si="125"/>
        <v/>
      </c>
      <c r="AM27" s="156" t="str">
        <f t="shared" si="125"/>
        <v/>
      </c>
      <c r="AN27" s="157" t="str">
        <f>IF($V26="","",IF(OR(AND($F$2=TRUE,U27+(2*AI27)=(2*U26)+AI26),AND($F$2=0,U27+AI27=U26+AI26)),SUM($AJ27:$AM27),0))</f>
        <v/>
      </c>
      <c r="AO27" s="105" t="str">
        <f t="shared" ref="AO27:BH27" si="126">IF(OR($C27="",$F27=""),"",IF(RAND()&lt;0.65,1,0))</f>
        <v/>
      </c>
      <c r="AP27" s="105" t="str">
        <f t="shared" si="126"/>
        <v/>
      </c>
      <c r="AQ27" s="105" t="str">
        <f t="shared" si="126"/>
        <v/>
      </c>
      <c r="AR27" s="105" t="str">
        <f t="shared" si="126"/>
        <v/>
      </c>
      <c r="AS27" s="105" t="str">
        <f t="shared" si="126"/>
        <v/>
      </c>
      <c r="AT27" s="105" t="str">
        <f t="shared" si="126"/>
        <v/>
      </c>
      <c r="AU27" s="105" t="str">
        <f t="shared" si="126"/>
        <v/>
      </c>
      <c r="AV27" s="105" t="str">
        <f t="shared" si="126"/>
        <v/>
      </c>
      <c r="AW27" s="105" t="str">
        <f t="shared" si="126"/>
        <v/>
      </c>
      <c r="AX27" s="105" t="str">
        <f t="shared" si="126"/>
        <v/>
      </c>
      <c r="AY27" s="105" t="str">
        <f t="shared" si="126"/>
        <v/>
      </c>
      <c r="AZ27" s="105" t="str">
        <f t="shared" si="126"/>
        <v/>
      </c>
      <c r="BA27" s="105" t="str">
        <f t="shared" si="126"/>
        <v/>
      </c>
      <c r="BB27" s="105" t="str">
        <f t="shared" si="126"/>
        <v/>
      </c>
      <c r="BC27" s="105" t="str">
        <f t="shared" si="126"/>
        <v/>
      </c>
      <c r="BD27" s="105" t="str">
        <f t="shared" si="126"/>
        <v/>
      </c>
      <c r="BE27" s="105" t="str">
        <f t="shared" si="126"/>
        <v/>
      </c>
      <c r="BF27" s="105" t="str">
        <f t="shared" si="126"/>
        <v/>
      </c>
      <c r="BG27" s="105" t="str">
        <f t="shared" si="126"/>
        <v/>
      </c>
      <c r="BH27" s="105" t="str">
        <f t="shared" si="126"/>
        <v/>
      </c>
      <c r="BI27" s="105">
        <f t="shared" ref="BI27:BZ27" si="127">IF($C27="","",SUM($AO27:AQ27))</f>
        <v>0</v>
      </c>
      <c r="BJ27" s="105">
        <f t="shared" si="127"/>
        <v>0</v>
      </c>
      <c r="BK27" s="105">
        <f t="shared" si="127"/>
        <v>0</v>
      </c>
      <c r="BL27" s="105">
        <f t="shared" si="127"/>
        <v>0</v>
      </c>
      <c r="BM27" s="105">
        <f t="shared" si="127"/>
        <v>0</v>
      </c>
      <c r="BN27" s="105">
        <f t="shared" si="127"/>
        <v>0</v>
      </c>
      <c r="BO27" s="105">
        <f t="shared" si="127"/>
        <v>0</v>
      </c>
      <c r="BP27" s="105">
        <f t="shared" si="127"/>
        <v>0</v>
      </c>
      <c r="BQ27" s="105">
        <f t="shared" si="127"/>
        <v>0</v>
      </c>
      <c r="BR27" s="105">
        <f t="shared" si="127"/>
        <v>0</v>
      </c>
      <c r="BS27" s="105">
        <f t="shared" si="127"/>
        <v>0</v>
      </c>
      <c r="BT27" s="105">
        <f t="shared" si="127"/>
        <v>0</v>
      </c>
      <c r="BU27" s="105">
        <f t="shared" si="127"/>
        <v>0</v>
      </c>
      <c r="BV27" s="105">
        <f t="shared" si="127"/>
        <v>0</v>
      </c>
      <c r="BW27" s="105">
        <f t="shared" si="127"/>
        <v>0</v>
      </c>
      <c r="BX27" s="105">
        <f t="shared" si="127"/>
        <v>0</v>
      </c>
      <c r="BY27" s="105">
        <f t="shared" si="127"/>
        <v>0</v>
      </c>
      <c r="BZ27" s="105">
        <f t="shared" si="127"/>
        <v>0</v>
      </c>
      <c r="CA27" s="158" t="str">
        <f>IF(OR($C27="",$F27=""),"",IF(ABS(BI27-BI26)&gt;2,BI27,IF(ABS(BJ27-BJ26)&gt;1,BJ27,IF(BK27&lt;&gt;BK26,BK27,IF(BL27&lt;&gt;BL26,BL27,IF(BM27&lt;&gt;BM26,BM27,IF(BN27&lt;&gt;BN26,BN27,IF(BO27&lt;&gt;BO26,BO27,IF(BP27&lt;&gt;BP26,BP27,IF(BQ27&lt;&gt;BQ26,BQ27,IF(BR27&lt;&gt;BR26,BR27,IF(BS27&lt;&gt;BS26,BS27,IF(BT27&lt;&gt;BT26,BT27,IF(BU27&lt;&gt;BU26,BU27,IF(BV27&lt;&gt;BV26,BV27,IF(BW27&lt;&gt;BW26,BW27,IF(BX27&lt;&gt;BX26,BX27,IF(BY27&lt;&gt;BY26,BY27,IF(BZ27&lt;&gt;BZ26,BZ27,CONCATENATE(BZ27,"?"))))))))))))))))))))</f>
        <v/>
      </c>
      <c r="CB27" s="158"/>
      <c r="CC27" s="158"/>
      <c r="CD27" s="158"/>
      <c r="CE27" s="158" t="str">
        <f>IF(AND(C26&lt;&gt;"",C27&lt;&gt;"",F26="",F27=""),"You need to select the competition in column B","")</f>
        <v>You need to select the competition in column B</v>
      </c>
      <c r="CF27" s="105"/>
      <c r="CG27" s="156"/>
      <c r="CH27" s="156"/>
      <c r="CI27" s="156"/>
      <c r="CJ27" s="156"/>
      <c r="CK27" s="105"/>
      <c r="CL27" s="156"/>
      <c r="CM27" s="156"/>
      <c r="CN27" s="105"/>
    </row>
    <row r="28" ht="9.0" customHeight="1">
      <c r="A28" s="152">
        <f t="shared" si="22"/>
        <v>1</v>
      </c>
      <c r="B28" s="93"/>
      <c r="C28" s="99" t="s">
        <v>1290</v>
      </c>
      <c r="D28" s="153" t="str">
        <f t="shared" si="6"/>
        <v>   </v>
      </c>
      <c r="E28" s="154" t="str">
        <f t="shared" si="7"/>
        <v>   </v>
      </c>
      <c r="F28" s="155" t="str">
        <f t="array" ref="F28">IFERROR(IF($C28="","",INDEX(Entries!$J$2:$K999,MATCH(1,($C28=Entries!$J$2:$J999)*(Entries!$C$2:$C999=$B28),0),2)),"")</f>
        <v/>
      </c>
      <c r="G28" s="106" t="str">
        <f>IF(F28="","",F29)</f>
        <v/>
      </c>
      <c r="H28" s="106" t="str">
        <f t="shared" si="8"/>
        <v/>
      </c>
      <c r="I28" s="156" t="str">
        <f t="shared" ref="I28:T28" si="128">IF($H28="","",IF(RAND()&lt;$H28,1,0))</f>
        <v/>
      </c>
      <c r="J28" s="156" t="str">
        <f t="shared" si="128"/>
        <v/>
      </c>
      <c r="K28" s="156" t="str">
        <f t="shared" si="128"/>
        <v/>
      </c>
      <c r="L28" s="156" t="str">
        <f t="shared" si="128"/>
        <v/>
      </c>
      <c r="M28" s="156" t="str">
        <f t="shared" si="128"/>
        <v/>
      </c>
      <c r="N28" s="156" t="str">
        <f t="shared" si="128"/>
        <v/>
      </c>
      <c r="O28" s="156" t="str">
        <f t="shared" si="128"/>
        <v/>
      </c>
      <c r="P28" s="156" t="str">
        <f t="shared" si="128"/>
        <v/>
      </c>
      <c r="Q28" s="156" t="str">
        <f t="shared" si="128"/>
        <v/>
      </c>
      <c r="R28" s="156" t="str">
        <f t="shared" si="128"/>
        <v/>
      </c>
      <c r="S28" s="156" t="str">
        <f t="shared" si="128"/>
        <v/>
      </c>
      <c r="T28" s="156" t="str">
        <f t="shared" si="128"/>
        <v/>
      </c>
      <c r="U28" s="157" t="str">
        <f t="shared" si="10"/>
        <v/>
      </c>
      <c r="V28" s="106" t="str">
        <f t="shared" si="11"/>
        <v/>
      </c>
      <c r="W28" s="156" t="str">
        <f t="shared" ref="W28:AH28" si="129">IF($V28="","",IF(RAND()&lt;$V28,1,0))</f>
        <v/>
      </c>
      <c r="X28" s="156" t="str">
        <f t="shared" si="129"/>
        <v/>
      </c>
      <c r="Y28" s="156" t="str">
        <f t="shared" si="129"/>
        <v/>
      </c>
      <c r="Z28" s="156" t="str">
        <f t="shared" si="129"/>
        <v/>
      </c>
      <c r="AA28" s="156" t="str">
        <f t="shared" si="129"/>
        <v/>
      </c>
      <c r="AB28" s="156" t="str">
        <f t="shared" si="129"/>
        <v/>
      </c>
      <c r="AC28" s="156" t="str">
        <f t="shared" si="129"/>
        <v/>
      </c>
      <c r="AD28" s="156" t="str">
        <f t="shared" si="129"/>
        <v/>
      </c>
      <c r="AE28" s="156" t="str">
        <f t="shared" si="129"/>
        <v/>
      </c>
      <c r="AF28" s="156" t="str">
        <f t="shared" si="129"/>
        <v/>
      </c>
      <c r="AG28" s="156" t="str">
        <f t="shared" si="129"/>
        <v/>
      </c>
      <c r="AH28" s="156" t="str">
        <f t="shared" si="129"/>
        <v/>
      </c>
      <c r="AI28" s="157" t="str">
        <f t="shared" si="13"/>
        <v/>
      </c>
      <c r="AJ28" s="156" t="str">
        <f t="shared" ref="AJ28:AM28" si="130">IF($V28="","",IF(RAND()&lt;$V28,1,0))</f>
        <v/>
      </c>
      <c r="AK28" s="156" t="str">
        <f t="shared" si="130"/>
        <v/>
      </c>
      <c r="AL28" s="156" t="str">
        <f t="shared" si="130"/>
        <v/>
      </c>
      <c r="AM28" s="156" t="str">
        <f t="shared" si="130"/>
        <v/>
      </c>
      <c r="AN28" s="157" t="str">
        <f>IF($V28="","",IF(OR(AND($F$2=TRUE,U28+(2*AI28)=(2*U29)+AI29),AND($F$2=0,U28+AI28=U29+AI29)),SUM($AJ28:$AM28),0))</f>
        <v/>
      </c>
      <c r="AO28" s="105" t="str">
        <f t="shared" ref="AO28:BH28" si="131">IF(OR($C28="",$F28=""),"",IF(RAND()&lt;0.65,1,0))</f>
        <v/>
      </c>
      <c r="AP28" s="105" t="str">
        <f t="shared" si="131"/>
        <v/>
      </c>
      <c r="AQ28" s="105" t="str">
        <f t="shared" si="131"/>
        <v/>
      </c>
      <c r="AR28" s="105" t="str">
        <f t="shared" si="131"/>
        <v/>
      </c>
      <c r="AS28" s="105" t="str">
        <f t="shared" si="131"/>
        <v/>
      </c>
      <c r="AT28" s="105" t="str">
        <f t="shared" si="131"/>
        <v/>
      </c>
      <c r="AU28" s="105" t="str">
        <f t="shared" si="131"/>
        <v/>
      </c>
      <c r="AV28" s="105" t="str">
        <f t="shared" si="131"/>
        <v/>
      </c>
      <c r="AW28" s="105" t="str">
        <f t="shared" si="131"/>
        <v/>
      </c>
      <c r="AX28" s="105" t="str">
        <f t="shared" si="131"/>
        <v/>
      </c>
      <c r="AY28" s="105" t="str">
        <f t="shared" si="131"/>
        <v/>
      </c>
      <c r="AZ28" s="105" t="str">
        <f t="shared" si="131"/>
        <v/>
      </c>
      <c r="BA28" s="105" t="str">
        <f t="shared" si="131"/>
        <v/>
      </c>
      <c r="BB28" s="105" t="str">
        <f t="shared" si="131"/>
        <v/>
      </c>
      <c r="BC28" s="105" t="str">
        <f t="shared" si="131"/>
        <v/>
      </c>
      <c r="BD28" s="105" t="str">
        <f t="shared" si="131"/>
        <v/>
      </c>
      <c r="BE28" s="105" t="str">
        <f t="shared" si="131"/>
        <v/>
      </c>
      <c r="BF28" s="105" t="str">
        <f t="shared" si="131"/>
        <v/>
      </c>
      <c r="BG28" s="105" t="str">
        <f t="shared" si="131"/>
        <v/>
      </c>
      <c r="BH28" s="105" t="str">
        <f t="shared" si="131"/>
        <v/>
      </c>
      <c r="BI28" s="105">
        <f t="shared" ref="BI28:BZ28" si="132">IF($C28="","",SUM($AO28:AQ28))</f>
        <v>0</v>
      </c>
      <c r="BJ28" s="105">
        <f t="shared" si="132"/>
        <v>0</v>
      </c>
      <c r="BK28" s="105">
        <f t="shared" si="132"/>
        <v>0</v>
      </c>
      <c r="BL28" s="105">
        <f t="shared" si="132"/>
        <v>0</v>
      </c>
      <c r="BM28" s="105">
        <f t="shared" si="132"/>
        <v>0</v>
      </c>
      <c r="BN28" s="105">
        <f t="shared" si="132"/>
        <v>0</v>
      </c>
      <c r="BO28" s="105">
        <f t="shared" si="132"/>
        <v>0</v>
      </c>
      <c r="BP28" s="105">
        <f t="shared" si="132"/>
        <v>0</v>
      </c>
      <c r="BQ28" s="105">
        <f t="shared" si="132"/>
        <v>0</v>
      </c>
      <c r="BR28" s="105">
        <f t="shared" si="132"/>
        <v>0</v>
      </c>
      <c r="BS28" s="105">
        <f t="shared" si="132"/>
        <v>0</v>
      </c>
      <c r="BT28" s="105">
        <f t="shared" si="132"/>
        <v>0</v>
      </c>
      <c r="BU28" s="105">
        <f t="shared" si="132"/>
        <v>0</v>
      </c>
      <c r="BV28" s="105">
        <f t="shared" si="132"/>
        <v>0</v>
      </c>
      <c r="BW28" s="105">
        <f t="shared" si="132"/>
        <v>0</v>
      </c>
      <c r="BX28" s="105">
        <f t="shared" si="132"/>
        <v>0</v>
      </c>
      <c r="BY28" s="105">
        <f t="shared" si="132"/>
        <v>0</v>
      </c>
      <c r="BZ28" s="105">
        <f t="shared" si="132"/>
        <v>0</v>
      </c>
      <c r="CA28" s="158" t="str">
        <f>IF(OR($C28="",$F28=""),"",IF(ABS(BI28-BI29)&gt;2,BI28,IF(ABS(BJ28-BJ29)&gt;1,BJ28,IF(BK28&lt;&gt;BK29,BK28,IF(BL28&lt;&gt;BL29,BL28,IF(BM28&lt;&gt;BM29,BM28,IF(BN28&lt;&gt;BN29,BN28,IF(BO28&lt;&gt;BO29,BO28,IF(BP28&lt;&gt;BP29,BP28,IF(BQ28&lt;&gt;BQ29,BQ28,IF(BR28&lt;&gt;BR29,BR28,IF(BS28&lt;&gt;BS29,BS28,IF(BT28&lt;&gt;BT29,BT28,IF(BU28&lt;&gt;BU29,BU28,IF(BV28&lt;&gt;BV29,BV28,IF(BW28&lt;&gt;BW29,BW28,IF(BX28&lt;&gt;BX29,BX28,IF(BY28&lt;&gt;BY29,BY28,IF(BZ28&lt;&gt;BZ29,BZ28,CONCATENATE(BZ28,"?"))))))))))))))))))))</f>
        <v/>
      </c>
      <c r="CB28" s="158" t="str">
        <f>IF(OR($C28="",$F28=""),"",IF(U28+AI28&gt;U29+AI29,1,IF(U28+AI28&lt;U29+AI29,2,IF(CC28&gt;CD28,1,IF(CC28&lt;CD28,2,IF(U28+AI28+AN28&gt;U29+AI29+AN29,1,IF(U28+AI28+AN28&lt;U29+AI29+AN29,2,IF(AI28+AN28&gt;U29,1,IF(AI28+AN28&lt;U29,2,IF(CA28&gt;CA29,1,IF(CA29&gt;CA28,2,0)))))))))))</f>
        <v/>
      </c>
      <c r="CC28" s="105" t="str">
        <f>IF(OR($C28="",$F28=""),"",(AI28+AN28)*$F$2)</f>
        <v/>
      </c>
      <c r="CD28" s="105" t="str">
        <f>IF(OR($C28="",$F28=""),"",U29*$F$2)</f>
        <v/>
      </c>
      <c r="CE28" s="105" t="str">
        <f>IF(OR($C28="",$F28=""),"",CONCATENATE(RIGHT(C28,5)," ",REPT(" ",31-LEN(C28)),LEFT(C28,LEN(C28)-6),"  "))</f>
        <v/>
      </c>
      <c r="CF28" s="105" t="str">
        <f>IF(OR($C28="",$F28=""),"",CONCATENATE(RIGHT(C28,5)," ",REPT(" ",31-LEN(C28)),IF(CB28=1,"[b]",""),IF(AND(CB28=1,D$1&lt;&gt;""),CONCATENATE("[color=",D$1,"]"),IF(AND(CB28=2,D$2&lt;&gt;""),CONCATENATE("[color=",D$2,"]"),"")),LEFT(C28,LEN(C28)-6),IF(CB28=1,CONCATENATE(IF(D$1&lt;&gt;"","[/color]",""),"[/b]"),IF(AND(CB28=2,D$2&lt;&gt;""),"[/color]","")),"  "))</f>
        <v/>
      </c>
      <c r="CG28" s="156" t="str">
        <f>IF(OR($C28="",$F28=""),"",IF(OR(AND(U28+AI28=U29+AI29,CC28&gt;CD28),AND(U28=AI29,U29=AI28,AN28=AN29,AN28&gt;0)),"a",IF(AND(U28=AI29,U29=AI28,AN28=AN29,CA28&gt;CA29),"p"," ")))</f>
        <v/>
      </c>
      <c r="CH28" s="156" t="str">
        <f>IF(OR($C28="",$F28=""),"",IF(AND(U28=AI29,U29=AI28),CONCATENATE(IF(U28+AI28+AN28&lt;10," ",""),U28+AI28+AN28,"–",U29+AI29+AN29,IF(U29+AI29+AN29&lt;10," ","")),CONCATENATE(IF(U28+AI28&lt;10," ",""),U28+AI28,"–",U29+AI29,IF(U29+AI29&lt;10," ",""))))</f>
        <v/>
      </c>
      <c r="CI28" s="156" t="str">
        <f>IF(OR($C28="",$F28=""),"",IF(AND(U28+AI28=U29+AI29,CC28&lt;CD28),"a",IF(AND(U28=AI29,U29=AI28,AN28=0,AN29=0,CA28&lt;CA29),"p"," ")))</f>
        <v/>
      </c>
      <c r="CJ28" s="156" t="str">
        <f>IF(OR($C28="",$F28=""),"",CONCATENATE("  ",LEFT(C29,LEN(C29)-6),REPT(" ",31-LEN(C29))," ",RIGHT(C29,5)))</f>
        <v/>
      </c>
      <c r="CK28" s="105" t="str">
        <f>IF(OR($C28="",$F28=""),"",CONCATENATE("  ",IF(CB28=2,"[b]",""),IF(AND(CB28=2,D$1&lt;&gt;""),CONCATENATE("[color=",D$1,"]"),IF(AND(CB28=1,D$2&lt;&gt;""),CONCATENATE("[color=",D$2,"]"),"")),LEFT(C29,LEN(C29)-6),IF(CB28=2,CONCATENATE(IF(D$1&lt;&gt;"","[/color]",""),"[/b]"),IF(AND(CB28=1,D$2&lt;&gt;""),"[/color]","")),REPT(" ",31-LEN(C29))," ",RIGHT(C29,5)))</f>
        <v/>
      </c>
      <c r="CL28" s="156" t="str">
        <f>IF(OR($C28="",$F28=""),"",CONCATENATE(IF(U28&lt;10," ",""),U28,"–",U29,IF(U29&lt;10," ","")))</f>
        <v/>
      </c>
      <c r="CM28" s="156" t="str">
        <f>IF(OR($C28="",$F28=""),"",IF(AND(U28=AI29,U29=AI28),CONCATENATE(IF(AI28+AN28&lt;10," ",""),AI28+AN28,"–",AI29+AN29,IF(AI29+AN29&lt;10," ","")),CONCATENATE(IF(AI28&lt;10," ",""),AI28,"–",AI29,IF(AI29&lt;10," ",""))))</f>
        <v/>
      </c>
      <c r="CN28" s="105" t="str">
        <f>IF(OR($C28="",$F28=""),"",IF(AND(U28=AI29,U29=AI28,OR(AN28&lt;&gt;0,AN29&lt;&gt;0)),"(aet)",IF(AND(U28=AI29,U29=AI28,AN28=0,AN29=0),CONCATENATE("(",CA28,"–",CA29," pen)"),"")))</f>
        <v/>
      </c>
    </row>
    <row r="29" ht="9.0" customHeight="1">
      <c r="A29" s="152">
        <f t="shared" si="22"/>
        <v>1</v>
      </c>
      <c r="B29" s="93"/>
      <c r="C29" s="99" t="s">
        <v>1291</v>
      </c>
      <c r="D29" s="159" t="str">
        <f t="shared" si="6"/>
        <v>   </v>
      </c>
      <c r="E29" s="154" t="str">
        <f t="shared" si="7"/>
        <v>You need to select the competition in column B   </v>
      </c>
      <c r="F29" s="155" t="str">
        <f t="array" ref="F29">IFERROR(IF($C29="","",INDEX(Entries!$J$2:$K999,MATCH(1,($C29=Entries!$J$2:$J999)*(Entries!$C$2:$C999=$B29),0),2)),"")</f>
        <v/>
      </c>
      <c r="G29" s="106" t="str">
        <f>IF(F29="","",F28)</f>
        <v/>
      </c>
      <c r="H29" s="106" t="str">
        <f t="shared" si="8"/>
        <v/>
      </c>
      <c r="I29" s="156" t="str">
        <f t="shared" ref="I29:T29" si="133">IF($H29="","",IF(RAND()&lt;$H29,1,0))</f>
        <v/>
      </c>
      <c r="J29" s="156" t="str">
        <f t="shared" si="133"/>
        <v/>
      </c>
      <c r="K29" s="156" t="str">
        <f t="shared" si="133"/>
        <v/>
      </c>
      <c r="L29" s="156" t="str">
        <f t="shared" si="133"/>
        <v/>
      </c>
      <c r="M29" s="156" t="str">
        <f t="shared" si="133"/>
        <v/>
      </c>
      <c r="N29" s="156" t="str">
        <f t="shared" si="133"/>
        <v/>
      </c>
      <c r="O29" s="156" t="str">
        <f t="shared" si="133"/>
        <v/>
      </c>
      <c r="P29" s="156" t="str">
        <f t="shared" si="133"/>
        <v/>
      </c>
      <c r="Q29" s="156" t="str">
        <f t="shared" si="133"/>
        <v/>
      </c>
      <c r="R29" s="156" t="str">
        <f t="shared" si="133"/>
        <v/>
      </c>
      <c r="S29" s="156" t="str">
        <f t="shared" si="133"/>
        <v/>
      </c>
      <c r="T29" s="156" t="str">
        <f t="shared" si="133"/>
        <v/>
      </c>
      <c r="U29" s="157" t="str">
        <f t="shared" si="10"/>
        <v/>
      </c>
      <c r="V29" s="106" t="str">
        <f t="shared" si="11"/>
        <v/>
      </c>
      <c r="W29" s="156" t="str">
        <f t="shared" ref="W29:AH29" si="134">IF($V29="","",IF(RAND()&lt;$V29,1,0))</f>
        <v/>
      </c>
      <c r="X29" s="156" t="str">
        <f t="shared" si="134"/>
        <v/>
      </c>
      <c r="Y29" s="156" t="str">
        <f t="shared" si="134"/>
        <v/>
      </c>
      <c r="Z29" s="156" t="str">
        <f t="shared" si="134"/>
        <v/>
      </c>
      <c r="AA29" s="156" t="str">
        <f t="shared" si="134"/>
        <v/>
      </c>
      <c r="AB29" s="156" t="str">
        <f t="shared" si="134"/>
        <v/>
      </c>
      <c r="AC29" s="156" t="str">
        <f t="shared" si="134"/>
        <v/>
      </c>
      <c r="AD29" s="156" t="str">
        <f t="shared" si="134"/>
        <v/>
      </c>
      <c r="AE29" s="156" t="str">
        <f t="shared" si="134"/>
        <v/>
      </c>
      <c r="AF29" s="156" t="str">
        <f t="shared" si="134"/>
        <v/>
      </c>
      <c r="AG29" s="156" t="str">
        <f t="shared" si="134"/>
        <v/>
      </c>
      <c r="AH29" s="156" t="str">
        <f t="shared" si="134"/>
        <v/>
      </c>
      <c r="AI29" s="157" t="str">
        <f t="shared" si="13"/>
        <v/>
      </c>
      <c r="AJ29" s="156" t="str">
        <f t="shared" ref="AJ29:AM29" si="135">IF($V29="","",IF(RAND()&lt;$V29,1,0))</f>
        <v/>
      </c>
      <c r="AK29" s="156" t="str">
        <f t="shared" si="135"/>
        <v/>
      </c>
      <c r="AL29" s="156" t="str">
        <f t="shared" si="135"/>
        <v/>
      </c>
      <c r="AM29" s="156" t="str">
        <f t="shared" si="135"/>
        <v/>
      </c>
      <c r="AN29" s="157" t="str">
        <f>IF($V28="","",IF(OR(AND($F$2=TRUE,U29+(2*AI29)=(2*U28)+AI28),AND($F$2=0,U29+AI29=U28+AI28)),SUM($AJ29:$AM29),0))</f>
        <v/>
      </c>
      <c r="AO29" s="105" t="str">
        <f t="shared" ref="AO29:BH29" si="136">IF(OR($C29="",$F29=""),"",IF(RAND()&lt;0.65,1,0))</f>
        <v/>
      </c>
      <c r="AP29" s="105" t="str">
        <f t="shared" si="136"/>
        <v/>
      </c>
      <c r="AQ29" s="105" t="str">
        <f t="shared" si="136"/>
        <v/>
      </c>
      <c r="AR29" s="105" t="str">
        <f t="shared" si="136"/>
        <v/>
      </c>
      <c r="AS29" s="105" t="str">
        <f t="shared" si="136"/>
        <v/>
      </c>
      <c r="AT29" s="105" t="str">
        <f t="shared" si="136"/>
        <v/>
      </c>
      <c r="AU29" s="105" t="str">
        <f t="shared" si="136"/>
        <v/>
      </c>
      <c r="AV29" s="105" t="str">
        <f t="shared" si="136"/>
        <v/>
      </c>
      <c r="AW29" s="105" t="str">
        <f t="shared" si="136"/>
        <v/>
      </c>
      <c r="AX29" s="105" t="str">
        <f t="shared" si="136"/>
        <v/>
      </c>
      <c r="AY29" s="105" t="str">
        <f t="shared" si="136"/>
        <v/>
      </c>
      <c r="AZ29" s="105" t="str">
        <f t="shared" si="136"/>
        <v/>
      </c>
      <c r="BA29" s="105" t="str">
        <f t="shared" si="136"/>
        <v/>
      </c>
      <c r="BB29" s="105" t="str">
        <f t="shared" si="136"/>
        <v/>
      </c>
      <c r="BC29" s="105" t="str">
        <f t="shared" si="136"/>
        <v/>
      </c>
      <c r="BD29" s="105" t="str">
        <f t="shared" si="136"/>
        <v/>
      </c>
      <c r="BE29" s="105" t="str">
        <f t="shared" si="136"/>
        <v/>
      </c>
      <c r="BF29" s="105" t="str">
        <f t="shared" si="136"/>
        <v/>
      </c>
      <c r="BG29" s="105" t="str">
        <f t="shared" si="136"/>
        <v/>
      </c>
      <c r="BH29" s="105" t="str">
        <f t="shared" si="136"/>
        <v/>
      </c>
      <c r="BI29" s="105">
        <f t="shared" ref="BI29:BZ29" si="137">IF($C29="","",SUM($AO29:AQ29))</f>
        <v>0</v>
      </c>
      <c r="BJ29" s="105">
        <f t="shared" si="137"/>
        <v>0</v>
      </c>
      <c r="BK29" s="105">
        <f t="shared" si="137"/>
        <v>0</v>
      </c>
      <c r="BL29" s="105">
        <f t="shared" si="137"/>
        <v>0</v>
      </c>
      <c r="BM29" s="105">
        <f t="shared" si="137"/>
        <v>0</v>
      </c>
      <c r="BN29" s="105">
        <f t="shared" si="137"/>
        <v>0</v>
      </c>
      <c r="BO29" s="105">
        <f t="shared" si="137"/>
        <v>0</v>
      </c>
      <c r="BP29" s="105">
        <f t="shared" si="137"/>
        <v>0</v>
      </c>
      <c r="BQ29" s="105">
        <f t="shared" si="137"/>
        <v>0</v>
      </c>
      <c r="BR29" s="105">
        <f t="shared" si="137"/>
        <v>0</v>
      </c>
      <c r="BS29" s="105">
        <f t="shared" si="137"/>
        <v>0</v>
      </c>
      <c r="BT29" s="105">
        <f t="shared" si="137"/>
        <v>0</v>
      </c>
      <c r="BU29" s="105">
        <f t="shared" si="137"/>
        <v>0</v>
      </c>
      <c r="BV29" s="105">
        <f t="shared" si="137"/>
        <v>0</v>
      </c>
      <c r="BW29" s="105">
        <f t="shared" si="137"/>
        <v>0</v>
      </c>
      <c r="BX29" s="105">
        <f t="shared" si="137"/>
        <v>0</v>
      </c>
      <c r="BY29" s="105">
        <f t="shared" si="137"/>
        <v>0</v>
      </c>
      <c r="BZ29" s="105">
        <f t="shared" si="137"/>
        <v>0</v>
      </c>
      <c r="CA29" s="158" t="str">
        <f>IF(OR($C29="",$F29=""),"",IF(ABS(BI29-BI28)&gt;2,BI29,IF(ABS(BJ29-BJ28)&gt;1,BJ29,IF(BK29&lt;&gt;BK28,BK29,IF(BL29&lt;&gt;BL28,BL29,IF(BM29&lt;&gt;BM28,BM29,IF(BN29&lt;&gt;BN28,BN29,IF(BO29&lt;&gt;BO28,BO29,IF(BP29&lt;&gt;BP28,BP29,IF(BQ29&lt;&gt;BQ28,BQ29,IF(BR29&lt;&gt;BR28,BR29,IF(BS29&lt;&gt;BS28,BS29,IF(BT29&lt;&gt;BT28,BT29,IF(BU29&lt;&gt;BU28,BU29,IF(BV29&lt;&gt;BV28,BV29,IF(BW29&lt;&gt;BW28,BW29,IF(BX29&lt;&gt;BX28,BX29,IF(BY29&lt;&gt;BY28,BY29,IF(BZ29&lt;&gt;BZ28,BZ29,CONCATENATE(BZ29,"?"))))))))))))))))))))</f>
        <v/>
      </c>
      <c r="CB29" s="158"/>
      <c r="CC29" s="158"/>
      <c r="CD29" s="158"/>
      <c r="CE29" s="158" t="str">
        <f>IF(AND(C28&lt;&gt;"",C29&lt;&gt;"",F28="",F29=""),"You need to select the competition in column B","")</f>
        <v>You need to select the competition in column B</v>
      </c>
      <c r="CF29" s="105"/>
      <c r="CG29" s="156"/>
      <c r="CH29" s="156"/>
      <c r="CI29" s="156"/>
      <c r="CJ29" s="156"/>
      <c r="CK29" s="105"/>
      <c r="CL29" s="156"/>
      <c r="CM29" s="156"/>
      <c r="CN29" s="105"/>
    </row>
    <row r="30" ht="9.0" customHeight="1">
      <c r="A30" s="152">
        <f t="shared" si="22"/>
        <v>0</v>
      </c>
      <c r="B30" s="93"/>
      <c r="C30" s="99" t="s">
        <v>1292</v>
      </c>
      <c r="D30" s="153" t="str">
        <f t="shared" si="6"/>
        <v>   </v>
      </c>
      <c r="E30" s="154" t="str">
        <f t="shared" si="7"/>
        <v>   </v>
      </c>
      <c r="F30" s="155" t="str">
        <f t="array" ref="F30">IFERROR(IF($C30="","",INDEX(Entries!$J$2:$K999,MATCH(1,($C30=Entries!$J$2:$J999)*(Entries!$C$2:$C999=$B30),0),2)),"")</f>
        <v/>
      </c>
      <c r="G30" s="106" t="str">
        <f>IF(F30="","",F31)</f>
        <v/>
      </c>
      <c r="H30" s="106" t="str">
        <f t="shared" si="8"/>
        <v/>
      </c>
      <c r="I30" s="156" t="str">
        <f t="shared" ref="I30:T30" si="138">IF($H30="","",IF(RAND()&lt;$H30,1,0))</f>
        <v/>
      </c>
      <c r="J30" s="156" t="str">
        <f t="shared" si="138"/>
        <v/>
      </c>
      <c r="K30" s="156" t="str">
        <f t="shared" si="138"/>
        <v/>
      </c>
      <c r="L30" s="156" t="str">
        <f t="shared" si="138"/>
        <v/>
      </c>
      <c r="M30" s="156" t="str">
        <f t="shared" si="138"/>
        <v/>
      </c>
      <c r="N30" s="156" t="str">
        <f t="shared" si="138"/>
        <v/>
      </c>
      <c r="O30" s="156" t="str">
        <f t="shared" si="138"/>
        <v/>
      </c>
      <c r="P30" s="156" t="str">
        <f t="shared" si="138"/>
        <v/>
      </c>
      <c r="Q30" s="156" t="str">
        <f t="shared" si="138"/>
        <v/>
      </c>
      <c r="R30" s="156" t="str">
        <f t="shared" si="138"/>
        <v/>
      </c>
      <c r="S30" s="156" t="str">
        <f t="shared" si="138"/>
        <v/>
      </c>
      <c r="T30" s="156" t="str">
        <f t="shared" si="138"/>
        <v/>
      </c>
      <c r="U30" s="157" t="str">
        <f t="shared" si="10"/>
        <v/>
      </c>
      <c r="V30" s="106" t="str">
        <f t="shared" si="11"/>
        <v/>
      </c>
      <c r="W30" s="156" t="str">
        <f t="shared" ref="W30:AH30" si="139">IF($V30="","",IF(RAND()&lt;$V30,1,0))</f>
        <v/>
      </c>
      <c r="X30" s="156" t="str">
        <f t="shared" si="139"/>
        <v/>
      </c>
      <c r="Y30" s="156" t="str">
        <f t="shared" si="139"/>
        <v/>
      </c>
      <c r="Z30" s="156" t="str">
        <f t="shared" si="139"/>
        <v/>
      </c>
      <c r="AA30" s="156" t="str">
        <f t="shared" si="139"/>
        <v/>
      </c>
      <c r="AB30" s="156" t="str">
        <f t="shared" si="139"/>
        <v/>
      </c>
      <c r="AC30" s="156" t="str">
        <f t="shared" si="139"/>
        <v/>
      </c>
      <c r="AD30" s="156" t="str">
        <f t="shared" si="139"/>
        <v/>
      </c>
      <c r="AE30" s="156" t="str">
        <f t="shared" si="139"/>
        <v/>
      </c>
      <c r="AF30" s="156" t="str">
        <f t="shared" si="139"/>
        <v/>
      </c>
      <c r="AG30" s="156" t="str">
        <f t="shared" si="139"/>
        <v/>
      </c>
      <c r="AH30" s="156" t="str">
        <f t="shared" si="139"/>
        <v/>
      </c>
      <c r="AI30" s="157" t="str">
        <f t="shared" si="13"/>
        <v/>
      </c>
      <c r="AJ30" s="156" t="str">
        <f t="shared" ref="AJ30:AM30" si="140">IF($V30="","",IF(RAND()&lt;$V30,1,0))</f>
        <v/>
      </c>
      <c r="AK30" s="156" t="str">
        <f t="shared" si="140"/>
        <v/>
      </c>
      <c r="AL30" s="156" t="str">
        <f t="shared" si="140"/>
        <v/>
      </c>
      <c r="AM30" s="156" t="str">
        <f t="shared" si="140"/>
        <v/>
      </c>
      <c r="AN30" s="157" t="str">
        <f>IF($V30="","",IF(OR(AND($F$2=TRUE,U30+(2*AI30)=(2*U31)+AI31),AND($F$2=0,U30+AI30=U31+AI31)),SUM($AJ30:$AM30),0))</f>
        <v/>
      </c>
      <c r="AO30" s="105" t="str">
        <f t="shared" ref="AO30:BH30" si="141">IF(OR($C30="",$F30=""),"",IF(RAND()&lt;0.65,1,0))</f>
        <v/>
      </c>
      <c r="AP30" s="105" t="str">
        <f t="shared" si="141"/>
        <v/>
      </c>
      <c r="AQ30" s="105" t="str">
        <f t="shared" si="141"/>
        <v/>
      </c>
      <c r="AR30" s="105" t="str">
        <f t="shared" si="141"/>
        <v/>
      </c>
      <c r="AS30" s="105" t="str">
        <f t="shared" si="141"/>
        <v/>
      </c>
      <c r="AT30" s="105" t="str">
        <f t="shared" si="141"/>
        <v/>
      </c>
      <c r="AU30" s="105" t="str">
        <f t="shared" si="141"/>
        <v/>
      </c>
      <c r="AV30" s="105" t="str">
        <f t="shared" si="141"/>
        <v/>
      </c>
      <c r="AW30" s="105" t="str">
        <f t="shared" si="141"/>
        <v/>
      </c>
      <c r="AX30" s="105" t="str">
        <f t="shared" si="141"/>
        <v/>
      </c>
      <c r="AY30" s="105" t="str">
        <f t="shared" si="141"/>
        <v/>
      </c>
      <c r="AZ30" s="105" t="str">
        <f t="shared" si="141"/>
        <v/>
      </c>
      <c r="BA30" s="105" t="str">
        <f t="shared" si="141"/>
        <v/>
      </c>
      <c r="BB30" s="105" t="str">
        <f t="shared" si="141"/>
        <v/>
      </c>
      <c r="BC30" s="105" t="str">
        <f t="shared" si="141"/>
        <v/>
      </c>
      <c r="BD30" s="105" t="str">
        <f t="shared" si="141"/>
        <v/>
      </c>
      <c r="BE30" s="105" t="str">
        <f t="shared" si="141"/>
        <v/>
      </c>
      <c r="BF30" s="105" t="str">
        <f t="shared" si="141"/>
        <v/>
      </c>
      <c r="BG30" s="105" t="str">
        <f t="shared" si="141"/>
        <v/>
      </c>
      <c r="BH30" s="105" t="str">
        <f t="shared" si="141"/>
        <v/>
      </c>
      <c r="BI30" s="105">
        <f t="shared" ref="BI30:BZ30" si="142">IF($C30="","",SUM($AO30:AQ30))</f>
        <v>0</v>
      </c>
      <c r="BJ30" s="105">
        <f t="shared" si="142"/>
        <v>0</v>
      </c>
      <c r="BK30" s="105">
        <f t="shared" si="142"/>
        <v>0</v>
      </c>
      <c r="BL30" s="105">
        <f t="shared" si="142"/>
        <v>0</v>
      </c>
      <c r="BM30" s="105">
        <f t="shared" si="142"/>
        <v>0</v>
      </c>
      <c r="BN30" s="105">
        <f t="shared" si="142"/>
        <v>0</v>
      </c>
      <c r="BO30" s="105">
        <f t="shared" si="142"/>
        <v>0</v>
      </c>
      <c r="BP30" s="105">
        <f t="shared" si="142"/>
        <v>0</v>
      </c>
      <c r="BQ30" s="105">
        <f t="shared" si="142"/>
        <v>0</v>
      </c>
      <c r="BR30" s="105">
        <f t="shared" si="142"/>
        <v>0</v>
      </c>
      <c r="BS30" s="105">
        <f t="shared" si="142"/>
        <v>0</v>
      </c>
      <c r="BT30" s="105">
        <f t="shared" si="142"/>
        <v>0</v>
      </c>
      <c r="BU30" s="105">
        <f t="shared" si="142"/>
        <v>0</v>
      </c>
      <c r="BV30" s="105">
        <f t="shared" si="142"/>
        <v>0</v>
      </c>
      <c r="BW30" s="105">
        <f t="shared" si="142"/>
        <v>0</v>
      </c>
      <c r="BX30" s="105">
        <f t="shared" si="142"/>
        <v>0</v>
      </c>
      <c r="BY30" s="105">
        <f t="shared" si="142"/>
        <v>0</v>
      </c>
      <c r="BZ30" s="105">
        <f t="shared" si="142"/>
        <v>0</v>
      </c>
      <c r="CA30" s="158" t="str">
        <f>IF(OR($C30="",$F30=""),"",IF(ABS(BI30-BI31)&gt;2,BI30,IF(ABS(BJ30-BJ31)&gt;1,BJ30,IF(BK30&lt;&gt;BK31,BK30,IF(BL30&lt;&gt;BL31,BL30,IF(BM30&lt;&gt;BM31,BM30,IF(BN30&lt;&gt;BN31,BN30,IF(BO30&lt;&gt;BO31,BO30,IF(BP30&lt;&gt;BP31,BP30,IF(BQ30&lt;&gt;BQ31,BQ30,IF(BR30&lt;&gt;BR31,BR30,IF(BS30&lt;&gt;BS31,BS30,IF(BT30&lt;&gt;BT31,BT30,IF(BU30&lt;&gt;BU31,BU30,IF(BV30&lt;&gt;BV31,BV30,IF(BW30&lt;&gt;BW31,BW30,IF(BX30&lt;&gt;BX31,BX30,IF(BY30&lt;&gt;BY31,BY30,IF(BZ30&lt;&gt;BZ31,BZ30,CONCATENATE(BZ30,"?"))))))))))))))))))))</f>
        <v/>
      </c>
      <c r="CB30" s="158" t="str">
        <f>IF(OR($C30="",$F30=""),"",IF(U30+AI30&gt;U31+AI31,1,IF(U30+AI30&lt;U31+AI31,2,IF(CC30&gt;CD30,1,IF(CC30&lt;CD30,2,IF(U30+AI30+AN30&gt;U31+AI31+AN31,1,IF(U30+AI30+AN30&lt;U31+AI31+AN31,2,IF(AI30+AN30&gt;U31,1,IF(AI30+AN30&lt;U31,2,IF(CA30&gt;CA31,1,IF(CA31&gt;CA30,2,0)))))))))))</f>
        <v/>
      </c>
      <c r="CC30" s="105" t="str">
        <f>IF(OR($C30="",$F30=""),"",(AI30+AN30)*$F$2)</f>
        <v/>
      </c>
      <c r="CD30" s="105" t="str">
        <f>IF(OR($C30="",$F30=""),"",U31*$F$2)</f>
        <v/>
      </c>
      <c r="CE30" s="105" t="str">
        <f>IF(OR($C30="",$F30=""),"",CONCATENATE(RIGHT(C30,5)," ",REPT(" ",31-LEN(C30)),LEFT(C30,LEN(C30)-6),"  "))</f>
        <v/>
      </c>
      <c r="CF30" s="105" t="str">
        <f>IF(OR($C30="",$F30=""),"",CONCATENATE(RIGHT(C30,5)," ",REPT(" ",31-LEN(C30)),IF(CB30=1,"[b]",""),IF(AND(CB30=1,D$1&lt;&gt;""),CONCATENATE("[color=",D$1,"]"),IF(AND(CB30=2,D$2&lt;&gt;""),CONCATENATE("[color=",D$2,"]"),"")),LEFT(C30,LEN(C30)-6),IF(CB30=1,CONCATENATE(IF(D$1&lt;&gt;"","[/color]",""),"[/b]"),IF(AND(CB30=2,D$2&lt;&gt;""),"[/color]","")),"  "))</f>
        <v/>
      </c>
      <c r="CG30" s="156" t="str">
        <f>IF(OR($C30="",$F30=""),"",IF(OR(AND(U30+AI30=U31+AI31,CC30&gt;CD30),AND(U30=AI31,U31=AI30,AN30=AN31,AN30&gt;0)),"a",IF(AND(U30=AI31,U31=AI30,AN30=AN31,CA30&gt;CA31),"p"," ")))</f>
        <v/>
      </c>
      <c r="CH30" s="156" t="str">
        <f>IF(OR($C30="",$F30=""),"",IF(AND(U30=AI31,U31=AI30),CONCATENATE(IF(U30+AI30+AN30&lt;10," ",""),U30+AI30+AN30,"–",U31+AI31+AN31,IF(U31+AI31+AN31&lt;10," ","")),CONCATENATE(IF(U30+AI30&lt;10," ",""),U30+AI30,"–",U31+AI31,IF(U31+AI31&lt;10," ",""))))</f>
        <v/>
      </c>
      <c r="CI30" s="156" t="str">
        <f>IF(OR($C30="",$F30=""),"",IF(AND(U30+AI30=U31+AI31,CC30&lt;CD30),"a",IF(AND(U30=AI31,U31=AI30,AN30=0,AN31=0,CA30&lt;CA31),"p"," ")))</f>
        <v/>
      </c>
      <c r="CJ30" s="156" t="str">
        <f>IF(OR($C30="",$F30=""),"",CONCATENATE("  ",LEFT(C31,LEN(C31)-6),REPT(" ",31-LEN(C31))," ",RIGHT(C31,5)))</f>
        <v/>
      </c>
      <c r="CK30" s="105" t="str">
        <f>IF(OR($C30="",$F30=""),"",CONCATENATE("  ",IF(CB30=2,"[b]",""),IF(AND(CB30=2,D$1&lt;&gt;""),CONCATENATE("[color=",D$1,"]"),IF(AND(CB30=1,D$2&lt;&gt;""),CONCATENATE("[color=",D$2,"]"),"")),LEFT(C31,LEN(C31)-6),IF(CB30=2,CONCATENATE(IF(D$1&lt;&gt;"","[/color]",""),"[/b]"),IF(AND(CB30=1,D$2&lt;&gt;""),"[/color]","")),REPT(" ",31-LEN(C31))," ",RIGHT(C31,5)))</f>
        <v/>
      </c>
      <c r="CL30" s="156" t="str">
        <f>IF(OR($C30="",$F30=""),"",CONCATENATE(IF(U30&lt;10," ",""),U30,"–",U31,IF(U31&lt;10," ","")))</f>
        <v/>
      </c>
      <c r="CM30" s="156" t="str">
        <f>IF(OR($C30="",$F30=""),"",IF(AND(U30=AI31,U31=AI30),CONCATENATE(IF(AI30+AN30&lt;10," ",""),AI30+AN30,"–",AI31+AN31,IF(AI31+AN31&lt;10," ","")),CONCATENATE(IF(AI30&lt;10," ",""),AI30,"–",AI31,IF(AI31&lt;10," ",""))))</f>
        <v/>
      </c>
      <c r="CN30" s="105" t="str">
        <f>IF(OR($C30="",$F30=""),"",IF(AND(U30=AI31,U31=AI30,OR(AN30&lt;&gt;0,AN31&lt;&gt;0)),"(aet)",IF(AND(U30=AI31,U31=AI30,AN30=0,AN31=0),CONCATENATE("(",CA30,"–",CA31," pen)"),"")))</f>
        <v/>
      </c>
    </row>
    <row r="31" ht="9.0" customHeight="1">
      <c r="A31" s="152">
        <f t="shared" si="22"/>
        <v>0</v>
      </c>
      <c r="B31" s="93"/>
      <c r="C31" s="99" t="s">
        <v>1293</v>
      </c>
      <c r="D31" s="159" t="str">
        <f t="shared" si="6"/>
        <v>   </v>
      </c>
      <c r="E31" s="154" t="str">
        <f t="shared" si="7"/>
        <v>You need to select the competition in column B   </v>
      </c>
      <c r="F31" s="155" t="str">
        <f t="array" ref="F31">IFERROR(IF($C31="","",INDEX(Entries!$J$2:$K999,MATCH(1,($C31=Entries!$J$2:$J999)*(Entries!$C$2:$C999=$B31),0),2)),"")</f>
        <v/>
      </c>
      <c r="G31" s="106" t="str">
        <f>IF(F31="","",F30)</f>
        <v/>
      </c>
      <c r="H31" s="106" t="str">
        <f t="shared" si="8"/>
        <v/>
      </c>
      <c r="I31" s="156" t="str">
        <f t="shared" ref="I31:T31" si="143">IF($H31="","",IF(RAND()&lt;$H31,1,0))</f>
        <v/>
      </c>
      <c r="J31" s="156" t="str">
        <f t="shared" si="143"/>
        <v/>
      </c>
      <c r="K31" s="156" t="str">
        <f t="shared" si="143"/>
        <v/>
      </c>
      <c r="L31" s="156" t="str">
        <f t="shared" si="143"/>
        <v/>
      </c>
      <c r="M31" s="156" t="str">
        <f t="shared" si="143"/>
        <v/>
      </c>
      <c r="N31" s="156" t="str">
        <f t="shared" si="143"/>
        <v/>
      </c>
      <c r="O31" s="156" t="str">
        <f t="shared" si="143"/>
        <v/>
      </c>
      <c r="P31" s="156" t="str">
        <f t="shared" si="143"/>
        <v/>
      </c>
      <c r="Q31" s="156" t="str">
        <f t="shared" si="143"/>
        <v/>
      </c>
      <c r="R31" s="156" t="str">
        <f t="shared" si="143"/>
        <v/>
      </c>
      <c r="S31" s="156" t="str">
        <f t="shared" si="143"/>
        <v/>
      </c>
      <c r="T31" s="156" t="str">
        <f t="shared" si="143"/>
        <v/>
      </c>
      <c r="U31" s="157" t="str">
        <f t="shared" si="10"/>
        <v/>
      </c>
      <c r="V31" s="106" t="str">
        <f t="shared" si="11"/>
        <v/>
      </c>
      <c r="W31" s="156" t="str">
        <f t="shared" ref="W31:AH31" si="144">IF($V31="","",IF(RAND()&lt;$V31,1,0))</f>
        <v/>
      </c>
      <c r="X31" s="156" t="str">
        <f t="shared" si="144"/>
        <v/>
      </c>
      <c r="Y31" s="156" t="str">
        <f t="shared" si="144"/>
        <v/>
      </c>
      <c r="Z31" s="156" t="str">
        <f t="shared" si="144"/>
        <v/>
      </c>
      <c r="AA31" s="156" t="str">
        <f t="shared" si="144"/>
        <v/>
      </c>
      <c r="AB31" s="156" t="str">
        <f t="shared" si="144"/>
        <v/>
      </c>
      <c r="AC31" s="156" t="str">
        <f t="shared" si="144"/>
        <v/>
      </c>
      <c r="AD31" s="156" t="str">
        <f t="shared" si="144"/>
        <v/>
      </c>
      <c r="AE31" s="156" t="str">
        <f t="shared" si="144"/>
        <v/>
      </c>
      <c r="AF31" s="156" t="str">
        <f t="shared" si="144"/>
        <v/>
      </c>
      <c r="AG31" s="156" t="str">
        <f t="shared" si="144"/>
        <v/>
      </c>
      <c r="AH31" s="156" t="str">
        <f t="shared" si="144"/>
        <v/>
      </c>
      <c r="AI31" s="157" t="str">
        <f t="shared" si="13"/>
        <v/>
      </c>
      <c r="AJ31" s="156" t="str">
        <f t="shared" ref="AJ31:AM31" si="145">IF($V31="","",IF(RAND()&lt;$V31,1,0))</f>
        <v/>
      </c>
      <c r="AK31" s="156" t="str">
        <f t="shared" si="145"/>
        <v/>
      </c>
      <c r="AL31" s="156" t="str">
        <f t="shared" si="145"/>
        <v/>
      </c>
      <c r="AM31" s="156" t="str">
        <f t="shared" si="145"/>
        <v/>
      </c>
      <c r="AN31" s="157" t="str">
        <f>IF($V30="","",IF(OR(AND($F$2=TRUE,U31+(2*AI31)=(2*U30)+AI30),AND($F$2=0,U31+AI31=U30+AI30)),SUM($AJ31:$AM31),0))</f>
        <v/>
      </c>
      <c r="AO31" s="105" t="str">
        <f t="shared" ref="AO31:BH31" si="146">IF(OR($C31="",$F31=""),"",IF(RAND()&lt;0.65,1,0))</f>
        <v/>
      </c>
      <c r="AP31" s="105" t="str">
        <f t="shared" si="146"/>
        <v/>
      </c>
      <c r="AQ31" s="105" t="str">
        <f t="shared" si="146"/>
        <v/>
      </c>
      <c r="AR31" s="105" t="str">
        <f t="shared" si="146"/>
        <v/>
      </c>
      <c r="AS31" s="105" t="str">
        <f t="shared" si="146"/>
        <v/>
      </c>
      <c r="AT31" s="105" t="str">
        <f t="shared" si="146"/>
        <v/>
      </c>
      <c r="AU31" s="105" t="str">
        <f t="shared" si="146"/>
        <v/>
      </c>
      <c r="AV31" s="105" t="str">
        <f t="shared" si="146"/>
        <v/>
      </c>
      <c r="AW31" s="105" t="str">
        <f t="shared" si="146"/>
        <v/>
      </c>
      <c r="AX31" s="105" t="str">
        <f t="shared" si="146"/>
        <v/>
      </c>
      <c r="AY31" s="105" t="str">
        <f t="shared" si="146"/>
        <v/>
      </c>
      <c r="AZ31" s="105" t="str">
        <f t="shared" si="146"/>
        <v/>
      </c>
      <c r="BA31" s="105" t="str">
        <f t="shared" si="146"/>
        <v/>
      </c>
      <c r="BB31" s="105" t="str">
        <f t="shared" si="146"/>
        <v/>
      </c>
      <c r="BC31" s="105" t="str">
        <f t="shared" si="146"/>
        <v/>
      </c>
      <c r="BD31" s="105" t="str">
        <f t="shared" si="146"/>
        <v/>
      </c>
      <c r="BE31" s="105" t="str">
        <f t="shared" si="146"/>
        <v/>
      </c>
      <c r="BF31" s="105" t="str">
        <f t="shared" si="146"/>
        <v/>
      </c>
      <c r="BG31" s="105" t="str">
        <f t="shared" si="146"/>
        <v/>
      </c>
      <c r="BH31" s="105" t="str">
        <f t="shared" si="146"/>
        <v/>
      </c>
      <c r="BI31" s="105">
        <f t="shared" ref="BI31:BZ31" si="147">IF($C31="","",SUM($AO31:AQ31))</f>
        <v>0</v>
      </c>
      <c r="BJ31" s="105">
        <f t="shared" si="147"/>
        <v>0</v>
      </c>
      <c r="BK31" s="105">
        <f t="shared" si="147"/>
        <v>0</v>
      </c>
      <c r="BL31" s="105">
        <f t="shared" si="147"/>
        <v>0</v>
      </c>
      <c r="BM31" s="105">
        <f t="shared" si="147"/>
        <v>0</v>
      </c>
      <c r="BN31" s="105">
        <f t="shared" si="147"/>
        <v>0</v>
      </c>
      <c r="BO31" s="105">
        <f t="shared" si="147"/>
        <v>0</v>
      </c>
      <c r="BP31" s="105">
        <f t="shared" si="147"/>
        <v>0</v>
      </c>
      <c r="BQ31" s="105">
        <f t="shared" si="147"/>
        <v>0</v>
      </c>
      <c r="BR31" s="105">
        <f t="shared" si="147"/>
        <v>0</v>
      </c>
      <c r="BS31" s="105">
        <f t="shared" si="147"/>
        <v>0</v>
      </c>
      <c r="BT31" s="105">
        <f t="shared" si="147"/>
        <v>0</v>
      </c>
      <c r="BU31" s="105">
        <f t="shared" si="147"/>
        <v>0</v>
      </c>
      <c r="BV31" s="105">
        <f t="shared" si="147"/>
        <v>0</v>
      </c>
      <c r="BW31" s="105">
        <f t="shared" si="147"/>
        <v>0</v>
      </c>
      <c r="BX31" s="105">
        <f t="shared" si="147"/>
        <v>0</v>
      </c>
      <c r="BY31" s="105">
        <f t="shared" si="147"/>
        <v>0</v>
      </c>
      <c r="BZ31" s="105">
        <f t="shared" si="147"/>
        <v>0</v>
      </c>
      <c r="CA31" s="158" t="str">
        <f>IF(OR($C31="",$F31=""),"",IF(ABS(BI31-BI30)&gt;2,BI31,IF(ABS(BJ31-BJ30)&gt;1,BJ31,IF(BK31&lt;&gt;BK30,BK31,IF(BL31&lt;&gt;BL30,BL31,IF(BM31&lt;&gt;BM30,BM31,IF(BN31&lt;&gt;BN30,BN31,IF(BO31&lt;&gt;BO30,BO31,IF(BP31&lt;&gt;BP30,BP31,IF(BQ31&lt;&gt;BQ30,BQ31,IF(BR31&lt;&gt;BR30,BR31,IF(BS31&lt;&gt;BS30,BS31,IF(BT31&lt;&gt;BT30,BT31,IF(BU31&lt;&gt;BU30,BU31,IF(BV31&lt;&gt;BV30,BV31,IF(BW31&lt;&gt;BW30,BW31,IF(BX31&lt;&gt;BX30,BX31,IF(BY31&lt;&gt;BY30,BY31,IF(BZ31&lt;&gt;BZ30,BZ31,CONCATENATE(BZ31,"?"))))))))))))))))))))</f>
        <v/>
      </c>
      <c r="CB31" s="158"/>
      <c r="CC31" s="158"/>
      <c r="CD31" s="158"/>
      <c r="CE31" s="158" t="str">
        <f>IF(AND(C30&lt;&gt;"",C31&lt;&gt;"",F30="",F31=""),"You need to select the competition in column B","")</f>
        <v>You need to select the competition in column B</v>
      </c>
      <c r="CF31" s="105"/>
      <c r="CG31" s="156"/>
      <c r="CH31" s="156"/>
      <c r="CI31" s="156"/>
      <c r="CJ31" s="156"/>
      <c r="CK31" s="105"/>
      <c r="CL31" s="156"/>
      <c r="CM31" s="156"/>
      <c r="CN31" s="105"/>
    </row>
    <row r="32" ht="9.0" customHeight="1">
      <c r="A32" s="152">
        <f t="shared" si="22"/>
        <v>1</v>
      </c>
      <c r="B32" s="93"/>
      <c r="C32" s="99" t="s">
        <v>1294</v>
      </c>
      <c r="D32" s="153" t="str">
        <f t="shared" si="6"/>
        <v>   </v>
      </c>
      <c r="E32" s="154" t="str">
        <f t="shared" si="7"/>
        <v>   </v>
      </c>
      <c r="F32" s="155" t="str">
        <f t="array" ref="F32">IFERROR(IF($C32="","",INDEX(Entries!$J$2:$K999,MATCH(1,($C32=Entries!$J$2:$J999)*(Entries!$C$2:$C999=$B32),0),2)),"")</f>
        <v/>
      </c>
      <c r="G32" s="106" t="str">
        <f>IF(F32="","",F33)</f>
        <v/>
      </c>
      <c r="H32" s="106" t="str">
        <f t="shared" si="8"/>
        <v/>
      </c>
      <c r="I32" s="156" t="str">
        <f t="shared" ref="I32:T32" si="148">IF($H32="","",IF(RAND()&lt;$H32,1,0))</f>
        <v/>
      </c>
      <c r="J32" s="156" t="str">
        <f t="shared" si="148"/>
        <v/>
      </c>
      <c r="K32" s="156" t="str">
        <f t="shared" si="148"/>
        <v/>
      </c>
      <c r="L32" s="156" t="str">
        <f t="shared" si="148"/>
        <v/>
      </c>
      <c r="M32" s="156" t="str">
        <f t="shared" si="148"/>
        <v/>
      </c>
      <c r="N32" s="156" t="str">
        <f t="shared" si="148"/>
        <v/>
      </c>
      <c r="O32" s="156" t="str">
        <f t="shared" si="148"/>
        <v/>
      </c>
      <c r="P32" s="156" t="str">
        <f t="shared" si="148"/>
        <v/>
      </c>
      <c r="Q32" s="156" t="str">
        <f t="shared" si="148"/>
        <v/>
      </c>
      <c r="R32" s="156" t="str">
        <f t="shared" si="148"/>
        <v/>
      </c>
      <c r="S32" s="156" t="str">
        <f t="shared" si="148"/>
        <v/>
      </c>
      <c r="T32" s="156" t="str">
        <f t="shared" si="148"/>
        <v/>
      </c>
      <c r="U32" s="157" t="str">
        <f t="shared" si="10"/>
        <v/>
      </c>
      <c r="V32" s="106" t="str">
        <f t="shared" si="11"/>
        <v/>
      </c>
      <c r="W32" s="156" t="str">
        <f t="shared" ref="W32:AH32" si="149">IF($V32="","",IF(RAND()&lt;$V32,1,0))</f>
        <v/>
      </c>
      <c r="X32" s="156" t="str">
        <f t="shared" si="149"/>
        <v/>
      </c>
      <c r="Y32" s="156" t="str">
        <f t="shared" si="149"/>
        <v/>
      </c>
      <c r="Z32" s="156" t="str">
        <f t="shared" si="149"/>
        <v/>
      </c>
      <c r="AA32" s="156" t="str">
        <f t="shared" si="149"/>
        <v/>
      </c>
      <c r="AB32" s="156" t="str">
        <f t="shared" si="149"/>
        <v/>
      </c>
      <c r="AC32" s="156" t="str">
        <f t="shared" si="149"/>
        <v/>
      </c>
      <c r="AD32" s="156" t="str">
        <f t="shared" si="149"/>
        <v/>
      </c>
      <c r="AE32" s="156" t="str">
        <f t="shared" si="149"/>
        <v/>
      </c>
      <c r="AF32" s="156" t="str">
        <f t="shared" si="149"/>
        <v/>
      </c>
      <c r="AG32" s="156" t="str">
        <f t="shared" si="149"/>
        <v/>
      </c>
      <c r="AH32" s="156" t="str">
        <f t="shared" si="149"/>
        <v/>
      </c>
      <c r="AI32" s="157" t="str">
        <f t="shared" si="13"/>
        <v/>
      </c>
      <c r="AJ32" s="156" t="str">
        <f t="shared" ref="AJ32:AM32" si="150">IF($V32="","",IF(RAND()&lt;$V32,1,0))</f>
        <v/>
      </c>
      <c r="AK32" s="156" t="str">
        <f t="shared" si="150"/>
        <v/>
      </c>
      <c r="AL32" s="156" t="str">
        <f t="shared" si="150"/>
        <v/>
      </c>
      <c r="AM32" s="156" t="str">
        <f t="shared" si="150"/>
        <v/>
      </c>
      <c r="AN32" s="157" t="str">
        <f>IF($V32="","",IF(OR(AND($F$2=TRUE,U32+(2*AI32)=(2*U33)+AI33),AND($F$2=0,U32+AI32=U33+AI33)),SUM($AJ32:$AM32),0))</f>
        <v/>
      </c>
      <c r="AO32" s="105" t="str">
        <f t="shared" ref="AO32:BH32" si="151">IF(OR($C32="",$F32=""),"",IF(RAND()&lt;0.65,1,0))</f>
        <v/>
      </c>
      <c r="AP32" s="105" t="str">
        <f t="shared" si="151"/>
        <v/>
      </c>
      <c r="AQ32" s="105" t="str">
        <f t="shared" si="151"/>
        <v/>
      </c>
      <c r="AR32" s="105" t="str">
        <f t="shared" si="151"/>
        <v/>
      </c>
      <c r="AS32" s="105" t="str">
        <f t="shared" si="151"/>
        <v/>
      </c>
      <c r="AT32" s="105" t="str">
        <f t="shared" si="151"/>
        <v/>
      </c>
      <c r="AU32" s="105" t="str">
        <f t="shared" si="151"/>
        <v/>
      </c>
      <c r="AV32" s="105" t="str">
        <f t="shared" si="151"/>
        <v/>
      </c>
      <c r="AW32" s="105" t="str">
        <f t="shared" si="151"/>
        <v/>
      </c>
      <c r="AX32" s="105" t="str">
        <f t="shared" si="151"/>
        <v/>
      </c>
      <c r="AY32" s="105" t="str">
        <f t="shared" si="151"/>
        <v/>
      </c>
      <c r="AZ32" s="105" t="str">
        <f t="shared" si="151"/>
        <v/>
      </c>
      <c r="BA32" s="105" t="str">
        <f t="shared" si="151"/>
        <v/>
      </c>
      <c r="BB32" s="105" t="str">
        <f t="shared" si="151"/>
        <v/>
      </c>
      <c r="BC32" s="105" t="str">
        <f t="shared" si="151"/>
        <v/>
      </c>
      <c r="BD32" s="105" t="str">
        <f t="shared" si="151"/>
        <v/>
      </c>
      <c r="BE32" s="105" t="str">
        <f t="shared" si="151"/>
        <v/>
      </c>
      <c r="BF32" s="105" t="str">
        <f t="shared" si="151"/>
        <v/>
      </c>
      <c r="BG32" s="105" t="str">
        <f t="shared" si="151"/>
        <v/>
      </c>
      <c r="BH32" s="105" t="str">
        <f t="shared" si="151"/>
        <v/>
      </c>
      <c r="BI32" s="105">
        <f t="shared" ref="BI32:BZ32" si="152">IF($C32="","",SUM($AO32:AQ32))</f>
        <v>0</v>
      </c>
      <c r="BJ32" s="105">
        <f t="shared" si="152"/>
        <v>0</v>
      </c>
      <c r="BK32" s="105">
        <f t="shared" si="152"/>
        <v>0</v>
      </c>
      <c r="BL32" s="105">
        <f t="shared" si="152"/>
        <v>0</v>
      </c>
      <c r="BM32" s="105">
        <f t="shared" si="152"/>
        <v>0</v>
      </c>
      <c r="BN32" s="105">
        <f t="shared" si="152"/>
        <v>0</v>
      </c>
      <c r="BO32" s="105">
        <f t="shared" si="152"/>
        <v>0</v>
      </c>
      <c r="BP32" s="105">
        <f t="shared" si="152"/>
        <v>0</v>
      </c>
      <c r="BQ32" s="105">
        <f t="shared" si="152"/>
        <v>0</v>
      </c>
      <c r="BR32" s="105">
        <f t="shared" si="152"/>
        <v>0</v>
      </c>
      <c r="BS32" s="105">
        <f t="shared" si="152"/>
        <v>0</v>
      </c>
      <c r="BT32" s="105">
        <f t="shared" si="152"/>
        <v>0</v>
      </c>
      <c r="BU32" s="105">
        <f t="shared" si="152"/>
        <v>0</v>
      </c>
      <c r="BV32" s="105">
        <f t="shared" si="152"/>
        <v>0</v>
      </c>
      <c r="BW32" s="105">
        <f t="shared" si="152"/>
        <v>0</v>
      </c>
      <c r="BX32" s="105">
        <f t="shared" si="152"/>
        <v>0</v>
      </c>
      <c r="BY32" s="105">
        <f t="shared" si="152"/>
        <v>0</v>
      </c>
      <c r="BZ32" s="105">
        <f t="shared" si="152"/>
        <v>0</v>
      </c>
      <c r="CA32" s="158" t="str">
        <f>IF(OR($C32="",$F32=""),"",IF(ABS(BI32-BI33)&gt;2,BI32,IF(ABS(BJ32-BJ33)&gt;1,BJ32,IF(BK32&lt;&gt;BK33,BK32,IF(BL32&lt;&gt;BL33,BL32,IF(BM32&lt;&gt;BM33,BM32,IF(BN32&lt;&gt;BN33,BN32,IF(BO32&lt;&gt;BO33,BO32,IF(BP32&lt;&gt;BP33,BP32,IF(BQ32&lt;&gt;BQ33,BQ32,IF(BR32&lt;&gt;BR33,BR32,IF(BS32&lt;&gt;BS33,BS32,IF(BT32&lt;&gt;BT33,BT32,IF(BU32&lt;&gt;BU33,BU32,IF(BV32&lt;&gt;BV33,BV32,IF(BW32&lt;&gt;BW33,BW32,IF(BX32&lt;&gt;BX33,BX32,IF(BY32&lt;&gt;BY33,BY32,IF(BZ32&lt;&gt;BZ33,BZ32,CONCATENATE(BZ32,"?"))))))))))))))))))))</f>
        <v/>
      </c>
      <c r="CB32" s="158" t="str">
        <f>IF(OR($C32="",$F32=""),"",IF(U32+AI32&gt;U33+AI33,1,IF(U32+AI32&lt;U33+AI33,2,IF(CC32&gt;CD32,1,IF(CC32&lt;CD32,2,IF(U32+AI32+AN32&gt;U33+AI33+AN33,1,IF(U32+AI32+AN32&lt;U33+AI33+AN33,2,IF(AI32+AN32&gt;U33,1,IF(AI32+AN32&lt;U33,2,IF(CA32&gt;CA33,1,IF(CA33&gt;CA32,2,0)))))))))))</f>
        <v/>
      </c>
      <c r="CC32" s="105" t="str">
        <f>IF(OR($C32="",$F32=""),"",(AI32+AN32)*$F$2)</f>
        <v/>
      </c>
      <c r="CD32" s="105" t="str">
        <f>IF(OR($C32="",$F32=""),"",U33*$F$2)</f>
        <v/>
      </c>
      <c r="CE32" s="105" t="str">
        <f>IF(OR($C32="",$F32=""),"",CONCATENATE(RIGHT(C32,5)," ",REPT(" ",31-LEN(C32)),LEFT(C32,LEN(C32)-6),"  "))</f>
        <v/>
      </c>
      <c r="CF32" s="105" t="str">
        <f>IF(OR($C32="",$F32=""),"",CONCATENATE(RIGHT(C32,5)," ",REPT(" ",31-LEN(C32)),IF(CB32=1,"[b]",""),IF(AND(CB32=1,D$1&lt;&gt;""),CONCATENATE("[color=",D$1,"]"),IF(AND(CB32=2,D$2&lt;&gt;""),CONCATENATE("[color=",D$2,"]"),"")),LEFT(C32,LEN(C32)-6),IF(CB32=1,CONCATENATE(IF(D$1&lt;&gt;"","[/color]",""),"[/b]"),IF(AND(CB32=2,D$2&lt;&gt;""),"[/color]","")),"  "))</f>
        <v/>
      </c>
      <c r="CG32" s="156" t="str">
        <f>IF(OR($C32="",$F32=""),"",IF(OR(AND(U32+AI32=U33+AI33,CC32&gt;CD32),AND(U32=AI33,U33=AI32,AN32=AN33,AN32&gt;0)),"a",IF(AND(U32=AI33,U33=AI32,AN32=AN33,CA32&gt;CA33),"p"," ")))</f>
        <v/>
      </c>
      <c r="CH32" s="156" t="str">
        <f>IF(OR($C32="",$F32=""),"",IF(AND(U32=AI33,U33=AI32),CONCATENATE(IF(U32+AI32+AN32&lt;10," ",""),U32+AI32+AN32,"–",U33+AI33+AN33,IF(U33+AI33+AN33&lt;10," ","")),CONCATENATE(IF(U32+AI32&lt;10," ",""),U32+AI32,"–",U33+AI33,IF(U33+AI33&lt;10," ",""))))</f>
        <v/>
      </c>
      <c r="CI32" s="156" t="str">
        <f>IF(OR($C32="",$F32=""),"",IF(AND(U32+AI32=U33+AI33,CC32&lt;CD32),"a",IF(AND(U32=AI33,U33=AI32,AN32=0,AN33=0,CA32&lt;CA33),"p"," ")))</f>
        <v/>
      </c>
      <c r="CJ32" s="156" t="str">
        <f>IF(OR($C32="",$F32=""),"",CONCATENATE("  ",LEFT(C33,LEN(C33)-6),REPT(" ",31-LEN(C33))," ",RIGHT(C33,5)))</f>
        <v/>
      </c>
      <c r="CK32" s="105" t="str">
        <f>IF(OR($C32="",$F32=""),"",CONCATENATE("  ",IF(CB32=2,"[b]",""),IF(AND(CB32=2,D$1&lt;&gt;""),CONCATENATE("[color=",D$1,"]"),IF(AND(CB32=1,D$2&lt;&gt;""),CONCATENATE("[color=",D$2,"]"),"")),LEFT(C33,LEN(C33)-6),IF(CB32=2,CONCATENATE(IF(D$1&lt;&gt;"","[/color]",""),"[/b]"),IF(AND(CB32=1,D$2&lt;&gt;""),"[/color]","")),REPT(" ",31-LEN(C33))," ",RIGHT(C33,5)))</f>
        <v/>
      </c>
      <c r="CL32" s="156" t="str">
        <f>IF(OR($C32="",$F32=""),"",CONCATENATE(IF(U32&lt;10," ",""),U32,"–",U33,IF(U33&lt;10," ","")))</f>
        <v/>
      </c>
      <c r="CM32" s="156" t="str">
        <f>IF(OR($C32="",$F32=""),"",IF(AND(U32=AI33,U33=AI32),CONCATENATE(IF(AI32+AN32&lt;10," ",""),AI32+AN32,"–",AI33+AN33,IF(AI33+AN33&lt;10," ","")),CONCATENATE(IF(AI32&lt;10," ",""),AI32,"–",AI33,IF(AI33&lt;10," ",""))))</f>
        <v/>
      </c>
      <c r="CN32" s="105" t="str">
        <f>IF(OR($C32="",$F32=""),"",IF(AND(U32=AI33,U33=AI32,OR(AN32&lt;&gt;0,AN33&lt;&gt;0)),"(aet)",IF(AND(U32=AI33,U33=AI32,AN32=0,AN33=0),CONCATENATE("(",CA32,"–",CA33," pen)"),"")))</f>
        <v/>
      </c>
    </row>
    <row r="33" ht="9.0" customHeight="1">
      <c r="A33" s="152">
        <f t="shared" si="22"/>
        <v>1</v>
      </c>
      <c r="B33" s="93"/>
      <c r="C33" s="99" t="s">
        <v>1295</v>
      </c>
      <c r="D33" s="159" t="str">
        <f t="shared" si="6"/>
        <v>   </v>
      </c>
      <c r="E33" s="154" t="str">
        <f t="shared" si="7"/>
        <v>You need to select the competition in column B   </v>
      </c>
      <c r="F33" s="155" t="str">
        <f t="array" ref="F33">IFERROR(IF($C33="","",INDEX(Entries!$J$2:$K999,MATCH(1,($C33=Entries!$J$2:$J999)*(Entries!$C$2:$C999=$B33),0),2)),"")</f>
        <v/>
      </c>
      <c r="G33" s="106" t="str">
        <f>IF(F33="","",F32)</f>
        <v/>
      </c>
      <c r="H33" s="106" t="str">
        <f t="shared" si="8"/>
        <v/>
      </c>
      <c r="I33" s="156" t="str">
        <f t="shared" ref="I33:T33" si="153">IF($H33="","",IF(RAND()&lt;$H33,1,0))</f>
        <v/>
      </c>
      <c r="J33" s="156" t="str">
        <f t="shared" si="153"/>
        <v/>
      </c>
      <c r="K33" s="156" t="str">
        <f t="shared" si="153"/>
        <v/>
      </c>
      <c r="L33" s="156" t="str">
        <f t="shared" si="153"/>
        <v/>
      </c>
      <c r="M33" s="156" t="str">
        <f t="shared" si="153"/>
        <v/>
      </c>
      <c r="N33" s="156" t="str">
        <f t="shared" si="153"/>
        <v/>
      </c>
      <c r="O33" s="156" t="str">
        <f t="shared" si="153"/>
        <v/>
      </c>
      <c r="P33" s="156" t="str">
        <f t="shared" si="153"/>
        <v/>
      </c>
      <c r="Q33" s="156" t="str">
        <f t="shared" si="153"/>
        <v/>
      </c>
      <c r="R33" s="156" t="str">
        <f t="shared" si="153"/>
        <v/>
      </c>
      <c r="S33" s="156" t="str">
        <f t="shared" si="153"/>
        <v/>
      </c>
      <c r="T33" s="156" t="str">
        <f t="shared" si="153"/>
        <v/>
      </c>
      <c r="U33" s="157" t="str">
        <f t="shared" si="10"/>
        <v/>
      </c>
      <c r="V33" s="106" t="str">
        <f t="shared" si="11"/>
        <v/>
      </c>
      <c r="W33" s="156" t="str">
        <f t="shared" ref="W33:AH33" si="154">IF($V33="","",IF(RAND()&lt;$V33,1,0))</f>
        <v/>
      </c>
      <c r="X33" s="156" t="str">
        <f t="shared" si="154"/>
        <v/>
      </c>
      <c r="Y33" s="156" t="str">
        <f t="shared" si="154"/>
        <v/>
      </c>
      <c r="Z33" s="156" t="str">
        <f t="shared" si="154"/>
        <v/>
      </c>
      <c r="AA33" s="156" t="str">
        <f t="shared" si="154"/>
        <v/>
      </c>
      <c r="AB33" s="156" t="str">
        <f t="shared" si="154"/>
        <v/>
      </c>
      <c r="AC33" s="156" t="str">
        <f t="shared" si="154"/>
        <v/>
      </c>
      <c r="AD33" s="156" t="str">
        <f t="shared" si="154"/>
        <v/>
      </c>
      <c r="AE33" s="156" t="str">
        <f t="shared" si="154"/>
        <v/>
      </c>
      <c r="AF33" s="156" t="str">
        <f t="shared" si="154"/>
        <v/>
      </c>
      <c r="AG33" s="156" t="str">
        <f t="shared" si="154"/>
        <v/>
      </c>
      <c r="AH33" s="156" t="str">
        <f t="shared" si="154"/>
        <v/>
      </c>
      <c r="AI33" s="157" t="str">
        <f t="shared" si="13"/>
        <v/>
      </c>
      <c r="AJ33" s="156" t="str">
        <f t="shared" ref="AJ33:AM33" si="155">IF($V33="","",IF(RAND()&lt;$V33,1,0))</f>
        <v/>
      </c>
      <c r="AK33" s="156" t="str">
        <f t="shared" si="155"/>
        <v/>
      </c>
      <c r="AL33" s="156" t="str">
        <f t="shared" si="155"/>
        <v/>
      </c>
      <c r="AM33" s="156" t="str">
        <f t="shared" si="155"/>
        <v/>
      </c>
      <c r="AN33" s="157" t="str">
        <f>IF($V32="","",IF(OR(AND($F$2=TRUE,U33+(2*AI33)=(2*U32)+AI32),AND($F$2=0,U33+AI33=U32+AI32)),SUM($AJ33:$AM33),0))</f>
        <v/>
      </c>
      <c r="AO33" s="105" t="str">
        <f t="shared" ref="AO33:BH33" si="156">IF(OR($C33="",$F33=""),"",IF(RAND()&lt;0.65,1,0))</f>
        <v/>
      </c>
      <c r="AP33" s="105" t="str">
        <f t="shared" si="156"/>
        <v/>
      </c>
      <c r="AQ33" s="105" t="str">
        <f t="shared" si="156"/>
        <v/>
      </c>
      <c r="AR33" s="105" t="str">
        <f t="shared" si="156"/>
        <v/>
      </c>
      <c r="AS33" s="105" t="str">
        <f t="shared" si="156"/>
        <v/>
      </c>
      <c r="AT33" s="105" t="str">
        <f t="shared" si="156"/>
        <v/>
      </c>
      <c r="AU33" s="105" t="str">
        <f t="shared" si="156"/>
        <v/>
      </c>
      <c r="AV33" s="105" t="str">
        <f t="shared" si="156"/>
        <v/>
      </c>
      <c r="AW33" s="105" t="str">
        <f t="shared" si="156"/>
        <v/>
      </c>
      <c r="AX33" s="105" t="str">
        <f t="shared" si="156"/>
        <v/>
      </c>
      <c r="AY33" s="105" t="str">
        <f t="shared" si="156"/>
        <v/>
      </c>
      <c r="AZ33" s="105" t="str">
        <f t="shared" si="156"/>
        <v/>
      </c>
      <c r="BA33" s="105" t="str">
        <f t="shared" si="156"/>
        <v/>
      </c>
      <c r="BB33" s="105" t="str">
        <f t="shared" si="156"/>
        <v/>
      </c>
      <c r="BC33" s="105" t="str">
        <f t="shared" si="156"/>
        <v/>
      </c>
      <c r="BD33" s="105" t="str">
        <f t="shared" si="156"/>
        <v/>
      </c>
      <c r="BE33" s="105" t="str">
        <f t="shared" si="156"/>
        <v/>
      </c>
      <c r="BF33" s="105" t="str">
        <f t="shared" si="156"/>
        <v/>
      </c>
      <c r="BG33" s="105" t="str">
        <f t="shared" si="156"/>
        <v/>
      </c>
      <c r="BH33" s="105" t="str">
        <f t="shared" si="156"/>
        <v/>
      </c>
      <c r="BI33" s="105">
        <f t="shared" ref="BI33:BZ33" si="157">IF($C33="","",SUM($AO33:AQ33))</f>
        <v>0</v>
      </c>
      <c r="BJ33" s="105">
        <f t="shared" si="157"/>
        <v>0</v>
      </c>
      <c r="BK33" s="105">
        <f t="shared" si="157"/>
        <v>0</v>
      </c>
      <c r="BL33" s="105">
        <f t="shared" si="157"/>
        <v>0</v>
      </c>
      <c r="BM33" s="105">
        <f t="shared" si="157"/>
        <v>0</v>
      </c>
      <c r="BN33" s="105">
        <f t="shared" si="157"/>
        <v>0</v>
      </c>
      <c r="BO33" s="105">
        <f t="shared" si="157"/>
        <v>0</v>
      </c>
      <c r="BP33" s="105">
        <f t="shared" si="157"/>
        <v>0</v>
      </c>
      <c r="BQ33" s="105">
        <f t="shared" si="157"/>
        <v>0</v>
      </c>
      <c r="BR33" s="105">
        <f t="shared" si="157"/>
        <v>0</v>
      </c>
      <c r="BS33" s="105">
        <f t="shared" si="157"/>
        <v>0</v>
      </c>
      <c r="BT33" s="105">
        <f t="shared" si="157"/>
        <v>0</v>
      </c>
      <c r="BU33" s="105">
        <f t="shared" si="157"/>
        <v>0</v>
      </c>
      <c r="BV33" s="105">
        <f t="shared" si="157"/>
        <v>0</v>
      </c>
      <c r="BW33" s="105">
        <f t="shared" si="157"/>
        <v>0</v>
      </c>
      <c r="BX33" s="105">
        <f t="shared" si="157"/>
        <v>0</v>
      </c>
      <c r="BY33" s="105">
        <f t="shared" si="157"/>
        <v>0</v>
      </c>
      <c r="BZ33" s="105">
        <f t="shared" si="157"/>
        <v>0</v>
      </c>
      <c r="CA33" s="158" t="str">
        <f>IF(OR($C33="",$F33=""),"",IF(ABS(BI33-BI32)&gt;2,BI33,IF(ABS(BJ33-BJ32)&gt;1,BJ33,IF(BK33&lt;&gt;BK32,BK33,IF(BL33&lt;&gt;BL32,BL33,IF(BM33&lt;&gt;BM32,BM33,IF(BN33&lt;&gt;BN32,BN33,IF(BO33&lt;&gt;BO32,BO33,IF(BP33&lt;&gt;BP32,BP33,IF(BQ33&lt;&gt;BQ32,BQ33,IF(BR33&lt;&gt;BR32,BR33,IF(BS33&lt;&gt;BS32,BS33,IF(BT33&lt;&gt;BT32,BT33,IF(BU33&lt;&gt;BU32,BU33,IF(BV33&lt;&gt;BV32,BV33,IF(BW33&lt;&gt;BW32,BW33,IF(BX33&lt;&gt;BX32,BX33,IF(BY33&lt;&gt;BY32,BY33,IF(BZ33&lt;&gt;BZ32,BZ33,CONCATENATE(BZ33,"?"))))))))))))))))))))</f>
        <v/>
      </c>
      <c r="CB33" s="158"/>
      <c r="CC33" s="158"/>
      <c r="CD33" s="158"/>
      <c r="CE33" s="158" t="str">
        <f>IF(AND(C32&lt;&gt;"",C33&lt;&gt;"",F32="",F33=""),"You need to select the competition in column B","")</f>
        <v>You need to select the competition in column B</v>
      </c>
      <c r="CF33" s="105"/>
      <c r="CG33" s="156"/>
      <c r="CH33" s="156"/>
      <c r="CI33" s="156"/>
      <c r="CJ33" s="156"/>
      <c r="CK33" s="105"/>
      <c r="CL33" s="156"/>
      <c r="CM33" s="156"/>
      <c r="CN33" s="105"/>
    </row>
    <row r="34" ht="9.0" customHeight="1">
      <c r="A34" s="152">
        <f t="shared" si="22"/>
        <v>0</v>
      </c>
      <c r="B34" s="93"/>
      <c r="C34" s="99" t="s">
        <v>1296</v>
      </c>
      <c r="D34" s="153" t="str">
        <f t="shared" si="6"/>
        <v>   </v>
      </c>
      <c r="E34" s="154" t="str">
        <f t="shared" si="7"/>
        <v>   </v>
      </c>
      <c r="F34" s="155" t="str">
        <f t="array" ref="F34">IFERROR(IF($C34="","",INDEX(Entries!$J$2:$K999,MATCH(1,($C34=Entries!$J$2:$J999)*(Entries!$C$2:$C999=$B34),0),2)),"")</f>
        <v/>
      </c>
      <c r="G34" s="106" t="str">
        <f>IF(F34="","",F35)</f>
        <v/>
      </c>
      <c r="H34" s="106" t="str">
        <f t="shared" si="8"/>
        <v/>
      </c>
      <c r="I34" s="156" t="str">
        <f t="shared" ref="I34:T34" si="158">IF($H34="","",IF(RAND()&lt;$H34,1,0))</f>
        <v/>
      </c>
      <c r="J34" s="156" t="str">
        <f t="shared" si="158"/>
        <v/>
      </c>
      <c r="K34" s="156" t="str">
        <f t="shared" si="158"/>
        <v/>
      </c>
      <c r="L34" s="156" t="str">
        <f t="shared" si="158"/>
        <v/>
      </c>
      <c r="M34" s="156" t="str">
        <f t="shared" si="158"/>
        <v/>
      </c>
      <c r="N34" s="156" t="str">
        <f t="shared" si="158"/>
        <v/>
      </c>
      <c r="O34" s="156" t="str">
        <f t="shared" si="158"/>
        <v/>
      </c>
      <c r="P34" s="156" t="str">
        <f t="shared" si="158"/>
        <v/>
      </c>
      <c r="Q34" s="156" t="str">
        <f t="shared" si="158"/>
        <v/>
      </c>
      <c r="R34" s="156" t="str">
        <f t="shared" si="158"/>
        <v/>
      </c>
      <c r="S34" s="156" t="str">
        <f t="shared" si="158"/>
        <v/>
      </c>
      <c r="T34" s="156" t="str">
        <f t="shared" si="158"/>
        <v/>
      </c>
      <c r="U34" s="157" t="str">
        <f t="shared" si="10"/>
        <v/>
      </c>
      <c r="V34" s="106" t="str">
        <f t="shared" si="11"/>
        <v/>
      </c>
      <c r="W34" s="156" t="str">
        <f t="shared" ref="W34:AH34" si="159">IF($V34="","",IF(RAND()&lt;$V34,1,0))</f>
        <v/>
      </c>
      <c r="X34" s="156" t="str">
        <f t="shared" si="159"/>
        <v/>
      </c>
      <c r="Y34" s="156" t="str">
        <f t="shared" si="159"/>
        <v/>
      </c>
      <c r="Z34" s="156" t="str">
        <f t="shared" si="159"/>
        <v/>
      </c>
      <c r="AA34" s="156" t="str">
        <f t="shared" si="159"/>
        <v/>
      </c>
      <c r="AB34" s="156" t="str">
        <f t="shared" si="159"/>
        <v/>
      </c>
      <c r="AC34" s="156" t="str">
        <f t="shared" si="159"/>
        <v/>
      </c>
      <c r="AD34" s="156" t="str">
        <f t="shared" si="159"/>
        <v/>
      </c>
      <c r="AE34" s="156" t="str">
        <f t="shared" si="159"/>
        <v/>
      </c>
      <c r="AF34" s="156" t="str">
        <f t="shared" si="159"/>
        <v/>
      </c>
      <c r="AG34" s="156" t="str">
        <f t="shared" si="159"/>
        <v/>
      </c>
      <c r="AH34" s="156" t="str">
        <f t="shared" si="159"/>
        <v/>
      </c>
      <c r="AI34" s="157" t="str">
        <f t="shared" si="13"/>
        <v/>
      </c>
      <c r="AJ34" s="156" t="str">
        <f t="shared" ref="AJ34:AM34" si="160">IF($V34="","",IF(RAND()&lt;$V34,1,0))</f>
        <v/>
      </c>
      <c r="AK34" s="156" t="str">
        <f t="shared" si="160"/>
        <v/>
      </c>
      <c r="AL34" s="156" t="str">
        <f t="shared" si="160"/>
        <v/>
      </c>
      <c r="AM34" s="156" t="str">
        <f t="shared" si="160"/>
        <v/>
      </c>
      <c r="AN34" s="157" t="str">
        <f>IF($V34="","",IF(OR(AND($F$2=TRUE,U34+(2*AI34)=(2*U35)+AI35),AND($F$2=0,U34+AI34=U35+AI35)),SUM($AJ34:$AM34),0))</f>
        <v/>
      </c>
      <c r="AO34" s="105" t="str">
        <f t="shared" ref="AO34:BH34" si="161">IF(OR($C34="",$F34=""),"",IF(RAND()&lt;0.65,1,0))</f>
        <v/>
      </c>
      <c r="AP34" s="105" t="str">
        <f t="shared" si="161"/>
        <v/>
      </c>
      <c r="AQ34" s="105" t="str">
        <f t="shared" si="161"/>
        <v/>
      </c>
      <c r="AR34" s="105" t="str">
        <f t="shared" si="161"/>
        <v/>
      </c>
      <c r="AS34" s="105" t="str">
        <f t="shared" si="161"/>
        <v/>
      </c>
      <c r="AT34" s="105" t="str">
        <f t="shared" si="161"/>
        <v/>
      </c>
      <c r="AU34" s="105" t="str">
        <f t="shared" si="161"/>
        <v/>
      </c>
      <c r="AV34" s="105" t="str">
        <f t="shared" si="161"/>
        <v/>
      </c>
      <c r="AW34" s="105" t="str">
        <f t="shared" si="161"/>
        <v/>
      </c>
      <c r="AX34" s="105" t="str">
        <f t="shared" si="161"/>
        <v/>
      </c>
      <c r="AY34" s="105" t="str">
        <f t="shared" si="161"/>
        <v/>
      </c>
      <c r="AZ34" s="105" t="str">
        <f t="shared" si="161"/>
        <v/>
      </c>
      <c r="BA34" s="105" t="str">
        <f t="shared" si="161"/>
        <v/>
      </c>
      <c r="BB34" s="105" t="str">
        <f t="shared" si="161"/>
        <v/>
      </c>
      <c r="BC34" s="105" t="str">
        <f t="shared" si="161"/>
        <v/>
      </c>
      <c r="BD34" s="105" t="str">
        <f t="shared" si="161"/>
        <v/>
      </c>
      <c r="BE34" s="105" t="str">
        <f t="shared" si="161"/>
        <v/>
      </c>
      <c r="BF34" s="105" t="str">
        <f t="shared" si="161"/>
        <v/>
      </c>
      <c r="BG34" s="105" t="str">
        <f t="shared" si="161"/>
        <v/>
      </c>
      <c r="BH34" s="105" t="str">
        <f t="shared" si="161"/>
        <v/>
      </c>
      <c r="BI34" s="105">
        <f t="shared" ref="BI34:BZ34" si="162">IF($C34="","",SUM($AO34:AQ34))</f>
        <v>0</v>
      </c>
      <c r="BJ34" s="105">
        <f t="shared" si="162"/>
        <v>0</v>
      </c>
      <c r="BK34" s="105">
        <f t="shared" si="162"/>
        <v>0</v>
      </c>
      <c r="BL34" s="105">
        <f t="shared" si="162"/>
        <v>0</v>
      </c>
      <c r="BM34" s="105">
        <f t="shared" si="162"/>
        <v>0</v>
      </c>
      <c r="BN34" s="105">
        <f t="shared" si="162"/>
        <v>0</v>
      </c>
      <c r="BO34" s="105">
        <f t="shared" si="162"/>
        <v>0</v>
      </c>
      <c r="BP34" s="105">
        <f t="shared" si="162"/>
        <v>0</v>
      </c>
      <c r="BQ34" s="105">
        <f t="shared" si="162"/>
        <v>0</v>
      </c>
      <c r="BR34" s="105">
        <f t="shared" si="162"/>
        <v>0</v>
      </c>
      <c r="BS34" s="105">
        <f t="shared" si="162"/>
        <v>0</v>
      </c>
      <c r="BT34" s="105">
        <f t="shared" si="162"/>
        <v>0</v>
      </c>
      <c r="BU34" s="105">
        <f t="shared" si="162"/>
        <v>0</v>
      </c>
      <c r="BV34" s="105">
        <f t="shared" si="162"/>
        <v>0</v>
      </c>
      <c r="BW34" s="105">
        <f t="shared" si="162"/>
        <v>0</v>
      </c>
      <c r="BX34" s="105">
        <f t="shared" si="162"/>
        <v>0</v>
      </c>
      <c r="BY34" s="105">
        <f t="shared" si="162"/>
        <v>0</v>
      </c>
      <c r="BZ34" s="105">
        <f t="shared" si="162"/>
        <v>0</v>
      </c>
      <c r="CA34" s="158" t="str">
        <f>IF(OR($C34="",$F34=""),"",IF(ABS(BI34-BI35)&gt;2,BI34,IF(ABS(BJ34-BJ35)&gt;1,BJ34,IF(BK34&lt;&gt;BK35,BK34,IF(BL34&lt;&gt;BL35,BL34,IF(BM34&lt;&gt;BM35,BM34,IF(BN34&lt;&gt;BN35,BN34,IF(BO34&lt;&gt;BO35,BO34,IF(BP34&lt;&gt;BP35,BP34,IF(BQ34&lt;&gt;BQ35,BQ34,IF(BR34&lt;&gt;BR35,BR34,IF(BS34&lt;&gt;BS35,BS34,IF(BT34&lt;&gt;BT35,BT34,IF(BU34&lt;&gt;BU35,BU34,IF(BV34&lt;&gt;BV35,BV34,IF(BW34&lt;&gt;BW35,BW34,IF(BX34&lt;&gt;BX35,BX34,IF(BY34&lt;&gt;BY35,BY34,IF(BZ34&lt;&gt;BZ35,BZ34,CONCATENATE(BZ34,"?"))))))))))))))))))))</f>
        <v/>
      </c>
      <c r="CB34" s="158" t="str">
        <f>IF(OR($C34="",$F34=""),"",IF(U34+AI34&gt;U35+AI35,1,IF(U34+AI34&lt;U35+AI35,2,IF(CC34&gt;CD34,1,IF(CC34&lt;CD34,2,IF(U34+AI34+AN34&gt;U35+AI35+AN35,1,IF(U34+AI34+AN34&lt;U35+AI35+AN35,2,IF(AI34+AN34&gt;U35,1,IF(AI34+AN34&lt;U35,2,IF(CA34&gt;CA35,1,IF(CA35&gt;CA34,2,0)))))))))))</f>
        <v/>
      </c>
      <c r="CC34" s="105" t="str">
        <f>IF(OR($C34="",$F34=""),"",(AI34+AN34)*$F$2)</f>
        <v/>
      </c>
      <c r="CD34" s="105" t="str">
        <f>IF(OR($C34="",$F34=""),"",U35*$F$2)</f>
        <v/>
      </c>
      <c r="CE34" s="105" t="str">
        <f>IF(OR($C34="",$F34=""),"",CONCATENATE(RIGHT(C34,5)," ",REPT(" ",31-LEN(C34)),LEFT(C34,LEN(C34)-6),"  "))</f>
        <v/>
      </c>
      <c r="CF34" s="105" t="str">
        <f>IF(OR($C34="",$F34=""),"",CONCATENATE(RIGHT(C34,5)," ",REPT(" ",31-LEN(C34)),IF(CB34=1,"[b]",""),IF(AND(CB34=1,D$1&lt;&gt;""),CONCATENATE("[color=",D$1,"]"),IF(AND(CB34=2,D$2&lt;&gt;""),CONCATENATE("[color=",D$2,"]"),"")),LEFT(C34,LEN(C34)-6),IF(CB34=1,CONCATENATE(IF(D$1&lt;&gt;"","[/color]",""),"[/b]"),IF(AND(CB34=2,D$2&lt;&gt;""),"[/color]","")),"  "))</f>
        <v/>
      </c>
      <c r="CG34" s="156" t="str">
        <f>IF(OR($C34="",$F34=""),"",IF(OR(AND(U34+AI34=U35+AI35,CC34&gt;CD34),AND(U34=AI35,U35=AI34,AN34=AN35,AN34&gt;0)),"a",IF(AND(U34=AI35,U35=AI34,AN34=AN35,CA34&gt;CA35),"p"," ")))</f>
        <v/>
      </c>
      <c r="CH34" s="156" t="str">
        <f>IF(OR($C34="",$F34=""),"",IF(AND(U34=AI35,U35=AI34),CONCATENATE(IF(U34+AI34+AN34&lt;10," ",""),U34+AI34+AN34,"–",U35+AI35+AN35,IF(U35+AI35+AN35&lt;10," ","")),CONCATENATE(IF(U34+AI34&lt;10," ",""),U34+AI34,"–",U35+AI35,IF(U35+AI35&lt;10," ",""))))</f>
        <v/>
      </c>
      <c r="CI34" s="156" t="str">
        <f>IF(OR($C34="",$F34=""),"",IF(AND(U34+AI34=U35+AI35,CC34&lt;CD34),"a",IF(AND(U34=AI35,U35=AI34,AN34=0,AN35=0,CA34&lt;CA35),"p"," ")))</f>
        <v/>
      </c>
      <c r="CJ34" s="156" t="str">
        <f>IF(OR($C34="",$F34=""),"",CONCATENATE("  ",LEFT(C35,LEN(C35)-6),REPT(" ",31-LEN(C35))," ",RIGHT(C35,5)))</f>
        <v/>
      </c>
      <c r="CK34" s="105" t="str">
        <f>IF(OR($C34="",$F34=""),"",CONCATENATE("  ",IF(CB34=2,"[b]",""),IF(AND(CB34=2,D$1&lt;&gt;""),CONCATENATE("[color=",D$1,"]"),IF(AND(CB34=1,D$2&lt;&gt;""),CONCATENATE("[color=",D$2,"]"),"")),LEFT(C35,LEN(C35)-6),IF(CB34=2,CONCATENATE(IF(D$1&lt;&gt;"","[/color]",""),"[/b]"),IF(AND(CB34=1,D$2&lt;&gt;""),"[/color]","")),REPT(" ",31-LEN(C35))," ",RIGHT(C35,5)))</f>
        <v/>
      </c>
      <c r="CL34" s="156" t="str">
        <f>IF(OR($C34="",$F34=""),"",CONCATENATE(IF(U34&lt;10," ",""),U34,"–",U35,IF(U35&lt;10," ","")))</f>
        <v/>
      </c>
      <c r="CM34" s="156" t="str">
        <f>IF(OR($C34="",$F34=""),"",IF(AND(U34=AI35,U35=AI34),CONCATENATE(IF(AI34+AN34&lt;10," ",""),AI34+AN34,"–",AI35+AN35,IF(AI35+AN35&lt;10," ","")),CONCATENATE(IF(AI34&lt;10," ",""),AI34,"–",AI35,IF(AI35&lt;10," ",""))))</f>
        <v/>
      </c>
      <c r="CN34" s="105" t="str">
        <f>IF(OR($C34="",$F34=""),"",IF(AND(U34=AI35,U35=AI34,OR(AN34&lt;&gt;0,AN35&lt;&gt;0)),"(aet)",IF(AND(U34=AI35,U35=AI34,AN34=0,AN35=0),CONCATENATE("(",CA34,"–",CA35," pen)"),"")))</f>
        <v/>
      </c>
    </row>
    <row r="35" ht="9.0" customHeight="1">
      <c r="A35" s="152">
        <f t="shared" si="22"/>
        <v>0</v>
      </c>
      <c r="B35" s="93"/>
      <c r="C35" s="99" t="s">
        <v>1297</v>
      </c>
      <c r="D35" s="159" t="str">
        <f t="shared" si="6"/>
        <v>   </v>
      </c>
      <c r="E35" s="154" t="str">
        <f t="shared" si="7"/>
        <v>You need to select the competition in column B   </v>
      </c>
      <c r="F35" s="155" t="str">
        <f t="array" ref="F35">IFERROR(IF($C35="","",INDEX(Entries!$J$2:$K999,MATCH(1,($C35=Entries!$J$2:$J999)*(Entries!$C$2:$C999=$B35),0),2)),"")</f>
        <v/>
      </c>
      <c r="G35" s="106" t="str">
        <f>IF(F35="","",F34)</f>
        <v/>
      </c>
      <c r="H35" s="106" t="str">
        <f t="shared" si="8"/>
        <v/>
      </c>
      <c r="I35" s="156" t="str">
        <f t="shared" ref="I35:T35" si="163">IF($H35="","",IF(RAND()&lt;$H35,1,0))</f>
        <v/>
      </c>
      <c r="J35" s="156" t="str">
        <f t="shared" si="163"/>
        <v/>
      </c>
      <c r="K35" s="156" t="str">
        <f t="shared" si="163"/>
        <v/>
      </c>
      <c r="L35" s="156" t="str">
        <f t="shared" si="163"/>
        <v/>
      </c>
      <c r="M35" s="156" t="str">
        <f t="shared" si="163"/>
        <v/>
      </c>
      <c r="N35" s="156" t="str">
        <f t="shared" si="163"/>
        <v/>
      </c>
      <c r="O35" s="156" t="str">
        <f t="shared" si="163"/>
        <v/>
      </c>
      <c r="P35" s="156" t="str">
        <f t="shared" si="163"/>
        <v/>
      </c>
      <c r="Q35" s="156" t="str">
        <f t="shared" si="163"/>
        <v/>
      </c>
      <c r="R35" s="156" t="str">
        <f t="shared" si="163"/>
        <v/>
      </c>
      <c r="S35" s="156" t="str">
        <f t="shared" si="163"/>
        <v/>
      </c>
      <c r="T35" s="156" t="str">
        <f t="shared" si="163"/>
        <v/>
      </c>
      <c r="U35" s="157" t="str">
        <f t="shared" si="10"/>
        <v/>
      </c>
      <c r="V35" s="106" t="str">
        <f t="shared" si="11"/>
        <v/>
      </c>
      <c r="W35" s="156" t="str">
        <f t="shared" ref="W35:AH35" si="164">IF($V35="","",IF(RAND()&lt;$V35,1,0))</f>
        <v/>
      </c>
      <c r="X35" s="156" t="str">
        <f t="shared" si="164"/>
        <v/>
      </c>
      <c r="Y35" s="156" t="str">
        <f t="shared" si="164"/>
        <v/>
      </c>
      <c r="Z35" s="156" t="str">
        <f t="shared" si="164"/>
        <v/>
      </c>
      <c r="AA35" s="156" t="str">
        <f t="shared" si="164"/>
        <v/>
      </c>
      <c r="AB35" s="156" t="str">
        <f t="shared" si="164"/>
        <v/>
      </c>
      <c r="AC35" s="156" t="str">
        <f t="shared" si="164"/>
        <v/>
      </c>
      <c r="AD35" s="156" t="str">
        <f t="shared" si="164"/>
        <v/>
      </c>
      <c r="AE35" s="156" t="str">
        <f t="shared" si="164"/>
        <v/>
      </c>
      <c r="AF35" s="156" t="str">
        <f t="shared" si="164"/>
        <v/>
      </c>
      <c r="AG35" s="156" t="str">
        <f t="shared" si="164"/>
        <v/>
      </c>
      <c r="AH35" s="156" t="str">
        <f t="shared" si="164"/>
        <v/>
      </c>
      <c r="AI35" s="157" t="str">
        <f t="shared" si="13"/>
        <v/>
      </c>
      <c r="AJ35" s="156" t="str">
        <f t="shared" ref="AJ35:AM35" si="165">IF($V35="","",IF(RAND()&lt;$V35,1,0))</f>
        <v/>
      </c>
      <c r="AK35" s="156" t="str">
        <f t="shared" si="165"/>
        <v/>
      </c>
      <c r="AL35" s="156" t="str">
        <f t="shared" si="165"/>
        <v/>
      </c>
      <c r="AM35" s="156" t="str">
        <f t="shared" si="165"/>
        <v/>
      </c>
      <c r="AN35" s="157" t="str">
        <f>IF($V34="","",IF(OR(AND($F$2=TRUE,U35+(2*AI35)=(2*U34)+AI34),AND($F$2=0,U35+AI35=U34+AI34)),SUM($AJ35:$AM35),0))</f>
        <v/>
      </c>
      <c r="AO35" s="105" t="str">
        <f t="shared" ref="AO35:BH35" si="166">IF(OR($C35="",$F35=""),"",IF(RAND()&lt;0.65,1,0))</f>
        <v/>
      </c>
      <c r="AP35" s="105" t="str">
        <f t="shared" si="166"/>
        <v/>
      </c>
      <c r="AQ35" s="105" t="str">
        <f t="shared" si="166"/>
        <v/>
      </c>
      <c r="AR35" s="105" t="str">
        <f t="shared" si="166"/>
        <v/>
      </c>
      <c r="AS35" s="105" t="str">
        <f t="shared" si="166"/>
        <v/>
      </c>
      <c r="AT35" s="105" t="str">
        <f t="shared" si="166"/>
        <v/>
      </c>
      <c r="AU35" s="105" t="str">
        <f t="shared" si="166"/>
        <v/>
      </c>
      <c r="AV35" s="105" t="str">
        <f t="shared" si="166"/>
        <v/>
      </c>
      <c r="AW35" s="105" t="str">
        <f t="shared" si="166"/>
        <v/>
      </c>
      <c r="AX35" s="105" t="str">
        <f t="shared" si="166"/>
        <v/>
      </c>
      <c r="AY35" s="105" t="str">
        <f t="shared" si="166"/>
        <v/>
      </c>
      <c r="AZ35" s="105" t="str">
        <f t="shared" si="166"/>
        <v/>
      </c>
      <c r="BA35" s="105" t="str">
        <f t="shared" si="166"/>
        <v/>
      </c>
      <c r="BB35" s="105" t="str">
        <f t="shared" si="166"/>
        <v/>
      </c>
      <c r="BC35" s="105" t="str">
        <f t="shared" si="166"/>
        <v/>
      </c>
      <c r="BD35" s="105" t="str">
        <f t="shared" si="166"/>
        <v/>
      </c>
      <c r="BE35" s="105" t="str">
        <f t="shared" si="166"/>
        <v/>
      </c>
      <c r="BF35" s="105" t="str">
        <f t="shared" si="166"/>
        <v/>
      </c>
      <c r="BG35" s="105" t="str">
        <f t="shared" si="166"/>
        <v/>
      </c>
      <c r="BH35" s="105" t="str">
        <f t="shared" si="166"/>
        <v/>
      </c>
      <c r="BI35" s="105">
        <f t="shared" ref="BI35:BZ35" si="167">IF($C35="","",SUM($AO35:AQ35))</f>
        <v>0</v>
      </c>
      <c r="BJ35" s="105">
        <f t="shared" si="167"/>
        <v>0</v>
      </c>
      <c r="BK35" s="105">
        <f t="shared" si="167"/>
        <v>0</v>
      </c>
      <c r="BL35" s="105">
        <f t="shared" si="167"/>
        <v>0</v>
      </c>
      <c r="BM35" s="105">
        <f t="shared" si="167"/>
        <v>0</v>
      </c>
      <c r="BN35" s="105">
        <f t="shared" si="167"/>
        <v>0</v>
      </c>
      <c r="BO35" s="105">
        <f t="shared" si="167"/>
        <v>0</v>
      </c>
      <c r="BP35" s="105">
        <f t="shared" si="167"/>
        <v>0</v>
      </c>
      <c r="BQ35" s="105">
        <f t="shared" si="167"/>
        <v>0</v>
      </c>
      <c r="BR35" s="105">
        <f t="shared" si="167"/>
        <v>0</v>
      </c>
      <c r="BS35" s="105">
        <f t="shared" si="167"/>
        <v>0</v>
      </c>
      <c r="BT35" s="105">
        <f t="shared" si="167"/>
        <v>0</v>
      </c>
      <c r="BU35" s="105">
        <f t="shared" si="167"/>
        <v>0</v>
      </c>
      <c r="BV35" s="105">
        <f t="shared" si="167"/>
        <v>0</v>
      </c>
      <c r="BW35" s="105">
        <f t="shared" si="167"/>
        <v>0</v>
      </c>
      <c r="BX35" s="105">
        <f t="shared" si="167"/>
        <v>0</v>
      </c>
      <c r="BY35" s="105">
        <f t="shared" si="167"/>
        <v>0</v>
      </c>
      <c r="BZ35" s="105">
        <f t="shared" si="167"/>
        <v>0</v>
      </c>
      <c r="CA35" s="158" t="str">
        <f>IF(OR($C35="",$F35=""),"",IF(ABS(BI35-BI34)&gt;2,BI35,IF(ABS(BJ35-BJ34)&gt;1,BJ35,IF(BK35&lt;&gt;BK34,BK35,IF(BL35&lt;&gt;BL34,BL35,IF(BM35&lt;&gt;BM34,BM35,IF(BN35&lt;&gt;BN34,BN35,IF(BO35&lt;&gt;BO34,BO35,IF(BP35&lt;&gt;BP34,BP35,IF(BQ35&lt;&gt;BQ34,BQ35,IF(BR35&lt;&gt;BR34,BR35,IF(BS35&lt;&gt;BS34,BS35,IF(BT35&lt;&gt;BT34,BT35,IF(BU35&lt;&gt;BU34,BU35,IF(BV35&lt;&gt;BV34,BV35,IF(BW35&lt;&gt;BW34,BW35,IF(BX35&lt;&gt;BX34,BX35,IF(BY35&lt;&gt;BY34,BY35,IF(BZ35&lt;&gt;BZ34,BZ35,CONCATENATE(BZ35,"?"))))))))))))))))))))</f>
        <v/>
      </c>
      <c r="CB35" s="158"/>
      <c r="CC35" s="158"/>
      <c r="CD35" s="158"/>
      <c r="CE35" s="158" t="str">
        <f>IF(AND(C34&lt;&gt;"",C35&lt;&gt;"",F34="",F35=""),"You need to select the competition in column B","")</f>
        <v>You need to select the competition in column B</v>
      </c>
      <c r="CF35" s="105"/>
      <c r="CG35" s="156"/>
      <c r="CH35" s="156"/>
      <c r="CI35" s="156"/>
      <c r="CJ35" s="156"/>
      <c r="CK35" s="105"/>
      <c r="CL35" s="156"/>
      <c r="CM35" s="156"/>
      <c r="CN35" s="105"/>
    </row>
    <row r="36" ht="9.0" customHeight="1">
      <c r="A36" s="152">
        <f t="shared" si="22"/>
        <v>1</v>
      </c>
      <c r="B36" s="93"/>
      <c r="C36" s="99" t="s">
        <v>1298</v>
      </c>
      <c r="D36" s="153" t="str">
        <f t="shared" si="6"/>
        <v>   </v>
      </c>
      <c r="E36" s="154" t="str">
        <f t="shared" si="7"/>
        <v>   </v>
      </c>
      <c r="F36" s="155" t="str">
        <f t="array" ref="F36">IFERROR(IF($C36="","",INDEX(Entries!$J$2:$K999,MATCH(1,($C36=Entries!$J$2:$J999)*(Entries!$C$2:$C999=$B36),0),2)),"")</f>
        <v/>
      </c>
      <c r="G36" s="106" t="str">
        <f>IF(F36="","",F37)</f>
        <v/>
      </c>
      <c r="H36" s="106" t="str">
        <f t="shared" si="8"/>
        <v/>
      </c>
      <c r="I36" s="156" t="str">
        <f t="shared" ref="I36:T36" si="168">IF($H36="","",IF(RAND()&lt;$H36,1,0))</f>
        <v/>
      </c>
      <c r="J36" s="156" t="str">
        <f t="shared" si="168"/>
        <v/>
      </c>
      <c r="K36" s="156" t="str">
        <f t="shared" si="168"/>
        <v/>
      </c>
      <c r="L36" s="156" t="str">
        <f t="shared" si="168"/>
        <v/>
      </c>
      <c r="M36" s="156" t="str">
        <f t="shared" si="168"/>
        <v/>
      </c>
      <c r="N36" s="156" t="str">
        <f t="shared" si="168"/>
        <v/>
      </c>
      <c r="O36" s="156" t="str">
        <f t="shared" si="168"/>
        <v/>
      </c>
      <c r="P36" s="156" t="str">
        <f t="shared" si="168"/>
        <v/>
      </c>
      <c r="Q36" s="156" t="str">
        <f t="shared" si="168"/>
        <v/>
      </c>
      <c r="R36" s="156" t="str">
        <f t="shared" si="168"/>
        <v/>
      </c>
      <c r="S36" s="156" t="str">
        <f t="shared" si="168"/>
        <v/>
      </c>
      <c r="T36" s="156" t="str">
        <f t="shared" si="168"/>
        <v/>
      </c>
      <c r="U36" s="157" t="str">
        <f t="shared" si="10"/>
        <v/>
      </c>
      <c r="V36" s="106" t="str">
        <f t="shared" si="11"/>
        <v/>
      </c>
      <c r="W36" s="156" t="str">
        <f t="shared" ref="W36:AH36" si="169">IF($V36="","",IF(RAND()&lt;$V36,1,0))</f>
        <v/>
      </c>
      <c r="X36" s="156" t="str">
        <f t="shared" si="169"/>
        <v/>
      </c>
      <c r="Y36" s="156" t="str">
        <f t="shared" si="169"/>
        <v/>
      </c>
      <c r="Z36" s="156" t="str">
        <f t="shared" si="169"/>
        <v/>
      </c>
      <c r="AA36" s="156" t="str">
        <f t="shared" si="169"/>
        <v/>
      </c>
      <c r="AB36" s="156" t="str">
        <f t="shared" si="169"/>
        <v/>
      </c>
      <c r="AC36" s="156" t="str">
        <f t="shared" si="169"/>
        <v/>
      </c>
      <c r="AD36" s="156" t="str">
        <f t="shared" si="169"/>
        <v/>
      </c>
      <c r="AE36" s="156" t="str">
        <f t="shared" si="169"/>
        <v/>
      </c>
      <c r="AF36" s="156" t="str">
        <f t="shared" si="169"/>
        <v/>
      </c>
      <c r="AG36" s="156" t="str">
        <f t="shared" si="169"/>
        <v/>
      </c>
      <c r="AH36" s="156" t="str">
        <f t="shared" si="169"/>
        <v/>
      </c>
      <c r="AI36" s="157" t="str">
        <f t="shared" si="13"/>
        <v/>
      </c>
      <c r="AJ36" s="156" t="str">
        <f t="shared" ref="AJ36:AM36" si="170">IF($V36="","",IF(RAND()&lt;$V36,1,0))</f>
        <v/>
      </c>
      <c r="AK36" s="156" t="str">
        <f t="shared" si="170"/>
        <v/>
      </c>
      <c r="AL36" s="156" t="str">
        <f t="shared" si="170"/>
        <v/>
      </c>
      <c r="AM36" s="156" t="str">
        <f t="shared" si="170"/>
        <v/>
      </c>
      <c r="AN36" s="157" t="str">
        <f>IF($V36="","",IF(OR(AND($F$2=TRUE,U36+(2*AI36)=(2*U37)+AI37),AND($F$2=0,U36+AI36=U37+AI37)),SUM($AJ36:$AM36),0))</f>
        <v/>
      </c>
      <c r="AO36" s="105" t="str">
        <f t="shared" ref="AO36:BH36" si="171">IF(OR($C36="",$F36=""),"",IF(RAND()&lt;0.65,1,0))</f>
        <v/>
      </c>
      <c r="AP36" s="105" t="str">
        <f t="shared" si="171"/>
        <v/>
      </c>
      <c r="AQ36" s="105" t="str">
        <f t="shared" si="171"/>
        <v/>
      </c>
      <c r="AR36" s="105" t="str">
        <f t="shared" si="171"/>
        <v/>
      </c>
      <c r="AS36" s="105" t="str">
        <f t="shared" si="171"/>
        <v/>
      </c>
      <c r="AT36" s="105" t="str">
        <f t="shared" si="171"/>
        <v/>
      </c>
      <c r="AU36" s="105" t="str">
        <f t="shared" si="171"/>
        <v/>
      </c>
      <c r="AV36" s="105" t="str">
        <f t="shared" si="171"/>
        <v/>
      </c>
      <c r="AW36" s="105" t="str">
        <f t="shared" si="171"/>
        <v/>
      </c>
      <c r="AX36" s="105" t="str">
        <f t="shared" si="171"/>
        <v/>
      </c>
      <c r="AY36" s="105" t="str">
        <f t="shared" si="171"/>
        <v/>
      </c>
      <c r="AZ36" s="105" t="str">
        <f t="shared" si="171"/>
        <v/>
      </c>
      <c r="BA36" s="105" t="str">
        <f t="shared" si="171"/>
        <v/>
      </c>
      <c r="BB36" s="105" t="str">
        <f t="shared" si="171"/>
        <v/>
      </c>
      <c r="BC36" s="105" t="str">
        <f t="shared" si="171"/>
        <v/>
      </c>
      <c r="BD36" s="105" t="str">
        <f t="shared" si="171"/>
        <v/>
      </c>
      <c r="BE36" s="105" t="str">
        <f t="shared" si="171"/>
        <v/>
      </c>
      <c r="BF36" s="105" t="str">
        <f t="shared" si="171"/>
        <v/>
      </c>
      <c r="BG36" s="105" t="str">
        <f t="shared" si="171"/>
        <v/>
      </c>
      <c r="BH36" s="105" t="str">
        <f t="shared" si="171"/>
        <v/>
      </c>
      <c r="BI36" s="105">
        <f t="shared" ref="BI36:BZ36" si="172">IF($C36="","",SUM($AO36:AQ36))</f>
        <v>0</v>
      </c>
      <c r="BJ36" s="105">
        <f t="shared" si="172"/>
        <v>0</v>
      </c>
      <c r="BK36" s="105">
        <f t="shared" si="172"/>
        <v>0</v>
      </c>
      <c r="BL36" s="105">
        <f t="shared" si="172"/>
        <v>0</v>
      </c>
      <c r="BM36" s="105">
        <f t="shared" si="172"/>
        <v>0</v>
      </c>
      <c r="BN36" s="105">
        <f t="shared" si="172"/>
        <v>0</v>
      </c>
      <c r="BO36" s="105">
        <f t="shared" si="172"/>
        <v>0</v>
      </c>
      <c r="BP36" s="105">
        <f t="shared" si="172"/>
        <v>0</v>
      </c>
      <c r="BQ36" s="105">
        <f t="shared" si="172"/>
        <v>0</v>
      </c>
      <c r="BR36" s="105">
        <f t="shared" si="172"/>
        <v>0</v>
      </c>
      <c r="BS36" s="105">
        <f t="shared" si="172"/>
        <v>0</v>
      </c>
      <c r="BT36" s="105">
        <f t="shared" si="172"/>
        <v>0</v>
      </c>
      <c r="BU36" s="105">
        <f t="shared" si="172"/>
        <v>0</v>
      </c>
      <c r="BV36" s="105">
        <f t="shared" si="172"/>
        <v>0</v>
      </c>
      <c r="BW36" s="105">
        <f t="shared" si="172"/>
        <v>0</v>
      </c>
      <c r="BX36" s="105">
        <f t="shared" si="172"/>
        <v>0</v>
      </c>
      <c r="BY36" s="105">
        <f t="shared" si="172"/>
        <v>0</v>
      </c>
      <c r="BZ36" s="105">
        <f t="shared" si="172"/>
        <v>0</v>
      </c>
      <c r="CA36" s="158" t="str">
        <f>IF(OR($C36="",$F36=""),"",IF(ABS(BI36-BI37)&gt;2,BI36,IF(ABS(BJ36-BJ37)&gt;1,BJ36,IF(BK36&lt;&gt;BK37,BK36,IF(BL36&lt;&gt;BL37,BL36,IF(BM36&lt;&gt;BM37,BM36,IF(BN36&lt;&gt;BN37,BN36,IF(BO36&lt;&gt;BO37,BO36,IF(BP36&lt;&gt;BP37,BP36,IF(BQ36&lt;&gt;BQ37,BQ36,IF(BR36&lt;&gt;BR37,BR36,IF(BS36&lt;&gt;BS37,BS36,IF(BT36&lt;&gt;BT37,BT36,IF(BU36&lt;&gt;BU37,BU36,IF(BV36&lt;&gt;BV37,BV36,IF(BW36&lt;&gt;BW37,BW36,IF(BX36&lt;&gt;BX37,BX36,IF(BY36&lt;&gt;BY37,BY36,IF(BZ36&lt;&gt;BZ37,BZ36,CONCATENATE(BZ36,"?"))))))))))))))))))))</f>
        <v/>
      </c>
      <c r="CB36" s="158" t="str">
        <f>IF(OR($C36="",$F36=""),"",IF(U36+AI36&gt;U37+AI37,1,IF(U36+AI36&lt;U37+AI37,2,IF(CC36&gt;CD36,1,IF(CC36&lt;CD36,2,IF(U36+AI36+AN36&gt;U37+AI37+AN37,1,IF(U36+AI36+AN36&lt;U37+AI37+AN37,2,IF(AI36+AN36&gt;U37,1,IF(AI36+AN36&lt;U37,2,IF(CA36&gt;CA37,1,IF(CA37&gt;CA36,2,0)))))))))))</f>
        <v/>
      </c>
      <c r="CC36" s="105" t="str">
        <f>IF(OR($C36="",$F36=""),"",(AI36+AN36)*$F$2)</f>
        <v/>
      </c>
      <c r="CD36" s="105" t="str">
        <f>IF(OR($C36="",$F36=""),"",U37*$F$2)</f>
        <v/>
      </c>
      <c r="CE36" s="105" t="str">
        <f>IF(OR($C36="",$F36=""),"",CONCATENATE(RIGHT(C36,5)," ",REPT(" ",31-LEN(C36)),LEFT(C36,LEN(C36)-6),"  "))</f>
        <v/>
      </c>
      <c r="CF36" s="105" t="str">
        <f>IF(OR($C36="",$F36=""),"",CONCATENATE(RIGHT(C36,5)," ",REPT(" ",31-LEN(C36)),IF(CB36=1,"[b]",""),IF(AND(CB36=1,D$1&lt;&gt;""),CONCATENATE("[color=",D$1,"]"),IF(AND(CB36=2,D$2&lt;&gt;""),CONCATENATE("[color=",D$2,"]"),"")),LEFT(C36,LEN(C36)-6),IF(CB36=1,CONCATENATE(IF(D$1&lt;&gt;"","[/color]",""),"[/b]"),IF(AND(CB36=2,D$2&lt;&gt;""),"[/color]","")),"  "))</f>
        <v/>
      </c>
      <c r="CG36" s="156" t="str">
        <f>IF(OR($C36="",$F36=""),"",IF(OR(AND(U36+AI36=U37+AI37,CC36&gt;CD36),AND(U36=AI37,U37=AI36,AN36=AN37,AN36&gt;0)),"a",IF(AND(U36=AI37,U37=AI36,AN36=AN37,CA36&gt;CA37),"p"," ")))</f>
        <v/>
      </c>
      <c r="CH36" s="156" t="str">
        <f>IF(OR($C36="",$F36=""),"",IF(AND(U36=AI37,U37=AI36),CONCATENATE(IF(U36+AI36+AN36&lt;10," ",""),U36+AI36+AN36,"–",U37+AI37+AN37,IF(U37+AI37+AN37&lt;10," ","")),CONCATENATE(IF(U36+AI36&lt;10," ",""),U36+AI36,"–",U37+AI37,IF(U37+AI37&lt;10," ",""))))</f>
        <v/>
      </c>
      <c r="CI36" s="156" t="str">
        <f>IF(OR($C36="",$F36=""),"",IF(AND(U36+AI36=U37+AI37,CC36&lt;CD36),"a",IF(AND(U36=AI37,U37=AI36,AN36=0,AN37=0,CA36&lt;CA37),"p"," ")))</f>
        <v/>
      </c>
      <c r="CJ36" s="156" t="str">
        <f>IF(OR($C36="",$F36=""),"",CONCATENATE("  ",LEFT(C37,LEN(C37)-6),REPT(" ",31-LEN(C37))," ",RIGHT(C37,5)))</f>
        <v/>
      </c>
      <c r="CK36" s="105" t="str">
        <f>IF(OR($C36="",$F36=""),"",CONCATENATE("  ",IF(CB36=2,"[b]",""),IF(AND(CB36=2,D$1&lt;&gt;""),CONCATENATE("[color=",D$1,"]"),IF(AND(CB36=1,D$2&lt;&gt;""),CONCATENATE("[color=",D$2,"]"),"")),LEFT(C37,LEN(C37)-6),IF(CB36=2,CONCATENATE(IF(D$1&lt;&gt;"","[/color]",""),"[/b]"),IF(AND(CB36=1,D$2&lt;&gt;""),"[/color]","")),REPT(" ",31-LEN(C37))," ",RIGHT(C37,5)))</f>
        <v/>
      </c>
      <c r="CL36" s="156" t="str">
        <f>IF(OR($C36="",$F36=""),"",CONCATENATE(IF(U36&lt;10," ",""),U36,"–",U37,IF(U37&lt;10," ","")))</f>
        <v/>
      </c>
      <c r="CM36" s="156" t="str">
        <f>IF(OR($C36="",$F36=""),"",IF(AND(U36=AI37,U37=AI36),CONCATENATE(IF(AI36+AN36&lt;10," ",""),AI36+AN36,"–",AI37+AN37,IF(AI37+AN37&lt;10," ","")),CONCATENATE(IF(AI36&lt;10," ",""),AI36,"–",AI37,IF(AI37&lt;10," ",""))))</f>
        <v/>
      </c>
      <c r="CN36" s="105" t="str">
        <f>IF(OR($C36="",$F36=""),"",IF(AND(U36=AI37,U37=AI36,OR(AN36&lt;&gt;0,AN37&lt;&gt;0)),"(aet)",IF(AND(U36=AI37,U37=AI36,AN36=0,AN37=0),CONCATENATE("(",CA36,"–",CA37," pen)"),"")))</f>
        <v/>
      </c>
    </row>
    <row r="37" ht="9.0" customHeight="1">
      <c r="A37" s="152">
        <f t="shared" si="22"/>
        <v>1</v>
      </c>
      <c r="B37" s="93"/>
      <c r="C37" s="99" t="s">
        <v>1299</v>
      </c>
      <c r="D37" s="159" t="str">
        <f t="shared" si="6"/>
        <v>   </v>
      </c>
      <c r="E37" s="154" t="str">
        <f t="shared" si="7"/>
        <v>You need to select the competition in column B   </v>
      </c>
      <c r="F37" s="155" t="str">
        <f t="array" ref="F37">IFERROR(IF($C37="","",INDEX(Entries!$J$2:$K999,MATCH(1,($C37=Entries!$J$2:$J999)*(Entries!$C$2:$C999=$B37),0),2)),"")</f>
        <v/>
      </c>
      <c r="G37" s="106" t="str">
        <f>IF(F37="","",F36)</f>
        <v/>
      </c>
      <c r="H37" s="106" t="str">
        <f t="shared" si="8"/>
        <v/>
      </c>
      <c r="I37" s="156" t="str">
        <f t="shared" ref="I37:T37" si="173">IF($H37="","",IF(RAND()&lt;$H37,1,0))</f>
        <v/>
      </c>
      <c r="J37" s="156" t="str">
        <f t="shared" si="173"/>
        <v/>
      </c>
      <c r="K37" s="156" t="str">
        <f t="shared" si="173"/>
        <v/>
      </c>
      <c r="L37" s="156" t="str">
        <f t="shared" si="173"/>
        <v/>
      </c>
      <c r="M37" s="156" t="str">
        <f t="shared" si="173"/>
        <v/>
      </c>
      <c r="N37" s="156" t="str">
        <f t="shared" si="173"/>
        <v/>
      </c>
      <c r="O37" s="156" t="str">
        <f t="shared" si="173"/>
        <v/>
      </c>
      <c r="P37" s="156" t="str">
        <f t="shared" si="173"/>
        <v/>
      </c>
      <c r="Q37" s="156" t="str">
        <f t="shared" si="173"/>
        <v/>
      </c>
      <c r="R37" s="156" t="str">
        <f t="shared" si="173"/>
        <v/>
      </c>
      <c r="S37" s="156" t="str">
        <f t="shared" si="173"/>
        <v/>
      </c>
      <c r="T37" s="156" t="str">
        <f t="shared" si="173"/>
        <v/>
      </c>
      <c r="U37" s="157" t="str">
        <f t="shared" si="10"/>
        <v/>
      </c>
      <c r="V37" s="106" t="str">
        <f t="shared" si="11"/>
        <v/>
      </c>
      <c r="W37" s="156" t="str">
        <f t="shared" ref="W37:AH37" si="174">IF($V37="","",IF(RAND()&lt;$V37,1,0))</f>
        <v/>
      </c>
      <c r="X37" s="156" t="str">
        <f t="shared" si="174"/>
        <v/>
      </c>
      <c r="Y37" s="156" t="str">
        <f t="shared" si="174"/>
        <v/>
      </c>
      <c r="Z37" s="156" t="str">
        <f t="shared" si="174"/>
        <v/>
      </c>
      <c r="AA37" s="156" t="str">
        <f t="shared" si="174"/>
        <v/>
      </c>
      <c r="AB37" s="156" t="str">
        <f t="shared" si="174"/>
        <v/>
      </c>
      <c r="AC37" s="156" t="str">
        <f t="shared" si="174"/>
        <v/>
      </c>
      <c r="AD37" s="156" t="str">
        <f t="shared" si="174"/>
        <v/>
      </c>
      <c r="AE37" s="156" t="str">
        <f t="shared" si="174"/>
        <v/>
      </c>
      <c r="AF37" s="156" t="str">
        <f t="shared" si="174"/>
        <v/>
      </c>
      <c r="AG37" s="156" t="str">
        <f t="shared" si="174"/>
        <v/>
      </c>
      <c r="AH37" s="156" t="str">
        <f t="shared" si="174"/>
        <v/>
      </c>
      <c r="AI37" s="157" t="str">
        <f t="shared" si="13"/>
        <v/>
      </c>
      <c r="AJ37" s="156" t="str">
        <f t="shared" ref="AJ37:AM37" si="175">IF($V37="","",IF(RAND()&lt;$V37,1,0))</f>
        <v/>
      </c>
      <c r="AK37" s="156" t="str">
        <f t="shared" si="175"/>
        <v/>
      </c>
      <c r="AL37" s="156" t="str">
        <f t="shared" si="175"/>
        <v/>
      </c>
      <c r="AM37" s="156" t="str">
        <f t="shared" si="175"/>
        <v/>
      </c>
      <c r="AN37" s="157" t="str">
        <f>IF($V36="","",IF(OR(AND($F$2=TRUE,U37+(2*AI37)=(2*U36)+AI36),AND($F$2=0,U37+AI37=U36+AI36)),SUM($AJ37:$AM37),0))</f>
        <v/>
      </c>
      <c r="AO37" s="105" t="str">
        <f t="shared" ref="AO37:BH37" si="176">IF(OR($C37="",$F37=""),"",IF(RAND()&lt;0.65,1,0))</f>
        <v/>
      </c>
      <c r="AP37" s="105" t="str">
        <f t="shared" si="176"/>
        <v/>
      </c>
      <c r="AQ37" s="105" t="str">
        <f t="shared" si="176"/>
        <v/>
      </c>
      <c r="AR37" s="105" t="str">
        <f t="shared" si="176"/>
        <v/>
      </c>
      <c r="AS37" s="105" t="str">
        <f t="shared" si="176"/>
        <v/>
      </c>
      <c r="AT37" s="105" t="str">
        <f t="shared" si="176"/>
        <v/>
      </c>
      <c r="AU37" s="105" t="str">
        <f t="shared" si="176"/>
        <v/>
      </c>
      <c r="AV37" s="105" t="str">
        <f t="shared" si="176"/>
        <v/>
      </c>
      <c r="AW37" s="105" t="str">
        <f t="shared" si="176"/>
        <v/>
      </c>
      <c r="AX37" s="105" t="str">
        <f t="shared" si="176"/>
        <v/>
      </c>
      <c r="AY37" s="105" t="str">
        <f t="shared" si="176"/>
        <v/>
      </c>
      <c r="AZ37" s="105" t="str">
        <f t="shared" si="176"/>
        <v/>
      </c>
      <c r="BA37" s="105" t="str">
        <f t="shared" si="176"/>
        <v/>
      </c>
      <c r="BB37" s="105" t="str">
        <f t="shared" si="176"/>
        <v/>
      </c>
      <c r="BC37" s="105" t="str">
        <f t="shared" si="176"/>
        <v/>
      </c>
      <c r="BD37" s="105" t="str">
        <f t="shared" si="176"/>
        <v/>
      </c>
      <c r="BE37" s="105" t="str">
        <f t="shared" si="176"/>
        <v/>
      </c>
      <c r="BF37" s="105" t="str">
        <f t="shared" si="176"/>
        <v/>
      </c>
      <c r="BG37" s="105" t="str">
        <f t="shared" si="176"/>
        <v/>
      </c>
      <c r="BH37" s="105" t="str">
        <f t="shared" si="176"/>
        <v/>
      </c>
      <c r="BI37" s="105">
        <f t="shared" ref="BI37:BZ37" si="177">IF($C37="","",SUM($AO37:AQ37))</f>
        <v>0</v>
      </c>
      <c r="BJ37" s="105">
        <f t="shared" si="177"/>
        <v>0</v>
      </c>
      <c r="BK37" s="105">
        <f t="shared" si="177"/>
        <v>0</v>
      </c>
      <c r="BL37" s="105">
        <f t="shared" si="177"/>
        <v>0</v>
      </c>
      <c r="BM37" s="105">
        <f t="shared" si="177"/>
        <v>0</v>
      </c>
      <c r="BN37" s="105">
        <f t="shared" si="177"/>
        <v>0</v>
      </c>
      <c r="BO37" s="105">
        <f t="shared" si="177"/>
        <v>0</v>
      </c>
      <c r="BP37" s="105">
        <f t="shared" si="177"/>
        <v>0</v>
      </c>
      <c r="BQ37" s="105">
        <f t="shared" si="177"/>
        <v>0</v>
      </c>
      <c r="BR37" s="105">
        <f t="shared" si="177"/>
        <v>0</v>
      </c>
      <c r="BS37" s="105">
        <f t="shared" si="177"/>
        <v>0</v>
      </c>
      <c r="BT37" s="105">
        <f t="shared" si="177"/>
        <v>0</v>
      </c>
      <c r="BU37" s="105">
        <f t="shared" si="177"/>
        <v>0</v>
      </c>
      <c r="BV37" s="105">
        <f t="shared" si="177"/>
        <v>0</v>
      </c>
      <c r="BW37" s="105">
        <f t="shared" si="177"/>
        <v>0</v>
      </c>
      <c r="BX37" s="105">
        <f t="shared" si="177"/>
        <v>0</v>
      </c>
      <c r="BY37" s="105">
        <f t="shared" si="177"/>
        <v>0</v>
      </c>
      <c r="BZ37" s="105">
        <f t="shared" si="177"/>
        <v>0</v>
      </c>
      <c r="CA37" s="158" t="str">
        <f>IF(OR($C37="",$F37=""),"",IF(ABS(BI37-BI36)&gt;2,BI37,IF(ABS(BJ37-BJ36)&gt;1,BJ37,IF(BK37&lt;&gt;BK36,BK37,IF(BL37&lt;&gt;BL36,BL37,IF(BM37&lt;&gt;BM36,BM37,IF(BN37&lt;&gt;BN36,BN37,IF(BO37&lt;&gt;BO36,BO37,IF(BP37&lt;&gt;BP36,BP37,IF(BQ37&lt;&gt;BQ36,BQ37,IF(BR37&lt;&gt;BR36,BR37,IF(BS37&lt;&gt;BS36,BS37,IF(BT37&lt;&gt;BT36,BT37,IF(BU37&lt;&gt;BU36,BU37,IF(BV37&lt;&gt;BV36,BV37,IF(BW37&lt;&gt;BW36,BW37,IF(BX37&lt;&gt;BX36,BX37,IF(BY37&lt;&gt;BY36,BY37,IF(BZ37&lt;&gt;BZ36,BZ37,CONCATENATE(BZ37,"?"))))))))))))))))))))</f>
        <v/>
      </c>
      <c r="CB37" s="158"/>
      <c r="CC37" s="158"/>
      <c r="CD37" s="158"/>
      <c r="CE37" s="158" t="str">
        <f>IF(AND(C36&lt;&gt;"",C37&lt;&gt;"",F36="",F37=""),"You need to select the competition in column B","")</f>
        <v>You need to select the competition in column B</v>
      </c>
      <c r="CF37" s="105"/>
      <c r="CG37" s="156"/>
      <c r="CH37" s="156"/>
      <c r="CI37" s="156"/>
      <c r="CJ37" s="156"/>
      <c r="CK37" s="105"/>
      <c r="CL37" s="156"/>
      <c r="CM37" s="156"/>
      <c r="CN37" s="105"/>
    </row>
    <row r="38" ht="9.0" customHeight="1">
      <c r="A38" s="152">
        <f t="shared" si="22"/>
        <v>0</v>
      </c>
      <c r="B38" s="93"/>
      <c r="C38" s="99" t="s">
        <v>1300</v>
      </c>
      <c r="D38" s="153" t="str">
        <f t="shared" si="6"/>
        <v>   </v>
      </c>
      <c r="E38" s="154" t="str">
        <f t="shared" si="7"/>
        <v>   </v>
      </c>
      <c r="F38" s="155" t="str">
        <f t="array" ref="F38">IFERROR(IF($C38="","",INDEX(Entries!$J$2:$K999,MATCH(1,($C38=Entries!$J$2:$J999)*(Entries!$C$2:$C999=$B38),0),2)),"")</f>
        <v/>
      </c>
      <c r="G38" s="106" t="str">
        <f>IF(F38="","",F39)</f>
        <v/>
      </c>
      <c r="H38" s="106" t="str">
        <f t="shared" si="8"/>
        <v/>
      </c>
      <c r="I38" s="156" t="str">
        <f t="shared" ref="I38:T38" si="178">IF($H38="","",IF(RAND()&lt;$H38,1,0))</f>
        <v/>
      </c>
      <c r="J38" s="156" t="str">
        <f t="shared" si="178"/>
        <v/>
      </c>
      <c r="K38" s="156" t="str">
        <f t="shared" si="178"/>
        <v/>
      </c>
      <c r="L38" s="156" t="str">
        <f t="shared" si="178"/>
        <v/>
      </c>
      <c r="M38" s="156" t="str">
        <f t="shared" si="178"/>
        <v/>
      </c>
      <c r="N38" s="156" t="str">
        <f t="shared" si="178"/>
        <v/>
      </c>
      <c r="O38" s="156" t="str">
        <f t="shared" si="178"/>
        <v/>
      </c>
      <c r="P38" s="156" t="str">
        <f t="shared" si="178"/>
        <v/>
      </c>
      <c r="Q38" s="156" t="str">
        <f t="shared" si="178"/>
        <v/>
      </c>
      <c r="R38" s="156" t="str">
        <f t="shared" si="178"/>
        <v/>
      </c>
      <c r="S38" s="156" t="str">
        <f t="shared" si="178"/>
        <v/>
      </c>
      <c r="T38" s="156" t="str">
        <f t="shared" si="178"/>
        <v/>
      </c>
      <c r="U38" s="157" t="str">
        <f t="shared" si="10"/>
        <v/>
      </c>
      <c r="V38" s="106" t="str">
        <f t="shared" si="11"/>
        <v/>
      </c>
      <c r="W38" s="156" t="str">
        <f t="shared" ref="W38:AH38" si="179">IF($V38="","",IF(RAND()&lt;$V38,1,0))</f>
        <v/>
      </c>
      <c r="X38" s="156" t="str">
        <f t="shared" si="179"/>
        <v/>
      </c>
      <c r="Y38" s="156" t="str">
        <f t="shared" si="179"/>
        <v/>
      </c>
      <c r="Z38" s="156" t="str">
        <f t="shared" si="179"/>
        <v/>
      </c>
      <c r="AA38" s="156" t="str">
        <f t="shared" si="179"/>
        <v/>
      </c>
      <c r="AB38" s="156" t="str">
        <f t="shared" si="179"/>
        <v/>
      </c>
      <c r="AC38" s="156" t="str">
        <f t="shared" si="179"/>
        <v/>
      </c>
      <c r="AD38" s="156" t="str">
        <f t="shared" si="179"/>
        <v/>
      </c>
      <c r="AE38" s="156" t="str">
        <f t="shared" si="179"/>
        <v/>
      </c>
      <c r="AF38" s="156" t="str">
        <f t="shared" si="179"/>
        <v/>
      </c>
      <c r="AG38" s="156" t="str">
        <f t="shared" si="179"/>
        <v/>
      </c>
      <c r="AH38" s="156" t="str">
        <f t="shared" si="179"/>
        <v/>
      </c>
      <c r="AI38" s="157" t="str">
        <f t="shared" si="13"/>
        <v/>
      </c>
      <c r="AJ38" s="156" t="str">
        <f t="shared" ref="AJ38:AM38" si="180">IF($V38="","",IF(RAND()&lt;$V38,1,0))</f>
        <v/>
      </c>
      <c r="AK38" s="156" t="str">
        <f t="shared" si="180"/>
        <v/>
      </c>
      <c r="AL38" s="156" t="str">
        <f t="shared" si="180"/>
        <v/>
      </c>
      <c r="AM38" s="156" t="str">
        <f t="shared" si="180"/>
        <v/>
      </c>
      <c r="AN38" s="157" t="str">
        <f>IF($V38="","",IF(OR(AND($F$2=TRUE,U38+(2*AI38)=(2*U39)+AI39),AND($F$2=0,U38+AI38=U39+AI39)),SUM($AJ38:$AM38),0))</f>
        <v/>
      </c>
      <c r="AO38" s="105" t="str">
        <f t="shared" ref="AO38:BH38" si="181">IF(OR($C38="",$F38=""),"",IF(RAND()&lt;0.65,1,0))</f>
        <v/>
      </c>
      <c r="AP38" s="105" t="str">
        <f t="shared" si="181"/>
        <v/>
      </c>
      <c r="AQ38" s="105" t="str">
        <f t="shared" si="181"/>
        <v/>
      </c>
      <c r="AR38" s="105" t="str">
        <f t="shared" si="181"/>
        <v/>
      </c>
      <c r="AS38" s="105" t="str">
        <f t="shared" si="181"/>
        <v/>
      </c>
      <c r="AT38" s="105" t="str">
        <f t="shared" si="181"/>
        <v/>
      </c>
      <c r="AU38" s="105" t="str">
        <f t="shared" si="181"/>
        <v/>
      </c>
      <c r="AV38" s="105" t="str">
        <f t="shared" si="181"/>
        <v/>
      </c>
      <c r="AW38" s="105" t="str">
        <f t="shared" si="181"/>
        <v/>
      </c>
      <c r="AX38" s="105" t="str">
        <f t="shared" si="181"/>
        <v/>
      </c>
      <c r="AY38" s="105" t="str">
        <f t="shared" si="181"/>
        <v/>
      </c>
      <c r="AZ38" s="105" t="str">
        <f t="shared" si="181"/>
        <v/>
      </c>
      <c r="BA38" s="105" t="str">
        <f t="shared" si="181"/>
        <v/>
      </c>
      <c r="BB38" s="105" t="str">
        <f t="shared" si="181"/>
        <v/>
      </c>
      <c r="BC38" s="105" t="str">
        <f t="shared" si="181"/>
        <v/>
      </c>
      <c r="BD38" s="105" t="str">
        <f t="shared" si="181"/>
        <v/>
      </c>
      <c r="BE38" s="105" t="str">
        <f t="shared" si="181"/>
        <v/>
      </c>
      <c r="BF38" s="105" t="str">
        <f t="shared" si="181"/>
        <v/>
      </c>
      <c r="BG38" s="105" t="str">
        <f t="shared" si="181"/>
        <v/>
      </c>
      <c r="BH38" s="105" t="str">
        <f t="shared" si="181"/>
        <v/>
      </c>
      <c r="BI38" s="105">
        <f t="shared" ref="BI38:BZ38" si="182">IF($C38="","",SUM($AO38:AQ38))</f>
        <v>0</v>
      </c>
      <c r="BJ38" s="105">
        <f t="shared" si="182"/>
        <v>0</v>
      </c>
      <c r="BK38" s="105">
        <f t="shared" si="182"/>
        <v>0</v>
      </c>
      <c r="BL38" s="105">
        <f t="shared" si="182"/>
        <v>0</v>
      </c>
      <c r="BM38" s="105">
        <f t="shared" si="182"/>
        <v>0</v>
      </c>
      <c r="BN38" s="105">
        <f t="shared" si="182"/>
        <v>0</v>
      </c>
      <c r="BO38" s="105">
        <f t="shared" si="182"/>
        <v>0</v>
      </c>
      <c r="BP38" s="105">
        <f t="shared" si="182"/>
        <v>0</v>
      </c>
      <c r="BQ38" s="105">
        <f t="shared" si="182"/>
        <v>0</v>
      </c>
      <c r="BR38" s="105">
        <f t="shared" si="182"/>
        <v>0</v>
      </c>
      <c r="BS38" s="105">
        <f t="shared" si="182"/>
        <v>0</v>
      </c>
      <c r="BT38" s="105">
        <f t="shared" si="182"/>
        <v>0</v>
      </c>
      <c r="BU38" s="105">
        <f t="shared" si="182"/>
        <v>0</v>
      </c>
      <c r="BV38" s="105">
        <f t="shared" si="182"/>
        <v>0</v>
      </c>
      <c r="BW38" s="105">
        <f t="shared" si="182"/>
        <v>0</v>
      </c>
      <c r="BX38" s="105">
        <f t="shared" si="182"/>
        <v>0</v>
      </c>
      <c r="BY38" s="105">
        <f t="shared" si="182"/>
        <v>0</v>
      </c>
      <c r="BZ38" s="105">
        <f t="shared" si="182"/>
        <v>0</v>
      </c>
      <c r="CA38" s="158" t="str">
        <f>IF(OR($C38="",$F38=""),"",IF(ABS(BI38-BI39)&gt;2,BI38,IF(ABS(BJ38-BJ39)&gt;1,BJ38,IF(BK38&lt;&gt;BK39,BK38,IF(BL38&lt;&gt;BL39,BL38,IF(BM38&lt;&gt;BM39,BM38,IF(BN38&lt;&gt;BN39,BN38,IF(BO38&lt;&gt;BO39,BO38,IF(BP38&lt;&gt;BP39,BP38,IF(BQ38&lt;&gt;BQ39,BQ38,IF(BR38&lt;&gt;BR39,BR38,IF(BS38&lt;&gt;BS39,BS38,IF(BT38&lt;&gt;BT39,BT38,IF(BU38&lt;&gt;BU39,BU38,IF(BV38&lt;&gt;BV39,BV38,IF(BW38&lt;&gt;BW39,BW38,IF(BX38&lt;&gt;BX39,BX38,IF(BY38&lt;&gt;BY39,BY38,IF(BZ38&lt;&gt;BZ39,BZ38,CONCATENATE(BZ38,"?"))))))))))))))))))))</f>
        <v/>
      </c>
      <c r="CB38" s="158" t="str">
        <f>IF(OR($C38="",$F38=""),"",IF(U38+AI38&gt;U39+AI39,1,IF(U38+AI38&lt;U39+AI39,2,IF(CC38&gt;CD38,1,IF(CC38&lt;CD38,2,IF(U38+AI38+AN38&gt;U39+AI39+AN39,1,IF(U38+AI38+AN38&lt;U39+AI39+AN39,2,IF(AI38+AN38&gt;U39,1,IF(AI38+AN38&lt;U39,2,IF(CA38&gt;CA39,1,IF(CA39&gt;CA38,2,0)))))))))))</f>
        <v/>
      </c>
      <c r="CC38" s="105" t="str">
        <f>IF(OR($C38="",$F38=""),"",(AI38+AN38)*$F$2)</f>
        <v/>
      </c>
      <c r="CD38" s="105" t="str">
        <f>IF(OR($C38="",$F38=""),"",U39*$F$2)</f>
        <v/>
      </c>
      <c r="CE38" s="105" t="str">
        <f>IF(OR($C38="",$F38=""),"",CONCATENATE(RIGHT(C38,5)," ",REPT(" ",31-LEN(C38)),LEFT(C38,LEN(C38)-6),"  "))</f>
        <v/>
      </c>
      <c r="CF38" s="105" t="str">
        <f>IF(OR($C38="",$F38=""),"",CONCATENATE(RIGHT(C38,5)," ",REPT(" ",31-LEN(C38)),IF(CB38=1,"[b]",""),IF(AND(CB38=1,D$1&lt;&gt;""),CONCATENATE("[color=",D$1,"]"),IF(AND(CB38=2,D$2&lt;&gt;""),CONCATENATE("[color=",D$2,"]"),"")),LEFT(C38,LEN(C38)-6),IF(CB38=1,CONCATENATE(IF(D$1&lt;&gt;"","[/color]",""),"[/b]"),IF(AND(CB38=2,D$2&lt;&gt;""),"[/color]","")),"  "))</f>
        <v/>
      </c>
      <c r="CG38" s="156" t="str">
        <f>IF(OR($C38="",$F38=""),"",IF(OR(AND(U38+AI38=U39+AI39,CC38&gt;CD38),AND(U38=AI39,U39=AI38,AN38=AN39,AN38&gt;0)),"a",IF(AND(U38=AI39,U39=AI38,AN38=AN39,CA38&gt;CA39),"p"," ")))</f>
        <v/>
      </c>
      <c r="CH38" s="156" t="str">
        <f>IF(OR($C38="",$F38=""),"",IF(AND(U38=AI39,U39=AI38),CONCATENATE(IF(U38+AI38+AN38&lt;10," ",""),U38+AI38+AN38,"–",U39+AI39+AN39,IF(U39+AI39+AN39&lt;10," ","")),CONCATENATE(IF(U38+AI38&lt;10," ",""),U38+AI38,"–",U39+AI39,IF(U39+AI39&lt;10," ",""))))</f>
        <v/>
      </c>
      <c r="CI38" s="156" t="str">
        <f>IF(OR($C38="",$F38=""),"",IF(AND(U38+AI38=U39+AI39,CC38&lt;CD38),"a",IF(AND(U38=AI39,U39=AI38,AN38=0,AN39=0,CA38&lt;CA39),"p"," ")))</f>
        <v/>
      </c>
      <c r="CJ38" s="156" t="str">
        <f>IF(OR($C38="",$F38=""),"",CONCATENATE("  ",LEFT(C39,LEN(C39)-6),REPT(" ",31-LEN(C39))," ",RIGHT(C39,5)))</f>
        <v/>
      </c>
      <c r="CK38" s="105" t="str">
        <f>IF(OR($C38="",$F38=""),"",CONCATENATE("  ",IF(CB38=2,"[b]",""),IF(AND(CB38=2,D$1&lt;&gt;""),CONCATENATE("[color=",D$1,"]"),IF(AND(CB38=1,D$2&lt;&gt;""),CONCATENATE("[color=",D$2,"]"),"")),LEFT(C39,LEN(C39)-6),IF(CB38=2,CONCATENATE(IF(D$1&lt;&gt;"","[/color]",""),"[/b]"),IF(AND(CB38=1,D$2&lt;&gt;""),"[/color]","")),REPT(" ",31-LEN(C39))," ",RIGHT(C39,5)))</f>
        <v/>
      </c>
      <c r="CL38" s="156" t="str">
        <f>IF(OR($C38="",$F38=""),"",CONCATENATE(IF(U38&lt;10," ",""),U38,"–",U39,IF(U39&lt;10," ","")))</f>
        <v/>
      </c>
      <c r="CM38" s="156" t="str">
        <f>IF(OR($C38="",$F38=""),"",IF(AND(U38=AI39,U39=AI38),CONCATENATE(IF(AI38+AN38&lt;10," ",""),AI38+AN38,"–",AI39+AN39,IF(AI39+AN39&lt;10," ","")),CONCATENATE(IF(AI38&lt;10," ",""),AI38,"–",AI39,IF(AI39&lt;10," ",""))))</f>
        <v/>
      </c>
      <c r="CN38" s="105" t="str">
        <f>IF(OR($C38="",$F38=""),"",IF(AND(U38=AI39,U39=AI38,OR(AN38&lt;&gt;0,AN39&lt;&gt;0)),"(aet)",IF(AND(U38=AI39,U39=AI38,AN38=0,AN39=0),CONCATENATE("(",CA38,"–",CA39," pen)"),"")))</f>
        <v/>
      </c>
    </row>
    <row r="39" ht="9.0" customHeight="1">
      <c r="A39" s="152">
        <f t="shared" si="22"/>
        <v>0</v>
      </c>
      <c r="B39" s="93"/>
      <c r="C39" s="99" t="s">
        <v>1301</v>
      </c>
      <c r="D39" s="159" t="str">
        <f t="shared" si="6"/>
        <v>   </v>
      </c>
      <c r="E39" s="154" t="str">
        <f t="shared" si="7"/>
        <v>You need to select the competition in column B   </v>
      </c>
      <c r="F39" s="155" t="str">
        <f t="array" ref="F39">IFERROR(IF($C39="","",INDEX(Entries!$J$2:$K999,MATCH(1,($C39=Entries!$J$2:$J999)*(Entries!$C$2:$C999=$B39),0),2)),"")</f>
        <v/>
      </c>
      <c r="G39" s="106" t="str">
        <f>IF(F39="","",F38)</f>
        <v/>
      </c>
      <c r="H39" s="106" t="str">
        <f t="shared" si="8"/>
        <v/>
      </c>
      <c r="I39" s="156" t="str">
        <f t="shared" ref="I39:T39" si="183">IF($H39="","",IF(RAND()&lt;$H39,1,0))</f>
        <v/>
      </c>
      <c r="J39" s="156" t="str">
        <f t="shared" si="183"/>
        <v/>
      </c>
      <c r="K39" s="156" t="str">
        <f t="shared" si="183"/>
        <v/>
      </c>
      <c r="L39" s="156" t="str">
        <f t="shared" si="183"/>
        <v/>
      </c>
      <c r="M39" s="156" t="str">
        <f t="shared" si="183"/>
        <v/>
      </c>
      <c r="N39" s="156" t="str">
        <f t="shared" si="183"/>
        <v/>
      </c>
      <c r="O39" s="156" t="str">
        <f t="shared" si="183"/>
        <v/>
      </c>
      <c r="P39" s="156" t="str">
        <f t="shared" si="183"/>
        <v/>
      </c>
      <c r="Q39" s="156" t="str">
        <f t="shared" si="183"/>
        <v/>
      </c>
      <c r="R39" s="156" t="str">
        <f t="shared" si="183"/>
        <v/>
      </c>
      <c r="S39" s="156" t="str">
        <f t="shared" si="183"/>
        <v/>
      </c>
      <c r="T39" s="156" t="str">
        <f t="shared" si="183"/>
        <v/>
      </c>
      <c r="U39" s="157" t="str">
        <f t="shared" si="10"/>
        <v/>
      </c>
      <c r="V39" s="106" t="str">
        <f t="shared" si="11"/>
        <v/>
      </c>
      <c r="W39" s="156" t="str">
        <f t="shared" ref="W39:AH39" si="184">IF($V39="","",IF(RAND()&lt;$V39,1,0))</f>
        <v/>
      </c>
      <c r="X39" s="156" t="str">
        <f t="shared" si="184"/>
        <v/>
      </c>
      <c r="Y39" s="156" t="str">
        <f t="shared" si="184"/>
        <v/>
      </c>
      <c r="Z39" s="156" t="str">
        <f t="shared" si="184"/>
        <v/>
      </c>
      <c r="AA39" s="156" t="str">
        <f t="shared" si="184"/>
        <v/>
      </c>
      <c r="AB39" s="156" t="str">
        <f t="shared" si="184"/>
        <v/>
      </c>
      <c r="AC39" s="156" t="str">
        <f t="shared" si="184"/>
        <v/>
      </c>
      <c r="AD39" s="156" t="str">
        <f t="shared" si="184"/>
        <v/>
      </c>
      <c r="AE39" s="156" t="str">
        <f t="shared" si="184"/>
        <v/>
      </c>
      <c r="AF39" s="156" t="str">
        <f t="shared" si="184"/>
        <v/>
      </c>
      <c r="AG39" s="156" t="str">
        <f t="shared" si="184"/>
        <v/>
      </c>
      <c r="AH39" s="156" t="str">
        <f t="shared" si="184"/>
        <v/>
      </c>
      <c r="AI39" s="157" t="str">
        <f t="shared" si="13"/>
        <v/>
      </c>
      <c r="AJ39" s="156" t="str">
        <f t="shared" ref="AJ39:AM39" si="185">IF($V39="","",IF(RAND()&lt;$V39,1,0))</f>
        <v/>
      </c>
      <c r="AK39" s="156" t="str">
        <f t="shared" si="185"/>
        <v/>
      </c>
      <c r="AL39" s="156" t="str">
        <f t="shared" si="185"/>
        <v/>
      </c>
      <c r="AM39" s="156" t="str">
        <f t="shared" si="185"/>
        <v/>
      </c>
      <c r="AN39" s="157" t="str">
        <f>IF($V38="","",IF(OR(AND($F$2=TRUE,U39+(2*AI39)=(2*U38)+AI38),AND($F$2=0,U39+AI39=U38+AI38)),SUM($AJ39:$AM39),0))</f>
        <v/>
      </c>
      <c r="AO39" s="105" t="str">
        <f t="shared" ref="AO39:BH39" si="186">IF(OR($C39="",$F39=""),"",IF(RAND()&lt;0.65,1,0))</f>
        <v/>
      </c>
      <c r="AP39" s="105" t="str">
        <f t="shared" si="186"/>
        <v/>
      </c>
      <c r="AQ39" s="105" t="str">
        <f t="shared" si="186"/>
        <v/>
      </c>
      <c r="AR39" s="105" t="str">
        <f t="shared" si="186"/>
        <v/>
      </c>
      <c r="AS39" s="105" t="str">
        <f t="shared" si="186"/>
        <v/>
      </c>
      <c r="AT39" s="105" t="str">
        <f t="shared" si="186"/>
        <v/>
      </c>
      <c r="AU39" s="105" t="str">
        <f t="shared" si="186"/>
        <v/>
      </c>
      <c r="AV39" s="105" t="str">
        <f t="shared" si="186"/>
        <v/>
      </c>
      <c r="AW39" s="105" t="str">
        <f t="shared" si="186"/>
        <v/>
      </c>
      <c r="AX39" s="105" t="str">
        <f t="shared" si="186"/>
        <v/>
      </c>
      <c r="AY39" s="105" t="str">
        <f t="shared" si="186"/>
        <v/>
      </c>
      <c r="AZ39" s="105" t="str">
        <f t="shared" si="186"/>
        <v/>
      </c>
      <c r="BA39" s="105" t="str">
        <f t="shared" si="186"/>
        <v/>
      </c>
      <c r="BB39" s="105" t="str">
        <f t="shared" si="186"/>
        <v/>
      </c>
      <c r="BC39" s="105" t="str">
        <f t="shared" si="186"/>
        <v/>
      </c>
      <c r="BD39" s="105" t="str">
        <f t="shared" si="186"/>
        <v/>
      </c>
      <c r="BE39" s="105" t="str">
        <f t="shared" si="186"/>
        <v/>
      </c>
      <c r="BF39" s="105" t="str">
        <f t="shared" si="186"/>
        <v/>
      </c>
      <c r="BG39" s="105" t="str">
        <f t="shared" si="186"/>
        <v/>
      </c>
      <c r="BH39" s="105" t="str">
        <f t="shared" si="186"/>
        <v/>
      </c>
      <c r="BI39" s="105">
        <f t="shared" ref="BI39:BZ39" si="187">IF($C39="","",SUM($AO39:AQ39))</f>
        <v>0</v>
      </c>
      <c r="BJ39" s="105">
        <f t="shared" si="187"/>
        <v>0</v>
      </c>
      <c r="BK39" s="105">
        <f t="shared" si="187"/>
        <v>0</v>
      </c>
      <c r="BL39" s="105">
        <f t="shared" si="187"/>
        <v>0</v>
      </c>
      <c r="BM39" s="105">
        <f t="shared" si="187"/>
        <v>0</v>
      </c>
      <c r="BN39" s="105">
        <f t="shared" si="187"/>
        <v>0</v>
      </c>
      <c r="BO39" s="105">
        <f t="shared" si="187"/>
        <v>0</v>
      </c>
      <c r="BP39" s="105">
        <f t="shared" si="187"/>
        <v>0</v>
      </c>
      <c r="BQ39" s="105">
        <f t="shared" si="187"/>
        <v>0</v>
      </c>
      <c r="BR39" s="105">
        <f t="shared" si="187"/>
        <v>0</v>
      </c>
      <c r="BS39" s="105">
        <f t="shared" si="187"/>
        <v>0</v>
      </c>
      <c r="BT39" s="105">
        <f t="shared" si="187"/>
        <v>0</v>
      </c>
      <c r="BU39" s="105">
        <f t="shared" si="187"/>
        <v>0</v>
      </c>
      <c r="BV39" s="105">
        <f t="shared" si="187"/>
        <v>0</v>
      </c>
      <c r="BW39" s="105">
        <f t="shared" si="187"/>
        <v>0</v>
      </c>
      <c r="BX39" s="105">
        <f t="shared" si="187"/>
        <v>0</v>
      </c>
      <c r="BY39" s="105">
        <f t="shared" si="187"/>
        <v>0</v>
      </c>
      <c r="BZ39" s="105">
        <f t="shared" si="187"/>
        <v>0</v>
      </c>
      <c r="CA39" s="158" t="str">
        <f>IF(OR($C39="",$F39=""),"",IF(ABS(BI39-BI38)&gt;2,BI39,IF(ABS(BJ39-BJ38)&gt;1,BJ39,IF(BK39&lt;&gt;BK38,BK39,IF(BL39&lt;&gt;BL38,BL39,IF(BM39&lt;&gt;BM38,BM39,IF(BN39&lt;&gt;BN38,BN39,IF(BO39&lt;&gt;BO38,BO39,IF(BP39&lt;&gt;BP38,BP39,IF(BQ39&lt;&gt;BQ38,BQ39,IF(BR39&lt;&gt;BR38,BR39,IF(BS39&lt;&gt;BS38,BS39,IF(BT39&lt;&gt;BT38,BT39,IF(BU39&lt;&gt;BU38,BU39,IF(BV39&lt;&gt;BV38,BV39,IF(BW39&lt;&gt;BW38,BW39,IF(BX39&lt;&gt;BX38,BX39,IF(BY39&lt;&gt;BY38,BY39,IF(BZ39&lt;&gt;BZ38,BZ39,CONCATENATE(BZ39,"?"))))))))))))))))))))</f>
        <v/>
      </c>
      <c r="CB39" s="158"/>
      <c r="CC39" s="158"/>
      <c r="CD39" s="158"/>
      <c r="CE39" s="158" t="str">
        <f>IF(AND(C38&lt;&gt;"",C39&lt;&gt;"",F38="",F39=""),"You need to select the competition in column B","")</f>
        <v>You need to select the competition in column B</v>
      </c>
      <c r="CF39" s="105"/>
      <c r="CG39" s="156"/>
      <c r="CH39" s="156"/>
      <c r="CI39" s="156"/>
      <c r="CJ39" s="156"/>
      <c r="CK39" s="105"/>
      <c r="CL39" s="156"/>
      <c r="CM39" s="156"/>
      <c r="CN39" s="105"/>
    </row>
    <row r="40" ht="9.0" customHeight="1">
      <c r="A40" s="152">
        <f t="shared" si="22"/>
        <v>1</v>
      </c>
      <c r="B40" s="93"/>
      <c r="C40" s="99" t="s">
        <v>1302</v>
      </c>
      <c r="D40" s="153" t="str">
        <f t="shared" si="6"/>
        <v>   </v>
      </c>
      <c r="E40" s="154" t="str">
        <f t="shared" si="7"/>
        <v>   </v>
      </c>
      <c r="F40" s="155" t="str">
        <f t="array" ref="F40">IFERROR(IF($C40="","",INDEX(Entries!$J$2:$K999,MATCH(1,($C40=Entries!$J$2:$J999)*(Entries!$C$2:$C999=$B40),0),2)),"")</f>
        <v/>
      </c>
      <c r="G40" s="106" t="str">
        <f>IF(F40="","",F41)</f>
        <v/>
      </c>
      <c r="H40" s="106" t="str">
        <f t="shared" si="8"/>
        <v/>
      </c>
      <c r="I40" s="156" t="str">
        <f t="shared" ref="I40:T40" si="188">IF($H40="","",IF(RAND()&lt;$H40,1,0))</f>
        <v/>
      </c>
      <c r="J40" s="156" t="str">
        <f t="shared" si="188"/>
        <v/>
      </c>
      <c r="K40" s="156" t="str">
        <f t="shared" si="188"/>
        <v/>
      </c>
      <c r="L40" s="156" t="str">
        <f t="shared" si="188"/>
        <v/>
      </c>
      <c r="M40" s="156" t="str">
        <f t="shared" si="188"/>
        <v/>
      </c>
      <c r="N40" s="156" t="str">
        <f t="shared" si="188"/>
        <v/>
      </c>
      <c r="O40" s="156" t="str">
        <f t="shared" si="188"/>
        <v/>
      </c>
      <c r="P40" s="156" t="str">
        <f t="shared" si="188"/>
        <v/>
      </c>
      <c r="Q40" s="156" t="str">
        <f t="shared" si="188"/>
        <v/>
      </c>
      <c r="R40" s="156" t="str">
        <f t="shared" si="188"/>
        <v/>
      </c>
      <c r="S40" s="156" t="str">
        <f t="shared" si="188"/>
        <v/>
      </c>
      <c r="T40" s="156" t="str">
        <f t="shared" si="188"/>
        <v/>
      </c>
      <c r="U40" s="157" t="str">
        <f t="shared" si="10"/>
        <v/>
      </c>
      <c r="V40" s="106" t="str">
        <f t="shared" si="11"/>
        <v/>
      </c>
      <c r="W40" s="156" t="str">
        <f t="shared" ref="W40:AH40" si="189">IF($V40="","",IF(RAND()&lt;$V40,1,0))</f>
        <v/>
      </c>
      <c r="X40" s="156" t="str">
        <f t="shared" si="189"/>
        <v/>
      </c>
      <c r="Y40" s="156" t="str">
        <f t="shared" si="189"/>
        <v/>
      </c>
      <c r="Z40" s="156" t="str">
        <f t="shared" si="189"/>
        <v/>
      </c>
      <c r="AA40" s="156" t="str">
        <f t="shared" si="189"/>
        <v/>
      </c>
      <c r="AB40" s="156" t="str">
        <f t="shared" si="189"/>
        <v/>
      </c>
      <c r="AC40" s="156" t="str">
        <f t="shared" si="189"/>
        <v/>
      </c>
      <c r="AD40" s="156" t="str">
        <f t="shared" si="189"/>
        <v/>
      </c>
      <c r="AE40" s="156" t="str">
        <f t="shared" si="189"/>
        <v/>
      </c>
      <c r="AF40" s="156" t="str">
        <f t="shared" si="189"/>
        <v/>
      </c>
      <c r="AG40" s="156" t="str">
        <f t="shared" si="189"/>
        <v/>
      </c>
      <c r="AH40" s="156" t="str">
        <f t="shared" si="189"/>
        <v/>
      </c>
      <c r="AI40" s="157" t="str">
        <f t="shared" si="13"/>
        <v/>
      </c>
      <c r="AJ40" s="156" t="str">
        <f t="shared" ref="AJ40:AM40" si="190">IF($V40="","",IF(RAND()&lt;$V40,1,0))</f>
        <v/>
      </c>
      <c r="AK40" s="156" t="str">
        <f t="shared" si="190"/>
        <v/>
      </c>
      <c r="AL40" s="156" t="str">
        <f t="shared" si="190"/>
        <v/>
      </c>
      <c r="AM40" s="156" t="str">
        <f t="shared" si="190"/>
        <v/>
      </c>
      <c r="AN40" s="157" t="str">
        <f>IF($V40="","",IF(OR(AND($F$2=TRUE,U40+(2*AI40)=(2*U41)+AI41),AND($F$2=0,U40+AI40=U41+AI41)),SUM($AJ40:$AM40),0))</f>
        <v/>
      </c>
      <c r="AO40" s="105" t="str">
        <f t="shared" ref="AO40:BH40" si="191">IF(OR($C40="",$F40=""),"",IF(RAND()&lt;0.65,1,0))</f>
        <v/>
      </c>
      <c r="AP40" s="105" t="str">
        <f t="shared" si="191"/>
        <v/>
      </c>
      <c r="AQ40" s="105" t="str">
        <f t="shared" si="191"/>
        <v/>
      </c>
      <c r="AR40" s="105" t="str">
        <f t="shared" si="191"/>
        <v/>
      </c>
      <c r="AS40" s="105" t="str">
        <f t="shared" si="191"/>
        <v/>
      </c>
      <c r="AT40" s="105" t="str">
        <f t="shared" si="191"/>
        <v/>
      </c>
      <c r="AU40" s="105" t="str">
        <f t="shared" si="191"/>
        <v/>
      </c>
      <c r="AV40" s="105" t="str">
        <f t="shared" si="191"/>
        <v/>
      </c>
      <c r="AW40" s="105" t="str">
        <f t="shared" si="191"/>
        <v/>
      </c>
      <c r="AX40" s="105" t="str">
        <f t="shared" si="191"/>
        <v/>
      </c>
      <c r="AY40" s="105" t="str">
        <f t="shared" si="191"/>
        <v/>
      </c>
      <c r="AZ40" s="105" t="str">
        <f t="shared" si="191"/>
        <v/>
      </c>
      <c r="BA40" s="105" t="str">
        <f t="shared" si="191"/>
        <v/>
      </c>
      <c r="BB40" s="105" t="str">
        <f t="shared" si="191"/>
        <v/>
      </c>
      <c r="BC40" s="105" t="str">
        <f t="shared" si="191"/>
        <v/>
      </c>
      <c r="BD40" s="105" t="str">
        <f t="shared" si="191"/>
        <v/>
      </c>
      <c r="BE40" s="105" t="str">
        <f t="shared" si="191"/>
        <v/>
      </c>
      <c r="BF40" s="105" t="str">
        <f t="shared" si="191"/>
        <v/>
      </c>
      <c r="BG40" s="105" t="str">
        <f t="shared" si="191"/>
        <v/>
      </c>
      <c r="BH40" s="105" t="str">
        <f t="shared" si="191"/>
        <v/>
      </c>
      <c r="BI40" s="105">
        <f t="shared" ref="BI40:BZ40" si="192">IF($C40="","",SUM($AO40:AQ40))</f>
        <v>0</v>
      </c>
      <c r="BJ40" s="105">
        <f t="shared" si="192"/>
        <v>0</v>
      </c>
      <c r="BK40" s="105">
        <f t="shared" si="192"/>
        <v>0</v>
      </c>
      <c r="BL40" s="105">
        <f t="shared" si="192"/>
        <v>0</v>
      </c>
      <c r="BM40" s="105">
        <f t="shared" si="192"/>
        <v>0</v>
      </c>
      <c r="BN40" s="105">
        <f t="shared" si="192"/>
        <v>0</v>
      </c>
      <c r="BO40" s="105">
        <f t="shared" si="192"/>
        <v>0</v>
      </c>
      <c r="BP40" s="105">
        <f t="shared" si="192"/>
        <v>0</v>
      </c>
      <c r="BQ40" s="105">
        <f t="shared" si="192"/>
        <v>0</v>
      </c>
      <c r="BR40" s="105">
        <f t="shared" si="192"/>
        <v>0</v>
      </c>
      <c r="BS40" s="105">
        <f t="shared" si="192"/>
        <v>0</v>
      </c>
      <c r="BT40" s="105">
        <f t="shared" si="192"/>
        <v>0</v>
      </c>
      <c r="BU40" s="105">
        <f t="shared" si="192"/>
        <v>0</v>
      </c>
      <c r="BV40" s="105">
        <f t="shared" si="192"/>
        <v>0</v>
      </c>
      <c r="BW40" s="105">
        <f t="shared" si="192"/>
        <v>0</v>
      </c>
      <c r="BX40" s="105">
        <f t="shared" si="192"/>
        <v>0</v>
      </c>
      <c r="BY40" s="105">
        <f t="shared" si="192"/>
        <v>0</v>
      </c>
      <c r="BZ40" s="105">
        <f t="shared" si="192"/>
        <v>0</v>
      </c>
      <c r="CA40" s="158" t="str">
        <f>IF(OR($C40="",$F40=""),"",IF(ABS(BI40-BI41)&gt;2,BI40,IF(ABS(BJ40-BJ41)&gt;1,BJ40,IF(BK40&lt;&gt;BK41,BK40,IF(BL40&lt;&gt;BL41,BL40,IF(BM40&lt;&gt;BM41,BM40,IF(BN40&lt;&gt;BN41,BN40,IF(BO40&lt;&gt;BO41,BO40,IF(BP40&lt;&gt;BP41,BP40,IF(BQ40&lt;&gt;BQ41,BQ40,IF(BR40&lt;&gt;BR41,BR40,IF(BS40&lt;&gt;BS41,BS40,IF(BT40&lt;&gt;BT41,BT40,IF(BU40&lt;&gt;BU41,BU40,IF(BV40&lt;&gt;BV41,BV40,IF(BW40&lt;&gt;BW41,BW40,IF(BX40&lt;&gt;BX41,BX40,IF(BY40&lt;&gt;BY41,BY40,IF(BZ40&lt;&gt;BZ41,BZ40,CONCATENATE(BZ40,"?"))))))))))))))))))))</f>
        <v/>
      </c>
      <c r="CB40" s="158" t="str">
        <f>IF(OR($C40="",$F40=""),"",IF(U40+AI40&gt;U41+AI41,1,IF(U40+AI40&lt;U41+AI41,2,IF(CC40&gt;CD40,1,IF(CC40&lt;CD40,2,IF(U40+AI40+AN40&gt;U41+AI41+AN41,1,IF(U40+AI40+AN40&lt;U41+AI41+AN41,2,IF(AI40+AN40&gt;U41,1,IF(AI40+AN40&lt;U41,2,IF(CA40&gt;CA41,1,IF(CA41&gt;CA40,2,0)))))))))))</f>
        <v/>
      </c>
      <c r="CC40" s="105" t="str">
        <f>IF(OR($C40="",$F40=""),"",(AI40+AN40)*$F$2)</f>
        <v/>
      </c>
      <c r="CD40" s="105" t="str">
        <f>IF(OR($C40="",$F40=""),"",U41*$F$2)</f>
        <v/>
      </c>
      <c r="CE40" s="105" t="str">
        <f>IF(OR($C40="",$F40=""),"",CONCATENATE(RIGHT(C40,5)," ",REPT(" ",31-LEN(C40)),LEFT(C40,LEN(C40)-6),"  "))</f>
        <v/>
      </c>
      <c r="CF40" s="105" t="str">
        <f>IF(OR($C40="",$F40=""),"",CONCATENATE(RIGHT(C40,5)," ",REPT(" ",31-LEN(C40)),IF(CB40=1,"[b]",""),IF(AND(CB40=1,D$1&lt;&gt;""),CONCATENATE("[color=",D$1,"]"),IF(AND(CB40=2,D$2&lt;&gt;""),CONCATENATE("[color=",D$2,"]"),"")),LEFT(C40,LEN(C40)-6),IF(CB40=1,CONCATENATE(IF(D$1&lt;&gt;"","[/color]",""),"[/b]"),IF(AND(CB40=2,D$2&lt;&gt;""),"[/color]","")),"  "))</f>
        <v/>
      </c>
      <c r="CG40" s="156" t="str">
        <f>IF(OR($C40="",$F40=""),"",IF(OR(AND(U40+AI40=U41+AI41,CC40&gt;CD40),AND(U40=AI41,U41=AI40,AN40=AN41,AN40&gt;0)),"a",IF(AND(U40=AI41,U41=AI40,AN40=AN41,CA40&gt;CA41),"p"," ")))</f>
        <v/>
      </c>
      <c r="CH40" s="156" t="str">
        <f>IF(OR($C40="",$F40=""),"",IF(AND(U40=AI41,U41=AI40),CONCATENATE(IF(U40+AI40+AN40&lt;10," ",""),U40+AI40+AN40,"–",U41+AI41+AN41,IF(U41+AI41+AN41&lt;10," ","")),CONCATENATE(IF(U40+AI40&lt;10," ",""),U40+AI40,"–",U41+AI41,IF(U41+AI41&lt;10," ",""))))</f>
        <v/>
      </c>
      <c r="CI40" s="156" t="str">
        <f>IF(OR($C40="",$F40=""),"",IF(AND(U40+AI40=U41+AI41,CC40&lt;CD40),"a",IF(AND(U40=AI41,U41=AI40,AN40=0,AN41=0,CA40&lt;CA41),"p"," ")))</f>
        <v/>
      </c>
      <c r="CJ40" s="156" t="str">
        <f>IF(OR($C40="",$F40=""),"",CONCATENATE("  ",LEFT(C41,LEN(C41)-6),REPT(" ",31-LEN(C41))," ",RIGHT(C41,5)))</f>
        <v/>
      </c>
      <c r="CK40" s="105" t="str">
        <f>IF(OR($C40="",$F40=""),"",CONCATENATE("  ",IF(CB40=2,"[b]",""),IF(AND(CB40=2,D$1&lt;&gt;""),CONCATENATE("[color=",D$1,"]"),IF(AND(CB40=1,D$2&lt;&gt;""),CONCATENATE("[color=",D$2,"]"),"")),LEFT(C41,LEN(C41)-6),IF(CB40=2,CONCATENATE(IF(D$1&lt;&gt;"","[/color]",""),"[/b]"),IF(AND(CB40=1,D$2&lt;&gt;""),"[/color]","")),REPT(" ",31-LEN(C41))," ",RIGHT(C41,5)))</f>
        <v/>
      </c>
      <c r="CL40" s="156" t="str">
        <f>IF(OR($C40="",$F40=""),"",CONCATENATE(IF(U40&lt;10," ",""),U40,"–",U41,IF(U41&lt;10," ","")))</f>
        <v/>
      </c>
      <c r="CM40" s="156" t="str">
        <f>IF(OR($C40="",$F40=""),"",IF(AND(U40=AI41,U41=AI40),CONCATENATE(IF(AI40+AN40&lt;10," ",""),AI40+AN40,"–",AI41+AN41,IF(AI41+AN41&lt;10," ","")),CONCATENATE(IF(AI40&lt;10," ",""),AI40,"–",AI41,IF(AI41&lt;10," ",""))))</f>
        <v/>
      </c>
      <c r="CN40" s="105" t="str">
        <f>IF(OR($C40="",$F40=""),"",IF(AND(U40=AI41,U41=AI40,OR(AN40&lt;&gt;0,AN41&lt;&gt;0)),"(aet)",IF(AND(U40=AI41,U41=AI40,AN40=0,AN41=0),CONCATENATE("(",CA40,"–",CA41," pen)"),"")))</f>
        <v/>
      </c>
    </row>
    <row r="41" ht="9.0" customHeight="1">
      <c r="A41" s="152">
        <f t="shared" si="22"/>
        <v>1</v>
      </c>
      <c r="B41" s="93"/>
      <c r="C41" s="99" t="s">
        <v>1303</v>
      </c>
      <c r="D41" s="159" t="str">
        <f t="shared" si="6"/>
        <v>   </v>
      </c>
      <c r="E41" s="154" t="str">
        <f t="shared" si="7"/>
        <v>You need to select the competition in column B   </v>
      </c>
      <c r="F41" s="155" t="str">
        <f t="array" ref="F41">IFERROR(IF($C41="","",INDEX(Entries!$J$2:$K999,MATCH(1,($C41=Entries!$J$2:$J999)*(Entries!$C$2:$C999=$B41),0),2)),"")</f>
        <v/>
      </c>
      <c r="G41" s="106" t="str">
        <f>IF(F41="","",F40)</f>
        <v/>
      </c>
      <c r="H41" s="106" t="str">
        <f t="shared" si="8"/>
        <v/>
      </c>
      <c r="I41" s="156" t="str">
        <f t="shared" ref="I41:T41" si="193">IF($H41="","",IF(RAND()&lt;$H41,1,0))</f>
        <v/>
      </c>
      <c r="J41" s="156" t="str">
        <f t="shared" si="193"/>
        <v/>
      </c>
      <c r="K41" s="156" t="str">
        <f t="shared" si="193"/>
        <v/>
      </c>
      <c r="L41" s="156" t="str">
        <f t="shared" si="193"/>
        <v/>
      </c>
      <c r="M41" s="156" t="str">
        <f t="shared" si="193"/>
        <v/>
      </c>
      <c r="N41" s="156" t="str">
        <f t="shared" si="193"/>
        <v/>
      </c>
      <c r="O41" s="156" t="str">
        <f t="shared" si="193"/>
        <v/>
      </c>
      <c r="P41" s="156" t="str">
        <f t="shared" si="193"/>
        <v/>
      </c>
      <c r="Q41" s="156" t="str">
        <f t="shared" si="193"/>
        <v/>
      </c>
      <c r="R41" s="156" t="str">
        <f t="shared" si="193"/>
        <v/>
      </c>
      <c r="S41" s="156" t="str">
        <f t="shared" si="193"/>
        <v/>
      </c>
      <c r="T41" s="156" t="str">
        <f t="shared" si="193"/>
        <v/>
      </c>
      <c r="U41" s="157" t="str">
        <f t="shared" si="10"/>
        <v/>
      </c>
      <c r="V41" s="106" t="str">
        <f t="shared" si="11"/>
        <v/>
      </c>
      <c r="W41" s="156" t="str">
        <f t="shared" ref="W41:AH41" si="194">IF($V41="","",IF(RAND()&lt;$V41,1,0))</f>
        <v/>
      </c>
      <c r="X41" s="156" t="str">
        <f t="shared" si="194"/>
        <v/>
      </c>
      <c r="Y41" s="156" t="str">
        <f t="shared" si="194"/>
        <v/>
      </c>
      <c r="Z41" s="156" t="str">
        <f t="shared" si="194"/>
        <v/>
      </c>
      <c r="AA41" s="156" t="str">
        <f t="shared" si="194"/>
        <v/>
      </c>
      <c r="AB41" s="156" t="str">
        <f t="shared" si="194"/>
        <v/>
      </c>
      <c r="AC41" s="156" t="str">
        <f t="shared" si="194"/>
        <v/>
      </c>
      <c r="AD41" s="156" t="str">
        <f t="shared" si="194"/>
        <v/>
      </c>
      <c r="AE41" s="156" t="str">
        <f t="shared" si="194"/>
        <v/>
      </c>
      <c r="AF41" s="156" t="str">
        <f t="shared" si="194"/>
        <v/>
      </c>
      <c r="AG41" s="156" t="str">
        <f t="shared" si="194"/>
        <v/>
      </c>
      <c r="AH41" s="156" t="str">
        <f t="shared" si="194"/>
        <v/>
      </c>
      <c r="AI41" s="157" t="str">
        <f t="shared" si="13"/>
        <v/>
      </c>
      <c r="AJ41" s="156" t="str">
        <f t="shared" ref="AJ41:AM41" si="195">IF($V41="","",IF(RAND()&lt;$V41,1,0))</f>
        <v/>
      </c>
      <c r="AK41" s="156" t="str">
        <f t="shared" si="195"/>
        <v/>
      </c>
      <c r="AL41" s="156" t="str">
        <f t="shared" si="195"/>
        <v/>
      </c>
      <c r="AM41" s="156" t="str">
        <f t="shared" si="195"/>
        <v/>
      </c>
      <c r="AN41" s="157" t="str">
        <f>IF($V40="","",IF(OR(AND($F$2=TRUE,U41+(2*AI41)=(2*U40)+AI40),AND($F$2=0,U41+AI41=U40+AI40)),SUM($AJ41:$AM41),0))</f>
        <v/>
      </c>
      <c r="AO41" s="105" t="str">
        <f t="shared" ref="AO41:BH41" si="196">IF(OR($C41="",$F41=""),"",IF(RAND()&lt;0.65,1,0))</f>
        <v/>
      </c>
      <c r="AP41" s="105" t="str">
        <f t="shared" si="196"/>
        <v/>
      </c>
      <c r="AQ41" s="105" t="str">
        <f t="shared" si="196"/>
        <v/>
      </c>
      <c r="AR41" s="105" t="str">
        <f t="shared" si="196"/>
        <v/>
      </c>
      <c r="AS41" s="105" t="str">
        <f t="shared" si="196"/>
        <v/>
      </c>
      <c r="AT41" s="105" t="str">
        <f t="shared" si="196"/>
        <v/>
      </c>
      <c r="AU41" s="105" t="str">
        <f t="shared" si="196"/>
        <v/>
      </c>
      <c r="AV41" s="105" t="str">
        <f t="shared" si="196"/>
        <v/>
      </c>
      <c r="AW41" s="105" t="str">
        <f t="shared" si="196"/>
        <v/>
      </c>
      <c r="AX41" s="105" t="str">
        <f t="shared" si="196"/>
        <v/>
      </c>
      <c r="AY41" s="105" t="str">
        <f t="shared" si="196"/>
        <v/>
      </c>
      <c r="AZ41" s="105" t="str">
        <f t="shared" si="196"/>
        <v/>
      </c>
      <c r="BA41" s="105" t="str">
        <f t="shared" si="196"/>
        <v/>
      </c>
      <c r="BB41" s="105" t="str">
        <f t="shared" si="196"/>
        <v/>
      </c>
      <c r="BC41" s="105" t="str">
        <f t="shared" si="196"/>
        <v/>
      </c>
      <c r="BD41" s="105" t="str">
        <f t="shared" si="196"/>
        <v/>
      </c>
      <c r="BE41" s="105" t="str">
        <f t="shared" si="196"/>
        <v/>
      </c>
      <c r="BF41" s="105" t="str">
        <f t="shared" si="196"/>
        <v/>
      </c>
      <c r="BG41" s="105" t="str">
        <f t="shared" si="196"/>
        <v/>
      </c>
      <c r="BH41" s="105" t="str">
        <f t="shared" si="196"/>
        <v/>
      </c>
      <c r="BI41" s="105">
        <f t="shared" ref="BI41:BZ41" si="197">IF($C41="","",SUM($AO41:AQ41))</f>
        <v>0</v>
      </c>
      <c r="BJ41" s="105">
        <f t="shared" si="197"/>
        <v>0</v>
      </c>
      <c r="BK41" s="105">
        <f t="shared" si="197"/>
        <v>0</v>
      </c>
      <c r="BL41" s="105">
        <f t="shared" si="197"/>
        <v>0</v>
      </c>
      <c r="BM41" s="105">
        <f t="shared" si="197"/>
        <v>0</v>
      </c>
      <c r="BN41" s="105">
        <f t="shared" si="197"/>
        <v>0</v>
      </c>
      <c r="BO41" s="105">
        <f t="shared" si="197"/>
        <v>0</v>
      </c>
      <c r="BP41" s="105">
        <f t="shared" si="197"/>
        <v>0</v>
      </c>
      <c r="BQ41" s="105">
        <f t="shared" si="197"/>
        <v>0</v>
      </c>
      <c r="BR41" s="105">
        <f t="shared" si="197"/>
        <v>0</v>
      </c>
      <c r="BS41" s="105">
        <f t="shared" si="197"/>
        <v>0</v>
      </c>
      <c r="BT41" s="105">
        <f t="shared" si="197"/>
        <v>0</v>
      </c>
      <c r="BU41" s="105">
        <f t="shared" si="197"/>
        <v>0</v>
      </c>
      <c r="BV41" s="105">
        <f t="shared" si="197"/>
        <v>0</v>
      </c>
      <c r="BW41" s="105">
        <f t="shared" si="197"/>
        <v>0</v>
      </c>
      <c r="BX41" s="105">
        <f t="shared" si="197"/>
        <v>0</v>
      </c>
      <c r="BY41" s="105">
        <f t="shared" si="197"/>
        <v>0</v>
      </c>
      <c r="BZ41" s="105">
        <f t="shared" si="197"/>
        <v>0</v>
      </c>
      <c r="CA41" s="158" t="str">
        <f>IF(OR($C41="",$F41=""),"",IF(ABS(BI41-BI40)&gt;2,BI41,IF(ABS(BJ41-BJ40)&gt;1,BJ41,IF(BK41&lt;&gt;BK40,BK41,IF(BL41&lt;&gt;BL40,BL41,IF(BM41&lt;&gt;BM40,BM41,IF(BN41&lt;&gt;BN40,BN41,IF(BO41&lt;&gt;BO40,BO41,IF(BP41&lt;&gt;BP40,BP41,IF(BQ41&lt;&gt;BQ40,BQ41,IF(BR41&lt;&gt;BR40,BR41,IF(BS41&lt;&gt;BS40,BS41,IF(BT41&lt;&gt;BT40,BT41,IF(BU41&lt;&gt;BU40,BU41,IF(BV41&lt;&gt;BV40,BV41,IF(BW41&lt;&gt;BW40,BW41,IF(BX41&lt;&gt;BX40,BX41,IF(BY41&lt;&gt;BY40,BY41,IF(BZ41&lt;&gt;BZ40,BZ41,CONCATENATE(BZ41,"?"))))))))))))))))))))</f>
        <v/>
      </c>
      <c r="CB41" s="158"/>
      <c r="CC41" s="158"/>
      <c r="CD41" s="158"/>
      <c r="CE41" s="158" t="str">
        <f>IF(AND(C40&lt;&gt;"",C41&lt;&gt;"",F40="",F41=""),"You need to select the competition in column B","")</f>
        <v>You need to select the competition in column B</v>
      </c>
      <c r="CF41" s="105"/>
      <c r="CG41" s="156"/>
      <c r="CH41" s="156"/>
      <c r="CI41" s="156"/>
      <c r="CJ41" s="156"/>
      <c r="CK41" s="105"/>
      <c r="CL41" s="156"/>
      <c r="CM41" s="156"/>
      <c r="CN41" s="105"/>
    </row>
    <row r="42" ht="9.0" customHeight="1">
      <c r="A42" s="152">
        <f t="shared" si="22"/>
        <v>0</v>
      </c>
      <c r="B42" s="93"/>
      <c r="C42" s="99" t="s">
        <v>1304</v>
      </c>
      <c r="D42" s="153" t="str">
        <f t="shared" si="6"/>
        <v>   </v>
      </c>
      <c r="E42" s="154" t="str">
        <f t="shared" si="7"/>
        <v>   </v>
      </c>
      <c r="F42" s="155" t="str">
        <f t="array" ref="F42">IFERROR(IF($C42="","",INDEX(Entries!$J$2:$K999,MATCH(1,($C42=Entries!$J$2:$J999)*(Entries!$C$2:$C999=$B42),0),2)),"")</f>
        <v/>
      </c>
      <c r="G42" s="106" t="str">
        <f>IF(F42="","",F43)</f>
        <v/>
      </c>
      <c r="H42" s="106" t="str">
        <f t="shared" si="8"/>
        <v/>
      </c>
      <c r="I42" s="156" t="str">
        <f t="shared" ref="I42:T42" si="198">IF($H42="","",IF(RAND()&lt;$H42,1,0))</f>
        <v/>
      </c>
      <c r="J42" s="156" t="str">
        <f t="shared" si="198"/>
        <v/>
      </c>
      <c r="K42" s="156" t="str">
        <f t="shared" si="198"/>
        <v/>
      </c>
      <c r="L42" s="156" t="str">
        <f t="shared" si="198"/>
        <v/>
      </c>
      <c r="M42" s="156" t="str">
        <f t="shared" si="198"/>
        <v/>
      </c>
      <c r="N42" s="156" t="str">
        <f t="shared" si="198"/>
        <v/>
      </c>
      <c r="O42" s="156" t="str">
        <f t="shared" si="198"/>
        <v/>
      </c>
      <c r="P42" s="156" t="str">
        <f t="shared" si="198"/>
        <v/>
      </c>
      <c r="Q42" s="156" t="str">
        <f t="shared" si="198"/>
        <v/>
      </c>
      <c r="R42" s="156" t="str">
        <f t="shared" si="198"/>
        <v/>
      </c>
      <c r="S42" s="156" t="str">
        <f t="shared" si="198"/>
        <v/>
      </c>
      <c r="T42" s="156" t="str">
        <f t="shared" si="198"/>
        <v/>
      </c>
      <c r="U42" s="157" t="str">
        <f t="shared" si="10"/>
        <v/>
      </c>
      <c r="V42" s="106" t="str">
        <f t="shared" si="11"/>
        <v/>
      </c>
      <c r="W42" s="156" t="str">
        <f t="shared" ref="W42:AH42" si="199">IF($V42="","",IF(RAND()&lt;$V42,1,0))</f>
        <v/>
      </c>
      <c r="X42" s="156" t="str">
        <f t="shared" si="199"/>
        <v/>
      </c>
      <c r="Y42" s="156" t="str">
        <f t="shared" si="199"/>
        <v/>
      </c>
      <c r="Z42" s="156" t="str">
        <f t="shared" si="199"/>
        <v/>
      </c>
      <c r="AA42" s="156" t="str">
        <f t="shared" si="199"/>
        <v/>
      </c>
      <c r="AB42" s="156" t="str">
        <f t="shared" si="199"/>
        <v/>
      </c>
      <c r="AC42" s="156" t="str">
        <f t="shared" si="199"/>
        <v/>
      </c>
      <c r="AD42" s="156" t="str">
        <f t="shared" si="199"/>
        <v/>
      </c>
      <c r="AE42" s="156" t="str">
        <f t="shared" si="199"/>
        <v/>
      </c>
      <c r="AF42" s="156" t="str">
        <f t="shared" si="199"/>
        <v/>
      </c>
      <c r="AG42" s="156" t="str">
        <f t="shared" si="199"/>
        <v/>
      </c>
      <c r="AH42" s="156" t="str">
        <f t="shared" si="199"/>
        <v/>
      </c>
      <c r="AI42" s="157" t="str">
        <f t="shared" si="13"/>
        <v/>
      </c>
      <c r="AJ42" s="156" t="str">
        <f t="shared" ref="AJ42:AM42" si="200">IF($V42="","",IF(RAND()&lt;$V42,1,0))</f>
        <v/>
      </c>
      <c r="AK42" s="156" t="str">
        <f t="shared" si="200"/>
        <v/>
      </c>
      <c r="AL42" s="156" t="str">
        <f t="shared" si="200"/>
        <v/>
      </c>
      <c r="AM42" s="156" t="str">
        <f t="shared" si="200"/>
        <v/>
      </c>
      <c r="AN42" s="157" t="str">
        <f>IF($V42="","",IF(OR(AND($F$2=TRUE,U42+(2*AI42)=(2*U43)+AI43),AND($F$2=0,U42+AI42=U43+AI43)),SUM($AJ42:$AM42),0))</f>
        <v/>
      </c>
      <c r="AO42" s="105" t="str">
        <f t="shared" ref="AO42:BH42" si="201">IF(OR($C42="",$F42=""),"",IF(RAND()&lt;0.65,1,0))</f>
        <v/>
      </c>
      <c r="AP42" s="105" t="str">
        <f t="shared" si="201"/>
        <v/>
      </c>
      <c r="AQ42" s="105" t="str">
        <f t="shared" si="201"/>
        <v/>
      </c>
      <c r="AR42" s="105" t="str">
        <f t="shared" si="201"/>
        <v/>
      </c>
      <c r="AS42" s="105" t="str">
        <f t="shared" si="201"/>
        <v/>
      </c>
      <c r="AT42" s="105" t="str">
        <f t="shared" si="201"/>
        <v/>
      </c>
      <c r="AU42" s="105" t="str">
        <f t="shared" si="201"/>
        <v/>
      </c>
      <c r="AV42" s="105" t="str">
        <f t="shared" si="201"/>
        <v/>
      </c>
      <c r="AW42" s="105" t="str">
        <f t="shared" si="201"/>
        <v/>
      </c>
      <c r="AX42" s="105" t="str">
        <f t="shared" si="201"/>
        <v/>
      </c>
      <c r="AY42" s="105" t="str">
        <f t="shared" si="201"/>
        <v/>
      </c>
      <c r="AZ42" s="105" t="str">
        <f t="shared" si="201"/>
        <v/>
      </c>
      <c r="BA42" s="105" t="str">
        <f t="shared" si="201"/>
        <v/>
      </c>
      <c r="BB42" s="105" t="str">
        <f t="shared" si="201"/>
        <v/>
      </c>
      <c r="BC42" s="105" t="str">
        <f t="shared" si="201"/>
        <v/>
      </c>
      <c r="BD42" s="105" t="str">
        <f t="shared" si="201"/>
        <v/>
      </c>
      <c r="BE42" s="105" t="str">
        <f t="shared" si="201"/>
        <v/>
      </c>
      <c r="BF42" s="105" t="str">
        <f t="shared" si="201"/>
        <v/>
      </c>
      <c r="BG42" s="105" t="str">
        <f t="shared" si="201"/>
        <v/>
      </c>
      <c r="BH42" s="105" t="str">
        <f t="shared" si="201"/>
        <v/>
      </c>
      <c r="BI42" s="105">
        <f t="shared" ref="BI42:BZ42" si="202">IF($C42="","",SUM($AO42:AQ42))</f>
        <v>0</v>
      </c>
      <c r="BJ42" s="105">
        <f t="shared" si="202"/>
        <v>0</v>
      </c>
      <c r="BK42" s="105">
        <f t="shared" si="202"/>
        <v>0</v>
      </c>
      <c r="BL42" s="105">
        <f t="shared" si="202"/>
        <v>0</v>
      </c>
      <c r="BM42" s="105">
        <f t="shared" si="202"/>
        <v>0</v>
      </c>
      <c r="BN42" s="105">
        <f t="shared" si="202"/>
        <v>0</v>
      </c>
      <c r="BO42" s="105">
        <f t="shared" si="202"/>
        <v>0</v>
      </c>
      <c r="BP42" s="105">
        <f t="shared" si="202"/>
        <v>0</v>
      </c>
      <c r="BQ42" s="105">
        <f t="shared" si="202"/>
        <v>0</v>
      </c>
      <c r="BR42" s="105">
        <f t="shared" si="202"/>
        <v>0</v>
      </c>
      <c r="BS42" s="105">
        <f t="shared" si="202"/>
        <v>0</v>
      </c>
      <c r="BT42" s="105">
        <f t="shared" si="202"/>
        <v>0</v>
      </c>
      <c r="BU42" s="105">
        <f t="shared" si="202"/>
        <v>0</v>
      </c>
      <c r="BV42" s="105">
        <f t="shared" si="202"/>
        <v>0</v>
      </c>
      <c r="BW42" s="105">
        <f t="shared" si="202"/>
        <v>0</v>
      </c>
      <c r="BX42" s="105">
        <f t="shared" si="202"/>
        <v>0</v>
      </c>
      <c r="BY42" s="105">
        <f t="shared" si="202"/>
        <v>0</v>
      </c>
      <c r="BZ42" s="105">
        <f t="shared" si="202"/>
        <v>0</v>
      </c>
      <c r="CA42" s="158" t="str">
        <f>IF(OR($C42="",$F42=""),"",IF(ABS(BI42-BI43)&gt;2,BI42,IF(ABS(BJ42-BJ43)&gt;1,BJ42,IF(BK42&lt;&gt;BK43,BK42,IF(BL42&lt;&gt;BL43,BL42,IF(BM42&lt;&gt;BM43,BM42,IF(BN42&lt;&gt;BN43,BN42,IF(BO42&lt;&gt;BO43,BO42,IF(BP42&lt;&gt;BP43,BP42,IF(BQ42&lt;&gt;BQ43,BQ42,IF(BR42&lt;&gt;BR43,BR42,IF(BS42&lt;&gt;BS43,BS42,IF(BT42&lt;&gt;BT43,BT42,IF(BU42&lt;&gt;BU43,BU42,IF(BV42&lt;&gt;BV43,BV42,IF(BW42&lt;&gt;BW43,BW42,IF(BX42&lt;&gt;BX43,BX42,IF(BY42&lt;&gt;BY43,BY42,IF(BZ42&lt;&gt;BZ43,BZ42,CONCATENATE(BZ42,"?"))))))))))))))))))))</f>
        <v/>
      </c>
      <c r="CB42" s="158" t="str">
        <f>IF(OR($C42="",$F42=""),"",IF(U42+AI42&gt;U43+AI43,1,IF(U42+AI42&lt;U43+AI43,2,IF(CC42&gt;CD42,1,IF(CC42&lt;CD42,2,IF(U42+AI42+AN42&gt;U43+AI43+AN43,1,IF(U42+AI42+AN42&lt;U43+AI43+AN43,2,IF(AI42+AN42&gt;U43,1,IF(AI42+AN42&lt;U43,2,IF(CA42&gt;CA43,1,IF(CA43&gt;CA42,2,0)))))))))))</f>
        <v/>
      </c>
      <c r="CC42" s="105" t="str">
        <f>IF(OR($C42="",$F42=""),"",(AI42+AN42)*$F$2)</f>
        <v/>
      </c>
      <c r="CD42" s="105" t="str">
        <f>IF(OR($C42="",$F42=""),"",U43*$F$2)</f>
        <v/>
      </c>
      <c r="CE42" s="105" t="str">
        <f>IF(OR($C42="",$F42=""),"",CONCATENATE(RIGHT(C42,5)," ",REPT(" ",31-LEN(C42)),LEFT(C42,LEN(C42)-6),"  "))</f>
        <v/>
      </c>
      <c r="CF42" s="105" t="str">
        <f>IF(OR($C42="",$F42=""),"",CONCATENATE(RIGHT(C42,5)," ",REPT(" ",31-LEN(C42)),IF(CB42=1,"[b]",""),IF(AND(CB42=1,D$1&lt;&gt;""),CONCATENATE("[color=",D$1,"]"),IF(AND(CB42=2,D$2&lt;&gt;""),CONCATENATE("[color=",D$2,"]"),"")),LEFT(C42,LEN(C42)-6),IF(CB42=1,CONCATENATE(IF(D$1&lt;&gt;"","[/color]",""),"[/b]"),IF(AND(CB42=2,D$2&lt;&gt;""),"[/color]","")),"  "))</f>
        <v/>
      </c>
      <c r="CG42" s="156" t="str">
        <f>IF(OR($C42="",$F42=""),"",IF(OR(AND(U42+AI42=U43+AI43,CC42&gt;CD42),AND(U42=AI43,U43=AI42,AN42=AN43,AN42&gt;0)),"a",IF(AND(U42=AI43,U43=AI42,AN42=AN43,CA42&gt;CA43),"p"," ")))</f>
        <v/>
      </c>
      <c r="CH42" s="156" t="str">
        <f>IF(OR($C42="",$F42=""),"",IF(AND(U42=AI43,U43=AI42),CONCATENATE(IF(U42+AI42+AN42&lt;10," ",""),U42+AI42+AN42,"–",U43+AI43+AN43,IF(U43+AI43+AN43&lt;10," ","")),CONCATENATE(IF(U42+AI42&lt;10," ",""),U42+AI42,"–",U43+AI43,IF(U43+AI43&lt;10," ",""))))</f>
        <v/>
      </c>
      <c r="CI42" s="156" t="str">
        <f>IF(OR($C42="",$F42=""),"",IF(AND(U42+AI42=U43+AI43,CC42&lt;CD42),"a",IF(AND(U42=AI43,U43=AI42,AN42=0,AN43=0,CA42&lt;CA43),"p"," ")))</f>
        <v/>
      </c>
      <c r="CJ42" s="156" t="str">
        <f>IF(OR($C42="",$F42=""),"",CONCATENATE("  ",LEFT(C43,LEN(C43)-6),REPT(" ",31-LEN(C43))," ",RIGHT(C43,5)))</f>
        <v/>
      </c>
      <c r="CK42" s="105" t="str">
        <f>IF(OR($C42="",$F42=""),"",CONCATENATE("  ",IF(CB42=2,"[b]",""),IF(AND(CB42=2,D$1&lt;&gt;""),CONCATENATE("[color=",D$1,"]"),IF(AND(CB42=1,D$2&lt;&gt;""),CONCATENATE("[color=",D$2,"]"),"")),LEFT(C43,LEN(C43)-6),IF(CB42=2,CONCATENATE(IF(D$1&lt;&gt;"","[/color]",""),"[/b]"),IF(AND(CB42=1,D$2&lt;&gt;""),"[/color]","")),REPT(" ",31-LEN(C43))," ",RIGHT(C43,5)))</f>
        <v/>
      </c>
      <c r="CL42" s="156" t="str">
        <f>IF(OR($C42="",$F42=""),"",CONCATENATE(IF(U42&lt;10," ",""),U42,"–",U43,IF(U43&lt;10," ","")))</f>
        <v/>
      </c>
      <c r="CM42" s="156" t="str">
        <f>IF(OR($C42="",$F42=""),"",IF(AND(U42=AI43,U43=AI42),CONCATENATE(IF(AI42+AN42&lt;10," ",""),AI42+AN42,"–",AI43+AN43,IF(AI43+AN43&lt;10," ","")),CONCATENATE(IF(AI42&lt;10," ",""),AI42,"–",AI43,IF(AI43&lt;10," ",""))))</f>
        <v/>
      </c>
      <c r="CN42" s="105" t="str">
        <f>IF(OR($C42="",$F42=""),"",IF(AND(U42=AI43,U43=AI42,OR(AN42&lt;&gt;0,AN43&lt;&gt;0)),"(aet)",IF(AND(U42=AI43,U43=AI42,AN42=0,AN43=0),CONCATENATE("(",CA42,"–",CA43," pen)"),"")))</f>
        <v/>
      </c>
    </row>
    <row r="43" ht="9.0" customHeight="1">
      <c r="A43" s="152">
        <f t="shared" si="22"/>
        <v>0</v>
      </c>
      <c r="B43" s="93"/>
      <c r="C43" s="99" t="s">
        <v>1305</v>
      </c>
      <c r="D43" s="159" t="str">
        <f t="shared" si="6"/>
        <v>   </v>
      </c>
      <c r="E43" s="154" t="str">
        <f t="shared" si="7"/>
        <v>You need to select the competition in column B   </v>
      </c>
      <c r="F43" s="155" t="str">
        <f t="array" ref="F43">IFERROR(IF($C43="","",INDEX(Entries!$J$2:$K999,MATCH(1,($C43=Entries!$J$2:$J999)*(Entries!$C$2:$C999=$B43),0),2)),"")</f>
        <v/>
      </c>
      <c r="G43" s="106" t="str">
        <f>IF(F43="","",F42)</f>
        <v/>
      </c>
      <c r="H43" s="106" t="str">
        <f t="shared" si="8"/>
        <v/>
      </c>
      <c r="I43" s="156" t="str">
        <f t="shared" ref="I43:T43" si="203">IF($H43="","",IF(RAND()&lt;$H43,1,0))</f>
        <v/>
      </c>
      <c r="J43" s="156" t="str">
        <f t="shared" si="203"/>
        <v/>
      </c>
      <c r="K43" s="156" t="str">
        <f t="shared" si="203"/>
        <v/>
      </c>
      <c r="L43" s="156" t="str">
        <f t="shared" si="203"/>
        <v/>
      </c>
      <c r="M43" s="156" t="str">
        <f t="shared" si="203"/>
        <v/>
      </c>
      <c r="N43" s="156" t="str">
        <f t="shared" si="203"/>
        <v/>
      </c>
      <c r="O43" s="156" t="str">
        <f t="shared" si="203"/>
        <v/>
      </c>
      <c r="P43" s="156" t="str">
        <f t="shared" si="203"/>
        <v/>
      </c>
      <c r="Q43" s="156" t="str">
        <f t="shared" si="203"/>
        <v/>
      </c>
      <c r="R43" s="156" t="str">
        <f t="shared" si="203"/>
        <v/>
      </c>
      <c r="S43" s="156" t="str">
        <f t="shared" si="203"/>
        <v/>
      </c>
      <c r="T43" s="156" t="str">
        <f t="shared" si="203"/>
        <v/>
      </c>
      <c r="U43" s="157" t="str">
        <f t="shared" si="10"/>
        <v/>
      </c>
      <c r="V43" s="106" t="str">
        <f t="shared" si="11"/>
        <v/>
      </c>
      <c r="W43" s="156" t="str">
        <f t="shared" ref="W43:AH43" si="204">IF($V43="","",IF(RAND()&lt;$V43,1,0))</f>
        <v/>
      </c>
      <c r="X43" s="156" t="str">
        <f t="shared" si="204"/>
        <v/>
      </c>
      <c r="Y43" s="156" t="str">
        <f t="shared" si="204"/>
        <v/>
      </c>
      <c r="Z43" s="156" t="str">
        <f t="shared" si="204"/>
        <v/>
      </c>
      <c r="AA43" s="156" t="str">
        <f t="shared" si="204"/>
        <v/>
      </c>
      <c r="AB43" s="156" t="str">
        <f t="shared" si="204"/>
        <v/>
      </c>
      <c r="AC43" s="156" t="str">
        <f t="shared" si="204"/>
        <v/>
      </c>
      <c r="AD43" s="156" t="str">
        <f t="shared" si="204"/>
        <v/>
      </c>
      <c r="AE43" s="156" t="str">
        <f t="shared" si="204"/>
        <v/>
      </c>
      <c r="AF43" s="156" t="str">
        <f t="shared" si="204"/>
        <v/>
      </c>
      <c r="AG43" s="156" t="str">
        <f t="shared" si="204"/>
        <v/>
      </c>
      <c r="AH43" s="156" t="str">
        <f t="shared" si="204"/>
        <v/>
      </c>
      <c r="AI43" s="157" t="str">
        <f t="shared" si="13"/>
        <v/>
      </c>
      <c r="AJ43" s="156" t="str">
        <f t="shared" ref="AJ43:AM43" si="205">IF($V43="","",IF(RAND()&lt;$V43,1,0))</f>
        <v/>
      </c>
      <c r="AK43" s="156" t="str">
        <f t="shared" si="205"/>
        <v/>
      </c>
      <c r="AL43" s="156" t="str">
        <f t="shared" si="205"/>
        <v/>
      </c>
      <c r="AM43" s="156" t="str">
        <f t="shared" si="205"/>
        <v/>
      </c>
      <c r="AN43" s="157" t="str">
        <f>IF($V42="","",IF(OR(AND($F$2=TRUE,U43+(2*AI43)=(2*U42)+AI42),AND($F$2=0,U43+AI43=U42+AI42)),SUM($AJ43:$AM43),0))</f>
        <v/>
      </c>
      <c r="AO43" s="105" t="str">
        <f t="shared" ref="AO43:BH43" si="206">IF(OR($C43="",$F43=""),"",IF(RAND()&lt;0.65,1,0))</f>
        <v/>
      </c>
      <c r="AP43" s="105" t="str">
        <f t="shared" si="206"/>
        <v/>
      </c>
      <c r="AQ43" s="105" t="str">
        <f t="shared" si="206"/>
        <v/>
      </c>
      <c r="AR43" s="105" t="str">
        <f t="shared" si="206"/>
        <v/>
      </c>
      <c r="AS43" s="105" t="str">
        <f t="shared" si="206"/>
        <v/>
      </c>
      <c r="AT43" s="105" t="str">
        <f t="shared" si="206"/>
        <v/>
      </c>
      <c r="AU43" s="105" t="str">
        <f t="shared" si="206"/>
        <v/>
      </c>
      <c r="AV43" s="105" t="str">
        <f t="shared" si="206"/>
        <v/>
      </c>
      <c r="AW43" s="105" t="str">
        <f t="shared" si="206"/>
        <v/>
      </c>
      <c r="AX43" s="105" t="str">
        <f t="shared" si="206"/>
        <v/>
      </c>
      <c r="AY43" s="105" t="str">
        <f t="shared" si="206"/>
        <v/>
      </c>
      <c r="AZ43" s="105" t="str">
        <f t="shared" si="206"/>
        <v/>
      </c>
      <c r="BA43" s="105" t="str">
        <f t="shared" si="206"/>
        <v/>
      </c>
      <c r="BB43" s="105" t="str">
        <f t="shared" si="206"/>
        <v/>
      </c>
      <c r="BC43" s="105" t="str">
        <f t="shared" si="206"/>
        <v/>
      </c>
      <c r="BD43" s="105" t="str">
        <f t="shared" si="206"/>
        <v/>
      </c>
      <c r="BE43" s="105" t="str">
        <f t="shared" si="206"/>
        <v/>
      </c>
      <c r="BF43" s="105" t="str">
        <f t="shared" si="206"/>
        <v/>
      </c>
      <c r="BG43" s="105" t="str">
        <f t="shared" si="206"/>
        <v/>
      </c>
      <c r="BH43" s="105" t="str">
        <f t="shared" si="206"/>
        <v/>
      </c>
      <c r="BI43" s="105">
        <f t="shared" ref="BI43:BZ43" si="207">IF($C43="","",SUM($AO43:AQ43))</f>
        <v>0</v>
      </c>
      <c r="BJ43" s="105">
        <f t="shared" si="207"/>
        <v>0</v>
      </c>
      <c r="BK43" s="105">
        <f t="shared" si="207"/>
        <v>0</v>
      </c>
      <c r="BL43" s="105">
        <f t="shared" si="207"/>
        <v>0</v>
      </c>
      <c r="BM43" s="105">
        <f t="shared" si="207"/>
        <v>0</v>
      </c>
      <c r="BN43" s="105">
        <f t="shared" si="207"/>
        <v>0</v>
      </c>
      <c r="BO43" s="105">
        <f t="shared" si="207"/>
        <v>0</v>
      </c>
      <c r="BP43" s="105">
        <f t="shared" si="207"/>
        <v>0</v>
      </c>
      <c r="BQ43" s="105">
        <f t="shared" si="207"/>
        <v>0</v>
      </c>
      <c r="BR43" s="105">
        <f t="shared" si="207"/>
        <v>0</v>
      </c>
      <c r="BS43" s="105">
        <f t="shared" si="207"/>
        <v>0</v>
      </c>
      <c r="BT43" s="105">
        <f t="shared" si="207"/>
        <v>0</v>
      </c>
      <c r="BU43" s="105">
        <f t="shared" si="207"/>
        <v>0</v>
      </c>
      <c r="BV43" s="105">
        <f t="shared" si="207"/>
        <v>0</v>
      </c>
      <c r="BW43" s="105">
        <f t="shared" si="207"/>
        <v>0</v>
      </c>
      <c r="BX43" s="105">
        <f t="shared" si="207"/>
        <v>0</v>
      </c>
      <c r="BY43" s="105">
        <f t="shared" si="207"/>
        <v>0</v>
      </c>
      <c r="BZ43" s="105">
        <f t="shared" si="207"/>
        <v>0</v>
      </c>
      <c r="CA43" s="158" t="str">
        <f>IF(OR($C43="",$F43=""),"",IF(ABS(BI43-BI42)&gt;2,BI43,IF(ABS(BJ43-BJ42)&gt;1,BJ43,IF(BK43&lt;&gt;BK42,BK43,IF(BL43&lt;&gt;BL42,BL43,IF(BM43&lt;&gt;BM42,BM43,IF(BN43&lt;&gt;BN42,BN43,IF(BO43&lt;&gt;BO42,BO43,IF(BP43&lt;&gt;BP42,BP43,IF(BQ43&lt;&gt;BQ42,BQ43,IF(BR43&lt;&gt;BR42,BR43,IF(BS43&lt;&gt;BS42,BS43,IF(BT43&lt;&gt;BT42,BT43,IF(BU43&lt;&gt;BU42,BU43,IF(BV43&lt;&gt;BV42,BV43,IF(BW43&lt;&gt;BW42,BW43,IF(BX43&lt;&gt;BX42,BX43,IF(BY43&lt;&gt;BY42,BY43,IF(BZ43&lt;&gt;BZ42,BZ43,CONCATENATE(BZ43,"?"))))))))))))))))))))</f>
        <v/>
      </c>
      <c r="CB43" s="158"/>
      <c r="CC43" s="158"/>
      <c r="CD43" s="158"/>
      <c r="CE43" s="158" t="str">
        <f>IF(AND(C42&lt;&gt;"",C43&lt;&gt;"",F42="",F43=""),"You need to select the competition in column B","")</f>
        <v>You need to select the competition in column B</v>
      </c>
      <c r="CF43" s="105"/>
      <c r="CG43" s="156"/>
      <c r="CH43" s="156"/>
      <c r="CI43" s="156"/>
      <c r="CJ43" s="156"/>
      <c r="CK43" s="105"/>
      <c r="CL43" s="156"/>
      <c r="CM43" s="156"/>
      <c r="CN43" s="105"/>
    </row>
    <row r="44" ht="9.0" customHeight="1">
      <c r="A44" s="152">
        <f t="shared" si="22"/>
        <v>1</v>
      </c>
      <c r="B44" s="93"/>
      <c r="C44" s="99" t="s">
        <v>1306</v>
      </c>
      <c r="D44" s="153" t="str">
        <f t="shared" si="6"/>
        <v>   </v>
      </c>
      <c r="E44" s="154" t="str">
        <f t="shared" si="7"/>
        <v>   </v>
      </c>
      <c r="F44" s="155" t="str">
        <f t="array" ref="F44">IFERROR(IF($C44="","",INDEX(Entries!$J$2:$K999,MATCH(1,($C44=Entries!$J$2:$J999)*(Entries!$C$2:$C999=$B44),0),2)),"")</f>
        <v/>
      </c>
      <c r="G44" s="106" t="str">
        <f>IF(F44="","",F45)</f>
        <v/>
      </c>
      <c r="H44" s="106" t="str">
        <f t="shared" si="8"/>
        <v/>
      </c>
      <c r="I44" s="156" t="str">
        <f t="shared" ref="I44:T44" si="208">IF($H44="","",IF(RAND()&lt;$H44,1,0))</f>
        <v/>
      </c>
      <c r="J44" s="156" t="str">
        <f t="shared" si="208"/>
        <v/>
      </c>
      <c r="K44" s="156" t="str">
        <f t="shared" si="208"/>
        <v/>
      </c>
      <c r="L44" s="156" t="str">
        <f t="shared" si="208"/>
        <v/>
      </c>
      <c r="M44" s="156" t="str">
        <f t="shared" si="208"/>
        <v/>
      </c>
      <c r="N44" s="156" t="str">
        <f t="shared" si="208"/>
        <v/>
      </c>
      <c r="O44" s="156" t="str">
        <f t="shared" si="208"/>
        <v/>
      </c>
      <c r="P44" s="156" t="str">
        <f t="shared" si="208"/>
        <v/>
      </c>
      <c r="Q44" s="156" t="str">
        <f t="shared" si="208"/>
        <v/>
      </c>
      <c r="R44" s="156" t="str">
        <f t="shared" si="208"/>
        <v/>
      </c>
      <c r="S44" s="156" t="str">
        <f t="shared" si="208"/>
        <v/>
      </c>
      <c r="T44" s="156" t="str">
        <f t="shared" si="208"/>
        <v/>
      </c>
      <c r="U44" s="157" t="str">
        <f t="shared" si="10"/>
        <v/>
      </c>
      <c r="V44" s="106" t="str">
        <f t="shared" si="11"/>
        <v/>
      </c>
      <c r="W44" s="156" t="str">
        <f t="shared" ref="W44:AH44" si="209">IF($V44="","",IF(RAND()&lt;$V44,1,0))</f>
        <v/>
      </c>
      <c r="X44" s="156" t="str">
        <f t="shared" si="209"/>
        <v/>
      </c>
      <c r="Y44" s="156" t="str">
        <f t="shared" si="209"/>
        <v/>
      </c>
      <c r="Z44" s="156" t="str">
        <f t="shared" si="209"/>
        <v/>
      </c>
      <c r="AA44" s="156" t="str">
        <f t="shared" si="209"/>
        <v/>
      </c>
      <c r="AB44" s="156" t="str">
        <f t="shared" si="209"/>
        <v/>
      </c>
      <c r="AC44" s="156" t="str">
        <f t="shared" si="209"/>
        <v/>
      </c>
      <c r="AD44" s="156" t="str">
        <f t="shared" si="209"/>
        <v/>
      </c>
      <c r="AE44" s="156" t="str">
        <f t="shared" si="209"/>
        <v/>
      </c>
      <c r="AF44" s="156" t="str">
        <f t="shared" si="209"/>
        <v/>
      </c>
      <c r="AG44" s="156" t="str">
        <f t="shared" si="209"/>
        <v/>
      </c>
      <c r="AH44" s="156" t="str">
        <f t="shared" si="209"/>
        <v/>
      </c>
      <c r="AI44" s="157" t="str">
        <f t="shared" si="13"/>
        <v/>
      </c>
      <c r="AJ44" s="156" t="str">
        <f t="shared" ref="AJ44:AM44" si="210">IF($V44="","",IF(RAND()&lt;$V44,1,0))</f>
        <v/>
      </c>
      <c r="AK44" s="156" t="str">
        <f t="shared" si="210"/>
        <v/>
      </c>
      <c r="AL44" s="156" t="str">
        <f t="shared" si="210"/>
        <v/>
      </c>
      <c r="AM44" s="156" t="str">
        <f t="shared" si="210"/>
        <v/>
      </c>
      <c r="AN44" s="157" t="str">
        <f>IF($V44="","",IF(OR(AND($F$2=TRUE,U44+(2*AI44)=(2*U45)+AI45),AND($F$2=0,U44+AI44=U45+AI45)),SUM($AJ44:$AM44),0))</f>
        <v/>
      </c>
      <c r="AO44" s="105" t="str">
        <f t="shared" ref="AO44:BH44" si="211">IF(OR($C44="",$F44=""),"",IF(RAND()&lt;0.65,1,0))</f>
        <v/>
      </c>
      <c r="AP44" s="105" t="str">
        <f t="shared" si="211"/>
        <v/>
      </c>
      <c r="AQ44" s="105" t="str">
        <f t="shared" si="211"/>
        <v/>
      </c>
      <c r="AR44" s="105" t="str">
        <f t="shared" si="211"/>
        <v/>
      </c>
      <c r="AS44" s="105" t="str">
        <f t="shared" si="211"/>
        <v/>
      </c>
      <c r="AT44" s="105" t="str">
        <f t="shared" si="211"/>
        <v/>
      </c>
      <c r="AU44" s="105" t="str">
        <f t="shared" si="211"/>
        <v/>
      </c>
      <c r="AV44" s="105" t="str">
        <f t="shared" si="211"/>
        <v/>
      </c>
      <c r="AW44" s="105" t="str">
        <f t="shared" si="211"/>
        <v/>
      </c>
      <c r="AX44" s="105" t="str">
        <f t="shared" si="211"/>
        <v/>
      </c>
      <c r="AY44" s="105" t="str">
        <f t="shared" si="211"/>
        <v/>
      </c>
      <c r="AZ44" s="105" t="str">
        <f t="shared" si="211"/>
        <v/>
      </c>
      <c r="BA44" s="105" t="str">
        <f t="shared" si="211"/>
        <v/>
      </c>
      <c r="BB44" s="105" t="str">
        <f t="shared" si="211"/>
        <v/>
      </c>
      <c r="BC44" s="105" t="str">
        <f t="shared" si="211"/>
        <v/>
      </c>
      <c r="BD44" s="105" t="str">
        <f t="shared" si="211"/>
        <v/>
      </c>
      <c r="BE44" s="105" t="str">
        <f t="shared" si="211"/>
        <v/>
      </c>
      <c r="BF44" s="105" t="str">
        <f t="shared" si="211"/>
        <v/>
      </c>
      <c r="BG44" s="105" t="str">
        <f t="shared" si="211"/>
        <v/>
      </c>
      <c r="BH44" s="105" t="str">
        <f t="shared" si="211"/>
        <v/>
      </c>
      <c r="BI44" s="105">
        <f t="shared" ref="BI44:BZ44" si="212">IF($C44="","",SUM($AO44:AQ44))</f>
        <v>0</v>
      </c>
      <c r="BJ44" s="105">
        <f t="shared" si="212"/>
        <v>0</v>
      </c>
      <c r="BK44" s="105">
        <f t="shared" si="212"/>
        <v>0</v>
      </c>
      <c r="BL44" s="105">
        <f t="shared" si="212"/>
        <v>0</v>
      </c>
      <c r="BM44" s="105">
        <f t="shared" si="212"/>
        <v>0</v>
      </c>
      <c r="BN44" s="105">
        <f t="shared" si="212"/>
        <v>0</v>
      </c>
      <c r="BO44" s="105">
        <f t="shared" si="212"/>
        <v>0</v>
      </c>
      <c r="BP44" s="105">
        <f t="shared" si="212"/>
        <v>0</v>
      </c>
      <c r="BQ44" s="105">
        <f t="shared" si="212"/>
        <v>0</v>
      </c>
      <c r="BR44" s="105">
        <f t="shared" si="212"/>
        <v>0</v>
      </c>
      <c r="BS44" s="105">
        <f t="shared" si="212"/>
        <v>0</v>
      </c>
      <c r="BT44" s="105">
        <f t="shared" si="212"/>
        <v>0</v>
      </c>
      <c r="BU44" s="105">
        <f t="shared" si="212"/>
        <v>0</v>
      </c>
      <c r="BV44" s="105">
        <f t="shared" si="212"/>
        <v>0</v>
      </c>
      <c r="BW44" s="105">
        <f t="shared" si="212"/>
        <v>0</v>
      </c>
      <c r="BX44" s="105">
        <f t="shared" si="212"/>
        <v>0</v>
      </c>
      <c r="BY44" s="105">
        <f t="shared" si="212"/>
        <v>0</v>
      </c>
      <c r="BZ44" s="105">
        <f t="shared" si="212"/>
        <v>0</v>
      </c>
      <c r="CA44" s="158" t="str">
        <f>IF(OR($C44="",$F44=""),"",IF(ABS(BI44-BI45)&gt;2,BI44,IF(ABS(BJ44-BJ45)&gt;1,BJ44,IF(BK44&lt;&gt;BK45,BK44,IF(BL44&lt;&gt;BL45,BL44,IF(BM44&lt;&gt;BM45,BM44,IF(BN44&lt;&gt;BN45,BN44,IF(BO44&lt;&gt;BO45,BO44,IF(BP44&lt;&gt;BP45,BP44,IF(BQ44&lt;&gt;BQ45,BQ44,IF(BR44&lt;&gt;BR45,BR44,IF(BS44&lt;&gt;BS45,BS44,IF(BT44&lt;&gt;BT45,BT44,IF(BU44&lt;&gt;BU45,BU44,IF(BV44&lt;&gt;BV45,BV44,IF(BW44&lt;&gt;BW45,BW44,IF(BX44&lt;&gt;BX45,BX44,IF(BY44&lt;&gt;BY45,BY44,IF(BZ44&lt;&gt;BZ45,BZ44,CONCATENATE(BZ44,"?"))))))))))))))))))))</f>
        <v/>
      </c>
      <c r="CB44" s="158" t="str">
        <f>IF(OR($C44="",$F44=""),"",IF(U44+AI44&gt;U45+AI45,1,IF(U44+AI44&lt;U45+AI45,2,IF(CC44&gt;CD44,1,IF(CC44&lt;CD44,2,IF(U44+AI44+AN44&gt;U45+AI45+AN45,1,IF(U44+AI44+AN44&lt;U45+AI45+AN45,2,IF(AI44+AN44&gt;U45,1,IF(AI44+AN44&lt;U45,2,IF(CA44&gt;CA45,1,IF(CA45&gt;CA44,2,0)))))))))))</f>
        <v/>
      </c>
      <c r="CC44" s="105" t="str">
        <f>IF(OR($C44="",$F44=""),"",(AI44+AN44)*$F$2)</f>
        <v/>
      </c>
      <c r="CD44" s="105" t="str">
        <f>IF(OR($C44="",$F44=""),"",U45*$F$2)</f>
        <v/>
      </c>
      <c r="CE44" s="105" t="str">
        <f>IF(OR($C44="",$F44=""),"",CONCATENATE(RIGHT(C44,5)," ",REPT(" ",31-LEN(C44)),LEFT(C44,LEN(C44)-6),"  "))</f>
        <v/>
      </c>
      <c r="CF44" s="105" t="str">
        <f>IF(OR($C44="",$F44=""),"",CONCATENATE(RIGHT(C44,5)," ",REPT(" ",31-LEN(C44)),IF(CB44=1,"[b]",""),IF(AND(CB44=1,D$1&lt;&gt;""),CONCATENATE("[color=",D$1,"]"),IF(AND(CB44=2,D$2&lt;&gt;""),CONCATENATE("[color=",D$2,"]"),"")),LEFT(C44,LEN(C44)-6),IF(CB44=1,CONCATENATE(IF(D$1&lt;&gt;"","[/color]",""),"[/b]"),IF(AND(CB44=2,D$2&lt;&gt;""),"[/color]","")),"  "))</f>
        <v/>
      </c>
      <c r="CG44" s="156" t="str">
        <f>IF(OR($C44="",$F44=""),"",IF(OR(AND(U44+AI44=U45+AI45,CC44&gt;CD44),AND(U44=AI45,U45=AI44,AN44=AN45,AN44&gt;0)),"a",IF(AND(U44=AI45,U45=AI44,AN44=AN45,CA44&gt;CA45),"p"," ")))</f>
        <v/>
      </c>
      <c r="CH44" s="156" t="str">
        <f>IF(OR($C44="",$F44=""),"",IF(AND(U44=AI45,U45=AI44),CONCATENATE(IF(U44+AI44+AN44&lt;10," ",""),U44+AI44+AN44,"–",U45+AI45+AN45,IF(U45+AI45+AN45&lt;10," ","")),CONCATENATE(IF(U44+AI44&lt;10," ",""),U44+AI44,"–",U45+AI45,IF(U45+AI45&lt;10," ",""))))</f>
        <v/>
      </c>
      <c r="CI44" s="156" t="str">
        <f>IF(OR($C44="",$F44=""),"",IF(AND(U44+AI44=U45+AI45,CC44&lt;CD44),"a",IF(AND(U44=AI45,U45=AI44,AN44=0,AN45=0,CA44&lt;CA45),"p"," ")))</f>
        <v/>
      </c>
      <c r="CJ44" s="156" t="str">
        <f>IF(OR($C44="",$F44=""),"",CONCATENATE("  ",LEFT(C45,LEN(C45)-6),REPT(" ",31-LEN(C45))," ",RIGHT(C45,5)))</f>
        <v/>
      </c>
      <c r="CK44" s="105" t="str">
        <f>IF(OR($C44="",$F44=""),"",CONCATENATE("  ",IF(CB44=2,"[b]",""),IF(AND(CB44=2,D$1&lt;&gt;""),CONCATENATE("[color=",D$1,"]"),IF(AND(CB44=1,D$2&lt;&gt;""),CONCATENATE("[color=",D$2,"]"),"")),LEFT(C45,LEN(C45)-6),IF(CB44=2,CONCATENATE(IF(D$1&lt;&gt;"","[/color]",""),"[/b]"),IF(AND(CB44=1,D$2&lt;&gt;""),"[/color]","")),REPT(" ",31-LEN(C45))," ",RIGHT(C45,5)))</f>
        <v/>
      </c>
      <c r="CL44" s="156" t="str">
        <f>IF(OR($C44="",$F44=""),"",CONCATENATE(IF(U44&lt;10," ",""),U44,"–",U45,IF(U45&lt;10," ","")))</f>
        <v/>
      </c>
      <c r="CM44" s="156" t="str">
        <f>IF(OR($C44="",$F44=""),"",IF(AND(U44=AI45,U45=AI44),CONCATENATE(IF(AI44+AN44&lt;10," ",""),AI44+AN44,"–",AI45+AN45,IF(AI45+AN45&lt;10," ","")),CONCATENATE(IF(AI44&lt;10," ",""),AI44,"–",AI45,IF(AI45&lt;10," ",""))))</f>
        <v/>
      </c>
      <c r="CN44" s="105" t="str">
        <f>IF(OR($C44="",$F44=""),"",IF(AND(U44=AI45,U45=AI44,OR(AN44&lt;&gt;0,AN45&lt;&gt;0)),"(aet)",IF(AND(U44=AI45,U45=AI44,AN44=0,AN45=0),CONCATENATE("(",CA44,"–",CA45," pen)"),"")))</f>
        <v/>
      </c>
    </row>
    <row r="45" ht="9.0" customHeight="1">
      <c r="A45" s="152">
        <f t="shared" si="22"/>
        <v>1</v>
      </c>
      <c r="B45" s="93"/>
      <c r="C45" s="99" t="s">
        <v>1307</v>
      </c>
      <c r="D45" s="159" t="str">
        <f t="shared" si="6"/>
        <v>   </v>
      </c>
      <c r="E45" s="154" t="str">
        <f t="shared" si="7"/>
        <v>You need to select the competition in column B   </v>
      </c>
      <c r="F45" s="155" t="str">
        <f t="array" ref="F45">IFERROR(IF($C45="","",INDEX(Entries!$J$2:$K999,MATCH(1,($C45=Entries!$J$2:$J999)*(Entries!$C$2:$C999=$B45),0),2)),"")</f>
        <v/>
      </c>
      <c r="G45" s="106" t="str">
        <f>IF(F45="","",F44)</f>
        <v/>
      </c>
      <c r="H45" s="106" t="str">
        <f t="shared" si="8"/>
        <v/>
      </c>
      <c r="I45" s="156" t="str">
        <f t="shared" ref="I45:T45" si="213">IF($H45="","",IF(RAND()&lt;$H45,1,0))</f>
        <v/>
      </c>
      <c r="J45" s="156" t="str">
        <f t="shared" si="213"/>
        <v/>
      </c>
      <c r="K45" s="156" t="str">
        <f t="shared" si="213"/>
        <v/>
      </c>
      <c r="L45" s="156" t="str">
        <f t="shared" si="213"/>
        <v/>
      </c>
      <c r="M45" s="156" t="str">
        <f t="shared" si="213"/>
        <v/>
      </c>
      <c r="N45" s="156" t="str">
        <f t="shared" si="213"/>
        <v/>
      </c>
      <c r="O45" s="156" t="str">
        <f t="shared" si="213"/>
        <v/>
      </c>
      <c r="P45" s="156" t="str">
        <f t="shared" si="213"/>
        <v/>
      </c>
      <c r="Q45" s="156" t="str">
        <f t="shared" si="213"/>
        <v/>
      </c>
      <c r="R45" s="156" t="str">
        <f t="shared" si="213"/>
        <v/>
      </c>
      <c r="S45" s="156" t="str">
        <f t="shared" si="213"/>
        <v/>
      </c>
      <c r="T45" s="156" t="str">
        <f t="shared" si="213"/>
        <v/>
      </c>
      <c r="U45" s="157" t="str">
        <f t="shared" si="10"/>
        <v/>
      </c>
      <c r="V45" s="106" t="str">
        <f t="shared" si="11"/>
        <v/>
      </c>
      <c r="W45" s="156" t="str">
        <f t="shared" ref="W45:AH45" si="214">IF($V45="","",IF(RAND()&lt;$V45,1,0))</f>
        <v/>
      </c>
      <c r="X45" s="156" t="str">
        <f t="shared" si="214"/>
        <v/>
      </c>
      <c r="Y45" s="156" t="str">
        <f t="shared" si="214"/>
        <v/>
      </c>
      <c r="Z45" s="156" t="str">
        <f t="shared" si="214"/>
        <v/>
      </c>
      <c r="AA45" s="156" t="str">
        <f t="shared" si="214"/>
        <v/>
      </c>
      <c r="AB45" s="156" t="str">
        <f t="shared" si="214"/>
        <v/>
      </c>
      <c r="AC45" s="156" t="str">
        <f t="shared" si="214"/>
        <v/>
      </c>
      <c r="AD45" s="156" t="str">
        <f t="shared" si="214"/>
        <v/>
      </c>
      <c r="AE45" s="156" t="str">
        <f t="shared" si="214"/>
        <v/>
      </c>
      <c r="AF45" s="156" t="str">
        <f t="shared" si="214"/>
        <v/>
      </c>
      <c r="AG45" s="156" t="str">
        <f t="shared" si="214"/>
        <v/>
      </c>
      <c r="AH45" s="156" t="str">
        <f t="shared" si="214"/>
        <v/>
      </c>
      <c r="AI45" s="157" t="str">
        <f t="shared" si="13"/>
        <v/>
      </c>
      <c r="AJ45" s="156" t="str">
        <f t="shared" ref="AJ45:AM45" si="215">IF($V45="","",IF(RAND()&lt;$V45,1,0))</f>
        <v/>
      </c>
      <c r="AK45" s="156" t="str">
        <f t="shared" si="215"/>
        <v/>
      </c>
      <c r="AL45" s="156" t="str">
        <f t="shared" si="215"/>
        <v/>
      </c>
      <c r="AM45" s="156" t="str">
        <f t="shared" si="215"/>
        <v/>
      </c>
      <c r="AN45" s="157" t="str">
        <f>IF($V44="","",IF(OR(AND($F$2=TRUE,U45+(2*AI45)=(2*U44)+AI44),AND($F$2=0,U45+AI45=U44+AI44)),SUM($AJ45:$AM45),0))</f>
        <v/>
      </c>
      <c r="AO45" s="105" t="str">
        <f t="shared" ref="AO45:BH45" si="216">IF(OR($C45="",$F45=""),"",IF(RAND()&lt;0.65,1,0))</f>
        <v/>
      </c>
      <c r="AP45" s="105" t="str">
        <f t="shared" si="216"/>
        <v/>
      </c>
      <c r="AQ45" s="105" t="str">
        <f t="shared" si="216"/>
        <v/>
      </c>
      <c r="AR45" s="105" t="str">
        <f t="shared" si="216"/>
        <v/>
      </c>
      <c r="AS45" s="105" t="str">
        <f t="shared" si="216"/>
        <v/>
      </c>
      <c r="AT45" s="105" t="str">
        <f t="shared" si="216"/>
        <v/>
      </c>
      <c r="AU45" s="105" t="str">
        <f t="shared" si="216"/>
        <v/>
      </c>
      <c r="AV45" s="105" t="str">
        <f t="shared" si="216"/>
        <v/>
      </c>
      <c r="AW45" s="105" t="str">
        <f t="shared" si="216"/>
        <v/>
      </c>
      <c r="AX45" s="105" t="str">
        <f t="shared" si="216"/>
        <v/>
      </c>
      <c r="AY45" s="105" t="str">
        <f t="shared" si="216"/>
        <v/>
      </c>
      <c r="AZ45" s="105" t="str">
        <f t="shared" si="216"/>
        <v/>
      </c>
      <c r="BA45" s="105" t="str">
        <f t="shared" si="216"/>
        <v/>
      </c>
      <c r="BB45" s="105" t="str">
        <f t="shared" si="216"/>
        <v/>
      </c>
      <c r="BC45" s="105" t="str">
        <f t="shared" si="216"/>
        <v/>
      </c>
      <c r="BD45" s="105" t="str">
        <f t="shared" si="216"/>
        <v/>
      </c>
      <c r="BE45" s="105" t="str">
        <f t="shared" si="216"/>
        <v/>
      </c>
      <c r="BF45" s="105" t="str">
        <f t="shared" si="216"/>
        <v/>
      </c>
      <c r="BG45" s="105" t="str">
        <f t="shared" si="216"/>
        <v/>
      </c>
      <c r="BH45" s="105" t="str">
        <f t="shared" si="216"/>
        <v/>
      </c>
      <c r="BI45" s="105">
        <f t="shared" ref="BI45:BZ45" si="217">IF($C45="","",SUM($AO45:AQ45))</f>
        <v>0</v>
      </c>
      <c r="BJ45" s="105">
        <f t="shared" si="217"/>
        <v>0</v>
      </c>
      <c r="BK45" s="105">
        <f t="shared" si="217"/>
        <v>0</v>
      </c>
      <c r="BL45" s="105">
        <f t="shared" si="217"/>
        <v>0</v>
      </c>
      <c r="BM45" s="105">
        <f t="shared" si="217"/>
        <v>0</v>
      </c>
      <c r="BN45" s="105">
        <f t="shared" si="217"/>
        <v>0</v>
      </c>
      <c r="BO45" s="105">
        <f t="shared" si="217"/>
        <v>0</v>
      </c>
      <c r="BP45" s="105">
        <f t="shared" si="217"/>
        <v>0</v>
      </c>
      <c r="BQ45" s="105">
        <f t="shared" si="217"/>
        <v>0</v>
      </c>
      <c r="BR45" s="105">
        <f t="shared" si="217"/>
        <v>0</v>
      </c>
      <c r="BS45" s="105">
        <f t="shared" si="217"/>
        <v>0</v>
      </c>
      <c r="BT45" s="105">
        <f t="shared" si="217"/>
        <v>0</v>
      </c>
      <c r="BU45" s="105">
        <f t="shared" si="217"/>
        <v>0</v>
      </c>
      <c r="BV45" s="105">
        <f t="shared" si="217"/>
        <v>0</v>
      </c>
      <c r="BW45" s="105">
        <f t="shared" si="217"/>
        <v>0</v>
      </c>
      <c r="BX45" s="105">
        <f t="shared" si="217"/>
        <v>0</v>
      </c>
      <c r="BY45" s="105">
        <f t="shared" si="217"/>
        <v>0</v>
      </c>
      <c r="BZ45" s="105">
        <f t="shared" si="217"/>
        <v>0</v>
      </c>
      <c r="CA45" s="158" t="str">
        <f>IF(OR($C45="",$F45=""),"",IF(ABS(BI45-BI44)&gt;2,BI45,IF(ABS(BJ45-BJ44)&gt;1,BJ45,IF(BK45&lt;&gt;BK44,BK45,IF(BL45&lt;&gt;BL44,BL45,IF(BM45&lt;&gt;BM44,BM45,IF(BN45&lt;&gt;BN44,BN45,IF(BO45&lt;&gt;BO44,BO45,IF(BP45&lt;&gt;BP44,BP45,IF(BQ45&lt;&gt;BQ44,BQ45,IF(BR45&lt;&gt;BR44,BR45,IF(BS45&lt;&gt;BS44,BS45,IF(BT45&lt;&gt;BT44,BT45,IF(BU45&lt;&gt;BU44,BU45,IF(BV45&lt;&gt;BV44,BV45,IF(BW45&lt;&gt;BW44,BW45,IF(BX45&lt;&gt;BX44,BX45,IF(BY45&lt;&gt;BY44,BY45,IF(BZ45&lt;&gt;BZ44,BZ45,CONCATENATE(BZ45,"?"))))))))))))))))))))</f>
        <v/>
      </c>
      <c r="CB45" s="158"/>
      <c r="CC45" s="158"/>
      <c r="CD45" s="158"/>
      <c r="CE45" s="158" t="str">
        <f>IF(AND(C44&lt;&gt;"",C45&lt;&gt;"",F44="",F45=""),"You need to select the competition in column B","")</f>
        <v>You need to select the competition in column B</v>
      </c>
      <c r="CF45" s="105"/>
      <c r="CG45" s="156"/>
      <c r="CH45" s="156"/>
      <c r="CI45" s="156"/>
      <c r="CJ45" s="156"/>
      <c r="CK45" s="105"/>
      <c r="CL45" s="156"/>
      <c r="CM45" s="156"/>
      <c r="CN45" s="105"/>
    </row>
    <row r="46" ht="9.0" customHeight="1">
      <c r="A46" s="152">
        <f t="shared" si="22"/>
        <v>0</v>
      </c>
      <c r="B46" s="93"/>
      <c r="C46" s="99" t="s">
        <v>1308</v>
      </c>
      <c r="D46" s="153" t="str">
        <f t="shared" si="6"/>
        <v>   </v>
      </c>
      <c r="E46" s="154" t="str">
        <f t="shared" si="7"/>
        <v>   </v>
      </c>
      <c r="F46" s="155" t="str">
        <f t="array" ref="F46">IFERROR(IF($C46="","",INDEX(Entries!$J$2:$K999,MATCH(1,($C46=Entries!$J$2:$J999)*(Entries!$C$2:$C999=$B46),0),2)),"")</f>
        <v/>
      </c>
      <c r="G46" s="106" t="str">
        <f>IF(F46="","",F47)</f>
        <v/>
      </c>
      <c r="H46" s="106" t="str">
        <f t="shared" si="8"/>
        <v/>
      </c>
      <c r="I46" s="156" t="str">
        <f t="shared" ref="I46:T46" si="218">IF($H46="","",IF(RAND()&lt;$H46,1,0))</f>
        <v/>
      </c>
      <c r="J46" s="156" t="str">
        <f t="shared" si="218"/>
        <v/>
      </c>
      <c r="K46" s="156" t="str">
        <f t="shared" si="218"/>
        <v/>
      </c>
      <c r="L46" s="156" t="str">
        <f t="shared" si="218"/>
        <v/>
      </c>
      <c r="M46" s="156" t="str">
        <f t="shared" si="218"/>
        <v/>
      </c>
      <c r="N46" s="156" t="str">
        <f t="shared" si="218"/>
        <v/>
      </c>
      <c r="O46" s="156" t="str">
        <f t="shared" si="218"/>
        <v/>
      </c>
      <c r="P46" s="156" t="str">
        <f t="shared" si="218"/>
        <v/>
      </c>
      <c r="Q46" s="156" t="str">
        <f t="shared" si="218"/>
        <v/>
      </c>
      <c r="R46" s="156" t="str">
        <f t="shared" si="218"/>
        <v/>
      </c>
      <c r="S46" s="156" t="str">
        <f t="shared" si="218"/>
        <v/>
      </c>
      <c r="T46" s="156" t="str">
        <f t="shared" si="218"/>
        <v/>
      </c>
      <c r="U46" s="157" t="str">
        <f t="shared" si="10"/>
        <v/>
      </c>
      <c r="V46" s="106" t="str">
        <f t="shared" si="11"/>
        <v/>
      </c>
      <c r="W46" s="156" t="str">
        <f t="shared" ref="W46:AH46" si="219">IF($V46="","",IF(RAND()&lt;$V46,1,0))</f>
        <v/>
      </c>
      <c r="X46" s="156" t="str">
        <f t="shared" si="219"/>
        <v/>
      </c>
      <c r="Y46" s="156" t="str">
        <f t="shared" si="219"/>
        <v/>
      </c>
      <c r="Z46" s="156" t="str">
        <f t="shared" si="219"/>
        <v/>
      </c>
      <c r="AA46" s="156" t="str">
        <f t="shared" si="219"/>
        <v/>
      </c>
      <c r="AB46" s="156" t="str">
        <f t="shared" si="219"/>
        <v/>
      </c>
      <c r="AC46" s="156" t="str">
        <f t="shared" si="219"/>
        <v/>
      </c>
      <c r="AD46" s="156" t="str">
        <f t="shared" si="219"/>
        <v/>
      </c>
      <c r="AE46" s="156" t="str">
        <f t="shared" si="219"/>
        <v/>
      </c>
      <c r="AF46" s="156" t="str">
        <f t="shared" si="219"/>
        <v/>
      </c>
      <c r="AG46" s="156" t="str">
        <f t="shared" si="219"/>
        <v/>
      </c>
      <c r="AH46" s="156" t="str">
        <f t="shared" si="219"/>
        <v/>
      </c>
      <c r="AI46" s="157" t="str">
        <f t="shared" si="13"/>
        <v/>
      </c>
      <c r="AJ46" s="156" t="str">
        <f t="shared" ref="AJ46:AM46" si="220">IF($V46="","",IF(RAND()&lt;$V46,1,0))</f>
        <v/>
      </c>
      <c r="AK46" s="156" t="str">
        <f t="shared" si="220"/>
        <v/>
      </c>
      <c r="AL46" s="156" t="str">
        <f t="shared" si="220"/>
        <v/>
      </c>
      <c r="AM46" s="156" t="str">
        <f t="shared" si="220"/>
        <v/>
      </c>
      <c r="AN46" s="157" t="str">
        <f>IF($V46="","",IF(OR(AND($F$2=TRUE,U46+(2*AI46)=(2*U47)+AI47),AND($F$2=0,U46+AI46=U47+AI47)),SUM($AJ46:$AM46),0))</f>
        <v/>
      </c>
      <c r="AO46" s="105" t="str">
        <f t="shared" ref="AO46:BH46" si="221">IF(OR($C46="",$F46=""),"",IF(RAND()&lt;0.65,1,0))</f>
        <v/>
      </c>
      <c r="AP46" s="105" t="str">
        <f t="shared" si="221"/>
        <v/>
      </c>
      <c r="AQ46" s="105" t="str">
        <f t="shared" si="221"/>
        <v/>
      </c>
      <c r="AR46" s="105" t="str">
        <f t="shared" si="221"/>
        <v/>
      </c>
      <c r="AS46" s="105" t="str">
        <f t="shared" si="221"/>
        <v/>
      </c>
      <c r="AT46" s="105" t="str">
        <f t="shared" si="221"/>
        <v/>
      </c>
      <c r="AU46" s="105" t="str">
        <f t="shared" si="221"/>
        <v/>
      </c>
      <c r="AV46" s="105" t="str">
        <f t="shared" si="221"/>
        <v/>
      </c>
      <c r="AW46" s="105" t="str">
        <f t="shared" si="221"/>
        <v/>
      </c>
      <c r="AX46" s="105" t="str">
        <f t="shared" si="221"/>
        <v/>
      </c>
      <c r="AY46" s="105" t="str">
        <f t="shared" si="221"/>
        <v/>
      </c>
      <c r="AZ46" s="105" t="str">
        <f t="shared" si="221"/>
        <v/>
      </c>
      <c r="BA46" s="105" t="str">
        <f t="shared" si="221"/>
        <v/>
      </c>
      <c r="BB46" s="105" t="str">
        <f t="shared" si="221"/>
        <v/>
      </c>
      <c r="BC46" s="105" t="str">
        <f t="shared" si="221"/>
        <v/>
      </c>
      <c r="BD46" s="105" t="str">
        <f t="shared" si="221"/>
        <v/>
      </c>
      <c r="BE46" s="105" t="str">
        <f t="shared" si="221"/>
        <v/>
      </c>
      <c r="BF46" s="105" t="str">
        <f t="shared" si="221"/>
        <v/>
      </c>
      <c r="BG46" s="105" t="str">
        <f t="shared" si="221"/>
        <v/>
      </c>
      <c r="BH46" s="105" t="str">
        <f t="shared" si="221"/>
        <v/>
      </c>
      <c r="BI46" s="105">
        <f t="shared" ref="BI46:BZ46" si="222">IF($C46="","",SUM($AO46:AQ46))</f>
        <v>0</v>
      </c>
      <c r="BJ46" s="105">
        <f t="shared" si="222"/>
        <v>0</v>
      </c>
      <c r="BK46" s="105">
        <f t="shared" si="222"/>
        <v>0</v>
      </c>
      <c r="BL46" s="105">
        <f t="shared" si="222"/>
        <v>0</v>
      </c>
      <c r="BM46" s="105">
        <f t="shared" si="222"/>
        <v>0</v>
      </c>
      <c r="BN46" s="105">
        <f t="shared" si="222"/>
        <v>0</v>
      </c>
      <c r="BO46" s="105">
        <f t="shared" si="222"/>
        <v>0</v>
      </c>
      <c r="BP46" s="105">
        <f t="shared" si="222"/>
        <v>0</v>
      </c>
      <c r="BQ46" s="105">
        <f t="shared" si="222"/>
        <v>0</v>
      </c>
      <c r="BR46" s="105">
        <f t="shared" si="222"/>
        <v>0</v>
      </c>
      <c r="BS46" s="105">
        <f t="shared" si="222"/>
        <v>0</v>
      </c>
      <c r="BT46" s="105">
        <f t="shared" si="222"/>
        <v>0</v>
      </c>
      <c r="BU46" s="105">
        <f t="shared" si="222"/>
        <v>0</v>
      </c>
      <c r="BV46" s="105">
        <f t="shared" si="222"/>
        <v>0</v>
      </c>
      <c r="BW46" s="105">
        <f t="shared" si="222"/>
        <v>0</v>
      </c>
      <c r="BX46" s="105">
        <f t="shared" si="222"/>
        <v>0</v>
      </c>
      <c r="BY46" s="105">
        <f t="shared" si="222"/>
        <v>0</v>
      </c>
      <c r="BZ46" s="105">
        <f t="shared" si="222"/>
        <v>0</v>
      </c>
      <c r="CA46" s="158" t="str">
        <f>IF(OR($C46="",$F46=""),"",IF(ABS(BI46-BI47)&gt;2,BI46,IF(ABS(BJ46-BJ47)&gt;1,BJ46,IF(BK46&lt;&gt;BK47,BK46,IF(BL46&lt;&gt;BL47,BL46,IF(BM46&lt;&gt;BM47,BM46,IF(BN46&lt;&gt;BN47,BN46,IF(BO46&lt;&gt;BO47,BO46,IF(BP46&lt;&gt;BP47,BP46,IF(BQ46&lt;&gt;BQ47,BQ46,IF(BR46&lt;&gt;BR47,BR46,IF(BS46&lt;&gt;BS47,BS46,IF(BT46&lt;&gt;BT47,BT46,IF(BU46&lt;&gt;BU47,BU46,IF(BV46&lt;&gt;BV47,BV46,IF(BW46&lt;&gt;BW47,BW46,IF(BX46&lt;&gt;BX47,BX46,IF(BY46&lt;&gt;BY47,BY46,IF(BZ46&lt;&gt;BZ47,BZ46,CONCATENATE(BZ46,"?"))))))))))))))))))))</f>
        <v/>
      </c>
      <c r="CB46" s="158" t="str">
        <f>IF(OR($C46="",$F46=""),"",IF(U46+AI46&gt;U47+AI47,1,IF(U46+AI46&lt;U47+AI47,2,IF(CC46&gt;CD46,1,IF(CC46&lt;CD46,2,IF(U46+AI46+AN46&gt;U47+AI47+AN47,1,IF(U46+AI46+AN46&lt;U47+AI47+AN47,2,IF(AI46+AN46&gt;U47,1,IF(AI46+AN46&lt;U47,2,IF(CA46&gt;CA47,1,IF(CA47&gt;CA46,2,0)))))))))))</f>
        <v/>
      </c>
      <c r="CC46" s="105" t="str">
        <f>IF(OR($C46="",$F46=""),"",(AI46+AN46)*$F$2)</f>
        <v/>
      </c>
      <c r="CD46" s="105" t="str">
        <f>IF(OR($C46="",$F46=""),"",U47*$F$2)</f>
        <v/>
      </c>
      <c r="CE46" s="105" t="str">
        <f>IF(OR($C46="",$F46=""),"",CONCATENATE(RIGHT(C46,5)," ",REPT(" ",31-LEN(C46)),LEFT(C46,LEN(C46)-6),"  "))</f>
        <v/>
      </c>
      <c r="CF46" s="105" t="str">
        <f>IF(OR($C46="",$F46=""),"",CONCATENATE(RIGHT(C46,5)," ",REPT(" ",31-LEN(C46)),IF(CB46=1,"[b]",""),IF(AND(CB46=1,D$1&lt;&gt;""),CONCATENATE("[color=",D$1,"]"),IF(AND(CB46=2,D$2&lt;&gt;""),CONCATENATE("[color=",D$2,"]"),"")),LEFT(C46,LEN(C46)-6),IF(CB46=1,CONCATENATE(IF(D$1&lt;&gt;"","[/color]",""),"[/b]"),IF(AND(CB46=2,D$2&lt;&gt;""),"[/color]","")),"  "))</f>
        <v/>
      </c>
      <c r="CG46" s="156" t="str">
        <f>IF(OR($C46="",$F46=""),"",IF(OR(AND(U46+AI46=U47+AI47,CC46&gt;CD46),AND(U46=AI47,U47=AI46,AN46=AN47,AN46&gt;0)),"a",IF(AND(U46=AI47,U47=AI46,AN46=AN47,CA46&gt;CA47),"p"," ")))</f>
        <v/>
      </c>
      <c r="CH46" s="156" t="str">
        <f>IF(OR($C46="",$F46=""),"",IF(AND(U46=AI47,U47=AI46),CONCATENATE(IF(U46+AI46+AN46&lt;10," ",""),U46+AI46+AN46,"–",U47+AI47+AN47,IF(U47+AI47+AN47&lt;10," ","")),CONCATENATE(IF(U46+AI46&lt;10," ",""),U46+AI46,"–",U47+AI47,IF(U47+AI47&lt;10," ",""))))</f>
        <v/>
      </c>
      <c r="CI46" s="156" t="str">
        <f>IF(OR($C46="",$F46=""),"",IF(AND(U46+AI46=U47+AI47,CC46&lt;CD46),"a",IF(AND(U46=AI47,U47=AI46,AN46=0,AN47=0,CA46&lt;CA47),"p"," ")))</f>
        <v/>
      </c>
      <c r="CJ46" s="156" t="str">
        <f>IF(OR($C46="",$F46=""),"",CONCATENATE("  ",LEFT(C47,LEN(C47)-6),REPT(" ",31-LEN(C47))," ",RIGHT(C47,5)))</f>
        <v/>
      </c>
      <c r="CK46" s="105" t="str">
        <f>IF(OR($C46="",$F46=""),"",CONCATENATE("  ",IF(CB46=2,"[b]",""),IF(AND(CB46=2,D$1&lt;&gt;""),CONCATENATE("[color=",D$1,"]"),IF(AND(CB46=1,D$2&lt;&gt;""),CONCATENATE("[color=",D$2,"]"),"")),LEFT(C47,LEN(C47)-6),IF(CB46=2,CONCATENATE(IF(D$1&lt;&gt;"","[/color]",""),"[/b]"),IF(AND(CB46=1,D$2&lt;&gt;""),"[/color]","")),REPT(" ",31-LEN(C47))," ",RIGHT(C47,5)))</f>
        <v/>
      </c>
      <c r="CL46" s="156" t="str">
        <f>IF(OR($C46="",$F46=""),"",CONCATENATE(IF(U46&lt;10," ",""),U46,"–",U47,IF(U47&lt;10," ","")))</f>
        <v/>
      </c>
      <c r="CM46" s="156" t="str">
        <f>IF(OR($C46="",$F46=""),"",IF(AND(U46=AI47,U47=AI46),CONCATENATE(IF(AI46+AN46&lt;10," ",""),AI46+AN46,"–",AI47+AN47,IF(AI47+AN47&lt;10," ","")),CONCATENATE(IF(AI46&lt;10," ",""),AI46,"–",AI47,IF(AI47&lt;10," ",""))))</f>
        <v/>
      </c>
      <c r="CN46" s="105" t="str">
        <f>IF(OR($C46="",$F46=""),"",IF(AND(U46=AI47,U47=AI46,OR(AN46&lt;&gt;0,AN47&lt;&gt;0)),"(aet)",IF(AND(U46=AI47,U47=AI46,AN46=0,AN47=0),CONCATENATE("(",CA46,"–",CA47," pen)"),"")))</f>
        <v/>
      </c>
    </row>
    <row r="47" ht="9.0" customHeight="1">
      <c r="A47" s="152">
        <f t="shared" si="22"/>
        <v>0</v>
      </c>
      <c r="B47" s="93"/>
      <c r="C47" s="99" t="s">
        <v>1309</v>
      </c>
      <c r="D47" s="159" t="str">
        <f t="shared" si="6"/>
        <v>   </v>
      </c>
      <c r="E47" s="154" t="str">
        <f t="shared" si="7"/>
        <v>You need to select the competition in column B   </v>
      </c>
      <c r="F47" s="155" t="str">
        <f t="array" ref="F47">IFERROR(IF($C47="","",INDEX(Entries!$J$2:$K999,MATCH(1,($C47=Entries!$J$2:$J999)*(Entries!$C$2:$C999=$B47),0),2)),"")</f>
        <v/>
      </c>
      <c r="G47" s="106" t="str">
        <f>IF(F47="","",F46)</f>
        <v/>
      </c>
      <c r="H47" s="106" t="str">
        <f t="shared" si="8"/>
        <v/>
      </c>
      <c r="I47" s="156" t="str">
        <f t="shared" ref="I47:T47" si="223">IF($H47="","",IF(RAND()&lt;$H47,1,0))</f>
        <v/>
      </c>
      <c r="J47" s="156" t="str">
        <f t="shared" si="223"/>
        <v/>
      </c>
      <c r="K47" s="156" t="str">
        <f t="shared" si="223"/>
        <v/>
      </c>
      <c r="L47" s="156" t="str">
        <f t="shared" si="223"/>
        <v/>
      </c>
      <c r="M47" s="156" t="str">
        <f t="shared" si="223"/>
        <v/>
      </c>
      <c r="N47" s="156" t="str">
        <f t="shared" si="223"/>
        <v/>
      </c>
      <c r="O47" s="156" t="str">
        <f t="shared" si="223"/>
        <v/>
      </c>
      <c r="P47" s="156" t="str">
        <f t="shared" si="223"/>
        <v/>
      </c>
      <c r="Q47" s="156" t="str">
        <f t="shared" si="223"/>
        <v/>
      </c>
      <c r="R47" s="156" t="str">
        <f t="shared" si="223"/>
        <v/>
      </c>
      <c r="S47" s="156" t="str">
        <f t="shared" si="223"/>
        <v/>
      </c>
      <c r="T47" s="156" t="str">
        <f t="shared" si="223"/>
        <v/>
      </c>
      <c r="U47" s="157" t="str">
        <f t="shared" si="10"/>
        <v/>
      </c>
      <c r="V47" s="106" t="str">
        <f t="shared" si="11"/>
        <v/>
      </c>
      <c r="W47" s="156" t="str">
        <f t="shared" ref="W47:AH47" si="224">IF($V47="","",IF(RAND()&lt;$V47,1,0))</f>
        <v/>
      </c>
      <c r="X47" s="156" t="str">
        <f t="shared" si="224"/>
        <v/>
      </c>
      <c r="Y47" s="156" t="str">
        <f t="shared" si="224"/>
        <v/>
      </c>
      <c r="Z47" s="156" t="str">
        <f t="shared" si="224"/>
        <v/>
      </c>
      <c r="AA47" s="156" t="str">
        <f t="shared" si="224"/>
        <v/>
      </c>
      <c r="AB47" s="156" t="str">
        <f t="shared" si="224"/>
        <v/>
      </c>
      <c r="AC47" s="156" t="str">
        <f t="shared" si="224"/>
        <v/>
      </c>
      <c r="AD47" s="156" t="str">
        <f t="shared" si="224"/>
        <v/>
      </c>
      <c r="AE47" s="156" t="str">
        <f t="shared" si="224"/>
        <v/>
      </c>
      <c r="AF47" s="156" t="str">
        <f t="shared" si="224"/>
        <v/>
      </c>
      <c r="AG47" s="156" t="str">
        <f t="shared" si="224"/>
        <v/>
      </c>
      <c r="AH47" s="156" t="str">
        <f t="shared" si="224"/>
        <v/>
      </c>
      <c r="AI47" s="157" t="str">
        <f t="shared" si="13"/>
        <v/>
      </c>
      <c r="AJ47" s="156" t="str">
        <f t="shared" ref="AJ47:AM47" si="225">IF($V47="","",IF(RAND()&lt;$V47,1,0))</f>
        <v/>
      </c>
      <c r="AK47" s="156" t="str">
        <f t="shared" si="225"/>
        <v/>
      </c>
      <c r="AL47" s="156" t="str">
        <f t="shared" si="225"/>
        <v/>
      </c>
      <c r="AM47" s="156" t="str">
        <f t="shared" si="225"/>
        <v/>
      </c>
      <c r="AN47" s="157" t="str">
        <f>IF($V46="","",IF(OR(AND($F$2=TRUE,U47+(2*AI47)=(2*U46)+AI46),AND($F$2=0,U47+AI47=U46+AI46)),SUM($AJ47:$AM47),0))</f>
        <v/>
      </c>
      <c r="AO47" s="105" t="str">
        <f t="shared" ref="AO47:BH47" si="226">IF(OR($C47="",$F47=""),"",IF(RAND()&lt;0.65,1,0))</f>
        <v/>
      </c>
      <c r="AP47" s="105" t="str">
        <f t="shared" si="226"/>
        <v/>
      </c>
      <c r="AQ47" s="105" t="str">
        <f t="shared" si="226"/>
        <v/>
      </c>
      <c r="AR47" s="105" t="str">
        <f t="shared" si="226"/>
        <v/>
      </c>
      <c r="AS47" s="105" t="str">
        <f t="shared" si="226"/>
        <v/>
      </c>
      <c r="AT47" s="105" t="str">
        <f t="shared" si="226"/>
        <v/>
      </c>
      <c r="AU47" s="105" t="str">
        <f t="shared" si="226"/>
        <v/>
      </c>
      <c r="AV47" s="105" t="str">
        <f t="shared" si="226"/>
        <v/>
      </c>
      <c r="AW47" s="105" t="str">
        <f t="shared" si="226"/>
        <v/>
      </c>
      <c r="AX47" s="105" t="str">
        <f t="shared" si="226"/>
        <v/>
      </c>
      <c r="AY47" s="105" t="str">
        <f t="shared" si="226"/>
        <v/>
      </c>
      <c r="AZ47" s="105" t="str">
        <f t="shared" si="226"/>
        <v/>
      </c>
      <c r="BA47" s="105" t="str">
        <f t="shared" si="226"/>
        <v/>
      </c>
      <c r="BB47" s="105" t="str">
        <f t="shared" si="226"/>
        <v/>
      </c>
      <c r="BC47" s="105" t="str">
        <f t="shared" si="226"/>
        <v/>
      </c>
      <c r="BD47" s="105" t="str">
        <f t="shared" si="226"/>
        <v/>
      </c>
      <c r="BE47" s="105" t="str">
        <f t="shared" si="226"/>
        <v/>
      </c>
      <c r="BF47" s="105" t="str">
        <f t="shared" si="226"/>
        <v/>
      </c>
      <c r="BG47" s="105" t="str">
        <f t="shared" si="226"/>
        <v/>
      </c>
      <c r="BH47" s="105" t="str">
        <f t="shared" si="226"/>
        <v/>
      </c>
      <c r="BI47" s="105">
        <f t="shared" ref="BI47:BZ47" si="227">IF($C47="","",SUM($AO47:AQ47))</f>
        <v>0</v>
      </c>
      <c r="BJ47" s="105">
        <f t="shared" si="227"/>
        <v>0</v>
      </c>
      <c r="BK47" s="105">
        <f t="shared" si="227"/>
        <v>0</v>
      </c>
      <c r="BL47" s="105">
        <f t="shared" si="227"/>
        <v>0</v>
      </c>
      <c r="BM47" s="105">
        <f t="shared" si="227"/>
        <v>0</v>
      </c>
      <c r="BN47" s="105">
        <f t="shared" si="227"/>
        <v>0</v>
      </c>
      <c r="BO47" s="105">
        <f t="shared" si="227"/>
        <v>0</v>
      </c>
      <c r="BP47" s="105">
        <f t="shared" si="227"/>
        <v>0</v>
      </c>
      <c r="BQ47" s="105">
        <f t="shared" si="227"/>
        <v>0</v>
      </c>
      <c r="BR47" s="105">
        <f t="shared" si="227"/>
        <v>0</v>
      </c>
      <c r="BS47" s="105">
        <f t="shared" si="227"/>
        <v>0</v>
      </c>
      <c r="BT47" s="105">
        <f t="shared" si="227"/>
        <v>0</v>
      </c>
      <c r="BU47" s="105">
        <f t="shared" si="227"/>
        <v>0</v>
      </c>
      <c r="BV47" s="105">
        <f t="shared" si="227"/>
        <v>0</v>
      </c>
      <c r="BW47" s="105">
        <f t="shared" si="227"/>
        <v>0</v>
      </c>
      <c r="BX47" s="105">
        <f t="shared" si="227"/>
        <v>0</v>
      </c>
      <c r="BY47" s="105">
        <f t="shared" si="227"/>
        <v>0</v>
      </c>
      <c r="BZ47" s="105">
        <f t="shared" si="227"/>
        <v>0</v>
      </c>
      <c r="CA47" s="158" t="str">
        <f>IF(OR($C47="",$F47=""),"",IF(ABS(BI47-BI46)&gt;2,BI47,IF(ABS(BJ47-BJ46)&gt;1,BJ47,IF(BK47&lt;&gt;BK46,BK47,IF(BL47&lt;&gt;BL46,BL47,IF(BM47&lt;&gt;BM46,BM47,IF(BN47&lt;&gt;BN46,BN47,IF(BO47&lt;&gt;BO46,BO47,IF(BP47&lt;&gt;BP46,BP47,IF(BQ47&lt;&gt;BQ46,BQ47,IF(BR47&lt;&gt;BR46,BR47,IF(BS47&lt;&gt;BS46,BS47,IF(BT47&lt;&gt;BT46,BT47,IF(BU47&lt;&gt;BU46,BU47,IF(BV47&lt;&gt;BV46,BV47,IF(BW47&lt;&gt;BW46,BW47,IF(BX47&lt;&gt;BX46,BX47,IF(BY47&lt;&gt;BY46,BY47,IF(BZ47&lt;&gt;BZ46,BZ47,CONCATENATE(BZ47,"?"))))))))))))))))))))</f>
        <v/>
      </c>
      <c r="CB47" s="158"/>
      <c r="CC47" s="158"/>
      <c r="CD47" s="158"/>
      <c r="CE47" s="158" t="str">
        <f>IF(AND(C46&lt;&gt;"",C47&lt;&gt;"",F46="",F47=""),"You need to select the competition in column B","")</f>
        <v>You need to select the competition in column B</v>
      </c>
      <c r="CF47" s="105"/>
      <c r="CG47" s="156"/>
      <c r="CH47" s="156"/>
      <c r="CI47" s="156"/>
      <c r="CJ47" s="156"/>
      <c r="CK47" s="105"/>
      <c r="CL47" s="156"/>
      <c r="CM47" s="156"/>
      <c r="CN47" s="105"/>
    </row>
    <row r="48" ht="9.0" customHeight="1">
      <c r="A48" s="152">
        <f t="shared" si="22"/>
        <v>1</v>
      </c>
      <c r="B48" s="93"/>
      <c r="C48" s="99" t="s">
        <v>1310</v>
      </c>
      <c r="D48" s="153" t="str">
        <f t="shared" si="6"/>
        <v>   </v>
      </c>
      <c r="E48" s="154" t="str">
        <f t="shared" si="7"/>
        <v>   </v>
      </c>
      <c r="F48" s="155" t="str">
        <f t="array" ref="F48">IFERROR(IF($C48="","",INDEX(Entries!$J$2:$K999,MATCH(1,($C48=Entries!$J$2:$J999)*(Entries!$C$2:$C999=$B48),0),2)),"")</f>
        <v/>
      </c>
      <c r="G48" s="106" t="str">
        <f>IF(F48="","",F49)</f>
        <v/>
      </c>
      <c r="H48" s="106" t="str">
        <f t="shared" si="8"/>
        <v/>
      </c>
      <c r="I48" s="156" t="str">
        <f t="shared" ref="I48:T48" si="228">IF($H48="","",IF(RAND()&lt;$H48,1,0))</f>
        <v/>
      </c>
      <c r="J48" s="156" t="str">
        <f t="shared" si="228"/>
        <v/>
      </c>
      <c r="K48" s="156" t="str">
        <f t="shared" si="228"/>
        <v/>
      </c>
      <c r="L48" s="156" t="str">
        <f t="shared" si="228"/>
        <v/>
      </c>
      <c r="M48" s="156" t="str">
        <f t="shared" si="228"/>
        <v/>
      </c>
      <c r="N48" s="156" t="str">
        <f t="shared" si="228"/>
        <v/>
      </c>
      <c r="O48" s="156" t="str">
        <f t="shared" si="228"/>
        <v/>
      </c>
      <c r="P48" s="156" t="str">
        <f t="shared" si="228"/>
        <v/>
      </c>
      <c r="Q48" s="156" t="str">
        <f t="shared" si="228"/>
        <v/>
      </c>
      <c r="R48" s="156" t="str">
        <f t="shared" si="228"/>
        <v/>
      </c>
      <c r="S48" s="156" t="str">
        <f t="shared" si="228"/>
        <v/>
      </c>
      <c r="T48" s="156" t="str">
        <f t="shared" si="228"/>
        <v/>
      </c>
      <c r="U48" s="157" t="str">
        <f t="shared" si="10"/>
        <v/>
      </c>
      <c r="V48" s="106" t="str">
        <f t="shared" si="11"/>
        <v/>
      </c>
      <c r="W48" s="156" t="str">
        <f t="shared" ref="W48:AH48" si="229">IF($V48="","",IF(RAND()&lt;$V48,1,0))</f>
        <v/>
      </c>
      <c r="X48" s="156" t="str">
        <f t="shared" si="229"/>
        <v/>
      </c>
      <c r="Y48" s="156" t="str">
        <f t="shared" si="229"/>
        <v/>
      </c>
      <c r="Z48" s="156" t="str">
        <f t="shared" si="229"/>
        <v/>
      </c>
      <c r="AA48" s="156" t="str">
        <f t="shared" si="229"/>
        <v/>
      </c>
      <c r="AB48" s="156" t="str">
        <f t="shared" si="229"/>
        <v/>
      </c>
      <c r="AC48" s="156" t="str">
        <f t="shared" si="229"/>
        <v/>
      </c>
      <c r="AD48" s="156" t="str">
        <f t="shared" si="229"/>
        <v/>
      </c>
      <c r="AE48" s="156" t="str">
        <f t="shared" si="229"/>
        <v/>
      </c>
      <c r="AF48" s="156" t="str">
        <f t="shared" si="229"/>
        <v/>
      </c>
      <c r="AG48" s="156" t="str">
        <f t="shared" si="229"/>
        <v/>
      </c>
      <c r="AH48" s="156" t="str">
        <f t="shared" si="229"/>
        <v/>
      </c>
      <c r="AI48" s="157" t="str">
        <f t="shared" si="13"/>
        <v/>
      </c>
      <c r="AJ48" s="156" t="str">
        <f t="shared" ref="AJ48:AM48" si="230">IF($V48="","",IF(RAND()&lt;$V48,1,0))</f>
        <v/>
      </c>
      <c r="AK48" s="156" t="str">
        <f t="shared" si="230"/>
        <v/>
      </c>
      <c r="AL48" s="156" t="str">
        <f t="shared" si="230"/>
        <v/>
      </c>
      <c r="AM48" s="156" t="str">
        <f t="shared" si="230"/>
        <v/>
      </c>
      <c r="AN48" s="157" t="str">
        <f>IF($V48="","",IF(OR(AND($F$2=TRUE,U48+(2*AI48)=(2*U49)+AI49),AND($F$2=0,U48+AI48=U49+AI49)),SUM($AJ48:$AM48),0))</f>
        <v/>
      </c>
      <c r="AO48" s="105" t="str">
        <f t="shared" ref="AO48:BH48" si="231">IF(OR($C48="",$F48=""),"",IF(RAND()&lt;0.65,1,0))</f>
        <v/>
      </c>
      <c r="AP48" s="105" t="str">
        <f t="shared" si="231"/>
        <v/>
      </c>
      <c r="AQ48" s="105" t="str">
        <f t="shared" si="231"/>
        <v/>
      </c>
      <c r="AR48" s="105" t="str">
        <f t="shared" si="231"/>
        <v/>
      </c>
      <c r="AS48" s="105" t="str">
        <f t="shared" si="231"/>
        <v/>
      </c>
      <c r="AT48" s="105" t="str">
        <f t="shared" si="231"/>
        <v/>
      </c>
      <c r="AU48" s="105" t="str">
        <f t="shared" si="231"/>
        <v/>
      </c>
      <c r="AV48" s="105" t="str">
        <f t="shared" si="231"/>
        <v/>
      </c>
      <c r="AW48" s="105" t="str">
        <f t="shared" si="231"/>
        <v/>
      </c>
      <c r="AX48" s="105" t="str">
        <f t="shared" si="231"/>
        <v/>
      </c>
      <c r="AY48" s="105" t="str">
        <f t="shared" si="231"/>
        <v/>
      </c>
      <c r="AZ48" s="105" t="str">
        <f t="shared" si="231"/>
        <v/>
      </c>
      <c r="BA48" s="105" t="str">
        <f t="shared" si="231"/>
        <v/>
      </c>
      <c r="BB48" s="105" t="str">
        <f t="shared" si="231"/>
        <v/>
      </c>
      <c r="BC48" s="105" t="str">
        <f t="shared" si="231"/>
        <v/>
      </c>
      <c r="BD48" s="105" t="str">
        <f t="shared" si="231"/>
        <v/>
      </c>
      <c r="BE48" s="105" t="str">
        <f t="shared" si="231"/>
        <v/>
      </c>
      <c r="BF48" s="105" t="str">
        <f t="shared" si="231"/>
        <v/>
      </c>
      <c r="BG48" s="105" t="str">
        <f t="shared" si="231"/>
        <v/>
      </c>
      <c r="BH48" s="105" t="str">
        <f t="shared" si="231"/>
        <v/>
      </c>
      <c r="BI48" s="105">
        <f t="shared" ref="BI48:BZ48" si="232">IF($C48="","",SUM($AO48:AQ48))</f>
        <v>0</v>
      </c>
      <c r="BJ48" s="105">
        <f t="shared" si="232"/>
        <v>0</v>
      </c>
      <c r="BK48" s="105">
        <f t="shared" si="232"/>
        <v>0</v>
      </c>
      <c r="BL48" s="105">
        <f t="shared" si="232"/>
        <v>0</v>
      </c>
      <c r="BM48" s="105">
        <f t="shared" si="232"/>
        <v>0</v>
      </c>
      <c r="BN48" s="105">
        <f t="shared" si="232"/>
        <v>0</v>
      </c>
      <c r="BO48" s="105">
        <f t="shared" si="232"/>
        <v>0</v>
      </c>
      <c r="BP48" s="105">
        <f t="shared" si="232"/>
        <v>0</v>
      </c>
      <c r="BQ48" s="105">
        <f t="shared" si="232"/>
        <v>0</v>
      </c>
      <c r="BR48" s="105">
        <f t="shared" si="232"/>
        <v>0</v>
      </c>
      <c r="BS48" s="105">
        <f t="shared" si="232"/>
        <v>0</v>
      </c>
      <c r="BT48" s="105">
        <f t="shared" si="232"/>
        <v>0</v>
      </c>
      <c r="BU48" s="105">
        <f t="shared" si="232"/>
        <v>0</v>
      </c>
      <c r="BV48" s="105">
        <f t="shared" si="232"/>
        <v>0</v>
      </c>
      <c r="BW48" s="105">
        <f t="shared" si="232"/>
        <v>0</v>
      </c>
      <c r="BX48" s="105">
        <f t="shared" si="232"/>
        <v>0</v>
      </c>
      <c r="BY48" s="105">
        <f t="shared" si="232"/>
        <v>0</v>
      </c>
      <c r="BZ48" s="105">
        <f t="shared" si="232"/>
        <v>0</v>
      </c>
      <c r="CA48" s="158" t="str">
        <f>IF(OR($C48="",$F48=""),"",IF(ABS(BI48-BI49)&gt;2,BI48,IF(ABS(BJ48-BJ49)&gt;1,BJ48,IF(BK48&lt;&gt;BK49,BK48,IF(BL48&lt;&gt;BL49,BL48,IF(BM48&lt;&gt;BM49,BM48,IF(BN48&lt;&gt;BN49,BN48,IF(BO48&lt;&gt;BO49,BO48,IF(BP48&lt;&gt;BP49,BP48,IF(BQ48&lt;&gt;BQ49,BQ48,IF(BR48&lt;&gt;BR49,BR48,IF(BS48&lt;&gt;BS49,BS48,IF(BT48&lt;&gt;BT49,BT48,IF(BU48&lt;&gt;BU49,BU48,IF(BV48&lt;&gt;BV49,BV48,IF(BW48&lt;&gt;BW49,BW48,IF(BX48&lt;&gt;BX49,BX48,IF(BY48&lt;&gt;BY49,BY48,IF(BZ48&lt;&gt;BZ49,BZ48,CONCATENATE(BZ48,"?"))))))))))))))))))))</f>
        <v/>
      </c>
      <c r="CB48" s="158" t="str">
        <f>IF(OR($C48="",$F48=""),"",IF(U48+AI48&gt;U49+AI49,1,IF(U48+AI48&lt;U49+AI49,2,IF(CC48&gt;CD48,1,IF(CC48&lt;CD48,2,IF(U48+AI48+AN48&gt;U49+AI49+AN49,1,IF(U48+AI48+AN48&lt;U49+AI49+AN49,2,IF(AI48+AN48&gt;U49,1,IF(AI48+AN48&lt;U49,2,IF(CA48&gt;CA49,1,IF(CA49&gt;CA48,2,0)))))))))))</f>
        <v/>
      </c>
      <c r="CC48" s="105" t="str">
        <f>IF(OR($C48="",$F48=""),"",(AI48+AN48)*$F$2)</f>
        <v/>
      </c>
      <c r="CD48" s="105" t="str">
        <f>IF(OR($C48="",$F48=""),"",U49*$F$2)</f>
        <v/>
      </c>
      <c r="CE48" s="105" t="str">
        <f>IF(OR($C48="",$F48=""),"",CONCATENATE(RIGHT(C48,5)," ",REPT(" ",31-LEN(C48)),LEFT(C48,LEN(C48)-6),"  "))</f>
        <v/>
      </c>
      <c r="CF48" s="105" t="str">
        <f>IF(OR($C48="",$F48=""),"",CONCATENATE(RIGHT(C48,5)," ",REPT(" ",31-LEN(C48)),IF(CB48=1,"[b]",""),IF(AND(CB48=1,D$1&lt;&gt;""),CONCATENATE("[color=",D$1,"]"),IF(AND(CB48=2,D$2&lt;&gt;""),CONCATENATE("[color=",D$2,"]"),"")),LEFT(C48,LEN(C48)-6),IF(CB48=1,CONCATENATE(IF(D$1&lt;&gt;"","[/color]",""),"[/b]"),IF(AND(CB48=2,D$2&lt;&gt;""),"[/color]","")),"  "))</f>
        <v/>
      </c>
      <c r="CG48" s="156" t="str">
        <f>IF(OR($C48="",$F48=""),"",IF(OR(AND(U48+AI48=U49+AI49,CC48&gt;CD48),AND(U48=AI49,U49=AI48,AN48=AN49,AN48&gt;0)),"a",IF(AND(U48=AI49,U49=AI48,AN48=AN49,CA48&gt;CA49),"p"," ")))</f>
        <v/>
      </c>
      <c r="CH48" s="156" t="str">
        <f>IF(OR($C48="",$F48=""),"",IF(AND(U48=AI49,U49=AI48),CONCATENATE(IF(U48+AI48+AN48&lt;10," ",""),U48+AI48+AN48,"–",U49+AI49+AN49,IF(U49+AI49+AN49&lt;10," ","")),CONCATENATE(IF(U48+AI48&lt;10," ",""),U48+AI48,"–",U49+AI49,IF(U49+AI49&lt;10," ",""))))</f>
        <v/>
      </c>
      <c r="CI48" s="156" t="str">
        <f>IF(OR($C48="",$F48=""),"",IF(AND(U48+AI48=U49+AI49,CC48&lt;CD48),"a",IF(AND(U48=AI49,U49=AI48,AN48=0,AN49=0,CA48&lt;CA49),"p"," ")))</f>
        <v/>
      </c>
      <c r="CJ48" s="156" t="str">
        <f>IF(OR($C48="",$F48=""),"",CONCATENATE("  ",LEFT(C49,LEN(C49)-6),REPT(" ",31-LEN(C49))," ",RIGHT(C49,5)))</f>
        <v/>
      </c>
      <c r="CK48" s="105" t="str">
        <f>IF(OR($C48="",$F48=""),"",CONCATENATE("  ",IF(CB48=2,"[b]",""),IF(AND(CB48=2,D$1&lt;&gt;""),CONCATENATE("[color=",D$1,"]"),IF(AND(CB48=1,D$2&lt;&gt;""),CONCATENATE("[color=",D$2,"]"),"")),LEFT(C49,LEN(C49)-6),IF(CB48=2,CONCATENATE(IF(D$1&lt;&gt;"","[/color]",""),"[/b]"),IF(AND(CB48=1,D$2&lt;&gt;""),"[/color]","")),REPT(" ",31-LEN(C49))," ",RIGHT(C49,5)))</f>
        <v/>
      </c>
      <c r="CL48" s="156" t="str">
        <f>IF(OR($C48="",$F48=""),"",CONCATENATE(IF(U48&lt;10," ",""),U48,"–",U49,IF(U49&lt;10," ","")))</f>
        <v/>
      </c>
      <c r="CM48" s="156" t="str">
        <f>IF(OR($C48="",$F48=""),"",IF(AND(U48=AI49,U49=AI48),CONCATENATE(IF(AI48+AN48&lt;10," ",""),AI48+AN48,"–",AI49+AN49,IF(AI49+AN49&lt;10," ","")),CONCATENATE(IF(AI48&lt;10," ",""),AI48,"–",AI49,IF(AI49&lt;10," ",""))))</f>
        <v/>
      </c>
      <c r="CN48" s="105" t="str">
        <f>IF(OR($C48="",$F48=""),"",IF(AND(U48=AI49,U49=AI48,OR(AN48&lt;&gt;0,AN49&lt;&gt;0)),"(aet)",IF(AND(U48=AI49,U49=AI48,AN48=0,AN49=0),CONCATENATE("(",CA48,"–",CA49," pen)"),"")))</f>
        <v/>
      </c>
    </row>
    <row r="49" ht="9.0" customHeight="1">
      <c r="A49" s="152">
        <f t="shared" si="22"/>
        <v>1</v>
      </c>
      <c r="B49" s="93"/>
      <c r="C49" s="99" t="s">
        <v>1311</v>
      </c>
      <c r="D49" s="159" t="str">
        <f t="shared" si="6"/>
        <v>   </v>
      </c>
      <c r="E49" s="154" t="str">
        <f t="shared" si="7"/>
        <v>You need to select the competition in column B   </v>
      </c>
      <c r="F49" s="155" t="str">
        <f t="array" ref="F49">IFERROR(IF($C49="","",INDEX(Entries!$J$2:$K999,MATCH(1,($C49=Entries!$J$2:$J999)*(Entries!$C$2:$C999=$B49),0),2)),"")</f>
        <v/>
      </c>
      <c r="G49" s="106" t="str">
        <f>IF(F49="","",F48)</f>
        <v/>
      </c>
      <c r="H49" s="106" t="str">
        <f t="shared" si="8"/>
        <v/>
      </c>
      <c r="I49" s="156" t="str">
        <f t="shared" ref="I49:T49" si="233">IF($H49="","",IF(RAND()&lt;$H49,1,0))</f>
        <v/>
      </c>
      <c r="J49" s="156" t="str">
        <f t="shared" si="233"/>
        <v/>
      </c>
      <c r="K49" s="156" t="str">
        <f t="shared" si="233"/>
        <v/>
      </c>
      <c r="L49" s="156" t="str">
        <f t="shared" si="233"/>
        <v/>
      </c>
      <c r="M49" s="156" t="str">
        <f t="shared" si="233"/>
        <v/>
      </c>
      <c r="N49" s="156" t="str">
        <f t="shared" si="233"/>
        <v/>
      </c>
      <c r="O49" s="156" t="str">
        <f t="shared" si="233"/>
        <v/>
      </c>
      <c r="P49" s="156" t="str">
        <f t="shared" si="233"/>
        <v/>
      </c>
      <c r="Q49" s="156" t="str">
        <f t="shared" si="233"/>
        <v/>
      </c>
      <c r="R49" s="156" t="str">
        <f t="shared" si="233"/>
        <v/>
      </c>
      <c r="S49" s="156" t="str">
        <f t="shared" si="233"/>
        <v/>
      </c>
      <c r="T49" s="156" t="str">
        <f t="shared" si="233"/>
        <v/>
      </c>
      <c r="U49" s="157" t="str">
        <f t="shared" si="10"/>
        <v/>
      </c>
      <c r="V49" s="106" t="str">
        <f t="shared" si="11"/>
        <v/>
      </c>
      <c r="W49" s="156" t="str">
        <f t="shared" ref="W49:AH49" si="234">IF($V49="","",IF(RAND()&lt;$V49,1,0))</f>
        <v/>
      </c>
      <c r="X49" s="156" t="str">
        <f t="shared" si="234"/>
        <v/>
      </c>
      <c r="Y49" s="156" t="str">
        <f t="shared" si="234"/>
        <v/>
      </c>
      <c r="Z49" s="156" t="str">
        <f t="shared" si="234"/>
        <v/>
      </c>
      <c r="AA49" s="156" t="str">
        <f t="shared" si="234"/>
        <v/>
      </c>
      <c r="AB49" s="156" t="str">
        <f t="shared" si="234"/>
        <v/>
      </c>
      <c r="AC49" s="156" t="str">
        <f t="shared" si="234"/>
        <v/>
      </c>
      <c r="AD49" s="156" t="str">
        <f t="shared" si="234"/>
        <v/>
      </c>
      <c r="AE49" s="156" t="str">
        <f t="shared" si="234"/>
        <v/>
      </c>
      <c r="AF49" s="156" t="str">
        <f t="shared" si="234"/>
        <v/>
      </c>
      <c r="AG49" s="156" t="str">
        <f t="shared" si="234"/>
        <v/>
      </c>
      <c r="AH49" s="156" t="str">
        <f t="shared" si="234"/>
        <v/>
      </c>
      <c r="AI49" s="157" t="str">
        <f t="shared" si="13"/>
        <v/>
      </c>
      <c r="AJ49" s="156" t="str">
        <f t="shared" ref="AJ49:AM49" si="235">IF($V49="","",IF(RAND()&lt;$V49,1,0))</f>
        <v/>
      </c>
      <c r="AK49" s="156" t="str">
        <f t="shared" si="235"/>
        <v/>
      </c>
      <c r="AL49" s="156" t="str">
        <f t="shared" si="235"/>
        <v/>
      </c>
      <c r="AM49" s="156" t="str">
        <f t="shared" si="235"/>
        <v/>
      </c>
      <c r="AN49" s="157" t="str">
        <f>IF($V48="","",IF(OR(AND($F$2=TRUE,U49+(2*AI49)=(2*U48)+AI48),AND($F$2=0,U49+AI49=U48+AI48)),SUM($AJ49:$AM49),0))</f>
        <v/>
      </c>
      <c r="AO49" s="105" t="str">
        <f t="shared" ref="AO49:BH49" si="236">IF(OR($C49="",$F49=""),"",IF(RAND()&lt;0.65,1,0))</f>
        <v/>
      </c>
      <c r="AP49" s="105" t="str">
        <f t="shared" si="236"/>
        <v/>
      </c>
      <c r="AQ49" s="105" t="str">
        <f t="shared" si="236"/>
        <v/>
      </c>
      <c r="AR49" s="105" t="str">
        <f t="shared" si="236"/>
        <v/>
      </c>
      <c r="AS49" s="105" t="str">
        <f t="shared" si="236"/>
        <v/>
      </c>
      <c r="AT49" s="105" t="str">
        <f t="shared" si="236"/>
        <v/>
      </c>
      <c r="AU49" s="105" t="str">
        <f t="shared" si="236"/>
        <v/>
      </c>
      <c r="AV49" s="105" t="str">
        <f t="shared" si="236"/>
        <v/>
      </c>
      <c r="AW49" s="105" t="str">
        <f t="shared" si="236"/>
        <v/>
      </c>
      <c r="AX49" s="105" t="str">
        <f t="shared" si="236"/>
        <v/>
      </c>
      <c r="AY49" s="105" t="str">
        <f t="shared" si="236"/>
        <v/>
      </c>
      <c r="AZ49" s="105" t="str">
        <f t="shared" si="236"/>
        <v/>
      </c>
      <c r="BA49" s="105" t="str">
        <f t="shared" si="236"/>
        <v/>
      </c>
      <c r="BB49" s="105" t="str">
        <f t="shared" si="236"/>
        <v/>
      </c>
      <c r="BC49" s="105" t="str">
        <f t="shared" si="236"/>
        <v/>
      </c>
      <c r="BD49" s="105" t="str">
        <f t="shared" si="236"/>
        <v/>
      </c>
      <c r="BE49" s="105" t="str">
        <f t="shared" si="236"/>
        <v/>
      </c>
      <c r="BF49" s="105" t="str">
        <f t="shared" si="236"/>
        <v/>
      </c>
      <c r="BG49" s="105" t="str">
        <f t="shared" si="236"/>
        <v/>
      </c>
      <c r="BH49" s="105" t="str">
        <f t="shared" si="236"/>
        <v/>
      </c>
      <c r="BI49" s="105">
        <f t="shared" ref="BI49:BZ49" si="237">IF($C49="","",SUM($AO49:AQ49))</f>
        <v>0</v>
      </c>
      <c r="BJ49" s="105">
        <f t="shared" si="237"/>
        <v>0</v>
      </c>
      <c r="BK49" s="105">
        <f t="shared" si="237"/>
        <v>0</v>
      </c>
      <c r="BL49" s="105">
        <f t="shared" si="237"/>
        <v>0</v>
      </c>
      <c r="BM49" s="105">
        <f t="shared" si="237"/>
        <v>0</v>
      </c>
      <c r="BN49" s="105">
        <f t="shared" si="237"/>
        <v>0</v>
      </c>
      <c r="BO49" s="105">
        <f t="shared" si="237"/>
        <v>0</v>
      </c>
      <c r="BP49" s="105">
        <f t="shared" si="237"/>
        <v>0</v>
      </c>
      <c r="BQ49" s="105">
        <f t="shared" si="237"/>
        <v>0</v>
      </c>
      <c r="BR49" s="105">
        <f t="shared" si="237"/>
        <v>0</v>
      </c>
      <c r="BS49" s="105">
        <f t="shared" si="237"/>
        <v>0</v>
      </c>
      <c r="BT49" s="105">
        <f t="shared" si="237"/>
        <v>0</v>
      </c>
      <c r="BU49" s="105">
        <f t="shared" si="237"/>
        <v>0</v>
      </c>
      <c r="BV49" s="105">
        <f t="shared" si="237"/>
        <v>0</v>
      </c>
      <c r="BW49" s="105">
        <f t="shared" si="237"/>
        <v>0</v>
      </c>
      <c r="BX49" s="105">
        <f t="shared" si="237"/>
        <v>0</v>
      </c>
      <c r="BY49" s="105">
        <f t="shared" si="237"/>
        <v>0</v>
      </c>
      <c r="BZ49" s="105">
        <f t="shared" si="237"/>
        <v>0</v>
      </c>
      <c r="CA49" s="158" t="str">
        <f>IF(OR($C49="",$F49=""),"",IF(ABS(BI49-BI48)&gt;2,BI49,IF(ABS(BJ49-BJ48)&gt;1,BJ49,IF(BK49&lt;&gt;BK48,BK49,IF(BL49&lt;&gt;BL48,BL49,IF(BM49&lt;&gt;BM48,BM49,IF(BN49&lt;&gt;BN48,BN49,IF(BO49&lt;&gt;BO48,BO49,IF(BP49&lt;&gt;BP48,BP49,IF(BQ49&lt;&gt;BQ48,BQ49,IF(BR49&lt;&gt;BR48,BR49,IF(BS49&lt;&gt;BS48,BS49,IF(BT49&lt;&gt;BT48,BT49,IF(BU49&lt;&gt;BU48,BU49,IF(BV49&lt;&gt;BV48,BV49,IF(BW49&lt;&gt;BW48,BW49,IF(BX49&lt;&gt;BX48,BX49,IF(BY49&lt;&gt;BY48,BY49,IF(BZ49&lt;&gt;BZ48,BZ49,CONCATENATE(BZ49,"?"))))))))))))))))))))</f>
        <v/>
      </c>
      <c r="CB49" s="158"/>
      <c r="CC49" s="158"/>
      <c r="CD49" s="158"/>
      <c r="CE49" s="158" t="str">
        <f>IF(AND(C48&lt;&gt;"",C49&lt;&gt;"",F48="",F49=""),"You need to select the competition in column B","")</f>
        <v>You need to select the competition in column B</v>
      </c>
      <c r="CF49" s="105"/>
      <c r="CG49" s="156"/>
      <c r="CH49" s="156"/>
      <c r="CI49" s="156"/>
      <c r="CJ49" s="156"/>
      <c r="CK49" s="105"/>
      <c r="CL49" s="156"/>
      <c r="CM49" s="156"/>
      <c r="CN49" s="105"/>
    </row>
    <row r="50" ht="9.0" customHeight="1">
      <c r="A50" s="152">
        <f t="shared" si="22"/>
        <v>0</v>
      </c>
      <c r="B50" s="93"/>
      <c r="C50" s="99" t="s">
        <v>1312</v>
      </c>
      <c r="D50" s="153" t="str">
        <f t="shared" si="6"/>
        <v>   </v>
      </c>
      <c r="E50" s="154" t="str">
        <f t="shared" si="7"/>
        <v>   </v>
      </c>
      <c r="F50" s="155" t="str">
        <f t="array" ref="F50">IFERROR(IF($C50="","",INDEX(Entries!$J$2:$K999,MATCH(1,($C50=Entries!$J$2:$J999)*(Entries!$C$2:$C999=$B50),0),2)),"")</f>
        <v/>
      </c>
      <c r="G50" s="106" t="str">
        <f>IF(F50="","",F51)</f>
        <v/>
      </c>
      <c r="H50" s="106" t="str">
        <f t="shared" si="8"/>
        <v/>
      </c>
      <c r="I50" s="156" t="str">
        <f t="shared" ref="I50:T50" si="238">IF($H50="","",IF(RAND()&lt;$H50,1,0))</f>
        <v/>
      </c>
      <c r="J50" s="156" t="str">
        <f t="shared" si="238"/>
        <v/>
      </c>
      <c r="K50" s="156" t="str">
        <f t="shared" si="238"/>
        <v/>
      </c>
      <c r="L50" s="156" t="str">
        <f t="shared" si="238"/>
        <v/>
      </c>
      <c r="M50" s="156" t="str">
        <f t="shared" si="238"/>
        <v/>
      </c>
      <c r="N50" s="156" t="str">
        <f t="shared" si="238"/>
        <v/>
      </c>
      <c r="O50" s="156" t="str">
        <f t="shared" si="238"/>
        <v/>
      </c>
      <c r="P50" s="156" t="str">
        <f t="shared" si="238"/>
        <v/>
      </c>
      <c r="Q50" s="156" t="str">
        <f t="shared" si="238"/>
        <v/>
      </c>
      <c r="R50" s="156" t="str">
        <f t="shared" si="238"/>
        <v/>
      </c>
      <c r="S50" s="156" t="str">
        <f t="shared" si="238"/>
        <v/>
      </c>
      <c r="T50" s="156" t="str">
        <f t="shared" si="238"/>
        <v/>
      </c>
      <c r="U50" s="157" t="str">
        <f t="shared" si="10"/>
        <v/>
      </c>
      <c r="V50" s="106" t="str">
        <f t="shared" si="11"/>
        <v/>
      </c>
      <c r="W50" s="156" t="str">
        <f t="shared" ref="W50:AH50" si="239">IF($V50="","",IF(RAND()&lt;$V50,1,0))</f>
        <v/>
      </c>
      <c r="X50" s="156" t="str">
        <f t="shared" si="239"/>
        <v/>
      </c>
      <c r="Y50" s="156" t="str">
        <f t="shared" si="239"/>
        <v/>
      </c>
      <c r="Z50" s="156" t="str">
        <f t="shared" si="239"/>
        <v/>
      </c>
      <c r="AA50" s="156" t="str">
        <f t="shared" si="239"/>
        <v/>
      </c>
      <c r="AB50" s="156" t="str">
        <f t="shared" si="239"/>
        <v/>
      </c>
      <c r="AC50" s="156" t="str">
        <f t="shared" si="239"/>
        <v/>
      </c>
      <c r="AD50" s="156" t="str">
        <f t="shared" si="239"/>
        <v/>
      </c>
      <c r="AE50" s="156" t="str">
        <f t="shared" si="239"/>
        <v/>
      </c>
      <c r="AF50" s="156" t="str">
        <f t="shared" si="239"/>
        <v/>
      </c>
      <c r="AG50" s="156" t="str">
        <f t="shared" si="239"/>
        <v/>
      </c>
      <c r="AH50" s="156" t="str">
        <f t="shared" si="239"/>
        <v/>
      </c>
      <c r="AI50" s="157" t="str">
        <f t="shared" si="13"/>
        <v/>
      </c>
      <c r="AJ50" s="156" t="str">
        <f t="shared" ref="AJ50:AM50" si="240">IF($V50="","",IF(RAND()&lt;$V50,1,0))</f>
        <v/>
      </c>
      <c r="AK50" s="156" t="str">
        <f t="shared" si="240"/>
        <v/>
      </c>
      <c r="AL50" s="156" t="str">
        <f t="shared" si="240"/>
        <v/>
      </c>
      <c r="AM50" s="156" t="str">
        <f t="shared" si="240"/>
        <v/>
      </c>
      <c r="AN50" s="157" t="str">
        <f>IF($V50="","",IF(OR(AND($F$2=TRUE,U50+(2*AI50)=(2*U51)+AI51),AND($F$2=0,U50+AI50=U51+AI51)),SUM($AJ50:$AM50),0))</f>
        <v/>
      </c>
      <c r="AO50" s="105" t="str">
        <f t="shared" ref="AO50:BH50" si="241">IF(OR($C50="",$F50=""),"",IF(RAND()&lt;0.65,1,0))</f>
        <v/>
      </c>
      <c r="AP50" s="105" t="str">
        <f t="shared" si="241"/>
        <v/>
      </c>
      <c r="AQ50" s="105" t="str">
        <f t="shared" si="241"/>
        <v/>
      </c>
      <c r="AR50" s="105" t="str">
        <f t="shared" si="241"/>
        <v/>
      </c>
      <c r="AS50" s="105" t="str">
        <f t="shared" si="241"/>
        <v/>
      </c>
      <c r="AT50" s="105" t="str">
        <f t="shared" si="241"/>
        <v/>
      </c>
      <c r="AU50" s="105" t="str">
        <f t="shared" si="241"/>
        <v/>
      </c>
      <c r="AV50" s="105" t="str">
        <f t="shared" si="241"/>
        <v/>
      </c>
      <c r="AW50" s="105" t="str">
        <f t="shared" si="241"/>
        <v/>
      </c>
      <c r="AX50" s="105" t="str">
        <f t="shared" si="241"/>
        <v/>
      </c>
      <c r="AY50" s="105" t="str">
        <f t="shared" si="241"/>
        <v/>
      </c>
      <c r="AZ50" s="105" t="str">
        <f t="shared" si="241"/>
        <v/>
      </c>
      <c r="BA50" s="105" t="str">
        <f t="shared" si="241"/>
        <v/>
      </c>
      <c r="BB50" s="105" t="str">
        <f t="shared" si="241"/>
        <v/>
      </c>
      <c r="BC50" s="105" t="str">
        <f t="shared" si="241"/>
        <v/>
      </c>
      <c r="BD50" s="105" t="str">
        <f t="shared" si="241"/>
        <v/>
      </c>
      <c r="BE50" s="105" t="str">
        <f t="shared" si="241"/>
        <v/>
      </c>
      <c r="BF50" s="105" t="str">
        <f t="shared" si="241"/>
        <v/>
      </c>
      <c r="BG50" s="105" t="str">
        <f t="shared" si="241"/>
        <v/>
      </c>
      <c r="BH50" s="105" t="str">
        <f t="shared" si="241"/>
        <v/>
      </c>
      <c r="BI50" s="105">
        <f t="shared" ref="BI50:BZ50" si="242">IF($C50="","",SUM($AO50:AQ50))</f>
        <v>0</v>
      </c>
      <c r="BJ50" s="105">
        <f t="shared" si="242"/>
        <v>0</v>
      </c>
      <c r="BK50" s="105">
        <f t="shared" si="242"/>
        <v>0</v>
      </c>
      <c r="BL50" s="105">
        <f t="shared" si="242"/>
        <v>0</v>
      </c>
      <c r="BM50" s="105">
        <f t="shared" si="242"/>
        <v>0</v>
      </c>
      <c r="BN50" s="105">
        <f t="shared" si="242"/>
        <v>0</v>
      </c>
      <c r="BO50" s="105">
        <f t="shared" si="242"/>
        <v>0</v>
      </c>
      <c r="BP50" s="105">
        <f t="shared" si="242"/>
        <v>0</v>
      </c>
      <c r="BQ50" s="105">
        <f t="shared" si="242"/>
        <v>0</v>
      </c>
      <c r="BR50" s="105">
        <f t="shared" si="242"/>
        <v>0</v>
      </c>
      <c r="BS50" s="105">
        <f t="shared" si="242"/>
        <v>0</v>
      </c>
      <c r="BT50" s="105">
        <f t="shared" si="242"/>
        <v>0</v>
      </c>
      <c r="BU50" s="105">
        <f t="shared" si="242"/>
        <v>0</v>
      </c>
      <c r="BV50" s="105">
        <f t="shared" si="242"/>
        <v>0</v>
      </c>
      <c r="BW50" s="105">
        <f t="shared" si="242"/>
        <v>0</v>
      </c>
      <c r="BX50" s="105">
        <f t="shared" si="242"/>
        <v>0</v>
      </c>
      <c r="BY50" s="105">
        <f t="shared" si="242"/>
        <v>0</v>
      </c>
      <c r="BZ50" s="105">
        <f t="shared" si="242"/>
        <v>0</v>
      </c>
      <c r="CA50" s="158" t="str">
        <f>IF(OR($C50="",$F50=""),"",IF(ABS(BI50-BI51)&gt;2,BI50,IF(ABS(BJ50-BJ51)&gt;1,BJ50,IF(BK50&lt;&gt;BK51,BK50,IF(BL50&lt;&gt;BL51,BL50,IF(BM50&lt;&gt;BM51,BM50,IF(BN50&lt;&gt;BN51,BN50,IF(BO50&lt;&gt;BO51,BO50,IF(BP50&lt;&gt;BP51,BP50,IF(BQ50&lt;&gt;BQ51,BQ50,IF(BR50&lt;&gt;BR51,BR50,IF(BS50&lt;&gt;BS51,BS50,IF(BT50&lt;&gt;BT51,BT50,IF(BU50&lt;&gt;BU51,BU50,IF(BV50&lt;&gt;BV51,BV50,IF(BW50&lt;&gt;BW51,BW50,IF(BX50&lt;&gt;BX51,BX50,IF(BY50&lt;&gt;BY51,BY50,IF(BZ50&lt;&gt;BZ51,BZ50,CONCATENATE(BZ50,"?"))))))))))))))))))))</f>
        <v/>
      </c>
      <c r="CB50" s="158" t="str">
        <f>IF(OR($C50="",$F50=""),"",IF(U50+AI50&gt;U51+AI51,1,IF(U50+AI50&lt;U51+AI51,2,IF(CC50&gt;CD50,1,IF(CC50&lt;CD50,2,IF(U50+AI50+AN50&gt;U51+AI51+AN51,1,IF(U50+AI50+AN50&lt;U51+AI51+AN51,2,IF(AI50+AN50&gt;U51,1,IF(AI50+AN50&lt;U51,2,IF(CA50&gt;CA51,1,IF(CA51&gt;CA50,2,0)))))))))))</f>
        <v/>
      </c>
      <c r="CC50" s="105" t="str">
        <f>IF(OR($C50="",$F50=""),"",(AI50+AN50)*$F$2)</f>
        <v/>
      </c>
      <c r="CD50" s="105" t="str">
        <f>IF(OR($C50="",$F50=""),"",U51*$F$2)</f>
        <v/>
      </c>
      <c r="CE50" s="105" t="str">
        <f>IF(OR($C50="",$F50=""),"",CONCATENATE(RIGHT(C50,5)," ",REPT(" ",31-LEN(C50)),LEFT(C50,LEN(C50)-6),"  "))</f>
        <v/>
      </c>
      <c r="CF50" s="105" t="str">
        <f>IF(OR($C50="",$F50=""),"",CONCATENATE(RIGHT(C50,5)," ",REPT(" ",31-LEN(C50)),IF(CB50=1,"[b]",""),IF(AND(CB50=1,D$1&lt;&gt;""),CONCATENATE("[color=",D$1,"]"),IF(AND(CB50=2,D$2&lt;&gt;""),CONCATENATE("[color=",D$2,"]"),"")),LEFT(C50,LEN(C50)-6),IF(CB50=1,CONCATENATE(IF(D$1&lt;&gt;"","[/color]",""),"[/b]"),IF(AND(CB50=2,D$2&lt;&gt;""),"[/color]","")),"  "))</f>
        <v/>
      </c>
      <c r="CG50" s="156" t="str">
        <f>IF(OR($C50="",$F50=""),"",IF(OR(AND(U50+AI50=U51+AI51,CC50&gt;CD50),AND(U50=AI51,U51=AI50,AN50=AN51,AN50&gt;0)),"a",IF(AND(U50=AI51,U51=AI50,AN50=AN51,CA50&gt;CA51),"p"," ")))</f>
        <v/>
      </c>
      <c r="CH50" s="156" t="str">
        <f>IF(OR($C50="",$F50=""),"",IF(AND(U50=AI51,U51=AI50),CONCATENATE(IF(U50+AI50+AN50&lt;10," ",""),U50+AI50+AN50,"–",U51+AI51+AN51,IF(U51+AI51+AN51&lt;10," ","")),CONCATENATE(IF(U50+AI50&lt;10," ",""),U50+AI50,"–",U51+AI51,IF(U51+AI51&lt;10," ",""))))</f>
        <v/>
      </c>
      <c r="CI50" s="156" t="str">
        <f>IF(OR($C50="",$F50=""),"",IF(AND(U50+AI50=U51+AI51,CC50&lt;CD50),"a",IF(AND(U50=AI51,U51=AI50,AN50=0,AN51=0,CA50&lt;CA51),"p"," ")))</f>
        <v/>
      </c>
      <c r="CJ50" s="156" t="str">
        <f>IF(OR($C50="",$F50=""),"",CONCATENATE("  ",LEFT(C51,LEN(C51)-6),REPT(" ",31-LEN(C51))," ",RIGHT(C51,5)))</f>
        <v/>
      </c>
      <c r="CK50" s="105" t="str">
        <f>IF(OR($C50="",$F50=""),"",CONCATENATE("  ",IF(CB50=2,"[b]",""),IF(AND(CB50=2,D$1&lt;&gt;""),CONCATENATE("[color=",D$1,"]"),IF(AND(CB50=1,D$2&lt;&gt;""),CONCATENATE("[color=",D$2,"]"),"")),LEFT(C51,LEN(C51)-6),IF(CB50=2,CONCATENATE(IF(D$1&lt;&gt;"","[/color]",""),"[/b]"),IF(AND(CB50=1,D$2&lt;&gt;""),"[/color]","")),REPT(" ",31-LEN(C51))," ",RIGHT(C51,5)))</f>
        <v/>
      </c>
      <c r="CL50" s="156" t="str">
        <f>IF(OR($C50="",$F50=""),"",CONCATENATE(IF(U50&lt;10," ",""),U50,"–",U51,IF(U51&lt;10," ","")))</f>
        <v/>
      </c>
      <c r="CM50" s="156" t="str">
        <f>IF(OR($C50="",$F50=""),"",IF(AND(U50=AI51,U51=AI50),CONCATENATE(IF(AI50+AN50&lt;10," ",""),AI50+AN50,"–",AI51+AN51,IF(AI51+AN51&lt;10," ","")),CONCATENATE(IF(AI50&lt;10," ",""),AI50,"–",AI51,IF(AI51&lt;10," ",""))))</f>
        <v/>
      </c>
      <c r="CN50" s="105" t="str">
        <f>IF(OR($C50="",$F50=""),"",IF(AND(U50=AI51,U51=AI50,OR(AN50&lt;&gt;0,AN51&lt;&gt;0)),"(aet)",IF(AND(U50=AI51,U51=AI50,AN50=0,AN51=0),CONCATENATE("(",CA50,"–",CA51," pen)"),"")))</f>
        <v/>
      </c>
    </row>
    <row r="51" ht="9.0" customHeight="1">
      <c r="A51" s="152">
        <f t="shared" si="22"/>
        <v>0</v>
      </c>
      <c r="B51" s="93"/>
      <c r="C51" s="99" t="s">
        <v>1313</v>
      </c>
      <c r="D51" s="159" t="str">
        <f t="shared" si="6"/>
        <v>   </v>
      </c>
      <c r="E51" s="154" t="str">
        <f t="shared" si="7"/>
        <v>You need to select the competition in column B   </v>
      </c>
      <c r="F51" s="155" t="str">
        <f t="array" ref="F51">IFERROR(IF($C51="","",INDEX(Entries!$J$2:$K999,MATCH(1,($C51=Entries!$J$2:$J999)*(Entries!$C$2:$C999=$B51),0),2)),"")</f>
        <v/>
      </c>
      <c r="G51" s="106" t="str">
        <f>IF(F51="","",F50)</f>
        <v/>
      </c>
      <c r="H51" s="106" t="str">
        <f t="shared" si="8"/>
        <v/>
      </c>
      <c r="I51" s="156" t="str">
        <f t="shared" ref="I51:T51" si="243">IF($H51="","",IF(RAND()&lt;$H51,1,0))</f>
        <v/>
      </c>
      <c r="J51" s="156" t="str">
        <f t="shared" si="243"/>
        <v/>
      </c>
      <c r="K51" s="156" t="str">
        <f t="shared" si="243"/>
        <v/>
      </c>
      <c r="L51" s="156" t="str">
        <f t="shared" si="243"/>
        <v/>
      </c>
      <c r="M51" s="156" t="str">
        <f t="shared" si="243"/>
        <v/>
      </c>
      <c r="N51" s="156" t="str">
        <f t="shared" si="243"/>
        <v/>
      </c>
      <c r="O51" s="156" t="str">
        <f t="shared" si="243"/>
        <v/>
      </c>
      <c r="P51" s="156" t="str">
        <f t="shared" si="243"/>
        <v/>
      </c>
      <c r="Q51" s="156" t="str">
        <f t="shared" si="243"/>
        <v/>
      </c>
      <c r="R51" s="156" t="str">
        <f t="shared" si="243"/>
        <v/>
      </c>
      <c r="S51" s="156" t="str">
        <f t="shared" si="243"/>
        <v/>
      </c>
      <c r="T51" s="156" t="str">
        <f t="shared" si="243"/>
        <v/>
      </c>
      <c r="U51" s="157" t="str">
        <f t="shared" si="10"/>
        <v/>
      </c>
      <c r="V51" s="106" t="str">
        <f t="shared" si="11"/>
        <v/>
      </c>
      <c r="W51" s="156" t="str">
        <f t="shared" ref="W51:AH51" si="244">IF($V51="","",IF(RAND()&lt;$V51,1,0))</f>
        <v/>
      </c>
      <c r="X51" s="156" t="str">
        <f t="shared" si="244"/>
        <v/>
      </c>
      <c r="Y51" s="156" t="str">
        <f t="shared" si="244"/>
        <v/>
      </c>
      <c r="Z51" s="156" t="str">
        <f t="shared" si="244"/>
        <v/>
      </c>
      <c r="AA51" s="156" t="str">
        <f t="shared" si="244"/>
        <v/>
      </c>
      <c r="AB51" s="156" t="str">
        <f t="shared" si="244"/>
        <v/>
      </c>
      <c r="AC51" s="156" t="str">
        <f t="shared" si="244"/>
        <v/>
      </c>
      <c r="AD51" s="156" t="str">
        <f t="shared" si="244"/>
        <v/>
      </c>
      <c r="AE51" s="156" t="str">
        <f t="shared" si="244"/>
        <v/>
      </c>
      <c r="AF51" s="156" t="str">
        <f t="shared" si="244"/>
        <v/>
      </c>
      <c r="AG51" s="156" t="str">
        <f t="shared" si="244"/>
        <v/>
      </c>
      <c r="AH51" s="156" t="str">
        <f t="shared" si="244"/>
        <v/>
      </c>
      <c r="AI51" s="157" t="str">
        <f t="shared" si="13"/>
        <v/>
      </c>
      <c r="AJ51" s="156" t="str">
        <f t="shared" ref="AJ51:AM51" si="245">IF($V51="","",IF(RAND()&lt;$V51,1,0))</f>
        <v/>
      </c>
      <c r="AK51" s="156" t="str">
        <f t="shared" si="245"/>
        <v/>
      </c>
      <c r="AL51" s="156" t="str">
        <f t="shared" si="245"/>
        <v/>
      </c>
      <c r="AM51" s="156" t="str">
        <f t="shared" si="245"/>
        <v/>
      </c>
      <c r="AN51" s="157" t="str">
        <f>IF($V50="","",IF(OR(AND($F$2=TRUE,U51+(2*AI51)=(2*U50)+AI50),AND($F$2=0,U51+AI51=U50+AI50)),SUM($AJ51:$AM51),0))</f>
        <v/>
      </c>
      <c r="AO51" s="105" t="str">
        <f t="shared" ref="AO51:BH51" si="246">IF(OR($C51="",$F51=""),"",IF(RAND()&lt;0.65,1,0))</f>
        <v/>
      </c>
      <c r="AP51" s="105" t="str">
        <f t="shared" si="246"/>
        <v/>
      </c>
      <c r="AQ51" s="105" t="str">
        <f t="shared" si="246"/>
        <v/>
      </c>
      <c r="AR51" s="105" t="str">
        <f t="shared" si="246"/>
        <v/>
      </c>
      <c r="AS51" s="105" t="str">
        <f t="shared" si="246"/>
        <v/>
      </c>
      <c r="AT51" s="105" t="str">
        <f t="shared" si="246"/>
        <v/>
      </c>
      <c r="AU51" s="105" t="str">
        <f t="shared" si="246"/>
        <v/>
      </c>
      <c r="AV51" s="105" t="str">
        <f t="shared" si="246"/>
        <v/>
      </c>
      <c r="AW51" s="105" t="str">
        <f t="shared" si="246"/>
        <v/>
      </c>
      <c r="AX51" s="105" t="str">
        <f t="shared" si="246"/>
        <v/>
      </c>
      <c r="AY51" s="105" t="str">
        <f t="shared" si="246"/>
        <v/>
      </c>
      <c r="AZ51" s="105" t="str">
        <f t="shared" si="246"/>
        <v/>
      </c>
      <c r="BA51" s="105" t="str">
        <f t="shared" si="246"/>
        <v/>
      </c>
      <c r="BB51" s="105" t="str">
        <f t="shared" si="246"/>
        <v/>
      </c>
      <c r="BC51" s="105" t="str">
        <f t="shared" si="246"/>
        <v/>
      </c>
      <c r="BD51" s="105" t="str">
        <f t="shared" si="246"/>
        <v/>
      </c>
      <c r="BE51" s="105" t="str">
        <f t="shared" si="246"/>
        <v/>
      </c>
      <c r="BF51" s="105" t="str">
        <f t="shared" si="246"/>
        <v/>
      </c>
      <c r="BG51" s="105" t="str">
        <f t="shared" si="246"/>
        <v/>
      </c>
      <c r="BH51" s="105" t="str">
        <f t="shared" si="246"/>
        <v/>
      </c>
      <c r="BI51" s="105">
        <f t="shared" ref="BI51:BZ51" si="247">IF($C51="","",SUM($AO51:AQ51))</f>
        <v>0</v>
      </c>
      <c r="BJ51" s="105">
        <f t="shared" si="247"/>
        <v>0</v>
      </c>
      <c r="BK51" s="105">
        <f t="shared" si="247"/>
        <v>0</v>
      </c>
      <c r="BL51" s="105">
        <f t="shared" si="247"/>
        <v>0</v>
      </c>
      <c r="BM51" s="105">
        <f t="shared" si="247"/>
        <v>0</v>
      </c>
      <c r="BN51" s="105">
        <f t="shared" si="247"/>
        <v>0</v>
      </c>
      <c r="BO51" s="105">
        <f t="shared" si="247"/>
        <v>0</v>
      </c>
      <c r="BP51" s="105">
        <f t="shared" si="247"/>
        <v>0</v>
      </c>
      <c r="BQ51" s="105">
        <f t="shared" si="247"/>
        <v>0</v>
      </c>
      <c r="BR51" s="105">
        <f t="shared" si="247"/>
        <v>0</v>
      </c>
      <c r="BS51" s="105">
        <f t="shared" si="247"/>
        <v>0</v>
      </c>
      <c r="BT51" s="105">
        <f t="shared" si="247"/>
        <v>0</v>
      </c>
      <c r="BU51" s="105">
        <f t="shared" si="247"/>
        <v>0</v>
      </c>
      <c r="BV51" s="105">
        <f t="shared" si="247"/>
        <v>0</v>
      </c>
      <c r="BW51" s="105">
        <f t="shared" si="247"/>
        <v>0</v>
      </c>
      <c r="BX51" s="105">
        <f t="shared" si="247"/>
        <v>0</v>
      </c>
      <c r="BY51" s="105">
        <f t="shared" si="247"/>
        <v>0</v>
      </c>
      <c r="BZ51" s="105">
        <f t="shared" si="247"/>
        <v>0</v>
      </c>
      <c r="CA51" s="158" t="str">
        <f>IF(OR($C51="",$F51=""),"",IF(ABS(BI51-BI50)&gt;2,BI51,IF(ABS(BJ51-BJ50)&gt;1,BJ51,IF(BK51&lt;&gt;BK50,BK51,IF(BL51&lt;&gt;BL50,BL51,IF(BM51&lt;&gt;BM50,BM51,IF(BN51&lt;&gt;BN50,BN51,IF(BO51&lt;&gt;BO50,BO51,IF(BP51&lt;&gt;BP50,BP51,IF(BQ51&lt;&gt;BQ50,BQ51,IF(BR51&lt;&gt;BR50,BR51,IF(BS51&lt;&gt;BS50,BS51,IF(BT51&lt;&gt;BT50,BT51,IF(BU51&lt;&gt;BU50,BU51,IF(BV51&lt;&gt;BV50,BV51,IF(BW51&lt;&gt;BW50,BW51,IF(BX51&lt;&gt;BX50,BX51,IF(BY51&lt;&gt;BY50,BY51,IF(BZ51&lt;&gt;BZ50,BZ51,CONCATENATE(BZ51,"?"))))))))))))))))))))</f>
        <v/>
      </c>
      <c r="CB51" s="158"/>
      <c r="CC51" s="158"/>
      <c r="CD51" s="158"/>
      <c r="CE51" s="158" t="str">
        <f>IF(AND(C50&lt;&gt;"",C51&lt;&gt;"",F50="",F51=""),"You need to select the competition in column B","")</f>
        <v>You need to select the competition in column B</v>
      </c>
      <c r="CF51" s="105"/>
      <c r="CG51" s="156"/>
      <c r="CH51" s="156"/>
      <c r="CI51" s="156"/>
      <c r="CJ51" s="156"/>
      <c r="CK51" s="105"/>
      <c r="CL51" s="156"/>
      <c r="CM51" s="156"/>
      <c r="CN51" s="105"/>
    </row>
    <row r="52" ht="9.0" customHeight="1">
      <c r="A52" s="152">
        <f t="shared" si="22"/>
        <v>1</v>
      </c>
      <c r="B52" s="93"/>
      <c r="C52" s="99" t="s">
        <v>1314</v>
      </c>
      <c r="D52" s="153" t="str">
        <f t="shared" si="6"/>
        <v>   </v>
      </c>
      <c r="E52" s="154" t="str">
        <f t="shared" si="7"/>
        <v>   </v>
      </c>
      <c r="F52" s="155" t="str">
        <f t="array" ref="F52">IFERROR(IF($C52="","",INDEX(Entries!$J$2:$K999,MATCH(1,($C52=Entries!$J$2:$J999)*(Entries!$C$2:$C999=$B52),0),2)),"")</f>
        <v/>
      </c>
      <c r="G52" s="106" t="str">
        <f>IF(F52="","",F53)</f>
        <v/>
      </c>
      <c r="H52" s="106" t="str">
        <f t="shared" si="8"/>
        <v/>
      </c>
      <c r="I52" s="156" t="str">
        <f t="shared" ref="I52:T52" si="248">IF($H52="","",IF(RAND()&lt;$H52,1,0))</f>
        <v/>
      </c>
      <c r="J52" s="156" t="str">
        <f t="shared" si="248"/>
        <v/>
      </c>
      <c r="K52" s="156" t="str">
        <f t="shared" si="248"/>
        <v/>
      </c>
      <c r="L52" s="156" t="str">
        <f t="shared" si="248"/>
        <v/>
      </c>
      <c r="M52" s="156" t="str">
        <f t="shared" si="248"/>
        <v/>
      </c>
      <c r="N52" s="156" t="str">
        <f t="shared" si="248"/>
        <v/>
      </c>
      <c r="O52" s="156" t="str">
        <f t="shared" si="248"/>
        <v/>
      </c>
      <c r="P52" s="156" t="str">
        <f t="shared" si="248"/>
        <v/>
      </c>
      <c r="Q52" s="156" t="str">
        <f t="shared" si="248"/>
        <v/>
      </c>
      <c r="R52" s="156" t="str">
        <f t="shared" si="248"/>
        <v/>
      </c>
      <c r="S52" s="156" t="str">
        <f t="shared" si="248"/>
        <v/>
      </c>
      <c r="T52" s="156" t="str">
        <f t="shared" si="248"/>
        <v/>
      </c>
      <c r="U52" s="157" t="str">
        <f t="shared" si="10"/>
        <v/>
      </c>
      <c r="V52" s="106" t="str">
        <f t="shared" si="11"/>
        <v/>
      </c>
      <c r="W52" s="156" t="str">
        <f t="shared" ref="W52:AH52" si="249">IF($V52="","",IF(RAND()&lt;$V52,1,0))</f>
        <v/>
      </c>
      <c r="X52" s="156" t="str">
        <f t="shared" si="249"/>
        <v/>
      </c>
      <c r="Y52" s="156" t="str">
        <f t="shared" si="249"/>
        <v/>
      </c>
      <c r="Z52" s="156" t="str">
        <f t="shared" si="249"/>
        <v/>
      </c>
      <c r="AA52" s="156" t="str">
        <f t="shared" si="249"/>
        <v/>
      </c>
      <c r="AB52" s="156" t="str">
        <f t="shared" si="249"/>
        <v/>
      </c>
      <c r="AC52" s="156" t="str">
        <f t="shared" si="249"/>
        <v/>
      </c>
      <c r="AD52" s="156" t="str">
        <f t="shared" si="249"/>
        <v/>
      </c>
      <c r="AE52" s="156" t="str">
        <f t="shared" si="249"/>
        <v/>
      </c>
      <c r="AF52" s="156" t="str">
        <f t="shared" si="249"/>
        <v/>
      </c>
      <c r="AG52" s="156" t="str">
        <f t="shared" si="249"/>
        <v/>
      </c>
      <c r="AH52" s="156" t="str">
        <f t="shared" si="249"/>
        <v/>
      </c>
      <c r="AI52" s="157" t="str">
        <f t="shared" si="13"/>
        <v/>
      </c>
      <c r="AJ52" s="156" t="str">
        <f t="shared" ref="AJ52:AM52" si="250">IF($V52="","",IF(RAND()&lt;$V52,1,0))</f>
        <v/>
      </c>
      <c r="AK52" s="156" t="str">
        <f t="shared" si="250"/>
        <v/>
      </c>
      <c r="AL52" s="156" t="str">
        <f t="shared" si="250"/>
        <v/>
      </c>
      <c r="AM52" s="156" t="str">
        <f t="shared" si="250"/>
        <v/>
      </c>
      <c r="AN52" s="157" t="str">
        <f>IF($V52="","",IF(OR(AND($F$2=TRUE,U52+(2*AI52)=(2*U53)+AI53),AND($F$2=0,U52+AI52=U53+AI53)),SUM($AJ52:$AM52),0))</f>
        <v/>
      </c>
      <c r="AO52" s="105" t="str">
        <f t="shared" ref="AO52:BH52" si="251">IF(OR($C52="",$F52=""),"",IF(RAND()&lt;0.65,1,0))</f>
        <v/>
      </c>
      <c r="AP52" s="105" t="str">
        <f t="shared" si="251"/>
        <v/>
      </c>
      <c r="AQ52" s="105" t="str">
        <f t="shared" si="251"/>
        <v/>
      </c>
      <c r="AR52" s="105" t="str">
        <f t="shared" si="251"/>
        <v/>
      </c>
      <c r="AS52" s="105" t="str">
        <f t="shared" si="251"/>
        <v/>
      </c>
      <c r="AT52" s="105" t="str">
        <f t="shared" si="251"/>
        <v/>
      </c>
      <c r="AU52" s="105" t="str">
        <f t="shared" si="251"/>
        <v/>
      </c>
      <c r="AV52" s="105" t="str">
        <f t="shared" si="251"/>
        <v/>
      </c>
      <c r="AW52" s="105" t="str">
        <f t="shared" si="251"/>
        <v/>
      </c>
      <c r="AX52" s="105" t="str">
        <f t="shared" si="251"/>
        <v/>
      </c>
      <c r="AY52" s="105" t="str">
        <f t="shared" si="251"/>
        <v/>
      </c>
      <c r="AZ52" s="105" t="str">
        <f t="shared" si="251"/>
        <v/>
      </c>
      <c r="BA52" s="105" t="str">
        <f t="shared" si="251"/>
        <v/>
      </c>
      <c r="BB52" s="105" t="str">
        <f t="shared" si="251"/>
        <v/>
      </c>
      <c r="BC52" s="105" t="str">
        <f t="shared" si="251"/>
        <v/>
      </c>
      <c r="BD52" s="105" t="str">
        <f t="shared" si="251"/>
        <v/>
      </c>
      <c r="BE52" s="105" t="str">
        <f t="shared" si="251"/>
        <v/>
      </c>
      <c r="BF52" s="105" t="str">
        <f t="shared" si="251"/>
        <v/>
      </c>
      <c r="BG52" s="105" t="str">
        <f t="shared" si="251"/>
        <v/>
      </c>
      <c r="BH52" s="105" t="str">
        <f t="shared" si="251"/>
        <v/>
      </c>
      <c r="BI52" s="105">
        <f t="shared" ref="BI52:BZ52" si="252">IF($C52="","",SUM($AO52:AQ52))</f>
        <v>0</v>
      </c>
      <c r="BJ52" s="105">
        <f t="shared" si="252"/>
        <v>0</v>
      </c>
      <c r="BK52" s="105">
        <f t="shared" si="252"/>
        <v>0</v>
      </c>
      <c r="BL52" s="105">
        <f t="shared" si="252"/>
        <v>0</v>
      </c>
      <c r="BM52" s="105">
        <f t="shared" si="252"/>
        <v>0</v>
      </c>
      <c r="BN52" s="105">
        <f t="shared" si="252"/>
        <v>0</v>
      </c>
      <c r="BO52" s="105">
        <f t="shared" si="252"/>
        <v>0</v>
      </c>
      <c r="BP52" s="105">
        <f t="shared" si="252"/>
        <v>0</v>
      </c>
      <c r="BQ52" s="105">
        <f t="shared" si="252"/>
        <v>0</v>
      </c>
      <c r="BR52" s="105">
        <f t="shared" si="252"/>
        <v>0</v>
      </c>
      <c r="BS52" s="105">
        <f t="shared" si="252"/>
        <v>0</v>
      </c>
      <c r="BT52" s="105">
        <f t="shared" si="252"/>
        <v>0</v>
      </c>
      <c r="BU52" s="105">
        <f t="shared" si="252"/>
        <v>0</v>
      </c>
      <c r="BV52" s="105">
        <f t="shared" si="252"/>
        <v>0</v>
      </c>
      <c r="BW52" s="105">
        <f t="shared" si="252"/>
        <v>0</v>
      </c>
      <c r="BX52" s="105">
        <f t="shared" si="252"/>
        <v>0</v>
      </c>
      <c r="BY52" s="105">
        <f t="shared" si="252"/>
        <v>0</v>
      </c>
      <c r="BZ52" s="105">
        <f t="shared" si="252"/>
        <v>0</v>
      </c>
      <c r="CA52" s="158" t="str">
        <f>IF(OR($C52="",$F52=""),"",IF(ABS(BI52-BI53)&gt;2,BI52,IF(ABS(BJ52-BJ53)&gt;1,BJ52,IF(BK52&lt;&gt;BK53,BK52,IF(BL52&lt;&gt;BL53,BL52,IF(BM52&lt;&gt;BM53,BM52,IF(BN52&lt;&gt;BN53,BN52,IF(BO52&lt;&gt;BO53,BO52,IF(BP52&lt;&gt;BP53,BP52,IF(BQ52&lt;&gt;BQ53,BQ52,IF(BR52&lt;&gt;BR53,BR52,IF(BS52&lt;&gt;BS53,BS52,IF(BT52&lt;&gt;BT53,BT52,IF(BU52&lt;&gt;BU53,BU52,IF(BV52&lt;&gt;BV53,BV52,IF(BW52&lt;&gt;BW53,BW52,IF(BX52&lt;&gt;BX53,BX52,IF(BY52&lt;&gt;BY53,BY52,IF(BZ52&lt;&gt;BZ53,BZ52,CONCATENATE(BZ52,"?"))))))))))))))))))))</f>
        <v/>
      </c>
      <c r="CB52" s="158" t="str">
        <f>IF(OR($C52="",$F52=""),"",IF(U52+AI52&gt;U53+AI53,1,IF(U52+AI52&lt;U53+AI53,2,IF(CC52&gt;CD52,1,IF(CC52&lt;CD52,2,IF(U52+AI52+AN52&gt;U53+AI53+AN53,1,IF(U52+AI52+AN52&lt;U53+AI53+AN53,2,IF(AI52+AN52&gt;U53,1,IF(AI52+AN52&lt;U53,2,IF(CA52&gt;CA53,1,IF(CA53&gt;CA52,2,0)))))))))))</f>
        <v/>
      </c>
      <c r="CC52" s="105" t="str">
        <f>IF(OR($C52="",$F52=""),"",(AI52+AN52)*$F$2)</f>
        <v/>
      </c>
      <c r="CD52" s="105" t="str">
        <f>IF(OR($C52="",$F52=""),"",U53*$F$2)</f>
        <v/>
      </c>
      <c r="CE52" s="105" t="str">
        <f>IF(OR($C52="",$F52=""),"",CONCATENATE(RIGHT(C52,5)," ",REPT(" ",31-LEN(C52)),LEFT(C52,LEN(C52)-6),"  "))</f>
        <v/>
      </c>
      <c r="CF52" s="105" t="str">
        <f>IF(OR($C52="",$F52=""),"",CONCATENATE(RIGHT(C52,5)," ",REPT(" ",31-LEN(C52)),IF(CB52=1,"[b]",""),IF(AND(CB52=1,D$1&lt;&gt;""),CONCATENATE("[color=",D$1,"]"),IF(AND(CB52=2,D$2&lt;&gt;""),CONCATENATE("[color=",D$2,"]"),"")),LEFT(C52,LEN(C52)-6),IF(CB52=1,CONCATENATE(IF(D$1&lt;&gt;"","[/color]",""),"[/b]"),IF(AND(CB52=2,D$2&lt;&gt;""),"[/color]","")),"  "))</f>
        <v/>
      </c>
      <c r="CG52" s="156" t="str">
        <f>IF(OR($C52="",$F52=""),"",IF(OR(AND(U52+AI52=U53+AI53,CC52&gt;CD52),AND(U52=AI53,U53=AI52,AN52=AN53,AN52&gt;0)),"a",IF(AND(U52=AI53,U53=AI52,AN52=AN53,CA52&gt;CA53),"p"," ")))</f>
        <v/>
      </c>
      <c r="CH52" s="156" t="str">
        <f>IF(OR($C52="",$F52=""),"",IF(AND(U52=AI53,U53=AI52),CONCATENATE(IF(U52+AI52+AN52&lt;10," ",""),U52+AI52+AN52,"–",U53+AI53+AN53,IF(U53+AI53+AN53&lt;10," ","")),CONCATENATE(IF(U52+AI52&lt;10," ",""),U52+AI52,"–",U53+AI53,IF(U53+AI53&lt;10," ",""))))</f>
        <v/>
      </c>
      <c r="CI52" s="156" t="str">
        <f>IF(OR($C52="",$F52=""),"",IF(AND(U52+AI52=U53+AI53,CC52&lt;CD52),"a",IF(AND(U52=AI53,U53=AI52,AN52=0,AN53=0,CA52&lt;CA53),"p"," ")))</f>
        <v/>
      </c>
      <c r="CJ52" s="156" t="str">
        <f>IF(OR($C52="",$F52=""),"",CONCATENATE("  ",LEFT(C53,LEN(C53)-6),REPT(" ",31-LEN(C53))," ",RIGHT(C53,5)))</f>
        <v/>
      </c>
      <c r="CK52" s="105" t="str">
        <f>IF(OR($C52="",$F52=""),"",CONCATENATE("  ",IF(CB52=2,"[b]",""),IF(AND(CB52=2,D$1&lt;&gt;""),CONCATENATE("[color=",D$1,"]"),IF(AND(CB52=1,D$2&lt;&gt;""),CONCATENATE("[color=",D$2,"]"),"")),LEFT(C53,LEN(C53)-6),IF(CB52=2,CONCATENATE(IF(D$1&lt;&gt;"","[/color]",""),"[/b]"),IF(AND(CB52=1,D$2&lt;&gt;""),"[/color]","")),REPT(" ",31-LEN(C53))," ",RIGHT(C53,5)))</f>
        <v/>
      </c>
      <c r="CL52" s="156" t="str">
        <f>IF(OR($C52="",$F52=""),"",CONCATENATE(IF(U52&lt;10," ",""),U52,"–",U53,IF(U53&lt;10," ","")))</f>
        <v/>
      </c>
      <c r="CM52" s="156" t="str">
        <f>IF(OR($C52="",$F52=""),"",IF(AND(U52=AI53,U53=AI52),CONCATENATE(IF(AI52+AN52&lt;10," ",""),AI52+AN52,"–",AI53+AN53,IF(AI53+AN53&lt;10," ","")),CONCATENATE(IF(AI52&lt;10," ",""),AI52,"–",AI53,IF(AI53&lt;10," ",""))))</f>
        <v/>
      </c>
      <c r="CN52" s="105" t="str">
        <f>IF(OR($C52="",$F52=""),"",IF(AND(U52=AI53,U53=AI52,OR(AN52&lt;&gt;0,AN53&lt;&gt;0)),"(aet)",IF(AND(U52=AI53,U53=AI52,AN52=0,AN53=0),CONCATENATE("(",CA52,"–",CA53," pen)"),"")))</f>
        <v/>
      </c>
    </row>
    <row r="53" ht="9.0" customHeight="1">
      <c r="A53" s="152">
        <f t="shared" si="22"/>
        <v>1</v>
      </c>
      <c r="B53" s="93"/>
      <c r="C53" s="99" t="s">
        <v>1315</v>
      </c>
      <c r="D53" s="159" t="str">
        <f t="shared" si="6"/>
        <v>   </v>
      </c>
      <c r="E53" s="154" t="str">
        <f t="shared" si="7"/>
        <v>You need to select the competition in column B   </v>
      </c>
      <c r="F53" s="155" t="str">
        <f t="array" ref="F53">IFERROR(IF($C53="","",INDEX(Entries!$J$2:$K999,MATCH(1,($C53=Entries!$J$2:$J999)*(Entries!$C$2:$C999=$B53),0),2)),"")</f>
        <v/>
      </c>
      <c r="G53" s="106" t="str">
        <f>IF(F53="","",F52)</f>
        <v/>
      </c>
      <c r="H53" s="106" t="str">
        <f t="shared" si="8"/>
        <v/>
      </c>
      <c r="I53" s="156" t="str">
        <f t="shared" ref="I53:T53" si="253">IF($H53="","",IF(RAND()&lt;$H53,1,0))</f>
        <v/>
      </c>
      <c r="J53" s="156" t="str">
        <f t="shared" si="253"/>
        <v/>
      </c>
      <c r="K53" s="156" t="str">
        <f t="shared" si="253"/>
        <v/>
      </c>
      <c r="L53" s="156" t="str">
        <f t="shared" si="253"/>
        <v/>
      </c>
      <c r="M53" s="156" t="str">
        <f t="shared" si="253"/>
        <v/>
      </c>
      <c r="N53" s="156" t="str">
        <f t="shared" si="253"/>
        <v/>
      </c>
      <c r="O53" s="156" t="str">
        <f t="shared" si="253"/>
        <v/>
      </c>
      <c r="P53" s="156" t="str">
        <f t="shared" si="253"/>
        <v/>
      </c>
      <c r="Q53" s="156" t="str">
        <f t="shared" si="253"/>
        <v/>
      </c>
      <c r="R53" s="156" t="str">
        <f t="shared" si="253"/>
        <v/>
      </c>
      <c r="S53" s="156" t="str">
        <f t="shared" si="253"/>
        <v/>
      </c>
      <c r="T53" s="156" t="str">
        <f t="shared" si="253"/>
        <v/>
      </c>
      <c r="U53" s="157" t="str">
        <f t="shared" si="10"/>
        <v/>
      </c>
      <c r="V53" s="106" t="str">
        <f t="shared" si="11"/>
        <v/>
      </c>
      <c r="W53" s="156" t="str">
        <f t="shared" ref="W53:AH53" si="254">IF($V53="","",IF(RAND()&lt;$V53,1,0))</f>
        <v/>
      </c>
      <c r="X53" s="156" t="str">
        <f t="shared" si="254"/>
        <v/>
      </c>
      <c r="Y53" s="156" t="str">
        <f t="shared" si="254"/>
        <v/>
      </c>
      <c r="Z53" s="156" t="str">
        <f t="shared" si="254"/>
        <v/>
      </c>
      <c r="AA53" s="156" t="str">
        <f t="shared" si="254"/>
        <v/>
      </c>
      <c r="AB53" s="156" t="str">
        <f t="shared" si="254"/>
        <v/>
      </c>
      <c r="AC53" s="156" t="str">
        <f t="shared" si="254"/>
        <v/>
      </c>
      <c r="AD53" s="156" t="str">
        <f t="shared" si="254"/>
        <v/>
      </c>
      <c r="AE53" s="156" t="str">
        <f t="shared" si="254"/>
        <v/>
      </c>
      <c r="AF53" s="156" t="str">
        <f t="shared" si="254"/>
        <v/>
      </c>
      <c r="AG53" s="156" t="str">
        <f t="shared" si="254"/>
        <v/>
      </c>
      <c r="AH53" s="156" t="str">
        <f t="shared" si="254"/>
        <v/>
      </c>
      <c r="AI53" s="157" t="str">
        <f t="shared" si="13"/>
        <v/>
      </c>
      <c r="AJ53" s="156" t="str">
        <f t="shared" ref="AJ53:AM53" si="255">IF($V53="","",IF(RAND()&lt;$V53,1,0))</f>
        <v/>
      </c>
      <c r="AK53" s="156" t="str">
        <f t="shared" si="255"/>
        <v/>
      </c>
      <c r="AL53" s="156" t="str">
        <f t="shared" si="255"/>
        <v/>
      </c>
      <c r="AM53" s="156" t="str">
        <f t="shared" si="255"/>
        <v/>
      </c>
      <c r="AN53" s="157" t="str">
        <f>IF($V52="","",IF(OR(AND($F$2=TRUE,U53+(2*AI53)=(2*U52)+AI52),AND($F$2=0,U53+AI53=U52+AI52)),SUM($AJ53:$AM53),0))</f>
        <v/>
      </c>
      <c r="AO53" s="105" t="str">
        <f t="shared" ref="AO53:BH53" si="256">IF(OR($C53="",$F53=""),"",IF(RAND()&lt;0.65,1,0))</f>
        <v/>
      </c>
      <c r="AP53" s="105" t="str">
        <f t="shared" si="256"/>
        <v/>
      </c>
      <c r="AQ53" s="105" t="str">
        <f t="shared" si="256"/>
        <v/>
      </c>
      <c r="AR53" s="105" t="str">
        <f t="shared" si="256"/>
        <v/>
      </c>
      <c r="AS53" s="105" t="str">
        <f t="shared" si="256"/>
        <v/>
      </c>
      <c r="AT53" s="105" t="str">
        <f t="shared" si="256"/>
        <v/>
      </c>
      <c r="AU53" s="105" t="str">
        <f t="shared" si="256"/>
        <v/>
      </c>
      <c r="AV53" s="105" t="str">
        <f t="shared" si="256"/>
        <v/>
      </c>
      <c r="AW53" s="105" t="str">
        <f t="shared" si="256"/>
        <v/>
      </c>
      <c r="AX53" s="105" t="str">
        <f t="shared" si="256"/>
        <v/>
      </c>
      <c r="AY53" s="105" t="str">
        <f t="shared" si="256"/>
        <v/>
      </c>
      <c r="AZ53" s="105" t="str">
        <f t="shared" si="256"/>
        <v/>
      </c>
      <c r="BA53" s="105" t="str">
        <f t="shared" si="256"/>
        <v/>
      </c>
      <c r="BB53" s="105" t="str">
        <f t="shared" si="256"/>
        <v/>
      </c>
      <c r="BC53" s="105" t="str">
        <f t="shared" si="256"/>
        <v/>
      </c>
      <c r="BD53" s="105" t="str">
        <f t="shared" si="256"/>
        <v/>
      </c>
      <c r="BE53" s="105" t="str">
        <f t="shared" si="256"/>
        <v/>
      </c>
      <c r="BF53" s="105" t="str">
        <f t="shared" si="256"/>
        <v/>
      </c>
      <c r="BG53" s="105" t="str">
        <f t="shared" si="256"/>
        <v/>
      </c>
      <c r="BH53" s="105" t="str">
        <f t="shared" si="256"/>
        <v/>
      </c>
      <c r="BI53" s="105">
        <f t="shared" ref="BI53:BZ53" si="257">IF($C53="","",SUM($AO53:AQ53))</f>
        <v>0</v>
      </c>
      <c r="BJ53" s="105">
        <f t="shared" si="257"/>
        <v>0</v>
      </c>
      <c r="BK53" s="105">
        <f t="shared" si="257"/>
        <v>0</v>
      </c>
      <c r="BL53" s="105">
        <f t="shared" si="257"/>
        <v>0</v>
      </c>
      <c r="BM53" s="105">
        <f t="shared" si="257"/>
        <v>0</v>
      </c>
      <c r="BN53" s="105">
        <f t="shared" si="257"/>
        <v>0</v>
      </c>
      <c r="BO53" s="105">
        <f t="shared" si="257"/>
        <v>0</v>
      </c>
      <c r="BP53" s="105">
        <f t="shared" si="257"/>
        <v>0</v>
      </c>
      <c r="BQ53" s="105">
        <f t="shared" si="257"/>
        <v>0</v>
      </c>
      <c r="BR53" s="105">
        <f t="shared" si="257"/>
        <v>0</v>
      </c>
      <c r="BS53" s="105">
        <f t="shared" si="257"/>
        <v>0</v>
      </c>
      <c r="BT53" s="105">
        <f t="shared" si="257"/>
        <v>0</v>
      </c>
      <c r="BU53" s="105">
        <f t="shared" si="257"/>
        <v>0</v>
      </c>
      <c r="BV53" s="105">
        <f t="shared" si="257"/>
        <v>0</v>
      </c>
      <c r="BW53" s="105">
        <f t="shared" si="257"/>
        <v>0</v>
      </c>
      <c r="BX53" s="105">
        <f t="shared" si="257"/>
        <v>0</v>
      </c>
      <c r="BY53" s="105">
        <f t="shared" si="257"/>
        <v>0</v>
      </c>
      <c r="BZ53" s="105">
        <f t="shared" si="257"/>
        <v>0</v>
      </c>
      <c r="CA53" s="158" t="str">
        <f>IF(OR($C53="",$F53=""),"",IF(ABS(BI53-BI52)&gt;2,BI53,IF(ABS(BJ53-BJ52)&gt;1,BJ53,IF(BK53&lt;&gt;BK52,BK53,IF(BL53&lt;&gt;BL52,BL53,IF(BM53&lt;&gt;BM52,BM53,IF(BN53&lt;&gt;BN52,BN53,IF(BO53&lt;&gt;BO52,BO53,IF(BP53&lt;&gt;BP52,BP53,IF(BQ53&lt;&gt;BQ52,BQ53,IF(BR53&lt;&gt;BR52,BR53,IF(BS53&lt;&gt;BS52,BS53,IF(BT53&lt;&gt;BT52,BT53,IF(BU53&lt;&gt;BU52,BU53,IF(BV53&lt;&gt;BV52,BV53,IF(BW53&lt;&gt;BW52,BW53,IF(BX53&lt;&gt;BX52,BX53,IF(BY53&lt;&gt;BY52,BY53,IF(BZ53&lt;&gt;BZ52,BZ53,CONCATENATE(BZ53,"?"))))))))))))))))))))</f>
        <v/>
      </c>
      <c r="CB53" s="158"/>
      <c r="CC53" s="158"/>
      <c r="CD53" s="158"/>
      <c r="CE53" s="158" t="str">
        <f>IF(AND(C52&lt;&gt;"",C53&lt;&gt;"",F52="",F53=""),"You need to select the competition in column B","")</f>
        <v>You need to select the competition in column B</v>
      </c>
      <c r="CF53" s="105"/>
      <c r="CG53" s="156"/>
      <c r="CH53" s="156"/>
      <c r="CI53" s="156"/>
      <c r="CJ53" s="156"/>
      <c r="CK53" s="105"/>
      <c r="CL53" s="156"/>
      <c r="CM53" s="156"/>
      <c r="CN53" s="105"/>
    </row>
    <row r="54" ht="9.0" customHeight="1">
      <c r="A54" s="152">
        <f t="shared" si="22"/>
        <v>0</v>
      </c>
      <c r="B54" s="93"/>
      <c r="C54" s="99" t="s">
        <v>1316</v>
      </c>
      <c r="D54" s="153" t="str">
        <f t="shared" si="6"/>
        <v>   </v>
      </c>
      <c r="E54" s="154" t="str">
        <f t="shared" si="7"/>
        <v>   </v>
      </c>
      <c r="F54" s="155" t="str">
        <f t="array" ref="F54">IFERROR(IF($C54="","",INDEX(Entries!$J$2:$K999,MATCH(1,($C54=Entries!$J$2:$J999)*(Entries!$C$2:$C999=$B54),0),2)),"")</f>
        <v/>
      </c>
      <c r="G54" s="106" t="str">
        <f>IF(F54="","",F55)</f>
        <v/>
      </c>
      <c r="H54" s="106" t="str">
        <f t="shared" si="8"/>
        <v/>
      </c>
      <c r="I54" s="156" t="str">
        <f t="shared" ref="I54:T54" si="258">IF($H54="","",IF(RAND()&lt;$H54,1,0))</f>
        <v/>
      </c>
      <c r="J54" s="156" t="str">
        <f t="shared" si="258"/>
        <v/>
      </c>
      <c r="K54" s="156" t="str">
        <f t="shared" si="258"/>
        <v/>
      </c>
      <c r="L54" s="156" t="str">
        <f t="shared" si="258"/>
        <v/>
      </c>
      <c r="M54" s="156" t="str">
        <f t="shared" si="258"/>
        <v/>
      </c>
      <c r="N54" s="156" t="str">
        <f t="shared" si="258"/>
        <v/>
      </c>
      <c r="O54" s="156" t="str">
        <f t="shared" si="258"/>
        <v/>
      </c>
      <c r="P54" s="156" t="str">
        <f t="shared" si="258"/>
        <v/>
      </c>
      <c r="Q54" s="156" t="str">
        <f t="shared" si="258"/>
        <v/>
      </c>
      <c r="R54" s="156" t="str">
        <f t="shared" si="258"/>
        <v/>
      </c>
      <c r="S54" s="156" t="str">
        <f t="shared" si="258"/>
        <v/>
      </c>
      <c r="T54" s="156" t="str">
        <f t="shared" si="258"/>
        <v/>
      </c>
      <c r="U54" s="157" t="str">
        <f t="shared" si="10"/>
        <v/>
      </c>
      <c r="V54" s="106" t="str">
        <f t="shared" si="11"/>
        <v/>
      </c>
      <c r="W54" s="156" t="str">
        <f t="shared" ref="W54:AH54" si="259">IF($V54="","",IF(RAND()&lt;$V54,1,0))</f>
        <v/>
      </c>
      <c r="X54" s="156" t="str">
        <f t="shared" si="259"/>
        <v/>
      </c>
      <c r="Y54" s="156" t="str">
        <f t="shared" si="259"/>
        <v/>
      </c>
      <c r="Z54" s="156" t="str">
        <f t="shared" si="259"/>
        <v/>
      </c>
      <c r="AA54" s="156" t="str">
        <f t="shared" si="259"/>
        <v/>
      </c>
      <c r="AB54" s="156" t="str">
        <f t="shared" si="259"/>
        <v/>
      </c>
      <c r="AC54" s="156" t="str">
        <f t="shared" si="259"/>
        <v/>
      </c>
      <c r="AD54" s="156" t="str">
        <f t="shared" si="259"/>
        <v/>
      </c>
      <c r="AE54" s="156" t="str">
        <f t="shared" si="259"/>
        <v/>
      </c>
      <c r="AF54" s="156" t="str">
        <f t="shared" si="259"/>
        <v/>
      </c>
      <c r="AG54" s="156" t="str">
        <f t="shared" si="259"/>
        <v/>
      </c>
      <c r="AH54" s="156" t="str">
        <f t="shared" si="259"/>
        <v/>
      </c>
      <c r="AI54" s="157" t="str">
        <f t="shared" si="13"/>
        <v/>
      </c>
      <c r="AJ54" s="156" t="str">
        <f t="shared" ref="AJ54:AM54" si="260">IF($V54="","",IF(RAND()&lt;$V54,1,0))</f>
        <v/>
      </c>
      <c r="AK54" s="156" t="str">
        <f t="shared" si="260"/>
        <v/>
      </c>
      <c r="AL54" s="156" t="str">
        <f t="shared" si="260"/>
        <v/>
      </c>
      <c r="AM54" s="156" t="str">
        <f t="shared" si="260"/>
        <v/>
      </c>
      <c r="AN54" s="157" t="str">
        <f>IF($V54="","",IF(OR(AND($F$2=TRUE,U54+(2*AI54)=(2*U55)+AI55),AND($F$2=0,U54+AI54=U55+AI55)),SUM($AJ54:$AM54),0))</f>
        <v/>
      </c>
      <c r="AO54" s="105" t="str">
        <f t="shared" ref="AO54:BH54" si="261">IF(OR($C54="",$F54=""),"",IF(RAND()&lt;0.65,1,0))</f>
        <v/>
      </c>
      <c r="AP54" s="105" t="str">
        <f t="shared" si="261"/>
        <v/>
      </c>
      <c r="AQ54" s="105" t="str">
        <f t="shared" si="261"/>
        <v/>
      </c>
      <c r="AR54" s="105" t="str">
        <f t="shared" si="261"/>
        <v/>
      </c>
      <c r="AS54" s="105" t="str">
        <f t="shared" si="261"/>
        <v/>
      </c>
      <c r="AT54" s="105" t="str">
        <f t="shared" si="261"/>
        <v/>
      </c>
      <c r="AU54" s="105" t="str">
        <f t="shared" si="261"/>
        <v/>
      </c>
      <c r="AV54" s="105" t="str">
        <f t="shared" si="261"/>
        <v/>
      </c>
      <c r="AW54" s="105" t="str">
        <f t="shared" si="261"/>
        <v/>
      </c>
      <c r="AX54" s="105" t="str">
        <f t="shared" si="261"/>
        <v/>
      </c>
      <c r="AY54" s="105" t="str">
        <f t="shared" si="261"/>
        <v/>
      </c>
      <c r="AZ54" s="105" t="str">
        <f t="shared" si="261"/>
        <v/>
      </c>
      <c r="BA54" s="105" t="str">
        <f t="shared" si="261"/>
        <v/>
      </c>
      <c r="BB54" s="105" t="str">
        <f t="shared" si="261"/>
        <v/>
      </c>
      <c r="BC54" s="105" t="str">
        <f t="shared" si="261"/>
        <v/>
      </c>
      <c r="BD54" s="105" t="str">
        <f t="shared" si="261"/>
        <v/>
      </c>
      <c r="BE54" s="105" t="str">
        <f t="shared" si="261"/>
        <v/>
      </c>
      <c r="BF54" s="105" t="str">
        <f t="shared" si="261"/>
        <v/>
      </c>
      <c r="BG54" s="105" t="str">
        <f t="shared" si="261"/>
        <v/>
      </c>
      <c r="BH54" s="105" t="str">
        <f t="shared" si="261"/>
        <v/>
      </c>
      <c r="BI54" s="105">
        <f t="shared" ref="BI54:BZ54" si="262">IF($C54="","",SUM($AO54:AQ54))</f>
        <v>0</v>
      </c>
      <c r="BJ54" s="105">
        <f t="shared" si="262"/>
        <v>0</v>
      </c>
      <c r="BK54" s="105">
        <f t="shared" si="262"/>
        <v>0</v>
      </c>
      <c r="BL54" s="105">
        <f t="shared" si="262"/>
        <v>0</v>
      </c>
      <c r="BM54" s="105">
        <f t="shared" si="262"/>
        <v>0</v>
      </c>
      <c r="BN54" s="105">
        <f t="shared" si="262"/>
        <v>0</v>
      </c>
      <c r="BO54" s="105">
        <f t="shared" si="262"/>
        <v>0</v>
      </c>
      <c r="BP54" s="105">
        <f t="shared" si="262"/>
        <v>0</v>
      </c>
      <c r="BQ54" s="105">
        <f t="shared" si="262"/>
        <v>0</v>
      </c>
      <c r="BR54" s="105">
        <f t="shared" si="262"/>
        <v>0</v>
      </c>
      <c r="BS54" s="105">
        <f t="shared" si="262"/>
        <v>0</v>
      </c>
      <c r="BT54" s="105">
        <f t="shared" si="262"/>
        <v>0</v>
      </c>
      <c r="BU54" s="105">
        <f t="shared" si="262"/>
        <v>0</v>
      </c>
      <c r="BV54" s="105">
        <f t="shared" si="262"/>
        <v>0</v>
      </c>
      <c r="BW54" s="105">
        <f t="shared" si="262"/>
        <v>0</v>
      </c>
      <c r="BX54" s="105">
        <f t="shared" si="262"/>
        <v>0</v>
      </c>
      <c r="BY54" s="105">
        <f t="shared" si="262"/>
        <v>0</v>
      </c>
      <c r="BZ54" s="105">
        <f t="shared" si="262"/>
        <v>0</v>
      </c>
      <c r="CA54" s="158" t="str">
        <f>IF(OR($C54="",$F54=""),"",IF(ABS(BI54-BI55)&gt;2,BI54,IF(ABS(BJ54-BJ55)&gt;1,BJ54,IF(BK54&lt;&gt;BK55,BK54,IF(BL54&lt;&gt;BL55,BL54,IF(BM54&lt;&gt;BM55,BM54,IF(BN54&lt;&gt;BN55,BN54,IF(BO54&lt;&gt;BO55,BO54,IF(BP54&lt;&gt;BP55,BP54,IF(BQ54&lt;&gt;BQ55,BQ54,IF(BR54&lt;&gt;BR55,BR54,IF(BS54&lt;&gt;BS55,BS54,IF(BT54&lt;&gt;BT55,BT54,IF(BU54&lt;&gt;BU55,BU54,IF(BV54&lt;&gt;BV55,BV54,IF(BW54&lt;&gt;BW55,BW54,IF(BX54&lt;&gt;BX55,BX54,IF(BY54&lt;&gt;BY55,BY54,IF(BZ54&lt;&gt;BZ55,BZ54,CONCATENATE(BZ54,"?"))))))))))))))))))))</f>
        <v/>
      </c>
      <c r="CB54" s="158" t="str">
        <f>IF(OR($C54="",$F54=""),"",IF(U54+AI54&gt;U55+AI55,1,IF(U54+AI54&lt;U55+AI55,2,IF(CC54&gt;CD54,1,IF(CC54&lt;CD54,2,IF(U54+AI54+AN54&gt;U55+AI55+AN55,1,IF(U54+AI54+AN54&lt;U55+AI55+AN55,2,IF(AI54+AN54&gt;U55,1,IF(AI54+AN54&lt;U55,2,IF(CA54&gt;CA55,1,IF(CA55&gt;CA54,2,0)))))))))))</f>
        <v/>
      </c>
      <c r="CC54" s="105" t="str">
        <f>IF(OR($C54="",$F54=""),"",(AI54+AN54)*$F$2)</f>
        <v/>
      </c>
      <c r="CD54" s="105" t="str">
        <f>IF(OR($C54="",$F54=""),"",U55*$F$2)</f>
        <v/>
      </c>
      <c r="CE54" s="105" t="str">
        <f>IF(OR($C54="",$F54=""),"",CONCATENATE(RIGHT(C54,5)," ",REPT(" ",31-LEN(C54)),LEFT(C54,LEN(C54)-6),"  "))</f>
        <v/>
      </c>
      <c r="CF54" s="105" t="str">
        <f>IF(OR($C54="",$F54=""),"",CONCATENATE(RIGHT(C54,5)," ",REPT(" ",31-LEN(C54)),IF(CB54=1,"[b]",""),IF(AND(CB54=1,D$1&lt;&gt;""),CONCATENATE("[color=",D$1,"]"),IF(AND(CB54=2,D$2&lt;&gt;""),CONCATENATE("[color=",D$2,"]"),"")),LEFT(C54,LEN(C54)-6),IF(CB54=1,CONCATENATE(IF(D$1&lt;&gt;"","[/color]",""),"[/b]"),IF(AND(CB54=2,D$2&lt;&gt;""),"[/color]","")),"  "))</f>
        <v/>
      </c>
      <c r="CG54" s="156" t="str">
        <f>IF(OR($C54="",$F54=""),"",IF(OR(AND(U54+AI54=U55+AI55,CC54&gt;CD54),AND(U54=AI55,U55=AI54,AN54=AN55,AN54&gt;0)),"a",IF(AND(U54=AI55,U55=AI54,AN54=AN55,CA54&gt;CA55),"p"," ")))</f>
        <v/>
      </c>
      <c r="CH54" s="156" t="str">
        <f>IF(OR($C54="",$F54=""),"",IF(AND(U54=AI55,U55=AI54),CONCATENATE(IF(U54+AI54+AN54&lt;10," ",""),U54+AI54+AN54,"–",U55+AI55+AN55,IF(U55+AI55+AN55&lt;10," ","")),CONCATENATE(IF(U54+AI54&lt;10," ",""),U54+AI54,"–",U55+AI55,IF(U55+AI55&lt;10," ",""))))</f>
        <v/>
      </c>
      <c r="CI54" s="156" t="str">
        <f>IF(OR($C54="",$F54=""),"",IF(AND(U54+AI54=U55+AI55,CC54&lt;CD54),"a",IF(AND(U54=AI55,U55=AI54,AN54=0,AN55=0,CA54&lt;CA55),"p"," ")))</f>
        <v/>
      </c>
      <c r="CJ54" s="156" t="str">
        <f>IF(OR($C54="",$F54=""),"",CONCATENATE("  ",LEFT(C55,LEN(C55)-6),REPT(" ",31-LEN(C55))," ",RIGHT(C55,5)))</f>
        <v/>
      </c>
      <c r="CK54" s="105" t="str">
        <f>IF(OR($C54="",$F54=""),"",CONCATENATE("  ",IF(CB54=2,"[b]",""),IF(AND(CB54=2,D$1&lt;&gt;""),CONCATENATE("[color=",D$1,"]"),IF(AND(CB54=1,D$2&lt;&gt;""),CONCATENATE("[color=",D$2,"]"),"")),LEFT(C55,LEN(C55)-6),IF(CB54=2,CONCATENATE(IF(D$1&lt;&gt;"","[/color]",""),"[/b]"),IF(AND(CB54=1,D$2&lt;&gt;""),"[/color]","")),REPT(" ",31-LEN(C55))," ",RIGHT(C55,5)))</f>
        <v/>
      </c>
      <c r="CL54" s="156" t="str">
        <f>IF(OR($C54="",$F54=""),"",CONCATENATE(IF(U54&lt;10," ",""),U54,"–",U55,IF(U55&lt;10," ","")))</f>
        <v/>
      </c>
      <c r="CM54" s="156" t="str">
        <f>IF(OR($C54="",$F54=""),"",IF(AND(U54=AI55,U55=AI54),CONCATENATE(IF(AI54+AN54&lt;10," ",""),AI54+AN54,"–",AI55+AN55,IF(AI55+AN55&lt;10," ","")),CONCATENATE(IF(AI54&lt;10," ",""),AI54,"–",AI55,IF(AI55&lt;10," ",""))))</f>
        <v/>
      </c>
      <c r="CN54" s="105" t="str">
        <f>IF(OR($C54="",$F54=""),"",IF(AND(U54=AI55,U55=AI54,OR(AN54&lt;&gt;0,AN55&lt;&gt;0)),"(aet)",IF(AND(U54=AI55,U55=AI54,AN54=0,AN55=0),CONCATENATE("(",CA54,"–",CA55," pen)"),"")))</f>
        <v/>
      </c>
    </row>
    <row r="55" ht="9.0" customHeight="1">
      <c r="A55" s="152">
        <f t="shared" si="22"/>
        <v>0</v>
      </c>
      <c r="B55" s="93"/>
      <c r="C55" s="99" t="s">
        <v>1317</v>
      </c>
      <c r="D55" s="159" t="str">
        <f t="shared" si="6"/>
        <v>   </v>
      </c>
      <c r="E55" s="154" t="str">
        <f t="shared" si="7"/>
        <v>You need to select the competition in column B   </v>
      </c>
      <c r="F55" s="155" t="str">
        <f t="array" ref="F55">IFERROR(IF($C55="","",INDEX(Entries!$J$2:$K999,MATCH(1,($C55=Entries!$J$2:$J999)*(Entries!$C$2:$C999=$B55),0),2)),"")</f>
        <v/>
      </c>
      <c r="G55" s="106" t="str">
        <f>IF(F55="","",F54)</f>
        <v/>
      </c>
      <c r="H55" s="106" t="str">
        <f t="shared" si="8"/>
        <v/>
      </c>
      <c r="I55" s="156" t="str">
        <f t="shared" ref="I55:T55" si="263">IF($H55="","",IF(RAND()&lt;$H55,1,0))</f>
        <v/>
      </c>
      <c r="J55" s="156" t="str">
        <f t="shared" si="263"/>
        <v/>
      </c>
      <c r="K55" s="156" t="str">
        <f t="shared" si="263"/>
        <v/>
      </c>
      <c r="L55" s="156" t="str">
        <f t="shared" si="263"/>
        <v/>
      </c>
      <c r="M55" s="156" t="str">
        <f t="shared" si="263"/>
        <v/>
      </c>
      <c r="N55" s="156" t="str">
        <f t="shared" si="263"/>
        <v/>
      </c>
      <c r="O55" s="156" t="str">
        <f t="shared" si="263"/>
        <v/>
      </c>
      <c r="P55" s="156" t="str">
        <f t="shared" si="263"/>
        <v/>
      </c>
      <c r="Q55" s="156" t="str">
        <f t="shared" si="263"/>
        <v/>
      </c>
      <c r="R55" s="156" t="str">
        <f t="shared" si="263"/>
        <v/>
      </c>
      <c r="S55" s="156" t="str">
        <f t="shared" si="263"/>
        <v/>
      </c>
      <c r="T55" s="156" t="str">
        <f t="shared" si="263"/>
        <v/>
      </c>
      <c r="U55" s="157" t="str">
        <f t="shared" si="10"/>
        <v/>
      </c>
      <c r="V55" s="106" t="str">
        <f t="shared" si="11"/>
        <v/>
      </c>
      <c r="W55" s="156" t="str">
        <f t="shared" ref="W55:AH55" si="264">IF($V55="","",IF(RAND()&lt;$V55,1,0))</f>
        <v/>
      </c>
      <c r="X55" s="156" t="str">
        <f t="shared" si="264"/>
        <v/>
      </c>
      <c r="Y55" s="156" t="str">
        <f t="shared" si="264"/>
        <v/>
      </c>
      <c r="Z55" s="156" t="str">
        <f t="shared" si="264"/>
        <v/>
      </c>
      <c r="AA55" s="156" t="str">
        <f t="shared" si="264"/>
        <v/>
      </c>
      <c r="AB55" s="156" t="str">
        <f t="shared" si="264"/>
        <v/>
      </c>
      <c r="AC55" s="156" t="str">
        <f t="shared" si="264"/>
        <v/>
      </c>
      <c r="AD55" s="156" t="str">
        <f t="shared" si="264"/>
        <v/>
      </c>
      <c r="AE55" s="156" t="str">
        <f t="shared" si="264"/>
        <v/>
      </c>
      <c r="AF55" s="156" t="str">
        <f t="shared" si="264"/>
        <v/>
      </c>
      <c r="AG55" s="156" t="str">
        <f t="shared" si="264"/>
        <v/>
      </c>
      <c r="AH55" s="156" t="str">
        <f t="shared" si="264"/>
        <v/>
      </c>
      <c r="AI55" s="157" t="str">
        <f t="shared" si="13"/>
        <v/>
      </c>
      <c r="AJ55" s="156" t="str">
        <f t="shared" ref="AJ55:AM55" si="265">IF($V55="","",IF(RAND()&lt;$V55,1,0))</f>
        <v/>
      </c>
      <c r="AK55" s="156" t="str">
        <f t="shared" si="265"/>
        <v/>
      </c>
      <c r="AL55" s="156" t="str">
        <f t="shared" si="265"/>
        <v/>
      </c>
      <c r="AM55" s="156" t="str">
        <f t="shared" si="265"/>
        <v/>
      </c>
      <c r="AN55" s="157" t="str">
        <f>IF($V54="","",IF(OR(AND($F$2=TRUE,U55+(2*AI55)=(2*U54)+AI54),AND($F$2=0,U55+AI55=U54+AI54)),SUM($AJ55:$AM55),0))</f>
        <v/>
      </c>
      <c r="AO55" s="105" t="str">
        <f t="shared" ref="AO55:BH55" si="266">IF(OR($C55="",$F55=""),"",IF(RAND()&lt;0.65,1,0))</f>
        <v/>
      </c>
      <c r="AP55" s="105" t="str">
        <f t="shared" si="266"/>
        <v/>
      </c>
      <c r="AQ55" s="105" t="str">
        <f t="shared" si="266"/>
        <v/>
      </c>
      <c r="AR55" s="105" t="str">
        <f t="shared" si="266"/>
        <v/>
      </c>
      <c r="AS55" s="105" t="str">
        <f t="shared" si="266"/>
        <v/>
      </c>
      <c r="AT55" s="105" t="str">
        <f t="shared" si="266"/>
        <v/>
      </c>
      <c r="AU55" s="105" t="str">
        <f t="shared" si="266"/>
        <v/>
      </c>
      <c r="AV55" s="105" t="str">
        <f t="shared" si="266"/>
        <v/>
      </c>
      <c r="AW55" s="105" t="str">
        <f t="shared" si="266"/>
        <v/>
      </c>
      <c r="AX55" s="105" t="str">
        <f t="shared" si="266"/>
        <v/>
      </c>
      <c r="AY55" s="105" t="str">
        <f t="shared" si="266"/>
        <v/>
      </c>
      <c r="AZ55" s="105" t="str">
        <f t="shared" si="266"/>
        <v/>
      </c>
      <c r="BA55" s="105" t="str">
        <f t="shared" si="266"/>
        <v/>
      </c>
      <c r="BB55" s="105" t="str">
        <f t="shared" si="266"/>
        <v/>
      </c>
      <c r="BC55" s="105" t="str">
        <f t="shared" si="266"/>
        <v/>
      </c>
      <c r="BD55" s="105" t="str">
        <f t="shared" si="266"/>
        <v/>
      </c>
      <c r="BE55" s="105" t="str">
        <f t="shared" si="266"/>
        <v/>
      </c>
      <c r="BF55" s="105" t="str">
        <f t="shared" si="266"/>
        <v/>
      </c>
      <c r="BG55" s="105" t="str">
        <f t="shared" si="266"/>
        <v/>
      </c>
      <c r="BH55" s="105" t="str">
        <f t="shared" si="266"/>
        <v/>
      </c>
      <c r="BI55" s="105">
        <f t="shared" ref="BI55:BZ55" si="267">IF($C55="","",SUM($AO55:AQ55))</f>
        <v>0</v>
      </c>
      <c r="BJ55" s="105">
        <f t="shared" si="267"/>
        <v>0</v>
      </c>
      <c r="BK55" s="105">
        <f t="shared" si="267"/>
        <v>0</v>
      </c>
      <c r="BL55" s="105">
        <f t="shared" si="267"/>
        <v>0</v>
      </c>
      <c r="BM55" s="105">
        <f t="shared" si="267"/>
        <v>0</v>
      </c>
      <c r="BN55" s="105">
        <f t="shared" si="267"/>
        <v>0</v>
      </c>
      <c r="BO55" s="105">
        <f t="shared" si="267"/>
        <v>0</v>
      </c>
      <c r="BP55" s="105">
        <f t="shared" si="267"/>
        <v>0</v>
      </c>
      <c r="BQ55" s="105">
        <f t="shared" si="267"/>
        <v>0</v>
      </c>
      <c r="BR55" s="105">
        <f t="shared" si="267"/>
        <v>0</v>
      </c>
      <c r="BS55" s="105">
        <f t="shared" si="267"/>
        <v>0</v>
      </c>
      <c r="BT55" s="105">
        <f t="shared" si="267"/>
        <v>0</v>
      </c>
      <c r="BU55" s="105">
        <f t="shared" si="267"/>
        <v>0</v>
      </c>
      <c r="BV55" s="105">
        <f t="shared" si="267"/>
        <v>0</v>
      </c>
      <c r="BW55" s="105">
        <f t="shared" si="267"/>
        <v>0</v>
      </c>
      <c r="BX55" s="105">
        <f t="shared" si="267"/>
        <v>0</v>
      </c>
      <c r="BY55" s="105">
        <f t="shared" si="267"/>
        <v>0</v>
      </c>
      <c r="BZ55" s="105">
        <f t="shared" si="267"/>
        <v>0</v>
      </c>
      <c r="CA55" s="158" t="str">
        <f>IF(OR($C55="",$F55=""),"",IF(ABS(BI55-BI54)&gt;2,BI55,IF(ABS(BJ55-BJ54)&gt;1,BJ55,IF(BK55&lt;&gt;BK54,BK55,IF(BL55&lt;&gt;BL54,BL55,IF(BM55&lt;&gt;BM54,BM55,IF(BN55&lt;&gt;BN54,BN55,IF(BO55&lt;&gt;BO54,BO55,IF(BP55&lt;&gt;BP54,BP55,IF(BQ55&lt;&gt;BQ54,BQ55,IF(BR55&lt;&gt;BR54,BR55,IF(BS55&lt;&gt;BS54,BS55,IF(BT55&lt;&gt;BT54,BT55,IF(BU55&lt;&gt;BU54,BU55,IF(BV55&lt;&gt;BV54,BV55,IF(BW55&lt;&gt;BW54,BW55,IF(BX55&lt;&gt;BX54,BX55,IF(BY55&lt;&gt;BY54,BY55,IF(BZ55&lt;&gt;BZ54,BZ55,CONCATENATE(BZ55,"?"))))))))))))))))))))</f>
        <v/>
      </c>
      <c r="CB55" s="158"/>
      <c r="CC55" s="158"/>
      <c r="CD55" s="158"/>
      <c r="CE55" s="158" t="str">
        <f>IF(AND(C54&lt;&gt;"",C55&lt;&gt;"",F54="",F55=""),"You need to select the competition in column B","")</f>
        <v>You need to select the competition in column B</v>
      </c>
      <c r="CF55" s="105"/>
      <c r="CG55" s="156"/>
      <c r="CH55" s="156"/>
      <c r="CI55" s="156"/>
      <c r="CJ55" s="156"/>
      <c r="CK55" s="105"/>
      <c r="CL55" s="156"/>
      <c r="CM55" s="156"/>
      <c r="CN55" s="105"/>
    </row>
    <row r="56" ht="9.0" customHeight="1">
      <c r="A56" s="152">
        <f t="shared" si="22"/>
        <v>1</v>
      </c>
      <c r="B56" s="93"/>
      <c r="C56" s="99" t="s">
        <v>1318</v>
      </c>
      <c r="D56" s="153" t="str">
        <f t="shared" si="6"/>
        <v>   </v>
      </c>
      <c r="E56" s="154" t="str">
        <f t="shared" si="7"/>
        <v>   </v>
      </c>
      <c r="F56" s="155" t="str">
        <f t="array" ref="F56">IFERROR(IF($C56="","",INDEX(Entries!$J$2:$K999,MATCH(1,($C56=Entries!$J$2:$J999)*(Entries!$C$2:$C999=$B56),0),2)),"")</f>
        <v/>
      </c>
      <c r="G56" s="106" t="str">
        <f>IF(F56="","",F57)</f>
        <v/>
      </c>
      <c r="H56" s="106" t="str">
        <f t="shared" si="8"/>
        <v/>
      </c>
      <c r="I56" s="156" t="str">
        <f t="shared" ref="I56:T56" si="268">IF($H56="","",IF(RAND()&lt;$H56,1,0))</f>
        <v/>
      </c>
      <c r="J56" s="156" t="str">
        <f t="shared" si="268"/>
        <v/>
      </c>
      <c r="K56" s="156" t="str">
        <f t="shared" si="268"/>
        <v/>
      </c>
      <c r="L56" s="156" t="str">
        <f t="shared" si="268"/>
        <v/>
      </c>
      <c r="M56" s="156" t="str">
        <f t="shared" si="268"/>
        <v/>
      </c>
      <c r="N56" s="156" t="str">
        <f t="shared" si="268"/>
        <v/>
      </c>
      <c r="O56" s="156" t="str">
        <f t="shared" si="268"/>
        <v/>
      </c>
      <c r="P56" s="156" t="str">
        <f t="shared" si="268"/>
        <v/>
      </c>
      <c r="Q56" s="156" t="str">
        <f t="shared" si="268"/>
        <v/>
      </c>
      <c r="R56" s="156" t="str">
        <f t="shared" si="268"/>
        <v/>
      </c>
      <c r="S56" s="156" t="str">
        <f t="shared" si="268"/>
        <v/>
      </c>
      <c r="T56" s="156" t="str">
        <f t="shared" si="268"/>
        <v/>
      </c>
      <c r="U56" s="157" t="str">
        <f t="shared" si="10"/>
        <v/>
      </c>
      <c r="V56" s="106" t="str">
        <f t="shared" si="11"/>
        <v/>
      </c>
      <c r="W56" s="156" t="str">
        <f t="shared" ref="W56:AH56" si="269">IF($V56="","",IF(RAND()&lt;$V56,1,0))</f>
        <v/>
      </c>
      <c r="X56" s="156" t="str">
        <f t="shared" si="269"/>
        <v/>
      </c>
      <c r="Y56" s="156" t="str">
        <f t="shared" si="269"/>
        <v/>
      </c>
      <c r="Z56" s="156" t="str">
        <f t="shared" si="269"/>
        <v/>
      </c>
      <c r="AA56" s="156" t="str">
        <f t="shared" si="269"/>
        <v/>
      </c>
      <c r="AB56" s="156" t="str">
        <f t="shared" si="269"/>
        <v/>
      </c>
      <c r="AC56" s="156" t="str">
        <f t="shared" si="269"/>
        <v/>
      </c>
      <c r="AD56" s="156" t="str">
        <f t="shared" si="269"/>
        <v/>
      </c>
      <c r="AE56" s="156" t="str">
        <f t="shared" si="269"/>
        <v/>
      </c>
      <c r="AF56" s="156" t="str">
        <f t="shared" si="269"/>
        <v/>
      </c>
      <c r="AG56" s="156" t="str">
        <f t="shared" si="269"/>
        <v/>
      </c>
      <c r="AH56" s="156" t="str">
        <f t="shared" si="269"/>
        <v/>
      </c>
      <c r="AI56" s="157" t="str">
        <f t="shared" si="13"/>
        <v/>
      </c>
      <c r="AJ56" s="156" t="str">
        <f t="shared" ref="AJ56:AM56" si="270">IF($V56="","",IF(RAND()&lt;$V56,1,0))</f>
        <v/>
      </c>
      <c r="AK56" s="156" t="str">
        <f t="shared" si="270"/>
        <v/>
      </c>
      <c r="AL56" s="156" t="str">
        <f t="shared" si="270"/>
        <v/>
      </c>
      <c r="AM56" s="156" t="str">
        <f t="shared" si="270"/>
        <v/>
      </c>
      <c r="AN56" s="157" t="str">
        <f>IF($V56="","",IF(OR(AND($F$2=TRUE,U56+(2*AI56)=(2*U57)+AI57),AND($F$2=0,U56+AI56=U57+AI57)),SUM($AJ56:$AM56),0))</f>
        <v/>
      </c>
      <c r="AO56" s="105" t="str">
        <f t="shared" ref="AO56:BH56" si="271">IF(OR($C56="",$F56=""),"",IF(RAND()&lt;0.65,1,0))</f>
        <v/>
      </c>
      <c r="AP56" s="105" t="str">
        <f t="shared" si="271"/>
        <v/>
      </c>
      <c r="AQ56" s="105" t="str">
        <f t="shared" si="271"/>
        <v/>
      </c>
      <c r="AR56" s="105" t="str">
        <f t="shared" si="271"/>
        <v/>
      </c>
      <c r="AS56" s="105" t="str">
        <f t="shared" si="271"/>
        <v/>
      </c>
      <c r="AT56" s="105" t="str">
        <f t="shared" si="271"/>
        <v/>
      </c>
      <c r="AU56" s="105" t="str">
        <f t="shared" si="271"/>
        <v/>
      </c>
      <c r="AV56" s="105" t="str">
        <f t="shared" si="271"/>
        <v/>
      </c>
      <c r="AW56" s="105" t="str">
        <f t="shared" si="271"/>
        <v/>
      </c>
      <c r="AX56" s="105" t="str">
        <f t="shared" si="271"/>
        <v/>
      </c>
      <c r="AY56" s="105" t="str">
        <f t="shared" si="271"/>
        <v/>
      </c>
      <c r="AZ56" s="105" t="str">
        <f t="shared" si="271"/>
        <v/>
      </c>
      <c r="BA56" s="105" t="str">
        <f t="shared" si="271"/>
        <v/>
      </c>
      <c r="BB56" s="105" t="str">
        <f t="shared" si="271"/>
        <v/>
      </c>
      <c r="BC56" s="105" t="str">
        <f t="shared" si="271"/>
        <v/>
      </c>
      <c r="BD56" s="105" t="str">
        <f t="shared" si="271"/>
        <v/>
      </c>
      <c r="BE56" s="105" t="str">
        <f t="shared" si="271"/>
        <v/>
      </c>
      <c r="BF56" s="105" t="str">
        <f t="shared" si="271"/>
        <v/>
      </c>
      <c r="BG56" s="105" t="str">
        <f t="shared" si="271"/>
        <v/>
      </c>
      <c r="BH56" s="105" t="str">
        <f t="shared" si="271"/>
        <v/>
      </c>
      <c r="BI56" s="105">
        <f t="shared" ref="BI56:BZ56" si="272">IF($C56="","",SUM($AO56:AQ56))</f>
        <v>0</v>
      </c>
      <c r="BJ56" s="105">
        <f t="shared" si="272"/>
        <v>0</v>
      </c>
      <c r="BK56" s="105">
        <f t="shared" si="272"/>
        <v>0</v>
      </c>
      <c r="BL56" s="105">
        <f t="shared" si="272"/>
        <v>0</v>
      </c>
      <c r="BM56" s="105">
        <f t="shared" si="272"/>
        <v>0</v>
      </c>
      <c r="BN56" s="105">
        <f t="shared" si="272"/>
        <v>0</v>
      </c>
      <c r="BO56" s="105">
        <f t="shared" si="272"/>
        <v>0</v>
      </c>
      <c r="BP56" s="105">
        <f t="shared" si="272"/>
        <v>0</v>
      </c>
      <c r="BQ56" s="105">
        <f t="shared" si="272"/>
        <v>0</v>
      </c>
      <c r="BR56" s="105">
        <f t="shared" si="272"/>
        <v>0</v>
      </c>
      <c r="BS56" s="105">
        <f t="shared" si="272"/>
        <v>0</v>
      </c>
      <c r="BT56" s="105">
        <f t="shared" si="272"/>
        <v>0</v>
      </c>
      <c r="BU56" s="105">
        <f t="shared" si="272"/>
        <v>0</v>
      </c>
      <c r="BV56" s="105">
        <f t="shared" si="272"/>
        <v>0</v>
      </c>
      <c r="BW56" s="105">
        <f t="shared" si="272"/>
        <v>0</v>
      </c>
      <c r="BX56" s="105">
        <f t="shared" si="272"/>
        <v>0</v>
      </c>
      <c r="BY56" s="105">
        <f t="shared" si="272"/>
        <v>0</v>
      </c>
      <c r="BZ56" s="105">
        <f t="shared" si="272"/>
        <v>0</v>
      </c>
      <c r="CA56" s="158" t="str">
        <f>IF(OR($C56="",$F56=""),"",IF(ABS(BI56-BI57)&gt;2,BI56,IF(ABS(BJ56-BJ57)&gt;1,BJ56,IF(BK56&lt;&gt;BK57,BK56,IF(BL56&lt;&gt;BL57,BL56,IF(BM56&lt;&gt;BM57,BM56,IF(BN56&lt;&gt;BN57,BN56,IF(BO56&lt;&gt;BO57,BO56,IF(BP56&lt;&gt;BP57,BP56,IF(BQ56&lt;&gt;BQ57,BQ56,IF(BR56&lt;&gt;BR57,BR56,IF(BS56&lt;&gt;BS57,BS56,IF(BT56&lt;&gt;BT57,BT56,IF(BU56&lt;&gt;BU57,BU56,IF(BV56&lt;&gt;BV57,BV56,IF(BW56&lt;&gt;BW57,BW56,IF(BX56&lt;&gt;BX57,BX56,IF(BY56&lt;&gt;BY57,BY56,IF(BZ56&lt;&gt;BZ57,BZ56,CONCATENATE(BZ56,"?"))))))))))))))))))))</f>
        <v/>
      </c>
      <c r="CB56" s="158" t="str">
        <f>IF(OR($C56="",$F56=""),"",IF(U56+AI56&gt;U57+AI57,1,IF(U56+AI56&lt;U57+AI57,2,IF(CC56&gt;CD56,1,IF(CC56&lt;CD56,2,IF(U56+AI56+AN56&gt;U57+AI57+AN57,1,IF(U56+AI56+AN56&lt;U57+AI57+AN57,2,IF(AI56+AN56&gt;U57,1,IF(AI56+AN56&lt;U57,2,IF(CA56&gt;CA57,1,IF(CA57&gt;CA56,2,0)))))))))))</f>
        <v/>
      </c>
      <c r="CC56" s="105" t="str">
        <f>IF(OR($C56="",$F56=""),"",(AI56+AN56)*$F$2)</f>
        <v/>
      </c>
      <c r="CD56" s="105" t="str">
        <f>IF(OR($C56="",$F56=""),"",U57*$F$2)</f>
        <v/>
      </c>
      <c r="CE56" s="105" t="str">
        <f>IF(OR($C56="",$F56=""),"",CONCATENATE(RIGHT(C56,5)," ",REPT(" ",31-LEN(C56)),LEFT(C56,LEN(C56)-6),"  "))</f>
        <v/>
      </c>
      <c r="CF56" s="105" t="str">
        <f>IF(OR($C56="",$F56=""),"",CONCATENATE(RIGHT(C56,5)," ",REPT(" ",31-LEN(C56)),IF(CB56=1,"[b]",""),IF(AND(CB56=1,D$1&lt;&gt;""),CONCATENATE("[color=",D$1,"]"),IF(AND(CB56=2,D$2&lt;&gt;""),CONCATENATE("[color=",D$2,"]"),"")),LEFT(C56,LEN(C56)-6),IF(CB56=1,CONCATENATE(IF(D$1&lt;&gt;"","[/color]",""),"[/b]"),IF(AND(CB56=2,D$2&lt;&gt;""),"[/color]","")),"  "))</f>
        <v/>
      </c>
      <c r="CG56" s="156" t="str">
        <f>IF(OR($C56="",$F56=""),"",IF(OR(AND(U56+AI56=U57+AI57,CC56&gt;CD56),AND(U56=AI57,U57=AI56,AN56=AN57,AN56&gt;0)),"a",IF(AND(U56=AI57,U57=AI56,AN56=AN57,CA56&gt;CA57),"p"," ")))</f>
        <v/>
      </c>
      <c r="CH56" s="156" t="str">
        <f>IF(OR($C56="",$F56=""),"",IF(AND(U56=AI57,U57=AI56),CONCATENATE(IF(U56+AI56+AN56&lt;10," ",""),U56+AI56+AN56,"–",U57+AI57+AN57,IF(U57+AI57+AN57&lt;10," ","")),CONCATENATE(IF(U56+AI56&lt;10," ",""),U56+AI56,"–",U57+AI57,IF(U57+AI57&lt;10," ",""))))</f>
        <v/>
      </c>
      <c r="CI56" s="156" t="str">
        <f>IF(OR($C56="",$F56=""),"",IF(AND(U56+AI56=U57+AI57,CC56&lt;CD56),"a",IF(AND(U56=AI57,U57=AI56,AN56=0,AN57=0,CA56&lt;CA57),"p"," ")))</f>
        <v/>
      </c>
      <c r="CJ56" s="156" t="str">
        <f>IF(OR($C56="",$F56=""),"",CONCATENATE("  ",LEFT(C57,LEN(C57)-6),REPT(" ",31-LEN(C57))," ",RIGHT(C57,5)))</f>
        <v/>
      </c>
      <c r="CK56" s="105" t="str">
        <f>IF(OR($C56="",$F56=""),"",CONCATENATE("  ",IF(CB56=2,"[b]",""),IF(AND(CB56=2,D$1&lt;&gt;""),CONCATENATE("[color=",D$1,"]"),IF(AND(CB56=1,D$2&lt;&gt;""),CONCATENATE("[color=",D$2,"]"),"")),LEFT(C57,LEN(C57)-6),IF(CB56=2,CONCATENATE(IF(D$1&lt;&gt;"","[/color]",""),"[/b]"),IF(AND(CB56=1,D$2&lt;&gt;""),"[/color]","")),REPT(" ",31-LEN(C57))," ",RIGHT(C57,5)))</f>
        <v/>
      </c>
      <c r="CL56" s="156" t="str">
        <f>IF(OR($C56="",$F56=""),"",CONCATENATE(IF(U56&lt;10," ",""),U56,"–",U57,IF(U57&lt;10," ","")))</f>
        <v/>
      </c>
      <c r="CM56" s="156" t="str">
        <f>IF(OR($C56="",$F56=""),"",IF(AND(U56=AI57,U57=AI56),CONCATENATE(IF(AI56+AN56&lt;10," ",""),AI56+AN56,"–",AI57+AN57,IF(AI57+AN57&lt;10," ","")),CONCATENATE(IF(AI56&lt;10," ",""),AI56,"–",AI57,IF(AI57&lt;10," ",""))))</f>
        <v/>
      </c>
      <c r="CN56" s="105" t="str">
        <f>IF(OR($C56="",$F56=""),"",IF(AND(U56=AI57,U57=AI56,OR(AN56&lt;&gt;0,AN57&lt;&gt;0)),"(aet)",IF(AND(U56=AI57,U57=AI56,AN56=0,AN57=0),CONCATENATE("(",CA56,"–",CA57," pen)"),"")))</f>
        <v/>
      </c>
    </row>
    <row r="57" ht="9.0" customHeight="1">
      <c r="A57" s="152">
        <f t="shared" si="22"/>
        <v>1</v>
      </c>
      <c r="B57" s="93"/>
      <c r="C57" s="99" t="s">
        <v>1319</v>
      </c>
      <c r="D57" s="159" t="str">
        <f t="shared" si="6"/>
        <v>   </v>
      </c>
      <c r="E57" s="154" t="str">
        <f t="shared" si="7"/>
        <v>You need to select the competition in column B   </v>
      </c>
      <c r="F57" s="155" t="str">
        <f t="array" ref="F57">IFERROR(IF($C57="","",INDEX(Entries!$J$2:$K999,MATCH(1,($C57=Entries!$J$2:$J999)*(Entries!$C$2:$C999=$B57),0),2)),"")</f>
        <v/>
      </c>
      <c r="G57" s="106" t="str">
        <f>IF(F57="","",F56)</f>
        <v/>
      </c>
      <c r="H57" s="106" t="str">
        <f t="shared" si="8"/>
        <v/>
      </c>
      <c r="I57" s="156" t="str">
        <f t="shared" ref="I57:T57" si="273">IF($H57="","",IF(RAND()&lt;$H57,1,0))</f>
        <v/>
      </c>
      <c r="J57" s="156" t="str">
        <f t="shared" si="273"/>
        <v/>
      </c>
      <c r="K57" s="156" t="str">
        <f t="shared" si="273"/>
        <v/>
      </c>
      <c r="L57" s="156" t="str">
        <f t="shared" si="273"/>
        <v/>
      </c>
      <c r="M57" s="156" t="str">
        <f t="shared" si="273"/>
        <v/>
      </c>
      <c r="N57" s="156" t="str">
        <f t="shared" si="273"/>
        <v/>
      </c>
      <c r="O57" s="156" t="str">
        <f t="shared" si="273"/>
        <v/>
      </c>
      <c r="P57" s="156" t="str">
        <f t="shared" si="273"/>
        <v/>
      </c>
      <c r="Q57" s="156" t="str">
        <f t="shared" si="273"/>
        <v/>
      </c>
      <c r="R57" s="156" t="str">
        <f t="shared" si="273"/>
        <v/>
      </c>
      <c r="S57" s="156" t="str">
        <f t="shared" si="273"/>
        <v/>
      </c>
      <c r="T57" s="156" t="str">
        <f t="shared" si="273"/>
        <v/>
      </c>
      <c r="U57" s="157" t="str">
        <f t="shared" si="10"/>
        <v/>
      </c>
      <c r="V57" s="106" t="str">
        <f t="shared" si="11"/>
        <v/>
      </c>
      <c r="W57" s="156" t="str">
        <f t="shared" ref="W57:AH57" si="274">IF($V57="","",IF(RAND()&lt;$V57,1,0))</f>
        <v/>
      </c>
      <c r="X57" s="156" t="str">
        <f t="shared" si="274"/>
        <v/>
      </c>
      <c r="Y57" s="156" t="str">
        <f t="shared" si="274"/>
        <v/>
      </c>
      <c r="Z57" s="156" t="str">
        <f t="shared" si="274"/>
        <v/>
      </c>
      <c r="AA57" s="156" t="str">
        <f t="shared" si="274"/>
        <v/>
      </c>
      <c r="AB57" s="156" t="str">
        <f t="shared" si="274"/>
        <v/>
      </c>
      <c r="AC57" s="156" t="str">
        <f t="shared" si="274"/>
        <v/>
      </c>
      <c r="AD57" s="156" t="str">
        <f t="shared" si="274"/>
        <v/>
      </c>
      <c r="AE57" s="156" t="str">
        <f t="shared" si="274"/>
        <v/>
      </c>
      <c r="AF57" s="156" t="str">
        <f t="shared" si="274"/>
        <v/>
      </c>
      <c r="AG57" s="156" t="str">
        <f t="shared" si="274"/>
        <v/>
      </c>
      <c r="AH57" s="156" t="str">
        <f t="shared" si="274"/>
        <v/>
      </c>
      <c r="AI57" s="157" t="str">
        <f t="shared" si="13"/>
        <v/>
      </c>
      <c r="AJ57" s="156" t="str">
        <f t="shared" ref="AJ57:AM57" si="275">IF($V57="","",IF(RAND()&lt;$V57,1,0))</f>
        <v/>
      </c>
      <c r="AK57" s="156" t="str">
        <f t="shared" si="275"/>
        <v/>
      </c>
      <c r="AL57" s="156" t="str">
        <f t="shared" si="275"/>
        <v/>
      </c>
      <c r="AM57" s="156" t="str">
        <f t="shared" si="275"/>
        <v/>
      </c>
      <c r="AN57" s="157" t="str">
        <f>IF($V56="","",IF(OR(AND($F$2=TRUE,U57+(2*AI57)=(2*U56)+AI56),AND($F$2=0,U57+AI57=U56+AI56)),SUM($AJ57:$AM57),0))</f>
        <v/>
      </c>
      <c r="AO57" s="105" t="str">
        <f t="shared" ref="AO57:BH57" si="276">IF(OR($C57="",$F57=""),"",IF(RAND()&lt;0.65,1,0))</f>
        <v/>
      </c>
      <c r="AP57" s="105" t="str">
        <f t="shared" si="276"/>
        <v/>
      </c>
      <c r="AQ57" s="105" t="str">
        <f t="shared" si="276"/>
        <v/>
      </c>
      <c r="AR57" s="105" t="str">
        <f t="shared" si="276"/>
        <v/>
      </c>
      <c r="AS57" s="105" t="str">
        <f t="shared" si="276"/>
        <v/>
      </c>
      <c r="AT57" s="105" t="str">
        <f t="shared" si="276"/>
        <v/>
      </c>
      <c r="AU57" s="105" t="str">
        <f t="shared" si="276"/>
        <v/>
      </c>
      <c r="AV57" s="105" t="str">
        <f t="shared" si="276"/>
        <v/>
      </c>
      <c r="AW57" s="105" t="str">
        <f t="shared" si="276"/>
        <v/>
      </c>
      <c r="AX57" s="105" t="str">
        <f t="shared" si="276"/>
        <v/>
      </c>
      <c r="AY57" s="105" t="str">
        <f t="shared" si="276"/>
        <v/>
      </c>
      <c r="AZ57" s="105" t="str">
        <f t="shared" si="276"/>
        <v/>
      </c>
      <c r="BA57" s="105" t="str">
        <f t="shared" si="276"/>
        <v/>
      </c>
      <c r="BB57" s="105" t="str">
        <f t="shared" si="276"/>
        <v/>
      </c>
      <c r="BC57" s="105" t="str">
        <f t="shared" si="276"/>
        <v/>
      </c>
      <c r="BD57" s="105" t="str">
        <f t="shared" si="276"/>
        <v/>
      </c>
      <c r="BE57" s="105" t="str">
        <f t="shared" si="276"/>
        <v/>
      </c>
      <c r="BF57" s="105" t="str">
        <f t="shared" si="276"/>
        <v/>
      </c>
      <c r="BG57" s="105" t="str">
        <f t="shared" si="276"/>
        <v/>
      </c>
      <c r="BH57" s="105" t="str">
        <f t="shared" si="276"/>
        <v/>
      </c>
      <c r="BI57" s="105">
        <f t="shared" ref="BI57:BZ57" si="277">IF($C57="","",SUM($AO57:AQ57))</f>
        <v>0</v>
      </c>
      <c r="BJ57" s="105">
        <f t="shared" si="277"/>
        <v>0</v>
      </c>
      <c r="BK57" s="105">
        <f t="shared" si="277"/>
        <v>0</v>
      </c>
      <c r="BL57" s="105">
        <f t="shared" si="277"/>
        <v>0</v>
      </c>
      <c r="BM57" s="105">
        <f t="shared" si="277"/>
        <v>0</v>
      </c>
      <c r="BN57" s="105">
        <f t="shared" si="277"/>
        <v>0</v>
      </c>
      <c r="BO57" s="105">
        <f t="shared" si="277"/>
        <v>0</v>
      </c>
      <c r="BP57" s="105">
        <f t="shared" si="277"/>
        <v>0</v>
      </c>
      <c r="BQ57" s="105">
        <f t="shared" si="277"/>
        <v>0</v>
      </c>
      <c r="BR57" s="105">
        <f t="shared" si="277"/>
        <v>0</v>
      </c>
      <c r="BS57" s="105">
        <f t="shared" si="277"/>
        <v>0</v>
      </c>
      <c r="BT57" s="105">
        <f t="shared" si="277"/>
        <v>0</v>
      </c>
      <c r="BU57" s="105">
        <f t="shared" si="277"/>
        <v>0</v>
      </c>
      <c r="BV57" s="105">
        <f t="shared" si="277"/>
        <v>0</v>
      </c>
      <c r="BW57" s="105">
        <f t="shared" si="277"/>
        <v>0</v>
      </c>
      <c r="BX57" s="105">
        <f t="shared" si="277"/>
        <v>0</v>
      </c>
      <c r="BY57" s="105">
        <f t="shared" si="277"/>
        <v>0</v>
      </c>
      <c r="BZ57" s="105">
        <f t="shared" si="277"/>
        <v>0</v>
      </c>
      <c r="CA57" s="158" t="str">
        <f>IF(OR($C57="",$F57=""),"",IF(ABS(BI57-BI56)&gt;2,BI57,IF(ABS(BJ57-BJ56)&gt;1,BJ57,IF(BK57&lt;&gt;BK56,BK57,IF(BL57&lt;&gt;BL56,BL57,IF(BM57&lt;&gt;BM56,BM57,IF(BN57&lt;&gt;BN56,BN57,IF(BO57&lt;&gt;BO56,BO57,IF(BP57&lt;&gt;BP56,BP57,IF(BQ57&lt;&gt;BQ56,BQ57,IF(BR57&lt;&gt;BR56,BR57,IF(BS57&lt;&gt;BS56,BS57,IF(BT57&lt;&gt;BT56,BT57,IF(BU57&lt;&gt;BU56,BU57,IF(BV57&lt;&gt;BV56,BV57,IF(BW57&lt;&gt;BW56,BW57,IF(BX57&lt;&gt;BX56,BX57,IF(BY57&lt;&gt;BY56,BY57,IF(BZ57&lt;&gt;BZ56,BZ57,CONCATENATE(BZ57,"?"))))))))))))))))))))</f>
        <v/>
      </c>
      <c r="CB57" s="158"/>
      <c r="CC57" s="158"/>
      <c r="CD57" s="158"/>
      <c r="CE57" s="158" t="str">
        <f>IF(AND(C56&lt;&gt;"",C57&lt;&gt;"",F56="",F57=""),"You need to select the competition in column B","")</f>
        <v>You need to select the competition in column B</v>
      </c>
      <c r="CF57" s="105"/>
      <c r="CG57" s="156"/>
      <c r="CH57" s="156"/>
      <c r="CI57" s="156"/>
      <c r="CJ57" s="156"/>
      <c r="CK57" s="105"/>
      <c r="CL57" s="156"/>
      <c r="CM57" s="156"/>
      <c r="CN57" s="105"/>
    </row>
    <row r="58" ht="9.0" customHeight="1">
      <c r="A58" s="152">
        <f t="shared" si="22"/>
        <v>0</v>
      </c>
      <c r="B58" s="93"/>
      <c r="C58" s="99" t="s">
        <v>1320</v>
      </c>
      <c r="D58" s="153" t="str">
        <f t="shared" si="6"/>
        <v>   </v>
      </c>
      <c r="E58" s="154" t="str">
        <f t="shared" si="7"/>
        <v>   </v>
      </c>
      <c r="F58" s="155" t="str">
        <f t="array" ref="F58">IFERROR(IF($C58="","",INDEX(Entries!$J$2:$K999,MATCH(1,($C58=Entries!$J$2:$J999)*(Entries!$C$2:$C999=$B58),0),2)),"")</f>
        <v/>
      </c>
      <c r="G58" s="106" t="str">
        <f>IF(F58="","",F59)</f>
        <v/>
      </c>
      <c r="H58" s="106" t="str">
        <f t="shared" si="8"/>
        <v/>
      </c>
      <c r="I58" s="156" t="str">
        <f t="shared" ref="I58:T58" si="278">IF($H58="","",IF(RAND()&lt;$H58,1,0))</f>
        <v/>
      </c>
      <c r="J58" s="156" t="str">
        <f t="shared" si="278"/>
        <v/>
      </c>
      <c r="K58" s="156" t="str">
        <f t="shared" si="278"/>
        <v/>
      </c>
      <c r="L58" s="156" t="str">
        <f t="shared" si="278"/>
        <v/>
      </c>
      <c r="M58" s="156" t="str">
        <f t="shared" si="278"/>
        <v/>
      </c>
      <c r="N58" s="156" t="str">
        <f t="shared" si="278"/>
        <v/>
      </c>
      <c r="O58" s="156" t="str">
        <f t="shared" si="278"/>
        <v/>
      </c>
      <c r="P58" s="156" t="str">
        <f t="shared" si="278"/>
        <v/>
      </c>
      <c r="Q58" s="156" t="str">
        <f t="shared" si="278"/>
        <v/>
      </c>
      <c r="R58" s="156" t="str">
        <f t="shared" si="278"/>
        <v/>
      </c>
      <c r="S58" s="156" t="str">
        <f t="shared" si="278"/>
        <v/>
      </c>
      <c r="T58" s="156" t="str">
        <f t="shared" si="278"/>
        <v/>
      </c>
      <c r="U58" s="157" t="str">
        <f t="shared" si="10"/>
        <v/>
      </c>
      <c r="V58" s="106" t="str">
        <f t="shared" si="11"/>
        <v/>
      </c>
      <c r="W58" s="156" t="str">
        <f t="shared" ref="W58:AH58" si="279">IF($V58="","",IF(RAND()&lt;$V58,1,0))</f>
        <v/>
      </c>
      <c r="X58" s="156" t="str">
        <f t="shared" si="279"/>
        <v/>
      </c>
      <c r="Y58" s="156" t="str">
        <f t="shared" si="279"/>
        <v/>
      </c>
      <c r="Z58" s="156" t="str">
        <f t="shared" si="279"/>
        <v/>
      </c>
      <c r="AA58" s="156" t="str">
        <f t="shared" si="279"/>
        <v/>
      </c>
      <c r="AB58" s="156" t="str">
        <f t="shared" si="279"/>
        <v/>
      </c>
      <c r="AC58" s="156" t="str">
        <f t="shared" si="279"/>
        <v/>
      </c>
      <c r="AD58" s="156" t="str">
        <f t="shared" si="279"/>
        <v/>
      </c>
      <c r="AE58" s="156" t="str">
        <f t="shared" si="279"/>
        <v/>
      </c>
      <c r="AF58" s="156" t="str">
        <f t="shared" si="279"/>
        <v/>
      </c>
      <c r="AG58" s="156" t="str">
        <f t="shared" si="279"/>
        <v/>
      </c>
      <c r="AH58" s="156" t="str">
        <f t="shared" si="279"/>
        <v/>
      </c>
      <c r="AI58" s="157" t="str">
        <f t="shared" si="13"/>
        <v/>
      </c>
      <c r="AJ58" s="156" t="str">
        <f t="shared" ref="AJ58:AM58" si="280">IF($V58="","",IF(RAND()&lt;$V58,1,0))</f>
        <v/>
      </c>
      <c r="AK58" s="156" t="str">
        <f t="shared" si="280"/>
        <v/>
      </c>
      <c r="AL58" s="156" t="str">
        <f t="shared" si="280"/>
        <v/>
      </c>
      <c r="AM58" s="156" t="str">
        <f t="shared" si="280"/>
        <v/>
      </c>
      <c r="AN58" s="157" t="str">
        <f>IF($V58="","",IF(OR(AND($F$2=TRUE,U58+(2*AI58)=(2*U59)+AI59),AND($F$2=0,U58+AI58=U59+AI59)),SUM($AJ58:$AM58),0))</f>
        <v/>
      </c>
      <c r="AO58" s="105" t="str">
        <f t="shared" ref="AO58:BH58" si="281">IF(OR($C58="",$F58=""),"",IF(RAND()&lt;0.65,1,0))</f>
        <v/>
      </c>
      <c r="AP58" s="105" t="str">
        <f t="shared" si="281"/>
        <v/>
      </c>
      <c r="AQ58" s="105" t="str">
        <f t="shared" si="281"/>
        <v/>
      </c>
      <c r="AR58" s="105" t="str">
        <f t="shared" si="281"/>
        <v/>
      </c>
      <c r="AS58" s="105" t="str">
        <f t="shared" si="281"/>
        <v/>
      </c>
      <c r="AT58" s="105" t="str">
        <f t="shared" si="281"/>
        <v/>
      </c>
      <c r="AU58" s="105" t="str">
        <f t="shared" si="281"/>
        <v/>
      </c>
      <c r="AV58" s="105" t="str">
        <f t="shared" si="281"/>
        <v/>
      </c>
      <c r="AW58" s="105" t="str">
        <f t="shared" si="281"/>
        <v/>
      </c>
      <c r="AX58" s="105" t="str">
        <f t="shared" si="281"/>
        <v/>
      </c>
      <c r="AY58" s="105" t="str">
        <f t="shared" si="281"/>
        <v/>
      </c>
      <c r="AZ58" s="105" t="str">
        <f t="shared" si="281"/>
        <v/>
      </c>
      <c r="BA58" s="105" t="str">
        <f t="shared" si="281"/>
        <v/>
      </c>
      <c r="BB58" s="105" t="str">
        <f t="shared" si="281"/>
        <v/>
      </c>
      <c r="BC58" s="105" t="str">
        <f t="shared" si="281"/>
        <v/>
      </c>
      <c r="BD58" s="105" t="str">
        <f t="shared" si="281"/>
        <v/>
      </c>
      <c r="BE58" s="105" t="str">
        <f t="shared" si="281"/>
        <v/>
      </c>
      <c r="BF58" s="105" t="str">
        <f t="shared" si="281"/>
        <v/>
      </c>
      <c r="BG58" s="105" t="str">
        <f t="shared" si="281"/>
        <v/>
      </c>
      <c r="BH58" s="105" t="str">
        <f t="shared" si="281"/>
        <v/>
      </c>
      <c r="BI58" s="105">
        <f t="shared" ref="BI58:BZ58" si="282">IF($C58="","",SUM($AO58:AQ58))</f>
        <v>0</v>
      </c>
      <c r="BJ58" s="105">
        <f t="shared" si="282"/>
        <v>0</v>
      </c>
      <c r="BK58" s="105">
        <f t="shared" si="282"/>
        <v>0</v>
      </c>
      <c r="BL58" s="105">
        <f t="shared" si="282"/>
        <v>0</v>
      </c>
      <c r="BM58" s="105">
        <f t="shared" si="282"/>
        <v>0</v>
      </c>
      <c r="BN58" s="105">
        <f t="shared" si="282"/>
        <v>0</v>
      </c>
      <c r="BO58" s="105">
        <f t="shared" si="282"/>
        <v>0</v>
      </c>
      <c r="BP58" s="105">
        <f t="shared" si="282"/>
        <v>0</v>
      </c>
      <c r="BQ58" s="105">
        <f t="shared" si="282"/>
        <v>0</v>
      </c>
      <c r="BR58" s="105">
        <f t="shared" si="282"/>
        <v>0</v>
      </c>
      <c r="BS58" s="105">
        <f t="shared" si="282"/>
        <v>0</v>
      </c>
      <c r="BT58" s="105">
        <f t="shared" si="282"/>
        <v>0</v>
      </c>
      <c r="BU58" s="105">
        <f t="shared" si="282"/>
        <v>0</v>
      </c>
      <c r="BV58" s="105">
        <f t="shared" si="282"/>
        <v>0</v>
      </c>
      <c r="BW58" s="105">
        <f t="shared" si="282"/>
        <v>0</v>
      </c>
      <c r="BX58" s="105">
        <f t="shared" si="282"/>
        <v>0</v>
      </c>
      <c r="BY58" s="105">
        <f t="shared" si="282"/>
        <v>0</v>
      </c>
      <c r="BZ58" s="105">
        <f t="shared" si="282"/>
        <v>0</v>
      </c>
      <c r="CA58" s="158" t="str">
        <f>IF(OR($C58="",$F58=""),"",IF(ABS(BI58-BI59)&gt;2,BI58,IF(ABS(BJ58-BJ59)&gt;1,BJ58,IF(BK58&lt;&gt;BK59,BK58,IF(BL58&lt;&gt;BL59,BL58,IF(BM58&lt;&gt;BM59,BM58,IF(BN58&lt;&gt;BN59,BN58,IF(BO58&lt;&gt;BO59,BO58,IF(BP58&lt;&gt;BP59,BP58,IF(BQ58&lt;&gt;BQ59,BQ58,IF(BR58&lt;&gt;BR59,BR58,IF(BS58&lt;&gt;BS59,BS58,IF(BT58&lt;&gt;BT59,BT58,IF(BU58&lt;&gt;BU59,BU58,IF(BV58&lt;&gt;BV59,BV58,IF(BW58&lt;&gt;BW59,BW58,IF(BX58&lt;&gt;BX59,BX58,IF(BY58&lt;&gt;BY59,BY58,IF(BZ58&lt;&gt;BZ59,BZ58,CONCATENATE(BZ58,"?"))))))))))))))))))))</f>
        <v/>
      </c>
      <c r="CB58" s="158" t="str">
        <f>IF(OR($C58="",$F58=""),"",IF(U58+AI58&gt;U59+AI59,1,IF(U58+AI58&lt;U59+AI59,2,IF(CC58&gt;CD58,1,IF(CC58&lt;CD58,2,IF(U58+AI58+AN58&gt;U59+AI59+AN59,1,IF(U58+AI58+AN58&lt;U59+AI59+AN59,2,IF(AI58+AN58&gt;U59,1,IF(AI58+AN58&lt;U59,2,IF(CA58&gt;CA59,1,IF(CA59&gt;CA58,2,0)))))))))))</f>
        <v/>
      </c>
      <c r="CC58" s="105" t="str">
        <f>IF(OR($C58="",$F58=""),"",(AI58+AN58)*$F$2)</f>
        <v/>
      </c>
      <c r="CD58" s="105" t="str">
        <f>IF(OR($C58="",$F58=""),"",U59*$F$2)</f>
        <v/>
      </c>
      <c r="CE58" s="105" t="str">
        <f>IF(OR($C58="",$F58=""),"",CONCATENATE(RIGHT(C58,5)," ",REPT(" ",31-LEN(C58)),LEFT(C58,LEN(C58)-6),"  "))</f>
        <v/>
      </c>
      <c r="CF58" s="105" t="str">
        <f>IF(OR($C58="",$F58=""),"",CONCATENATE(RIGHT(C58,5)," ",REPT(" ",31-LEN(C58)),IF(CB58=1,"[b]",""),IF(AND(CB58=1,D$1&lt;&gt;""),CONCATENATE("[color=",D$1,"]"),IF(AND(CB58=2,D$2&lt;&gt;""),CONCATENATE("[color=",D$2,"]"),"")),LEFT(C58,LEN(C58)-6),IF(CB58=1,CONCATENATE(IF(D$1&lt;&gt;"","[/color]",""),"[/b]"),IF(AND(CB58=2,D$2&lt;&gt;""),"[/color]","")),"  "))</f>
        <v/>
      </c>
      <c r="CG58" s="156" t="str">
        <f>IF(OR($C58="",$F58=""),"",IF(OR(AND(U58+AI58=U59+AI59,CC58&gt;CD58),AND(U58=AI59,U59=AI58,AN58=AN59,AN58&gt;0)),"a",IF(AND(U58=AI59,U59=AI58,AN58=AN59,CA58&gt;CA59),"p"," ")))</f>
        <v/>
      </c>
      <c r="CH58" s="156" t="str">
        <f>IF(OR($C58="",$F58=""),"",IF(AND(U58=AI59,U59=AI58),CONCATENATE(IF(U58+AI58+AN58&lt;10," ",""),U58+AI58+AN58,"–",U59+AI59+AN59,IF(U59+AI59+AN59&lt;10," ","")),CONCATENATE(IF(U58+AI58&lt;10," ",""),U58+AI58,"–",U59+AI59,IF(U59+AI59&lt;10," ",""))))</f>
        <v/>
      </c>
      <c r="CI58" s="156" t="str">
        <f>IF(OR($C58="",$F58=""),"",IF(AND(U58+AI58=U59+AI59,CC58&lt;CD58),"a",IF(AND(U58=AI59,U59=AI58,AN58=0,AN59=0,CA58&lt;CA59),"p"," ")))</f>
        <v/>
      </c>
      <c r="CJ58" s="156" t="str">
        <f>IF(OR($C58="",$F58=""),"",CONCATENATE("  ",LEFT(C59,LEN(C59)-6),REPT(" ",31-LEN(C59))," ",RIGHT(C59,5)))</f>
        <v/>
      </c>
      <c r="CK58" s="105" t="str">
        <f>IF(OR($C58="",$F58=""),"",CONCATENATE("  ",IF(CB58=2,"[b]",""),IF(AND(CB58=2,D$1&lt;&gt;""),CONCATENATE("[color=",D$1,"]"),IF(AND(CB58=1,D$2&lt;&gt;""),CONCATENATE("[color=",D$2,"]"),"")),LEFT(C59,LEN(C59)-6),IF(CB58=2,CONCATENATE(IF(D$1&lt;&gt;"","[/color]",""),"[/b]"),IF(AND(CB58=1,D$2&lt;&gt;""),"[/color]","")),REPT(" ",31-LEN(C59))," ",RIGHT(C59,5)))</f>
        <v/>
      </c>
      <c r="CL58" s="156" t="str">
        <f>IF(OR($C58="",$F58=""),"",CONCATENATE(IF(U58&lt;10," ",""),U58,"–",U59,IF(U59&lt;10," ","")))</f>
        <v/>
      </c>
      <c r="CM58" s="156" t="str">
        <f>IF(OR($C58="",$F58=""),"",IF(AND(U58=AI59,U59=AI58),CONCATENATE(IF(AI58+AN58&lt;10," ",""),AI58+AN58,"–",AI59+AN59,IF(AI59+AN59&lt;10," ","")),CONCATENATE(IF(AI58&lt;10," ",""),AI58,"–",AI59,IF(AI59&lt;10," ",""))))</f>
        <v/>
      </c>
      <c r="CN58" s="105" t="str">
        <f>IF(OR($C58="",$F58=""),"",IF(AND(U58=AI59,U59=AI58,OR(AN58&lt;&gt;0,AN59&lt;&gt;0)),"(aet)",IF(AND(U58=AI59,U59=AI58,AN58=0,AN59=0),CONCATENATE("(",CA58,"–",CA59," pen)"),"")))</f>
        <v/>
      </c>
    </row>
    <row r="59" ht="9.0" customHeight="1">
      <c r="A59" s="152">
        <f t="shared" si="22"/>
        <v>0</v>
      </c>
      <c r="B59" s="93"/>
      <c r="C59" s="99" t="s">
        <v>1321</v>
      </c>
      <c r="D59" s="159" t="str">
        <f t="shared" si="6"/>
        <v>   </v>
      </c>
      <c r="E59" s="154" t="str">
        <f t="shared" si="7"/>
        <v>You need to select the competition in column B   </v>
      </c>
      <c r="F59" s="155" t="str">
        <f t="array" ref="F59">IFERROR(IF($C59="","",INDEX(Entries!$J$2:$K999,MATCH(1,($C59=Entries!$J$2:$J999)*(Entries!$C$2:$C999=$B59),0),2)),"")</f>
        <v/>
      </c>
      <c r="G59" s="106" t="str">
        <f>IF(F59="","",F58)</f>
        <v/>
      </c>
      <c r="H59" s="106" t="str">
        <f t="shared" si="8"/>
        <v/>
      </c>
      <c r="I59" s="156" t="str">
        <f t="shared" ref="I59:T59" si="283">IF($H59="","",IF(RAND()&lt;$H59,1,0))</f>
        <v/>
      </c>
      <c r="J59" s="156" t="str">
        <f t="shared" si="283"/>
        <v/>
      </c>
      <c r="K59" s="156" t="str">
        <f t="shared" si="283"/>
        <v/>
      </c>
      <c r="L59" s="156" t="str">
        <f t="shared" si="283"/>
        <v/>
      </c>
      <c r="M59" s="156" t="str">
        <f t="shared" si="283"/>
        <v/>
      </c>
      <c r="N59" s="156" t="str">
        <f t="shared" si="283"/>
        <v/>
      </c>
      <c r="O59" s="156" t="str">
        <f t="shared" si="283"/>
        <v/>
      </c>
      <c r="P59" s="156" t="str">
        <f t="shared" si="283"/>
        <v/>
      </c>
      <c r="Q59" s="156" t="str">
        <f t="shared" si="283"/>
        <v/>
      </c>
      <c r="R59" s="156" t="str">
        <f t="shared" si="283"/>
        <v/>
      </c>
      <c r="S59" s="156" t="str">
        <f t="shared" si="283"/>
        <v/>
      </c>
      <c r="T59" s="156" t="str">
        <f t="shared" si="283"/>
        <v/>
      </c>
      <c r="U59" s="157" t="str">
        <f t="shared" si="10"/>
        <v/>
      </c>
      <c r="V59" s="106" t="str">
        <f t="shared" si="11"/>
        <v/>
      </c>
      <c r="W59" s="156" t="str">
        <f t="shared" ref="W59:AH59" si="284">IF($V59="","",IF(RAND()&lt;$V59,1,0))</f>
        <v/>
      </c>
      <c r="X59" s="156" t="str">
        <f t="shared" si="284"/>
        <v/>
      </c>
      <c r="Y59" s="156" t="str">
        <f t="shared" si="284"/>
        <v/>
      </c>
      <c r="Z59" s="156" t="str">
        <f t="shared" si="284"/>
        <v/>
      </c>
      <c r="AA59" s="156" t="str">
        <f t="shared" si="284"/>
        <v/>
      </c>
      <c r="AB59" s="156" t="str">
        <f t="shared" si="284"/>
        <v/>
      </c>
      <c r="AC59" s="156" t="str">
        <f t="shared" si="284"/>
        <v/>
      </c>
      <c r="AD59" s="156" t="str">
        <f t="shared" si="284"/>
        <v/>
      </c>
      <c r="AE59" s="156" t="str">
        <f t="shared" si="284"/>
        <v/>
      </c>
      <c r="AF59" s="156" t="str">
        <f t="shared" si="284"/>
        <v/>
      </c>
      <c r="AG59" s="156" t="str">
        <f t="shared" si="284"/>
        <v/>
      </c>
      <c r="AH59" s="156" t="str">
        <f t="shared" si="284"/>
        <v/>
      </c>
      <c r="AI59" s="157" t="str">
        <f t="shared" si="13"/>
        <v/>
      </c>
      <c r="AJ59" s="156" t="str">
        <f t="shared" ref="AJ59:AM59" si="285">IF($V59="","",IF(RAND()&lt;$V59,1,0))</f>
        <v/>
      </c>
      <c r="AK59" s="156" t="str">
        <f t="shared" si="285"/>
        <v/>
      </c>
      <c r="AL59" s="156" t="str">
        <f t="shared" si="285"/>
        <v/>
      </c>
      <c r="AM59" s="156" t="str">
        <f t="shared" si="285"/>
        <v/>
      </c>
      <c r="AN59" s="157" t="str">
        <f>IF($V58="","",IF(OR(AND($F$2=TRUE,U59+(2*AI59)=(2*U58)+AI58),AND($F$2=0,U59+AI59=U58+AI58)),SUM($AJ59:$AM59),0))</f>
        <v/>
      </c>
      <c r="AO59" s="105" t="str">
        <f t="shared" ref="AO59:BH59" si="286">IF(OR($C59="",$F59=""),"",IF(RAND()&lt;0.65,1,0))</f>
        <v/>
      </c>
      <c r="AP59" s="105" t="str">
        <f t="shared" si="286"/>
        <v/>
      </c>
      <c r="AQ59" s="105" t="str">
        <f t="shared" si="286"/>
        <v/>
      </c>
      <c r="AR59" s="105" t="str">
        <f t="shared" si="286"/>
        <v/>
      </c>
      <c r="AS59" s="105" t="str">
        <f t="shared" si="286"/>
        <v/>
      </c>
      <c r="AT59" s="105" t="str">
        <f t="shared" si="286"/>
        <v/>
      </c>
      <c r="AU59" s="105" t="str">
        <f t="shared" si="286"/>
        <v/>
      </c>
      <c r="AV59" s="105" t="str">
        <f t="shared" si="286"/>
        <v/>
      </c>
      <c r="AW59" s="105" t="str">
        <f t="shared" si="286"/>
        <v/>
      </c>
      <c r="AX59" s="105" t="str">
        <f t="shared" si="286"/>
        <v/>
      </c>
      <c r="AY59" s="105" t="str">
        <f t="shared" si="286"/>
        <v/>
      </c>
      <c r="AZ59" s="105" t="str">
        <f t="shared" si="286"/>
        <v/>
      </c>
      <c r="BA59" s="105" t="str">
        <f t="shared" si="286"/>
        <v/>
      </c>
      <c r="BB59" s="105" t="str">
        <f t="shared" si="286"/>
        <v/>
      </c>
      <c r="BC59" s="105" t="str">
        <f t="shared" si="286"/>
        <v/>
      </c>
      <c r="BD59" s="105" t="str">
        <f t="shared" si="286"/>
        <v/>
      </c>
      <c r="BE59" s="105" t="str">
        <f t="shared" si="286"/>
        <v/>
      </c>
      <c r="BF59" s="105" t="str">
        <f t="shared" si="286"/>
        <v/>
      </c>
      <c r="BG59" s="105" t="str">
        <f t="shared" si="286"/>
        <v/>
      </c>
      <c r="BH59" s="105" t="str">
        <f t="shared" si="286"/>
        <v/>
      </c>
      <c r="BI59" s="105">
        <f t="shared" ref="BI59:BZ59" si="287">IF($C59="","",SUM($AO59:AQ59))</f>
        <v>0</v>
      </c>
      <c r="BJ59" s="105">
        <f t="shared" si="287"/>
        <v>0</v>
      </c>
      <c r="BK59" s="105">
        <f t="shared" si="287"/>
        <v>0</v>
      </c>
      <c r="BL59" s="105">
        <f t="shared" si="287"/>
        <v>0</v>
      </c>
      <c r="BM59" s="105">
        <f t="shared" si="287"/>
        <v>0</v>
      </c>
      <c r="BN59" s="105">
        <f t="shared" si="287"/>
        <v>0</v>
      </c>
      <c r="BO59" s="105">
        <f t="shared" si="287"/>
        <v>0</v>
      </c>
      <c r="BP59" s="105">
        <f t="shared" si="287"/>
        <v>0</v>
      </c>
      <c r="BQ59" s="105">
        <f t="shared" si="287"/>
        <v>0</v>
      </c>
      <c r="BR59" s="105">
        <f t="shared" si="287"/>
        <v>0</v>
      </c>
      <c r="BS59" s="105">
        <f t="shared" si="287"/>
        <v>0</v>
      </c>
      <c r="BT59" s="105">
        <f t="shared" si="287"/>
        <v>0</v>
      </c>
      <c r="BU59" s="105">
        <f t="shared" si="287"/>
        <v>0</v>
      </c>
      <c r="BV59" s="105">
        <f t="shared" si="287"/>
        <v>0</v>
      </c>
      <c r="BW59" s="105">
        <f t="shared" si="287"/>
        <v>0</v>
      </c>
      <c r="BX59" s="105">
        <f t="shared" si="287"/>
        <v>0</v>
      </c>
      <c r="BY59" s="105">
        <f t="shared" si="287"/>
        <v>0</v>
      </c>
      <c r="BZ59" s="105">
        <f t="shared" si="287"/>
        <v>0</v>
      </c>
      <c r="CA59" s="158" t="str">
        <f>IF(OR($C59="",$F59=""),"",IF(ABS(BI59-BI58)&gt;2,BI59,IF(ABS(BJ59-BJ58)&gt;1,BJ59,IF(BK59&lt;&gt;BK58,BK59,IF(BL59&lt;&gt;BL58,BL59,IF(BM59&lt;&gt;BM58,BM59,IF(BN59&lt;&gt;BN58,BN59,IF(BO59&lt;&gt;BO58,BO59,IF(BP59&lt;&gt;BP58,BP59,IF(BQ59&lt;&gt;BQ58,BQ59,IF(BR59&lt;&gt;BR58,BR59,IF(BS59&lt;&gt;BS58,BS59,IF(BT59&lt;&gt;BT58,BT59,IF(BU59&lt;&gt;BU58,BU59,IF(BV59&lt;&gt;BV58,BV59,IF(BW59&lt;&gt;BW58,BW59,IF(BX59&lt;&gt;BX58,BX59,IF(BY59&lt;&gt;BY58,BY59,IF(BZ59&lt;&gt;BZ58,BZ59,CONCATENATE(BZ59,"?"))))))))))))))))))))</f>
        <v/>
      </c>
      <c r="CB59" s="158"/>
      <c r="CC59" s="158"/>
      <c r="CD59" s="158"/>
      <c r="CE59" s="158" t="str">
        <f>IF(AND(C58&lt;&gt;"",C59&lt;&gt;"",F58="",F59=""),"You need to select the competition in column B","")</f>
        <v>You need to select the competition in column B</v>
      </c>
      <c r="CF59" s="105"/>
      <c r="CG59" s="156"/>
      <c r="CH59" s="156"/>
      <c r="CI59" s="156"/>
      <c r="CJ59" s="156"/>
      <c r="CK59" s="105"/>
      <c r="CL59" s="156"/>
      <c r="CM59" s="156"/>
      <c r="CN59" s="105"/>
    </row>
    <row r="60" ht="9.0" customHeight="1">
      <c r="A60" s="152">
        <f t="shared" si="22"/>
        <v>1</v>
      </c>
      <c r="B60" s="93"/>
      <c r="C60" s="99" t="s">
        <v>1322</v>
      </c>
      <c r="D60" s="153" t="str">
        <f t="shared" si="6"/>
        <v>   </v>
      </c>
      <c r="E60" s="154" t="str">
        <f t="shared" si="7"/>
        <v>   </v>
      </c>
      <c r="F60" s="155" t="str">
        <f t="array" ref="F60">IFERROR(IF($C60="","",INDEX(Entries!$J$2:$K999,MATCH(1,($C60=Entries!$J$2:$J999)*(Entries!$C$2:$C999=$B60),0),2)),"")</f>
        <v/>
      </c>
      <c r="G60" s="106" t="str">
        <f>IF(F60="","",F61)</f>
        <v/>
      </c>
      <c r="H60" s="106" t="str">
        <f t="shared" si="8"/>
        <v/>
      </c>
      <c r="I60" s="156" t="str">
        <f t="shared" ref="I60:T60" si="288">IF($H60="","",IF(RAND()&lt;$H60,1,0))</f>
        <v/>
      </c>
      <c r="J60" s="156" t="str">
        <f t="shared" si="288"/>
        <v/>
      </c>
      <c r="K60" s="156" t="str">
        <f t="shared" si="288"/>
        <v/>
      </c>
      <c r="L60" s="156" t="str">
        <f t="shared" si="288"/>
        <v/>
      </c>
      <c r="M60" s="156" t="str">
        <f t="shared" si="288"/>
        <v/>
      </c>
      <c r="N60" s="156" t="str">
        <f t="shared" si="288"/>
        <v/>
      </c>
      <c r="O60" s="156" t="str">
        <f t="shared" si="288"/>
        <v/>
      </c>
      <c r="P60" s="156" t="str">
        <f t="shared" si="288"/>
        <v/>
      </c>
      <c r="Q60" s="156" t="str">
        <f t="shared" si="288"/>
        <v/>
      </c>
      <c r="R60" s="156" t="str">
        <f t="shared" si="288"/>
        <v/>
      </c>
      <c r="S60" s="156" t="str">
        <f t="shared" si="288"/>
        <v/>
      </c>
      <c r="T60" s="156" t="str">
        <f t="shared" si="288"/>
        <v/>
      </c>
      <c r="U60" s="157" t="str">
        <f t="shared" si="10"/>
        <v/>
      </c>
      <c r="V60" s="106" t="str">
        <f t="shared" si="11"/>
        <v/>
      </c>
      <c r="W60" s="156" t="str">
        <f t="shared" ref="W60:AH60" si="289">IF($V60="","",IF(RAND()&lt;$V60,1,0))</f>
        <v/>
      </c>
      <c r="X60" s="156" t="str">
        <f t="shared" si="289"/>
        <v/>
      </c>
      <c r="Y60" s="156" t="str">
        <f t="shared" si="289"/>
        <v/>
      </c>
      <c r="Z60" s="156" t="str">
        <f t="shared" si="289"/>
        <v/>
      </c>
      <c r="AA60" s="156" t="str">
        <f t="shared" si="289"/>
        <v/>
      </c>
      <c r="AB60" s="156" t="str">
        <f t="shared" si="289"/>
        <v/>
      </c>
      <c r="AC60" s="156" t="str">
        <f t="shared" si="289"/>
        <v/>
      </c>
      <c r="AD60" s="156" t="str">
        <f t="shared" si="289"/>
        <v/>
      </c>
      <c r="AE60" s="156" t="str">
        <f t="shared" si="289"/>
        <v/>
      </c>
      <c r="AF60" s="156" t="str">
        <f t="shared" si="289"/>
        <v/>
      </c>
      <c r="AG60" s="156" t="str">
        <f t="shared" si="289"/>
        <v/>
      </c>
      <c r="AH60" s="156" t="str">
        <f t="shared" si="289"/>
        <v/>
      </c>
      <c r="AI60" s="157" t="str">
        <f t="shared" si="13"/>
        <v/>
      </c>
      <c r="AJ60" s="156" t="str">
        <f t="shared" ref="AJ60:AM60" si="290">IF($V60="","",IF(RAND()&lt;$V60,1,0))</f>
        <v/>
      </c>
      <c r="AK60" s="156" t="str">
        <f t="shared" si="290"/>
        <v/>
      </c>
      <c r="AL60" s="156" t="str">
        <f t="shared" si="290"/>
        <v/>
      </c>
      <c r="AM60" s="156" t="str">
        <f t="shared" si="290"/>
        <v/>
      </c>
      <c r="AN60" s="157" t="str">
        <f>IF($V60="","",IF(OR(AND($F$2=TRUE,U60+(2*AI60)=(2*U61)+AI61),AND($F$2=0,U60+AI60=U61+AI61)),SUM($AJ60:$AM60),0))</f>
        <v/>
      </c>
      <c r="AO60" s="105" t="str">
        <f t="shared" ref="AO60:BH60" si="291">IF(OR($C60="",$F60=""),"",IF(RAND()&lt;0.65,1,0))</f>
        <v/>
      </c>
      <c r="AP60" s="105" t="str">
        <f t="shared" si="291"/>
        <v/>
      </c>
      <c r="AQ60" s="105" t="str">
        <f t="shared" si="291"/>
        <v/>
      </c>
      <c r="AR60" s="105" t="str">
        <f t="shared" si="291"/>
        <v/>
      </c>
      <c r="AS60" s="105" t="str">
        <f t="shared" si="291"/>
        <v/>
      </c>
      <c r="AT60" s="105" t="str">
        <f t="shared" si="291"/>
        <v/>
      </c>
      <c r="AU60" s="105" t="str">
        <f t="shared" si="291"/>
        <v/>
      </c>
      <c r="AV60" s="105" t="str">
        <f t="shared" si="291"/>
        <v/>
      </c>
      <c r="AW60" s="105" t="str">
        <f t="shared" si="291"/>
        <v/>
      </c>
      <c r="AX60" s="105" t="str">
        <f t="shared" si="291"/>
        <v/>
      </c>
      <c r="AY60" s="105" t="str">
        <f t="shared" si="291"/>
        <v/>
      </c>
      <c r="AZ60" s="105" t="str">
        <f t="shared" si="291"/>
        <v/>
      </c>
      <c r="BA60" s="105" t="str">
        <f t="shared" si="291"/>
        <v/>
      </c>
      <c r="BB60" s="105" t="str">
        <f t="shared" si="291"/>
        <v/>
      </c>
      <c r="BC60" s="105" t="str">
        <f t="shared" si="291"/>
        <v/>
      </c>
      <c r="BD60" s="105" t="str">
        <f t="shared" si="291"/>
        <v/>
      </c>
      <c r="BE60" s="105" t="str">
        <f t="shared" si="291"/>
        <v/>
      </c>
      <c r="BF60" s="105" t="str">
        <f t="shared" si="291"/>
        <v/>
      </c>
      <c r="BG60" s="105" t="str">
        <f t="shared" si="291"/>
        <v/>
      </c>
      <c r="BH60" s="105" t="str">
        <f t="shared" si="291"/>
        <v/>
      </c>
      <c r="BI60" s="105">
        <f t="shared" ref="BI60:BZ60" si="292">IF($C60="","",SUM($AO60:AQ60))</f>
        <v>0</v>
      </c>
      <c r="BJ60" s="105">
        <f t="shared" si="292"/>
        <v>0</v>
      </c>
      <c r="BK60" s="105">
        <f t="shared" si="292"/>
        <v>0</v>
      </c>
      <c r="BL60" s="105">
        <f t="shared" si="292"/>
        <v>0</v>
      </c>
      <c r="BM60" s="105">
        <f t="shared" si="292"/>
        <v>0</v>
      </c>
      <c r="BN60" s="105">
        <f t="shared" si="292"/>
        <v>0</v>
      </c>
      <c r="BO60" s="105">
        <f t="shared" si="292"/>
        <v>0</v>
      </c>
      <c r="BP60" s="105">
        <f t="shared" si="292"/>
        <v>0</v>
      </c>
      <c r="BQ60" s="105">
        <f t="shared" si="292"/>
        <v>0</v>
      </c>
      <c r="BR60" s="105">
        <f t="shared" si="292"/>
        <v>0</v>
      </c>
      <c r="BS60" s="105">
        <f t="shared" si="292"/>
        <v>0</v>
      </c>
      <c r="BT60" s="105">
        <f t="shared" si="292"/>
        <v>0</v>
      </c>
      <c r="BU60" s="105">
        <f t="shared" si="292"/>
        <v>0</v>
      </c>
      <c r="BV60" s="105">
        <f t="shared" si="292"/>
        <v>0</v>
      </c>
      <c r="BW60" s="105">
        <f t="shared" si="292"/>
        <v>0</v>
      </c>
      <c r="BX60" s="105">
        <f t="shared" si="292"/>
        <v>0</v>
      </c>
      <c r="BY60" s="105">
        <f t="shared" si="292"/>
        <v>0</v>
      </c>
      <c r="BZ60" s="105">
        <f t="shared" si="292"/>
        <v>0</v>
      </c>
      <c r="CA60" s="158" t="str">
        <f>IF(OR($C60="",$F60=""),"",IF(ABS(BI60-BI61)&gt;2,BI60,IF(ABS(BJ60-BJ61)&gt;1,BJ60,IF(BK60&lt;&gt;BK61,BK60,IF(BL60&lt;&gt;BL61,BL60,IF(BM60&lt;&gt;BM61,BM60,IF(BN60&lt;&gt;BN61,BN60,IF(BO60&lt;&gt;BO61,BO60,IF(BP60&lt;&gt;BP61,BP60,IF(BQ60&lt;&gt;BQ61,BQ60,IF(BR60&lt;&gt;BR61,BR60,IF(BS60&lt;&gt;BS61,BS60,IF(BT60&lt;&gt;BT61,BT60,IF(BU60&lt;&gt;BU61,BU60,IF(BV60&lt;&gt;BV61,BV60,IF(BW60&lt;&gt;BW61,BW60,IF(BX60&lt;&gt;BX61,BX60,IF(BY60&lt;&gt;BY61,BY60,IF(BZ60&lt;&gt;BZ61,BZ60,CONCATENATE(BZ60,"?"))))))))))))))))))))</f>
        <v/>
      </c>
      <c r="CB60" s="158" t="str">
        <f>IF(OR($C60="",$F60=""),"",IF(U60+AI60&gt;U61+AI61,1,IF(U60+AI60&lt;U61+AI61,2,IF(CC60&gt;CD60,1,IF(CC60&lt;CD60,2,IF(U60+AI60+AN60&gt;U61+AI61+AN61,1,IF(U60+AI60+AN60&lt;U61+AI61+AN61,2,IF(AI60+AN60&gt;U61,1,IF(AI60+AN60&lt;U61,2,IF(CA60&gt;CA61,1,IF(CA61&gt;CA60,2,0)))))))))))</f>
        <v/>
      </c>
      <c r="CC60" s="105" t="str">
        <f>IF(OR($C60="",$F60=""),"",(AI60+AN60)*$F$2)</f>
        <v/>
      </c>
      <c r="CD60" s="105" t="str">
        <f>IF(OR($C60="",$F60=""),"",U61*$F$2)</f>
        <v/>
      </c>
      <c r="CE60" s="105" t="str">
        <f>IF(OR($C60="",$F60=""),"",CONCATENATE(RIGHT(C60,5)," ",REPT(" ",31-LEN(C60)),LEFT(C60,LEN(C60)-6),"  "))</f>
        <v/>
      </c>
      <c r="CF60" s="105" t="str">
        <f>IF(OR($C60="",$F60=""),"",CONCATENATE(RIGHT(C60,5)," ",REPT(" ",31-LEN(C60)),IF(CB60=1,"[b]",""),IF(AND(CB60=1,D$1&lt;&gt;""),CONCATENATE("[color=",D$1,"]"),IF(AND(CB60=2,D$2&lt;&gt;""),CONCATENATE("[color=",D$2,"]"),"")),LEFT(C60,LEN(C60)-6),IF(CB60=1,CONCATENATE(IF(D$1&lt;&gt;"","[/color]",""),"[/b]"),IF(AND(CB60=2,D$2&lt;&gt;""),"[/color]","")),"  "))</f>
        <v/>
      </c>
      <c r="CG60" s="156" t="str">
        <f>IF(OR($C60="",$F60=""),"",IF(OR(AND(U60+AI60=U61+AI61,CC60&gt;CD60),AND(U60=AI61,U61=AI60,AN60=AN61,AN60&gt;0)),"a",IF(AND(U60=AI61,U61=AI60,AN60=AN61,CA60&gt;CA61),"p"," ")))</f>
        <v/>
      </c>
      <c r="CH60" s="156" t="str">
        <f>IF(OR($C60="",$F60=""),"",IF(AND(U60=AI61,U61=AI60),CONCATENATE(IF(U60+AI60+AN60&lt;10," ",""),U60+AI60+AN60,"–",U61+AI61+AN61,IF(U61+AI61+AN61&lt;10," ","")),CONCATENATE(IF(U60+AI60&lt;10," ",""),U60+AI60,"–",U61+AI61,IF(U61+AI61&lt;10," ",""))))</f>
        <v/>
      </c>
      <c r="CI60" s="156" t="str">
        <f>IF(OR($C60="",$F60=""),"",IF(AND(U60+AI60=U61+AI61,CC60&lt;CD60),"a",IF(AND(U60=AI61,U61=AI60,AN60=0,AN61=0,CA60&lt;CA61),"p"," ")))</f>
        <v/>
      </c>
      <c r="CJ60" s="156" t="str">
        <f>IF(OR($C60="",$F60=""),"",CONCATENATE("  ",LEFT(C61,LEN(C61)-6),REPT(" ",31-LEN(C61))," ",RIGHT(C61,5)))</f>
        <v/>
      </c>
      <c r="CK60" s="105" t="str">
        <f>IF(OR($C60="",$F60=""),"",CONCATENATE("  ",IF(CB60=2,"[b]",""),IF(AND(CB60=2,D$1&lt;&gt;""),CONCATENATE("[color=",D$1,"]"),IF(AND(CB60=1,D$2&lt;&gt;""),CONCATENATE("[color=",D$2,"]"),"")),LEFT(C61,LEN(C61)-6),IF(CB60=2,CONCATENATE(IF(D$1&lt;&gt;"","[/color]",""),"[/b]"),IF(AND(CB60=1,D$2&lt;&gt;""),"[/color]","")),REPT(" ",31-LEN(C61))," ",RIGHT(C61,5)))</f>
        <v/>
      </c>
      <c r="CL60" s="156" t="str">
        <f>IF(OR($C60="",$F60=""),"",CONCATENATE(IF(U60&lt;10," ",""),U60,"–",U61,IF(U61&lt;10," ","")))</f>
        <v/>
      </c>
      <c r="CM60" s="156" t="str">
        <f>IF(OR($C60="",$F60=""),"",IF(AND(U60=AI61,U61=AI60),CONCATENATE(IF(AI60+AN60&lt;10," ",""),AI60+AN60,"–",AI61+AN61,IF(AI61+AN61&lt;10," ","")),CONCATENATE(IF(AI60&lt;10," ",""),AI60,"–",AI61,IF(AI61&lt;10," ",""))))</f>
        <v/>
      </c>
      <c r="CN60" s="105" t="str">
        <f>IF(OR($C60="",$F60=""),"",IF(AND(U60=AI61,U61=AI60,OR(AN60&lt;&gt;0,AN61&lt;&gt;0)),"(aet)",IF(AND(U60=AI61,U61=AI60,AN60=0,AN61=0),CONCATENATE("(",CA60,"–",CA61," pen)"),"")))</f>
        <v/>
      </c>
    </row>
    <row r="61" ht="9.0" customHeight="1">
      <c r="A61" s="152">
        <f t="shared" si="22"/>
        <v>1</v>
      </c>
      <c r="B61" s="93"/>
      <c r="C61" s="99" t="s">
        <v>1323</v>
      </c>
      <c r="D61" s="159" t="str">
        <f t="shared" si="6"/>
        <v>   </v>
      </c>
      <c r="E61" s="154" t="str">
        <f t="shared" si="7"/>
        <v>You need to select the competition in column B   </v>
      </c>
      <c r="F61" s="155" t="str">
        <f t="array" ref="F61">IFERROR(IF($C61="","",INDEX(Entries!$J$2:$K999,MATCH(1,($C61=Entries!$J$2:$J999)*(Entries!$C$2:$C999=$B61),0),2)),"")</f>
        <v/>
      </c>
      <c r="G61" s="106" t="str">
        <f>IF(F61="","",F60)</f>
        <v/>
      </c>
      <c r="H61" s="106" t="str">
        <f t="shared" si="8"/>
        <v/>
      </c>
      <c r="I61" s="156" t="str">
        <f t="shared" ref="I61:T61" si="293">IF($H61="","",IF(RAND()&lt;$H61,1,0))</f>
        <v/>
      </c>
      <c r="J61" s="156" t="str">
        <f t="shared" si="293"/>
        <v/>
      </c>
      <c r="K61" s="156" t="str">
        <f t="shared" si="293"/>
        <v/>
      </c>
      <c r="L61" s="156" t="str">
        <f t="shared" si="293"/>
        <v/>
      </c>
      <c r="M61" s="156" t="str">
        <f t="shared" si="293"/>
        <v/>
      </c>
      <c r="N61" s="156" t="str">
        <f t="shared" si="293"/>
        <v/>
      </c>
      <c r="O61" s="156" t="str">
        <f t="shared" si="293"/>
        <v/>
      </c>
      <c r="P61" s="156" t="str">
        <f t="shared" si="293"/>
        <v/>
      </c>
      <c r="Q61" s="156" t="str">
        <f t="shared" si="293"/>
        <v/>
      </c>
      <c r="R61" s="156" t="str">
        <f t="shared" si="293"/>
        <v/>
      </c>
      <c r="S61" s="156" t="str">
        <f t="shared" si="293"/>
        <v/>
      </c>
      <c r="T61" s="156" t="str">
        <f t="shared" si="293"/>
        <v/>
      </c>
      <c r="U61" s="157" t="str">
        <f t="shared" si="10"/>
        <v/>
      </c>
      <c r="V61" s="106" t="str">
        <f t="shared" si="11"/>
        <v/>
      </c>
      <c r="W61" s="156" t="str">
        <f t="shared" ref="W61:AH61" si="294">IF($V61="","",IF(RAND()&lt;$V61,1,0))</f>
        <v/>
      </c>
      <c r="X61" s="156" t="str">
        <f t="shared" si="294"/>
        <v/>
      </c>
      <c r="Y61" s="156" t="str">
        <f t="shared" si="294"/>
        <v/>
      </c>
      <c r="Z61" s="156" t="str">
        <f t="shared" si="294"/>
        <v/>
      </c>
      <c r="AA61" s="156" t="str">
        <f t="shared" si="294"/>
        <v/>
      </c>
      <c r="AB61" s="156" t="str">
        <f t="shared" si="294"/>
        <v/>
      </c>
      <c r="AC61" s="156" t="str">
        <f t="shared" si="294"/>
        <v/>
      </c>
      <c r="AD61" s="156" t="str">
        <f t="shared" si="294"/>
        <v/>
      </c>
      <c r="AE61" s="156" t="str">
        <f t="shared" si="294"/>
        <v/>
      </c>
      <c r="AF61" s="156" t="str">
        <f t="shared" si="294"/>
        <v/>
      </c>
      <c r="AG61" s="156" t="str">
        <f t="shared" si="294"/>
        <v/>
      </c>
      <c r="AH61" s="156" t="str">
        <f t="shared" si="294"/>
        <v/>
      </c>
      <c r="AI61" s="157" t="str">
        <f t="shared" si="13"/>
        <v/>
      </c>
      <c r="AJ61" s="156" t="str">
        <f t="shared" ref="AJ61:AM61" si="295">IF($V61="","",IF(RAND()&lt;$V61,1,0))</f>
        <v/>
      </c>
      <c r="AK61" s="156" t="str">
        <f t="shared" si="295"/>
        <v/>
      </c>
      <c r="AL61" s="156" t="str">
        <f t="shared" si="295"/>
        <v/>
      </c>
      <c r="AM61" s="156" t="str">
        <f t="shared" si="295"/>
        <v/>
      </c>
      <c r="AN61" s="157" t="str">
        <f>IF($V60="","",IF(OR(AND($F$2=TRUE,U61+(2*AI61)=(2*U60)+AI60),AND($F$2=0,U61+AI61=U60+AI60)),SUM($AJ61:$AM61),0))</f>
        <v/>
      </c>
      <c r="AO61" s="105" t="str">
        <f t="shared" ref="AO61:BH61" si="296">IF(OR($C61="",$F61=""),"",IF(RAND()&lt;0.65,1,0))</f>
        <v/>
      </c>
      <c r="AP61" s="105" t="str">
        <f t="shared" si="296"/>
        <v/>
      </c>
      <c r="AQ61" s="105" t="str">
        <f t="shared" si="296"/>
        <v/>
      </c>
      <c r="AR61" s="105" t="str">
        <f t="shared" si="296"/>
        <v/>
      </c>
      <c r="AS61" s="105" t="str">
        <f t="shared" si="296"/>
        <v/>
      </c>
      <c r="AT61" s="105" t="str">
        <f t="shared" si="296"/>
        <v/>
      </c>
      <c r="AU61" s="105" t="str">
        <f t="shared" si="296"/>
        <v/>
      </c>
      <c r="AV61" s="105" t="str">
        <f t="shared" si="296"/>
        <v/>
      </c>
      <c r="AW61" s="105" t="str">
        <f t="shared" si="296"/>
        <v/>
      </c>
      <c r="AX61" s="105" t="str">
        <f t="shared" si="296"/>
        <v/>
      </c>
      <c r="AY61" s="105" t="str">
        <f t="shared" si="296"/>
        <v/>
      </c>
      <c r="AZ61" s="105" t="str">
        <f t="shared" si="296"/>
        <v/>
      </c>
      <c r="BA61" s="105" t="str">
        <f t="shared" si="296"/>
        <v/>
      </c>
      <c r="BB61" s="105" t="str">
        <f t="shared" si="296"/>
        <v/>
      </c>
      <c r="BC61" s="105" t="str">
        <f t="shared" si="296"/>
        <v/>
      </c>
      <c r="BD61" s="105" t="str">
        <f t="shared" si="296"/>
        <v/>
      </c>
      <c r="BE61" s="105" t="str">
        <f t="shared" si="296"/>
        <v/>
      </c>
      <c r="BF61" s="105" t="str">
        <f t="shared" si="296"/>
        <v/>
      </c>
      <c r="BG61" s="105" t="str">
        <f t="shared" si="296"/>
        <v/>
      </c>
      <c r="BH61" s="105" t="str">
        <f t="shared" si="296"/>
        <v/>
      </c>
      <c r="BI61" s="105">
        <f t="shared" ref="BI61:BZ61" si="297">IF($C61="","",SUM($AO61:AQ61))</f>
        <v>0</v>
      </c>
      <c r="BJ61" s="105">
        <f t="shared" si="297"/>
        <v>0</v>
      </c>
      <c r="BK61" s="105">
        <f t="shared" si="297"/>
        <v>0</v>
      </c>
      <c r="BL61" s="105">
        <f t="shared" si="297"/>
        <v>0</v>
      </c>
      <c r="BM61" s="105">
        <f t="shared" si="297"/>
        <v>0</v>
      </c>
      <c r="BN61" s="105">
        <f t="shared" si="297"/>
        <v>0</v>
      </c>
      <c r="BO61" s="105">
        <f t="shared" si="297"/>
        <v>0</v>
      </c>
      <c r="BP61" s="105">
        <f t="shared" si="297"/>
        <v>0</v>
      </c>
      <c r="BQ61" s="105">
        <f t="shared" si="297"/>
        <v>0</v>
      </c>
      <c r="BR61" s="105">
        <f t="shared" si="297"/>
        <v>0</v>
      </c>
      <c r="BS61" s="105">
        <f t="shared" si="297"/>
        <v>0</v>
      </c>
      <c r="BT61" s="105">
        <f t="shared" si="297"/>
        <v>0</v>
      </c>
      <c r="BU61" s="105">
        <f t="shared" si="297"/>
        <v>0</v>
      </c>
      <c r="BV61" s="105">
        <f t="shared" si="297"/>
        <v>0</v>
      </c>
      <c r="BW61" s="105">
        <f t="shared" si="297"/>
        <v>0</v>
      </c>
      <c r="BX61" s="105">
        <f t="shared" si="297"/>
        <v>0</v>
      </c>
      <c r="BY61" s="105">
        <f t="shared" si="297"/>
        <v>0</v>
      </c>
      <c r="BZ61" s="105">
        <f t="shared" si="297"/>
        <v>0</v>
      </c>
      <c r="CA61" s="158" t="str">
        <f>IF(OR($C61="",$F61=""),"",IF(ABS(BI61-BI60)&gt;2,BI61,IF(ABS(BJ61-BJ60)&gt;1,BJ61,IF(BK61&lt;&gt;BK60,BK61,IF(BL61&lt;&gt;BL60,BL61,IF(BM61&lt;&gt;BM60,BM61,IF(BN61&lt;&gt;BN60,BN61,IF(BO61&lt;&gt;BO60,BO61,IF(BP61&lt;&gt;BP60,BP61,IF(BQ61&lt;&gt;BQ60,BQ61,IF(BR61&lt;&gt;BR60,BR61,IF(BS61&lt;&gt;BS60,BS61,IF(BT61&lt;&gt;BT60,BT61,IF(BU61&lt;&gt;BU60,BU61,IF(BV61&lt;&gt;BV60,BV61,IF(BW61&lt;&gt;BW60,BW61,IF(BX61&lt;&gt;BX60,BX61,IF(BY61&lt;&gt;BY60,BY61,IF(BZ61&lt;&gt;BZ60,BZ61,CONCATENATE(BZ61,"?"))))))))))))))))))))</f>
        <v/>
      </c>
      <c r="CB61" s="158"/>
      <c r="CC61" s="158"/>
      <c r="CD61" s="158"/>
      <c r="CE61" s="158" t="str">
        <f>IF(AND(C60&lt;&gt;"",C61&lt;&gt;"",F60="",F61=""),"You need to select the competition in column B","")</f>
        <v>You need to select the competition in column B</v>
      </c>
      <c r="CF61" s="105"/>
      <c r="CG61" s="156"/>
      <c r="CH61" s="156"/>
      <c r="CI61" s="156"/>
      <c r="CJ61" s="156"/>
      <c r="CK61" s="105"/>
      <c r="CL61" s="156"/>
      <c r="CM61" s="156"/>
      <c r="CN61" s="105"/>
    </row>
    <row r="62" ht="9.0" customHeight="1">
      <c r="A62" s="152">
        <f t="shared" si="22"/>
        <v>0</v>
      </c>
      <c r="B62" s="93"/>
      <c r="C62" s="99" t="s">
        <v>1324</v>
      </c>
      <c r="D62" s="153" t="str">
        <f t="shared" si="6"/>
        <v>   </v>
      </c>
      <c r="E62" s="154" t="str">
        <f t="shared" si="7"/>
        <v>   </v>
      </c>
      <c r="F62" s="155" t="str">
        <f t="array" ref="F62">IFERROR(IF($C62="","",INDEX(Entries!$J$2:$K999,MATCH(1,($C62=Entries!$J$2:$J999)*(Entries!$C$2:$C999=$B62),0),2)),"")</f>
        <v/>
      </c>
      <c r="G62" s="106" t="str">
        <f>IF(F62="","",F63)</f>
        <v/>
      </c>
      <c r="H62" s="106" t="str">
        <f t="shared" si="8"/>
        <v/>
      </c>
      <c r="I62" s="156" t="str">
        <f t="shared" ref="I62:T62" si="298">IF($H62="","",IF(RAND()&lt;$H62,1,0))</f>
        <v/>
      </c>
      <c r="J62" s="156" t="str">
        <f t="shared" si="298"/>
        <v/>
      </c>
      <c r="K62" s="156" t="str">
        <f t="shared" si="298"/>
        <v/>
      </c>
      <c r="L62" s="156" t="str">
        <f t="shared" si="298"/>
        <v/>
      </c>
      <c r="M62" s="156" t="str">
        <f t="shared" si="298"/>
        <v/>
      </c>
      <c r="N62" s="156" t="str">
        <f t="shared" si="298"/>
        <v/>
      </c>
      <c r="O62" s="156" t="str">
        <f t="shared" si="298"/>
        <v/>
      </c>
      <c r="P62" s="156" t="str">
        <f t="shared" si="298"/>
        <v/>
      </c>
      <c r="Q62" s="156" t="str">
        <f t="shared" si="298"/>
        <v/>
      </c>
      <c r="R62" s="156" t="str">
        <f t="shared" si="298"/>
        <v/>
      </c>
      <c r="S62" s="156" t="str">
        <f t="shared" si="298"/>
        <v/>
      </c>
      <c r="T62" s="156" t="str">
        <f t="shared" si="298"/>
        <v/>
      </c>
      <c r="U62" s="157" t="str">
        <f t="shared" si="10"/>
        <v/>
      </c>
      <c r="V62" s="106" t="str">
        <f t="shared" si="11"/>
        <v/>
      </c>
      <c r="W62" s="156" t="str">
        <f t="shared" ref="W62:AH62" si="299">IF($V62="","",IF(RAND()&lt;$V62,1,0))</f>
        <v/>
      </c>
      <c r="X62" s="156" t="str">
        <f t="shared" si="299"/>
        <v/>
      </c>
      <c r="Y62" s="156" t="str">
        <f t="shared" si="299"/>
        <v/>
      </c>
      <c r="Z62" s="156" t="str">
        <f t="shared" si="299"/>
        <v/>
      </c>
      <c r="AA62" s="156" t="str">
        <f t="shared" si="299"/>
        <v/>
      </c>
      <c r="AB62" s="156" t="str">
        <f t="shared" si="299"/>
        <v/>
      </c>
      <c r="AC62" s="156" t="str">
        <f t="shared" si="299"/>
        <v/>
      </c>
      <c r="AD62" s="156" t="str">
        <f t="shared" si="299"/>
        <v/>
      </c>
      <c r="AE62" s="156" t="str">
        <f t="shared" si="299"/>
        <v/>
      </c>
      <c r="AF62" s="156" t="str">
        <f t="shared" si="299"/>
        <v/>
      </c>
      <c r="AG62" s="156" t="str">
        <f t="shared" si="299"/>
        <v/>
      </c>
      <c r="AH62" s="156" t="str">
        <f t="shared" si="299"/>
        <v/>
      </c>
      <c r="AI62" s="157" t="str">
        <f t="shared" si="13"/>
        <v/>
      </c>
      <c r="AJ62" s="156" t="str">
        <f t="shared" ref="AJ62:AM62" si="300">IF($V62="","",IF(RAND()&lt;$V62,1,0))</f>
        <v/>
      </c>
      <c r="AK62" s="156" t="str">
        <f t="shared" si="300"/>
        <v/>
      </c>
      <c r="AL62" s="156" t="str">
        <f t="shared" si="300"/>
        <v/>
      </c>
      <c r="AM62" s="156" t="str">
        <f t="shared" si="300"/>
        <v/>
      </c>
      <c r="AN62" s="157" t="str">
        <f>IF($V62="","",IF(OR(AND($F$2=TRUE,U62+(2*AI62)=(2*U63)+AI63),AND($F$2=0,U62+AI62=U63+AI63)),SUM($AJ62:$AM62),0))</f>
        <v/>
      </c>
      <c r="AO62" s="105" t="str">
        <f t="shared" ref="AO62:BH62" si="301">IF(OR($C62="",$F62=""),"",IF(RAND()&lt;0.65,1,0))</f>
        <v/>
      </c>
      <c r="AP62" s="105" t="str">
        <f t="shared" si="301"/>
        <v/>
      </c>
      <c r="AQ62" s="105" t="str">
        <f t="shared" si="301"/>
        <v/>
      </c>
      <c r="AR62" s="105" t="str">
        <f t="shared" si="301"/>
        <v/>
      </c>
      <c r="AS62" s="105" t="str">
        <f t="shared" si="301"/>
        <v/>
      </c>
      <c r="AT62" s="105" t="str">
        <f t="shared" si="301"/>
        <v/>
      </c>
      <c r="AU62" s="105" t="str">
        <f t="shared" si="301"/>
        <v/>
      </c>
      <c r="AV62" s="105" t="str">
        <f t="shared" si="301"/>
        <v/>
      </c>
      <c r="AW62" s="105" t="str">
        <f t="shared" si="301"/>
        <v/>
      </c>
      <c r="AX62" s="105" t="str">
        <f t="shared" si="301"/>
        <v/>
      </c>
      <c r="AY62" s="105" t="str">
        <f t="shared" si="301"/>
        <v/>
      </c>
      <c r="AZ62" s="105" t="str">
        <f t="shared" si="301"/>
        <v/>
      </c>
      <c r="BA62" s="105" t="str">
        <f t="shared" si="301"/>
        <v/>
      </c>
      <c r="BB62" s="105" t="str">
        <f t="shared" si="301"/>
        <v/>
      </c>
      <c r="BC62" s="105" t="str">
        <f t="shared" si="301"/>
        <v/>
      </c>
      <c r="BD62" s="105" t="str">
        <f t="shared" si="301"/>
        <v/>
      </c>
      <c r="BE62" s="105" t="str">
        <f t="shared" si="301"/>
        <v/>
      </c>
      <c r="BF62" s="105" t="str">
        <f t="shared" si="301"/>
        <v/>
      </c>
      <c r="BG62" s="105" t="str">
        <f t="shared" si="301"/>
        <v/>
      </c>
      <c r="BH62" s="105" t="str">
        <f t="shared" si="301"/>
        <v/>
      </c>
      <c r="BI62" s="105">
        <f t="shared" ref="BI62:BZ62" si="302">IF($C62="","",SUM($AO62:AQ62))</f>
        <v>0</v>
      </c>
      <c r="BJ62" s="105">
        <f t="shared" si="302"/>
        <v>0</v>
      </c>
      <c r="BK62" s="105">
        <f t="shared" si="302"/>
        <v>0</v>
      </c>
      <c r="BL62" s="105">
        <f t="shared" si="302"/>
        <v>0</v>
      </c>
      <c r="BM62" s="105">
        <f t="shared" si="302"/>
        <v>0</v>
      </c>
      <c r="BN62" s="105">
        <f t="shared" si="302"/>
        <v>0</v>
      </c>
      <c r="BO62" s="105">
        <f t="shared" si="302"/>
        <v>0</v>
      </c>
      <c r="BP62" s="105">
        <f t="shared" si="302"/>
        <v>0</v>
      </c>
      <c r="BQ62" s="105">
        <f t="shared" si="302"/>
        <v>0</v>
      </c>
      <c r="BR62" s="105">
        <f t="shared" si="302"/>
        <v>0</v>
      </c>
      <c r="BS62" s="105">
        <f t="shared" si="302"/>
        <v>0</v>
      </c>
      <c r="BT62" s="105">
        <f t="shared" si="302"/>
        <v>0</v>
      </c>
      <c r="BU62" s="105">
        <f t="shared" si="302"/>
        <v>0</v>
      </c>
      <c r="BV62" s="105">
        <f t="shared" si="302"/>
        <v>0</v>
      </c>
      <c r="BW62" s="105">
        <f t="shared" si="302"/>
        <v>0</v>
      </c>
      <c r="BX62" s="105">
        <f t="shared" si="302"/>
        <v>0</v>
      </c>
      <c r="BY62" s="105">
        <f t="shared" si="302"/>
        <v>0</v>
      </c>
      <c r="BZ62" s="105">
        <f t="shared" si="302"/>
        <v>0</v>
      </c>
      <c r="CA62" s="158" t="str">
        <f>IF(OR($C62="",$F62=""),"",IF(ABS(BI62-BI63)&gt;2,BI62,IF(ABS(BJ62-BJ63)&gt;1,BJ62,IF(BK62&lt;&gt;BK63,BK62,IF(BL62&lt;&gt;BL63,BL62,IF(BM62&lt;&gt;BM63,BM62,IF(BN62&lt;&gt;BN63,BN62,IF(BO62&lt;&gt;BO63,BO62,IF(BP62&lt;&gt;BP63,BP62,IF(BQ62&lt;&gt;BQ63,BQ62,IF(BR62&lt;&gt;BR63,BR62,IF(BS62&lt;&gt;BS63,BS62,IF(BT62&lt;&gt;BT63,BT62,IF(BU62&lt;&gt;BU63,BU62,IF(BV62&lt;&gt;BV63,BV62,IF(BW62&lt;&gt;BW63,BW62,IF(BX62&lt;&gt;BX63,BX62,IF(BY62&lt;&gt;BY63,BY62,IF(BZ62&lt;&gt;BZ63,BZ62,CONCATENATE(BZ62,"?"))))))))))))))))))))</f>
        <v/>
      </c>
      <c r="CB62" s="158" t="str">
        <f>IF(OR($C62="",$F62=""),"",IF(U62+AI62&gt;U63+AI63,1,IF(U62+AI62&lt;U63+AI63,2,IF(CC62&gt;CD62,1,IF(CC62&lt;CD62,2,IF(U62+AI62+AN62&gt;U63+AI63+AN63,1,IF(U62+AI62+AN62&lt;U63+AI63+AN63,2,IF(AI62+AN62&gt;U63,1,IF(AI62+AN62&lt;U63,2,IF(CA62&gt;CA63,1,IF(CA63&gt;CA62,2,0)))))))))))</f>
        <v/>
      </c>
      <c r="CC62" s="105" t="str">
        <f>IF(OR($C62="",$F62=""),"",(AI62+AN62)*$F$2)</f>
        <v/>
      </c>
      <c r="CD62" s="105" t="str">
        <f>IF(OR($C62="",$F62=""),"",U63*$F$2)</f>
        <v/>
      </c>
      <c r="CE62" s="105" t="str">
        <f>IF(OR($C62="",$F62=""),"",CONCATENATE(RIGHT(C62,5)," ",REPT(" ",31-LEN(C62)),LEFT(C62,LEN(C62)-6),"  "))</f>
        <v/>
      </c>
      <c r="CF62" s="105" t="str">
        <f>IF(OR($C62="",$F62=""),"",CONCATENATE(RIGHT(C62,5)," ",REPT(" ",31-LEN(C62)),IF(CB62=1,"[b]",""),IF(AND(CB62=1,D$1&lt;&gt;""),CONCATENATE("[color=",D$1,"]"),IF(AND(CB62=2,D$2&lt;&gt;""),CONCATENATE("[color=",D$2,"]"),"")),LEFT(C62,LEN(C62)-6),IF(CB62=1,CONCATENATE(IF(D$1&lt;&gt;"","[/color]",""),"[/b]"),IF(AND(CB62=2,D$2&lt;&gt;""),"[/color]","")),"  "))</f>
        <v/>
      </c>
      <c r="CG62" s="156" t="str">
        <f>IF(OR($C62="",$F62=""),"",IF(OR(AND(U62+AI62=U63+AI63,CC62&gt;CD62),AND(U62=AI63,U63=AI62,AN62=AN63,AN62&gt;0)),"a",IF(AND(U62=AI63,U63=AI62,AN62=AN63,CA62&gt;CA63),"p"," ")))</f>
        <v/>
      </c>
      <c r="CH62" s="156" t="str">
        <f>IF(OR($C62="",$F62=""),"",IF(AND(U62=AI63,U63=AI62),CONCATENATE(IF(U62+AI62+AN62&lt;10," ",""),U62+AI62+AN62,"–",U63+AI63+AN63,IF(U63+AI63+AN63&lt;10," ","")),CONCATENATE(IF(U62+AI62&lt;10," ",""),U62+AI62,"–",U63+AI63,IF(U63+AI63&lt;10," ",""))))</f>
        <v/>
      </c>
      <c r="CI62" s="156" t="str">
        <f>IF(OR($C62="",$F62=""),"",IF(AND(U62+AI62=U63+AI63,CC62&lt;CD62),"a",IF(AND(U62=AI63,U63=AI62,AN62=0,AN63=0,CA62&lt;CA63),"p"," ")))</f>
        <v/>
      </c>
      <c r="CJ62" s="156" t="str">
        <f>IF(OR($C62="",$F62=""),"",CONCATENATE("  ",LEFT(C63,LEN(C63)-6),REPT(" ",31-LEN(C63))," ",RIGHT(C63,5)))</f>
        <v/>
      </c>
      <c r="CK62" s="105" t="str">
        <f>IF(OR($C62="",$F62=""),"",CONCATENATE("  ",IF(CB62=2,"[b]",""),IF(AND(CB62=2,D$1&lt;&gt;""),CONCATENATE("[color=",D$1,"]"),IF(AND(CB62=1,D$2&lt;&gt;""),CONCATENATE("[color=",D$2,"]"),"")),LEFT(C63,LEN(C63)-6),IF(CB62=2,CONCATENATE(IF(D$1&lt;&gt;"","[/color]",""),"[/b]"),IF(AND(CB62=1,D$2&lt;&gt;""),"[/color]","")),REPT(" ",31-LEN(C63))," ",RIGHT(C63,5)))</f>
        <v/>
      </c>
      <c r="CL62" s="156" t="str">
        <f>IF(OR($C62="",$F62=""),"",CONCATENATE(IF(U62&lt;10," ",""),U62,"–",U63,IF(U63&lt;10," ","")))</f>
        <v/>
      </c>
      <c r="CM62" s="156" t="str">
        <f>IF(OR($C62="",$F62=""),"",IF(AND(U62=AI63,U63=AI62),CONCATENATE(IF(AI62+AN62&lt;10," ",""),AI62+AN62,"–",AI63+AN63,IF(AI63+AN63&lt;10," ","")),CONCATENATE(IF(AI62&lt;10," ",""),AI62,"–",AI63,IF(AI63&lt;10," ",""))))</f>
        <v/>
      </c>
      <c r="CN62" s="105" t="str">
        <f>IF(OR($C62="",$F62=""),"",IF(AND(U62=AI63,U63=AI62,OR(AN62&lt;&gt;0,AN63&lt;&gt;0)),"(aet)",IF(AND(U62=AI63,U63=AI62,AN62=0,AN63=0),CONCATENATE("(",CA62,"–",CA63," pen)"),"")))</f>
        <v/>
      </c>
    </row>
    <row r="63" ht="9.0" customHeight="1">
      <c r="A63" s="152">
        <f t="shared" si="22"/>
        <v>0</v>
      </c>
      <c r="B63" s="93"/>
      <c r="C63" s="99" t="s">
        <v>1325</v>
      </c>
      <c r="D63" s="159" t="str">
        <f t="shared" si="6"/>
        <v>   </v>
      </c>
      <c r="E63" s="154" t="str">
        <f t="shared" si="7"/>
        <v>You need to select the competition in column B   </v>
      </c>
      <c r="F63" s="155" t="str">
        <f t="array" ref="F63">IFERROR(IF($C63="","",INDEX(Entries!$J$2:$K999,MATCH(1,($C63=Entries!$J$2:$J999)*(Entries!$C$2:$C999=$B63),0),2)),"")</f>
        <v/>
      </c>
      <c r="G63" s="106" t="str">
        <f>IF(F63="","",F62)</f>
        <v/>
      </c>
      <c r="H63" s="106" t="str">
        <f t="shared" si="8"/>
        <v/>
      </c>
      <c r="I63" s="156" t="str">
        <f t="shared" ref="I63:T63" si="303">IF($H63="","",IF(RAND()&lt;$H63,1,0))</f>
        <v/>
      </c>
      <c r="J63" s="156" t="str">
        <f t="shared" si="303"/>
        <v/>
      </c>
      <c r="K63" s="156" t="str">
        <f t="shared" si="303"/>
        <v/>
      </c>
      <c r="L63" s="156" t="str">
        <f t="shared" si="303"/>
        <v/>
      </c>
      <c r="M63" s="156" t="str">
        <f t="shared" si="303"/>
        <v/>
      </c>
      <c r="N63" s="156" t="str">
        <f t="shared" si="303"/>
        <v/>
      </c>
      <c r="O63" s="156" t="str">
        <f t="shared" si="303"/>
        <v/>
      </c>
      <c r="P63" s="156" t="str">
        <f t="shared" si="303"/>
        <v/>
      </c>
      <c r="Q63" s="156" t="str">
        <f t="shared" si="303"/>
        <v/>
      </c>
      <c r="R63" s="156" t="str">
        <f t="shared" si="303"/>
        <v/>
      </c>
      <c r="S63" s="156" t="str">
        <f t="shared" si="303"/>
        <v/>
      </c>
      <c r="T63" s="156" t="str">
        <f t="shared" si="303"/>
        <v/>
      </c>
      <c r="U63" s="157" t="str">
        <f t="shared" si="10"/>
        <v/>
      </c>
      <c r="V63" s="106" t="str">
        <f t="shared" si="11"/>
        <v/>
      </c>
      <c r="W63" s="156" t="str">
        <f t="shared" ref="W63:AH63" si="304">IF($V63="","",IF(RAND()&lt;$V63,1,0))</f>
        <v/>
      </c>
      <c r="X63" s="156" t="str">
        <f t="shared" si="304"/>
        <v/>
      </c>
      <c r="Y63" s="156" t="str">
        <f t="shared" si="304"/>
        <v/>
      </c>
      <c r="Z63" s="156" t="str">
        <f t="shared" si="304"/>
        <v/>
      </c>
      <c r="AA63" s="156" t="str">
        <f t="shared" si="304"/>
        <v/>
      </c>
      <c r="AB63" s="156" t="str">
        <f t="shared" si="304"/>
        <v/>
      </c>
      <c r="AC63" s="156" t="str">
        <f t="shared" si="304"/>
        <v/>
      </c>
      <c r="AD63" s="156" t="str">
        <f t="shared" si="304"/>
        <v/>
      </c>
      <c r="AE63" s="156" t="str">
        <f t="shared" si="304"/>
        <v/>
      </c>
      <c r="AF63" s="156" t="str">
        <f t="shared" si="304"/>
        <v/>
      </c>
      <c r="AG63" s="156" t="str">
        <f t="shared" si="304"/>
        <v/>
      </c>
      <c r="AH63" s="156" t="str">
        <f t="shared" si="304"/>
        <v/>
      </c>
      <c r="AI63" s="157" t="str">
        <f t="shared" si="13"/>
        <v/>
      </c>
      <c r="AJ63" s="156" t="str">
        <f t="shared" ref="AJ63:AM63" si="305">IF($V63="","",IF(RAND()&lt;$V63,1,0))</f>
        <v/>
      </c>
      <c r="AK63" s="156" t="str">
        <f t="shared" si="305"/>
        <v/>
      </c>
      <c r="AL63" s="156" t="str">
        <f t="shared" si="305"/>
        <v/>
      </c>
      <c r="AM63" s="156" t="str">
        <f t="shared" si="305"/>
        <v/>
      </c>
      <c r="AN63" s="157" t="str">
        <f>IF($V62="","",IF(OR(AND($F$2=TRUE,U63+(2*AI63)=(2*U62)+AI62),AND($F$2=0,U63+AI63=U62+AI62)),SUM($AJ63:$AM63),0))</f>
        <v/>
      </c>
      <c r="AO63" s="105" t="str">
        <f t="shared" ref="AO63:BH63" si="306">IF(OR($C63="",$F63=""),"",IF(RAND()&lt;0.65,1,0))</f>
        <v/>
      </c>
      <c r="AP63" s="105" t="str">
        <f t="shared" si="306"/>
        <v/>
      </c>
      <c r="AQ63" s="105" t="str">
        <f t="shared" si="306"/>
        <v/>
      </c>
      <c r="AR63" s="105" t="str">
        <f t="shared" si="306"/>
        <v/>
      </c>
      <c r="AS63" s="105" t="str">
        <f t="shared" si="306"/>
        <v/>
      </c>
      <c r="AT63" s="105" t="str">
        <f t="shared" si="306"/>
        <v/>
      </c>
      <c r="AU63" s="105" t="str">
        <f t="shared" si="306"/>
        <v/>
      </c>
      <c r="AV63" s="105" t="str">
        <f t="shared" si="306"/>
        <v/>
      </c>
      <c r="AW63" s="105" t="str">
        <f t="shared" si="306"/>
        <v/>
      </c>
      <c r="AX63" s="105" t="str">
        <f t="shared" si="306"/>
        <v/>
      </c>
      <c r="AY63" s="105" t="str">
        <f t="shared" si="306"/>
        <v/>
      </c>
      <c r="AZ63" s="105" t="str">
        <f t="shared" si="306"/>
        <v/>
      </c>
      <c r="BA63" s="105" t="str">
        <f t="shared" si="306"/>
        <v/>
      </c>
      <c r="BB63" s="105" t="str">
        <f t="shared" si="306"/>
        <v/>
      </c>
      <c r="BC63" s="105" t="str">
        <f t="shared" si="306"/>
        <v/>
      </c>
      <c r="BD63" s="105" t="str">
        <f t="shared" si="306"/>
        <v/>
      </c>
      <c r="BE63" s="105" t="str">
        <f t="shared" si="306"/>
        <v/>
      </c>
      <c r="BF63" s="105" t="str">
        <f t="shared" si="306"/>
        <v/>
      </c>
      <c r="BG63" s="105" t="str">
        <f t="shared" si="306"/>
        <v/>
      </c>
      <c r="BH63" s="105" t="str">
        <f t="shared" si="306"/>
        <v/>
      </c>
      <c r="BI63" s="105">
        <f t="shared" ref="BI63:BZ63" si="307">IF($C63="","",SUM($AO63:AQ63))</f>
        <v>0</v>
      </c>
      <c r="BJ63" s="105">
        <f t="shared" si="307"/>
        <v>0</v>
      </c>
      <c r="BK63" s="105">
        <f t="shared" si="307"/>
        <v>0</v>
      </c>
      <c r="BL63" s="105">
        <f t="shared" si="307"/>
        <v>0</v>
      </c>
      <c r="BM63" s="105">
        <f t="shared" si="307"/>
        <v>0</v>
      </c>
      <c r="BN63" s="105">
        <f t="shared" si="307"/>
        <v>0</v>
      </c>
      <c r="BO63" s="105">
        <f t="shared" si="307"/>
        <v>0</v>
      </c>
      <c r="BP63" s="105">
        <f t="shared" si="307"/>
        <v>0</v>
      </c>
      <c r="BQ63" s="105">
        <f t="shared" si="307"/>
        <v>0</v>
      </c>
      <c r="BR63" s="105">
        <f t="shared" si="307"/>
        <v>0</v>
      </c>
      <c r="BS63" s="105">
        <f t="shared" si="307"/>
        <v>0</v>
      </c>
      <c r="BT63" s="105">
        <f t="shared" si="307"/>
        <v>0</v>
      </c>
      <c r="BU63" s="105">
        <f t="shared" si="307"/>
        <v>0</v>
      </c>
      <c r="BV63" s="105">
        <f t="shared" si="307"/>
        <v>0</v>
      </c>
      <c r="BW63" s="105">
        <f t="shared" si="307"/>
        <v>0</v>
      </c>
      <c r="BX63" s="105">
        <f t="shared" si="307"/>
        <v>0</v>
      </c>
      <c r="BY63" s="105">
        <f t="shared" si="307"/>
        <v>0</v>
      </c>
      <c r="BZ63" s="105">
        <f t="shared" si="307"/>
        <v>0</v>
      </c>
      <c r="CA63" s="158" t="str">
        <f>IF(OR($C63="",$F63=""),"",IF(ABS(BI63-BI62)&gt;2,BI63,IF(ABS(BJ63-BJ62)&gt;1,BJ63,IF(BK63&lt;&gt;BK62,BK63,IF(BL63&lt;&gt;BL62,BL63,IF(BM63&lt;&gt;BM62,BM63,IF(BN63&lt;&gt;BN62,BN63,IF(BO63&lt;&gt;BO62,BO63,IF(BP63&lt;&gt;BP62,BP63,IF(BQ63&lt;&gt;BQ62,BQ63,IF(BR63&lt;&gt;BR62,BR63,IF(BS63&lt;&gt;BS62,BS63,IF(BT63&lt;&gt;BT62,BT63,IF(BU63&lt;&gt;BU62,BU63,IF(BV63&lt;&gt;BV62,BV63,IF(BW63&lt;&gt;BW62,BW63,IF(BX63&lt;&gt;BX62,BX63,IF(BY63&lt;&gt;BY62,BY63,IF(BZ63&lt;&gt;BZ62,BZ63,CONCATENATE(BZ63,"?"))))))))))))))))))))</f>
        <v/>
      </c>
      <c r="CB63" s="158"/>
      <c r="CC63" s="158"/>
      <c r="CD63" s="158"/>
      <c r="CE63" s="158" t="str">
        <f>IF(AND(C62&lt;&gt;"",C63&lt;&gt;"",F62="",F63=""),"You need to select the competition in column B","")</f>
        <v>You need to select the competition in column B</v>
      </c>
      <c r="CF63" s="105"/>
      <c r="CG63" s="156"/>
      <c r="CH63" s="156"/>
      <c r="CI63" s="156"/>
      <c r="CJ63" s="156"/>
      <c r="CK63" s="105"/>
      <c r="CL63" s="156"/>
      <c r="CM63" s="156"/>
      <c r="CN63" s="105"/>
    </row>
    <row r="64" ht="9.0" customHeight="1">
      <c r="A64" s="152">
        <f t="shared" si="22"/>
        <v>1</v>
      </c>
      <c r="B64" s="93"/>
      <c r="C64" s="99" t="s">
        <v>1326</v>
      </c>
      <c r="D64" s="153" t="str">
        <f t="shared" si="6"/>
        <v>   </v>
      </c>
      <c r="E64" s="154" t="str">
        <f t="shared" si="7"/>
        <v>   </v>
      </c>
      <c r="F64" s="155" t="str">
        <f t="array" ref="F64">IFERROR(IF($C64="","",INDEX(Entries!$J$2:$K999,MATCH(1,($C64=Entries!$J$2:$J999)*(Entries!$C$2:$C999=$B64),0),2)),"")</f>
        <v/>
      </c>
      <c r="G64" s="106" t="str">
        <f>IF(F64="","",F65)</f>
        <v/>
      </c>
      <c r="H64" s="106" t="str">
        <f t="shared" si="8"/>
        <v/>
      </c>
      <c r="I64" s="156" t="str">
        <f t="shared" ref="I64:T64" si="308">IF($H64="","",IF(RAND()&lt;$H64,1,0))</f>
        <v/>
      </c>
      <c r="J64" s="156" t="str">
        <f t="shared" si="308"/>
        <v/>
      </c>
      <c r="K64" s="156" t="str">
        <f t="shared" si="308"/>
        <v/>
      </c>
      <c r="L64" s="156" t="str">
        <f t="shared" si="308"/>
        <v/>
      </c>
      <c r="M64" s="156" t="str">
        <f t="shared" si="308"/>
        <v/>
      </c>
      <c r="N64" s="156" t="str">
        <f t="shared" si="308"/>
        <v/>
      </c>
      <c r="O64" s="156" t="str">
        <f t="shared" si="308"/>
        <v/>
      </c>
      <c r="P64" s="156" t="str">
        <f t="shared" si="308"/>
        <v/>
      </c>
      <c r="Q64" s="156" t="str">
        <f t="shared" si="308"/>
        <v/>
      </c>
      <c r="R64" s="156" t="str">
        <f t="shared" si="308"/>
        <v/>
      </c>
      <c r="S64" s="156" t="str">
        <f t="shared" si="308"/>
        <v/>
      </c>
      <c r="T64" s="156" t="str">
        <f t="shared" si="308"/>
        <v/>
      </c>
      <c r="U64" s="157" t="str">
        <f t="shared" si="10"/>
        <v/>
      </c>
      <c r="V64" s="106" t="str">
        <f t="shared" si="11"/>
        <v/>
      </c>
      <c r="W64" s="156" t="str">
        <f t="shared" ref="W64:AH64" si="309">IF($V64="","",IF(RAND()&lt;$V64,1,0))</f>
        <v/>
      </c>
      <c r="X64" s="156" t="str">
        <f t="shared" si="309"/>
        <v/>
      </c>
      <c r="Y64" s="156" t="str">
        <f t="shared" si="309"/>
        <v/>
      </c>
      <c r="Z64" s="156" t="str">
        <f t="shared" si="309"/>
        <v/>
      </c>
      <c r="AA64" s="156" t="str">
        <f t="shared" si="309"/>
        <v/>
      </c>
      <c r="AB64" s="156" t="str">
        <f t="shared" si="309"/>
        <v/>
      </c>
      <c r="AC64" s="156" t="str">
        <f t="shared" si="309"/>
        <v/>
      </c>
      <c r="AD64" s="156" t="str">
        <f t="shared" si="309"/>
        <v/>
      </c>
      <c r="AE64" s="156" t="str">
        <f t="shared" si="309"/>
        <v/>
      </c>
      <c r="AF64" s="156" t="str">
        <f t="shared" si="309"/>
        <v/>
      </c>
      <c r="AG64" s="156" t="str">
        <f t="shared" si="309"/>
        <v/>
      </c>
      <c r="AH64" s="156" t="str">
        <f t="shared" si="309"/>
        <v/>
      </c>
      <c r="AI64" s="157" t="str">
        <f t="shared" si="13"/>
        <v/>
      </c>
      <c r="AJ64" s="156" t="str">
        <f t="shared" ref="AJ64:AM64" si="310">IF($V64="","",IF(RAND()&lt;$V64,1,0))</f>
        <v/>
      </c>
      <c r="AK64" s="156" t="str">
        <f t="shared" si="310"/>
        <v/>
      </c>
      <c r="AL64" s="156" t="str">
        <f t="shared" si="310"/>
        <v/>
      </c>
      <c r="AM64" s="156" t="str">
        <f t="shared" si="310"/>
        <v/>
      </c>
      <c r="AN64" s="157" t="str">
        <f>IF($V64="","",IF(OR(AND($F$2=TRUE,U64+(2*AI64)=(2*U65)+AI65),AND($F$2=0,U64+AI64=U65+AI65)),SUM($AJ64:$AM64),0))</f>
        <v/>
      </c>
      <c r="AO64" s="105" t="str">
        <f t="shared" ref="AO64:BH64" si="311">IF(OR($C64="",$F64=""),"",IF(RAND()&lt;0.65,1,0))</f>
        <v/>
      </c>
      <c r="AP64" s="105" t="str">
        <f t="shared" si="311"/>
        <v/>
      </c>
      <c r="AQ64" s="105" t="str">
        <f t="shared" si="311"/>
        <v/>
      </c>
      <c r="AR64" s="105" t="str">
        <f t="shared" si="311"/>
        <v/>
      </c>
      <c r="AS64" s="105" t="str">
        <f t="shared" si="311"/>
        <v/>
      </c>
      <c r="AT64" s="105" t="str">
        <f t="shared" si="311"/>
        <v/>
      </c>
      <c r="AU64" s="105" t="str">
        <f t="shared" si="311"/>
        <v/>
      </c>
      <c r="AV64" s="105" t="str">
        <f t="shared" si="311"/>
        <v/>
      </c>
      <c r="AW64" s="105" t="str">
        <f t="shared" si="311"/>
        <v/>
      </c>
      <c r="AX64" s="105" t="str">
        <f t="shared" si="311"/>
        <v/>
      </c>
      <c r="AY64" s="105" t="str">
        <f t="shared" si="311"/>
        <v/>
      </c>
      <c r="AZ64" s="105" t="str">
        <f t="shared" si="311"/>
        <v/>
      </c>
      <c r="BA64" s="105" t="str">
        <f t="shared" si="311"/>
        <v/>
      </c>
      <c r="BB64" s="105" t="str">
        <f t="shared" si="311"/>
        <v/>
      </c>
      <c r="BC64" s="105" t="str">
        <f t="shared" si="311"/>
        <v/>
      </c>
      <c r="BD64" s="105" t="str">
        <f t="shared" si="311"/>
        <v/>
      </c>
      <c r="BE64" s="105" t="str">
        <f t="shared" si="311"/>
        <v/>
      </c>
      <c r="BF64" s="105" t="str">
        <f t="shared" si="311"/>
        <v/>
      </c>
      <c r="BG64" s="105" t="str">
        <f t="shared" si="311"/>
        <v/>
      </c>
      <c r="BH64" s="105" t="str">
        <f t="shared" si="311"/>
        <v/>
      </c>
      <c r="BI64" s="105">
        <f t="shared" ref="BI64:BZ64" si="312">IF($C64="","",SUM($AO64:AQ64))</f>
        <v>0</v>
      </c>
      <c r="BJ64" s="105">
        <f t="shared" si="312"/>
        <v>0</v>
      </c>
      <c r="BK64" s="105">
        <f t="shared" si="312"/>
        <v>0</v>
      </c>
      <c r="BL64" s="105">
        <f t="shared" si="312"/>
        <v>0</v>
      </c>
      <c r="BM64" s="105">
        <f t="shared" si="312"/>
        <v>0</v>
      </c>
      <c r="BN64" s="105">
        <f t="shared" si="312"/>
        <v>0</v>
      </c>
      <c r="BO64" s="105">
        <f t="shared" si="312"/>
        <v>0</v>
      </c>
      <c r="BP64" s="105">
        <f t="shared" si="312"/>
        <v>0</v>
      </c>
      <c r="BQ64" s="105">
        <f t="shared" si="312"/>
        <v>0</v>
      </c>
      <c r="BR64" s="105">
        <f t="shared" si="312"/>
        <v>0</v>
      </c>
      <c r="BS64" s="105">
        <f t="shared" si="312"/>
        <v>0</v>
      </c>
      <c r="BT64" s="105">
        <f t="shared" si="312"/>
        <v>0</v>
      </c>
      <c r="BU64" s="105">
        <f t="shared" si="312"/>
        <v>0</v>
      </c>
      <c r="BV64" s="105">
        <f t="shared" si="312"/>
        <v>0</v>
      </c>
      <c r="BW64" s="105">
        <f t="shared" si="312"/>
        <v>0</v>
      </c>
      <c r="BX64" s="105">
        <f t="shared" si="312"/>
        <v>0</v>
      </c>
      <c r="BY64" s="105">
        <f t="shared" si="312"/>
        <v>0</v>
      </c>
      <c r="BZ64" s="105">
        <f t="shared" si="312"/>
        <v>0</v>
      </c>
      <c r="CA64" s="158" t="str">
        <f>IF(OR($C64="",$F64=""),"",IF(ABS(BI64-BI65)&gt;2,BI64,IF(ABS(BJ64-BJ65)&gt;1,BJ64,IF(BK64&lt;&gt;BK65,BK64,IF(BL64&lt;&gt;BL65,BL64,IF(BM64&lt;&gt;BM65,BM64,IF(BN64&lt;&gt;BN65,BN64,IF(BO64&lt;&gt;BO65,BO64,IF(BP64&lt;&gt;BP65,BP64,IF(BQ64&lt;&gt;BQ65,BQ64,IF(BR64&lt;&gt;BR65,BR64,IF(BS64&lt;&gt;BS65,BS64,IF(BT64&lt;&gt;BT65,BT64,IF(BU64&lt;&gt;BU65,BU64,IF(BV64&lt;&gt;BV65,BV64,IF(BW64&lt;&gt;BW65,BW64,IF(BX64&lt;&gt;BX65,BX64,IF(BY64&lt;&gt;BY65,BY64,IF(BZ64&lt;&gt;BZ65,BZ64,CONCATENATE(BZ64,"?"))))))))))))))))))))</f>
        <v/>
      </c>
      <c r="CB64" s="158" t="str">
        <f>IF(OR($C64="",$F64=""),"",IF(U64+AI64&gt;U65+AI65,1,IF(U64+AI64&lt;U65+AI65,2,IF(CC64&gt;CD64,1,IF(CC64&lt;CD64,2,IF(U64+AI64+AN64&gt;U65+AI65+AN65,1,IF(U64+AI64+AN64&lt;U65+AI65+AN65,2,IF(AI64+AN64&gt;U65,1,IF(AI64+AN64&lt;U65,2,IF(CA64&gt;CA65,1,IF(CA65&gt;CA64,2,0)))))))))))</f>
        <v/>
      </c>
      <c r="CC64" s="105" t="str">
        <f>IF(OR($C64="",$F64=""),"",(AI64+AN64)*$F$2)</f>
        <v/>
      </c>
      <c r="CD64" s="105" t="str">
        <f>IF(OR($C64="",$F64=""),"",U65*$F$2)</f>
        <v/>
      </c>
      <c r="CE64" s="105" t="str">
        <f>IF(OR($C64="",$F64=""),"",CONCATENATE(RIGHT(C64,5)," ",REPT(" ",31-LEN(C64)),LEFT(C64,LEN(C64)-6),"  "))</f>
        <v/>
      </c>
      <c r="CF64" s="105" t="str">
        <f>IF(OR($C64="",$F64=""),"",CONCATENATE(RIGHT(C64,5)," ",REPT(" ",31-LEN(C64)),IF(CB64=1,"[b]",""),IF(AND(CB64=1,D$1&lt;&gt;""),CONCATENATE("[color=",D$1,"]"),IF(AND(CB64=2,D$2&lt;&gt;""),CONCATENATE("[color=",D$2,"]"),"")),LEFT(C64,LEN(C64)-6),IF(CB64=1,CONCATENATE(IF(D$1&lt;&gt;"","[/color]",""),"[/b]"),IF(AND(CB64=2,D$2&lt;&gt;""),"[/color]","")),"  "))</f>
        <v/>
      </c>
      <c r="CG64" s="156" t="str">
        <f>IF(OR($C64="",$F64=""),"",IF(OR(AND(U64+AI64=U65+AI65,CC64&gt;CD64),AND(U64=AI65,U65=AI64,AN64=AN65,AN64&gt;0)),"a",IF(AND(U64=AI65,U65=AI64,AN64=AN65,CA64&gt;CA65),"p"," ")))</f>
        <v/>
      </c>
      <c r="CH64" s="156" t="str">
        <f>IF(OR($C64="",$F64=""),"",IF(AND(U64=AI65,U65=AI64),CONCATENATE(IF(U64+AI64+AN64&lt;10," ",""),U64+AI64+AN64,"–",U65+AI65+AN65,IF(U65+AI65+AN65&lt;10," ","")),CONCATENATE(IF(U64+AI64&lt;10," ",""),U64+AI64,"–",U65+AI65,IF(U65+AI65&lt;10," ",""))))</f>
        <v/>
      </c>
      <c r="CI64" s="156" t="str">
        <f>IF(OR($C64="",$F64=""),"",IF(AND(U64+AI64=U65+AI65,CC64&lt;CD64),"a",IF(AND(U64=AI65,U65=AI64,AN64=0,AN65=0,CA64&lt;CA65),"p"," ")))</f>
        <v/>
      </c>
      <c r="CJ64" s="156" t="str">
        <f>IF(OR($C64="",$F64=""),"",CONCATENATE("  ",LEFT(C65,LEN(C65)-6),REPT(" ",31-LEN(C65))," ",RIGHT(C65,5)))</f>
        <v/>
      </c>
      <c r="CK64" s="105" t="str">
        <f>IF(OR($C64="",$F64=""),"",CONCATENATE("  ",IF(CB64=2,"[b]",""),IF(AND(CB64=2,D$1&lt;&gt;""),CONCATENATE("[color=",D$1,"]"),IF(AND(CB64=1,D$2&lt;&gt;""),CONCATENATE("[color=",D$2,"]"),"")),LEFT(C65,LEN(C65)-6),IF(CB64=2,CONCATENATE(IF(D$1&lt;&gt;"","[/color]",""),"[/b]"),IF(AND(CB64=1,D$2&lt;&gt;""),"[/color]","")),REPT(" ",31-LEN(C65))," ",RIGHT(C65,5)))</f>
        <v/>
      </c>
      <c r="CL64" s="156" t="str">
        <f>IF(OR($C64="",$F64=""),"",CONCATENATE(IF(U64&lt;10," ",""),U64,"–",U65,IF(U65&lt;10," ","")))</f>
        <v/>
      </c>
      <c r="CM64" s="156" t="str">
        <f>IF(OR($C64="",$F64=""),"",IF(AND(U64=AI65,U65=AI64),CONCATENATE(IF(AI64+AN64&lt;10," ",""),AI64+AN64,"–",AI65+AN65,IF(AI65+AN65&lt;10," ","")),CONCATENATE(IF(AI64&lt;10," ",""),AI64,"–",AI65,IF(AI65&lt;10," ",""))))</f>
        <v/>
      </c>
      <c r="CN64" s="105" t="str">
        <f>IF(OR($C64="",$F64=""),"",IF(AND(U64=AI65,U65=AI64,OR(AN64&lt;&gt;0,AN65&lt;&gt;0)),"(aet)",IF(AND(U64=AI65,U65=AI64,AN64=0,AN65=0),CONCATENATE("(",CA64,"–",CA65," pen)"),"")))</f>
        <v/>
      </c>
    </row>
    <row r="65" ht="9.0" customHeight="1">
      <c r="A65" s="152">
        <f t="shared" si="22"/>
        <v>1</v>
      </c>
      <c r="B65" s="93"/>
      <c r="C65" s="99" t="s">
        <v>1327</v>
      </c>
      <c r="D65" s="159" t="str">
        <f t="shared" si="6"/>
        <v>   </v>
      </c>
      <c r="E65" s="154" t="str">
        <f t="shared" si="7"/>
        <v>You need to select the competition in column B   </v>
      </c>
      <c r="F65" s="155" t="str">
        <f t="array" ref="F65">IFERROR(IF($C65="","",INDEX(Entries!$J$2:$K999,MATCH(1,($C65=Entries!$J$2:$J999)*(Entries!$C$2:$C999=$B65),0),2)),"")</f>
        <v/>
      </c>
      <c r="G65" s="106" t="str">
        <f>IF(F65="","",F64)</f>
        <v/>
      </c>
      <c r="H65" s="106" t="str">
        <f t="shared" si="8"/>
        <v/>
      </c>
      <c r="I65" s="156" t="str">
        <f t="shared" ref="I65:T65" si="313">IF($H65="","",IF(RAND()&lt;$H65,1,0))</f>
        <v/>
      </c>
      <c r="J65" s="156" t="str">
        <f t="shared" si="313"/>
        <v/>
      </c>
      <c r="K65" s="156" t="str">
        <f t="shared" si="313"/>
        <v/>
      </c>
      <c r="L65" s="156" t="str">
        <f t="shared" si="313"/>
        <v/>
      </c>
      <c r="M65" s="156" t="str">
        <f t="shared" si="313"/>
        <v/>
      </c>
      <c r="N65" s="156" t="str">
        <f t="shared" si="313"/>
        <v/>
      </c>
      <c r="O65" s="156" t="str">
        <f t="shared" si="313"/>
        <v/>
      </c>
      <c r="P65" s="156" t="str">
        <f t="shared" si="313"/>
        <v/>
      </c>
      <c r="Q65" s="156" t="str">
        <f t="shared" si="313"/>
        <v/>
      </c>
      <c r="R65" s="156" t="str">
        <f t="shared" si="313"/>
        <v/>
      </c>
      <c r="S65" s="156" t="str">
        <f t="shared" si="313"/>
        <v/>
      </c>
      <c r="T65" s="156" t="str">
        <f t="shared" si="313"/>
        <v/>
      </c>
      <c r="U65" s="157" t="str">
        <f t="shared" si="10"/>
        <v/>
      </c>
      <c r="V65" s="106" t="str">
        <f t="shared" si="11"/>
        <v/>
      </c>
      <c r="W65" s="156" t="str">
        <f t="shared" ref="W65:AH65" si="314">IF($V65="","",IF(RAND()&lt;$V65,1,0))</f>
        <v/>
      </c>
      <c r="X65" s="156" t="str">
        <f t="shared" si="314"/>
        <v/>
      </c>
      <c r="Y65" s="156" t="str">
        <f t="shared" si="314"/>
        <v/>
      </c>
      <c r="Z65" s="156" t="str">
        <f t="shared" si="314"/>
        <v/>
      </c>
      <c r="AA65" s="156" t="str">
        <f t="shared" si="314"/>
        <v/>
      </c>
      <c r="AB65" s="156" t="str">
        <f t="shared" si="314"/>
        <v/>
      </c>
      <c r="AC65" s="156" t="str">
        <f t="shared" si="314"/>
        <v/>
      </c>
      <c r="AD65" s="156" t="str">
        <f t="shared" si="314"/>
        <v/>
      </c>
      <c r="AE65" s="156" t="str">
        <f t="shared" si="314"/>
        <v/>
      </c>
      <c r="AF65" s="156" t="str">
        <f t="shared" si="314"/>
        <v/>
      </c>
      <c r="AG65" s="156" t="str">
        <f t="shared" si="314"/>
        <v/>
      </c>
      <c r="AH65" s="156" t="str">
        <f t="shared" si="314"/>
        <v/>
      </c>
      <c r="AI65" s="157" t="str">
        <f t="shared" si="13"/>
        <v/>
      </c>
      <c r="AJ65" s="156" t="str">
        <f t="shared" ref="AJ65:AM65" si="315">IF($V65="","",IF(RAND()&lt;$V65,1,0))</f>
        <v/>
      </c>
      <c r="AK65" s="156" t="str">
        <f t="shared" si="315"/>
        <v/>
      </c>
      <c r="AL65" s="156" t="str">
        <f t="shared" si="315"/>
        <v/>
      </c>
      <c r="AM65" s="156" t="str">
        <f t="shared" si="315"/>
        <v/>
      </c>
      <c r="AN65" s="157" t="str">
        <f>IF($V64="","",IF(OR(AND($F$2=TRUE,U65+(2*AI65)=(2*U64)+AI64),AND($F$2=0,U65+AI65=U64+AI64)),SUM($AJ65:$AM65),0))</f>
        <v/>
      </c>
      <c r="AO65" s="105" t="str">
        <f t="shared" ref="AO65:BH65" si="316">IF(OR($C65="",$F65=""),"",IF(RAND()&lt;0.65,1,0))</f>
        <v/>
      </c>
      <c r="AP65" s="105" t="str">
        <f t="shared" si="316"/>
        <v/>
      </c>
      <c r="AQ65" s="105" t="str">
        <f t="shared" si="316"/>
        <v/>
      </c>
      <c r="AR65" s="105" t="str">
        <f t="shared" si="316"/>
        <v/>
      </c>
      <c r="AS65" s="105" t="str">
        <f t="shared" si="316"/>
        <v/>
      </c>
      <c r="AT65" s="105" t="str">
        <f t="shared" si="316"/>
        <v/>
      </c>
      <c r="AU65" s="105" t="str">
        <f t="shared" si="316"/>
        <v/>
      </c>
      <c r="AV65" s="105" t="str">
        <f t="shared" si="316"/>
        <v/>
      </c>
      <c r="AW65" s="105" t="str">
        <f t="shared" si="316"/>
        <v/>
      </c>
      <c r="AX65" s="105" t="str">
        <f t="shared" si="316"/>
        <v/>
      </c>
      <c r="AY65" s="105" t="str">
        <f t="shared" si="316"/>
        <v/>
      </c>
      <c r="AZ65" s="105" t="str">
        <f t="shared" si="316"/>
        <v/>
      </c>
      <c r="BA65" s="105" t="str">
        <f t="shared" si="316"/>
        <v/>
      </c>
      <c r="BB65" s="105" t="str">
        <f t="shared" si="316"/>
        <v/>
      </c>
      <c r="BC65" s="105" t="str">
        <f t="shared" si="316"/>
        <v/>
      </c>
      <c r="BD65" s="105" t="str">
        <f t="shared" si="316"/>
        <v/>
      </c>
      <c r="BE65" s="105" t="str">
        <f t="shared" si="316"/>
        <v/>
      </c>
      <c r="BF65" s="105" t="str">
        <f t="shared" si="316"/>
        <v/>
      </c>
      <c r="BG65" s="105" t="str">
        <f t="shared" si="316"/>
        <v/>
      </c>
      <c r="BH65" s="105" t="str">
        <f t="shared" si="316"/>
        <v/>
      </c>
      <c r="BI65" s="105">
        <f t="shared" ref="BI65:BZ65" si="317">IF($C65="","",SUM($AO65:AQ65))</f>
        <v>0</v>
      </c>
      <c r="BJ65" s="105">
        <f t="shared" si="317"/>
        <v>0</v>
      </c>
      <c r="BK65" s="105">
        <f t="shared" si="317"/>
        <v>0</v>
      </c>
      <c r="BL65" s="105">
        <f t="shared" si="317"/>
        <v>0</v>
      </c>
      <c r="BM65" s="105">
        <f t="shared" si="317"/>
        <v>0</v>
      </c>
      <c r="BN65" s="105">
        <f t="shared" si="317"/>
        <v>0</v>
      </c>
      <c r="BO65" s="105">
        <f t="shared" si="317"/>
        <v>0</v>
      </c>
      <c r="BP65" s="105">
        <f t="shared" si="317"/>
        <v>0</v>
      </c>
      <c r="BQ65" s="105">
        <f t="shared" si="317"/>
        <v>0</v>
      </c>
      <c r="BR65" s="105">
        <f t="shared" si="317"/>
        <v>0</v>
      </c>
      <c r="BS65" s="105">
        <f t="shared" si="317"/>
        <v>0</v>
      </c>
      <c r="BT65" s="105">
        <f t="shared" si="317"/>
        <v>0</v>
      </c>
      <c r="BU65" s="105">
        <f t="shared" si="317"/>
        <v>0</v>
      </c>
      <c r="BV65" s="105">
        <f t="shared" si="317"/>
        <v>0</v>
      </c>
      <c r="BW65" s="105">
        <f t="shared" si="317"/>
        <v>0</v>
      </c>
      <c r="BX65" s="105">
        <f t="shared" si="317"/>
        <v>0</v>
      </c>
      <c r="BY65" s="105">
        <f t="shared" si="317"/>
        <v>0</v>
      </c>
      <c r="BZ65" s="105">
        <f t="shared" si="317"/>
        <v>0</v>
      </c>
      <c r="CA65" s="158" t="str">
        <f>IF(OR($C65="",$F65=""),"",IF(ABS(BI65-BI64)&gt;2,BI65,IF(ABS(BJ65-BJ64)&gt;1,BJ65,IF(BK65&lt;&gt;BK64,BK65,IF(BL65&lt;&gt;BL64,BL65,IF(BM65&lt;&gt;BM64,BM65,IF(BN65&lt;&gt;BN64,BN65,IF(BO65&lt;&gt;BO64,BO65,IF(BP65&lt;&gt;BP64,BP65,IF(BQ65&lt;&gt;BQ64,BQ65,IF(BR65&lt;&gt;BR64,BR65,IF(BS65&lt;&gt;BS64,BS65,IF(BT65&lt;&gt;BT64,BT65,IF(BU65&lt;&gt;BU64,BU65,IF(BV65&lt;&gt;BV64,BV65,IF(BW65&lt;&gt;BW64,BW65,IF(BX65&lt;&gt;BX64,BX65,IF(BY65&lt;&gt;BY64,BY65,IF(BZ65&lt;&gt;BZ64,BZ65,CONCATENATE(BZ65,"?"))))))))))))))))))))</f>
        <v/>
      </c>
      <c r="CB65" s="158"/>
      <c r="CC65" s="158"/>
      <c r="CD65" s="158"/>
      <c r="CE65" s="158" t="str">
        <f>IF(AND(C64&lt;&gt;"",C65&lt;&gt;"",F64="",F65=""),"You need to select the competition in column B","")</f>
        <v>You need to select the competition in column B</v>
      </c>
      <c r="CF65" s="105"/>
      <c r="CG65" s="156"/>
      <c r="CH65" s="156"/>
      <c r="CI65" s="156"/>
      <c r="CJ65" s="156"/>
      <c r="CK65" s="105"/>
      <c r="CL65" s="156"/>
      <c r="CM65" s="156"/>
      <c r="CN65" s="105"/>
    </row>
    <row r="66" ht="9.0" customHeight="1">
      <c r="A66" s="152">
        <f t="shared" si="22"/>
        <v>0</v>
      </c>
      <c r="B66" s="93"/>
      <c r="C66" s="99" t="s">
        <v>1328</v>
      </c>
      <c r="D66" s="153" t="str">
        <f t="shared" si="6"/>
        <v>   </v>
      </c>
      <c r="E66" s="154" t="str">
        <f t="shared" si="7"/>
        <v>   </v>
      </c>
      <c r="F66" s="155" t="str">
        <f t="array" ref="F66">IFERROR(IF($C66="","",INDEX(Entries!$J$2:$K999,MATCH(1,($C66=Entries!$J$2:$J999)*(Entries!$C$2:$C999=$B66),0),2)),"")</f>
        <v/>
      </c>
      <c r="G66" s="106" t="str">
        <f>IF(F66="","",F67)</f>
        <v/>
      </c>
      <c r="H66" s="106" t="str">
        <f t="shared" si="8"/>
        <v/>
      </c>
      <c r="I66" s="156" t="str">
        <f t="shared" ref="I66:T66" si="318">IF($H66="","",IF(RAND()&lt;$H66,1,0))</f>
        <v/>
      </c>
      <c r="J66" s="156" t="str">
        <f t="shared" si="318"/>
        <v/>
      </c>
      <c r="K66" s="156" t="str">
        <f t="shared" si="318"/>
        <v/>
      </c>
      <c r="L66" s="156" t="str">
        <f t="shared" si="318"/>
        <v/>
      </c>
      <c r="M66" s="156" t="str">
        <f t="shared" si="318"/>
        <v/>
      </c>
      <c r="N66" s="156" t="str">
        <f t="shared" si="318"/>
        <v/>
      </c>
      <c r="O66" s="156" t="str">
        <f t="shared" si="318"/>
        <v/>
      </c>
      <c r="P66" s="156" t="str">
        <f t="shared" si="318"/>
        <v/>
      </c>
      <c r="Q66" s="156" t="str">
        <f t="shared" si="318"/>
        <v/>
      </c>
      <c r="R66" s="156" t="str">
        <f t="shared" si="318"/>
        <v/>
      </c>
      <c r="S66" s="156" t="str">
        <f t="shared" si="318"/>
        <v/>
      </c>
      <c r="T66" s="156" t="str">
        <f t="shared" si="318"/>
        <v/>
      </c>
      <c r="U66" s="157" t="str">
        <f t="shared" si="10"/>
        <v/>
      </c>
      <c r="V66" s="106" t="str">
        <f t="shared" si="11"/>
        <v/>
      </c>
      <c r="W66" s="156" t="str">
        <f t="shared" ref="W66:AH66" si="319">IF($V66="","",IF(RAND()&lt;$V66,1,0))</f>
        <v/>
      </c>
      <c r="X66" s="156" t="str">
        <f t="shared" si="319"/>
        <v/>
      </c>
      <c r="Y66" s="156" t="str">
        <f t="shared" si="319"/>
        <v/>
      </c>
      <c r="Z66" s="156" t="str">
        <f t="shared" si="319"/>
        <v/>
      </c>
      <c r="AA66" s="156" t="str">
        <f t="shared" si="319"/>
        <v/>
      </c>
      <c r="AB66" s="156" t="str">
        <f t="shared" si="319"/>
        <v/>
      </c>
      <c r="AC66" s="156" t="str">
        <f t="shared" si="319"/>
        <v/>
      </c>
      <c r="AD66" s="156" t="str">
        <f t="shared" si="319"/>
        <v/>
      </c>
      <c r="AE66" s="156" t="str">
        <f t="shared" si="319"/>
        <v/>
      </c>
      <c r="AF66" s="156" t="str">
        <f t="shared" si="319"/>
        <v/>
      </c>
      <c r="AG66" s="156" t="str">
        <f t="shared" si="319"/>
        <v/>
      </c>
      <c r="AH66" s="156" t="str">
        <f t="shared" si="319"/>
        <v/>
      </c>
      <c r="AI66" s="157" t="str">
        <f t="shared" si="13"/>
        <v/>
      </c>
      <c r="AJ66" s="156" t="str">
        <f t="shared" ref="AJ66:AM66" si="320">IF($V66="","",IF(RAND()&lt;$V66,1,0))</f>
        <v/>
      </c>
      <c r="AK66" s="156" t="str">
        <f t="shared" si="320"/>
        <v/>
      </c>
      <c r="AL66" s="156" t="str">
        <f t="shared" si="320"/>
        <v/>
      </c>
      <c r="AM66" s="156" t="str">
        <f t="shared" si="320"/>
        <v/>
      </c>
      <c r="AN66" s="157" t="str">
        <f>IF($V66="","",IF(OR(AND($F$2=TRUE,U66+(2*AI66)=(2*U67)+AI67),AND($F$2=0,U66+AI66=U67+AI67)),SUM($AJ66:$AM66),0))</f>
        <v/>
      </c>
      <c r="AO66" s="105" t="str">
        <f t="shared" ref="AO66:BH66" si="321">IF(OR($C66="",$F66=""),"",IF(RAND()&lt;0.65,1,0))</f>
        <v/>
      </c>
      <c r="AP66" s="105" t="str">
        <f t="shared" si="321"/>
        <v/>
      </c>
      <c r="AQ66" s="105" t="str">
        <f t="shared" si="321"/>
        <v/>
      </c>
      <c r="AR66" s="105" t="str">
        <f t="shared" si="321"/>
        <v/>
      </c>
      <c r="AS66" s="105" t="str">
        <f t="shared" si="321"/>
        <v/>
      </c>
      <c r="AT66" s="105" t="str">
        <f t="shared" si="321"/>
        <v/>
      </c>
      <c r="AU66" s="105" t="str">
        <f t="shared" si="321"/>
        <v/>
      </c>
      <c r="AV66" s="105" t="str">
        <f t="shared" si="321"/>
        <v/>
      </c>
      <c r="AW66" s="105" t="str">
        <f t="shared" si="321"/>
        <v/>
      </c>
      <c r="AX66" s="105" t="str">
        <f t="shared" si="321"/>
        <v/>
      </c>
      <c r="AY66" s="105" t="str">
        <f t="shared" si="321"/>
        <v/>
      </c>
      <c r="AZ66" s="105" t="str">
        <f t="shared" si="321"/>
        <v/>
      </c>
      <c r="BA66" s="105" t="str">
        <f t="shared" si="321"/>
        <v/>
      </c>
      <c r="BB66" s="105" t="str">
        <f t="shared" si="321"/>
        <v/>
      </c>
      <c r="BC66" s="105" t="str">
        <f t="shared" si="321"/>
        <v/>
      </c>
      <c r="BD66" s="105" t="str">
        <f t="shared" si="321"/>
        <v/>
      </c>
      <c r="BE66" s="105" t="str">
        <f t="shared" si="321"/>
        <v/>
      </c>
      <c r="BF66" s="105" t="str">
        <f t="shared" si="321"/>
        <v/>
      </c>
      <c r="BG66" s="105" t="str">
        <f t="shared" si="321"/>
        <v/>
      </c>
      <c r="BH66" s="105" t="str">
        <f t="shared" si="321"/>
        <v/>
      </c>
      <c r="BI66" s="105">
        <f t="shared" ref="BI66:BZ66" si="322">IF($C66="","",SUM($AO66:AQ66))</f>
        <v>0</v>
      </c>
      <c r="BJ66" s="105">
        <f t="shared" si="322"/>
        <v>0</v>
      </c>
      <c r="BK66" s="105">
        <f t="shared" si="322"/>
        <v>0</v>
      </c>
      <c r="BL66" s="105">
        <f t="shared" si="322"/>
        <v>0</v>
      </c>
      <c r="BM66" s="105">
        <f t="shared" si="322"/>
        <v>0</v>
      </c>
      <c r="BN66" s="105">
        <f t="shared" si="322"/>
        <v>0</v>
      </c>
      <c r="BO66" s="105">
        <f t="shared" si="322"/>
        <v>0</v>
      </c>
      <c r="BP66" s="105">
        <f t="shared" si="322"/>
        <v>0</v>
      </c>
      <c r="BQ66" s="105">
        <f t="shared" si="322"/>
        <v>0</v>
      </c>
      <c r="BR66" s="105">
        <f t="shared" si="322"/>
        <v>0</v>
      </c>
      <c r="BS66" s="105">
        <f t="shared" si="322"/>
        <v>0</v>
      </c>
      <c r="BT66" s="105">
        <f t="shared" si="322"/>
        <v>0</v>
      </c>
      <c r="BU66" s="105">
        <f t="shared" si="322"/>
        <v>0</v>
      </c>
      <c r="BV66" s="105">
        <f t="shared" si="322"/>
        <v>0</v>
      </c>
      <c r="BW66" s="105">
        <f t="shared" si="322"/>
        <v>0</v>
      </c>
      <c r="BX66" s="105">
        <f t="shared" si="322"/>
        <v>0</v>
      </c>
      <c r="BY66" s="105">
        <f t="shared" si="322"/>
        <v>0</v>
      </c>
      <c r="BZ66" s="105">
        <f t="shared" si="322"/>
        <v>0</v>
      </c>
      <c r="CA66" s="158" t="str">
        <f>IF(OR($C66="",$F66=""),"",IF(ABS(BI66-BI67)&gt;2,BI66,IF(ABS(BJ66-BJ67)&gt;1,BJ66,IF(BK66&lt;&gt;BK67,BK66,IF(BL66&lt;&gt;BL67,BL66,IF(BM66&lt;&gt;BM67,BM66,IF(BN66&lt;&gt;BN67,BN66,IF(BO66&lt;&gt;BO67,BO66,IF(BP66&lt;&gt;BP67,BP66,IF(BQ66&lt;&gt;BQ67,BQ66,IF(BR66&lt;&gt;BR67,BR66,IF(BS66&lt;&gt;BS67,BS66,IF(BT66&lt;&gt;BT67,BT66,IF(BU66&lt;&gt;BU67,BU66,IF(BV66&lt;&gt;BV67,BV66,IF(BW66&lt;&gt;BW67,BW66,IF(BX66&lt;&gt;BX67,BX66,IF(BY66&lt;&gt;BY67,BY66,IF(BZ66&lt;&gt;BZ67,BZ66,CONCATENATE(BZ66,"?"))))))))))))))))))))</f>
        <v/>
      </c>
      <c r="CB66" s="158" t="str">
        <f>IF(OR($C66="",$F66=""),"",IF(U66+AI66&gt;U67+AI67,1,IF(U66+AI66&lt;U67+AI67,2,IF(CC66&gt;CD66,1,IF(CC66&lt;CD66,2,IF(U66+AI66+AN66&gt;U67+AI67+AN67,1,IF(U66+AI66+AN66&lt;U67+AI67+AN67,2,IF(AI66+AN66&gt;U67,1,IF(AI66+AN66&lt;U67,2,IF(CA66&gt;CA67,1,IF(CA67&gt;CA66,2,0)))))))))))</f>
        <v/>
      </c>
      <c r="CC66" s="105" t="str">
        <f>IF(OR($C66="",$F66=""),"",(AI66+AN66)*$F$2)</f>
        <v/>
      </c>
      <c r="CD66" s="105" t="str">
        <f>IF(OR($C66="",$F66=""),"",U67*$F$2)</f>
        <v/>
      </c>
      <c r="CE66" s="105" t="str">
        <f>IF(OR($C66="",$F66=""),"",CONCATENATE(RIGHT(C66,5)," ",REPT(" ",31-LEN(C66)),LEFT(C66,LEN(C66)-6),"  "))</f>
        <v/>
      </c>
      <c r="CF66" s="105" t="str">
        <f>IF(OR($C66="",$F66=""),"",CONCATENATE(RIGHT(C66,5)," ",REPT(" ",31-LEN(C66)),IF(CB66=1,"[b]",""),IF(AND(CB66=1,D$1&lt;&gt;""),CONCATENATE("[color=",D$1,"]"),IF(AND(CB66=2,D$2&lt;&gt;""),CONCATENATE("[color=",D$2,"]"),"")),LEFT(C66,LEN(C66)-6),IF(CB66=1,CONCATENATE(IF(D$1&lt;&gt;"","[/color]",""),"[/b]"),IF(AND(CB66=2,D$2&lt;&gt;""),"[/color]","")),"  "))</f>
        <v/>
      </c>
      <c r="CG66" s="156" t="str">
        <f>IF(OR($C66="",$F66=""),"",IF(OR(AND(U66+AI66=U67+AI67,CC66&gt;CD66),AND(U66=AI67,U67=AI66,AN66=AN67,AN66&gt;0)),"a",IF(AND(U66=AI67,U67=AI66,AN66=AN67,CA66&gt;CA67),"p"," ")))</f>
        <v/>
      </c>
      <c r="CH66" s="156" t="str">
        <f>IF(OR($C66="",$F66=""),"",IF(AND(U66=AI67,U67=AI66),CONCATENATE(IF(U66+AI66+AN66&lt;10," ",""),U66+AI66+AN66,"–",U67+AI67+AN67,IF(U67+AI67+AN67&lt;10," ","")),CONCATENATE(IF(U66+AI66&lt;10," ",""),U66+AI66,"–",U67+AI67,IF(U67+AI67&lt;10," ",""))))</f>
        <v/>
      </c>
      <c r="CI66" s="156" t="str">
        <f>IF(OR($C66="",$F66=""),"",IF(AND(U66+AI66=U67+AI67,CC66&lt;CD66),"a",IF(AND(U66=AI67,U67=AI66,AN66=0,AN67=0,CA66&lt;CA67),"p"," ")))</f>
        <v/>
      </c>
      <c r="CJ66" s="156" t="str">
        <f>IF(OR($C66="",$F66=""),"",CONCATENATE("  ",LEFT(C67,LEN(C67)-6),REPT(" ",31-LEN(C67))," ",RIGHT(C67,5)))</f>
        <v/>
      </c>
      <c r="CK66" s="105" t="str">
        <f>IF(OR($C66="",$F66=""),"",CONCATENATE("  ",IF(CB66=2,"[b]",""),IF(AND(CB66=2,D$1&lt;&gt;""),CONCATENATE("[color=",D$1,"]"),IF(AND(CB66=1,D$2&lt;&gt;""),CONCATENATE("[color=",D$2,"]"),"")),LEFT(C67,LEN(C67)-6),IF(CB66=2,CONCATENATE(IF(D$1&lt;&gt;"","[/color]",""),"[/b]"),IF(AND(CB66=1,D$2&lt;&gt;""),"[/color]","")),REPT(" ",31-LEN(C67))," ",RIGHT(C67,5)))</f>
        <v/>
      </c>
      <c r="CL66" s="156" t="str">
        <f>IF(OR($C66="",$F66=""),"",CONCATENATE(IF(U66&lt;10," ",""),U66,"–",U67,IF(U67&lt;10," ","")))</f>
        <v/>
      </c>
      <c r="CM66" s="156" t="str">
        <f>IF(OR($C66="",$F66=""),"",IF(AND(U66=AI67,U67=AI66),CONCATENATE(IF(AI66+AN66&lt;10," ",""),AI66+AN66,"–",AI67+AN67,IF(AI67+AN67&lt;10," ","")),CONCATENATE(IF(AI66&lt;10," ",""),AI66,"–",AI67,IF(AI67&lt;10," ",""))))</f>
        <v/>
      </c>
      <c r="CN66" s="105" t="str">
        <f>IF(OR($C66="",$F66=""),"",IF(AND(U66=AI67,U67=AI66,OR(AN66&lt;&gt;0,AN67&lt;&gt;0)),"(aet)",IF(AND(U66=AI67,U67=AI66,AN66=0,AN67=0),CONCATENATE("(",CA66,"–",CA67," pen)"),"")))</f>
        <v/>
      </c>
    </row>
    <row r="67" ht="9.0" customHeight="1">
      <c r="A67" s="152">
        <f t="shared" si="22"/>
        <v>0</v>
      </c>
      <c r="B67" s="93"/>
      <c r="C67" s="99" t="s">
        <v>1329</v>
      </c>
      <c r="D67" s="159" t="str">
        <f t="shared" si="6"/>
        <v>   </v>
      </c>
      <c r="E67" s="154" t="str">
        <f t="shared" si="7"/>
        <v>You need to select the competition in column B   </v>
      </c>
      <c r="F67" s="155" t="str">
        <f t="array" ref="F67">IFERROR(IF($C67="","",INDEX(Entries!$J$2:$K999,MATCH(1,($C67=Entries!$J$2:$J999)*(Entries!$C$2:$C999=$B67),0),2)),"")</f>
        <v/>
      </c>
      <c r="G67" s="106" t="str">
        <f>IF(F67="","",F66)</f>
        <v/>
      </c>
      <c r="H67" s="106" t="str">
        <f t="shared" si="8"/>
        <v/>
      </c>
      <c r="I67" s="156" t="str">
        <f t="shared" ref="I67:T67" si="323">IF($H67="","",IF(RAND()&lt;$H67,1,0))</f>
        <v/>
      </c>
      <c r="J67" s="156" t="str">
        <f t="shared" si="323"/>
        <v/>
      </c>
      <c r="K67" s="156" t="str">
        <f t="shared" si="323"/>
        <v/>
      </c>
      <c r="L67" s="156" t="str">
        <f t="shared" si="323"/>
        <v/>
      </c>
      <c r="M67" s="156" t="str">
        <f t="shared" si="323"/>
        <v/>
      </c>
      <c r="N67" s="156" t="str">
        <f t="shared" si="323"/>
        <v/>
      </c>
      <c r="O67" s="156" t="str">
        <f t="shared" si="323"/>
        <v/>
      </c>
      <c r="P67" s="156" t="str">
        <f t="shared" si="323"/>
        <v/>
      </c>
      <c r="Q67" s="156" t="str">
        <f t="shared" si="323"/>
        <v/>
      </c>
      <c r="R67" s="156" t="str">
        <f t="shared" si="323"/>
        <v/>
      </c>
      <c r="S67" s="156" t="str">
        <f t="shared" si="323"/>
        <v/>
      </c>
      <c r="T67" s="156" t="str">
        <f t="shared" si="323"/>
        <v/>
      </c>
      <c r="U67" s="157" t="str">
        <f t="shared" si="10"/>
        <v/>
      </c>
      <c r="V67" s="106" t="str">
        <f t="shared" si="11"/>
        <v/>
      </c>
      <c r="W67" s="156" t="str">
        <f t="shared" ref="W67:AH67" si="324">IF($V67="","",IF(RAND()&lt;$V67,1,0))</f>
        <v/>
      </c>
      <c r="X67" s="156" t="str">
        <f t="shared" si="324"/>
        <v/>
      </c>
      <c r="Y67" s="156" t="str">
        <f t="shared" si="324"/>
        <v/>
      </c>
      <c r="Z67" s="156" t="str">
        <f t="shared" si="324"/>
        <v/>
      </c>
      <c r="AA67" s="156" t="str">
        <f t="shared" si="324"/>
        <v/>
      </c>
      <c r="AB67" s="156" t="str">
        <f t="shared" si="324"/>
        <v/>
      </c>
      <c r="AC67" s="156" t="str">
        <f t="shared" si="324"/>
        <v/>
      </c>
      <c r="AD67" s="156" t="str">
        <f t="shared" si="324"/>
        <v/>
      </c>
      <c r="AE67" s="156" t="str">
        <f t="shared" si="324"/>
        <v/>
      </c>
      <c r="AF67" s="156" t="str">
        <f t="shared" si="324"/>
        <v/>
      </c>
      <c r="AG67" s="156" t="str">
        <f t="shared" si="324"/>
        <v/>
      </c>
      <c r="AH67" s="156" t="str">
        <f t="shared" si="324"/>
        <v/>
      </c>
      <c r="AI67" s="157" t="str">
        <f t="shared" si="13"/>
        <v/>
      </c>
      <c r="AJ67" s="156" t="str">
        <f t="shared" ref="AJ67:AM67" si="325">IF($V67="","",IF(RAND()&lt;$V67,1,0))</f>
        <v/>
      </c>
      <c r="AK67" s="156" t="str">
        <f t="shared" si="325"/>
        <v/>
      </c>
      <c r="AL67" s="156" t="str">
        <f t="shared" si="325"/>
        <v/>
      </c>
      <c r="AM67" s="156" t="str">
        <f t="shared" si="325"/>
        <v/>
      </c>
      <c r="AN67" s="157" t="str">
        <f>IF($V66="","",IF(OR(AND($F$2=TRUE,U67+(2*AI67)=(2*U66)+AI66),AND($F$2=0,U67+AI67=U66+AI66)),SUM($AJ67:$AM67),0))</f>
        <v/>
      </c>
      <c r="AO67" s="105" t="str">
        <f t="shared" ref="AO67:BH67" si="326">IF(OR($C67="",$F67=""),"",IF(RAND()&lt;0.65,1,0))</f>
        <v/>
      </c>
      <c r="AP67" s="105" t="str">
        <f t="shared" si="326"/>
        <v/>
      </c>
      <c r="AQ67" s="105" t="str">
        <f t="shared" si="326"/>
        <v/>
      </c>
      <c r="AR67" s="105" t="str">
        <f t="shared" si="326"/>
        <v/>
      </c>
      <c r="AS67" s="105" t="str">
        <f t="shared" si="326"/>
        <v/>
      </c>
      <c r="AT67" s="105" t="str">
        <f t="shared" si="326"/>
        <v/>
      </c>
      <c r="AU67" s="105" t="str">
        <f t="shared" si="326"/>
        <v/>
      </c>
      <c r="AV67" s="105" t="str">
        <f t="shared" si="326"/>
        <v/>
      </c>
      <c r="AW67" s="105" t="str">
        <f t="shared" si="326"/>
        <v/>
      </c>
      <c r="AX67" s="105" t="str">
        <f t="shared" si="326"/>
        <v/>
      </c>
      <c r="AY67" s="105" t="str">
        <f t="shared" si="326"/>
        <v/>
      </c>
      <c r="AZ67" s="105" t="str">
        <f t="shared" si="326"/>
        <v/>
      </c>
      <c r="BA67" s="105" t="str">
        <f t="shared" si="326"/>
        <v/>
      </c>
      <c r="BB67" s="105" t="str">
        <f t="shared" si="326"/>
        <v/>
      </c>
      <c r="BC67" s="105" t="str">
        <f t="shared" si="326"/>
        <v/>
      </c>
      <c r="BD67" s="105" t="str">
        <f t="shared" si="326"/>
        <v/>
      </c>
      <c r="BE67" s="105" t="str">
        <f t="shared" si="326"/>
        <v/>
      </c>
      <c r="BF67" s="105" t="str">
        <f t="shared" si="326"/>
        <v/>
      </c>
      <c r="BG67" s="105" t="str">
        <f t="shared" si="326"/>
        <v/>
      </c>
      <c r="BH67" s="105" t="str">
        <f t="shared" si="326"/>
        <v/>
      </c>
      <c r="BI67" s="105">
        <f t="shared" ref="BI67:BZ67" si="327">IF($C67="","",SUM($AO67:AQ67))</f>
        <v>0</v>
      </c>
      <c r="BJ67" s="105">
        <f t="shared" si="327"/>
        <v>0</v>
      </c>
      <c r="BK67" s="105">
        <f t="shared" si="327"/>
        <v>0</v>
      </c>
      <c r="BL67" s="105">
        <f t="shared" si="327"/>
        <v>0</v>
      </c>
      <c r="BM67" s="105">
        <f t="shared" si="327"/>
        <v>0</v>
      </c>
      <c r="BN67" s="105">
        <f t="shared" si="327"/>
        <v>0</v>
      </c>
      <c r="BO67" s="105">
        <f t="shared" si="327"/>
        <v>0</v>
      </c>
      <c r="BP67" s="105">
        <f t="shared" si="327"/>
        <v>0</v>
      </c>
      <c r="BQ67" s="105">
        <f t="shared" si="327"/>
        <v>0</v>
      </c>
      <c r="BR67" s="105">
        <f t="shared" si="327"/>
        <v>0</v>
      </c>
      <c r="BS67" s="105">
        <f t="shared" si="327"/>
        <v>0</v>
      </c>
      <c r="BT67" s="105">
        <f t="shared" si="327"/>
        <v>0</v>
      </c>
      <c r="BU67" s="105">
        <f t="shared" si="327"/>
        <v>0</v>
      </c>
      <c r="BV67" s="105">
        <f t="shared" si="327"/>
        <v>0</v>
      </c>
      <c r="BW67" s="105">
        <f t="shared" si="327"/>
        <v>0</v>
      </c>
      <c r="BX67" s="105">
        <f t="shared" si="327"/>
        <v>0</v>
      </c>
      <c r="BY67" s="105">
        <f t="shared" si="327"/>
        <v>0</v>
      </c>
      <c r="BZ67" s="105">
        <f t="shared" si="327"/>
        <v>0</v>
      </c>
      <c r="CA67" s="158" t="str">
        <f>IF(OR($C67="",$F67=""),"",IF(ABS(BI67-BI66)&gt;2,BI67,IF(ABS(BJ67-BJ66)&gt;1,BJ67,IF(BK67&lt;&gt;BK66,BK67,IF(BL67&lt;&gt;BL66,BL67,IF(BM67&lt;&gt;BM66,BM67,IF(BN67&lt;&gt;BN66,BN67,IF(BO67&lt;&gt;BO66,BO67,IF(BP67&lt;&gt;BP66,BP67,IF(BQ67&lt;&gt;BQ66,BQ67,IF(BR67&lt;&gt;BR66,BR67,IF(BS67&lt;&gt;BS66,BS67,IF(BT67&lt;&gt;BT66,BT67,IF(BU67&lt;&gt;BU66,BU67,IF(BV67&lt;&gt;BV66,BV67,IF(BW67&lt;&gt;BW66,BW67,IF(BX67&lt;&gt;BX66,BX67,IF(BY67&lt;&gt;BY66,BY67,IF(BZ67&lt;&gt;BZ66,BZ67,CONCATENATE(BZ67,"?"))))))))))))))))))))</f>
        <v/>
      </c>
      <c r="CB67" s="158"/>
      <c r="CC67" s="158"/>
      <c r="CD67" s="158"/>
      <c r="CE67" s="158" t="str">
        <f>IF(AND(C66&lt;&gt;"",C67&lt;&gt;"",F66="",F67=""),"You need to select the competition in column B","")</f>
        <v>You need to select the competition in column B</v>
      </c>
      <c r="CF67" s="105"/>
      <c r="CG67" s="156"/>
      <c r="CH67" s="156"/>
      <c r="CI67" s="156"/>
      <c r="CJ67" s="156"/>
      <c r="CK67" s="105"/>
      <c r="CL67" s="156"/>
      <c r="CM67" s="156"/>
      <c r="CN67" s="105"/>
    </row>
    <row r="68" ht="9.0" customHeight="1">
      <c r="A68" s="152">
        <f t="shared" si="22"/>
        <v>1</v>
      </c>
      <c r="B68" s="93"/>
      <c r="C68" s="99"/>
      <c r="D68" s="153" t="str">
        <f t="shared" si="6"/>
        <v>   </v>
      </c>
      <c r="E68" s="154" t="str">
        <f t="shared" si="7"/>
        <v>   </v>
      </c>
      <c r="F68" s="155" t="str">
        <f t="array" ref="F68">IFERROR(IF($C68="","",INDEX(Entries!$J$2:$K999,MATCH(1,($C68=Entries!$J$2:$J999)*(Entries!$C$2:$C999=$B68),0),2)),"")</f>
        <v/>
      </c>
      <c r="G68" s="106" t="str">
        <f>IF(F68="","",F69)</f>
        <v/>
      </c>
      <c r="H68" s="106" t="str">
        <f t="shared" si="8"/>
        <v/>
      </c>
      <c r="I68" s="156" t="str">
        <f t="shared" ref="I68:T68" si="328">IF($H68="","",IF(RAND()&lt;$H68,1,0))</f>
        <v/>
      </c>
      <c r="J68" s="156" t="str">
        <f t="shared" si="328"/>
        <v/>
      </c>
      <c r="K68" s="156" t="str">
        <f t="shared" si="328"/>
        <v/>
      </c>
      <c r="L68" s="156" t="str">
        <f t="shared" si="328"/>
        <v/>
      </c>
      <c r="M68" s="156" t="str">
        <f t="shared" si="328"/>
        <v/>
      </c>
      <c r="N68" s="156" t="str">
        <f t="shared" si="328"/>
        <v/>
      </c>
      <c r="O68" s="156" t="str">
        <f t="shared" si="328"/>
        <v/>
      </c>
      <c r="P68" s="156" t="str">
        <f t="shared" si="328"/>
        <v/>
      </c>
      <c r="Q68" s="156" t="str">
        <f t="shared" si="328"/>
        <v/>
      </c>
      <c r="R68" s="156" t="str">
        <f t="shared" si="328"/>
        <v/>
      </c>
      <c r="S68" s="156" t="str">
        <f t="shared" si="328"/>
        <v/>
      </c>
      <c r="T68" s="156" t="str">
        <f t="shared" si="328"/>
        <v/>
      </c>
      <c r="U68" s="157" t="str">
        <f t="shared" si="10"/>
        <v/>
      </c>
      <c r="V68" s="106" t="str">
        <f t="shared" si="11"/>
        <v/>
      </c>
      <c r="W68" s="156" t="str">
        <f t="shared" ref="W68:AH68" si="329">IF($V68="","",IF(RAND()&lt;$V68,1,0))</f>
        <v/>
      </c>
      <c r="X68" s="156" t="str">
        <f t="shared" si="329"/>
        <v/>
      </c>
      <c r="Y68" s="156" t="str">
        <f t="shared" si="329"/>
        <v/>
      </c>
      <c r="Z68" s="156" t="str">
        <f t="shared" si="329"/>
        <v/>
      </c>
      <c r="AA68" s="156" t="str">
        <f t="shared" si="329"/>
        <v/>
      </c>
      <c r="AB68" s="156" t="str">
        <f t="shared" si="329"/>
        <v/>
      </c>
      <c r="AC68" s="156" t="str">
        <f t="shared" si="329"/>
        <v/>
      </c>
      <c r="AD68" s="156" t="str">
        <f t="shared" si="329"/>
        <v/>
      </c>
      <c r="AE68" s="156" t="str">
        <f t="shared" si="329"/>
        <v/>
      </c>
      <c r="AF68" s="156" t="str">
        <f t="shared" si="329"/>
        <v/>
      </c>
      <c r="AG68" s="156" t="str">
        <f t="shared" si="329"/>
        <v/>
      </c>
      <c r="AH68" s="156" t="str">
        <f t="shared" si="329"/>
        <v/>
      </c>
      <c r="AI68" s="157" t="str">
        <f t="shared" si="13"/>
        <v/>
      </c>
      <c r="AJ68" s="156" t="str">
        <f t="shared" ref="AJ68:AM68" si="330">IF($V68="","",IF(RAND()&lt;$V68,1,0))</f>
        <v/>
      </c>
      <c r="AK68" s="156" t="str">
        <f t="shared" si="330"/>
        <v/>
      </c>
      <c r="AL68" s="156" t="str">
        <f t="shared" si="330"/>
        <v/>
      </c>
      <c r="AM68" s="156" t="str">
        <f t="shared" si="330"/>
        <v/>
      </c>
      <c r="AN68" s="157" t="str">
        <f>IF($V68="","",IF(OR(AND($F$2=TRUE,U68+(2*AI68)=(2*U69)+AI69),AND($F$2=0,U68+AI68=U69+AI69)),SUM($AJ68:$AM68),0))</f>
        <v/>
      </c>
      <c r="AO68" s="105" t="str">
        <f t="shared" ref="AO68:BH68" si="331">IF(OR($C68="",$F68=""),"",IF(RAND()&lt;0.65,1,0))</f>
        <v/>
      </c>
      <c r="AP68" s="105" t="str">
        <f t="shared" si="331"/>
        <v/>
      </c>
      <c r="AQ68" s="105" t="str">
        <f t="shared" si="331"/>
        <v/>
      </c>
      <c r="AR68" s="105" t="str">
        <f t="shared" si="331"/>
        <v/>
      </c>
      <c r="AS68" s="105" t="str">
        <f t="shared" si="331"/>
        <v/>
      </c>
      <c r="AT68" s="105" t="str">
        <f t="shared" si="331"/>
        <v/>
      </c>
      <c r="AU68" s="105" t="str">
        <f t="shared" si="331"/>
        <v/>
      </c>
      <c r="AV68" s="105" t="str">
        <f t="shared" si="331"/>
        <v/>
      </c>
      <c r="AW68" s="105" t="str">
        <f t="shared" si="331"/>
        <v/>
      </c>
      <c r="AX68" s="105" t="str">
        <f t="shared" si="331"/>
        <v/>
      </c>
      <c r="AY68" s="105" t="str">
        <f t="shared" si="331"/>
        <v/>
      </c>
      <c r="AZ68" s="105" t="str">
        <f t="shared" si="331"/>
        <v/>
      </c>
      <c r="BA68" s="105" t="str">
        <f t="shared" si="331"/>
        <v/>
      </c>
      <c r="BB68" s="105" t="str">
        <f t="shared" si="331"/>
        <v/>
      </c>
      <c r="BC68" s="105" t="str">
        <f t="shared" si="331"/>
        <v/>
      </c>
      <c r="BD68" s="105" t="str">
        <f t="shared" si="331"/>
        <v/>
      </c>
      <c r="BE68" s="105" t="str">
        <f t="shared" si="331"/>
        <v/>
      </c>
      <c r="BF68" s="105" t="str">
        <f t="shared" si="331"/>
        <v/>
      </c>
      <c r="BG68" s="105" t="str">
        <f t="shared" si="331"/>
        <v/>
      </c>
      <c r="BH68" s="105" t="str">
        <f t="shared" si="331"/>
        <v/>
      </c>
      <c r="BI68" s="105" t="str">
        <f t="shared" ref="BI68:BZ68" si="332">IF($C68="","",SUM($AO68:AQ68))</f>
        <v/>
      </c>
      <c r="BJ68" s="105" t="str">
        <f t="shared" si="332"/>
        <v/>
      </c>
      <c r="BK68" s="105" t="str">
        <f t="shared" si="332"/>
        <v/>
      </c>
      <c r="BL68" s="105" t="str">
        <f t="shared" si="332"/>
        <v/>
      </c>
      <c r="BM68" s="105" t="str">
        <f t="shared" si="332"/>
        <v/>
      </c>
      <c r="BN68" s="105" t="str">
        <f t="shared" si="332"/>
        <v/>
      </c>
      <c r="BO68" s="105" t="str">
        <f t="shared" si="332"/>
        <v/>
      </c>
      <c r="BP68" s="105" t="str">
        <f t="shared" si="332"/>
        <v/>
      </c>
      <c r="BQ68" s="105" t="str">
        <f t="shared" si="332"/>
        <v/>
      </c>
      <c r="BR68" s="105" t="str">
        <f t="shared" si="332"/>
        <v/>
      </c>
      <c r="BS68" s="105" t="str">
        <f t="shared" si="332"/>
        <v/>
      </c>
      <c r="BT68" s="105" t="str">
        <f t="shared" si="332"/>
        <v/>
      </c>
      <c r="BU68" s="105" t="str">
        <f t="shared" si="332"/>
        <v/>
      </c>
      <c r="BV68" s="105" t="str">
        <f t="shared" si="332"/>
        <v/>
      </c>
      <c r="BW68" s="105" t="str">
        <f t="shared" si="332"/>
        <v/>
      </c>
      <c r="BX68" s="105" t="str">
        <f t="shared" si="332"/>
        <v/>
      </c>
      <c r="BY68" s="105" t="str">
        <f t="shared" si="332"/>
        <v/>
      </c>
      <c r="BZ68" s="105" t="str">
        <f t="shared" si="332"/>
        <v/>
      </c>
      <c r="CA68" s="158" t="str">
        <f>IF(OR($C68="",$F68=""),"",IF(ABS(BI68-BI69)&gt;2,BI68,IF(ABS(BJ68-BJ69)&gt;1,BJ68,IF(BK68&lt;&gt;BK69,BK68,IF(BL68&lt;&gt;BL69,BL68,IF(BM68&lt;&gt;BM69,BM68,IF(BN68&lt;&gt;BN69,BN68,IF(BO68&lt;&gt;BO69,BO68,IF(BP68&lt;&gt;BP69,BP68,IF(BQ68&lt;&gt;BQ69,BQ68,IF(BR68&lt;&gt;BR69,BR68,IF(BS68&lt;&gt;BS69,BS68,IF(BT68&lt;&gt;BT69,BT68,IF(BU68&lt;&gt;BU69,BU68,IF(BV68&lt;&gt;BV69,BV68,IF(BW68&lt;&gt;BW69,BW68,IF(BX68&lt;&gt;BX69,BX68,IF(BY68&lt;&gt;BY69,BY68,IF(BZ68&lt;&gt;BZ69,BZ68,CONCATENATE(BZ68,"?"))))))))))))))))))))</f>
        <v/>
      </c>
      <c r="CB68" s="158" t="str">
        <f>IF(OR($C68="",$F68=""),"",IF(U68+AI68&gt;U69+AI69,1,IF(U68+AI68&lt;U69+AI69,2,IF(CC68&gt;CD68,1,IF(CC68&lt;CD68,2,IF(U68+AI68+AN68&gt;U69+AI69+AN69,1,IF(U68+AI68+AN68&lt;U69+AI69+AN69,2,IF(AI68+AN68&gt;U69,1,IF(AI68+AN68&lt;U69,2,IF(CA68&gt;CA69,1,IF(CA69&gt;CA68,2,0)))))))))))</f>
        <v/>
      </c>
      <c r="CC68" s="105" t="str">
        <f>IF(OR($C68="",$F68=""),"",(AI68+AN68)*$F$2)</f>
        <v/>
      </c>
      <c r="CD68" s="105" t="str">
        <f>IF(OR($C68="",$F68=""),"",U69*$F$2)</f>
        <v/>
      </c>
      <c r="CE68" s="105" t="str">
        <f>IF(OR($C68="",$F68=""),"",CONCATENATE(RIGHT(C68,5)," ",REPT(" ",31-LEN(C68)),LEFT(C68,LEN(C68)-6),"  "))</f>
        <v/>
      </c>
      <c r="CF68" s="105" t="str">
        <f>IF(OR($C68="",$F68=""),"",CONCATENATE(RIGHT(C68,5)," ",REPT(" ",31-LEN(C68)),IF(CB68=1,"[b]",""),IF(AND(CB68=1,D$1&lt;&gt;""),CONCATENATE("[color=",D$1,"]"),IF(AND(CB68=2,D$2&lt;&gt;""),CONCATENATE("[color=",D$2,"]"),"")),LEFT(C68,LEN(C68)-6),IF(CB68=1,CONCATENATE(IF(D$1&lt;&gt;"","[/color]",""),"[/b]"),IF(AND(CB68=2,D$2&lt;&gt;""),"[/color]","")),"  "))</f>
        <v/>
      </c>
      <c r="CG68" s="156" t="str">
        <f>IF(OR($C68="",$F68=""),"",IF(OR(AND(U68+AI68=U69+AI69,CC68&gt;CD68),AND(U68=AI69,U69=AI68,AN68=AN69,AN68&gt;0)),"a",IF(AND(U68=AI69,U69=AI68,AN68=AN69,CA68&gt;CA69),"p"," ")))</f>
        <v/>
      </c>
      <c r="CH68" s="156" t="str">
        <f>IF(OR($C68="",$F68=""),"",IF(AND(U68=AI69,U69=AI68),CONCATENATE(IF(U68+AI68+AN68&lt;10," ",""),U68+AI68+AN68,"–",U69+AI69+AN69,IF(U69+AI69+AN69&lt;10," ","")),CONCATENATE(IF(U68+AI68&lt;10," ",""),U68+AI68,"–",U69+AI69,IF(U69+AI69&lt;10," ",""))))</f>
        <v/>
      </c>
      <c r="CI68" s="156" t="str">
        <f>IF(OR($C68="",$F68=""),"",IF(AND(U68+AI68=U69+AI69,CC68&lt;CD68),"a",IF(AND(U68=AI69,U69=AI68,AN68=0,AN69=0,CA68&lt;CA69),"p"," ")))</f>
        <v/>
      </c>
      <c r="CJ68" s="156" t="str">
        <f>IF(OR($C68="",$F68=""),"",CONCATENATE("  ",LEFT(C69,LEN(C69)-6),REPT(" ",31-LEN(C69))," ",RIGHT(C69,5)))</f>
        <v/>
      </c>
      <c r="CK68" s="105" t="str">
        <f>IF(OR($C68="",$F68=""),"",CONCATENATE("  ",IF(CB68=2,"[b]",""),IF(AND(CB68=2,D$1&lt;&gt;""),CONCATENATE("[color=",D$1,"]"),IF(AND(CB68=1,D$2&lt;&gt;""),CONCATENATE("[color=",D$2,"]"),"")),LEFT(C69,LEN(C69)-6),IF(CB68=2,CONCATENATE(IF(D$1&lt;&gt;"","[/color]",""),"[/b]"),IF(AND(CB68=1,D$2&lt;&gt;""),"[/color]","")),REPT(" ",31-LEN(C69))," ",RIGHT(C69,5)))</f>
        <v/>
      </c>
      <c r="CL68" s="156" t="str">
        <f>IF(OR($C68="",$F68=""),"",CONCATENATE(IF(U68&lt;10," ",""),U68,"–",U69,IF(U69&lt;10," ","")))</f>
        <v/>
      </c>
      <c r="CM68" s="156" t="str">
        <f>IF(OR($C68="",$F68=""),"",IF(AND(U68=AI69,U69=AI68),CONCATENATE(IF(AI68+AN68&lt;10," ",""),AI68+AN68,"–",AI69+AN69,IF(AI69+AN69&lt;10," ","")),CONCATENATE(IF(AI68&lt;10," ",""),AI68,"–",AI69,IF(AI69&lt;10," ",""))))</f>
        <v/>
      </c>
      <c r="CN68" s="105" t="str">
        <f>IF(OR($C68="",$F68=""),"",IF(AND(U68=AI69,U69=AI68,OR(AN68&lt;&gt;0,AN69&lt;&gt;0)),"(aet)",IF(AND(U68=AI69,U69=AI68,AN68=0,AN69=0),CONCATENATE("(",CA68,"–",CA69," pen)"),"")))</f>
        <v/>
      </c>
    </row>
    <row r="69" ht="9.0" customHeight="1">
      <c r="A69" s="152">
        <f t="shared" si="22"/>
        <v>1</v>
      </c>
      <c r="B69" s="93"/>
      <c r="C69" s="99"/>
      <c r="D69" s="159" t="str">
        <f t="shared" si="6"/>
        <v>   </v>
      </c>
      <c r="E69" s="154" t="str">
        <f t="shared" si="7"/>
        <v>   </v>
      </c>
      <c r="F69" s="155" t="str">
        <f t="array" ref="F69">IFERROR(IF($C69="","",INDEX(Entries!$J$2:$K999,MATCH(1,($C69=Entries!$J$2:$J999)*(Entries!$C$2:$C999=$B69),0),2)),"")</f>
        <v/>
      </c>
      <c r="G69" s="106" t="str">
        <f>IF(F69="","",F68)</f>
        <v/>
      </c>
      <c r="H69" s="106" t="str">
        <f t="shared" si="8"/>
        <v/>
      </c>
      <c r="I69" s="156" t="str">
        <f t="shared" ref="I69:T69" si="333">IF($H69="","",IF(RAND()&lt;$H69,1,0))</f>
        <v/>
      </c>
      <c r="J69" s="156" t="str">
        <f t="shared" si="333"/>
        <v/>
      </c>
      <c r="K69" s="156" t="str">
        <f t="shared" si="333"/>
        <v/>
      </c>
      <c r="L69" s="156" t="str">
        <f t="shared" si="333"/>
        <v/>
      </c>
      <c r="M69" s="156" t="str">
        <f t="shared" si="333"/>
        <v/>
      </c>
      <c r="N69" s="156" t="str">
        <f t="shared" si="333"/>
        <v/>
      </c>
      <c r="O69" s="156" t="str">
        <f t="shared" si="333"/>
        <v/>
      </c>
      <c r="P69" s="156" t="str">
        <f t="shared" si="333"/>
        <v/>
      </c>
      <c r="Q69" s="156" t="str">
        <f t="shared" si="333"/>
        <v/>
      </c>
      <c r="R69" s="156" t="str">
        <f t="shared" si="333"/>
        <v/>
      </c>
      <c r="S69" s="156" t="str">
        <f t="shared" si="333"/>
        <v/>
      </c>
      <c r="T69" s="156" t="str">
        <f t="shared" si="333"/>
        <v/>
      </c>
      <c r="U69" s="157" t="str">
        <f t="shared" si="10"/>
        <v/>
      </c>
      <c r="V69" s="106" t="str">
        <f t="shared" si="11"/>
        <v/>
      </c>
      <c r="W69" s="156" t="str">
        <f t="shared" ref="W69:AH69" si="334">IF($V69="","",IF(RAND()&lt;$V69,1,0))</f>
        <v/>
      </c>
      <c r="X69" s="156" t="str">
        <f t="shared" si="334"/>
        <v/>
      </c>
      <c r="Y69" s="156" t="str">
        <f t="shared" si="334"/>
        <v/>
      </c>
      <c r="Z69" s="156" t="str">
        <f t="shared" si="334"/>
        <v/>
      </c>
      <c r="AA69" s="156" t="str">
        <f t="shared" si="334"/>
        <v/>
      </c>
      <c r="AB69" s="156" t="str">
        <f t="shared" si="334"/>
        <v/>
      </c>
      <c r="AC69" s="156" t="str">
        <f t="shared" si="334"/>
        <v/>
      </c>
      <c r="AD69" s="156" t="str">
        <f t="shared" si="334"/>
        <v/>
      </c>
      <c r="AE69" s="156" t="str">
        <f t="shared" si="334"/>
        <v/>
      </c>
      <c r="AF69" s="156" t="str">
        <f t="shared" si="334"/>
        <v/>
      </c>
      <c r="AG69" s="156" t="str">
        <f t="shared" si="334"/>
        <v/>
      </c>
      <c r="AH69" s="156" t="str">
        <f t="shared" si="334"/>
        <v/>
      </c>
      <c r="AI69" s="157" t="str">
        <f t="shared" si="13"/>
        <v/>
      </c>
      <c r="AJ69" s="156" t="str">
        <f t="shared" ref="AJ69:AM69" si="335">IF($V69="","",IF(RAND()&lt;$V69,1,0))</f>
        <v/>
      </c>
      <c r="AK69" s="156" t="str">
        <f t="shared" si="335"/>
        <v/>
      </c>
      <c r="AL69" s="156" t="str">
        <f t="shared" si="335"/>
        <v/>
      </c>
      <c r="AM69" s="156" t="str">
        <f t="shared" si="335"/>
        <v/>
      </c>
      <c r="AN69" s="157" t="str">
        <f>IF($V68="","",IF(OR(AND($F$2=TRUE,U69+(2*AI69)=(2*U68)+AI68),AND($F$2=0,U69+AI69=U68+AI68)),SUM($AJ69:$AM69),0))</f>
        <v/>
      </c>
      <c r="AO69" s="105" t="str">
        <f t="shared" ref="AO69:BH69" si="336">IF(OR($C69="",$F69=""),"",IF(RAND()&lt;0.65,1,0))</f>
        <v/>
      </c>
      <c r="AP69" s="105" t="str">
        <f t="shared" si="336"/>
        <v/>
      </c>
      <c r="AQ69" s="105" t="str">
        <f t="shared" si="336"/>
        <v/>
      </c>
      <c r="AR69" s="105" t="str">
        <f t="shared" si="336"/>
        <v/>
      </c>
      <c r="AS69" s="105" t="str">
        <f t="shared" si="336"/>
        <v/>
      </c>
      <c r="AT69" s="105" t="str">
        <f t="shared" si="336"/>
        <v/>
      </c>
      <c r="AU69" s="105" t="str">
        <f t="shared" si="336"/>
        <v/>
      </c>
      <c r="AV69" s="105" t="str">
        <f t="shared" si="336"/>
        <v/>
      </c>
      <c r="AW69" s="105" t="str">
        <f t="shared" si="336"/>
        <v/>
      </c>
      <c r="AX69" s="105" t="str">
        <f t="shared" si="336"/>
        <v/>
      </c>
      <c r="AY69" s="105" t="str">
        <f t="shared" si="336"/>
        <v/>
      </c>
      <c r="AZ69" s="105" t="str">
        <f t="shared" si="336"/>
        <v/>
      </c>
      <c r="BA69" s="105" t="str">
        <f t="shared" si="336"/>
        <v/>
      </c>
      <c r="BB69" s="105" t="str">
        <f t="shared" si="336"/>
        <v/>
      </c>
      <c r="BC69" s="105" t="str">
        <f t="shared" si="336"/>
        <v/>
      </c>
      <c r="BD69" s="105" t="str">
        <f t="shared" si="336"/>
        <v/>
      </c>
      <c r="BE69" s="105" t="str">
        <f t="shared" si="336"/>
        <v/>
      </c>
      <c r="BF69" s="105" t="str">
        <f t="shared" si="336"/>
        <v/>
      </c>
      <c r="BG69" s="105" t="str">
        <f t="shared" si="336"/>
        <v/>
      </c>
      <c r="BH69" s="105" t="str">
        <f t="shared" si="336"/>
        <v/>
      </c>
      <c r="BI69" s="105" t="str">
        <f t="shared" ref="BI69:BZ69" si="337">IF($C69="","",SUM($AO69:AQ69))</f>
        <v/>
      </c>
      <c r="BJ69" s="105" t="str">
        <f t="shared" si="337"/>
        <v/>
      </c>
      <c r="BK69" s="105" t="str">
        <f t="shared" si="337"/>
        <v/>
      </c>
      <c r="BL69" s="105" t="str">
        <f t="shared" si="337"/>
        <v/>
      </c>
      <c r="BM69" s="105" t="str">
        <f t="shared" si="337"/>
        <v/>
      </c>
      <c r="BN69" s="105" t="str">
        <f t="shared" si="337"/>
        <v/>
      </c>
      <c r="BO69" s="105" t="str">
        <f t="shared" si="337"/>
        <v/>
      </c>
      <c r="BP69" s="105" t="str">
        <f t="shared" si="337"/>
        <v/>
      </c>
      <c r="BQ69" s="105" t="str">
        <f t="shared" si="337"/>
        <v/>
      </c>
      <c r="BR69" s="105" t="str">
        <f t="shared" si="337"/>
        <v/>
      </c>
      <c r="BS69" s="105" t="str">
        <f t="shared" si="337"/>
        <v/>
      </c>
      <c r="BT69" s="105" t="str">
        <f t="shared" si="337"/>
        <v/>
      </c>
      <c r="BU69" s="105" t="str">
        <f t="shared" si="337"/>
        <v/>
      </c>
      <c r="BV69" s="105" t="str">
        <f t="shared" si="337"/>
        <v/>
      </c>
      <c r="BW69" s="105" t="str">
        <f t="shared" si="337"/>
        <v/>
      </c>
      <c r="BX69" s="105" t="str">
        <f t="shared" si="337"/>
        <v/>
      </c>
      <c r="BY69" s="105" t="str">
        <f t="shared" si="337"/>
        <v/>
      </c>
      <c r="BZ69" s="105" t="str">
        <f t="shared" si="337"/>
        <v/>
      </c>
      <c r="CA69" s="158" t="str">
        <f>IF(OR($C69="",$F69=""),"",IF(ABS(BI69-BI68)&gt;2,BI69,IF(ABS(BJ69-BJ68)&gt;1,BJ69,IF(BK69&lt;&gt;BK68,BK69,IF(BL69&lt;&gt;BL68,BL69,IF(BM69&lt;&gt;BM68,BM69,IF(BN69&lt;&gt;BN68,BN69,IF(BO69&lt;&gt;BO68,BO69,IF(BP69&lt;&gt;BP68,BP69,IF(BQ69&lt;&gt;BQ68,BQ69,IF(BR69&lt;&gt;BR68,BR69,IF(BS69&lt;&gt;BS68,BS69,IF(BT69&lt;&gt;BT68,BT69,IF(BU69&lt;&gt;BU68,BU69,IF(BV69&lt;&gt;BV68,BV69,IF(BW69&lt;&gt;BW68,BW69,IF(BX69&lt;&gt;BX68,BX69,IF(BY69&lt;&gt;BY68,BY69,IF(BZ69&lt;&gt;BZ68,BZ69,CONCATENATE(BZ69,"?"))))))))))))))))))))</f>
        <v/>
      </c>
      <c r="CB69" s="158"/>
      <c r="CC69" s="158"/>
      <c r="CD69" s="158"/>
      <c r="CE69" s="158" t="str">
        <f>IF(AND(C68&lt;&gt;"",C69&lt;&gt;"",F68="",F69=""),"You need to select the competition in column B","")</f>
        <v/>
      </c>
      <c r="CF69" s="105"/>
      <c r="CG69" s="156"/>
      <c r="CH69" s="156"/>
      <c r="CI69" s="156"/>
      <c r="CJ69" s="156"/>
      <c r="CK69" s="105"/>
      <c r="CL69" s="156"/>
      <c r="CM69" s="156"/>
      <c r="CN69" s="105"/>
    </row>
    <row r="70" ht="9.0" customHeight="1">
      <c r="A70" s="152">
        <f t="shared" si="22"/>
        <v>0</v>
      </c>
      <c r="B70" s="93"/>
      <c r="C70" s="99"/>
      <c r="D70" s="153" t="str">
        <f t="shared" si="6"/>
        <v>   </v>
      </c>
      <c r="E70" s="154" t="str">
        <f t="shared" si="7"/>
        <v>   </v>
      </c>
      <c r="F70" s="155" t="str">
        <f t="array" ref="F70">IFERROR(IF($C70="","",INDEX(Entries!$J$2:$K999,MATCH(1,($C70=Entries!$J$2:$J999)*(Entries!$C$2:$C999=$B70),0),2)),"")</f>
        <v/>
      </c>
      <c r="G70" s="106" t="str">
        <f>IF(F70="","",F71)</f>
        <v/>
      </c>
      <c r="H70" s="106" t="str">
        <f t="shared" si="8"/>
        <v/>
      </c>
      <c r="I70" s="156" t="str">
        <f t="shared" ref="I70:T70" si="338">IF($H70="","",IF(RAND()&lt;$H70,1,0))</f>
        <v/>
      </c>
      <c r="J70" s="156" t="str">
        <f t="shared" si="338"/>
        <v/>
      </c>
      <c r="K70" s="156" t="str">
        <f t="shared" si="338"/>
        <v/>
      </c>
      <c r="L70" s="156" t="str">
        <f t="shared" si="338"/>
        <v/>
      </c>
      <c r="M70" s="156" t="str">
        <f t="shared" si="338"/>
        <v/>
      </c>
      <c r="N70" s="156" t="str">
        <f t="shared" si="338"/>
        <v/>
      </c>
      <c r="O70" s="156" t="str">
        <f t="shared" si="338"/>
        <v/>
      </c>
      <c r="P70" s="156" t="str">
        <f t="shared" si="338"/>
        <v/>
      </c>
      <c r="Q70" s="156" t="str">
        <f t="shared" si="338"/>
        <v/>
      </c>
      <c r="R70" s="156" t="str">
        <f t="shared" si="338"/>
        <v/>
      </c>
      <c r="S70" s="156" t="str">
        <f t="shared" si="338"/>
        <v/>
      </c>
      <c r="T70" s="156" t="str">
        <f t="shared" si="338"/>
        <v/>
      </c>
      <c r="U70" s="157" t="str">
        <f t="shared" si="10"/>
        <v/>
      </c>
      <c r="V70" s="106" t="str">
        <f t="shared" si="11"/>
        <v/>
      </c>
      <c r="W70" s="156" t="str">
        <f t="shared" ref="W70:AH70" si="339">IF($V70="","",IF(RAND()&lt;$V70,1,0))</f>
        <v/>
      </c>
      <c r="X70" s="156" t="str">
        <f t="shared" si="339"/>
        <v/>
      </c>
      <c r="Y70" s="156" t="str">
        <f t="shared" si="339"/>
        <v/>
      </c>
      <c r="Z70" s="156" t="str">
        <f t="shared" si="339"/>
        <v/>
      </c>
      <c r="AA70" s="156" t="str">
        <f t="shared" si="339"/>
        <v/>
      </c>
      <c r="AB70" s="156" t="str">
        <f t="shared" si="339"/>
        <v/>
      </c>
      <c r="AC70" s="156" t="str">
        <f t="shared" si="339"/>
        <v/>
      </c>
      <c r="AD70" s="156" t="str">
        <f t="shared" si="339"/>
        <v/>
      </c>
      <c r="AE70" s="156" t="str">
        <f t="shared" si="339"/>
        <v/>
      </c>
      <c r="AF70" s="156" t="str">
        <f t="shared" si="339"/>
        <v/>
      </c>
      <c r="AG70" s="156" t="str">
        <f t="shared" si="339"/>
        <v/>
      </c>
      <c r="AH70" s="156" t="str">
        <f t="shared" si="339"/>
        <v/>
      </c>
      <c r="AI70" s="157" t="str">
        <f t="shared" si="13"/>
        <v/>
      </c>
      <c r="AJ70" s="156" t="str">
        <f t="shared" ref="AJ70:AM70" si="340">IF($V70="","",IF(RAND()&lt;$V70,1,0))</f>
        <v/>
      </c>
      <c r="AK70" s="156" t="str">
        <f t="shared" si="340"/>
        <v/>
      </c>
      <c r="AL70" s="156" t="str">
        <f t="shared" si="340"/>
        <v/>
      </c>
      <c r="AM70" s="156" t="str">
        <f t="shared" si="340"/>
        <v/>
      </c>
      <c r="AN70" s="157" t="str">
        <f>IF($V70="","",IF(OR(AND($F$2=TRUE,U70+(2*AI70)=(2*U71)+AI71),AND($F$2=0,U70+AI70=U71+AI71)),SUM($AJ70:$AM70),0))</f>
        <v/>
      </c>
      <c r="AO70" s="105" t="str">
        <f t="shared" ref="AO70:BH70" si="341">IF(OR($C70="",$F70=""),"",IF(RAND()&lt;0.65,1,0))</f>
        <v/>
      </c>
      <c r="AP70" s="105" t="str">
        <f t="shared" si="341"/>
        <v/>
      </c>
      <c r="AQ70" s="105" t="str">
        <f t="shared" si="341"/>
        <v/>
      </c>
      <c r="AR70" s="105" t="str">
        <f t="shared" si="341"/>
        <v/>
      </c>
      <c r="AS70" s="105" t="str">
        <f t="shared" si="341"/>
        <v/>
      </c>
      <c r="AT70" s="105" t="str">
        <f t="shared" si="341"/>
        <v/>
      </c>
      <c r="AU70" s="105" t="str">
        <f t="shared" si="341"/>
        <v/>
      </c>
      <c r="AV70" s="105" t="str">
        <f t="shared" si="341"/>
        <v/>
      </c>
      <c r="AW70" s="105" t="str">
        <f t="shared" si="341"/>
        <v/>
      </c>
      <c r="AX70" s="105" t="str">
        <f t="shared" si="341"/>
        <v/>
      </c>
      <c r="AY70" s="105" t="str">
        <f t="shared" si="341"/>
        <v/>
      </c>
      <c r="AZ70" s="105" t="str">
        <f t="shared" si="341"/>
        <v/>
      </c>
      <c r="BA70" s="105" t="str">
        <f t="shared" si="341"/>
        <v/>
      </c>
      <c r="BB70" s="105" t="str">
        <f t="shared" si="341"/>
        <v/>
      </c>
      <c r="BC70" s="105" t="str">
        <f t="shared" si="341"/>
        <v/>
      </c>
      <c r="BD70" s="105" t="str">
        <f t="shared" si="341"/>
        <v/>
      </c>
      <c r="BE70" s="105" t="str">
        <f t="shared" si="341"/>
        <v/>
      </c>
      <c r="BF70" s="105" t="str">
        <f t="shared" si="341"/>
        <v/>
      </c>
      <c r="BG70" s="105" t="str">
        <f t="shared" si="341"/>
        <v/>
      </c>
      <c r="BH70" s="105" t="str">
        <f t="shared" si="341"/>
        <v/>
      </c>
      <c r="BI70" s="105" t="str">
        <f t="shared" ref="BI70:BZ70" si="342">IF($C70="","",SUM($AO70:AQ70))</f>
        <v/>
      </c>
      <c r="BJ70" s="105" t="str">
        <f t="shared" si="342"/>
        <v/>
      </c>
      <c r="BK70" s="105" t="str">
        <f t="shared" si="342"/>
        <v/>
      </c>
      <c r="BL70" s="105" t="str">
        <f t="shared" si="342"/>
        <v/>
      </c>
      <c r="BM70" s="105" t="str">
        <f t="shared" si="342"/>
        <v/>
      </c>
      <c r="BN70" s="105" t="str">
        <f t="shared" si="342"/>
        <v/>
      </c>
      <c r="BO70" s="105" t="str">
        <f t="shared" si="342"/>
        <v/>
      </c>
      <c r="BP70" s="105" t="str">
        <f t="shared" si="342"/>
        <v/>
      </c>
      <c r="BQ70" s="105" t="str">
        <f t="shared" si="342"/>
        <v/>
      </c>
      <c r="BR70" s="105" t="str">
        <f t="shared" si="342"/>
        <v/>
      </c>
      <c r="BS70" s="105" t="str">
        <f t="shared" si="342"/>
        <v/>
      </c>
      <c r="BT70" s="105" t="str">
        <f t="shared" si="342"/>
        <v/>
      </c>
      <c r="BU70" s="105" t="str">
        <f t="shared" si="342"/>
        <v/>
      </c>
      <c r="BV70" s="105" t="str">
        <f t="shared" si="342"/>
        <v/>
      </c>
      <c r="BW70" s="105" t="str">
        <f t="shared" si="342"/>
        <v/>
      </c>
      <c r="BX70" s="105" t="str">
        <f t="shared" si="342"/>
        <v/>
      </c>
      <c r="BY70" s="105" t="str">
        <f t="shared" si="342"/>
        <v/>
      </c>
      <c r="BZ70" s="105" t="str">
        <f t="shared" si="342"/>
        <v/>
      </c>
      <c r="CA70" s="158" t="str">
        <f>IF(OR($C70="",$F70=""),"",IF(ABS(BI70-BI71)&gt;2,BI70,IF(ABS(BJ70-BJ71)&gt;1,BJ70,IF(BK70&lt;&gt;BK71,BK70,IF(BL70&lt;&gt;BL71,BL70,IF(BM70&lt;&gt;BM71,BM70,IF(BN70&lt;&gt;BN71,BN70,IF(BO70&lt;&gt;BO71,BO70,IF(BP70&lt;&gt;BP71,BP70,IF(BQ70&lt;&gt;BQ71,BQ70,IF(BR70&lt;&gt;BR71,BR70,IF(BS70&lt;&gt;BS71,BS70,IF(BT70&lt;&gt;BT71,BT70,IF(BU70&lt;&gt;BU71,BU70,IF(BV70&lt;&gt;BV71,BV70,IF(BW70&lt;&gt;BW71,BW70,IF(BX70&lt;&gt;BX71,BX70,IF(BY70&lt;&gt;BY71,BY70,IF(BZ70&lt;&gt;BZ71,BZ70,CONCATENATE(BZ70,"?"))))))))))))))))))))</f>
        <v/>
      </c>
      <c r="CB70" s="158" t="str">
        <f>IF(OR($C70="",$F70=""),"",IF(U70+AI70&gt;U71+AI71,1,IF(U70+AI70&lt;U71+AI71,2,IF(CC70&gt;CD70,1,IF(CC70&lt;CD70,2,IF(U70+AI70+AN70&gt;U71+AI71+AN71,1,IF(U70+AI70+AN70&lt;U71+AI71+AN71,2,IF(AI70+AN70&gt;U71,1,IF(AI70+AN70&lt;U71,2,IF(CA70&gt;CA71,1,IF(CA71&gt;CA70,2,0)))))))))))</f>
        <v/>
      </c>
      <c r="CC70" s="105" t="str">
        <f>IF(OR($C70="",$F70=""),"",(AI70+AN70)*$F$2)</f>
        <v/>
      </c>
      <c r="CD70" s="105" t="str">
        <f>IF(OR($C70="",$F70=""),"",U71*$F$2)</f>
        <v/>
      </c>
      <c r="CE70" s="105" t="str">
        <f>IF(OR($C70="",$F70=""),"",CONCATENATE(RIGHT(C70,5)," ",REPT(" ",31-LEN(C70)),LEFT(C70,LEN(C70)-6),"  "))</f>
        <v/>
      </c>
      <c r="CF70" s="105" t="str">
        <f>IF(OR($C70="",$F70=""),"",CONCATENATE(RIGHT(C70,5)," ",REPT(" ",31-LEN(C70)),IF(CB70=1,"[b]",""),IF(AND(CB70=1,D$1&lt;&gt;""),CONCATENATE("[color=",D$1,"]"),IF(AND(CB70=2,D$2&lt;&gt;""),CONCATENATE("[color=",D$2,"]"),"")),LEFT(C70,LEN(C70)-6),IF(CB70=1,CONCATENATE(IF(D$1&lt;&gt;"","[/color]",""),"[/b]"),IF(AND(CB70=2,D$2&lt;&gt;""),"[/color]","")),"  "))</f>
        <v/>
      </c>
      <c r="CG70" s="156" t="str">
        <f>IF(OR($C70="",$F70=""),"",IF(OR(AND(U70+AI70=U71+AI71,CC70&gt;CD70),AND(U70=AI71,U71=AI70,AN70=AN71,AN70&gt;0)),"a",IF(AND(U70=AI71,U71=AI70,AN70=AN71,CA70&gt;CA71),"p"," ")))</f>
        <v/>
      </c>
      <c r="CH70" s="156" t="str">
        <f>IF(OR($C70="",$F70=""),"",IF(AND(U70=AI71,U71=AI70),CONCATENATE(IF(U70+AI70+AN70&lt;10," ",""),U70+AI70+AN70,"–",U71+AI71+AN71,IF(U71+AI71+AN71&lt;10," ","")),CONCATENATE(IF(U70+AI70&lt;10," ",""),U70+AI70,"–",U71+AI71,IF(U71+AI71&lt;10," ",""))))</f>
        <v/>
      </c>
      <c r="CI70" s="156" t="str">
        <f>IF(OR($C70="",$F70=""),"",IF(AND(U70+AI70=U71+AI71,CC70&lt;CD70),"a",IF(AND(U70=AI71,U71=AI70,AN70=0,AN71=0,CA70&lt;CA71),"p"," ")))</f>
        <v/>
      </c>
      <c r="CJ70" s="156" t="str">
        <f>IF(OR($C70="",$F70=""),"",CONCATENATE("  ",LEFT(C71,LEN(C71)-6),REPT(" ",31-LEN(C71))," ",RIGHT(C71,5)))</f>
        <v/>
      </c>
      <c r="CK70" s="105" t="str">
        <f>IF(OR($C70="",$F70=""),"",CONCATENATE("  ",IF(CB70=2,"[b]",""),IF(AND(CB70=2,D$1&lt;&gt;""),CONCATENATE("[color=",D$1,"]"),IF(AND(CB70=1,D$2&lt;&gt;""),CONCATENATE("[color=",D$2,"]"),"")),LEFT(C71,LEN(C71)-6),IF(CB70=2,CONCATENATE(IF(D$1&lt;&gt;"","[/color]",""),"[/b]"),IF(AND(CB70=1,D$2&lt;&gt;""),"[/color]","")),REPT(" ",31-LEN(C71))," ",RIGHT(C71,5)))</f>
        <v/>
      </c>
      <c r="CL70" s="156" t="str">
        <f>IF(OR($C70="",$F70=""),"",CONCATENATE(IF(U70&lt;10," ",""),U70,"–",U71,IF(U71&lt;10," ","")))</f>
        <v/>
      </c>
      <c r="CM70" s="156" t="str">
        <f>IF(OR($C70="",$F70=""),"",IF(AND(U70=AI71,U71=AI70),CONCATENATE(IF(AI70+AN70&lt;10," ",""),AI70+AN70,"–",AI71+AN71,IF(AI71+AN71&lt;10," ","")),CONCATENATE(IF(AI70&lt;10," ",""),AI70,"–",AI71,IF(AI71&lt;10," ",""))))</f>
        <v/>
      </c>
      <c r="CN70" s="105" t="str">
        <f>IF(OR($C70="",$F70=""),"",IF(AND(U70=AI71,U71=AI70,OR(AN70&lt;&gt;0,AN71&lt;&gt;0)),"(aet)",IF(AND(U70=AI71,U71=AI70,AN70=0,AN71=0),CONCATENATE("(",CA70,"–",CA71," pen)"),"")))</f>
        <v/>
      </c>
    </row>
    <row r="71" ht="9.0" customHeight="1">
      <c r="A71" s="152">
        <f t="shared" si="22"/>
        <v>0</v>
      </c>
      <c r="B71" s="93"/>
      <c r="C71" s="99"/>
      <c r="D71" s="159" t="str">
        <f t="shared" si="6"/>
        <v>   </v>
      </c>
      <c r="E71" s="154" t="str">
        <f t="shared" si="7"/>
        <v>   </v>
      </c>
      <c r="F71" s="155" t="str">
        <f t="array" ref="F71">IFERROR(IF($C71="","",INDEX(Entries!$J$2:$K999,MATCH(1,($C71=Entries!$J$2:$J999)*(Entries!$C$2:$C999=$B71),0),2)),"")</f>
        <v/>
      </c>
      <c r="G71" s="106" t="str">
        <f>IF(F71="","",F70)</f>
        <v/>
      </c>
      <c r="H71" s="106" t="str">
        <f t="shared" si="8"/>
        <v/>
      </c>
      <c r="I71" s="156" t="str">
        <f t="shared" ref="I71:T71" si="343">IF($H71="","",IF(RAND()&lt;$H71,1,0))</f>
        <v/>
      </c>
      <c r="J71" s="156" t="str">
        <f t="shared" si="343"/>
        <v/>
      </c>
      <c r="K71" s="156" t="str">
        <f t="shared" si="343"/>
        <v/>
      </c>
      <c r="L71" s="156" t="str">
        <f t="shared" si="343"/>
        <v/>
      </c>
      <c r="M71" s="156" t="str">
        <f t="shared" si="343"/>
        <v/>
      </c>
      <c r="N71" s="156" t="str">
        <f t="shared" si="343"/>
        <v/>
      </c>
      <c r="O71" s="156" t="str">
        <f t="shared" si="343"/>
        <v/>
      </c>
      <c r="P71" s="156" t="str">
        <f t="shared" si="343"/>
        <v/>
      </c>
      <c r="Q71" s="156" t="str">
        <f t="shared" si="343"/>
        <v/>
      </c>
      <c r="R71" s="156" t="str">
        <f t="shared" si="343"/>
        <v/>
      </c>
      <c r="S71" s="156" t="str">
        <f t="shared" si="343"/>
        <v/>
      </c>
      <c r="T71" s="156" t="str">
        <f t="shared" si="343"/>
        <v/>
      </c>
      <c r="U71" s="157" t="str">
        <f t="shared" si="10"/>
        <v/>
      </c>
      <c r="V71" s="106" t="str">
        <f t="shared" si="11"/>
        <v/>
      </c>
      <c r="W71" s="156" t="str">
        <f t="shared" ref="W71:AH71" si="344">IF($V71="","",IF(RAND()&lt;$V71,1,0))</f>
        <v/>
      </c>
      <c r="X71" s="156" t="str">
        <f t="shared" si="344"/>
        <v/>
      </c>
      <c r="Y71" s="156" t="str">
        <f t="shared" si="344"/>
        <v/>
      </c>
      <c r="Z71" s="156" t="str">
        <f t="shared" si="344"/>
        <v/>
      </c>
      <c r="AA71" s="156" t="str">
        <f t="shared" si="344"/>
        <v/>
      </c>
      <c r="AB71" s="156" t="str">
        <f t="shared" si="344"/>
        <v/>
      </c>
      <c r="AC71" s="156" t="str">
        <f t="shared" si="344"/>
        <v/>
      </c>
      <c r="AD71" s="156" t="str">
        <f t="shared" si="344"/>
        <v/>
      </c>
      <c r="AE71" s="156" t="str">
        <f t="shared" si="344"/>
        <v/>
      </c>
      <c r="AF71" s="156" t="str">
        <f t="shared" si="344"/>
        <v/>
      </c>
      <c r="AG71" s="156" t="str">
        <f t="shared" si="344"/>
        <v/>
      </c>
      <c r="AH71" s="156" t="str">
        <f t="shared" si="344"/>
        <v/>
      </c>
      <c r="AI71" s="157" t="str">
        <f t="shared" si="13"/>
        <v/>
      </c>
      <c r="AJ71" s="156" t="str">
        <f t="shared" ref="AJ71:AM71" si="345">IF($V71="","",IF(RAND()&lt;$V71,1,0))</f>
        <v/>
      </c>
      <c r="AK71" s="156" t="str">
        <f t="shared" si="345"/>
        <v/>
      </c>
      <c r="AL71" s="156" t="str">
        <f t="shared" si="345"/>
        <v/>
      </c>
      <c r="AM71" s="156" t="str">
        <f t="shared" si="345"/>
        <v/>
      </c>
      <c r="AN71" s="157" t="str">
        <f>IF($V70="","",IF(OR(AND($F$2=TRUE,U71+(2*AI71)=(2*U70)+AI70),AND($F$2=0,U71+AI71=U70+AI70)),SUM($AJ71:$AM71),0))</f>
        <v/>
      </c>
      <c r="AO71" s="105" t="str">
        <f t="shared" ref="AO71:BH71" si="346">IF(OR($C71="",$F71=""),"",IF(RAND()&lt;0.65,1,0))</f>
        <v/>
      </c>
      <c r="AP71" s="105" t="str">
        <f t="shared" si="346"/>
        <v/>
      </c>
      <c r="AQ71" s="105" t="str">
        <f t="shared" si="346"/>
        <v/>
      </c>
      <c r="AR71" s="105" t="str">
        <f t="shared" si="346"/>
        <v/>
      </c>
      <c r="AS71" s="105" t="str">
        <f t="shared" si="346"/>
        <v/>
      </c>
      <c r="AT71" s="105" t="str">
        <f t="shared" si="346"/>
        <v/>
      </c>
      <c r="AU71" s="105" t="str">
        <f t="shared" si="346"/>
        <v/>
      </c>
      <c r="AV71" s="105" t="str">
        <f t="shared" si="346"/>
        <v/>
      </c>
      <c r="AW71" s="105" t="str">
        <f t="shared" si="346"/>
        <v/>
      </c>
      <c r="AX71" s="105" t="str">
        <f t="shared" si="346"/>
        <v/>
      </c>
      <c r="AY71" s="105" t="str">
        <f t="shared" si="346"/>
        <v/>
      </c>
      <c r="AZ71" s="105" t="str">
        <f t="shared" si="346"/>
        <v/>
      </c>
      <c r="BA71" s="105" t="str">
        <f t="shared" si="346"/>
        <v/>
      </c>
      <c r="BB71" s="105" t="str">
        <f t="shared" si="346"/>
        <v/>
      </c>
      <c r="BC71" s="105" t="str">
        <f t="shared" si="346"/>
        <v/>
      </c>
      <c r="BD71" s="105" t="str">
        <f t="shared" si="346"/>
        <v/>
      </c>
      <c r="BE71" s="105" t="str">
        <f t="shared" si="346"/>
        <v/>
      </c>
      <c r="BF71" s="105" t="str">
        <f t="shared" si="346"/>
        <v/>
      </c>
      <c r="BG71" s="105" t="str">
        <f t="shared" si="346"/>
        <v/>
      </c>
      <c r="BH71" s="105" t="str">
        <f t="shared" si="346"/>
        <v/>
      </c>
      <c r="BI71" s="105" t="str">
        <f t="shared" ref="BI71:BZ71" si="347">IF($C71="","",SUM($AO71:AQ71))</f>
        <v/>
      </c>
      <c r="BJ71" s="105" t="str">
        <f t="shared" si="347"/>
        <v/>
      </c>
      <c r="BK71" s="105" t="str">
        <f t="shared" si="347"/>
        <v/>
      </c>
      <c r="BL71" s="105" t="str">
        <f t="shared" si="347"/>
        <v/>
      </c>
      <c r="BM71" s="105" t="str">
        <f t="shared" si="347"/>
        <v/>
      </c>
      <c r="BN71" s="105" t="str">
        <f t="shared" si="347"/>
        <v/>
      </c>
      <c r="BO71" s="105" t="str">
        <f t="shared" si="347"/>
        <v/>
      </c>
      <c r="BP71" s="105" t="str">
        <f t="shared" si="347"/>
        <v/>
      </c>
      <c r="BQ71" s="105" t="str">
        <f t="shared" si="347"/>
        <v/>
      </c>
      <c r="BR71" s="105" t="str">
        <f t="shared" si="347"/>
        <v/>
      </c>
      <c r="BS71" s="105" t="str">
        <f t="shared" si="347"/>
        <v/>
      </c>
      <c r="BT71" s="105" t="str">
        <f t="shared" si="347"/>
        <v/>
      </c>
      <c r="BU71" s="105" t="str">
        <f t="shared" si="347"/>
        <v/>
      </c>
      <c r="BV71" s="105" t="str">
        <f t="shared" si="347"/>
        <v/>
      </c>
      <c r="BW71" s="105" t="str">
        <f t="shared" si="347"/>
        <v/>
      </c>
      <c r="BX71" s="105" t="str">
        <f t="shared" si="347"/>
        <v/>
      </c>
      <c r="BY71" s="105" t="str">
        <f t="shared" si="347"/>
        <v/>
      </c>
      <c r="BZ71" s="105" t="str">
        <f t="shared" si="347"/>
        <v/>
      </c>
      <c r="CA71" s="158" t="str">
        <f>IF(OR($C71="",$F71=""),"",IF(ABS(BI71-BI70)&gt;2,BI71,IF(ABS(BJ71-BJ70)&gt;1,BJ71,IF(BK71&lt;&gt;BK70,BK71,IF(BL71&lt;&gt;BL70,BL71,IF(BM71&lt;&gt;BM70,BM71,IF(BN71&lt;&gt;BN70,BN71,IF(BO71&lt;&gt;BO70,BO71,IF(BP71&lt;&gt;BP70,BP71,IF(BQ71&lt;&gt;BQ70,BQ71,IF(BR71&lt;&gt;BR70,BR71,IF(BS71&lt;&gt;BS70,BS71,IF(BT71&lt;&gt;BT70,BT71,IF(BU71&lt;&gt;BU70,BU71,IF(BV71&lt;&gt;BV70,BV71,IF(BW71&lt;&gt;BW70,BW71,IF(BX71&lt;&gt;BX70,BX71,IF(BY71&lt;&gt;BY70,BY71,IF(BZ71&lt;&gt;BZ70,BZ71,CONCATENATE(BZ71,"?"))))))))))))))))))))</f>
        <v/>
      </c>
      <c r="CB71" s="158"/>
      <c r="CC71" s="158"/>
      <c r="CD71" s="158"/>
      <c r="CE71" s="158" t="str">
        <f>IF(AND(C70&lt;&gt;"",C71&lt;&gt;"",F70="",F71=""),"You need to select the competition in column B","")</f>
        <v/>
      </c>
      <c r="CF71" s="105"/>
      <c r="CG71" s="156"/>
      <c r="CH71" s="156"/>
      <c r="CI71" s="156"/>
      <c r="CJ71" s="156"/>
      <c r="CK71" s="105"/>
      <c r="CL71" s="156"/>
      <c r="CM71" s="156"/>
      <c r="CN71" s="105"/>
    </row>
    <row r="72" ht="9.0" customHeight="1">
      <c r="A72" s="152">
        <f t="shared" si="22"/>
        <v>1</v>
      </c>
      <c r="B72" s="93"/>
      <c r="C72" s="99"/>
      <c r="D72" s="153" t="str">
        <f t="shared" si="6"/>
        <v>   </v>
      </c>
      <c r="E72" s="154" t="str">
        <f t="shared" si="7"/>
        <v>   </v>
      </c>
      <c r="F72" s="155" t="str">
        <f t="array" ref="F72">IFERROR(IF($C72="","",INDEX(Entries!$J$2:$K999,MATCH(1,($C72=Entries!$J$2:$J999)*(Entries!$C$2:$C999=$B72),0),2)),"")</f>
        <v/>
      </c>
      <c r="G72" s="106" t="str">
        <f>IF(F72="","",F73)</f>
        <v/>
      </c>
      <c r="H72" s="106" t="str">
        <f t="shared" si="8"/>
        <v/>
      </c>
      <c r="I72" s="156" t="str">
        <f t="shared" ref="I72:T72" si="348">IF($H72="","",IF(RAND()&lt;$H72,1,0))</f>
        <v/>
      </c>
      <c r="J72" s="156" t="str">
        <f t="shared" si="348"/>
        <v/>
      </c>
      <c r="K72" s="156" t="str">
        <f t="shared" si="348"/>
        <v/>
      </c>
      <c r="L72" s="156" t="str">
        <f t="shared" si="348"/>
        <v/>
      </c>
      <c r="M72" s="156" t="str">
        <f t="shared" si="348"/>
        <v/>
      </c>
      <c r="N72" s="156" t="str">
        <f t="shared" si="348"/>
        <v/>
      </c>
      <c r="O72" s="156" t="str">
        <f t="shared" si="348"/>
        <v/>
      </c>
      <c r="P72" s="156" t="str">
        <f t="shared" si="348"/>
        <v/>
      </c>
      <c r="Q72" s="156" t="str">
        <f t="shared" si="348"/>
        <v/>
      </c>
      <c r="R72" s="156" t="str">
        <f t="shared" si="348"/>
        <v/>
      </c>
      <c r="S72" s="156" t="str">
        <f t="shared" si="348"/>
        <v/>
      </c>
      <c r="T72" s="156" t="str">
        <f t="shared" si="348"/>
        <v/>
      </c>
      <c r="U72" s="157" t="str">
        <f t="shared" si="10"/>
        <v/>
      </c>
      <c r="V72" s="106" t="str">
        <f t="shared" si="11"/>
        <v/>
      </c>
      <c r="W72" s="156" t="str">
        <f t="shared" ref="W72:AH72" si="349">IF($V72="","",IF(RAND()&lt;$V72,1,0))</f>
        <v/>
      </c>
      <c r="X72" s="156" t="str">
        <f t="shared" si="349"/>
        <v/>
      </c>
      <c r="Y72" s="156" t="str">
        <f t="shared" si="349"/>
        <v/>
      </c>
      <c r="Z72" s="156" t="str">
        <f t="shared" si="349"/>
        <v/>
      </c>
      <c r="AA72" s="156" t="str">
        <f t="shared" si="349"/>
        <v/>
      </c>
      <c r="AB72" s="156" t="str">
        <f t="shared" si="349"/>
        <v/>
      </c>
      <c r="AC72" s="156" t="str">
        <f t="shared" si="349"/>
        <v/>
      </c>
      <c r="AD72" s="156" t="str">
        <f t="shared" si="349"/>
        <v/>
      </c>
      <c r="AE72" s="156" t="str">
        <f t="shared" si="349"/>
        <v/>
      </c>
      <c r="AF72" s="156" t="str">
        <f t="shared" si="349"/>
        <v/>
      </c>
      <c r="AG72" s="156" t="str">
        <f t="shared" si="349"/>
        <v/>
      </c>
      <c r="AH72" s="156" t="str">
        <f t="shared" si="349"/>
        <v/>
      </c>
      <c r="AI72" s="157" t="str">
        <f t="shared" si="13"/>
        <v/>
      </c>
      <c r="AJ72" s="156" t="str">
        <f t="shared" ref="AJ72:AM72" si="350">IF($V72="","",IF(RAND()&lt;$V72,1,0))</f>
        <v/>
      </c>
      <c r="AK72" s="156" t="str">
        <f t="shared" si="350"/>
        <v/>
      </c>
      <c r="AL72" s="156" t="str">
        <f t="shared" si="350"/>
        <v/>
      </c>
      <c r="AM72" s="156" t="str">
        <f t="shared" si="350"/>
        <v/>
      </c>
      <c r="AN72" s="157" t="str">
        <f>IF($V72="","",IF(OR(AND($F$2=TRUE,U72+(2*AI72)=(2*U73)+AI73),AND($F$2=0,U72+AI72=U73+AI73)),SUM($AJ72:$AM72),0))</f>
        <v/>
      </c>
      <c r="AO72" s="105" t="str">
        <f t="shared" ref="AO72:BH72" si="351">IF(OR($C72="",$F72=""),"",IF(RAND()&lt;0.65,1,0))</f>
        <v/>
      </c>
      <c r="AP72" s="105" t="str">
        <f t="shared" si="351"/>
        <v/>
      </c>
      <c r="AQ72" s="105" t="str">
        <f t="shared" si="351"/>
        <v/>
      </c>
      <c r="AR72" s="105" t="str">
        <f t="shared" si="351"/>
        <v/>
      </c>
      <c r="AS72" s="105" t="str">
        <f t="shared" si="351"/>
        <v/>
      </c>
      <c r="AT72" s="105" t="str">
        <f t="shared" si="351"/>
        <v/>
      </c>
      <c r="AU72" s="105" t="str">
        <f t="shared" si="351"/>
        <v/>
      </c>
      <c r="AV72" s="105" t="str">
        <f t="shared" si="351"/>
        <v/>
      </c>
      <c r="AW72" s="105" t="str">
        <f t="shared" si="351"/>
        <v/>
      </c>
      <c r="AX72" s="105" t="str">
        <f t="shared" si="351"/>
        <v/>
      </c>
      <c r="AY72" s="105" t="str">
        <f t="shared" si="351"/>
        <v/>
      </c>
      <c r="AZ72" s="105" t="str">
        <f t="shared" si="351"/>
        <v/>
      </c>
      <c r="BA72" s="105" t="str">
        <f t="shared" si="351"/>
        <v/>
      </c>
      <c r="BB72" s="105" t="str">
        <f t="shared" si="351"/>
        <v/>
      </c>
      <c r="BC72" s="105" t="str">
        <f t="shared" si="351"/>
        <v/>
      </c>
      <c r="BD72" s="105" t="str">
        <f t="shared" si="351"/>
        <v/>
      </c>
      <c r="BE72" s="105" t="str">
        <f t="shared" si="351"/>
        <v/>
      </c>
      <c r="BF72" s="105" t="str">
        <f t="shared" si="351"/>
        <v/>
      </c>
      <c r="BG72" s="105" t="str">
        <f t="shared" si="351"/>
        <v/>
      </c>
      <c r="BH72" s="105" t="str">
        <f t="shared" si="351"/>
        <v/>
      </c>
      <c r="BI72" s="105" t="str">
        <f t="shared" ref="BI72:BZ72" si="352">IF($C72="","",SUM($AO72:AQ72))</f>
        <v/>
      </c>
      <c r="BJ72" s="105" t="str">
        <f t="shared" si="352"/>
        <v/>
      </c>
      <c r="BK72" s="105" t="str">
        <f t="shared" si="352"/>
        <v/>
      </c>
      <c r="BL72" s="105" t="str">
        <f t="shared" si="352"/>
        <v/>
      </c>
      <c r="BM72" s="105" t="str">
        <f t="shared" si="352"/>
        <v/>
      </c>
      <c r="BN72" s="105" t="str">
        <f t="shared" si="352"/>
        <v/>
      </c>
      <c r="BO72" s="105" t="str">
        <f t="shared" si="352"/>
        <v/>
      </c>
      <c r="BP72" s="105" t="str">
        <f t="shared" si="352"/>
        <v/>
      </c>
      <c r="BQ72" s="105" t="str">
        <f t="shared" si="352"/>
        <v/>
      </c>
      <c r="BR72" s="105" t="str">
        <f t="shared" si="352"/>
        <v/>
      </c>
      <c r="BS72" s="105" t="str">
        <f t="shared" si="352"/>
        <v/>
      </c>
      <c r="BT72" s="105" t="str">
        <f t="shared" si="352"/>
        <v/>
      </c>
      <c r="BU72" s="105" t="str">
        <f t="shared" si="352"/>
        <v/>
      </c>
      <c r="BV72" s="105" t="str">
        <f t="shared" si="352"/>
        <v/>
      </c>
      <c r="BW72" s="105" t="str">
        <f t="shared" si="352"/>
        <v/>
      </c>
      <c r="BX72" s="105" t="str">
        <f t="shared" si="352"/>
        <v/>
      </c>
      <c r="BY72" s="105" t="str">
        <f t="shared" si="352"/>
        <v/>
      </c>
      <c r="BZ72" s="105" t="str">
        <f t="shared" si="352"/>
        <v/>
      </c>
      <c r="CA72" s="158" t="str">
        <f>IF(OR($C72="",$F72=""),"",IF(ABS(BI72-BI73)&gt;2,BI72,IF(ABS(BJ72-BJ73)&gt;1,BJ72,IF(BK72&lt;&gt;BK73,BK72,IF(BL72&lt;&gt;BL73,BL72,IF(BM72&lt;&gt;BM73,BM72,IF(BN72&lt;&gt;BN73,BN72,IF(BO72&lt;&gt;BO73,BO72,IF(BP72&lt;&gt;BP73,BP72,IF(BQ72&lt;&gt;BQ73,BQ72,IF(BR72&lt;&gt;BR73,BR72,IF(BS72&lt;&gt;BS73,BS72,IF(BT72&lt;&gt;BT73,BT72,IF(BU72&lt;&gt;BU73,BU72,IF(BV72&lt;&gt;BV73,BV72,IF(BW72&lt;&gt;BW73,BW72,IF(BX72&lt;&gt;BX73,BX72,IF(BY72&lt;&gt;BY73,BY72,IF(BZ72&lt;&gt;BZ73,BZ72,CONCATENATE(BZ72,"?"))))))))))))))))))))</f>
        <v/>
      </c>
      <c r="CB72" s="158" t="str">
        <f>IF(OR($C72="",$F72=""),"",IF(U72+AI72&gt;U73+AI73,1,IF(U72+AI72&lt;U73+AI73,2,IF(CC72&gt;CD72,1,IF(CC72&lt;CD72,2,IF(U72+AI72+AN72&gt;U73+AI73+AN73,1,IF(U72+AI72+AN72&lt;U73+AI73+AN73,2,IF(AI72+AN72&gt;U73,1,IF(AI72+AN72&lt;U73,2,IF(CA72&gt;CA73,1,IF(CA73&gt;CA72,2,0)))))))))))</f>
        <v/>
      </c>
      <c r="CC72" s="105" t="str">
        <f>IF(OR($C72="",$F72=""),"",(AI72+AN72)*$F$2)</f>
        <v/>
      </c>
      <c r="CD72" s="105" t="str">
        <f>IF(OR($C72="",$F72=""),"",U73*$F$2)</f>
        <v/>
      </c>
      <c r="CE72" s="105" t="str">
        <f>IF(OR($C72="",$F72=""),"",CONCATENATE(RIGHT(C72,5)," ",REPT(" ",31-LEN(C72)),LEFT(C72,LEN(C72)-6),"  "))</f>
        <v/>
      </c>
      <c r="CF72" s="105" t="str">
        <f>IF(OR($C72="",$F72=""),"",CONCATENATE(RIGHT(C72,5)," ",REPT(" ",31-LEN(C72)),IF(CB72=1,"[b]",""),IF(AND(CB72=1,D$1&lt;&gt;""),CONCATENATE("[color=",D$1,"]"),IF(AND(CB72=2,D$2&lt;&gt;""),CONCATENATE("[color=",D$2,"]"),"")),LEFT(C72,LEN(C72)-6),IF(CB72=1,CONCATENATE(IF(D$1&lt;&gt;"","[/color]",""),"[/b]"),IF(AND(CB72=2,D$2&lt;&gt;""),"[/color]","")),"  "))</f>
        <v/>
      </c>
      <c r="CG72" s="156" t="str">
        <f>IF(OR($C72="",$F72=""),"",IF(OR(AND(U72+AI72=U73+AI73,CC72&gt;CD72),AND(U72=AI73,U73=AI72,AN72=AN73,AN72&gt;0)),"a",IF(AND(U72=AI73,U73=AI72,AN72=AN73,CA72&gt;CA73),"p"," ")))</f>
        <v/>
      </c>
      <c r="CH72" s="156" t="str">
        <f>IF(OR($C72="",$F72=""),"",IF(AND(U72=AI73,U73=AI72),CONCATENATE(IF(U72+AI72+AN72&lt;10," ",""),U72+AI72+AN72,"–",U73+AI73+AN73,IF(U73+AI73+AN73&lt;10," ","")),CONCATENATE(IF(U72+AI72&lt;10," ",""),U72+AI72,"–",U73+AI73,IF(U73+AI73&lt;10," ",""))))</f>
        <v/>
      </c>
      <c r="CI72" s="156" t="str">
        <f>IF(OR($C72="",$F72=""),"",IF(AND(U72+AI72=U73+AI73,CC72&lt;CD72),"a",IF(AND(U72=AI73,U73=AI72,AN72=0,AN73=0,CA72&lt;CA73),"p"," ")))</f>
        <v/>
      </c>
      <c r="CJ72" s="156" t="str">
        <f>IF(OR($C72="",$F72=""),"",CONCATENATE("  ",LEFT(C73,LEN(C73)-6),REPT(" ",31-LEN(C73))," ",RIGHT(C73,5)))</f>
        <v/>
      </c>
      <c r="CK72" s="105" t="str">
        <f>IF(OR($C72="",$F72=""),"",CONCATENATE("  ",IF(CB72=2,"[b]",""),IF(AND(CB72=2,D$1&lt;&gt;""),CONCATENATE("[color=",D$1,"]"),IF(AND(CB72=1,D$2&lt;&gt;""),CONCATENATE("[color=",D$2,"]"),"")),LEFT(C73,LEN(C73)-6),IF(CB72=2,CONCATENATE(IF(D$1&lt;&gt;"","[/color]",""),"[/b]"),IF(AND(CB72=1,D$2&lt;&gt;""),"[/color]","")),REPT(" ",31-LEN(C73))," ",RIGHT(C73,5)))</f>
        <v/>
      </c>
      <c r="CL72" s="156" t="str">
        <f>IF(OR($C72="",$F72=""),"",CONCATENATE(IF(U72&lt;10," ",""),U72,"–",U73,IF(U73&lt;10," ","")))</f>
        <v/>
      </c>
      <c r="CM72" s="156" t="str">
        <f>IF(OR($C72="",$F72=""),"",IF(AND(U72=AI73,U73=AI72),CONCATENATE(IF(AI72+AN72&lt;10," ",""),AI72+AN72,"–",AI73+AN73,IF(AI73+AN73&lt;10," ","")),CONCATENATE(IF(AI72&lt;10," ",""),AI72,"–",AI73,IF(AI73&lt;10," ",""))))</f>
        <v/>
      </c>
      <c r="CN72" s="105" t="str">
        <f>IF(OR($C72="",$F72=""),"",IF(AND(U72=AI73,U73=AI72,OR(AN72&lt;&gt;0,AN73&lt;&gt;0)),"(aet)",IF(AND(U72=AI73,U73=AI72,AN72=0,AN73=0),CONCATENATE("(",CA72,"–",CA73," pen)"),"")))</f>
        <v/>
      </c>
    </row>
    <row r="73" ht="9.0" customHeight="1">
      <c r="A73" s="152">
        <f t="shared" si="22"/>
        <v>1</v>
      </c>
      <c r="B73" s="93"/>
      <c r="C73" s="99"/>
      <c r="D73" s="159" t="str">
        <f t="shared" si="6"/>
        <v>   </v>
      </c>
      <c r="E73" s="154" t="str">
        <f t="shared" si="7"/>
        <v>   </v>
      </c>
      <c r="F73" s="155" t="str">
        <f t="array" ref="F73">IFERROR(IF($C73="","",INDEX(Entries!$J$2:$K999,MATCH(1,($C73=Entries!$J$2:$J999)*(Entries!$C$2:$C999=$B73),0),2)),"")</f>
        <v/>
      </c>
      <c r="G73" s="106" t="str">
        <f>IF(F73="","",F72)</f>
        <v/>
      </c>
      <c r="H73" s="106" t="str">
        <f t="shared" si="8"/>
        <v/>
      </c>
      <c r="I73" s="156" t="str">
        <f t="shared" ref="I73:T73" si="353">IF($H73="","",IF(RAND()&lt;$H73,1,0))</f>
        <v/>
      </c>
      <c r="J73" s="156" t="str">
        <f t="shared" si="353"/>
        <v/>
      </c>
      <c r="K73" s="156" t="str">
        <f t="shared" si="353"/>
        <v/>
      </c>
      <c r="L73" s="156" t="str">
        <f t="shared" si="353"/>
        <v/>
      </c>
      <c r="M73" s="156" t="str">
        <f t="shared" si="353"/>
        <v/>
      </c>
      <c r="N73" s="156" t="str">
        <f t="shared" si="353"/>
        <v/>
      </c>
      <c r="O73" s="156" t="str">
        <f t="shared" si="353"/>
        <v/>
      </c>
      <c r="P73" s="156" t="str">
        <f t="shared" si="353"/>
        <v/>
      </c>
      <c r="Q73" s="156" t="str">
        <f t="shared" si="353"/>
        <v/>
      </c>
      <c r="R73" s="156" t="str">
        <f t="shared" si="353"/>
        <v/>
      </c>
      <c r="S73" s="156" t="str">
        <f t="shared" si="353"/>
        <v/>
      </c>
      <c r="T73" s="156" t="str">
        <f t="shared" si="353"/>
        <v/>
      </c>
      <c r="U73" s="157" t="str">
        <f t="shared" si="10"/>
        <v/>
      </c>
      <c r="V73" s="106" t="str">
        <f t="shared" si="11"/>
        <v/>
      </c>
      <c r="W73" s="156" t="str">
        <f t="shared" ref="W73:AH73" si="354">IF($V73="","",IF(RAND()&lt;$V73,1,0))</f>
        <v/>
      </c>
      <c r="X73" s="156" t="str">
        <f t="shared" si="354"/>
        <v/>
      </c>
      <c r="Y73" s="156" t="str">
        <f t="shared" si="354"/>
        <v/>
      </c>
      <c r="Z73" s="156" t="str">
        <f t="shared" si="354"/>
        <v/>
      </c>
      <c r="AA73" s="156" t="str">
        <f t="shared" si="354"/>
        <v/>
      </c>
      <c r="AB73" s="156" t="str">
        <f t="shared" si="354"/>
        <v/>
      </c>
      <c r="AC73" s="156" t="str">
        <f t="shared" si="354"/>
        <v/>
      </c>
      <c r="AD73" s="156" t="str">
        <f t="shared" si="354"/>
        <v/>
      </c>
      <c r="AE73" s="156" t="str">
        <f t="shared" si="354"/>
        <v/>
      </c>
      <c r="AF73" s="156" t="str">
        <f t="shared" si="354"/>
        <v/>
      </c>
      <c r="AG73" s="156" t="str">
        <f t="shared" si="354"/>
        <v/>
      </c>
      <c r="AH73" s="156" t="str">
        <f t="shared" si="354"/>
        <v/>
      </c>
      <c r="AI73" s="157" t="str">
        <f t="shared" si="13"/>
        <v/>
      </c>
      <c r="AJ73" s="156" t="str">
        <f t="shared" ref="AJ73:AM73" si="355">IF($V73="","",IF(RAND()&lt;$V73,1,0))</f>
        <v/>
      </c>
      <c r="AK73" s="156" t="str">
        <f t="shared" si="355"/>
        <v/>
      </c>
      <c r="AL73" s="156" t="str">
        <f t="shared" si="355"/>
        <v/>
      </c>
      <c r="AM73" s="156" t="str">
        <f t="shared" si="355"/>
        <v/>
      </c>
      <c r="AN73" s="157" t="str">
        <f>IF($V72="","",IF(OR(AND($F$2=TRUE,U73+(2*AI73)=(2*U72)+AI72),AND($F$2=0,U73+AI73=U72+AI72)),SUM($AJ73:$AM73),0))</f>
        <v/>
      </c>
      <c r="AO73" s="105" t="str">
        <f t="shared" ref="AO73:BH73" si="356">IF(OR($C73="",$F73=""),"",IF(RAND()&lt;0.65,1,0))</f>
        <v/>
      </c>
      <c r="AP73" s="105" t="str">
        <f t="shared" si="356"/>
        <v/>
      </c>
      <c r="AQ73" s="105" t="str">
        <f t="shared" si="356"/>
        <v/>
      </c>
      <c r="AR73" s="105" t="str">
        <f t="shared" si="356"/>
        <v/>
      </c>
      <c r="AS73" s="105" t="str">
        <f t="shared" si="356"/>
        <v/>
      </c>
      <c r="AT73" s="105" t="str">
        <f t="shared" si="356"/>
        <v/>
      </c>
      <c r="AU73" s="105" t="str">
        <f t="shared" si="356"/>
        <v/>
      </c>
      <c r="AV73" s="105" t="str">
        <f t="shared" si="356"/>
        <v/>
      </c>
      <c r="AW73" s="105" t="str">
        <f t="shared" si="356"/>
        <v/>
      </c>
      <c r="AX73" s="105" t="str">
        <f t="shared" si="356"/>
        <v/>
      </c>
      <c r="AY73" s="105" t="str">
        <f t="shared" si="356"/>
        <v/>
      </c>
      <c r="AZ73" s="105" t="str">
        <f t="shared" si="356"/>
        <v/>
      </c>
      <c r="BA73" s="105" t="str">
        <f t="shared" si="356"/>
        <v/>
      </c>
      <c r="BB73" s="105" t="str">
        <f t="shared" si="356"/>
        <v/>
      </c>
      <c r="BC73" s="105" t="str">
        <f t="shared" si="356"/>
        <v/>
      </c>
      <c r="BD73" s="105" t="str">
        <f t="shared" si="356"/>
        <v/>
      </c>
      <c r="BE73" s="105" t="str">
        <f t="shared" si="356"/>
        <v/>
      </c>
      <c r="BF73" s="105" t="str">
        <f t="shared" si="356"/>
        <v/>
      </c>
      <c r="BG73" s="105" t="str">
        <f t="shared" si="356"/>
        <v/>
      </c>
      <c r="BH73" s="105" t="str">
        <f t="shared" si="356"/>
        <v/>
      </c>
      <c r="BI73" s="105" t="str">
        <f t="shared" ref="BI73:BZ73" si="357">IF($C73="","",SUM($AO73:AQ73))</f>
        <v/>
      </c>
      <c r="BJ73" s="105" t="str">
        <f t="shared" si="357"/>
        <v/>
      </c>
      <c r="BK73" s="105" t="str">
        <f t="shared" si="357"/>
        <v/>
      </c>
      <c r="BL73" s="105" t="str">
        <f t="shared" si="357"/>
        <v/>
      </c>
      <c r="BM73" s="105" t="str">
        <f t="shared" si="357"/>
        <v/>
      </c>
      <c r="BN73" s="105" t="str">
        <f t="shared" si="357"/>
        <v/>
      </c>
      <c r="BO73" s="105" t="str">
        <f t="shared" si="357"/>
        <v/>
      </c>
      <c r="BP73" s="105" t="str">
        <f t="shared" si="357"/>
        <v/>
      </c>
      <c r="BQ73" s="105" t="str">
        <f t="shared" si="357"/>
        <v/>
      </c>
      <c r="BR73" s="105" t="str">
        <f t="shared" si="357"/>
        <v/>
      </c>
      <c r="BS73" s="105" t="str">
        <f t="shared" si="357"/>
        <v/>
      </c>
      <c r="BT73" s="105" t="str">
        <f t="shared" si="357"/>
        <v/>
      </c>
      <c r="BU73" s="105" t="str">
        <f t="shared" si="357"/>
        <v/>
      </c>
      <c r="BV73" s="105" t="str">
        <f t="shared" si="357"/>
        <v/>
      </c>
      <c r="BW73" s="105" t="str">
        <f t="shared" si="357"/>
        <v/>
      </c>
      <c r="BX73" s="105" t="str">
        <f t="shared" si="357"/>
        <v/>
      </c>
      <c r="BY73" s="105" t="str">
        <f t="shared" si="357"/>
        <v/>
      </c>
      <c r="BZ73" s="105" t="str">
        <f t="shared" si="357"/>
        <v/>
      </c>
      <c r="CA73" s="158" t="str">
        <f>IF(OR($C73="",$F73=""),"",IF(ABS(BI73-BI72)&gt;2,BI73,IF(ABS(BJ73-BJ72)&gt;1,BJ73,IF(BK73&lt;&gt;BK72,BK73,IF(BL73&lt;&gt;BL72,BL73,IF(BM73&lt;&gt;BM72,BM73,IF(BN73&lt;&gt;BN72,BN73,IF(BO73&lt;&gt;BO72,BO73,IF(BP73&lt;&gt;BP72,BP73,IF(BQ73&lt;&gt;BQ72,BQ73,IF(BR73&lt;&gt;BR72,BR73,IF(BS73&lt;&gt;BS72,BS73,IF(BT73&lt;&gt;BT72,BT73,IF(BU73&lt;&gt;BU72,BU73,IF(BV73&lt;&gt;BV72,BV73,IF(BW73&lt;&gt;BW72,BW73,IF(BX73&lt;&gt;BX72,BX73,IF(BY73&lt;&gt;BY72,BY73,IF(BZ73&lt;&gt;BZ72,BZ73,CONCATENATE(BZ73,"?"))))))))))))))))))))</f>
        <v/>
      </c>
      <c r="CB73" s="158"/>
      <c r="CC73" s="158"/>
      <c r="CD73" s="158"/>
      <c r="CE73" s="158" t="str">
        <f>IF(AND(C72&lt;&gt;"",C73&lt;&gt;"",F72="",F73=""),"You need to select the competition in column B","")</f>
        <v/>
      </c>
      <c r="CF73" s="105"/>
      <c r="CG73" s="156"/>
      <c r="CH73" s="156"/>
      <c r="CI73" s="156"/>
      <c r="CJ73" s="156"/>
      <c r="CK73" s="105"/>
      <c r="CL73" s="156"/>
      <c r="CM73" s="156"/>
      <c r="CN73" s="105"/>
    </row>
    <row r="74" ht="9.0" customHeight="1">
      <c r="A74" s="152">
        <f t="shared" si="22"/>
        <v>0</v>
      </c>
      <c r="B74" s="93"/>
      <c r="C74" s="99"/>
      <c r="D74" s="153" t="str">
        <f t="shared" si="6"/>
        <v>   </v>
      </c>
      <c r="E74" s="154" t="str">
        <f t="shared" si="7"/>
        <v>   </v>
      </c>
      <c r="F74" s="155" t="str">
        <f t="array" ref="F74">IFERROR(IF($C74="","",INDEX(Entries!$J$2:$K999,MATCH(1,($C74=Entries!$J$2:$J999)*(Entries!$C$2:$C999=$B74),0),2)),"")</f>
        <v/>
      </c>
      <c r="G74" s="106" t="str">
        <f>IF(F74="","",F75)</f>
        <v/>
      </c>
      <c r="H74" s="106" t="str">
        <f t="shared" si="8"/>
        <v/>
      </c>
      <c r="I74" s="156" t="str">
        <f t="shared" ref="I74:T74" si="358">IF($H74="","",IF(RAND()&lt;$H74,1,0))</f>
        <v/>
      </c>
      <c r="J74" s="156" t="str">
        <f t="shared" si="358"/>
        <v/>
      </c>
      <c r="K74" s="156" t="str">
        <f t="shared" si="358"/>
        <v/>
      </c>
      <c r="L74" s="156" t="str">
        <f t="shared" si="358"/>
        <v/>
      </c>
      <c r="M74" s="156" t="str">
        <f t="shared" si="358"/>
        <v/>
      </c>
      <c r="N74" s="156" t="str">
        <f t="shared" si="358"/>
        <v/>
      </c>
      <c r="O74" s="156" t="str">
        <f t="shared" si="358"/>
        <v/>
      </c>
      <c r="P74" s="156" t="str">
        <f t="shared" si="358"/>
        <v/>
      </c>
      <c r="Q74" s="156" t="str">
        <f t="shared" si="358"/>
        <v/>
      </c>
      <c r="R74" s="156" t="str">
        <f t="shared" si="358"/>
        <v/>
      </c>
      <c r="S74" s="156" t="str">
        <f t="shared" si="358"/>
        <v/>
      </c>
      <c r="T74" s="156" t="str">
        <f t="shared" si="358"/>
        <v/>
      </c>
      <c r="U74" s="157" t="str">
        <f t="shared" si="10"/>
        <v/>
      </c>
      <c r="V74" s="106" t="str">
        <f t="shared" si="11"/>
        <v/>
      </c>
      <c r="W74" s="156" t="str">
        <f t="shared" ref="W74:AH74" si="359">IF($V74="","",IF(RAND()&lt;$V74,1,0))</f>
        <v/>
      </c>
      <c r="X74" s="156" t="str">
        <f t="shared" si="359"/>
        <v/>
      </c>
      <c r="Y74" s="156" t="str">
        <f t="shared" si="359"/>
        <v/>
      </c>
      <c r="Z74" s="156" t="str">
        <f t="shared" si="359"/>
        <v/>
      </c>
      <c r="AA74" s="156" t="str">
        <f t="shared" si="359"/>
        <v/>
      </c>
      <c r="AB74" s="156" t="str">
        <f t="shared" si="359"/>
        <v/>
      </c>
      <c r="AC74" s="156" t="str">
        <f t="shared" si="359"/>
        <v/>
      </c>
      <c r="AD74" s="156" t="str">
        <f t="shared" si="359"/>
        <v/>
      </c>
      <c r="AE74" s="156" t="str">
        <f t="shared" si="359"/>
        <v/>
      </c>
      <c r="AF74" s="156" t="str">
        <f t="shared" si="359"/>
        <v/>
      </c>
      <c r="AG74" s="156" t="str">
        <f t="shared" si="359"/>
        <v/>
      </c>
      <c r="AH74" s="156" t="str">
        <f t="shared" si="359"/>
        <v/>
      </c>
      <c r="AI74" s="157" t="str">
        <f t="shared" si="13"/>
        <v/>
      </c>
      <c r="AJ74" s="156" t="str">
        <f t="shared" ref="AJ74:AM74" si="360">IF($V74="","",IF(RAND()&lt;$V74,1,0))</f>
        <v/>
      </c>
      <c r="AK74" s="156" t="str">
        <f t="shared" si="360"/>
        <v/>
      </c>
      <c r="AL74" s="156" t="str">
        <f t="shared" si="360"/>
        <v/>
      </c>
      <c r="AM74" s="156" t="str">
        <f t="shared" si="360"/>
        <v/>
      </c>
      <c r="AN74" s="157" t="str">
        <f>IF($V74="","",IF(OR(AND($F$2=TRUE,U74+(2*AI74)=(2*U75)+AI75),AND($F$2=0,U74+AI74=U75+AI75)),SUM($AJ74:$AM74),0))</f>
        <v/>
      </c>
      <c r="AO74" s="105" t="str">
        <f t="shared" ref="AO74:BH74" si="361">IF(OR($C74="",$F74=""),"",IF(RAND()&lt;0.65,1,0))</f>
        <v/>
      </c>
      <c r="AP74" s="105" t="str">
        <f t="shared" si="361"/>
        <v/>
      </c>
      <c r="AQ74" s="105" t="str">
        <f t="shared" si="361"/>
        <v/>
      </c>
      <c r="AR74" s="105" t="str">
        <f t="shared" si="361"/>
        <v/>
      </c>
      <c r="AS74" s="105" t="str">
        <f t="shared" si="361"/>
        <v/>
      </c>
      <c r="AT74" s="105" t="str">
        <f t="shared" si="361"/>
        <v/>
      </c>
      <c r="AU74" s="105" t="str">
        <f t="shared" si="361"/>
        <v/>
      </c>
      <c r="AV74" s="105" t="str">
        <f t="shared" si="361"/>
        <v/>
      </c>
      <c r="AW74" s="105" t="str">
        <f t="shared" si="361"/>
        <v/>
      </c>
      <c r="AX74" s="105" t="str">
        <f t="shared" si="361"/>
        <v/>
      </c>
      <c r="AY74" s="105" t="str">
        <f t="shared" si="361"/>
        <v/>
      </c>
      <c r="AZ74" s="105" t="str">
        <f t="shared" si="361"/>
        <v/>
      </c>
      <c r="BA74" s="105" t="str">
        <f t="shared" si="361"/>
        <v/>
      </c>
      <c r="BB74" s="105" t="str">
        <f t="shared" si="361"/>
        <v/>
      </c>
      <c r="BC74" s="105" t="str">
        <f t="shared" si="361"/>
        <v/>
      </c>
      <c r="BD74" s="105" t="str">
        <f t="shared" si="361"/>
        <v/>
      </c>
      <c r="BE74" s="105" t="str">
        <f t="shared" si="361"/>
        <v/>
      </c>
      <c r="BF74" s="105" t="str">
        <f t="shared" si="361"/>
        <v/>
      </c>
      <c r="BG74" s="105" t="str">
        <f t="shared" si="361"/>
        <v/>
      </c>
      <c r="BH74" s="105" t="str">
        <f t="shared" si="361"/>
        <v/>
      </c>
      <c r="BI74" s="105" t="str">
        <f t="shared" ref="BI74:BZ74" si="362">IF($C74="","",SUM($AO74:AQ74))</f>
        <v/>
      </c>
      <c r="BJ74" s="105" t="str">
        <f t="shared" si="362"/>
        <v/>
      </c>
      <c r="BK74" s="105" t="str">
        <f t="shared" si="362"/>
        <v/>
      </c>
      <c r="BL74" s="105" t="str">
        <f t="shared" si="362"/>
        <v/>
      </c>
      <c r="BM74" s="105" t="str">
        <f t="shared" si="362"/>
        <v/>
      </c>
      <c r="BN74" s="105" t="str">
        <f t="shared" si="362"/>
        <v/>
      </c>
      <c r="BO74" s="105" t="str">
        <f t="shared" si="362"/>
        <v/>
      </c>
      <c r="BP74" s="105" t="str">
        <f t="shared" si="362"/>
        <v/>
      </c>
      <c r="BQ74" s="105" t="str">
        <f t="shared" si="362"/>
        <v/>
      </c>
      <c r="BR74" s="105" t="str">
        <f t="shared" si="362"/>
        <v/>
      </c>
      <c r="BS74" s="105" t="str">
        <f t="shared" si="362"/>
        <v/>
      </c>
      <c r="BT74" s="105" t="str">
        <f t="shared" si="362"/>
        <v/>
      </c>
      <c r="BU74" s="105" t="str">
        <f t="shared" si="362"/>
        <v/>
      </c>
      <c r="BV74" s="105" t="str">
        <f t="shared" si="362"/>
        <v/>
      </c>
      <c r="BW74" s="105" t="str">
        <f t="shared" si="362"/>
        <v/>
      </c>
      <c r="BX74" s="105" t="str">
        <f t="shared" si="362"/>
        <v/>
      </c>
      <c r="BY74" s="105" t="str">
        <f t="shared" si="362"/>
        <v/>
      </c>
      <c r="BZ74" s="105" t="str">
        <f t="shared" si="362"/>
        <v/>
      </c>
      <c r="CA74" s="158" t="str">
        <f>IF(OR($C74="",$F74=""),"",IF(ABS(BI74-BI75)&gt;2,BI74,IF(ABS(BJ74-BJ75)&gt;1,BJ74,IF(BK74&lt;&gt;BK75,BK74,IF(BL74&lt;&gt;BL75,BL74,IF(BM74&lt;&gt;BM75,BM74,IF(BN74&lt;&gt;BN75,BN74,IF(BO74&lt;&gt;BO75,BO74,IF(BP74&lt;&gt;BP75,BP74,IF(BQ74&lt;&gt;BQ75,BQ74,IF(BR74&lt;&gt;BR75,BR74,IF(BS74&lt;&gt;BS75,BS74,IF(BT74&lt;&gt;BT75,BT74,IF(BU74&lt;&gt;BU75,BU74,IF(BV74&lt;&gt;BV75,BV74,IF(BW74&lt;&gt;BW75,BW74,IF(BX74&lt;&gt;BX75,BX74,IF(BY74&lt;&gt;BY75,BY74,IF(BZ74&lt;&gt;BZ75,BZ74,CONCATENATE(BZ74,"?"))))))))))))))))))))</f>
        <v/>
      </c>
      <c r="CB74" s="158" t="str">
        <f>IF(OR($C74="",$F74=""),"",IF(U74+AI74&gt;U75+AI75,1,IF(U74+AI74&lt;U75+AI75,2,IF(CC74&gt;CD74,1,IF(CC74&lt;CD74,2,IF(U74+AI74+AN74&gt;U75+AI75+AN75,1,IF(U74+AI74+AN74&lt;U75+AI75+AN75,2,IF(AI74+AN74&gt;U75,1,IF(AI74+AN74&lt;U75,2,IF(CA74&gt;CA75,1,IF(CA75&gt;CA74,2,0)))))))))))</f>
        <v/>
      </c>
      <c r="CC74" s="105" t="str">
        <f>IF(OR($C74="",$F74=""),"",(AI74+AN74)*$F$2)</f>
        <v/>
      </c>
      <c r="CD74" s="105" t="str">
        <f>IF(OR($C74="",$F74=""),"",U75*$F$2)</f>
        <v/>
      </c>
      <c r="CE74" s="105" t="str">
        <f>IF(OR($C74="",$F74=""),"",CONCATENATE(RIGHT(C74,5)," ",REPT(" ",31-LEN(C74)),LEFT(C74,LEN(C74)-6),"  "))</f>
        <v/>
      </c>
      <c r="CF74" s="105" t="str">
        <f>IF(OR($C74="",$F74=""),"",CONCATENATE(RIGHT(C74,5)," ",REPT(" ",31-LEN(C74)),IF(CB74=1,"[b]",""),IF(AND(CB74=1,D$1&lt;&gt;""),CONCATENATE("[color=",D$1,"]"),IF(AND(CB74=2,D$2&lt;&gt;""),CONCATENATE("[color=",D$2,"]"),"")),LEFT(C74,LEN(C74)-6),IF(CB74=1,CONCATENATE(IF(D$1&lt;&gt;"","[/color]",""),"[/b]"),IF(AND(CB74=2,D$2&lt;&gt;""),"[/color]","")),"  "))</f>
        <v/>
      </c>
      <c r="CG74" s="156" t="str">
        <f>IF(OR($C74="",$F74=""),"",IF(OR(AND(U74+AI74=U75+AI75,CC74&gt;CD74),AND(U74=AI75,U75=AI74,AN74=AN75,AN74&gt;0)),"a",IF(AND(U74=AI75,U75=AI74,AN74=AN75,CA74&gt;CA75),"p"," ")))</f>
        <v/>
      </c>
      <c r="CH74" s="156" t="str">
        <f>IF(OR($C74="",$F74=""),"",IF(AND(U74=AI75,U75=AI74),CONCATENATE(IF(U74+AI74+AN74&lt;10," ",""),U74+AI74+AN74,"–",U75+AI75+AN75,IF(U75+AI75+AN75&lt;10," ","")),CONCATENATE(IF(U74+AI74&lt;10," ",""),U74+AI74,"–",U75+AI75,IF(U75+AI75&lt;10," ",""))))</f>
        <v/>
      </c>
      <c r="CI74" s="156" t="str">
        <f>IF(OR($C74="",$F74=""),"",IF(AND(U74+AI74=U75+AI75,CC74&lt;CD74),"a",IF(AND(U74=AI75,U75=AI74,AN74=0,AN75=0,CA74&lt;CA75),"p"," ")))</f>
        <v/>
      </c>
      <c r="CJ74" s="156" t="str">
        <f>IF(OR($C74="",$F74=""),"",CONCATENATE("  ",LEFT(C75,LEN(C75)-6),REPT(" ",31-LEN(C75))," ",RIGHT(C75,5)))</f>
        <v/>
      </c>
      <c r="CK74" s="105" t="str">
        <f>IF(OR($C74="",$F74=""),"",CONCATENATE("  ",IF(CB74=2,"[b]",""),IF(AND(CB74=2,D$1&lt;&gt;""),CONCATENATE("[color=",D$1,"]"),IF(AND(CB74=1,D$2&lt;&gt;""),CONCATENATE("[color=",D$2,"]"),"")),LEFT(C75,LEN(C75)-6),IF(CB74=2,CONCATENATE(IF(D$1&lt;&gt;"","[/color]",""),"[/b]"),IF(AND(CB74=1,D$2&lt;&gt;""),"[/color]","")),REPT(" ",31-LEN(C75))," ",RIGHT(C75,5)))</f>
        <v/>
      </c>
      <c r="CL74" s="156" t="str">
        <f>IF(OR($C74="",$F74=""),"",CONCATENATE(IF(U74&lt;10," ",""),U74,"–",U75,IF(U75&lt;10," ","")))</f>
        <v/>
      </c>
      <c r="CM74" s="156" t="str">
        <f>IF(OR($C74="",$F74=""),"",IF(AND(U74=AI75,U75=AI74),CONCATENATE(IF(AI74+AN74&lt;10," ",""),AI74+AN74,"–",AI75+AN75,IF(AI75+AN75&lt;10," ","")),CONCATENATE(IF(AI74&lt;10," ",""),AI74,"–",AI75,IF(AI75&lt;10," ",""))))</f>
        <v/>
      </c>
      <c r="CN74" s="105" t="str">
        <f>IF(OR($C74="",$F74=""),"",IF(AND(U74=AI75,U75=AI74,OR(AN74&lt;&gt;0,AN75&lt;&gt;0)),"(aet)",IF(AND(U74=AI75,U75=AI74,AN74=0,AN75=0),CONCATENATE("(",CA74,"–",CA75," pen)"),"")))</f>
        <v/>
      </c>
    </row>
    <row r="75" ht="9.0" customHeight="1">
      <c r="A75" s="152">
        <f t="shared" si="22"/>
        <v>0</v>
      </c>
      <c r="B75" s="93"/>
      <c r="C75" s="99"/>
      <c r="D75" s="159" t="str">
        <f t="shared" si="6"/>
        <v>   </v>
      </c>
      <c r="E75" s="154" t="str">
        <f t="shared" si="7"/>
        <v>   </v>
      </c>
      <c r="F75" s="155" t="str">
        <f t="array" ref="F75">IFERROR(IF($C75="","",INDEX(Entries!$J$2:$K999,MATCH(1,($C75=Entries!$J$2:$J999)*(Entries!$C$2:$C999=$B75),0),2)),"")</f>
        <v/>
      </c>
      <c r="G75" s="106" t="str">
        <f>IF(F75="","",F74)</f>
        <v/>
      </c>
      <c r="H75" s="106" t="str">
        <f t="shared" si="8"/>
        <v/>
      </c>
      <c r="I75" s="156" t="str">
        <f t="shared" ref="I75:T75" si="363">IF($H75="","",IF(RAND()&lt;$H75,1,0))</f>
        <v/>
      </c>
      <c r="J75" s="156" t="str">
        <f t="shared" si="363"/>
        <v/>
      </c>
      <c r="K75" s="156" t="str">
        <f t="shared" si="363"/>
        <v/>
      </c>
      <c r="L75" s="156" t="str">
        <f t="shared" si="363"/>
        <v/>
      </c>
      <c r="M75" s="156" t="str">
        <f t="shared" si="363"/>
        <v/>
      </c>
      <c r="N75" s="156" t="str">
        <f t="shared" si="363"/>
        <v/>
      </c>
      <c r="O75" s="156" t="str">
        <f t="shared" si="363"/>
        <v/>
      </c>
      <c r="P75" s="156" t="str">
        <f t="shared" si="363"/>
        <v/>
      </c>
      <c r="Q75" s="156" t="str">
        <f t="shared" si="363"/>
        <v/>
      </c>
      <c r="R75" s="156" t="str">
        <f t="shared" si="363"/>
        <v/>
      </c>
      <c r="S75" s="156" t="str">
        <f t="shared" si="363"/>
        <v/>
      </c>
      <c r="T75" s="156" t="str">
        <f t="shared" si="363"/>
        <v/>
      </c>
      <c r="U75" s="157" t="str">
        <f t="shared" si="10"/>
        <v/>
      </c>
      <c r="V75" s="106" t="str">
        <f t="shared" si="11"/>
        <v/>
      </c>
      <c r="W75" s="156" t="str">
        <f t="shared" ref="W75:AH75" si="364">IF($V75="","",IF(RAND()&lt;$V75,1,0))</f>
        <v/>
      </c>
      <c r="X75" s="156" t="str">
        <f t="shared" si="364"/>
        <v/>
      </c>
      <c r="Y75" s="156" t="str">
        <f t="shared" si="364"/>
        <v/>
      </c>
      <c r="Z75" s="156" t="str">
        <f t="shared" si="364"/>
        <v/>
      </c>
      <c r="AA75" s="156" t="str">
        <f t="shared" si="364"/>
        <v/>
      </c>
      <c r="AB75" s="156" t="str">
        <f t="shared" si="364"/>
        <v/>
      </c>
      <c r="AC75" s="156" t="str">
        <f t="shared" si="364"/>
        <v/>
      </c>
      <c r="AD75" s="156" t="str">
        <f t="shared" si="364"/>
        <v/>
      </c>
      <c r="AE75" s="156" t="str">
        <f t="shared" si="364"/>
        <v/>
      </c>
      <c r="AF75" s="156" t="str">
        <f t="shared" si="364"/>
        <v/>
      </c>
      <c r="AG75" s="156" t="str">
        <f t="shared" si="364"/>
        <v/>
      </c>
      <c r="AH75" s="156" t="str">
        <f t="shared" si="364"/>
        <v/>
      </c>
      <c r="AI75" s="157" t="str">
        <f t="shared" si="13"/>
        <v/>
      </c>
      <c r="AJ75" s="156" t="str">
        <f t="shared" ref="AJ75:AM75" si="365">IF($V75="","",IF(RAND()&lt;$V75,1,0))</f>
        <v/>
      </c>
      <c r="AK75" s="156" t="str">
        <f t="shared" si="365"/>
        <v/>
      </c>
      <c r="AL75" s="156" t="str">
        <f t="shared" si="365"/>
        <v/>
      </c>
      <c r="AM75" s="156" t="str">
        <f t="shared" si="365"/>
        <v/>
      </c>
      <c r="AN75" s="157" t="str">
        <f>IF($V74="","",IF(OR(AND($F$2=TRUE,U75+(2*AI75)=(2*U74)+AI74),AND($F$2=0,U75+AI75=U74+AI74)),SUM($AJ75:$AM75),0))</f>
        <v/>
      </c>
      <c r="AO75" s="105" t="str">
        <f t="shared" ref="AO75:BH75" si="366">IF(OR($C75="",$F75=""),"",IF(RAND()&lt;0.65,1,0))</f>
        <v/>
      </c>
      <c r="AP75" s="105" t="str">
        <f t="shared" si="366"/>
        <v/>
      </c>
      <c r="AQ75" s="105" t="str">
        <f t="shared" si="366"/>
        <v/>
      </c>
      <c r="AR75" s="105" t="str">
        <f t="shared" si="366"/>
        <v/>
      </c>
      <c r="AS75" s="105" t="str">
        <f t="shared" si="366"/>
        <v/>
      </c>
      <c r="AT75" s="105" t="str">
        <f t="shared" si="366"/>
        <v/>
      </c>
      <c r="AU75" s="105" t="str">
        <f t="shared" si="366"/>
        <v/>
      </c>
      <c r="AV75" s="105" t="str">
        <f t="shared" si="366"/>
        <v/>
      </c>
      <c r="AW75" s="105" t="str">
        <f t="shared" si="366"/>
        <v/>
      </c>
      <c r="AX75" s="105" t="str">
        <f t="shared" si="366"/>
        <v/>
      </c>
      <c r="AY75" s="105" t="str">
        <f t="shared" si="366"/>
        <v/>
      </c>
      <c r="AZ75" s="105" t="str">
        <f t="shared" si="366"/>
        <v/>
      </c>
      <c r="BA75" s="105" t="str">
        <f t="shared" si="366"/>
        <v/>
      </c>
      <c r="BB75" s="105" t="str">
        <f t="shared" si="366"/>
        <v/>
      </c>
      <c r="BC75" s="105" t="str">
        <f t="shared" si="366"/>
        <v/>
      </c>
      <c r="BD75" s="105" t="str">
        <f t="shared" si="366"/>
        <v/>
      </c>
      <c r="BE75" s="105" t="str">
        <f t="shared" si="366"/>
        <v/>
      </c>
      <c r="BF75" s="105" t="str">
        <f t="shared" si="366"/>
        <v/>
      </c>
      <c r="BG75" s="105" t="str">
        <f t="shared" si="366"/>
        <v/>
      </c>
      <c r="BH75" s="105" t="str">
        <f t="shared" si="366"/>
        <v/>
      </c>
      <c r="BI75" s="105" t="str">
        <f t="shared" ref="BI75:BZ75" si="367">IF($C75="","",SUM($AO75:AQ75))</f>
        <v/>
      </c>
      <c r="BJ75" s="105" t="str">
        <f t="shared" si="367"/>
        <v/>
      </c>
      <c r="BK75" s="105" t="str">
        <f t="shared" si="367"/>
        <v/>
      </c>
      <c r="BL75" s="105" t="str">
        <f t="shared" si="367"/>
        <v/>
      </c>
      <c r="BM75" s="105" t="str">
        <f t="shared" si="367"/>
        <v/>
      </c>
      <c r="BN75" s="105" t="str">
        <f t="shared" si="367"/>
        <v/>
      </c>
      <c r="BO75" s="105" t="str">
        <f t="shared" si="367"/>
        <v/>
      </c>
      <c r="BP75" s="105" t="str">
        <f t="shared" si="367"/>
        <v/>
      </c>
      <c r="BQ75" s="105" t="str">
        <f t="shared" si="367"/>
        <v/>
      </c>
      <c r="BR75" s="105" t="str">
        <f t="shared" si="367"/>
        <v/>
      </c>
      <c r="BS75" s="105" t="str">
        <f t="shared" si="367"/>
        <v/>
      </c>
      <c r="BT75" s="105" t="str">
        <f t="shared" si="367"/>
        <v/>
      </c>
      <c r="BU75" s="105" t="str">
        <f t="shared" si="367"/>
        <v/>
      </c>
      <c r="BV75" s="105" t="str">
        <f t="shared" si="367"/>
        <v/>
      </c>
      <c r="BW75" s="105" t="str">
        <f t="shared" si="367"/>
        <v/>
      </c>
      <c r="BX75" s="105" t="str">
        <f t="shared" si="367"/>
        <v/>
      </c>
      <c r="BY75" s="105" t="str">
        <f t="shared" si="367"/>
        <v/>
      </c>
      <c r="BZ75" s="105" t="str">
        <f t="shared" si="367"/>
        <v/>
      </c>
      <c r="CA75" s="158" t="str">
        <f>IF(OR($C75="",$F75=""),"",IF(ABS(BI75-BI74)&gt;2,BI75,IF(ABS(BJ75-BJ74)&gt;1,BJ75,IF(BK75&lt;&gt;BK74,BK75,IF(BL75&lt;&gt;BL74,BL75,IF(BM75&lt;&gt;BM74,BM75,IF(BN75&lt;&gt;BN74,BN75,IF(BO75&lt;&gt;BO74,BO75,IF(BP75&lt;&gt;BP74,BP75,IF(BQ75&lt;&gt;BQ74,BQ75,IF(BR75&lt;&gt;BR74,BR75,IF(BS75&lt;&gt;BS74,BS75,IF(BT75&lt;&gt;BT74,BT75,IF(BU75&lt;&gt;BU74,BU75,IF(BV75&lt;&gt;BV74,BV75,IF(BW75&lt;&gt;BW74,BW75,IF(BX75&lt;&gt;BX74,BX75,IF(BY75&lt;&gt;BY74,BY75,IF(BZ75&lt;&gt;BZ74,BZ75,CONCATENATE(BZ75,"?"))))))))))))))))))))</f>
        <v/>
      </c>
      <c r="CB75" s="158"/>
      <c r="CC75" s="158"/>
      <c r="CD75" s="158"/>
      <c r="CE75" s="158" t="str">
        <f>IF(AND(C74&lt;&gt;"",C75&lt;&gt;"",F74="",F75=""),"You need to select the competition in column B","")</f>
        <v/>
      </c>
      <c r="CF75" s="105"/>
      <c r="CG75" s="156"/>
      <c r="CH75" s="156"/>
      <c r="CI75" s="156"/>
      <c r="CJ75" s="156"/>
      <c r="CK75" s="105"/>
      <c r="CL75" s="156"/>
      <c r="CM75" s="156"/>
      <c r="CN75" s="105"/>
    </row>
    <row r="76" ht="9.0" customHeight="1">
      <c r="A76" s="152">
        <f t="shared" si="22"/>
        <v>1</v>
      </c>
      <c r="B76" s="93"/>
      <c r="C76" s="99"/>
      <c r="D76" s="153" t="str">
        <f t="shared" si="6"/>
        <v>   </v>
      </c>
      <c r="E76" s="154" t="str">
        <f t="shared" si="7"/>
        <v>   </v>
      </c>
      <c r="F76" s="155" t="str">
        <f t="array" ref="F76">IFERROR(IF($C76="","",INDEX(Entries!$J$2:$K999,MATCH(1,($C76=Entries!$J$2:$J999)*(Entries!$C$2:$C999=$B76),0),2)),"")</f>
        <v/>
      </c>
      <c r="G76" s="106" t="str">
        <f>IF(F76="","",F77)</f>
        <v/>
      </c>
      <c r="H76" s="106" t="str">
        <f t="shared" si="8"/>
        <v/>
      </c>
      <c r="I76" s="156" t="str">
        <f t="shared" ref="I76:T76" si="368">IF($H76="","",IF(RAND()&lt;$H76,1,0))</f>
        <v/>
      </c>
      <c r="J76" s="156" t="str">
        <f t="shared" si="368"/>
        <v/>
      </c>
      <c r="K76" s="156" t="str">
        <f t="shared" si="368"/>
        <v/>
      </c>
      <c r="L76" s="156" t="str">
        <f t="shared" si="368"/>
        <v/>
      </c>
      <c r="M76" s="156" t="str">
        <f t="shared" si="368"/>
        <v/>
      </c>
      <c r="N76" s="156" t="str">
        <f t="shared" si="368"/>
        <v/>
      </c>
      <c r="O76" s="156" t="str">
        <f t="shared" si="368"/>
        <v/>
      </c>
      <c r="P76" s="156" t="str">
        <f t="shared" si="368"/>
        <v/>
      </c>
      <c r="Q76" s="156" t="str">
        <f t="shared" si="368"/>
        <v/>
      </c>
      <c r="R76" s="156" t="str">
        <f t="shared" si="368"/>
        <v/>
      </c>
      <c r="S76" s="156" t="str">
        <f t="shared" si="368"/>
        <v/>
      </c>
      <c r="T76" s="156" t="str">
        <f t="shared" si="368"/>
        <v/>
      </c>
      <c r="U76" s="157" t="str">
        <f t="shared" si="10"/>
        <v/>
      </c>
      <c r="V76" s="106" t="str">
        <f t="shared" si="11"/>
        <v/>
      </c>
      <c r="W76" s="156" t="str">
        <f t="shared" ref="W76:AH76" si="369">IF($V76="","",IF(RAND()&lt;$V76,1,0))</f>
        <v/>
      </c>
      <c r="X76" s="156" t="str">
        <f t="shared" si="369"/>
        <v/>
      </c>
      <c r="Y76" s="156" t="str">
        <f t="shared" si="369"/>
        <v/>
      </c>
      <c r="Z76" s="156" t="str">
        <f t="shared" si="369"/>
        <v/>
      </c>
      <c r="AA76" s="156" t="str">
        <f t="shared" si="369"/>
        <v/>
      </c>
      <c r="AB76" s="156" t="str">
        <f t="shared" si="369"/>
        <v/>
      </c>
      <c r="AC76" s="156" t="str">
        <f t="shared" si="369"/>
        <v/>
      </c>
      <c r="AD76" s="156" t="str">
        <f t="shared" si="369"/>
        <v/>
      </c>
      <c r="AE76" s="156" t="str">
        <f t="shared" si="369"/>
        <v/>
      </c>
      <c r="AF76" s="156" t="str">
        <f t="shared" si="369"/>
        <v/>
      </c>
      <c r="AG76" s="156" t="str">
        <f t="shared" si="369"/>
        <v/>
      </c>
      <c r="AH76" s="156" t="str">
        <f t="shared" si="369"/>
        <v/>
      </c>
      <c r="AI76" s="157" t="str">
        <f t="shared" si="13"/>
        <v/>
      </c>
      <c r="AJ76" s="156" t="str">
        <f t="shared" ref="AJ76:AM76" si="370">IF($V76="","",IF(RAND()&lt;$V76,1,0))</f>
        <v/>
      </c>
      <c r="AK76" s="156" t="str">
        <f t="shared" si="370"/>
        <v/>
      </c>
      <c r="AL76" s="156" t="str">
        <f t="shared" si="370"/>
        <v/>
      </c>
      <c r="AM76" s="156" t="str">
        <f t="shared" si="370"/>
        <v/>
      </c>
      <c r="AN76" s="157" t="str">
        <f>IF($V76="","",IF(OR(AND($F$2=TRUE,U76+(2*AI76)=(2*U77)+AI77),AND($F$2=0,U76+AI76=U77+AI77)),SUM($AJ76:$AM76),0))</f>
        <v/>
      </c>
      <c r="AO76" s="105" t="str">
        <f t="shared" ref="AO76:BH76" si="371">IF(OR($C76="",$F76=""),"",IF(RAND()&lt;0.65,1,0))</f>
        <v/>
      </c>
      <c r="AP76" s="105" t="str">
        <f t="shared" si="371"/>
        <v/>
      </c>
      <c r="AQ76" s="105" t="str">
        <f t="shared" si="371"/>
        <v/>
      </c>
      <c r="AR76" s="105" t="str">
        <f t="shared" si="371"/>
        <v/>
      </c>
      <c r="AS76" s="105" t="str">
        <f t="shared" si="371"/>
        <v/>
      </c>
      <c r="AT76" s="105" t="str">
        <f t="shared" si="371"/>
        <v/>
      </c>
      <c r="AU76" s="105" t="str">
        <f t="shared" si="371"/>
        <v/>
      </c>
      <c r="AV76" s="105" t="str">
        <f t="shared" si="371"/>
        <v/>
      </c>
      <c r="AW76" s="105" t="str">
        <f t="shared" si="371"/>
        <v/>
      </c>
      <c r="AX76" s="105" t="str">
        <f t="shared" si="371"/>
        <v/>
      </c>
      <c r="AY76" s="105" t="str">
        <f t="shared" si="371"/>
        <v/>
      </c>
      <c r="AZ76" s="105" t="str">
        <f t="shared" si="371"/>
        <v/>
      </c>
      <c r="BA76" s="105" t="str">
        <f t="shared" si="371"/>
        <v/>
      </c>
      <c r="BB76" s="105" t="str">
        <f t="shared" si="371"/>
        <v/>
      </c>
      <c r="BC76" s="105" t="str">
        <f t="shared" si="371"/>
        <v/>
      </c>
      <c r="BD76" s="105" t="str">
        <f t="shared" si="371"/>
        <v/>
      </c>
      <c r="BE76" s="105" t="str">
        <f t="shared" si="371"/>
        <v/>
      </c>
      <c r="BF76" s="105" t="str">
        <f t="shared" si="371"/>
        <v/>
      </c>
      <c r="BG76" s="105" t="str">
        <f t="shared" si="371"/>
        <v/>
      </c>
      <c r="BH76" s="105" t="str">
        <f t="shared" si="371"/>
        <v/>
      </c>
      <c r="BI76" s="105" t="str">
        <f t="shared" ref="BI76:BZ76" si="372">IF($C76="","",SUM($AO76:AQ76))</f>
        <v/>
      </c>
      <c r="BJ76" s="105" t="str">
        <f t="shared" si="372"/>
        <v/>
      </c>
      <c r="BK76" s="105" t="str">
        <f t="shared" si="372"/>
        <v/>
      </c>
      <c r="BL76" s="105" t="str">
        <f t="shared" si="372"/>
        <v/>
      </c>
      <c r="BM76" s="105" t="str">
        <f t="shared" si="372"/>
        <v/>
      </c>
      <c r="BN76" s="105" t="str">
        <f t="shared" si="372"/>
        <v/>
      </c>
      <c r="BO76" s="105" t="str">
        <f t="shared" si="372"/>
        <v/>
      </c>
      <c r="BP76" s="105" t="str">
        <f t="shared" si="372"/>
        <v/>
      </c>
      <c r="BQ76" s="105" t="str">
        <f t="shared" si="372"/>
        <v/>
      </c>
      <c r="BR76" s="105" t="str">
        <f t="shared" si="372"/>
        <v/>
      </c>
      <c r="BS76" s="105" t="str">
        <f t="shared" si="372"/>
        <v/>
      </c>
      <c r="BT76" s="105" t="str">
        <f t="shared" si="372"/>
        <v/>
      </c>
      <c r="BU76" s="105" t="str">
        <f t="shared" si="372"/>
        <v/>
      </c>
      <c r="BV76" s="105" t="str">
        <f t="shared" si="372"/>
        <v/>
      </c>
      <c r="BW76" s="105" t="str">
        <f t="shared" si="372"/>
        <v/>
      </c>
      <c r="BX76" s="105" t="str">
        <f t="shared" si="372"/>
        <v/>
      </c>
      <c r="BY76" s="105" t="str">
        <f t="shared" si="372"/>
        <v/>
      </c>
      <c r="BZ76" s="105" t="str">
        <f t="shared" si="372"/>
        <v/>
      </c>
      <c r="CA76" s="158" t="str">
        <f>IF(OR($C76="",$F76=""),"",IF(ABS(BI76-BI77)&gt;2,BI76,IF(ABS(BJ76-BJ77)&gt;1,BJ76,IF(BK76&lt;&gt;BK77,BK76,IF(BL76&lt;&gt;BL77,BL76,IF(BM76&lt;&gt;BM77,BM76,IF(BN76&lt;&gt;BN77,BN76,IF(BO76&lt;&gt;BO77,BO76,IF(BP76&lt;&gt;BP77,BP76,IF(BQ76&lt;&gt;BQ77,BQ76,IF(BR76&lt;&gt;BR77,BR76,IF(BS76&lt;&gt;BS77,BS76,IF(BT76&lt;&gt;BT77,BT76,IF(BU76&lt;&gt;BU77,BU76,IF(BV76&lt;&gt;BV77,BV76,IF(BW76&lt;&gt;BW77,BW76,IF(BX76&lt;&gt;BX77,BX76,IF(BY76&lt;&gt;BY77,BY76,IF(BZ76&lt;&gt;BZ77,BZ76,CONCATENATE(BZ76,"?"))))))))))))))))))))</f>
        <v/>
      </c>
      <c r="CB76" s="158" t="str">
        <f>IF(OR($C76="",$F76=""),"",IF(U76+AI76&gt;U77+AI77,1,IF(U76+AI76&lt;U77+AI77,2,IF(CC76&gt;CD76,1,IF(CC76&lt;CD76,2,IF(U76+AI76+AN76&gt;U77+AI77+AN77,1,IF(U76+AI76+AN76&lt;U77+AI77+AN77,2,IF(AI76+AN76&gt;U77,1,IF(AI76+AN76&lt;U77,2,IF(CA76&gt;CA77,1,IF(CA77&gt;CA76,2,0)))))))))))</f>
        <v/>
      </c>
      <c r="CC76" s="105" t="str">
        <f>IF(OR($C76="",$F76=""),"",(AI76+AN76)*$F$2)</f>
        <v/>
      </c>
      <c r="CD76" s="105" t="str">
        <f>IF(OR($C76="",$F76=""),"",U77*$F$2)</f>
        <v/>
      </c>
      <c r="CE76" s="105" t="str">
        <f>IF(OR($C76="",$F76=""),"",CONCATENATE(RIGHT(C76,5)," ",REPT(" ",31-LEN(C76)),LEFT(C76,LEN(C76)-6),"  "))</f>
        <v/>
      </c>
      <c r="CF76" s="105" t="str">
        <f>IF(OR($C76="",$F76=""),"",CONCATENATE(RIGHT(C76,5)," ",REPT(" ",31-LEN(C76)),IF(CB76=1,"[b]",""),IF(AND(CB76=1,D$1&lt;&gt;""),CONCATENATE("[color=",D$1,"]"),IF(AND(CB76=2,D$2&lt;&gt;""),CONCATENATE("[color=",D$2,"]"),"")),LEFT(C76,LEN(C76)-6),IF(CB76=1,CONCATENATE(IF(D$1&lt;&gt;"","[/color]",""),"[/b]"),IF(AND(CB76=2,D$2&lt;&gt;""),"[/color]","")),"  "))</f>
        <v/>
      </c>
      <c r="CG76" s="156" t="str">
        <f>IF(OR($C76="",$F76=""),"",IF(OR(AND(U76+AI76=U77+AI77,CC76&gt;CD76),AND(U76=AI77,U77=AI76,AN76=AN77,AN76&gt;0)),"a",IF(AND(U76=AI77,U77=AI76,AN76=AN77,CA76&gt;CA77),"p"," ")))</f>
        <v/>
      </c>
      <c r="CH76" s="156" t="str">
        <f>IF(OR($C76="",$F76=""),"",IF(AND(U76=AI77,U77=AI76),CONCATENATE(IF(U76+AI76+AN76&lt;10," ",""),U76+AI76+AN76,"–",U77+AI77+AN77,IF(U77+AI77+AN77&lt;10," ","")),CONCATENATE(IF(U76+AI76&lt;10," ",""),U76+AI76,"–",U77+AI77,IF(U77+AI77&lt;10," ",""))))</f>
        <v/>
      </c>
      <c r="CI76" s="156" t="str">
        <f>IF(OR($C76="",$F76=""),"",IF(AND(U76+AI76=U77+AI77,CC76&lt;CD76),"a",IF(AND(U76=AI77,U77=AI76,AN76=0,AN77=0,CA76&lt;CA77),"p"," ")))</f>
        <v/>
      </c>
      <c r="CJ76" s="156" t="str">
        <f>IF(OR($C76="",$F76=""),"",CONCATENATE("  ",LEFT(C77,LEN(C77)-6),REPT(" ",31-LEN(C77))," ",RIGHT(C77,5)))</f>
        <v/>
      </c>
      <c r="CK76" s="105" t="str">
        <f>IF(OR($C76="",$F76=""),"",CONCATENATE("  ",IF(CB76=2,"[b]",""),IF(AND(CB76=2,D$1&lt;&gt;""),CONCATENATE("[color=",D$1,"]"),IF(AND(CB76=1,D$2&lt;&gt;""),CONCATENATE("[color=",D$2,"]"),"")),LEFT(C77,LEN(C77)-6),IF(CB76=2,CONCATENATE(IF(D$1&lt;&gt;"","[/color]",""),"[/b]"),IF(AND(CB76=1,D$2&lt;&gt;""),"[/color]","")),REPT(" ",31-LEN(C77))," ",RIGHT(C77,5)))</f>
        <v/>
      </c>
      <c r="CL76" s="156" t="str">
        <f>IF(OR($C76="",$F76=""),"",CONCATENATE(IF(U76&lt;10," ",""),U76,"–",U77,IF(U77&lt;10," ","")))</f>
        <v/>
      </c>
      <c r="CM76" s="156" t="str">
        <f>IF(OR($C76="",$F76=""),"",IF(AND(U76=AI77,U77=AI76),CONCATENATE(IF(AI76+AN76&lt;10," ",""),AI76+AN76,"–",AI77+AN77,IF(AI77+AN77&lt;10," ","")),CONCATENATE(IF(AI76&lt;10," ",""),AI76,"–",AI77,IF(AI77&lt;10," ",""))))</f>
        <v/>
      </c>
      <c r="CN76" s="105" t="str">
        <f>IF(OR($C76="",$F76=""),"",IF(AND(U76=AI77,U77=AI76,OR(AN76&lt;&gt;0,AN77&lt;&gt;0)),"(aet)",IF(AND(U76=AI77,U77=AI76,AN76=0,AN77=0),CONCATENATE("(",CA76,"–",CA77," pen)"),"")))</f>
        <v/>
      </c>
    </row>
    <row r="77" ht="9.0" customHeight="1">
      <c r="A77" s="152">
        <f t="shared" si="22"/>
        <v>1</v>
      </c>
      <c r="B77" s="93"/>
      <c r="C77" s="99"/>
      <c r="D77" s="159" t="str">
        <f t="shared" si="6"/>
        <v>   </v>
      </c>
      <c r="E77" s="154" t="str">
        <f t="shared" si="7"/>
        <v>   </v>
      </c>
      <c r="F77" s="155" t="str">
        <f t="array" ref="F77">IFERROR(IF($C77="","",INDEX(Entries!$J$2:$K999,MATCH(1,($C77=Entries!$J$2:$J999)*(Entries!$C$2:$C999=$B77),0),2)),"")</f>
        <v/>
      </c>
      <c r="G77" s="106" t="str">
        <f>IF(F77="","",F76)</f>
        <v/>
      </c>
      <c r="H77" s="106" t="str">
        <f t="shared" si="8"/>
        <v/>
      </c>
      <c r="I77" s="156" t="str">
        <f t="shared" ref="I77:T77" si="373">IF($H77="","",IF(RAND()&lt;$H77,1,0))</f>
        <v/>
      </c>
      <c r="J77" s="156" t="str">
        <f t="shared" si="373"/>
        <v/>
      </c>
      <c r="K77" s="156" t="str">
        <f t="shared" si="373"/>
        <v/>
      </c>
      <c r="L77" s="156" t="str">
        <f t="shared" si="373"/>
        <v/>
      </c>
      <c r="M77" s="156" t="str">
        <f t="shared" si="373"/>
        <v/>
      </c>
      <c r="N77" s="156" t="str">
        <f t="shared" si="373"/>
        <v/>
      </c>
      <c r="O77" s="156" t="str">
        <f t="shared" si="373"/>
        <v/>
      </c>
      <c r="P77" s="156" t="str">
        <f t="shared" si="373"/>
        <v/>
      </c>
      <c r="Q77" s="156" t="str">
        <f t="shared" si="373"/>
        <v/>
      </c>
      <c r="R77" s="156" t="str">
        <f t="shared" si="373"/>
        <v/>
      </c>
      <c r="S77" s="156" t="str">
        <f t="shared" si="373"/>
        <v/>
      </c>
      <c r="T77" s="156" t="str">
        <f t="shared" si="373"/>
        <v/>
      </c>
      <c r="U77" s="157" t="str">
        <f t="shared" si="10"/>
        <v/>
      </c>
      <c r="V77" s="106" t="str">
        <f t="shared" si="11"/>
        <v/>
      </c>
      <c r="W77" s="156" t="str">
        <f t="shared" ref="W77:AH77" si="374">IF($V77="","",IF(RAND()&lt;$V77,1,0))</f>
        <v/>
      </c>
      <c r="X77" s="156" t="str">
        <f t="shared" si="374"/>
        <v/>
      </c>
      <c r="Y77" s="156" t="str">
        <f t="shared" si="374"/>
        <v/>
      </c>
      <c r="Z77" s="156" t="str">
        <f t="shared" si="374"/>
        <v/>
      </c>
      <c r="AA77" s="156" t="str">
        <f t="shared" si="374"/>
        <v/>
      </c>
      <c r="AB77" s="156" t="str">
        <f t="shared" si="374"/>
        <v/>
      </c>
      <c r="AC77" s="156" t="str">
        <f t="shared" si="374"/>
        <v/>
      </c>
      <c r="AD77" s="156" t="str">
        <f t="shared" si="374"/>
        <v/>
      </c>
      <c r="AE77" s="156" t="str">
        <f t="shared" si="374"/>
        <v/>
      </c>
      <c r="AF77" s="156" t="str">
        <f t="shared" si="374"/>
        <v/>
      </c>
      <c r="AG77" s="156" t="str">
        <f t="shared" si="374"/>
        <v/>
      </c>
      <c r="AH77" s="156" t="str">
        <f t="shared" si="374"/>
        <v/>
      </c>
      <c r="AI77" s="157" t="str">
        <f t="shared" si="13"/>
        <v/>
      </c>
      <c r="AJ77" s="156" t="str">
        <f t="shared" ref="AJ77:AM77" si="375">IF($V77="","",IF(RAND()&lt;$V77,1,0))</f>
        <v/>
      </c>
      <c r="AK77" s="156" t="str">
        <f t="shared" si="375"/>
        <v/>
      </c>
      <c r="AL77" s="156" t="str">
        <f t="shared" si="375"/>
        <v/>
      </c>
      <c r="AM77" s="156" t="str">
        <f t="shared" si="375"/>
        <v/>
      </c>
      <c r="AN77" s="157" t="str">
        <f>IF($V76="","",IF(OR(AND($F$2=TRUE,U77+(2*AI77)=(2*U76)+AI76),AND($F$2=0,U77+AI77=U76+AI76)),SUM($AJ77:$AM77),0))</f>
        <v/>
      </c>
      <c r="AO77" s="105" t="str">
        <f t="shared" ref="AO77:BH77" si="376">IF(OR($C77="",$F77=""),"",IF(RAND()&lt;0.65,1,0))</f>
        <v/>
      </c>
      <c r="AP77" s="105" t="str">
        <f t="shared" si="376"/>
        <v/>
      </c>
      <c r="AQ77" s="105" t="str">
        <f t="shared" si="376"/>
        <v/>
      </c>
      <c r="AR77" s="105" t="str">
        <f t="shared" si="376"/>
        <v/>
      </c>
      <c r="AS77" s="105" t="str">
        <f t="shared" si="376"/>
        <v/>
      </c>
      <c r="AT77" s="105" t="str">
        <f t="shared" si="376"/>
        <v/>
      </c>
      <c r="AU77" s="105" t="str">
        <f t="shared" si="376"/>
        <v/>
      </c>
      <c r="AV77" s="105" t="str">
        <f t="shared" si="376"/>
        <v/>
      </c>
      <c r="AW77" s="105" t="str">
        <f t="shared" si="376"/>
        <v/>
      </c>
      <c r="AX77" s="105" t="str">
        <f t="shared" si="376"/>
        <v/>
      </c>
      <c r="AY77" s="105" t="str">
        <f t="shared" si="376"/>
        <v/>
      </c>
      <c r="AZ77" s="105" t="str">
        <f t="shared" si="376"/>
        <v/>
      </c>
      <c r="BA77" s="105" t="str">
        <f t="shared" si="376"/>
        <v/>
      </c>
      <c r="BB77" s="105" t="str">
        <f t="shared" si="376"/>
        <v/>
      </c>
      <c r="BC77" s="105" t="str">
        <f t="shared" si="376"/>
        <v/>
      </c>
      <c r="BD77" s="105" t="str">
        <f t="shared" si="376"/>
        <v/>
      </c>
      <c r="BE77" s="105" t="str">
        <f t="shared" si="376"/>
        <v/>
      </c>
      <c r="BF77" s="105" t="str">
        <f t="shared" si="376"/>
        <v/>
      </c>
      <c r="BG77" s="105" t="str">
        <f t="shared" si="376"/>
        <v/>
      </c>
      <c r="BH77" s="105" t="str">
        <f t="shared" si="376"/>
        <v/>
      </c>
      <c r="BI77" s="105" t="str">
        <f t="shared" ref="BI77:BZ77" si="377">IF($C77="","",SUM($AO77:AQ77))</f>
        <v/>
      </c>
      <c r="BJ77" s="105" t="str">
        <f t="shared" si="377"/>
        <v/>
      </c>
      <c r="BK77" s="105" t="str">
        <f t="shared" si="377"/>
        <v/>
      </c>
      <c r="BL77" s="105" t="str">
        <f t="shared" si="377"/>
        <v/>
      </c>
      <c r="BM77" s="105" t="str">
        <f t="shared" si="377"/>
        <v/>
      </c>
      <c r="BN77" s="105" t="str">
        <f t="shared" si="377"/>
        <v/>
      </c>
      <c r="BO77" s="105" t="str">
        <f t="shared" si="377"/>
        <v/>
      </c>
      <c r="BP77" s="105" t="str">
        <f t="shared" si="377"/>
        <v/>
      </c>
      <c r="BQ77" s="105" t="str">
        <f t="shared" si="377"/>
        <v/>
      </c>
      <c r="BR77" s="105" t="str">
        <f t="shared" si="377"/>
        <v/>
      </c>
      <c r="BS77" s="105" t="str">
        <f t="shared" si="377"/>
        <v/>
      </c>
      <c r="BT77" s="105" t="str">
        <f t="shared" si="377"/>
        <v/>
      </c>
      <c r="BU77" s="105" t="str">
        <f t="shared" si="377"/>
        <v/>
      </c>
      <c r="BV77" s="105" t="str">
        <f t="shared" si="377"/>
        <v/>
      </c>
      <c r="BW77" s="105" t="str">
        <f t="shared" si="377"/>
        <v/>
      </c>
      <c r="BX77" s="105" t="str">
        <f t="shared" si="377"/>
        <v/>
      </c>
      <c r="BY77" s="105" t="str">
        <f t="shared" si="377"/>
        <v/>
      </c>
      <c r="BZ77" s="105" t="str">
        <f t="shared" si="377"/>
        <v/>
      </c>
      <c r="CA77" s="158" t="str">
        <f>IF(OR($C77="",$F77=""),"",IF(ABS(BI77-BI76)&gt;2,BI77,IF(ABS(BJ77-BJ76)&gt;1,BJ77,IF(BK77&lt;&gt;BK76,BK77,IF(BL77&lt;&gt;BL76,BL77,IF(BM77&lt;&gt;BM76,BM77,IF(BN77&lt;&gt;BN76,BN77,IF(BO77&lt;&gt;BO76,BO77,IF(BP77&lt;&gt;BP76,BP77,IF(BQ77&lt;&gt;BQ76,BQ77,IF(BR77&lt;&gt;BR76,BR77,IF(BS77&lt;&gt;BS76,BS77,IF(BT77&lt;&gt;BT76,BT77,IF(BU77&lt;&gt;BU76,BU77,IF(BV77&lt;&gt;BV76,BV77,IF(BW77&lt;&gt;BW76,BW77,IF(BX77&lt;&gt;BX76,BX77,IF(BY77&lt;&gt;BY76,BY77,IF(BZ77&lt;&gt;BZ76,BZ77,CONCATENATE(BZ77,"?"))))))))))))))))))))</f>
        <v/>
      </c>
      <c r="CB77" s="158"/>
      <c r="CC77" s="158"/>
      <c r="CD77" s="158"/>
      <c r="CE77" s="158" t="str">
        <f>IF(AND(C76&lt;&gt;"",C77&lt;&gt;"",F76="",F77=""),"You need to select the competition in column B","")</f>
        <v/>
      </c>
      <c r="CF77" s="105"/>
      <c r="CG77" s="156"/>
      <c r="CH77" s="156"/>
      <c r="CI77" s="156"/>
      <c r="CJ77" s="156"/>
      <c r="CK77" s="105"/>
      <c r="CL77" s="156"/>
      <c r="CM77" s="156"/>
      <c r="CN77" s="105"/>
    </row>
    <row r="78" ht="9.0" customHeight="1">
      <c r="A78" s="152">
        <f t="shared" si="22"/>
        <v>0</v>
      </c>
      <c r="B78" s="93"/>
      <c r="C78" s="99"/>
      <c r="D78" s="153" t="str">
        <f t="shared" si="6"/>
        <v>   </v>
      </c>
      <c r="E78" s="154" t="str">
        <f t="shared" si="7"/>
        <v>   </v>
      </c>
      <c r="F78" s="155" t="str">
        <f t="array" ref="F78">IFERROR(IF($C78="","",INDEX(Entries!$J$2:$K999,MATCH(1,($C78=Entries!$J$2:$J999)*(Entries!$C$2:$C999=$B78),0),2)),"")</f>
        <v/>
      </c>
      <c r="G78" s="106" t="str">
        <f>IF(F78="","",F79)</f>
        <v/>
      </c>
      <c r="H78" s="106" t="str">
        <f t="shared" si="8"/>
        <v/>
      </c>
      <c r="I78" s="156" t="str">
        <f t="shared" ref="I78:T78" si="378">IF($H78="","",IF(RAND()&lt;$H78,1,0))</f>
        <v/>
      </c>
      <c r="J78" s="156" t="str">
        <f t="shared" si="378"/>
        <v/>
      </c>
      <c r="K78" s="156" t="str">
        <f t="shared" si="378"/>
        <v/>
      </c>
      <c r="L78" s="156" t="str">
        <f t="shared" si="378"/>
        <v/>
      </c>
      <c r="M78" s="156" t="str">
        <f t="shared" si="378"/>
        <v/>
      </c>
      <c r="N78" s="156" t="str">
        <f t="shared" si="378"/>
        <v/>
      </c>
      <c r="O78" s="156" t="str">
        <f t="shared" si="378"/>
        <v/>
      </c>
      <c r="P78" s="156" t="str">
        <f t="shared" si="378"/>
        <v/>
      </c>
      <c r="Q78" s="156" t="str">
        <f t="shared" si="378"/>
        <v/>
      </c>
      <c r="R78" s="156" t="str">
        <f t="shared" si="378"/>
        <v/>
      </c>
      <c r="S78" s="156" t="str">
        <f t="shared" si="378"/>
        <v/>
      </c>
      <c r="T78" s="156" t="str">
        <f t="shared" si="378"/>
        <v/>
      </c>
      <c r="U78" s="157" t="str">
        <f t="shared" si="10"/>
        <v/>
      </c>
      <c r="V78" s="106" t="str">
        <f t="shared" si="11"/>
        <v/>
      </c>
      <c r="W78" s="156" t="str">
        <f t="shared" ref="W78:AH78" si="379">IF($V78="","",IF(RAND()&lt;$V78,1,0))</f>
        <v/>
      </c>
      <c r="X78" s="156" t="str">
        <f t="shared" si="379"/>
        <v/>
      </c>
      <c r="Y78" s="156" t="str">
        <f t="shared" si="379"/>
        <v/>
      </c>
      <c r="Z78" s="156" t="str">
        <f t="shared" si="379"/>
        <v/>
      </c>
      <c r="AA78" s="156" t="str">
        <f t="shared" si="379"/>
        <v/>
      </c>
      <c r="AB78" s="156" t="str">
        <f t="shared" si="379"/>
        <v/>
      </c>
      <c r="AC78" s="156" t="str">
        <f t="shared" si="379"/>
        <v/>
      </c>
      <c r="AD78" s="156" t="str">
        <f t="shared" si="379"/>
        <v/>
      </c>
      <c r="AE78" s="156" t="str">
        <f t="shared" si="379"/>
        <v/>
      </c>
      <c r="AF78" s="156" t="str">
        <f t="shared" si="379"/>
        <v/>
      </c>
      <c r="AG78" s="156" t="str">
        <f t="shared" si="379"/>
        <v/>
      </c>
      <c r="AH78" s="156" t="str">
        <f t="shared" si="379"/>
        <v/>
      </c>
      <c r="AI78" s="157" t="str">
        <f t="shared" si="13"/>
        <v/>
      </c>
      <c r="AJ78" s="156" t="str">
        <f t="shared" ref="AJ78:AM78" si="380">IF($V78="","",IF(RAND()&lt;$V78,1,0))</f>
        <v/>
      </c>
      <c r="AK78" s="156" t="str">
        <f t="shared" si="380"/>
        <v/>
      </c>
      <c r="AL78" s="156" t="str">
        <f t="shared" si="380"/>
        <v/>
      </c>
      <c r="AM78" s="156" t="str">
        <f t="shared" si="380"/>
        <v/>
      </c>
      <c r="AN78" s="157" t="str">
        <f>IF($V78="","",IF(OR(AND($F$2=TRUE,U78+(2*AI78)=(2*U79)+AI79),AND($F$2=0,U78+AI78=U79+AI79)),SUM($AJ78:$AM78),0))</f>
        <v/>
      </c>
      <c r="AO78" s="105" t="str">
        <f t="shared" ref="AO78:BH78" si="381">IF(OR($C78="",$F78=""),"",IF(RAND()&lt;0.65,1,0))</f>
        <v/>
      </c>
      <c r="AP78" s="105" t="str">
        <f t="shared" si="381"/>
        <v/>
      </c>
      <c r="AQ78" s="105" t="str">
        <f t="shared" si="381"/>
        <v/>
      </c>
      <c r="AR78" s="105" t="str">
        <f t="shared" si="381"/>
        <v/>
      </c>
      <c r="AS78" s="105" t="str">
        <f t="shared" si="381"/>
        <v/>
      </c>
      <c r="AT78" s="105" t="str">
        <f t="shared" si="381"/>
        <v/>
      </c>
      <c r="AU78" s="105" t="str">
        <f t="shared" si="381"/>
        <v/>
      </c>
      <c r="AV78" s="105" t="str">
        <f t="shared" si="381"/>
        <v/>
      </c>
      <c r="AW78" s="105" t="str">
        <f t="shared" si="381"/>
        <v/>
      </c>
      <c r="AX78" s="105" t="str">
        <f t="shared" si="381"/>
        <v/>
      </c>
      <c r="AY78" s="105" t="str">
        <f t="shared" si="381"/>
        <v/>
      </c>
      <c r="AZ78" s="105" t="str">
        <f t="shared" si="381"/>
        <v/>
      </c>
      <c r="BA78" s="105" t="str">
        <f t="shared" si="381"/>
        <v/>
      </c>
      <c r="BB78" s="105" t="str">
        <f t="shared" si="381"/>
        <v/>
      </c>
      <c r="BC78" s="105" t="str">
        <f t="shared" si="381"/>
        <v/>
      </c>
      <c r="BD78" s="105" t="str">
        <f t="shared" si="381"/>
        <v/>
      </c>
      <c r="BE78" s="105" t="str">
        <f t="shared" si="381"/>
        <v/>
      </c>
      <c r="BF78" s="105" t="str">
        <f t="shared" si="381"/>
        <v/>
      </c>
      <c r="BG78" s="105" t="str">
        <f t="shared" si="381"/>
        <v/>
      </c>
      <c r="BH78" s="105" t="str">
        <f t="shared" si="381"/>
        <v/>
      </c>
      <c r="BI78" s="105" t="str">
        <f t="shared" ref="BI78:BZ78" si="382">IF($C78="","",SUM($AO78:AQ78))</f>
        <v/>
      </c>
      <c r="BJ78" s="105" t="str">
        <f t="shared" si="382"/>
        <v/>
      </c>
      <c r="BK78" s="105" t="str">
        <f t="shared" si="382"/>
        <v/>
      </c>
      <c r="BL78" s="105" t="str">
        <f t="shared" si="382"/>
        <v/>
      </c>
      <c r="BM78" s="105" t="str">
        <f t="shared" si="382"/>
        <v/>
      </c>
      <c r="BN78" s="105" t="str">
        <f t="shared" si="382"/>
        <v/>
      </c>
      <c r="BO78" s="105" t="str">
        <f t="shared" si="382"/>
        <v/>
      </c>
      <c r="BP78" s="105" t="str">
        <f t="shared" si="382"/>
        <v/>
      </c>
      <c r="BQ78" s="105" t="str">
        <f t="shared" si="382"/>
        <v/>
      </c>
      <c r="BR78" s="105" t="str">
        <f t="shared" si="382"/>
        <v/>
      </c>
      <c r="BS78" s="105" t="str">
        <f t="shared" si="382"/>
        <v/>
      </c>
      <c r="BT78" s="105" t="str">
        <f t="shared" si="382"/>
        <v/>
      </c>
      <c r="BU78" s="105" t="str">
        <f t="shared" si="382"/>
        <v/>
      </c>
      <c r="BV78" s="105" t="str">
        <f t="shared" si="382"/>
        <v/>
      </c>
      <c r="BW78" s="105" t="str">
        <f t="shared" si="382"/>
        <v/>
      </c>
      <c r="BX78" s="105" t="str">
        <f t="shared" si="382"/>
        <v/>
      </c>
      <c r="BY78" s="105" t="str">
        <f t="shared" si="382"/>
        <v/>
      </c>
      <c r="BZ78" s="105" t="str">
        <f t="shared" si="382"/>
        <v/>
      </c>
      <c r="CA78" s="158" t="str">
        <f>IF(OR($C78="",$F78=""),"",IF(ABS(BI78-BI79)&gt;2,BI78,IF(ABS(BJ78-BJ79)&gt;1,BJ78,IF(BK78&lt;&gt;BK79,BK78,IF(BL78&lt;&gt;BL79,BL78,IF(BM78&lt;&gt;BM79,BM78,IF(BN78&lt;&gt;BN79,BN78,IF(BO78&lt;&gt;BO79,BO78,IF(BP78&lt;&gt;BP79,BP78,IF(BQ78&lt;&gt;BQ79,BQ78,IF(BR78&lt;&gt;BR79,BR78,IF(BS78&lt;&gt;BS79,BS78,IF(BT78&lt;&gt;BT79,BT78,IF(BU78&lt;&gt;BU79,BU78,IF(BV78&lt;&gt;BV79,BV78,IF(BW78&lt;&gt;BW79,BW78,IF(BX78&lt;&gt;BX79,BX78,IF(BY78&lt;&gt;BY79,BY78,IF(BZ78&lt;&gt;BZ79,BZ78,CONCATENATE(BZ78,"?"))))))))))))))))))))</f>
        <v/>
      </c>
      <c r="CB78" s="158" t="str">
        <f>IF(OR($C78="",$F78=""),"",IF(U78+AI78&gt;U79+AI79,1,IF(U78+AI78&lt;U79+AI79,2,IF(CC78&gt;CD78,1,IF(CC78&lt;CD78,2,IF(U78+AI78+AN78&gt;U79+AI79+AN79,1,IF(U78+AI78+AN78&lt;U79+AI79+AN79,2,IF(AI78+AN78&gt;U79,1,IF(AI78+AN78&lt;U79,2,IF(CA78&gt;CA79,1,IF(CA79&gt;CA78,2,0)))))))))))</f>
        <v/>
      </c>
      <c r="CC78" s="105" t="str">
        <f>IF(OR($C78="",$F78=""),"",(AI78+AN78)*$F$2)</f>
        <v/>
      </c>
      <c r="CD78" s="105" t="str">
        <f>IF(OR($C78="",$F78=""),"",U79*$F$2)</f>
        <v/>
      </c>
      <c r="CE78" s="105" t="str">
        <f>IF(OR($C78="",$F78=""),"",CONCATENATE(RIGHT(C78,5)," ",REPT(" ",31-LEN(C78)),LEFT(C78,LEN(C78)-6),"  "))</f>
        <v/>
      </c>
      <c r="CF78" s="105" t="str">
        <f>IF(OR($C78="",$F78=""),"",CONCATENATE(RIGHT(C78,5)," ",REPT(" ",31-LEN(C78)),IF(CB78=1,"[b]",""),IF(AND(CB78=1,D$1&lt;&gt;""),CONCATENATE("[color=",D$1,"]"),IF(AND(CB78=2,D$2&lt;&gt;""),CONCATENATE("[color=",D$2,"]"),"")),LEFT(C78,LEN(C78)-6),IF(CB78=1,CONCATENATE(IF(D$1&lt;&gt;"","[/color]",""),"[/b]"),IF(AND(CB78=2,D$2&lt;&gt;""),"[/color]","")),"  "))</f>
        <v/>
      </c>
      <c r="CG78" s="156" t="str">
        <f>IF(OR($C78="",$F78=""),"",IF(OR(AND(U78+AI78=U79+AI79,CC78&gt;CD78),AND(U78=AI79,U79=AI78,AN78=AN79,AN78&gt;0)),"a",IF(AND(U78=AI79,U79=AI78,AN78=AN79,CA78&gt;CA79),"p"," ")))</f>
        <v/>
      </c>
      <c r="CH78" s="156" t="str">
        <f>IF(OR($C78="",$F78=""),"",IF(AND(U78=AI79,U79=AI78),CONCATENATE(IF(U78+AI78+AN78&lt;10," ",""),U78+AI78+AN78,"–",U79+AI79+AN79,IF(U79+AI79+AN79&lt;10," ","")),CONCATENATE(IF(U78+AI78&lt;10," ",""),U78+AI78,"–",U79+AI79,IF(U79+AI79&lt;10," ",""))))</f>
        <v/>
      </c>
      <c r="CI78" s="156" t="str">
        <f>IF(OR($C78="",$F78=""),"",IF(AND(U78+AI78=U79+AI79,CC78&lt;CD78),"a",IF(AND(U78=AI79,U79=AI78,AN78=0,AN79=0,CA78&lt;CA79),"p"," ")))</f>
        <v/>
      </c>
      <c r="CJ78" s="156" t="str">
        <f>IF(OR($C78="",$F78=""),"",CONCATENATE("  ",LEFT(C79,LEN(C79)-6),REPT(" ",31-LEN(C79))," ",RIGHT(C79,5)))</f>
        <v/>
      </c>
      <c r="CK78" s="105" t="str">
        <f>IF(OR($C78="",$F78=""),"",CONCATENATE("  ",IF(CB78=2,"[b]",""),IF(AND(CB78=2,D$1&lt;&gt;""),CONCATENATE("[color=",D$1,"]"),IF(AND(CB78=1,D$2&lt;&gt;""),CONCATENATE("[color=",D$2,"]"),"")),LEFT(C79,LEN(C79)-6),IF(CB78=2,CONCATENATE(IF(D$1&lt;&gt;"","[/color]",""),"[/b]"),IF(AND(CB78=1,D$2&lt;&gt;""),"[/color]","")),REPT(" ",31-LEN(C79))," ",RIGHT(C79,5)))</f>
        <v/>
      </c>
      <c r="CL78" s="156" t="str">
        <f>IF(OR($C78="",$F78=""),"",CONCATENATE(IF(U78&lt;10," ",""),U78,"–",U79,IF(U79&lt;10," ","")))</f>
        <v/>
      </c>
      <c r="CM78" s="156" t="str">
        <f>IF(OR($C78="",$F78=""),"",IF(AND(U78=AI79,U79=AI78),CONCATENATE(IF(AI78+AN78&lt;10," ",""),AI78+AN78,"–",AI79+AN79,IF(AI79+AN79&lt;10," ","")),CONCATENATE(IF(AI78&lt;10," ",""),AI78,"–",AI79,IF(AI79&lt;10," ",""))))</f>
        <v/>
      </c>
      <c r="CN78" s="105" t="str">
        <f>IF(OR($C78="",$F78=""),"",IF(AND(U78=AI79,U79=AI78,OR(AN78&lt;&gt;0,AN79&lt;&gt;0)),"(aet)",IF(AND(U78=AI79,U79=AI78,AN78=0,AN79=0),CONCATENATE("(",CA78,"–",CA79," pen)"),"")))</f>
        <v/>
      </c>
    </row>
    <row r="79" ht="9.0" customHeight="1">
      <c r="A79" s="152">
        <f t="shared" si="22"/>
        <v>0</v>
      </c>
      <c r="B79" s="93"/>
      <c r="C79" s="99"/>
      <c r="D79" s="159" t="str">
        <f t="shared" si="6"/>
        <v>   </v>
      </c>
      <c r="E79" s="154" t="str">
        <f t="shared" si="7"/>
        <v>   </v>
      </c>
      <c r="F79" s="155" t="str">
        <f t="array" ref="F79">IFERROR(IF($C79="","",INDEX(Entries!$J$2:$K999,MATCH(1,($C79=Entries!$J$2:$J999)*(Entries!$C$2:$C999=$B79),0),2)),"")</f>
        <v/>
      </c>
      <c r="G79" s="106" t="str">
        <f>IF(F79="","",F78)</f>
        <v/>
      </c>
      <c r="H79" s="106" t="str">
        <f t="shared" si="8"/>
        <v/>
      </c>
      <c r="I79" s="156" t="str">
        <f t="shared" ref="I79:T79" si="383">IF($H79="","",IF(RAND()&lt;$H79,1,0))</f>
        <v/>
      </c>
      <c r="J79" s="156" t="str">
        <f t="shared" si="383"/>
        <v/>
      </c>
      <c r="K79" s="156" t="str">
        <f t="shared" si="383"/>
        <v/>
      </c>
      <c r="L79" s="156" t="str">
        <f t="shared" si="383"/>
        <v/>
      </c>
      <c r="M79" s="156" t="str">
        <f t="shared" si="383"/>
        <v/>
      </c>
      <c r="N79" s="156" t="str">
        <f t="shared" si="383"/>
        <v/>
      </c>
      <c r="O79" s="156" t="str">
        <f t="shared" si="383"/>
        <v/>
      </c>
      <c r="P79" s="156" t="str">
        <f t="shared" si="383"/>
        <v/>
      </c>
      <c r="Q79" s="156" t="str">
        <f t="shared" si="383"/>
        <v/>
      </c>
      <c r="R79" s="156" t="str">
        <f t="shared" si="383"/>
        <v/>
      </c>
      <c r="S79" s="156" t="str">
        <f t="shared" si="383"/>
        <v/>
      </c>
      <c r="T79" s="156" t="str">
        <f t="shared" si="383"/>
        <v/>
      </c>
      <c r="U79" s="157" t="str">
        <f t="shared" si="10"/>
        <v/>
      </c>
      <c r="V79" s="106" t="str">
        <f t="shared" si="11"/>
        <v/>
      </c>
      <c r="W79" s="156" t="str">
        <f t="shared" ref="W79:AH79" si="384">IF($V79="","",IF(RAND()&lt;$V79,1,0))</f>
        <v/>
      </c>
      <c r="X79" s="156" t="str">
        <f t="shared" si="384"/>
        <v/>
      </c>
      <c r="Y79" s="156" t="str">
        <f t="shared" si="384"/>
        <v/>
      </c>
      <c r="Z79" s="156" t="str">
        <f t="shared" si="384"/>
        <v/>
      </c>
      <c r="AA79" s="156" t="str">
        <f t="shared" si="384"/>
        <v/>
      </c>
      <c r="AB79" s="156" t="str">
        <f t="shared" si="384"/>
        <v/>
      </c>
      <c r="AC79" s="156" t="str">
        <f t="shared" si="384"/>
        <v/>
      </c>
      <c r="AD79" s="156" t="str">
        <f t="shared" si="384"/>
        <v/>
      </c>
      <c r="AE79" s="156" t="str">
        <f t="shared" si="384"/>
        <v/>
      </c>
      <c r="AF79" s="156" t="str">
        <f t="shared" si="384"/>
        <v/>
      </c>
      <c r="AG79" s="156" t="str">
        <f t="shared" si="384"/>
        <v/>
      </c>
      <c r="AH79" s="156" t="str">
        <f t="shared" si="384"/>
        <v/>
      </c>
      <c r="AI79" s="157" t="str">
        <f t="shared" si="13"/>
        <v/>
      </c>
      <c r="AJ79" s="156" t="str">
        <f t="shared" ref="AJ79:AM79" si="385">IF($V79="","",IF(RAND()&lt;$V79,1,0))</f>
        <v/>
      </c>
      <c r="AK79" s="156" t="str">
        <f t="shared" si="385"/>
        <v/>
      </c>
      <c r="AL79" s="156" t="str">
        <f t="shared" si="385"/>
        <v/>
      </c>
      <c r="AM79" s="156" t="str">
        <f t="shared" si="385"/>
        <v/>
      </c>
      <c r="AN79" s="157" t="str">
        <f>IF($V78="","",IF(OR(AND($F$2=TRUE,U79+(2*AI79)=(2*U78)+AI78),AND($F$2=0,U79+AI79=U78+AI78)),SUM($AJ79:$AM79),0))</f>
        <v/>
      </c>
      <c r="AO79" s="105" t="str">
        <f t="shared" ref="AO79:BH79" si="386">IF(OR($C79="",$F79=""),"",IF(RAND()&lt;0.65,1,0))</f>
        <v/>
      </c>
      <c r="AP79" s="105" t="str">
        <f t="shared" si="386"/>
        <v/>
      </c>
      <c r="AQ79" s="105" t="str">
        <f t="shared" si="386"/>
        <v/>
      </c>
      <c r="AR79" s="105" t="str">
        <f t="shared" si="386"/>
        <v/>
      </c>
      <c r="AS79" s="105" t="str">
        <f t="shared" si="386"/>
        <v/>
      </c>
      <c r="AT79" s="105" t="str">
        <f t="shared" si="386"/>
        <v/>
      </c>
      <c r="AU79" s="105" t="str">
        <f t="shared" si="386"/>
        <v/>
      </c>
      <c r="AV79" s="105" t="str">
        <f t="shared" si="386"/>
        <v/>
      </c>
      <c r="AW79" s="105" t="str">
        <f t="shared" si="386"/>
        <v/>
      </c>
      <c r="AX79" s="105" t="str">
        <f t="shared" si="386"/>
        <v/>
      </c>
      <c r="AY79" s="105" t="str">
        <f t="shared" si="386"/>
        <v/>
      </c>
      <c r="AZ79" s="105" t="str">
        <f t="shared" si="386"/>
        <v/>
      </c>
      <c r="BA79" s="105" t="str">
        <f t="shared" si="386"/>
        <v/>
      </c>
      <c r="BB79" s="105" t="str">
        <f t="shared" si="386"/>
        <v/>
      </c>
      <c r="BC79" s="105" t="str">
        <f t="shared" si="386"/>
        <v/>
      </c>
      <c r="BD79" s="105" t="str">
        <f t="shared" si="386"/>
        <v/>
      </c>
      <c r="BE79" s="105" t="str">
        <f t="shared" si="386"/>
        <v/>
      </c>
      <c r="BF79" s="105" t="str">
        <f t="shared" si="386"/>
        <v/>
      </c>
      <c r="BG79" s="105" t="str">
        <f t="shared" si="386"/>
        <v/>
      </c>
      <c r="BH79" s="105" t="str">
        <f t="shared" si="386"/>
        <v/>
      </c>
      <c r="BI79" s="105" t="str">
        <f t="shared" ref="BI79:BZ79" si="387">IF($C79="","",SUM($AO79:AQ79))</f>
        <v/>
      </c>
      <c r="BJ79" s="105" t="str">
        <f t="shared" si="387"/>
        <v/>
      </c>
      <c r="BK79" s="105" t="str">
        <f t="shared" si="387"/>
        <v/>
      </c>
      <c r="BL79" s="105" t="str">
        <f t="shared" si="387"/>
        <v/>
      </c>
      <c r="BM79" s="105" t="str">
        <f t="shared" si="387"/>
        <v/>
      </c>
      <c r="BN79" s="105" t="str">
        <f t="shared" si="387"/>
        <v/>
      </c>
      <c r="BO79" s="105" t="str">
        <f t="shared" si="387"/>
        <v/>
      </c>
      <c r="BP79" s="105" t="str">
        <f t="shared" si="387"/>
        <v/>
      </c>
      <c r="BQ79" s="105" t="str">
        <f t="shared" si="387"/>
        <v/>
      </c>
      <c r="BR79" s="105" t="str">
        <f t="shared" si="387"/>
        <v/>
      </c>
      <c r="BS79" s="105" t="str">
        <f t="shared" si="387"/>
        <v/>
      </c>
      <c r="BT79" s="105" t="str">
        <f t="shared" si="387"/>
        <v/>
      </c>
      <c r="BU79" s="105" t="str">
        <f t="shared" si="387"/>
        <v/>
      </c>
      <c r="BV79" s="105" t="str">
        <f t="shared" si="387"/>
        <v/>
      </c>
      <c r="BW79" s="105" t="str">
        <f t="shared" si="387"/>
        <v/>
      </c>
      <c r="BX79" s="105" t="str">
        <f t="shared" si="387"/>
        <v/>
      </c>
      <c r="BY79" s="105" t="str">
        <f t="shared" si="387"/>
        <v/>
      </c>
      <c r="BZ79" s="105" t="str">
        <f t="shared" si="387"/>
        <v/>
      </c>
      <c r="CA79" s="158" t="str">
        <f>IF(OR($C79="",$F79=""),"",IF(ABS(BI79-BI78)&gt;2,BI79,IF(ABS(BJ79-BJ78)&gt;1,BJ79,IF(BK79&lt;&gt;BK78,BK79,IF(BL79&lt;&gt;BL78,BL79,IF(BM79&lt;&gt;BM78,BM79,IF(BN79&lt;&gt;BN78,BN79,IF(BO79&lt;&gt;BO78,BO79,IF(BP79&lt;&gt;BP78,BP79,IF(BQ79&lt;&gt;BQ78,BQ79,IF(BR79&lt;&gt;BR78,BR79,IF(BS79&lt;&gt;BS78,BS79,IF(BT79&lt;&gt;BT78,BT79,IF(BU79&lt;&gt;BU78,BU79,IF(BV79&lt;&gt;BV78,BV79,IF(BW79&lt;&gt;BW78,BW79,IF(BX79&lt;&gt;BX78,BX79,IF(BY79&lt;&gt;BY78,BY79,IF(BZ79&lt;&gt;BZ78,BZ79,CONCATENATE(BZ79,"?"))))))))))))))))))))</f>
        <v/>
      </c>
      <c r="CB79" s="158"/>
      <c r="CC79" s="158"/>
      <c r="CD79" s="158"/>
      <c r="CE79" s="158" t="str">
        <f>IF(AND(C78&lt;&gt;"",C79&lt;&gt;"",F78="",F79=""),"You need to select the competition in column B","")</f>
        <v/>
      </c>
      <c r="CF79" s="105"/>
      <c r="CG79" s="156"/>
      <c r="CH79" s="156"/>
      <c r="CI79" s="156"/>
      <c r="CJ79" s="156"/>
      <c r="CK79" s="105"/>
      <c r="CL79" s="156"/>
      <c r="CM79" s="156"/>
      <c r="CN79" s="105"/>
    </row>
    <row r="80" ht="9.0" customHeight="1">
      <c r="A80" s="152">
        <f t="shared" si="22"/>
        <v>1</v>
      </c>
      <c r="B80" s="93"/>
      <c r="C80" s="99"/>
      <c r="D80" s="153" t="str">
        <f t="shared" si="6"/>
        <v>   </v>
      </c>
      <c r="E80" s="154" t="str">
        <f t="shared" si="7"/>
        <v>   </v>
      </c>
      <c r="F80" s="155" t="str">
        <f t="array" ref="F80">IFERROR(IF($C80="","",INDEX(Entries!$J$2:$K999,MATCH(1,($C80=Entries!$J$2:$J999)*(Entries!$C$2:$C999=$B80),0),2)),"")</f>
        <v/>
      </c>
      <c r="G80" s="106" t="str">
        <f>IF(F80="","",F81)</f>
        <v/>
      </c>
      <c r="H80" s="106" t="str">
        <f t="shared" si="8"/>
        <v/>
      </c>
      <c r="I80" s="156" t="str">
        <f t="shared" ref="I80:T80" si="388">IF($H80="","",IF(RAND()&lt;$H80,1,0))</f>
        <v/>
      </c>
      <c r="J80" s="156" t="str">
        <f t="shared" si="388"/>
        <v/>
      </c>
      <c r="K80" s="156" t="str">
        <f t="shared" si="388"/>
        <v/>
      </c>
      <c r="L80" s="156" t="str">
        <f t="shared" si="388"/>
        <v/>
      </c>
      <c r="M80" s="156" t="str">
        <f t="shared" si="388"/>
        <v/>
      </c>
      <c r="N80" s="156" t="str">
        <f t="shared" si="388"/>
        <v/>
      </c>
      <c r="O80" s="156" t="str">
        <f t="shared" si="388"/>
        <v/>
      </c>
      <c r="P80" s="156" t="str">
        <f t="shared" si="388"/>
        <v/>
      </c>
      <c r="Q80" s="156" t="str">
        <f t="shared" si="388"/>
        <v/>
      </c>
      <c r="R80" s="156" t="str">
        <f t="shared" si="388"/>
        <v/>
      </c>
      <c r="S80" s="156" t="str">
        <f t="shared" si="388"/>
        <v/>
      </c>
      <c r="T80" s="156" t="str">
        <f t="shared" si="388"/>
        <v/>
      </c>
      <c r="U80" s="157" t="str">
        <f t="shared" si="10"/>
        <v/>
      </c>
      <c r="V80" s="106" t="str">
        <f t="shared" si="11"/>
        <v/>
      </c>
      <c r="W80" s="156" t="str">
        <f t="shared" ref="W80:AH80" si="389">IF($V80="","",IF(RAND()&lt;$V80,1,0))</f>
        <v/>
      </c>
      <c r="X80" s="156" t="str">
        <f t="shared" si="389"/>
        <v/>
      </c>
      <c r="Y80" s="156" t="str">
        <f t="shared" si="389"/>
        <v/>
      </c>
      <c r="Z80" s="156" t="str">
        <f t="shared" si="389"/>
        <v/>
      </c>
      <c r="AA80" s="156" t="str">
        <f t="shared" si="389"/>
        <v/>
      </c>
      <c r="AB80" s="156" t="str">
        <f t="shared" si="389"/>
        <v/>
      </c>
      <c r="AC80" s="156" t="str">
        <f t="shared" si="389"/>
        <v/>
      </c>
      <c r="AD80" s="156" t="str">
        <f t="shared" si="389"/>
        <v/>
      </c>
      <c r="AE80" s="156" t="str">
        <f t="shared" si="389"/>
        <v/>
      </c>
      <c r="AF80" s="156" t="str">
        <f t="shared" si="389"/>
        <v/>
      </c>
      <c r="AG80" s="156" t="str">
        <f t="shared" si="389"/>
        <v/>
      </c>
      <c r="AH80" s="156" t="str">
        <f t="shared" si="389"/>
        <v/>
      </c>
      <c r="AI80" s="157" t="str">
        <f t="shared" si="13"/>
        <v/>
      </c>
      <c r="AJ80" s="156" t="str">
        <f t="shared" ref="AJ80:AM80" si="390">IF($V80="","",IF(RAND()&lt;$V80,1,0))</f>
        <v/>
      </c>
      <c r="AK80" s="156" t="str">
        <f t="shared" si="390"/>
        <v/>
      </c>
      <c r="AL80" s="156" t="str">
        <f t="shared" si="390"/>
        <v/>
      </c>
      <c r="AM80" s="156" t="str">
        <f t="shared" si="390"/>
        <v/>
      </c>
      <c r="AN80" s="157" t="str">
        <f>IF($V80="","",IF(OR(AND($F$2=TRUE,U80+(2*AI80)=(2*U81)+AI81),AND($F$2=0,U80+AI80=U81+AI81)),SUM($AJ80:$AM80),0))</f>
        <v/>
      </c>
      <c r="AO80" s="105" t="str">
        <f t="shared" ref="AO80:BH80" si="391">IF(OR($C80="",$F80=""),"",IF(RAND()&lt;0.65,1,0))</f>
        <v/>
      </c>
      <c r="AP80" s="105" t="str">
        <f t="shared" si="391"/>
        <v/>
      </c>
      <c r="AQ80" s="105" t="str">
        <f t="shared" si="391"/>
        <v/>
      </c>
      <c r="AR80" s="105" t="str">
        <f t="shared" si="391"/>
        <v/>
      </c>
      <c r="AS80" s="105" t="str">
        <f t="shared" si="391"/>
        <v/>
      </c>
      <c r="AT80" s="105" t="str">
        <f t="shared" si="391"/>
        <v/>
      </c>
      <c r="AU80" s="105" t="str">
        <f t="shared" si="391"/>
        <v/>
      </c>
      <c r="AV80" s="105" t="str">
        <f t="shared" si="391"/>
        <v/>
      </c>
      <c r="AW80" s="105" t="str">
        <f t="shared" si="391"/>
        <v/>
      </c>
      <c r="AX80" s="105" t="str">
        <f t="shared" si="391"/>
        <v/>
      </c>
      <c r="AY80" s="105" t="str">
        <f t="shared" si="391"/>
        <v/>
      </c>
      <c r="AZ80" s="105" t="str">
        <f t="shared" si="391"/>
        <v/>
      </c>
      <c r="BA80" s="105" t="str">
        <f t="shared" si="391"/>
        <v/>
      </c>
      <c r="BB80" s="105" t="str">
        <f t="shared" si="391"/>
        <v/>
      </c>
      <c r="BC80" s="105" t="str">
        <f t="shared" si="391"/>
        <v/>
      </c>
      <c r="BD80" s="105" t="str">
        <f t="shared" si="391"/>
        <v/>
      </c>
      <c r="BE80" s="105" t="str">
        <f t="shared" si="391"/>
        <v/>
      </c>
      <c r="BF80" s="105" t="str">
        <f t="shared" si="391"/>
        <v/>
      </c>
      <c r="BG80" s="105" t="str">
        <f t="shared" si="391"/>
        <v/>
      </c>
      <c r="BH80" s="105" t="str">
        <f t="shared" si="391"/>
        <v/>
      </c>
      <c r="BI80" s="105" t="str">
        <f t="shared" ref="BI80:BZ80" si="392">IF($C80="","",SUM($AO80:AQ80))</f>
        <v/>
      </c>
      <c r="BJ80" s="105" t="str">
        <f t="shared" si="392"/>
        <v/>
      </c>
      <c r="BK80" s="105" t="str">
        <f t="shared" si="392"/>
        <v/>
      </c>
      <c r="BL80" s="105" t="str">
        <f t="shared" si="392"/>
        <v/>
      </c>
      <c r="BM80" s="105" t="str">
        <f t="shared" si="392"/>
        <v/>
      </c>
      <c r="BN80" s="105" t="str">
        <f t="shared" si="392"/>
        <v/>
      </c>
      <c r="BO80" s="105" t="str">
        <f t="shared" si="392"/>
        <v/>
      </c>
      <c r="BP80" s="105" t="str">
        <f t="shared" si="392"/>
        <v/>
      </c>
      <c r="BQ80" s="105" t="str">
        <f t="shared" si="392"/>
        <v/>
      </c>
      <c r="BR80" s="105" t="str">
        <f t="shared" si="392"/>
        <v/>
      </c>
      <c r="BS80" s="105" t="str">
        <f t="shared" si="392"/>
        <v/>
      </c>
      <c r="BT80" s="105" t="str">
        <f t="shared" si="392"/>
        <v/>
      </c>
      <c r="BU80" s="105" t="str">
        <f t="shared" si="392"/>
        <v/>
      </c>
      <c r="BV80" s="105" t="str">
        <f t="shared" si="392"/>
        <v/>
      </c>
      <c r="BW80" s="105" t="str">
        <f t="shared" si="392"/>
        <v/>
      </c>
      <c r="BX80" s="105" t="str">
        <f t="shared" si="392"/>
        <v/>
      </c>
      <c r="BY80" s="105" t="str">
        <f t="shared" si="392"/>
        <v/>
      </c>
      <c r="BZ80" s="105" t="str">
        <f t="shared" si="392"/>
        <v/>
      </c>
      <c r="CA80" s="158" t="str">
        <f>IF(OR($C80="",$F80=""),"",IF(ABS(BI80-BI81)&gt;2,BI80,IF(ABS(BJ80-BJ81)&gt;1,BJ80,IF(BK80&lt;&gt;BK81,BK80,IF(BL80&lt;&gt;BL81,BL80,IF(BM80&lt;&gt;BM81,BM80,IF(BN80&lt;&gt;BN81,BN80,IF(BO80&lt;&gt;BO81,BO80,IF(BP80&lt;&gt;BP81,BP80,IF(BQ80&lt;&gt;BQ81,BQ80,IF(BR80&lt;&gt;BR81,BR80,IF(BS80&lt;&gt;BS81,BS80,IF(BT80&lt;&gt;BT81,BT80,IF(BU80&lt;&gt;BU81,BU80,IF(BV80&lt;&gt;BV81,BV80,IF(BW80&lt;&gt;BW81,BW80,IF(BX80&lt;&gt;BX81,BX80,IF(BY80&lt;&gt;BY81,BY80,IF(BZ80&lt;&gt;BZ81,BZ80,CONCATENATE(BZ80,"?"))))))))))))))))))))</f>
        <v/>
      </c>
      <c r="CB80" s="158" t="str">
        <f>IF(OR($C80="",$F80=""),"",IF(U80+AI80&gt;U81+AI81,1,IF(U80+AI80&lt;U81+AI81,2,IF(CC80&gt;CD80,1,IF(CC80&lt;CD80,2,IF(U80+AI80+AN80&gt;U81+AI81+AN81,1,IF(U80+AI80+AN80&lt;U81+AI81+AN81,2,IF(AI80+AN80&gt;U81,1,IF(AI80+AN80&lt;U81,2,IF(CA80&gt;CA81,1,IF(CA81&gt;CA80,2,0)))))))))))</f>
        <v/>
      </c>
      <c r="CC80" s="105" t="str">
        <f>IF(OR($C80="",$F80=""),"",(AI80+AN80)*$F$2)</f>
        <v/>
      </c>
      <c r="CD80" s="105" t="str">
        <f>IF(OR($C80="",$F80=""),"",U81*$F$2)</f>
        <v/>
      </c>
      <c r="CE80" s="105" t="str">
        <f>IF(OR($C80="",$F80=""),"",CONCATENATE(RIGHT(C80,5)," ",REPT(" ",31-LEN(C80)),LEFT(C80,LEN(C80)-6),"  "))</f>
        <v/>
      </c>
      <c r="CF80" s="105" t="str">
        <f>IF(OR($C80="",$F80=""),"",CONCATENATE(RIGHT(C80,5)," ",REPT(" ",31-LEN(C80)),IF(CB80=1,"[b]",""),IF(AND(CB80=1,D$1&lt;&gt;""),CONCATENATE("[color=",D$1,"]"),IF(AND(CB80=2,D$2&lt;&gt;""),CONCATENATE("[color=",D$2,"]"),"")),LEFT(C80,LEN(C80)-6),IF(CB80=1,CONCATENATE(IF(D$1&lt;&gt;"","[/color]",""),"[/b]"),IF(AND(CB80=2,D$2&lt;&gt;""),"[/color]","")),"  "))</f>
        <v/>
      </c>
      <c r="CG80" s="156" t="str">
        <f>IF(OR($C80="",$F80=""),"",IF(OR(AND(U80+AI80=U81+AI81,CC80&gt;CD80),AND(U80=AI81,U81=AI80,AN80=AN81,AN80&gt;0)),"a",IF(AND(U80=AI81,U81=AI80,AN80=AN81,CA80&gt;CA81),"p"," ")))</f>
        <v/>
      </c>
      <c r="CH80" s="156" t="str">
        <f>IF(OR($C80="",$F80=""),"",IF(AND(U80=AI81,U81=AI80),CONCATENATE(IF(U80+AI80+AN80&lt;10," ",""),U80+AI80+AN80,"–",U81+AI81+AN81,IF(U81+AI81+AN81&lt;10," ","")),CONCATENATE(IF(U80+AI80&lt;10," ",""),U80+AI80,"–",U81+AI81,IF(U81+AI81&lt;10," ",""))))</f>
        <v/>
      </c>
      <c r="CI80" s="156" t="str">
        <f>IF(OR($C80="",$F80=""),"",IF(AND(U80+AI80=U81+AI81,CC80&lt;CD80),"a",IF(AND(U80=AI81,U81=AI80,AN80=0,AN81=0,CA80&lt;CA81),"p"," ")))</f>
        <v/>
      </c>
      <c r="CJ80" s="156" t="str">
        <f>IF(OR($C80="",$F80=""),"",CONCATENATE("  ",LEFT(C81,LEN(C81)-6),REPT(" ",31-LEN(C81))," ",RIGHT(C81,5)))</f>
        <v/>
      </c>
      <c r="CK80" s="105" t="str">
        <f>IF(OR($C80="",$F80=""),"",CONCATENATE("  ",IF(CB80=2,"[b]",""),IF(AND(CB80=2,D$1&lt;&gt;""),CONCATENATE("[color=",D$1,"]"),IF(AND(CB80=1,D$2&lt;&gt;""),CONCATENATE("[color=",D$2,"]"),"")),LEFT(C81,LEN(C81)-6),IF(CB80=2,CONCATENATE(IF(D$1&lt;&gt;"","[/color]",""),"[/b]"),IF(AND(CB80=1,D$2&lt;&gt;""),"[/color]","")),REPT(" ",31-LEN(C81))," ",RIGHT(C81,5)))</f>
        <v/>
      </c>
      <c r="CL80" s="156" t="str">
        <f>IF(OR($C80="",$F80=""),"",CONCATENATE(IF(U80&lt;10," ",""),U80,"–",U81,IF(U81&lt;10," ","")))</f>
        <v/>
      </c>
      <c r="CM80" s="156" t="str">
        <f>IF(OR($C80="",$F80=""),"",IF(AND(U80=AI81,U81=AI80),CONCATENATE(IF(AI80+AN80&lt;10," ",""),AI80+AN80,"–",AI81+AN81,IF(AI81+AN81&lt;10," ","")),CONCATENATE(IF(AI80&lt;10," ",""),AI80,"–",AI81,IF(AI81&lt;10," ",""))))</f>
        <v/>
      </c>
      <c r="CN80" s="105" t="str">
        <f>IF(OR($C80="",$F80=""),"",IF(AND(U80=AI81,U81=AI80,OR(AN80&lt;&gt;0,AN81&lt;&gt;0)),"(aet)",IF(AND(U80=AI81,U81=AI80,AN80=0,AN81=0),CONCATENATE("(",CA80,"–",CA81," pen)"),"")))</f>
        <v/>
      </c>
    </row>
    <row r="81" ht="9.0" customHeight="1">
      <c r="A81" s="152">
        <f t="shared" si="22"/>
        <v>1</v>
      </c>
      <c r="B81" s="93"/>
      <c r="C81" s="99"/>
      <c r="D81" s="159" t="str">
        <f t="shared" si="6"/>
        <v>   </v>
      </c>
      <c r="E81" s="154" t="str">
        <f t="shared" si="7"/>
        <v>   </v>
      </c>
      <c r="F81" s="155" t="str">
        <f t="array" ref="F81">IFERROR(IF($C81="","",INDEX(Entries!$J$2:$K999,MATCH(1,($C81=Entries!$J$2:$J999)*(Entries!$C$2:$C999=$B81),0),2)),"")</f>
        <v/>
      </c>
      <c r="G81" s="106" t="str">
        <f>IF(F81="","",F80)</f>
        <v/>
      </c>
      <c r="H81" s="106" t="str">
        <f t="shared" si="8"/>
        <v/>
      </c>
      <c r="I81" s="156" t="str">
        <f t="shared" ref="I81:T81" si="393">IF($H81="","",IF(RAND()&lt;$H81,1,0))</f>
        <v/>
      </c>
      <c r="J81" s="156" t="str">
        <f t="shared" si="393"/>
        <v/>
      </c>
      <c r="K81" s="156" t="str">
        <f t="shared" si="393"/>
        <v/>
      </c>
      <c r="L81" s="156" t="str">
        <f t="shared" si="393"/>
        <v/>
      </c>
      <c r="M81" s="156" t="str">
        <f t="shared" si="393"/>
        <v/>
      </c>
      <c r="N81" s="156" t="str">
        <f t="shared" si="393"/>
        <v/>
      </c>
      <c r="O81" s="156" t="str">
        <f t="shared" si="393"/>
        <v/>
      </c>
      <c r="P81" s="156" t="str">
        <f t="shared" si="393"/>
        <v/>
      </c>
      <c r="Q81" s="156" t="str">
        <f t="shared" si="393"/>
        <v/>
      </c>
      <c r="R81" s="156" t="str">
        <f t="shared" si="393"/>
        <v/>
      </c>
      <c r="S81" s="156" t="str">
        <f t="shared" si="393"/>
        <v/>
      </c>
      <c r="T81" s="156" t="str">
        <f t="shared" si="393"/>
        <v/>
      </c>
      <c r="U81" s="157" t="str">
        <f t="shared" si="10"/>
        <v/>
      </c>
      <c r="V81" s="106" t="str">
        <f t="shared" si="11"/>
        <v/>
      </c>
      <c r="W81" s="156" t="str">
        <f t="shared" ref="W81:AH81" si="394">IF($V81="","",IF(RAND()&lt;$V81,1,0))</f>
        <v/>
      </c>
      <c r="X81" s="156" t="str">
        <f t="shared" si="394"/>
        <v/>
      </c>
      <c r="Y81" s="156" t="str">
        <f t="shared" si="394"/>
        <v/>
      </c>
      <c r="Z81" s="156" t="str">
        <f t="shared" si="394"/>
        <v/>
      </c>
      <c r="AA81" s="156" t="str">
        <f t="shared" si="394"/>
        <v/>
      </c>
      <c r="AB81" s="156" t="str">
        <f t="shared" si="394"/>
        <v/>
      </c>
      <c r="AC81" s="156" t="str">
        <f t="shared" si="394"/>
        <v/>
      </c>
      <c r="AD81" s="156" t="str">
        <f t="shared" si="394"/>
        <v/>
      </c>
      <c r="AE81" s="156" t="str">
        <f t="shared" si="394"/>
        <v/>
      </c>
      <c r="AF81" s="156" t="str">
        <f t="shared" si="394"/>
        <v/>
      </c>
      <c r="AG81" s="156" t="str">
        <f t="shared" si="394"/>
        <v/>
      </c>
      <c r="AH81" s="156" t="str">
        <f t="shared" si="394"/>
        <v/>
      </c>
      <c r="AI81" s="157" t="str">
        <f t="shared" si="13"/>
        <v/>
      </c>
      <c r="AJ81" s="156" t="str">
        <f t="shared" ref="AJ81:AM81" si="395">IF($V81="","",IF(RAND()&lt;$V81,1,0))</f>
        <v/>
      </c>
      <c r="AK81" s="156" t="str">
        <f t="shared" si="395"/>
        <v/>
      </c>
      <c r="AL81" s="156" t="str">
        <f t="shared" si="395"/>
        <v/>
      </c>
      <c r="AM81" s="156" t="str">
        <f t="shared" si="395"/>
        <v/>
      </c>
      <c r="AN81" s="157" t="str">
        <f>IF($V80="","",IF(OR(AND($F$2=TRUE,U81+(2*AI81)=(2*U80)+AI80),AND($F$2=0,U81+AI81=U80+AI80)),SUM($AJ81:$AM81),0))</f>
        <v/>
      </c>
      <c r="AO81" s="105" t="str">
        <f t="shared" ref="AO81:BH81" si="396">IF(OR($C81="",$F81=""),"",IF(RAND()&lt;0.65,1,0))</f>
        <v/>
      </c>
      <c r="AP81" s="105" t="str">
        <f t="shared" si="396"/>
        <v/>
      </c>
      <c r="AQ81" s="105" t="str">
        <f t="shared" si="396"/>
        <v/>
      </c>
      <c r="AR81" s="105" t="str">
        <f t="shared" si="396"/>
        <v/>
      </c>
      <c r="AS81" s="105" t="str">
        <f t="shared" si="396"/>
        <v/>
      </c>
      <c r="AT81" s="105" t="str">
        <f t="shared" si="396"/>
        <v/>
      </c>
      <c r="AU81" s="105" t="str">
        <f t="shared" si="396"/>
        <v/>
      </c>
      <c r="AV81" s="105" t="str">
        <f t="shared" si="396"/>
        <v/>
      </c>
      <c r="AW81" s="105" t="str">
        <f t="shared" si="396"/>
        <v/>
      </c>
      <c r="AX81" s="105" t="str">
        <f t="shared" si="396"/>
        <v/>
      </c>
      <c r="AY81" s="105" t="str">
        <f t="shared" si="396"/>
        <v/>
      </c>
      <c r="AZ81" s="105" t="str">
        <f t="shared" si="396"/>
        <v/>
      </c>
      <c r="BA81" s="105" t="str">
        <f t="shared" si="396"/>
        <v/>
      </c>
      <c r="BB81" s="105" t="str">
        <f t="shared" si="396"/>
        <v/>
      </c>
      <c r="BC81" s="105" t="str">
        <f t="shared" si="396"/>
        <v/>
      </c>
      <c r="BD81" s="105" t="str">
        <f t="shared" si="396"/>
        <v/>
      </c>
      <c r="BE81" s="105" t="str">
        <f t="shared" si="396"/>
        <v/>
      </c>
      <c r="BF81" s="105" t="str">
        <f t="shared" si="396"/>
        <v/>
      </c>
      <c r="BG81" s="105" t="str">
        <f t="shared" si="396"/>
        <v/>
      </c>
      <c r="BH81" s="105" t="str">
        <f t="shared" si="396"/>
        <v/>
      </c>
      <c r="BI81" s="105" t="str">
        <f t="shared" ref="BI81:BZ81" si="397">IF($C81="","",SUM($AO81:AQ81))</f>
        <v/>
      </c>
      <c r="BJ81" s="105" t="str">
        <f t="shared" si="397"/>
        <v/>
      </c>
      <c r="BK81" s="105" t="str">
        <f t="shared" si="397"/>
        <v/>
      </c>
      <c r="BL81" s="105" t="str">
        <f t="shared" si="397"/>
        <v/>
      </c>
      <c r="BM81" s="105" t="str">
        <f t="shared" si="397"/>
        <v/>
      </c>
      <c r="BN81" s="105" t="str">
        <f t="shared" si="397"/>
        <v/>
      </c>
      <c r="BO81" s="105" t="str">
        <f t="shared" si="397"/>
        <v/>
      </c>
      <c r="BP81" s="105" t="str">
        <f t="shared" si="397"/>
        <v/>
      </c>
      <c r="BQ81" s="105" t="str">
        <f t="shared" si="397"/>
        <v/>
      </c>
      <c r="BR81" s="105" t="str">
        <f t="shared" si="397"/>
        <v/>
      </c>
      <c r="BS81" s="105" t="str">
        <f t="shared" si="397"/>
        <v/>
      </c>
      <c r="BT81" s="105" t="str">
        <f t="shared" si="397"/>
        <v/>
      </c>
      <c r="BU81" s="105" t="str">
        <f t="shared" si="397"/>
        <v/>
      </c>
      <c r="BV81" s="105" t="str">
        <f t="shared" si="397"/>
        <v/>
      </c>
      <c r="BW81" s="105" t="str">
        <f t="shared" si="397"/>
        <v/>
      </c>
      <c r="BX81" s="105" t="str">
        <f t="shared" si="397"/>
        <v/>
      </c>
      <c r="BY81" s="105" t="str">
        <f t="shared" si="397"/>
        <v/>
      </c>
      <c r="BZ81" s="105" t="str">
        <f t="shared" si="397"/>
        <v/>
      </c>
      <c r="CA81" s="158" t="str">
        <f>IF(OR($C81="",$F81=""),"",IF(ABS(BI81-BI80)&gt;2,BI81,IF(ABS(BJ81-BJ80)&gt;1,BJ81,IF(BK81&lt;&gt;BK80,BK81,IF(BL81&lt;&gt;BL80,BL81,IF(BM81&lt;&gt;BM80,BM81,IF(BN81&lt;&gt;BN80,BN81,IF(BO81&lt;&gt;BO80,BO81,IF(BP81&lt;&gt;BP80,BP81,IF(BQ81&lt;&gt;BQ80,BQ81,IF(BR81&lt;&gt;BR80,BR81,IF(BS81&lt;&gt;BS80,BS81,IF(BT81&lt;&gt;BT80,BT81,IF(BU81&lt;&gt;BU80,BU81,IF(BV81&lt;&gt;BV80,BV81,IF(BW81&lt;&gt;BW80,BW81,IF(BX81&lt;&gt;BX80,BX81,IF(BY81&lt;&gt;BY80,BY81,IF(BZ81&lt;&gt;BZ80,BZ81,CONCATENATE(BZ81,"?"))))))))))))))))))))</f>
        <v/>
      </c>
      <c r="CB81" s="158"/>
      <c r="CC81" s="158"/>
      <c r="CD81" s="158"/>
      <c r="CE81" s="158" t="str">
        <f>IF(AND(C80&lt;&gt;"",C81&lt;&gt;"",F80="",F81=""),"You need to select the competition in column B","")</f>
        <v/>
      </c>
      <c r="CF81" s="105"/>
      <c r="CG81" s="156"/>
      <c r="CH81" s="156"/>
      <c r="CI81" s="156"/>
      <c r="CJ81" s="156"/>
      <c r="CK81" s="105"/>
      <c r="CL81" s="156"/>
      <c r="CM81" s="156"/>
      <c r="CN81" s="105"/>
    </row>
    <row r="82" ht="9.0" customHeight="1">
      <c r="A82" s="152">
        <f t="shared" si="22"/>
        <v>0</v>
      </c>
      <c r="B82" s="93"/>
      <c r="C82" s="99"/>
      <c r="D82" s="153" t="str">
        <f t="shared" si="6"/>
        <v>   </v>
      </c>
      <c r="E82" s="154" t="str">
        <f t="shared" si="7"/>
        <v>   </v>
      </c>
      <c r="F82" s="155" t="str">
        <f t="array" ref="F82">IFERROR(IF($C82="","",INDEX(Entries!$J$2:$K999,MATCH(1,($C82=Entries!$J$2:$J999)*(Entries!$C$2:$C999=$B82),0),2)),"")</f>
        <v/>
      </c>
      <c r="G82" s="106" t="str">
        <f>IF(F82="","",F83)</f>
        <v/>
      </c>
      <c r="H82" s="106" t="str">
        <f t="shared" si="8"/>
        <v/>
      </c>
      <c r="I82" s="156" t="str">
        <f t="shared" ref="I82:T82" si="398">IF($H82="","",IF(RAND()&lt;$H82,1,0))</f>
        <v/>
      </c>
      <c r="J82" s="156" t="str">
        <f t="shared" si="398"/>
        <v/>
      </c>
      <c r="K82" s="156" t="str">
        <f t="shared" si="398"/>
        <v/>
      </c>
      <c r="L82" s="156" t="str">
        <f t="shared" si="398"/>
        <v/>
      </c>
      <c r="M82" s="156" t="str">
        <f t="shared" si="398"/>
        <v/>
      </c>
      <c r="N82" s="156" t="str">
        <f t="shared" si="398"/>
        <v/>
      </c>
      <c r="O82" s="156" t="str">
        <f t="shared" si="398"/>
        <v/>
      </c>
      <c r="P82" s="156" t="str">
        <f t="shared" si="398"/>
        <v/>
      </c>
      <c r="Q82" s="156" t="str">
        <f t="shared" si="398"/>
        <v/>
      </c>
      <c r="R82" s="156" t="str">
        <f t="shared" si="398"/>
        <v/>
      </c>
      <c r="S82" s="156" t="str">
        <f t="shared" si="398"/>
        <v/>
      </c>
      <c r="T82" s="156" t="str">
        <f t="shared" si="398"/>
        <v/>
      </c>
      <c r="U82" s="157" t="str">
        <f t="shared" si="10"/>
        <v/>
      </c>
      <c r="V82" s="106" t="str">
        <f t="shared" si="11"/>
        <v/>
      </c>
      <c r="W82" s="156" t="str">
        <f t="shared" ref="W82:AH82" si="399">IF($V82="","",IF(RAND()&lt;$V82,1,0))</f>
        <v/>
      </c>
      <c r="X82" s="156" t="str">
        <f t="shared" si="399"/>
        <v/>
      </c>
      <c r="Y82" s="156" t="str">
        <f t="shared" si="399"/>
        <v/>
      </c>
      <c r="Z82" s="156" t="str">
        <f t="shared" si="399"/>
        <v/>
      </c>
      <c r="AA82" s="156" t="str">
        <f t="shared" si="399"/>
        <v/>
      </c>
      <c r="AB82" s="156" t="str">
        <f t="shared" si="399"/>
        <v/>
      </c>
      <c r="AC82" s="156" t="str">
        <f t="shared" si="399"/>
        <v/>
      </c>
      <c r="AD82" s="156" t="str">
        <f t="shared" si="399"/>
        <v/>
      </c>
      <c r="AE82" s="156" t="str">
        <f t="shared" si="399"/>
        <v/>
      </c>
      <c r="AF82" s="156" t="str">
        <f t="shared" si="399"/>
        <v/>
      </c>
      <c r="AG82" s="156" t="str">
        <f t="shared" si="399"/>
        <v/>
      </c>
      <c r="AH82" s="156" t="str">
        <f t="shared" si="399"/>
        <v/>
      </c>
      <c r="AI82" s="157" t="str">
        <f t="shared" si="13"/>
        <v/>
      </c>
      <c r="AJ82" s="156" t="str">
        <f t="shared" ref="AJ82:AM82" si="400">IF($V82="","",IF(RAND()&lt;$V82,1,0))</f>
        <v/>
      </c>
      <c r="AK82" s="156" t="str">
        <f t="shared" si="400"/>
        <v/>
      </c>
      <c r="AL82" s="156" t="str">
        <f t="shared" si="400"/>
        <v/>
      </c>
      <c r="AM82" s="156" t="str">
        <f t="shared" si="400"/>
        <v/>
      </c>
      <c r="AN82" s="157" t="str">
        <f>IF($V82="","",IF(OR(AND($F$2=TRUE,U82+(2*AI82)=(2*U83)+AI83),AND($F$2=0,U82+AI82=U83+AI83)),SUM($AJ82:$AM82),0))</f>
        <v/>
      </c>
      <c r="AO82" s="105" t="str">
        <f t="shared" ref="AO82:BH82" si="401">IF(OR($C82="",$F82=""),"",IF(RAND()&lt;0.65,1,0))</f>
        <v/>
      </c>
      <c r="AP82" s="105" t="str">
        <f t="shared" si="401"/>
        <v/>
      </c>
      <c r="AQ82" s="105" t="str">
        <f t="shared" si="401"/>
        <v/>
      </c>
      <c r="AR82" s="105" t="str">
        <f t="shared" si="401"/>
        <v/>
      </c>
      <c r="AS82" s="105" t="str">
        <f t="shared" si="401"/>
        <v/>
      </c>
      <c r="AT82" s="105" t="str">
        <f t="shared" si="401"/>
        <v/>
      </c>
      <c r="AU82" s="105" t="str">
        <f t="shared" si="401"/>
        <v/>
      </c>
      <c r="AV82" s="105" t="str">
        <f t="shared" si="401"/>
        <v/>
      </c>
      <c r="AW82" s="105" t="str">
        <f t="shared" si="401"/>
        <v/>
      </c>
      <c r="AX82" s="105" t="str">
        <f t="shared" si="401"/>
        <v/>
      </c>
      <c r="AY82" s="105" t="str">
        <f t="shared" si="401"/>
        <v/>
      </c>
      <c r="AZ82" s="105" t="str">
        <f t="shared" si="401"/>
        <v/>
      </c>
      <c r="BA82" s="105" t="str">
        <f t="shared" si="401"/>
        <v/>
      </c>
      <c r="BB82" s="105" t="str">
        <f t="shared" si="401"/>
        <v/>
      </c>
      <c r="BC82" s="105" t="str">
        <f t="shared" si="401"/>
        <v/>
      </c>
      <c r="BD82" s="105" t="str">
        <f t="shared" si="401"/>
        <v/>
      </c>
      <c r="BE82" s="105" t="str">
        <f t="shared" si="401"/>
        <v/>
      </c>
      <c r="BF82" s="105" t="str">
        <f t="shared" si="401"/>
        <v/>
      </c>
      <c r="BG82" s="105" t="str">
        <f t="shared" si="401"/>
        <v/>
      </c>
      <c r="BH82" s="105" t="str">
        <f t="shared" si="401"/>
        <v/>
      </c>
      <c r="BI82" s="105" t="str">
        <f t="shared" ref="BI82:BZ82" si="402">IF($C82="","",SUM($AO82:AQ82))</f>
        <v/>
      </c>
      <c r="BJ82" s="105" t="str">
        <f t="shared" si="402"/>
        <v/>
      </c>
      <c r="BK82" s="105" t="str">
        <f t="shared" si="402"/>
        <v/>
      </c>
      <c r="BL82" s="105" t="str">
        <f t="shared" si="402"/>
        <v/>
      </c>
      <c r="BM82" s="105" t="str">
        <f t="shared" si="402"/>
        <v/>
      </c>
      <c r="BN82" s="105" t="str">
        <f t="shared" si="402"/>
        <v/>
      </c>
      <c r="BO82" s="105" t="str">
        <f t="shared" si="402"/>
        <v/>
      </c>
      <c r="BP82" s="105" t="str">
        <f t="shared" si="402"/>
        <v/>
      </c>
      <c r="BQ82" s="105" t="str">
        <f t="shared" si="402"/>
        <v/>
      </c>
      <c r="BR82" s="105" t="str">
        <f t="shared" si="402"/>
        <v/>
      </c>
      <c r="BS82" s="105" t="str">
        <f t="shared" si="402"/>
        <v/>
      </c>
      <c r="BT82" s="105" t="str">
        <f t="shared" si="402"/>
        <v/>
      </c>
      <c r="BU82" s="105" t="str">
        <f t="shared" si="402"/>
        <v/>
      </c>
      <c r="BV82" s="105" t="str">
        <f t="shared" si="402"/>
        <v/>
      </c>
      <c r="BW82" s="105" t="str">
        <f t="shared" si="402"/>
        <v/>
      </c>
      <c r="BX82" s="105" t="str">
        <f t="shared" si="402"/>
        <v/>
      </c>
      <c r="BY82" s="105" t="str">
        <f t="shared" si="402"/>
        <v/>
      </c>
      <c r="BZ82" s="105" t="str">
        <f t="shared" si="402"/>
        <v/>
      </c>
      <c r="CA82" s="158" t="str">
        <f>IF(OR($C82="",$F82=""),"",IF(ABS(BI82-BI83)&gt;2,BI82,IF(ABS(BJ82-BJ83)&gt;1,BJ82,IF(BK82&lt;&gt;BK83,BK82,IF(BL82&lt;&gt;BL83,BL82,IF(BM82&lt;&gt;BM83,BM82,IF(BN82&lt;&gt;BN83,BN82,IF(BO82&lt;&gt;BO83,BO82,IF(BP82&lt;&gt;BP83,BP82,IF(BQ82&lt;&gt;BQ83,BQ82,IF(BR82&lt;&gt;BR83,BR82,IF(BS82&lt;&gt;BS83,BS82,IF(BT82&lt;&gt;BT83,BT82,IF(BU82&lt;&gt;BU83,BU82,IF(BV82&lt;&gt;BV83,BV82,IF(BW82&lt;&gt;BW83,BW82,IF(BX82&lt;&gt;BX83,BX82,IF(BY82&lt;&gt;BY83,BY82,IF(BZ82&lt;&gt;BZ83,BZ82,CONCATENATE(BZ82,"?"))))))))))))))))))))</f>
        <v/>
      </c>
      <c r="CB82" s="158" t="str">
        <f>IF(OR($C82="",$F82=""),"",IF(U82+AI82&gt;U83+AI83,1,IF(U82+AI82&lt;U83+AI83,2,IF(CC82&gt;CD82,1,IF(CC82&lt;CD82,2,IF(U82+AI82+AN82&gt;U83+AI83+AN83,1,IF(U82+AI82+AN82&lt;U83+AI83+AN83,2,IF(AI82+AN82&gt;U83,1,IF(AI82+AN82&lt;U83,2,IF(CA82&gt;CA83,1,IF(CA83&gt;CA82,2,0)))))))))))</f>
        <v/>
      </c>
      <c r="CC82" s="105" t="str">
        <f>IF(OR($C82="",$F82=""),"",(AI82+AN82)*$F$2)</f>
        <v/>
      </c>
      <c r="CD82" s="105" t="str">
        <f>IF(OR($C82="",$F82=""),"",U83*$F$2)</f>
        <v/>
      </c>
      <c r="CE82" s="105" t="str">
        <f>IF(OR($C82="",$F82=""),"",CONCATENATE(RIGHT(C82,5)," ",REPT(" ",31-LEN(C82)),LEFT(C82,LEN(C82)-6),"  "))</f>
        <v/>
      </c>
      <c r="CF82" s="105" t="str">
        <f>IF(OR($C82="",$F82=""),"",CONCATENATE(RIGHT(C82,5)," ",REPT(" ",31-LEN(C82)),IF(CB82=1,"[b]",""),IF(AND(CB82=1,D$1&lt;&gt;""),CONCATENATE("[color=",D$1,"]"),IF(AND(CB82=2,D$2&lt;&gt;""),CONCATENATE("[color=",D$2,"]"),"")),LEFT(C82,LEN(C82)-6),IF(CB82=1,CONCATENATE(IF(D$1&lt;&gt;"","[/color]",""),"[/b]"),IF(AND(CB82=2,D$2&lt;&gt;""),"[/color]","")),"  "))</f>
        <v/>
      </c>
      <c r="CG82" s="156" t="str">
        <f>IF(OR($C82="",$F82=""),"",IF(OR(AND(U82+AI82=U83+AI83,CC82&gt;CD82),AND(U82=AI83,U83=AI82,AN82=AN83,AN82&gt;0)),"a",IF(AND(U82=AI83,U83=AI82,AN82=AN83,CA82&gt;CA83),"p"," ")))</f>
        <v/>
      </c>
      <c r="CH82" s="156" t="str">
        <f>IF(OR($C82="",$F82=""),"",IF(AND(U82=AI83,U83=AI82),CONCATENATE(IF(U82+AI82+AN82&lt;10," ",""),U82+AI82+AN82,"–",U83+AI83+AN83,IF(U83+AI83+AN83&lt;10," ","")),CONCATENATE(IF(U82+AI82&lt;10," ",""),U82+AI82,"–",U83+AI83,IF(U83+AI83&lt;10," ",""))))</f>
        <v/>
      </c>
      <c r="CI82" s="156" t="str">
        <f>IF(OR($C82="",$F82=""),"",IF(AND(U82+AI82=U83+AI83,CC82&lt;CD82),"a",IF(AND(U82=AI83,U83=AI82,AN82=0,AN83=0,CA82&lt;CA83),"p"," ")))</f>
        <v/>
      </c>
      <c r="CJ82" s="156" t="str">
        <f>IF(OR($C82="",$F82=""),"",CONCATENATE("  ",LEFT(C83,LEN(C83)-6),REPT(" ",31-LEN(C83))," ",RIGHT(C83,5)))</f>
        <v/>
      </c>
      <c r="CK82" s="105" t="str">
        <f>IF(OR($C82="",$F82=""),"",CONCATENATE("  ",IF(CB82=2,"[b]",""),IF(AND(CB82=2,D$1&lt;&gt;""),CONCATENATE("[color=",D$1,"]"),IF(AND(CB82=1,D$2&lt;&gt;""),CONCATENATE("[color=",D$2,"]"),"")),LEFT(C83,LEN(C83)-6),IF(CB82=2,CONCATENATE(IF(D$1&lt;&gt;"","[/color]",""),"[/b]"),IF(AND(CB82=1,D$2&lt;&gt;""),"[/color]","")),REPT(" ",31-LEN(C83))," ",RIGHT(C83,5)))</f>
        <v/>
      </c>
      <c r="CL82" s="156" t="str">
        <f>IF(OR($C82="",$F82=""),"",CONCATENATE(IF(U82&lt;10," ",""),U82,"–",U83,IF(U83&lt;10," ","")))</f>
        <v/>
      </c>
      <c r="CM82" s="156" t="str">
        <f>IF(OR($C82="",$F82=""),"",IF(AND(U82=AI83,U83=AI82),CONCATENATE(IF(AI82+AN82&lt;10," ",""),AI82+AN82,"–",AI83+AN83,IF(AI83+AN83&lt;10," ","")),CONCATENATE(IF(AI82&lt;10," ",""),AI82,"–",AI83,IF(AI83&lt;10," ",""))))</f>
        <v/>
      </c>
      <c r="CN82" s="105" t="str">
        <f>IF(OR($C82="",$F82=""),"",IF(AND(U82=AI83,U83=AI82,OR(AN82&lt;&gt;0,AN83&lt;&gt;0)),"(aet)",IF(AND(U82=AI83,U83=AI82,AN82=0,AN83=0),CONCATENATE("(",CA82,"–",CA83," pen)"),"")))</f>
        <v/>
      </c>
    </row>
    <row r="83" ht="9.0" customHeight="1">
      <c r="A83" s="152">
        <f t="shared" si="22"/>
        <v>0</v>
      </c>
      <c r="B83" s="93"/>
      <c r="C83" s="99"/>
      <c r="D83" s="159" t="str">
        <f t="shared" si="6"/>
        <v>   </v>
      </c>
      <c r="E83" s="154" t="str">
        <f t="shared" si="7"/>
        <v>   </v>
      </c>
      <c r="F83" s="155" t="str">
        <f t="array" ref="F83">IFERROR(IF($C83="","",INDEX(Entries!$J$2:$K999,MATCH(1,($C83=Entries!$J$2:$J999)*(Entries!$C$2:$C999=$B83),0),2)),"")</f>
        <v/>
      </c>
      <c r="G83" s="106" t="str">
        <f>IF(F83="","",F82)</f>
        <v/>
      </c>
      <c r="H83" s="106" t="str">
        <f t="shared" si="8"/>
        <v/>
      </c>
      <c r="I83" s="156" t="str">
        <f t="shared" ref="I83:T83" si="403">IF($H83="","",IF(RAND()&lt;$H83,1,0))</f>
        <v/>
      </c>
      <c r="J83" s="156" t="str">
        <f t="shared" si="403"/>
        <v/>
      </c>
      <c r="K83" s="156" t="str">
        <f t="shared" si="403"/>
        <v/>
      </c>
      <c r="L83" s="156" t="str">
        <f t="shared" si="403"/>
        <v/>
      </c>
      <c r="M83" s="156" t="str">
        <f t="shared" si="403"/>
        <v/>
      </c>
      <c r="N83" s="156" t="str">
        <f t="shared" si="403"/>
        <v/>
      </c>
      <c r="O83" s="156" t="str">
        <f t="shared" si="403"/>
        <v/>
      </c>
      <c r="P83" s="156" t="str">
        <f t="shared" si="403"/>
        <v/>
      </c>
      <c r="Q83" s="156" t="str">
        <f t="shared" si="403"/>
        <v/>
      </c>
      <c r="R83" s="156" t="str">
        <f t="shared" si="403"/>
        <v/>
      </c>
      <c r="S83" s="156" t="str">
        <f t="shared" si="403"/>
        <v/>
      </c>
      <c r="T83" s="156" t="str">
        <f t="shared" si="403"/>
        <v/>
      </c>
      <c r="U83" s="157" t="str">
        <f t="shared" si="10"/>
        <v/>
      </c>
      <c r="V83" s="106" t="str">
        <f t="shared" si="11"/>
        <v/>
      </c>
      <c r="W83" s="156" t="str">
        <f t="shared" ref="W83:AH83" si="404">IF($V83="","",IF(RAND()&lt;$V83,1,0))</f>
        <v/>
      </c>
      <c r="X83" s="156" t="str">
        <f t="shared" si="404"/>
        <v/>
      </c>
      <c r="Y83" s="156" t="str">
        <f t="shared" si="404"/>
        <v/>
      </c>
      <c r="Z83" s="156" t="str">
        <f t="shared" si="404"/>
        <v/>
      </c>
      <c r="AA83" s="156" t="str">
        <f t="shared" si="404"/>
        <v/>
      </c>
      <c r="AB83" s="156" t="str">
        <f t="shared" si="404"/>
        <v/>
      </c>
      <c r="AC83" s="156" t="str">
        <f t="shared" si="404"/>
        <v/>
      </c>
      <c r="AD83" s="156" t="str">
        <f t="shared" si="404"/>
        <v/>
      </c>
      <c r="AE83" s="156" t="str">
        <f t="shared" si="404"/>
        <v/>
      </c>
      <c r="AF83" s="156" t="str">
        <f t="shared" si="404"/>
        <v/>
      </c>
      <c r="AG83" s="156" t="str">
        <f t="shared" si="404"/>
        <v/>
      </c>
      <c r="AH83" s="156" t="str">
        <f t="shared" si="404"/>
        <v/>
      </c>
      <c r="AI83" s="157" t="str">
        <f t="shared" si="13"/>
        <v/>
      </c>
      <c r="AJ83" s="156" t="str">
        <f t="shared" ref="AJ83:AM83" si="405">IF($V83="","",IF(RAND()&lt;$V83,1,0))</f>
        <v/>
      </c>
      <c r="AK83" s="156" t="str">
        <f t="shared" si="405"/>
        <v/>
      </c>
      <c r="AL83" s="156" t="str">
        <f t="shared" si="405"/>
        <v/>
      </c>
      <c r="AM83" s="156" t="str">
        <f t="shared" si="405"/>
        <v/>
      </c>
      <c r="AN83" s="157" t="str">
        <f>IF($V82="","",IF(OR(AND($F$2=TRUE,U83+(2*AI83)=(2*U82)+AI82),AND($F$2=0,U83+AI83=U82+AI82)),SUM($AJ83:$AM83),0))</f>
        <v/>
      </c>
      <c r="AO83" s="105" t="str">
        <f t="shared" ref="AO83:BH83" si="406">IF(OR($C83="",$F83=""),"",IF(RAND()&lt;0.65,1,0))</f>
        <v/>
      </c>
      <c r="AP83" s="105" t="str">
        <f t="shared" si="406"/>
        <v/>
      </c>
      <c r="AQ83" s="105" t="str">
        <f t="shared" si="406"/>
        <v/>
      </c>
      <c r="AR83" s="105" t="str">
        <f t="shared" si="406"/>
        <v/>
      </c>
      <c r="AS83" s="105" t="str">
        <f t="shared" si="406"/>
        <v/>
      </c>
      <c r="AT83" s="105" t="str">
        <f t="shared" si="406"/>
        <v/>
      </c>
      <c r="AU83" s="105" t="str">
        <f t="shared" si="406"/>
        <v/>
      </c>
      <c r="AV83" s="105" t="str">
        <f t="shared" si="406"/>
        <v/>
      </c>
      <c r="AW83" s="105" t="str">
        <f t="shared" si="406"/>
        <v/>
      </c>
      <c r="AX83" s="105" t="str">
        <f t="shared" si="406"/>
        <v/>
      </c>
      <c r="AY83" s="105" t="str">
        <f t="shared" si="406"/>
        <v/>
      </c>
      <c r="AZ83" s="105" t="str">
        <f t="shared" si="406"/>
        <v/>
      </c>
      <c r="BA83" s="105" t="str">
        <f t="shared" si="406"/>
        <v/>
      </c>
      <c r="BB83" s="105" t="str">
        <f t="shared" si="406"/>
        <v/>
      </c>
      <c r="BC83" s="105" t="str">
        <f t="shared" si="406"/>
        <v/>
      </c>
      <c r="BD83" s="105" t="str">
        <f t="shared" si="406"/>
        <v/>
      </c>
      <c r="BE83" s="105" t="str">
        <f t="shared" si="406"/>
        <v/>
      </c>
      <c r="BF83" s="105" t="str">
        <f t="shared" si="406"/>
        <v/>
      </c>
      <c r="BG83" s="105" t="str">
        <f t="shared" si="406"/>
        <v/>
      </c>
      <c r="BH83" s="105" t="str">
        <f t="shared" si="406"/>
        <v/>
      </c>
      <c r="BI83" s="105" t="str">
        <f t="shared" ref="BI83:BZ83" si="407">IF($C83="","",SUM($AO83:AQ83))</f>
        <v/>
      </c>
      <c r="BJ83" s="105" t="str">
        <f t="shared" si="407"/>
        <v/>
      </c>
      <c r="BK83" s="105" t="str">
        <f t="shared" si="407"/>
        <v/>
      </c>
      <c r="BL83" s="105" t="str">
        <f t="shared" si="407"/>
        <v/>
      </c>
      <c r="BM83" s="105" t="str">
        <f t="shared" si="407"/>
        <v/>
      </c>
      <c r="BN83" s="105" t="str">
        <f t="shared" si="407"/>
        <v/>
      </c>
      <c r="BO83" s="105" t="str">
        <f t="shared" si="407"/>
        <v/>
      </c>
      <c r="BP83" s="105" t="str">
        <f t="shared" si="407"/>
        <v/>
      </c>
      <c r="BQ83" s="105" t="str">
        <f t="shared" si="407"/>
        <v/>
      </c>
      <c r="BR83" s="105" t="str">
        <f t="shared" si="407"/>
        <v/>
      </c>
      <c r="BS83" s="105" t="str">
        <f t="shared" si="407"/>
        <v/>
      </c>
      <c r="BT83" s="105" t="str">
        <f t="shared" si="407"/>
        <v/>
      </c>
      <c r="BU83" s="105" t="str">
        <f t="shared" si="407"/>
        <v/>
      </c>
      <c r="BV83" s="105" t="str">
        <f t="shared" si="407"/>
        <v/>
      </c>
      <c r="BW83" s="105" t="str">
        <f t="shared" si="407"/>
        <v/>
      </c>
      <c r="BX83" s="105" t="str">
        <f t="shared" si="407"/>
        <v/>
      </c>
      <c r="BY83" s="105" t="str">
        <f t="shared" si="407"/>
        <v/>
      </c>
      <c r="BZ83" s="105" t="str">
        <f t="shared" si="407"/>
        <v/>
      </c>
      <c r="CA83" s="158" t="str">
        <f>IF(OR($C83="",$F83=""),"",IF(ABS(BI83-BI82)&gt;2,BI83,IF(ABS(BJ83-BJ82)&gt;1,BJ83,IF(BK83&lt;&gt;BK82,BK83,IF(BL83&lt;&gt;BL82,BL83,IF(BM83&lt;&gt;BM82,BM83,IF(BN83&lt;&gt;BN82,BN83,IF(BO83&lt;&gt;BO82,BO83,IF(BP83&lt;&gt;BP82,BP83,IF(BQ83&lt;&gt;BQ82,BQ83,IF(BR83&lt;&gt;BR82,BR83,IF(BS83&lt;&gt;BS82,BS83,IF(BT83&lt;&gt;BT82,BT83,IF(BU83&lt;&gt;BU82,BU83,IF(BV83&lt;&gt;BV82,BV83,IF(BW83&lt;&gt;BW82,BW83,IF(BX83&lt;&gt;BX82,BX83,IF(BY83&lt;&gt;BY82,BY83,IF(BZ83&lt;&gt;BZ82,BZ83,CONCATENATE(BZ83,"?"))))))))))))))))))))</f>
        <v/>
      </c>
      <c r="CB83" s="158"/>
      <c r="CC83" s="158"/>
      <c r="CD83" s="158"/>
      <c r="CE83" s="158" t="str">
        <f>IF(AND(C82&lt;&gt;"",C83&lt;&gt;"",F82="",F83=""),"You need to select the competition in column B","")</f>
        <v/>
      </c>
      <c r="CF83" s="105"/>
      <c r="CG83" s="156"/>
      <c r="CH83" s="156"/>
      <c r="CI83" s="156"/>
      <c r="CJ83" s="156"/>
      <c r="CK83" s="105"/>
      <c r="CL83" s="156"/>
      <c r="CM83" s="156"/>
      <c r="CN83" s="105"/>
    </row>
    <row r="84" ht="9.0" customHeight="1">
      <c r="A84" s="152">
        <f t="shared" si="22"/>
        <v>1</v>
      </c>
      <c r="B84" s="93"/>
      <c r="C84" s="99"/>
      <c r="D84" s="153" t="str">
        <f t="shared" si="6"/>
        <v>   </v>
      </c>
      <c r="E84" s="154" t="str">
        <f t="shared" si="7"/>
        <v>   </v>
      </c>
      <c r="F84" s="155" t="str">
        <f t="array" ref="F84">IFERROR(IF($C84="","",INDEX(Entries!$J$2:$K999,MATCH(1,($C84=Entries!$J$2:$J999)*(Entries!$C$2:$C999=$B84),0),2)),"")</f>
        <v/>
      </c>
      <c r="G84" s="106" t="str">
        <f>IF(F84="","",F85)</f>
        <v/>
      </c>
      <c r="H84" s="106" t="str">
        <f t="shared" si="8"/>
        <v/>
      </c>
      <c r="I84" s="156" t="str">
        <f t="shared" ref="I84:T84" si="408">IF($H84="","",IF(RAND()&lt;$H84,1,0))</f>
        <v/>
      </c>
      <c r="J84" s="156" t="str">
        <f t="shared" si="408"/>
        <v/>
      </c>
      <c r="K84" s="156" t="str">
        <f t="shared" si="408"/>
        <v/>
      </c>
      <c r="L84" s="156" t="str">
        <f t="shared" si="408"/>
        <v/>
      </c>
      <c r="M84" s="156" t="str">
        <f t="shared" si="408"/>
        <v/>
      </c>
      <c r="N84" s="156" t="str">
        <f t="shared" si="408"/>
        <v/>
      </c>
      <c r="O84" s="156" t="str">
        <f t="shared" si="408"/>
        <v/>
      </c>
      <c r="P84" s="156" t="str">
        <f t="shared" si="408"/>
        <v/>
      </c>
      <c r="Q84" s="156" t="str">
        <f t="shared" si="408"/>
        <v/>
      </c>
      <c r="R84" s="156" t="str">
        <f t="shared" si="408"/>
        <v/>
      </c>
      <c r="S84" s="156" t="str">
        <f t="shared" si="408"/>
        <v/>
      </c>
      <c r="T84" s="156" t="str">
        <f t="shared" si="408"/>
        <v/>
      </c>
      <c r="U84" s="157" t="str">
        <f t="shared" si="10"/>
        <v/>
      </c>
      <c r="V84" s="106" t="str">
        <f t="shared" si="11"/>
        <v/>
      </c>
      <c r="W84" s="156" t="str">
        <f t="shared" ref="W84:AH84" si="409">IF($V84="","",IF(RAND()&lt;$V84,1,0))</f>
        <v/>
      </c>
      <c r="X84" s="156" t="str">
        <f t="shared" si="409"/>
        <v/>
      </c>
      <c r="Y84" s="156" t="str">
        <f t="shared" si="409"/>
        <v/>
      </c>
      <c r="Z84" s="156" t="str">
        <f t="shared" si="409"/>
        <v/>
      </c>
      <c r="AA84" s="156" t="str">
        <f t="shared" si="409"/>
        <v/>
      </c>
      <c r="AB84" s="156" t="str">
        <f t="shared" si="409"/>
        <v/>
      </c>
      <c r="AC84" s="156" t="str">
        <f t="shared" si="409"/>
        <v/>
      </c>
      <c r="AD84" s="156" t="str">
        <f t="shared" si="409"/>
        <v/>
      </c>
      <c r="AE84" s="156" t="str">
        <f t="shared" si="409"/>
        <v/>
      </c>
      <c r="AF84" s="156" t="str">
        <f t="shared" si="409"/>
        <v/>
      </c>
      <c r="AG84" s="156" t="str">
        <f t="shared" si="409"/>
        <v/>
      </c>
      <c r="AH84" s="156" t="str">
        <f t="shared" si="409"/>
        <v/>
      </c>
      <c r="AI84" s="157" t="str">
        <f t="shared" si="13"/>
        <v/>
      </c>
      <c r="AJ84" s="156" t="str">
        <f t="shared" ref="AJ84:AM84" si="410">IF($V84="","",IF(RAND()&lt;$V84,1,0))</f>
        <v/>
      </c>
      <c r="AK84" s="156" t="str">
        <f t="shared" si="410"/>
        <v/>
      </c>
      <c r="AL84" s="156" t="str">
        <f t="shared" si="410"/>
        <v/>
      </c>
      <c r="AM84" s="156" t="str">
        <f t="shared" si="410"/>
        <v/>
      </c>
      <c r="AN84" s="157" t="str">
        <f>IF($V84="","",IF(OR(AND($F$2=TRUE,U84+(2*AI84)=(2*U85)+AI85),AND($F$2=0,U84+AI84=U85+AI85)),SUM($AJ84:$AM84),0))</f>
        <v/>
      </c>
      <c r="AO84" s="105" t="str">
        <f t="shared" ref="AO84:BH84" si="411">IF(OR($C84="",$F84=""),"",IF(RAND()&lt;0.65,1,0))</f>
        <v/>
      </c>
      <c r="AP84" s="105" t="str">
        <f t="shared" si="411"/>
        <v/>
      </c>
      <c r="AQ84" s="105" t="str">
        <f t="shared" si="411"/>
        <v/>
      </c>
      <c r="AR84" s="105" t="str">
        <f t="shared" si="411"/>
        <v/>
      </c>
      <c r="AS84" s="105" t="str">
        <f t="shared" si="411"/>
        <v/>
      </c>
      <c r="AT84" s="105" t="str">
        <f t="shared" si="411"/>
        <v/>
      </c>
      <c r="AU84" s="105" t="str">
        <f t="shared" si="411"/>
        <v/>
      </c>
      <c r="AV84" s="105" t="str">
        <f t="shared" si="411"/>
        <v/>
      </c>
      <c r="AW84" s="105" t="str">
        <f t="shared" si="411"/>
        <v/>
      </c>
      <c r="AX84" s="105" t="str">
        <f t="shared" si="411"/>
        <v/>
      </c>
      <c r="AY84" s="105" t="str">
        <f t="shared" si="411"/>
        <v/>
      </c>
      <c r="AZ84" s="105" t="str">
        <f t="shared" si="411"/>
        <v/>
      </c>
      <c r="BA84" s="105" t="str">
        <f t="shared" si="411"/>
        <v/>
      </c>
      <c r="BB84" s="105" t="str">
        <f t="shared" si="411"/>
        <v/>
      </c>
      <c r="BC84" s="105" t="str">
        <f t="shared" si="411"/>
        <v/>
      </c>
      <c r="BD84" s="105" t="str">
        <f t="shared" si="411"/>
        <v/>
      </c>
      <c r="BE84" s="105" t="str">
        <f t="shared" si="411"/>
        <v/>
      </c>
      <c r="BF84" s="105" t="str">
        <f t="shared" si="411"/>
        <v/>
      </c>
      <c r="BG84" s="105" t="str">
        <f t="shared" si="411"/>
        <v/>
      </c>
      <c r="BH84" s="105" t="str">
        <f t="shared" si="411"/>
        <v/>
      </c>
      <c r="BI84" s="105" t="str">
        <f t="shared" ref="BI84:BZ84" si="412">IF($C84="","",SUM($AO84:AQ84))</f>
        <v/>
      </c>
      <c r="BJ84" s="105" t="str">
        <f t="shared" si="412"/>
        <v/>
      </c>
      <c r="BK84" s="105" t="str">
        <f t="shared" si="412"/>
        <v/>
      </c>
      <c r="BL84" s="105" t="str">
        <f t="shared" si="412"/>
        <v/>
      </c>
      <c r="BM84" s="105" t="str">
        <f t="shared" si="412"/>
        <v/>
      </c>
      <c r="BN84" s="105" t="str">
        <f t="shared" si="412"/>
        <v/>
      </c>
      <c r="BO84" s="105" t="str">
        <f t="shared" si="412"/>
        <v/>
      </c>
      <c r="BP84" s="105" t="str">
        <f t="shared" si="412"/>
        <v/>
      </c>
      <c r="BQ84" s="105" t="str">
        <f t="shared" si="412"/>
        <v/>
      </c>
      <c r="BR84" s="105" t="str">
        <f t="shared" si="412"/>
        <v/>
      </c>
      <c r="BS84" s="105" t="str">
        <f t="shared" si="412"/>
        <v/>
      </c>
      <c r="BT84" s="105" t="str">
        <f t="shared" si="412"/>
        <v/>
      </c>
      <c r="BU84" s="105" t="str">
        <f t="shared" si="412"/>
        <v/>
      </c>
      <c r="BV84" s="105" t="str">
        <f t="shared" si="412"/>
        <v/>
      </c>
      <c r="BW84" s="105" t="str">
        <f t="shared" si="412"/>
        <v/>
      </c>
      <c r="BX84" s="105" t="str">
        <f t="shared" si="412"/>
        <v/>
      </c>
      <c r="BY84" s="105" t="str">
        <f t="shared" si="412"/>
        <v/>
      </c>
      <c r="BZ84" s="105" t="str">
        <f t="shared" si="412"/>
        <v/>
      </c>
      <c r="CA84" s="158" t="str">
        <f>IF(OR($C84="",$F84=""),"",IF(ABS(BI84-BI85)&gt;2,BI84,IF(ABS(BJ84-BJ85)&gt;1,BJ84,IF(BK84&lt;&gt;BK85,BK84,IF(BL84&lt;&gt;BL85,BL84,IF(BM84&lt;&gt;BM85,BM84,IF(BN84&lt;&gt;BN85,BN84,IF(BO84&lt;&gt;BO85,BO84,IF(BP84&lt;&gt;BP85,BP84,IF(BQ84&lt;&gt;BQ85,BQ84,IF(BR84&lt;&gt;BR85,BR84,IF(BS84&lt;&gt;BS85,BS84,IF(BT84&lt;&gt;BT85,BT84,IF(BU84&lt;&gt;BU85,BU84,IF(BV84&lt;&gt;BV85,BV84,IF(BW84&lt;&gt;BW85,BW84,IF(BX84&lt;&gt;BX85,BX84,IF(BY84&lt;&gt;BY85,BY84,IF(BZ84&lt;&gt;BZ85,BZ84,CONCATENATE(BZ84,"?"))))))))))))))))))))</f>
        <v/>
      </c>
      <c r="CB84" s="158" t="str">
        <f>IF(OR($C84="",$F84=""),"",IF(U84+AI84&gt;U85+AI85,1,IF(U84+AI84&lt;U85+AI85,2,IF(CC84&gt;CD84,1,IF(CC84&lt;CD84,2,IF(U84+AI84+AN84&gt;U85+AI85+AN85,1,IF(U84+AI84+AN84&lt;U85+AI85+AN85,2,IF(AI84+AN84&gt;U85,1,IF(AI84+AN84&lt;U85,2,IF(CA84&gt;CA85,1,IF(CA85&gt;CA84,2,0)))))))))))</f>
        <v/>
      </c>
      <c r="CC84" s="105" t="str">
        <f>IF(OR($C84="",$F84=""),"",(AI84+AN84)*$F$2)</f>
        <v/>
      </c>
      <c r="CD84" s="105" t="str">
        <f>IF(OR($C84="",$F84=""),"",U85*$F$2)</f>
        <v/>
      </c>
      <c r="CE84" s="105" t="str">
        <f>IF(OR($C84="",$F84=""),"",CONCATENATE(RIGHT(C84,5)," ",REPT(" ",31-LEN(C84)),LEFT(C84,LEN(C84)-6),"  "))</f>
        <v/>
      </c>
      <c r="CF84" s="105" t="str">
        <f>IF(OR($C84="",$F84=""),"",CONCATENATE(RIGHT(C84,5)," ",REPT(" ",31-LEN(C84)),IF(CB84=1,"[b]",""),IF(AND(CB84=1,D$1&lt;&gt;""),CONCATENATE("[color=",D$1,"]"),IF(AND(CB84=2,D$2&lt;&gt;""),CONCATENATE("[color=",D$2,"]"),"")),LEFT(C84,LEN(C84)-6),IF(CB84=1,CONCATENATE(IF(D$1&lt;&gt;"","[/color]",""),"[/b]"),IF(AND(CB84=2,D$2&lt;&gt;""),"[/color]","")),"  "))</f>
        <v/>
      </c>
      <c r="CG84" s="156" t="str">
        <f>IF(OR($C84="",$F84=""),"",IF(OR(AND(U84+AI84=U85+AI85,CC84&gt;CD84),AND(U84=AI85,U85=AI84,AN84=AN85,AN84&gt;0)),"a",IF(AND(U84=AI85,U85=AI84,AN84=AN85,CA84&gt;CA85),"p"," ")))</f>
        <v/>
      </c>
      <c r="CH84" s="156" t="str">
        <f>IF(OR($C84="",$F84=""),"",IF(AND(U84=AI85,U85=AI84),CONCATENATE(IF(U84+AI84+AN84&lt;10," ",""),U84+AI84+AN84,"–",U85+AI85+AN85,IF(U85+AI85+AN85&lt;10," ","")),CONCATENATE(IF(U84+AI84&lt;10," ",""),U84+AI84,"–",U85+AI85,IF(U85+AI85&lt;10," ",""))))</f>
        <v/>
      </c>
      <c r="CI84" s="156" t="str">
        <f>IF(OR($C84="",$F84=""),"",IF(AND(U84+AI84=U85+AI85,CC84&lt;CD84),"a",IF(AND(U84=AI85,U85=AI84,AN84=0,AN85=0,CA84&lt;CA85),"p"," ")))</f>
        <v/>
      </c>
      <c r="CJ84" s="156" t="str">
        <f>IF(OR($C84="",$F84=""),"",CONCATENATE("  ",LEFT(C85,LEN(C85)-6),REPT(" ",31-LEN(C85))," ",RIGHT(C85,5)))</f>
        <v/>
      </c>
      <c r="CK84" s="105" t="str">
        <f>IF(OR($C84="",$F84=""),"",CONCATENATE("  ",IF(CB84=2,"[b]",""),IF(AND(CB84=2,D$1&lt;&gt;""),CONCATENATE("[color=",D$1,"]"),IF(AND(CB84=1,D$2&lt;&gt;""),CONCATENATE("[color=",D$2,"]"),"")),LEFT(C85,LEN(C85)-6),IF(CB84=2,CONCATENATE(IF(D$1&lt;&gt;"","[/color]",""),"[/b]"),IF(AND(CB84=1,D$2&lt;&gt;""),"[/color]","")),REPT(" ",31-LEN(C85))," ",RIGHT(C85,5)))</f>
        <v/>
      </c>
      <c r="CL84" s="156" t="str">
        <f>IF(OR($C84="",$F84=""),"",CONCATENATE(IF(U84&lt;10," ",""),U84,"–",U85,IF(U85&lt;10," ","")))</f>
        <v/>
      </c>
      <c r="CM84" s="156" t="str">
        <f>IF(OR($C84="",$F84=""),"",IF(AND(U84=AI85,U85=AI84),CONCATENATE(IF(AI84+AN84&lt;10," ",""),AI84+AN84,"–",AI85+AN85,IF(AI85+AN85&lt;10," ","")),CONCATENATE(IF(AI84&lt;10," ",""),AI84,"–",AI85,IF(AI85&lt;10," ",""))))</f>
        <v/>
      </c>
      <c r="CN84" s="105" t="str">
        <f>IF(OR($C84="",$F84=""),"",IF(AND(U84=AI85,U85=AI84,OR(AN84&lt;&gt;0,AN85&lt;&gt;0)),"(aet)",IF(AND(U84=AI85,U85=AI84,AN84=0,AN85=0),CONCATENATE("(",CA84,"–",CA85," pen)"),"")))</f>
        <v/>
      </c>
    </row>
    <row r="85" ht="9.0" customHeight="1">
      <c r="A85" s="152">
        <f t="shared" si="22"/>
        <v>1</v>
      </c>
      <c r="B85" s="93"/>
      <c r="C85" s="99"/>
      <c r="D85" s="159" t="str">
        <f t="shared" si="6"/>
        <v>   </v>
      </c>
      <c r="E85" s="154" t="str">
        <f t="shared" si="7"/>
        <v>   </v>
      </c>
      <c r="F85" s="155" t="str">
        <f t="array" ref="F85">IFERROR(IF($C85="","",INDEX(Entries!$J$2:$K999,MATCH(1,($C85=Entries!$J$2:$J999)*(Entries!$C$2:$C999=$B85),0),2)),"")</f>
        <v/>
      </c>
      <c r="G85" s="106" t="str">
        <f>IF(F85="","",F84)</f>
        <v/>
      </c>
      <c r="H85" s="106" t="str">
        <f t="shared" si="8"/>
        <v/>
      </c>
      <c r="I85" s="156" t="str">
        <f t="shared" ref="I85:T85" si="413">IF($H85="","",IF(RAND()&lt;$H85,1,0))</f>
        <v/>
      </c>
      <c r="J85" s="156" t="str">
        <f t="shared" si="413"/>
        <v/>
      </c>
      <c r="K85" s="156" t="str">
        <f t="shared" si="413"/>
        <v/>
      </c>
      <c r="L85" s="156" t="str">
        <f t="shared" si="413"/>
        <v/>
      </c>
      <c r="M85" s="156" t="str">
        <f t="shared" si="413"/>
        <v/>
      </c>
      <c r="N85" s="156" t="str">
        <f t="shared" si="413"/>
        <v/>
      </c>
      <c r="O85" s="156" t="str">
        <f t="shared" si="413"/>
        <v/>
      </c>
      <c r="P85" s="156" t="str">
        <f t="shared" si="413"/>
        <v/>
      </c>
      <c r="Q85" s="156" t="str">
        <f t="shared" si="413"/>
        <v/>
      </c>
      <c r="R85" s="156" t="str">
        <f t="shared" si="413"/>
        <v/>
      </c>
      <c r="S85" s="156" t="str">
        <f t="shared" si="413"/>
        <v/>
      </c>
      <c r="T85" s="156" t="str">
        <f t="shared" si="413"/>
        <v/>
      </c>
      <c r="U85" s="157" t="str">
        <f t="shared" si="10"/>
        <v/>
      </c>
      <c r="V85" s="106" t="str">
        <f t="shared" si="11"/>
        <v/>
      </c>
      <c r="W85" s="156" t="str">
        <f t="shared" ref="W85:AH85" si="414">IF($V85="","",IF(RAND()&lt;$V85,1,0))</f>
        <v/>
      </c>
      <c r="X85" s="156" t="str">
        <f t="shared" si="414"/>
        <v/>
      </c>
      <c r="Y85" s="156" t="str">
        <f t="shared" si="414"/>
        <v/>
      </c>
      <c r="Z85" s="156" t="str">
        <f t="shared" si="414"/>
        <v/>
      </c>
      <c r="AA85" s="156" t="str">
        <f t="shared" si="414"/>
        <v/>
      </c>
      <c r="AB85" s="156" t="str">
        <f t="shared" si="414"/>
        <v/>
      </c>
      <c r="AC85" s="156" t="str">
        <f t="shared" si="414"/>
        <v/>
      </c>
      <c r="AD85" s="156" t="str">
        <f t="shared" si="414"/>
        <v/>
      </c>
      <c r="AE85" s="156" t="str">
        <f t="shared" si="414"/>
        <v/>
      </c>
      <c r="AF85" s="156" t="str">
        <f t="shared" si="414"/>
        <v/>
      </c>
      <c r="AG85" s="156" t="str">
        <f t="shared" si="414"/>
        <v/>
      </c>
      <c r="AH85" s="156" t="str">
        <f t="shared" si="414"/>
        <v/>
      </c>
      <c r="AI85" s="157" t="str">
        <f t="shared" si="13"/>
        <v/>
      </c>
      <c r="AJ85" s="156" t="str">
        <f t="shared" ref="AJ85:AM85" si="415">IF($V85="","",IF(RAND()&lt;$V85,1,0))</f>
        <v/>
      </c>
      <c r="AK85" s="156" t="str">
        <f t="shared" si="415"/>
        <v/>
      </c>
      <c r="AL85" s="156" t="str">
        <f t="shared" si="415"/>
        <v/>
      </c>
      <c r="AM85" s="156" t="str">
        <f t="shared" si="415"/>
        <v/>
      </c>
      <c r="AN85" s="157" t="str">
        <f>IF($V84="","",IF(OR(AND($F$2=TRUE,U85+(2*AI85)=(2*U84)+AI84),AND($F$2=0,U85+AI85=U84+AI84)),SUM($AJ85:$AM85),0))</f>
        <v/>
      </c>
      <c r="AO85" s="105" t="str">
        <f t="shared" ref="AO85:BH85" si="416">IF(OR($C85="",$F85=""),"",IF(RAND()&lt;0.65,1,0))</f>
        <v/>
      </c>
      <c r="AP85" s="105" t="str">
        <f t="shared" si="416"/>
        <v/>
      </c>
      <c r="AQ85" s="105" t="str">
        <f t="shared" si="416"/>
        <v/>
      </c>
      <c r="AR85" s="105" t="str">
        <f t="shared" si="416"/>
        <v/>
      </c>
      <c r="AS85" s="105" t="str">
        <f t="shared" si="416"/>
        <v/>
      </c>
      <c r="AT85" s="105" t="str">
        <f t="shared" si="416"/>
        <v/>
      </c>
      <c r="AU85" s="105" t="str">
        <f t="shared" si="416"/>
        <v/>
      </c>
      <c r="AV85" s="105" t="str">
        <f t="shared" si="416"/>
        <v/>
      </c>
      <c r="AW85" s="105" t="str">
        <f t="shared" si="416"/>
        <v/>
      </c>
      <c r="AX85" s="105" t="str">
        <f t="shared" si="416"/>
        <v/>
      </c>
      <c r="AY85" s="105" t="str">
        <f t="shared" si="416"/>
        <v/>
      </c>
      <c r="AZ85" s="105" t="str">
        <f t="shared" si="416"/>
        <v/>
      </c>
      <c r="BA85" s="105" t="str">
        <f t="shared" si="416"/>
        <v/>
      </c>
      <c r="BB85" s="105" t="str">
        <f t="shared" si="416"/>
        <v/>
      </c>
      <c r="BC85" s="105" t="str">
        <f t="shared" si="416"/>
        <v/>
      </c>
      <c r="BD85" s="105" t="str">
        <f t="shared" si="416"/>
        <v/>
      </c>
      <c r="BE85" s="105" t="str">
        <f t="shared" si="416"/>
        <v/>
      </c>
      <c r="BF85" s="105" t="str">
        <f t="shared" si="416"/>
        <v/>
      </c>
      <c r="BG85" s="105" t="str">
        <f t="shared" si="416"/>
        <v/>
      </c>
      <c r="BH85" s="105" t="str">
        <f t="shared" si="416"/>
        <v/>
      </c>
      <c r="BI85" s="105" t="str">
        <f t="shared" ref="BI85:BZ85" si="417">IF($C85="","",SUM($AO85:AQ85))</f>
        <v/>
      </c>
      <c r="BJ85" s="105" t="str">
        <f t="shared" si="417"/>
        <v/>
      </c>
      <c r="BK85" s="105" t="str">
        <f t="shared" si="417"/>
        <v/>
      </c>
      <c r="BL85" s="105" t="str">
        <f t="shared" si="417"/>
        <v/>
      </c>
      <c r="BM85" s="105" t="str">
        <f t="shared" si="417"/>
        <v/>
      </c>
      <c r="BN85" s="105" t="str">
        <f t="shared" si="417"/>
        <v/>
      </c>
      <c r="BO85" s="105" t="str">
        <f t="shared" si="417"/>
        <v/>
      </c>
      <c r="BP85" s="105" t="str">
        <f t="shared" si="417"/>
        <v/>
      </c>
      <c r="BQ85" s="105" t="str">
        <f t="shared" si="417"/>
        <v/>
      </c>
      <c r="BR85" s="105" t="str">
        <f t="shared" si="417"/>
        <v/>
      </c>
      <c r="BS85" s="105" t="str">
        <f t="shared" si="417"/>
        <v/>
      </c>
      <c r="BT85" s="105" t="str">
        <f t="shared" si="417"/>
        <v/>
      </c>
      <c r="BU85" s="105" t="str">
        <f t="shared" si="417"/>
        <v/>
      </c>
      <c r="BV85" s="105" t="str">
        <f t="shared" si="417"/>
        <v/>
      </c>
      <c r="BW85" s="105" t="str">
        <f t="shared" si="417"/>
        <v/>
      </c>
      <c r="BX85" s="105" t="str">
        <f t="shared" si="417"/>
        <v/>
      </c>
      <c r="BY85" s="105" t="str">
        <f t="shared" si="417"/>
        <v/>
      </c>
      <c r="BZ85" s="105" t="str">
        <f t="shared" si="417"/>
        <v/>
      </c>
      <c r="CA85" s="158" t="str">
        <f>IF(OR($C85="",$F85=""),"",IF(ABS(BI85-BI84)&gt;2,BI85,IF(ABS(BJ85-BJ84)&gt;1,BJ85,IF(BK85&lt;&gt;BK84,BK85,IF(BL85&lt;&gt;BL84,BL85,IF(BM85&lt;&gt;BM84,BM85,IF(BN85&lt;&gt;BN84,BN85,IF(BO85&lt;&gt;BO84,BO85,IF(BP85&lt;&gt;BP84,BP85,IF(BQ85&lt;&gt;BQ84,BQ85,IF(BR85&lt;&gt;BR84,BR85,IF(BS85&lt;&gt;BS84,BS85,IF(BT85&lt;&gt;BT84,BT85,IF(BU85&lt;&gt;BU84,BU85,IF(BV85&lt;&gt;BV84,BV85,IF(BW85&lt;&gt;BW84,BW85,IF(BX85&lt;&gt;BX84,BX85,IF(BY85&lt;&gt;BY84,BY85,IF(BZ85&lt;&gt;BZ84,BZ85,CONCATENATE(BZ85,"?"))))))))))))))))))))</f>
        <v/>
      </c>
      <c r="CB85" s="158"/>
      <c r="CC85" s="158"/>
      <c r="CD85" s="158"/>
      <c r="CE85" s="158" t="str">
        <f>IF(AND(C84&lt;&gt;"",C85&lt;&gt;"",F84="",F85=""),"You need to select the competition in column B","")</f>
        <v/>
      </c>
      <c r="CF85" s="105"/>
      <c r="CG85" s="156"/>
      <c r="CH85" s="156"/>
      <c r="CI85" s="156"/>
      <c r="CJ85" s="156"/>
      <c r="CK85" s="105"/>
      <c r="CL85" s="156"/>
      <c r="CM85" s="156"/>
      <c r="CN85" s="105"/>
    </row>
    <row r="86" ht="9.0" customHeight="1">
      <c r="A86" s="152">
        <f t="shared" si="22"/>
        <v>0</v>
      </c>
      <c r="B86" s="93"/>
      <c r="C86" s="99"/>
      <c r="D86" s="153" t="str">
        <f t="shared" si="6"/>
        <v>   </v>
      </c>
      <c r="E86" s="154" t="str">
        <f t="shared" si="7"/>
        <v>   </v>
      </c>
      <c r="F86" s="155" t="str">
        <f t="array" ref="F86">IFERROR(IF($C86="","",INDEX(Entries!$J$2:$K999,MATCH(1,($C86=Entries!$J$2:$J999)*(Entries!$C$2:$C999=$B86),0),2)),"")</f>
        <v/>
      </c>
      <c r="G86" s="106" t="str">
        <f>IF(F86="","",F87)</f>
        <v/>
      </c>
      <c r="H86" s="106" t="str">
        <f t="shared" si="8"/>
        <v/>
      </c>
      <c r="I86" s="156" t="str">
        <f t="shared" ref="I86:T86" si="418">IF($H86="","",IF(RAND()&lt;$H86,1,0))</f>
        <v/>
      </c>
      <c r="J86" s="156" t="str">
        <f t="shared" si="418"/>
        <v/>
      </c>
      <c r="K86" s="156" t="str">
        <f t="shared" si="418"/>
        <v/>
      </c>
      <c r="L86" s="156" t="str">
        <f t="shared" si="418"/>
        <v/>
      </c>
      <c r="M86" s="156" t="str">
        <f t="shared" si="418"/>
        <v/>
      </c>
      <c r="N86" s="156" t="str">
        <f t="shared" si="418"/>
        <v/>
      </c>
      <c r="O86" s="156" t="str">
        <f t="shared" si="418"/>
        <v/>
      </c>
      <c r="P86" s="156" t="str">
        <f t="shared" si="418"/>
        <v/>
      </c>
      <c r="Q86" s="156" t="str">
        <f t="shared" si="418"/>
        <v/>
      </c>
      <c r="R86" s="156" t="str">
        <f t="shared" si="418"/>
        <v/>
      </c>
      <c r="S86" s="156" t="str">
        <f t="shared" si="418"/>
        <v/>
      </c>
      <c r="T86" s="156" t="str">
        <f t="shared" si="418"/>
        <v/>
      </c>
      <c r="U86" s="157" t="str">
        <f t="shared" si="10"/>
        <v/>
      </c>
      <c r="V86" s="106" t="str">
        <f t="shared" si="11"/>
        <v/>
      </c>
      <c r="W86" s="156" t="str">
        <f t="shared" ref="W86:AH86" si="419">IF($V86="","",IF(RAND()&lt;$V86,1,0))</f>
        <v/>
      </c>
      <c r="X86" s="156" t="str">
        <f t="shared" si="419"/>
        <v/>
      </c>
      <c r="Y86" s="156" t="str">
        <f t="shared" si="419"/>
        <v/>
      </c>
      <c r="Z86" s="156" t="str">
        <f t="shared" si="419"/>
        <v/>
      </c>
      <c r="AA86" s="156" t="str">
        <f t="shared" si="419"/>
        <v/>
      </c>
      <c r="AB86" s="156" t="str">
        <f t="shared" si="419"/>
        <v/>
      </c>
      <c r="AC86" s="156" t="str">
        <f t="shared" si="419"/>
        <v/>
      </c>
      <c r="AD86" s="156" t="str">
        <f t="shared" si="419"/>
        <v/>
      </c>
      <c r="AE86" s="156" t="str">
        <f t="shared" si="419"/>
        <v/>
      </c>
      <c r="AF86" s="156" t="str">
        <f t="shared" si="419"/>
        <v/>
      </c>
      <c r="AG86" s="156" t="str">
        <f t="shared" si="419"/>
        <v/>
      </c>
      <c r="AH86" s="156" t="str">
        <f t="shared" si="419"/>
        <v/>
      </c>
      <c r="AI86" s="157" t="str">
        <f t="shared" si="13"/>
        <v/>
      </c>
      <c r="AJ86" s="156" t="str">
        <f t="shared" ref="AJ86:AM86" si="420">IF($V86="","",IF(RAND()&lt;$V86,1,0))</f>
        <v/>
      </c>
      <c r="AK86" s="156" t="str">
        <f t="shared" si="420"/>
        <v/>
      </c>
      <c r="AL86" s="156" t="str">
        <f t="shared" si="420"/>
        <v/>
      </c>
      <c r="AM86" s="156" t="str">
        <f t="shared" si="420"/>
        <v/>
      </c>
      <c r="AN86" s="157" t="str">
        <f>IF($V86="","",IF(OR(AND($F$2=TRUE,U86+(2*AI86)=(2*U87)+AI87),AND($F$2=0,U86+AI86=U87+AI87)),SUM($AJ86:$AM86),0))</f>
        <v/>
      </c>
      <c r="AO86" s="105" t="str">
        <f t="shared" ref="AO86:BH86" si="421">IF(OR($C86="",$F86=""),"",IF(RAND()&lt;0.65,1,0))</f>
        <v/>
      </c>
      <c r="AP86" s="105" t="str">
        <f t="shared" si="421"/>
        <v/>
      </c>
      <c r="AQ86" s="105" t="str">
        <f t="shared" si="421"/>
        <v/>
      </c>
      <c r="AR86" s="105" t="str">
        <f t="shared" si="421"/>
        <v/>
      </c>
      <c r="AS86" s="105" t="str">
        <f t="shared" si="421"/>
        <v/>
      </c>
      <c r="AT86" s="105" t="str">
        <f t="shared" si="421"/>
        <v/>
      </c>
      <c r="AU86" s="105" t="str">
        <f t="shared" si="421"/>
        <v/>
      </c>
      <c r="AV86" s="105" t="str">
        <f t="shared" si="421"/>
        <v/>
      </c>
      <c r="AW86" s="105" t="str">
        <f t="shared" si="421"/>
        <v/>
      </c>
      <c r="AX86" s="105" t="str">
        <f t="shared" si="421"/>
        <v/>
      </c>
      <c r="AY86" s="105" t="str">
        <f t="shared" si="421"/>
        <v/>
      </c>
      <c r="AZ86" s="105" t="str">
        <f t="shared" si="421"/>
        <v/>
      </c>
      <c r="BA86" s="105" t="str">
        <f t="shared" si="421"/>
        <v/>
      </c>
      <c r="BB86" s="105" t="str">
        <f t="shared" si="421"/>
        <v/>
      </c>
      <c r="BC86" s="105" t="str">
        <f t="shared" si="421"/>
        <v/>
      </c>
      <c r="BD86" s="105" t="str">
        <f t="shared" si="421"/>
        <v/>
      </c>
      <c r="BE86" s="105" t="str">
        <f t="shared" si="421"/>
        <v/>
      </c>
      <c r="BF86" s="105" t="str">
        <f t="shared" si="421"/>
        <v/>
      </c>
      <c r="BG86" s="105" t="str">
        <f t="shared" si="421"/>
        <v/>
      </c>
      <c r="BH86" s="105" t="str">
        <f t="shared" si="421"/>
        <v/>
      </c>
      <c r="BI86" s="105" t="str">
        <f t="shared" ref="BI86:BZ86" si="422">IF($C86="","",SUM($AO86:AQ86))</f>
        <v/>
      </c>
      <c r="BJ86" s="105" t="str">
        <f t="shared" si="422"/>
        <v/>
      </c>
      <c r="BK86" s="105" t="str">
        <f t="shared" si="422"/>
        <v/>
      </c>
      <c r="BL86" s="105" t="str">
        <f t="shared" si="422"/>
        <v/>
      </c>
      <c r="BM86" s="105" t="str">
        <f t="shared" si="422"/>
        <v/>
      </c>
      <c r="BN86" s="105" t="str">
        <f t="shared" si="422"/>
        <v/>
      </c>
      <c r="BO86" s="105" t="str">
        <f t="shared" si="422"/>
        <v/>
      </c>
      <c r="BP86" s="105" t="str">
        <f t="shared" si="422"/>
        <v/>
      </c>
      <c r="BQ86" s="105" t="str">
        <f t="shared" si="422"/>
        <v/>
      </c>
      <c r="BR86" s="105" t="str">
        <f t="shared" si="422"/>
        <v/>
      </c>
      <c r="BS86" s="105" t="str">
        <f t="shared" si="422"/>
        <v/>
      </c>
      <c r="BT86" s="105" t="str">
        <f t="shared" si="422"/>
        <v/>
      </c>
      <c r="BU86" s="105" t="str">
        <f t="shared" si="422"/>
        <v/>
      </c>
      <c r="BV86" s="105" t="str">
        <f t="shared" si="422"/>
        <v/>
      </c>
      <c r="BW86" s="105" t="str">
        <f t="shared" si="422"/>
        <v/>
      </c>
      <c r="BX86" s="105" t="str">
        <f t="shared" si="422"/>
        <v/>
      </c>
      <c r="BY86" s="105" t="str">
        <f t="shared" si="422"/>
        <v/>
      </c>
      <c r="BZ86" s="105" t="str">
        <f t="shared" si="422"/>
        <v/>
      </c>
      <c r="CA86" s="158" t="str">
        <f>IF(OR($C86="",$F86=""),"",IF(ABS(BI86-BI87)&gt;2,BI86,IF(ABS(BJ86-BJ87)&gt;1,BJ86,IF(BK86&lt;&gt;BK87,BK86,IF(BL86&lt;&gt;BL87,BL86,IF(BM86&lt;&gt;BM87,BM86,IF(BN86&lt;&gt;BN87,BN86,IF(BO86&lt;&gt;BO87,BO86,IF(BP86&lt;&gt;BP87,BP86,IF(BQ86&lt;&gt;BQ87,BQ86,IF(BR86&lt;&gt;BR87,BR86,IF(BS86&lt;&gt;BS87,BS86,IF(BT86&lt;&gt;BT87,BT86,IF(BU86&lt;&gt;BU87,BU86,IF(BV86&lt;&gt;BV87,BV86,IF(BW86&lt;&gt;BW87,BW86,IF(BX86&lt;&gt;BX87,BX86,IF(BY86&lt;&gt;BY87,BY86,IF(BZ86&lt;&gt;BZ87,BZ86,CONCATENATE(BZ86,"?"))))))))))))))))))))</f>
        <v/>
      </c>
      <c r="CB86" s="158" t="str">
        <f>IF(OR($C86="",$F86=""),"",IF(U86+AI86&gt;U87+AI87,1,IF(U86+AI86&lt;U87+AI87,2,IF(CC86&gt;CD86,1,IF(CC86&lt;CD86,2,IF(U86+AI86+AN86&gt;U87+AI87+AN87,1,IF(U86+AI86+AN86&lt;U87+AI87+AN87,2,IF(AI86+AN86&gt;U87,1,IF(AI86+AN86&lt;U87,2,IF(CA86&gt;CA87,1,IF(CA87&gt;CA86,2,0)))))))))))</f>
        <v/>
      </c>
      <c r="CC86" s="105" t="str">
        <f>IF(OR($C86="",$F86=""),"",(AI86+AN86)*$F$2)</f>
        <v/>
      </c>
      <c r="CD86" s="105" t="str">
        <f>IF(OR($C86="",$F86=""),"",U87*$F$2)</f>
        <v/>
      </c>
      <c r="CE86" s="105" t="str">
        <f>IF(OR($C86="",$F86=""),"",CONCATENATE(RIGHT(C86,5)," ",REPT(" ",31-LEN(C86)),LEFT(C86,LEN(C86)-6),"  "))</f>
        <v/>
      </c>
      <c r="CF86" s="105" t="str">
        <f>IF(OR($C86="",$F86=""),"",CONCATENATE(RIGHT(C86,5)," ",REPT(" ",31-LEN(C86)),IF(CB86=1,"[b]",""),IF(AND(CB86=1,D$1&lt;&gt;""),CONCATENATE("[color=",D$1,"]"),IF(AND(CB86=2,D$2&lt;&gt;""),CONCATENATE("[color=",D$2,"]"),"")),LEFT(C86,LEN(C86)-6),IF(CB86=1,CONCATENATE(IF(D$1&lt;&gt;"","[/color]",""),"[/b]"),IF(AND(CB86=2,D$2&lt;&gt;""),"[/color]","")),"  "))</f>
        <v/>
      </c>
      <c r="CG86" s="156" t="str">
        <f>IF(OR($C86="",$F86=""),"",IF(OR(AND(U86+AI86=U87+AI87,CC86&gt;CD86),AND(U86=AI87,U87=AI86,AN86=AN87,AN86&gt;0)),"a",IF(AND(U86=AI87,U87=AI86,AN86=AN87,CA86&gt;CA87),"p"," ")))</f>
        <v/>
      </c>
      <c r="CH86" s="156" t="str">
        <f>IF(OR($C86="",$F86=""),"",IF(AND(U86=AI87,U87=AI86),CONCATENATE(IF(U86+AI86+AN86&lt;10," ",""),U86+AI86+AN86,"–",U87+AI87+AN87,IF(U87+AI87+AN87&lt;10," ","")),CONCATENATE(IF(U86+AI86&lt;10," ",""),U86+AI86,"–",U87+AI87,IF(U87+AI87&lt;10," ",""))))</f>
        <v/>
      </c>
      <c r="CI86" s="156" t="str">
        <f>IF(OR($C86="",$F86=""),"",IF(AND(U86+AI86=U87+AI87,CC86&lt;CD86),"a",IF(AND(U86=AI87,U87=AI86,AN86=0,AN87=0,CA86&lt;CA87),"p"," ")))</f>
        <v/>
      </c>
      <c r="CJ86" s="156" t="str">
        <f>IF(OR($C86="",$F86=""),"",CONCATENATE("  ",LEFT(C87,LEN(C87)-6),REPT(" ",31-LEN(C87))," ",RIGHT(C87,5)))</f>
        <v/>
      </c>
      <c r="CK86" s="105" t="str">
        <f>IF(OR($C86="",$F86=""),"",CONCATENATE("  ",IF(CB86=2,"[b]",""),IF(AND(CB86=2,D$1&lt;&gt;""),CONCATENATE("[color=",D$1,"]"),IF(AND(CB86=1,D$2&lt;&gt;""),CONCATENATE("[color=",D$2,"]"),"")),LEFT(C87,LEN(C87)-6),IF(CB86=2,CONCATENATE(IF(D$1&lt;&gt;"","[/color]",""),"[/b]"),IF(AND(CB86=1,D$2&lt;&gt;""),"[/color]","")),REPT(" ",31-LEN(C87))," ",RIGHT(C87,5)))</f>
        <v/>
      </c>
      <c r="CL86" s="156" t="str">
        <f>IF(OR($C86="",$F86=""),"",CONCATENATE(IF(U86&lt;10," ",""),U86,"–",U87,IF(U87&lt;10," ","")))</f>
        <v/>
      </c>
      <c r="CM86" s="156" t="str">
        <f>IF(OR($C86="",$F86=""),"",IF(AND(U86=AI87,U87=AI86),CONCATENATE(IF(AI86+AN86&lt;10," ",""),AI86+AN86,"–",AI87+AN87,IF(AI87+AN87&lt;10," ","")),CONCATENATE(IF(AI86&lt;10," ",""),AI86,"–",AI87,IF(AI87&lt;10," ",""))))</f>
        <v/>
      </c>
      <c r="CN86" s="105" t="str">
        <f>IF(OR($C86="",$F86=""),"",IF(AND(U86=AI87,U87=AI86,OR(AN86&lt;&gt;0,AN87&lt;&gt;0)),"(aet)",IF(AND(U86=AI87,U87=AI86,AN86=0,AN87=0),CONCATENATE("(",CA86,"–",CA87," pen)"),"")))</f>
        <v/>
      </c>
    </row>
    <row r="87" ht="9.0" customHeight="1">
      <c r="A87" s="152">
        <f t="shared" si="22"/>
        <v>0</v>
      </c>
      <c r="B87" s="93"/>
      <c r="C87" s="99"/>
      <c r="D87" s="159" t="str">
        <f t="shared" si="6"/>
        <v>   </v>
      </c>
      <c r="E87" s="154" t="str">
        <f t="shared" si="7"/>
        <v>   </v>
      </c>
      <c r="F87" s="155" t="str">
        <f t="array" ref="F87">IFERROR(IF($C87="","",INDEX(Entries!$J$2:$K999,MATCH(1,($C87=Entries!$J$2:$J999)*(Entries!$C$2:$C999=$B87),0),2)),"")</f>
        <v/>
      </c>
      <c r="G87" s="106" t="str">
        <f>IF(F87="","",F86)</f>
        <v/>
      </c>
      <c r="H87" s="106" t="str">
        <f t="shared" si="8"/>
        <v/>
      </c>
      <c r="I87" s="156" t="str">
        <f t="shared" ref="I87:T87" si="423">IF($H87="","",IF(RAND()&lt;$H87,1,0))</f>
        <v/>
      </c>
      <c r="J87" s="156" t="str">
        <f t="shared" si="423"/>
        <v/>
      </c>
      <c r="K87" s="156" t="str">
        <f t="shared" si="423"/>
        <v/>
      </c>
      <c r="L87" s="156" t="str">
        <f t="shared" si="423"/>
        <v/>
      </c>
      <c r="M87" s="156" t="str">
        <f t="shared" si="423"/>
        <v/>
      </c>
      <c r="N87" s="156" t="str">
        <f t="shared" si="423"/>
        <v/>
      </c>
      <c r="O87" s="156" t="str">
        <f t="shared" si="423"/>
        <v/>
      </c>
      <c r="P87" s="156" t="str">
        <f t="shared" si="423"/>
        <v/>
      </c>
      <c r="Q87" s="156" t="str">
        <f t="shared" si="423"/>
        <v/>
      </c>
      <c r="R87" s="156" t="str">
        <f t="shared" si="423"/>
        <v/>
      </c>
      <c r="S87" s="156" t="str">
        <f t="shared" si="423"/>
        <v/>
      </c>
      <c r="T87" s="156" t="str">
        <f t="shared" si="423"/>
        <v/>
      </c>
      <c r="U87" s="157" t="str">
        <f t="shared" si="10"/>
        <v/>
      </c>
      <c r="V87" s="106" t="str">
        <f t="shared" si="11"/>
        <v/>
      </c>
      <c r="W87" s="156" t="str">
        <f t="shared" ref="W87:AH87" si="424">IF($V87="","",IF(RAND()&lt;$V87,1,0))</f>
        <v/>
      </c>
      <c r="X87" s="156" t="str">
        <f t="shared" si="424"/>
        <v/>
      </c>
      <c r="Y87" s="156" t="str">
        <f t="shared" si="424"/>
        <v/>
      </c>
      <c r="Z87" s="156" t="str">
        <f t="shared" si="424"/>
        <v/>
      </c>
      <c r="AA87" s="156" t="str">
        <f t="shared" si="424"/>
        <v/>
      </c>
      <c r="AB87" s="156" t="str">
        <f t="shared" si="424"/>
        <v/>
      </c>
      <c r="AC87" s="156" t="str">
        <f t="shared" si="424"/>
        <v/>
      </c>
      <c r="AD87" s="156" t="str">
        <f t="shared" si="424"/>
        <v/>
      </c>
      <c r="AE87" s="156" t="str">
        <f t="shared" si="424"/>
        <v/>
      </c>
      <c r="AF87" s="156" t="str">
        <f t="shared" si="424"/>
        <v/>
      </c>
      <c r="AG87" s="156" t="str">
        <f t="shared" si="424"/>
        <v/>
      </c>
      <c r="AH87" s="156" t="str">
        <f t="shared" si="424"/>
        <v/>
      </c>
      <c r="AI87" s="157" t="str">
        <f t="shared" si="13"/>
        <v/>
      </c>
      <c r="AJ87" s="156" t="str">
        <f t="shared" ref="AJ87:AM87" si="425">IF($V87="","",IF(RAND()&lt;$V87,1,0))</f>
        <v/>
      </c>
      <c r="AK87" s="156" t="str">
        <f t="shared" si="425"/>
        <v/>
      </c>
      <c r="AL87" s="156" t="str">
        <f t="shared" si="425"/>
        <v/>
      </c>
      <c r="AM87" s="156" t="str">
        <f t="shared" si="425"/>
        <v/>
      </c>
      <c r="AN87" s="157" t="str">
        <f>IF($V86="","",IF(OR(AND($F$2=TRUE,U87+(2*AI87)=(2*U86)+AI86),AND($F$2=0,U87+AI87=U86+AI86)),SUM($AJ87:$AM87),0))</f>
        <v/>
      </c>
      <c r="AO87" s="105" t="str">
        <f t="shared" ref="AO87:BH87" si="426">IF(OR($C87="",$F87=""),"",IF(RAND()&lt;0.65,1,0))</f>
        <v/>
      </c>
      <c r="AP87" s="105" t="str">
        <f t="shared" si="426"/>
        <v/>
      </c>
      <c r="AQ87" s="105" t="str">
        <f t="shared" si="426"/>
        <v/>
      </c>
      <c r="AR87" s="105" t="str">
        <f t="shared" si="426"/>
        <v/>
      </c>
      <c r="AS87" s="105" t="str">
        <f t="shared" si="426"/>
        <v/>
      </c>
      <c r="AT87" s="105" t="str">
        <f t="shared" si="426"/>
        <v/>
      </c>
      <c r="AU87" s="105" t="str">
        <f t="shared" si="426"/>
        <v/>
      </c>
      <c r="AV87" s="105" t="str">
        <f t="shared" si="426"/>
        <v/>
      </c>
      <c r="AW87" s="105" t="str">
        <f t="shared" si="426"/>
        <v/>
      </c>
      <c r="AX87" s="105" t="str">
        <f t="shared" si="426"/>
        <v/>
      </c>
      <c r="AY87" s="105" t="str">
        <f t="shared" si="426"/>
        <v/>
      </c>
      <c r="AZ87" s="105" t="str">
        <f t="shared" si="426"/>
        <v/>
      </c>
      <c r="BA87" s="105" t="str">
        <f t="shared" si="426"/>
        <v/>
      </c>
      <c r="BB87" s="105" t="str">
        <f t="shared" si="426"/>
        <v/>
      </c>
      <c r="BC87" s="105" t="str">
        <f t="shared" si="426"/>
        <v/>
      </c>
      <c r="BD87" s="105" t="str">
        <f t="shared" si="426"/>
        <v/>
      </c>
      <c r="BE87" s="105" t="str">
        <f t="shared" si="426"/>
        <v/>
      </c>
      <c r="BF87" s="105" t="str">
        <f t="shared" si="426"/>
        <v/>
      </c>
      <c r="BG87" s="105" t="str">
        <f t="shared" si="426"/>
        <v/>
      </c>
      <c r="BH87" s="105" t="str">
        <f t="shared" si="426"/>
        <v/>
      </c>
      <c r="BI87" s="105" t="str">
        <f t="shared" ref="BI87:BZ87" si="427">IF($C87="","",SUM($AO87:AQ87))</f>
        <v/>
      </c>
      <c r="BJ87" s="105" t="str">
        <f t="shared" si="427"/>
        <v/>
      </c>
      <c r="BK87" s="105" t="str">
        <f t="shared" si="427"/>
        <v/>
      </c>
      <c r="BL87" s="105" t="str">
        <f t="shared" si="427"/>
        <v/>
      </c>
      <c r="BM87" s="105" t="str">
        <f t="shared" si="427"/>
        <v/>
      </c>
      <c r="BN87" s="105" t="str">
        <f t="shared" si="427"/>
        <v/>
      </c>
      <c r="BO87" s="105" t="str">
        <f t="shared" si="427"/>
        <v/>
      </c>
      <c r="BP87" s="105" t="str">
        <f t="shared" si="427"/>
        <v/>
      </c>
      <c r="BQ87" s="105" t="str">
        <f t="shared" si="427"/>
        <v/>
      </c>
      <c r="BR87" s="105" t="str">
        <f t="shared" si="427"/>
        <v/>
      </c>
      <c r="BS87" s="105" t="str">
        <f t="shared" si="427"/>
        <v/>
      </c>
      <c r="BT87" s="105" t="str">
        <f t="shared" si="427"/>
        <v/>
      </c>
      <c r="BU87" s="105" t="str">
        <f t="shared" si="427"/>
        <v/>
      </c>
      <c r="BV87" s="105" t="str">
        <f t="shared" si="427"/>
        <v/>
      </c>
      <c r="BW87" s="105" t="str">
        <f t="shared" si="427"/>
        <v/>
      </c>
      <c r="BX87" s="105" t="str">
        <f t="shared" si="427"/>
        <v/>
      </c>
      <c r="BY87" s="105" t="str">
        <f t="shared" si="427"/>
        <v/>
      </c>
      <c r="BZ87" s="105" t="str">
        <f t="shared" si="427"/>
        <v/>
      </c>
      <c r="CA87" s="158" t="str">
        <f>IF(OR($C87="",$F87=""),"",IF(ABS(BI87-BI86)&gt;2,BI87,IF(ABS(BJ87-BJ86)&gt;1,BJ87,IF(BK87&lt;&gt;BK86,BK87,IF(BL87&lt;&gt;BL86,BL87,IF(BM87&lt;&gt;BM86,BM87,IF(BN87&lt;&gt;BN86,BN87,IF(BO87&lt;&gt;BO86,BO87,IF(BP87&lt;&gt;BP86,BP87,IF(BQ87&lt;&gt;BQ86,BQ87,IF(BR87&lt;&gt;BR86,BR87,IF(BS87&lt;&gt;BS86,BS87,IF(BT87&lt;&gt;BT86,BT87,IF(BU87&lt;&gt;BU86,BU87,IF(BV87&lt;&gt;BV86,BV87,IF(BW87&lt;&gt;BW86,BW87,IF(BX87&lt;&gt;BX86,BX87,IF(BY87&lt;&gt;BY86,BY87,IF(BZ87&lt;&gt;BZ86,BZ87,CONCATENATE(BZ87,"?"))))))))))))))))))))</f>
        <v/>
      </c>
      <c r="CB87" s="158"/>
      <c r="CC87" s="158"/>
      <c r="CD87" s="158"/>
      <c r="CE87" s="158" t="str">
        <f>IF(AND(C86&lt;&gt;"",C87&lt;&gt;"",F86="",F87=""),"You need to select the competition in column B","")</f>
        <v/>
      </c>
      <c r="CF87" s="105"/>
      <c r="CG87" s="156"/>
      <c r="CH87" s="156"/>
      <c r="CI87" s="156"/>
      <c r="CJ87" s="156"/>
      <c r="CK87" s="105"/>
      <c r="CL87" s="156"/>
      <c r="CM87" s="156"/>
      <c r="CN87" s="105"/>
    </row>
    <row r="88" ht="9.0" customHeight="1">
      <c r="A88" s="152">
        <f t="shared" si="22"/>
        <v>1</v>
      </c>
      <c r="B88" s="93"/>
      <c r="C88" s="99"/>
      <c r="D88" s="153" t="str">
        <f t="shared" si="6"/>
        <v>   </v>
      </c>
      <c r="E88" s="154" t="str">
        <f t="shared" si="7"/>
        <v>   </v>
      </c>
      <c r="F88" s="155" t="str">
        <f t="array" ref="F88">IFERROR(IF($C88="","",INDEX(Entries!$J$2:$K999,MATCH(1,($C88=Entries!$J$2:$J999)*(Entries!$C$2:$C999=$B88),0),2)),"")</f>
        <v/>
      </c>
      <c r="G88" s="106" t="str">
        <f>IF(F88="","",F89)</f>
        <v/>
      </c>
      <c r="H88" s="106" t="str">
        <f t="shared" si="8"/>
        <v/>
      </c>
      <c r="I88" s="156" t="str">
        <f t="shared" ref="I88:T88" si="428">IF($H88="","",IF(RAND()&lt;$H88,1,0))</f>
        <v/>
      </c>
      <c r="J88" s="156" t="str">
        <f t="shared" si="428"/>
        <v/>
      </c>
      <c r="K88" s="156" t="str">
        <f t="shared" si="428"/>
        <v/>
      </c>
      <c r="L88" s="156" t="str">
        <f t="shared" si="428"/>
        <v/>
      </c>
      <c r="M88" s="156" t="str">
        <f t="shared" si="428"/>
        <v/>
      </c>
      <c r="N88" s="156" t="str">
        <f t="shared" si="428"/>
        <v/>
      </c>
      <c r="O88" s="156" t="str">
        <f t="shared" si="428"/>
        <v/>
      </c>
      <c r="P88" s="156" t="str">
        <f t="shared" si="428"/>
        <v/>
      </c>
      <c r="Q88" s="156" t="str">
        <f t="shared" si="428"/>
        <v/>
      </c>
      <c r="R88" s="156" t="str">
        <f t="shared" si="428"/>
        <v/>
      </c>
      <c r="S88" s="156" t="str">
        <f t="shared" si="428"/>
        <v/>
      </c>
      <c r="T88" s="156" t="str">
        <f t="shared" si="428"/>
        <v/>
      </c>
      <c r="U88" s="157" t="str">
        <f t="shared" si="10"/>
        <v/>
      </c>
      <c r="V88" s="106" t="str">
        <f t="shared" si="11"/>
        <v/>
      </c>
      <c r="W88" s="156" t="str">
        <f t="shared" ref="W88:AH88" si="429">IF($V88="","",IF(RAND()&lt;$V88,1,0))</f>
        <v/>
      </c>
      <c r="X88" s="156" t="str">
        <f t="shared" si="429"/>
        <v/>
      </c>
      <c r="Y88" s="156" t="str">
        <f t="shared" si="429"/>
        <v/>
      </c>
      <c r="Z88" s="156" t="str">
        <f t="shared" si="429"/>
        <v/>
      </c>
      <c r="AA88" s="156" t="str">
        <f t="shared" si="429"/>
        <v/>
      </c>
      <c r="AB88" s="156" t="str">
        <f t="shared" si="429"/>
        <v/>
      </c>
      <c r="AC88" s="156" t="str">
        <f t="shared" si="429"/>
        <v/>
      </c>
      <c r="AD88" s="156" t="str">
        <f t="shared" si="429"/>
        <v/>
      </c>
      <c r="AE88" s="156" t="str">
        <f t="shared" si="429"/>
        <v/>
      </c>
      <c r="AF88" s="156" t="str">
        <f t="shared" si="429"/>
        <v/>
      </c>
      <c r="AG88" s="156" t="str">
        <f t="shared" si="429"/>
        <v/>
      </c>
      <c r="AH88" s="156" t="str">
        <f t="shared" si="429"/>
        <v/>
      </c>
      <c r="AI88" s="157" t="str">
        <f t="shared" si="13"/>
        <v/>
      </c>
      <c r="AJ88" s="156" t="str">
        <f t="shared" ref="AJ88:AM88" si="430">IF($V88="","",IF(RAND()&lt;$V88,1,0))</f>
        <v/>
      </c>
      <c r="AK88" s="156" t="str">
        <f t="shared" si="430"/>
        <v/>
      </c>
      <c r="AL88" s="156" t="str">
        <f t="shared" si="430"/>
        <v/>
      </c>
      <c r="AM88" s="156" t="str">
        <f t="shared" si="430"/>
        <v/>
      </c>
      <c r="AN88" s="157" t="str">
        <f>IF($V88="","",IF(OR(AND($F$2=TRUE,U88+(2*AI88)=(2*U89)+AI89),AND($F$2=0,U88+AI88=U89+AI89)),SUM($AJ88:$AM88),0))</f>
        <v/>
      </c>
      <c r="AO88" s="105" t="str">
        <f t="shared" ref="AO88:BH88" si="431">IF(OR($C88="",$F88=""),"",IF(RAND()&lt;0.65,1,0))</f>
        <v/>
      </c>
      <c r="AP88" s="105" t="str">
        <f t="shared" si="431"/>
        <v/>
      </c>
      <c r="AQ88" s="105" t="str">
        <f t="shared" si="431"/>
        <v/>
      </c>
      <c r="AR88" s="105" t="str">
        <f t="shared" si="431"/>
        <v/>
      </c>
      <c r="AS88" s="105" t="str">
        <f t="shared" si="431"/>
        <v/>
      </c>
      <c r="AT88" s="105" t="str">
        <f t="shared" si="431"/>
        <v/>
      </c>
      <c r="AU88" s="105" t="str">
        <f t="shared" si="431"/>
        <v/>
      </c>
      <c r="AV88" s="105" t="str">
        <f t="shared" si="431"/>
        <v/>
      </c>
      <c r="AW88" s="105" t="str">
        <f t="shared" si="431"/>
        <v/>
      </c>
      <c r="AX88" s="105" t="str">
        <f t="shared" si="431"/>
        <v/>
      </c>
      <c r="AY88" s="105" t="str">
        <f t="shared" si="431"/>
        <v/>
      </c>
      <c r="AZ88" s="105" t="str">
        <f t="shared" si="431"/>
        <v/>
      </c>
      <c r="BA88" s="105" t="str">
        <f t="shared" si="431"/>
        <v/>
      </c>
      <c r="BB88" s="105" t="str">
        <f t="shared" si="431"/>
        <v/>
      </c>
      <c r="BC88" s="105" t="str">
        <f t="shared" si="431"/>
        <v/>
      </c>
      <c r="BD88" s="105" t="str">
        <f t="shared" si="431"/>
        <v/>
      </c>
      <c r="BE88" s="105" t="str">
        <f t="shared" si="431"/>
        <v/>
      </c>
      <c r="BF88" s="105" t="str">
        <f t="shared" si="431"/>
        <v/>
      </c>
      <c r="BG88" s="105" t="str">
        <f t="shared" si="431"/>
        <v/>
      </c>
      <c r="BH88" s="105" t="str">
        <f t="shared" si="431"/>
        <v/>
      </c>
      <c r="BI88" s="105" t="str">
        <f t="shared" ref="BI88:BZ88" si="432">IF($C88="","",SUM($AO88:AQ88))</f>
        <v/>
      </c>
      <c r="BJ88" s="105" t="str">
        <f t="shared" si="432"/>
        <v/>
      </c>
      <c r="BK88" s="105" t="str">
        <f t="shared" si="432"/>
        <v/>
      </c>
      <c r="BL88" s="105" t="str">
        <f t="shared" si="432"/>
        <v/>
      </c>
      <c r="BM88" s="105" t="str">
        <f t="shared" si="432"/>
        <v/>
      </c>
      <c r="BN88" s="105" t="str">
        <f t="shared" si="432"/>
        <v/>
      </c>
      <c r="BO88" s="105" t="str">
        <f t="shared" si="432"/>
        <v/>
      </c>
      <c r="BP88" s="105" t="str">
        <f t="shared" si="432"/>
        <v/>
      </c>
      <c r="BQ88" s="105" t="str">
        <f t="shared" si="432"/>
        <v/>
      </c>
      <c r="BR88" s="105" t="str">
        <f t="shared" si="432"/>
        <v/>
      </c>
      <c r="BS88" s="105" t="str">
        <f t="shared" si="432"/>
        <v/>
      </c>
      <c r="BT88" s="105" t="str">
        <f t="shared" si="432"/>
        <v/>
      </c>
      <c r="BU88" s="105" t="str">
        <f t="shared" si="432"/>
        <v/>
      </c>
      <c r="BV88" s="105" t="str">
        <f t="shared" si="432"/>
        <v/>
      </c>
      <c r="BW88" s="105" t="str">
        <f t="shared" si="432"/>
        <v/>
      </c>
      <c r="BX88" s="105" t="str">
        <f t="shared" si="432"/>
        <v/>
      </c>
      <c r="BY88" s="105" t="str">
        <f t="shared" si="432"/>
        <v/>
      </c>
      <c r="BZ88" s="105" t="str">
        <f t="shared" si="432"/>
        <v/>
      </c>
      <c r="CA88" s="158" t="str">
        <f>IF(OR($C88="",$F88=""),"",IF(ABS(BI88-BI89)&gt;2,BI88,IF(ABS(BJ88-BJ89)&gt;1,BJ88,IF(BK88&lt;&gt;BK89,BK88,IF(BL88&lt;&gt;BL89,BL88,IF(BM88&lt;&gt;BM89,BM88,IF(BN88&lt;&gt;BN89,BN88,IF(BO88&lt;&gt;BO89,BO88,IF(BP88&lt;&gt;BP89,BP88,IF(BQ88&lt;&gt;BQ89,BQ88,IF(BR88&lt;&gt;BR89,BR88,IF(BS88&lt;&gt;BS89,BS88,IF(BT88&lt;&gt;BT89,BT88,IF(BU88&lt;&gt;BU89,BU88,IF(BV88&lt;&gt;BV89,BV88,IF(BW88&lt;&gt;BW89,BW88,IF(BX88&lt;&gt;BX89,BX88,IF(BY88&lt;&gt;BY89,BY88,IF(BZ88&lt;&gt;BZ89,BZ88,CONCATENATE(BZ88,"?"))))))))))))))))))))</f>
        <v/>
      </c>
      <c r="CB88" s="158" t="str">
        <f>IF(OR($C88="",$F88=""),"",IF(U88+AI88&gt;U89+AI89,1,IF(U88+AI88&lt;U89+AI89,2,IF(CC88&gt;CD88,1,IF(CC88&lt;CD88,2,IF(U88+AI88+AN88&gt;U89+AI89+AN89,1,IF(U88+AI88+AN88&lt;U89+AI89+AN89,2,IF(AI88+AN88&gt;U89,1,IF(AI88+AN88&lt;U89,2,IF(CA88&gt;CA89,1,IF(CA89&gt;CA88,2,0)))))))))))</f>
        <v/>
      </c>
      <c r="CC88" s="105" t="str">
        <f>IF(OR($C88="",$F88=""),"",(AI88+AN88)*$F$2)</f>
        <v/>
      </c>
      <c r="CD88" s="105" t="str">
        <f>IF(OR($C88="",$F88=""),"",U89*$F$2)</f>
        <v/>
      </c>
      <c r="CE88" s="105" t="str">
        <f>IF(OR($C88="",$F88=""),"",CONCATENATE(RIGHT(C88,5)," ",REPT(" ",31-LEN(C88)),LEFT(C88,LEN(C88)-6),"  "))</f>
        <v/>
      </c>
      <c r="CF88" s="105" t="str">
        <f>IF(OR($C88="",$F88=""),"",CONCATENATE(RIGHT(C88,5)," ",REPT(" ",31-LEN(C88)),IF(CB88=1,"[b]",""),IF(AND(CB88=1,D$1&lt;&gt;""),CONCATENATE("[color=",D$1,"]"),IF(AND(CB88=2,D$2&lt;&gt;""),CONCATENATE("[color=",D$2,"]"),"")),LEFT(C88,LEN(C88)-6),IF(CB88=1,CONCATENATE(IF(D$1&lt;&gt;"","[/color]",""),"[/b]"),IF(AND(CB88=2,D$2&lt;&gt;""),"[/color]","")),"  "))</f>
        <v/>
      </c>
      <c r="CG88" s="156" t="str">
        <f>IF(OR($C88="",$F88=""),"",IF(OR(AND(U88+AI88=U89+AI89,CC88&gt;CD88),AND(U88=AI89,U89=AI88,AN88=AN89,AN88&gt;0)),"a",IF(AND(U88=AI89,U89=AI88,AN88=AN89,CA88&gt;CA89),"p"," ")))</f>
        <v/>
      </c>
      <c r="CH88" s="156" t="str">
        <f>IF(OR($C88="",$F88=""),"",IF(AND(U88=AI89,U89=AI88),CONCATENATE(IF(U88+AI88+AN88&lt;10," ",""),U88+AI88+AN88,"–",U89+AI89+AN89,IF(U89+AI89+AN89&lt;10," ","")),CONCATENATE(IF(U88+AI88&lt;10," ",""),U88+AI88,"–",U89+AI89,IF(U89+AI89&lt;10," ",""))))</f>
        <v/>
      </c>
      <c r="CI88" s="156" t="str">
        <f>IF(OR($C88="",$F88=""),"",IF(AND(U88+AI88=U89+AI89,CC88&lt;CD88),"a",IF(AND(U88=AI89,U89=AI88,AN88=0,AN89=0,CA88&lt;CA89),"p"," ")))</f>
        <v/>
      </c>
      <c r="CJ88" s="156" t="str">
        <f>IF(OR($C88="",$F88=""),"",CONCATENATE("  ",LEFT(C89,LEN(C89)-6),REPT(" ",31-LEN(C89))," ",RIGHT(C89,5)))</f>
        <v/>
      </c>
      <c r="CK88" s="105" t="str">
        <f>IF(OR($C88="",$F88=""),"",CONCATENATE("  ",IF(CB88=2,"[b]",""),IF(AND(CB88=2,D$1&lt;&gt;""),CONCATENATE("[color=",D$1,"]"),IF(AND(CB88=1,D$2&lt;&gt;""),CONCATENATE("[color=",D$2,"]"),"")),LEFT(C89,LEN(C89)-6),IF(CB88=2,CONCATENATE(IF(D$1&lt;&gt;"","[/color]",""),"[/b]"),IF(AND(CB88=1,D$2&lt;&gt;""),"[/color]","")),REPT(" ",31-LEN(C89))," ",RIGHT(C89,5)))</f>
        <v/>
      </c>
      <c r="CL88" s="156" t="str">
        <f>IF(OR($C88="",$F88=""),"",CONCATENATE(IF(U88&lt;10," ",""),U88,"–",U89,IF(U89&lt;10," ","")))</f>
        <v/>
      </c>
      <c r="CM88" s="156" t="str">
        <f>IF(OR($C88="",$F88=""),"",IF(AND(U88=AI89,U89=AI88),CONCATENATE(IF(AI88+AN88&lt;10," ",""),AI88+AN88,"–",AI89+AN89,IF(AI89+AN89&lt;10," ","")),CONCATENATE(IF(AI88&lt;10," ",""),AI88,"–",AI89,IF(AI89&lt;10," ",""))))</f>
        <v/>
      </c>
      <c r="CN88" s="105" t="str">
        <f>IF(OR($C88="",$F88=""),"",IF(AND(U88=AI89,U89=AI88,OR(AN88&lt;&gt;0,AN89&lt;&gt;0)),"(aet)",IF(AND(U88=AI89,U89=AI88,AN88=0,AN89=0),CONCATENATE("(",CA88,"–",CA89," pen)"),"")))</f>
        <v/>
      </c>
    </row>
    <row r="89" ht="9.0" customHeight="1">
      <c r="A89" s="152">
        <f t="shared" si="22"/>
        <v>1</v>
      </c>
      <c r="B89" s="93"/>
      <c r="C89" s="99"/>
      <c r="D89" s="159" t="str">
        <f t="shared" si="6"/>
        <v>   </v>
      </c>
      <c r="E89" s="154" t="str">
        <f t="shared" si="7"/>
        <v>   </v>
      </c>
      <c r="F89" s="155" t="str">
        <f t="array" ref="F89">IFERROR(IF($C89="","",INDEX(Entries!$J$2:$K999,MATCH(1,($C89=Entries!$J$2:$J999)*(Entries!$C$2:$C999=$B89),0),2)),"")</f>
        <v/>
      </c>
      <c r="G89" s="106" t="str">
        <f>IF(F89="","",F88)</f>
        <v/>
      </c>
      <c r="H89" s="106" t="str">
        <f t="shared" si="8"/>
        <v/>
      </c>
      <c r="I89" s="156" t="str">
        <f t="shared" ref="I89:T89" si="433">IF($H89="","",IF(RAND()&lt;$H89,1,0))</f>
        <v/>
      </c>
      <c r="J89" s="156" t="str">
        <f t="shared" si="433"/>
        <v/>
      </c>
      <c r="K89" s="156" t="str">
        <f t="shared" si="433"/>
        <v/>
      </c>
      <c r="L89" s="156" t="str">
        <f t="shared" si="433"/>
        <v/>
      </c>
      <c r="M89" s="156" t="str">
        <f t="shared" si="433"/>
        <v/>
      </c>
      <c r="N89" s="156" t="str">
        <f t="shared" si="433"/>
        <v/>
      </c>
      <c r="O89" s="156" t="str">
        <f t="shared" si="433"/>
        <v/>
      </c>
      <c r="P89" s="156" t="str">
        <f t="shared" si="433"/>
        <v/>
      </c>
      <c r="Q89" s="156" t="str">
        <f t="shared" si="433"/>
        <v/>
      </c>
      <c r="R89" s="156" t="str">
        <f t="shared" si="433"/>
        <v/>
      </c>
      <c r="S89" s="156" t="str">
        <f t="shared" si="433"/>
        <v/>
      </c>
      <c r="T89" s="156" t="str">
        <f t="shared" si="433"/>
        <v/>
      </c>
      <c r="U89" s="157" t="str">
        <f t="shared" si="10"/>
        <v/>
      </c>
      <c r="V89" s="106" t="str">
        <f t="shared" si="11"/>
        <v/>
      </c>
      <c r="W89" s="156" t="str">
        <f t="shared" ref="W89:AH89" si="434">IF($V89="","",IF(RAND()&lt;$V89,1,0))</f>
        <v/>
      </c>
      <c r="X89" s="156" t="str">
        <f t="shared" si="434"/>
        <v/>
      </c>
      <c r="Y89" s="156" t="str">
        <f t="shared" si="434"/>
        <v/>
      </c>
      <c r="Z89" s="156" t="str">
        <f t="shared" si="434"/>
        <v/>
      </c>
      <c r="AA89" s="156" t="str">
        <f t="shared" si="434"/>
        <v/>
      </c>
      <c r="AB89" s="156" t="str">
        <f t="shared" si="434"/>
        <v/>
      </c>
      <c r="AC89" s="156" t="str">
        <f t="shared" si="434"/>
        <v/>
      </c>
      <c r="AD89" s="156" t="str">
        <f t="shared" si="434"/>
        <v/>
      </c>
      <c r="AE89" s="156" t="str">
        <f t="shared" si="434"/>
        <v/>
      </c>
      <c r="AF89" s="156" t="str">
        <f t="shared" si="434"/>
        <v/>
      </c>
      <c r="AG89" s="156" t="str">
        <f t="shared" si="434"/>
        <v/>
      </c>
      <c r="AH89" s="156" t="str">
        <f t="shared" si="434"/>
        <v/>
      </c>
      <c r="AI89" s="157" t="str">
        <f t="shared" si="13"/>
        <v/>
      </c>
      <c r="AJ89" s="156" t="str">
        <f t="shared" ref="AJ89:AM89" si="435">IF($V89="","",IF(RAND()&lt;$V89,1,0))</f>
        <v/>
      </c>
      <c r="AK89" s="156" t="str">
        <f t="shared" si="435"/>
        <v/>
      </c>
      <c r="AL89" s="156" t="str">
        <f t="shared" si="435"/>
        <v/>
      </c>
      <c r="AM89" s="156" t="str">
        <f t="shared" si="435"/>
        <v/>
      </c>
      <c r="AN89" s="157" t="str">
        <f>IF($V88="","",IF(OR(AND($F$2=TRUE,U89+(2*AI89)=(2*U88)+AI88),AND($F$2=0,U89+AI89=U88+AI88)),SUM($AJ89:$AM89),0))</f>
        <v/>
      </c>
      <c r="AO89" s="105" t="str">
        <f t="shared" ref="AO89:BH89" si="436">IF(OR($C89="",$F89=""),"",IF(RAND()&lt;0.65,1,0))</f>
        <v/>
      </c>
      <c r="AP89" s="105" t="str">
        <f t="shared" si="436"/>
        <v/>
      </c>
      <c r="AQ89" s="105" t="str">
        <f t="shared" si="436"/>
        <v/>
      </c>
      <c r="AR89" s="105" t="str">
        <f t="shared" si="436"/>
        <v/>
      </c>
      <c r="AS89" s="105" t="str">
        <f t="shared" si="436"/>
        <v/>
      </c>
      <c r="AT89" s="105" t="str">
        <f t="shared" si="436"/>
        <v/>
      </c>
      <c r="AU89" s="105" t="str">
        <f t="shared" si="436"/>
        <v/>
      </c>
      <c r="AV89" s="105" t="str">
        <f t="shared" si="436"/>
        <v/>
      </c>
      <c r="AW89" s="105" t="str">
        <f t="shared" si="436"/>
        <v/>
      </c>
      <c r="AX89" s="105" t="str">
        <f t="shared" si="436"/>
        <v/>
      </c>
      <c r="AY89" s="105" t="str">
        <f t="shared" si="436"/>
        <v/>
      </c>
      <c r="AZ89" s="105" t="str">
        <f t="shared" si="436"/>
        <v/>
      </c>
      <c r="BA89" s="105" t="str">
        <f t="shared" si="436"/>
        <v/>
      </c>
      <c r="BB89" s="105" t="str">
        <f t="shared" si="436"/>
        <v/>
      </c>
      <c r="BC89" s="105" t="str">
        <f t="shared" si="436"/>
        <v/>
      </c>
      <c r="BD89" s="105" t="str">
        <f t="shared" si="436"/>
        <v/>
      </c>
      <c r="BE89" s="105" t="str">
        <f t="shared" si="436"/>
        <v/>
      </c>
      <c r="BF89" s="105" t="str">
        <f t="shared" si="436"/>
        <v/>
      </c>
      <c r="BG89" s="105" t="str">
        <f t="shared" si="436"/>
        <v/>
      </c>
      <c r="BH89" s="105" t="str">
        <f t="shared" si="436"/>
        <v/>
      </c>
      <c r="BI89" s="105" t="str">
        <f t="shared" ref="BI89:BZ89" si="437">IF($C89="","",SUM($AO89:AQ89))</f>
        <v/>
      </c>
      <c r="BJ89" s="105" t="str">
        <f t="shared" si="437"/>
        <v/>
      </c>
      <c r="BK89" s="105" t="str">
        <f t="shared" si="437"/>
        <v/>
      </c>
      <c r="BL89" s="105" t="str">
        <f t="shared" si="437"/>
        <v/>
      </c>
      <c r="BM89" s="105" t="str">
        <f t="shared" si="437"/>
        <v/>
      </c>
      <c r="BN89" s="105" t="str">
        <f t="shared" si="437"/>
        <v/>
      </c>
      <c r="BO89" s="105" t="str">
        <f t="shared" si="437"/>
        <v/>
      </c>
      <c r="BP89" s="105" t="str">
        <f t="shared" si="437"/>
        <v/>
      </c>
      <c r="BQ89" s="105" t="str">
        <f t="shared" si="437"/>
        <v/>
      </c>
      <c r="BR89" s="105" t="str">
        <f t="shared" si="437"/>
        <v/>
      </c>
      <c r="BS89" s="105" t="str">
        <f t="shared" si="437"/>
        <v/>
      </c>
      <c r="BT89" s="105" t="str">
        <f t="shared" si="437"/>
        <v/>
      </c>
      <c r="BU89" s="105" t="str">
        <f t="shared" si="437"/>
        <v/>
      </c>
      <c r="BV89" s="105" t="str">
        <f t="shared" si="437"/>
        <v/>
      </c>
      <c r="BW89" s="105" t="str">
        <f t="shared" si="437"/>
        <v/>
      </c>
      <c r="BX89" s="105" t="str">
        <f t="shared" si="437"/>
        <v/>
      </c>
      <c r="BY89" s="105" t="str">
        <f t="shared" si="437"/>
        <v/>
      </c>
      <c r="BZ89" s="105" t="str">
        <f t="shared" si="437"/>
        <v/>
      </c>
      <c r="CA89" s="158" t="str">
        <f>IF(OR($C89="",$F89=""),"",IF(ABS(BI89-BI88)&gt;2,BI89,IF(ABS(BJ89-BJ88)&gt;1,BJ89,IF(BK89&lt;&gt;BK88,BK89,IF(BL89&lt;&gt;BL88,BL89,IF(BM89&lt;&gt;BM88,BM89,IF(BN89&lt;&gt;BN88,BN89,IF(BO89&lt;&gt;BO88,BO89,IF(BP89&lt;&gt;BP88,BP89,IF(BQ89&lt;&gt;BQ88,BQ89,IF(BR89&lt;&gt;BR88,BR89,IF(BS89&lt;&gt;BS88,BS89,IF(BT89&lt;&gt;BT88,BT89,IF(BU89&lt;&gt;BU88,BU89,IF(BV89&lt;&gt;BV88,BV89,IF(BW89&lt;&gt;BW88,BW89,IF(BX89&lt;&gt;BX88,BX89,IF(BY89&lt;&gt;BY88,BY89,IF(BZ89&lt;&gt;BZ88,BZ89,CONCATENATE(BZ89,"?"))))))))))))))))))))</f>
        <v/>
      </c>
      <c r="CB89" s="158"/>
      <c r="CC89" s="158"/>
      <c r="CD89" s="158"/>
      <c r="CE89" s="158" t="str">
        <f>IF(AND(C88&lt;&gt;"",C89&lt;&gt;"",F88="",F89=""),"You need to select the competition in column B","")</f>
        <v/>
      </c>
      <c r="CF89" s="105"/>
      <c r="CG89" s="156"/>
      <c r="CH89" s="156"/>
      <c r="CI89" s="156"/>
      <c r="CJ89" s="156"/>
      <c r="CK89" s="105"/>
      <c r="CL89" s="156"/>
      <c r="CM89" s="156"/>
      <c r="CN89" s="105"/>
    </row>
    <row r="90" ht="9.0" customHeight="1">
      <c r="A90" s="152">
        <f t="shared" si="22"/>
        <v>0</v>
      </c>
      <c r="B90" s="93"/>
      <c r="C90" s="99"/>
      <c r="D90" s="153" t="str">
        <f t="shared" si="6"/>
        <v>   </v>
      </c>
      <c r="E90" s="154" t="str">
        <f t="shared" si="7"/>
        <v>   </v>
      </c>
      <c r="F90" s="155" t="str">
        <f t="array" ref="F90">IFERROR(IF($C90="","",INDEX(Entries!$J$2:$K999,MATCH(1,($C90=Entries!$J$2:$J999)*(Entries!$C$2:$C999=$B90),0),2)),"")</f>
        <v/>
      </c>
      <c r="G90" s="106" t="str">
        <f>IF(F90="","",F91)</f>
        <v/>
      </c>
      <c r="H90" s="106" t="str">
        <f t="shared" si="8"/>
        <v/>
      </c>
      <c r="I90" s="156" t="str">
        <f t="shared" ref="I90:T90" si="438">IF($H90="","",IF(RAND()&lt;$H90,1,0))</f>
        <v/>
      </c>
      <c r="J90" s="156" t="str">
        <f t="shared" si="438"/>
        <v/>
      </c>
      <c r="K90" s="156" t="str">
        <f t="shared" si="438"/>
        <v/>
      </c>
      <c r="L90" s="156" t="str">
        <f t="shared" si="438"/>
        <v/>
      </c>
      <c r="M90" s="156" t="str">
        <f t="shared" si="438"/>
        <v/>
      </c>
      <c r="N90" s="156" t="str">
        <f t="shared" si="438"/>
        <v/>
      </c>
      <c r="O90" s="156" t="str">
        <f t="shared" si="438"/>
        <v/>
      </c>
      <c r="P90" s="156" t="str">
        <f t="shared" si="438"/>
        <v/>
      </c>
      <c r="Q90" s="156" t="str">
        <f t="shared" si="438"/>
        <v/>
      </c>
      <c r="R90" s="156" t="str">
        <f t="shared" si="438"/>
        <v/>
      </c>
      <c r="S90" s="156" t="str">
        <f t="shared" si="438"/>
        <v/>
      </c>
      <c r="T90" s="156" t="str">
        <f t="shared" si="438"/>
        <v/>
      </c>
      <c r="U90" s="157" t="str">
        <f t="shared" si="10"/>
        <v/>
      </c>
      <c r="V90" s="106" t="str">
        <f t="shared" si="11"/>
        <v/>
      </c>
      <c r="W90" s="156" t="str">
        <f t="shared" ref="W90:AH90" si="439">IF($V90="","",IF(RAND()&lt;$V90,1,0))</f>
        <v/>
      </c>
      <c r="X90" s="156" t="str">
        <f t="shared" si="439"/>
        <v/>
      </c>
      <c r="Y90" s="156" t="str">
        <f t="shared" si="439"/>
        <v/>
      </c>
      <c r="Z90" s="156" t="str">
        <f t="shared" si="439"/>
        <v/>
      </c>
      <c r="AA90" s="156" t="str">
        <f t="shared" si="439"/>
        <v/>
      </c>
      <c r="AB90" s="156" t="str">
        <f t="shared" si="439"/>
        <v/>
      </c>
      <c r="AC90" s="156" t="str">
        <f t="shared" si="439"/>
        <v/>
      </c>
      <c r="AD90" s="156" t="str">
        <f t="shared" si="439"/>
        <v/>
      </c>
      <c r="AE90" s="156" t="str">
        <f t="shared" si="439"/>
        <v/>
      </c>
      <c r="AF90" s="156" t="str">
        <f t="shared" si="439"/>
        <v/>
      </c>
      <c r="AG90" s="156" t="str">
        <f t="shared" si="439"/>
        <v/>
      </c>
      <c r="AH90" s="156" t="str">
        <f t="shared" si="439"/>
        <v/>
      </c>
      <c r="AI90" s="157" t="str">
        <f t="shared" si="13"/>
        <v/>
      </c>
      <c r="AJ90" s="156" t="str">
        <f t="shared" ref="AJ90:AM90" si="440">IF($V90="","",IF(RAND()&lt;$V90,1,0))</f>
        <v/>
      </c>
      <c r="AK90" s="156" t="str">
        <f t="shared" si="440"/>
        <v/>
      </c>
      <c r="AL90" s="156" t="str">
        <f t="shared" si="440"/>
        <v/>
      </c>
      <c r="AM90" s="156" t="str">
        <f t="shared" si="440"/>
        <v/>
      </c>
      <c r="AN90" s="157" t="str">
        <f>IF($V90="","",IF(OR(AND($F$2=TRUE,U90+(2*AI90)=(2*U91)+AI91),AND($F$2=0,U90+AI90=U91+AI91)),SUM($AJ90:$AM90),0))</f>
        <v/>
      </c>
      <c r="AO90" s="105" t="str">
        <f t="shared" ref="AO90:BH90" si="441">IF(OR($C90="",$F90=""),"",IF(RAND()&lt;0.65,1,0))</f>
        <v/>
      </c>
      <c r="AP90" s="105" t="str">
        <f t="shared" si="441"/>
        <v/>
      </c>
      <c r="AQ90" s="105" t="str">
        <f t="shared" si="441"/>
        <v/>
      </c>
      <c r="AR90" s="105" t="str">
        <f t="shared" si="441"/>
        <v/>
      </c>
      <c r="AS90" s="105" t="str">
        <f t="shared" si="441"/>
        <v/>
      </c>
      <c r="AT90" s="105" t="str">
        <f t="shared" si="441"/>
        <v/>
      </c>
      <c r="AU90" s="105" t="str">
        <f t="shared" si="441"/>
        <v/>
      </c>
      <c r="AV90" s="105" t="str">
        <f t="shared" si="441"/>
        <v/>
      </c>
      <c r="AW90" s="105" t="str">
        <f t="shared" si="441"/>
        <v/>
      </c>
      <c r="AX90" s="105" t="str">
        <f t="shared" si="441"/>
        <v/>
      </c>
      <c r="AY90" s="105" t="str">
        <f t="shared" si="441"/>
        <v/>
      </c>
      <c r="AZ90" s="105" t="str">
        <f t="shared" si="441"/>
        <v/>
      </c>
      <c r="BA90" s="105" t="str">
        <f t="shared" si="441"/>
        <v/>
      </c>
      <c r="BB90" s="105" t="str">
        <f t="shared" si="441"/>
        <v/>
      </c>
      <c r="BC90" s="105" t="str">
        <f t="shared" si="441"/>
        <v/>
      </c>
      <c r="BD90" s="105" t="str">
        <f t="shared" si="441"/>
        <v/>
      </c>
      <c r="BE90" s="105" t="str">
        <f t="shared" si="441"/>
        <v/>
      </c>
      <c r="BF90" s="105" t="str">
        <f t="shared" si="441"/>
        <v/>
      </c>
      <c r="BG90" s="105" t="str">
        <f t="shared" si="441"/>
        <v/>
      </c>
      <c r="BH90" s="105" t="str">
        <f t="shared" si="441"/>
        <v/>
      </c>
      <c r="BI90" s="105" t="str">
        <f t="shared" ref="BI90:BZ90" si="442">IF($C90="","",SUM($AO90:AQ90))</f>
        <v/>
      </c>
      <c r="BJ90" s="105" t="str">
        <f t="shared" si="442"/>
        <v/>
      </c>
      <c r="BK90" s="105" t="str">
        <f t="shared" si="442"/>
        <v/>
      </c>
      <c r="BL90" s="105" t="str">
        <f t="shared" si="442"/>
        <v/>
      </c>
      <c r="BM90" s="105" t="str">
        <f t="shared" si="442"/>
        <v/>
      </c>
      <c r="BN90" s="105" t="str">
        <f t="shared" si="442"/>
        <v/>
      </c>
      <c r="BO90" s="105" t="str">
        <f t="shared" si="442"/>
        <v/>
      </c>
      <c r="BP90" s="105" t="str">
        <f t="shared" si="442"/>
        <v/>
      </c>
      <c r="BQ90" s="105" t="str">
        <f t="shared" si="442"/>
        <v/>
      </c>
      <c r="BR90" s="105" t="str">
        <f t="shared" si="442"/>
        <v/>
      </c>
      <c r="BS90" s="105" t="str">
        <f t="shared" si="442"/>
        <v/>
      </c>
      <c r="BT90" s="105" t="str">
        <f t="shared" si="442"/>
        <v/>
      </c>
      <c r="BU90" s="105" t="str">
        <f t="shared" si="442"/>
        <v/>
      </c>
      <c r="BV90" s="105" t="str">
        <f t="shared" si="442"/>
        <v/>
      </c>
      <c r="BW90" s="105" t="str">
        <f t="shared" si="442"/>
        <v/>
      </c>
      <c r="BX90" s="105" t="str">
        <f t="shared" si="442"/>
        <v/>
      </c>
      <c r="BY90" s="105" t="str">
        <f t="shared" si="442"/>
        <v/>
      </c>
      <c r="BZ90" s="105" t="str">
        <f t="shared" si="442"/>
        <v/>
      </c>
      <c r="CA90" s="158" t="str">
        <f>IF(OR($C90="",$F90=""),"",IF(ABS(BI90-BI91)&gt;2,BI90,IF(ABS(BJ90-BJ91)&gt;1,BJ90,IF(BK90&lt;&gt;BK91,BK90,IF(BL90&lt;&gt;BL91,BL90,IF(BM90&lt;&gt;BM91,BM90,IF(BN90&lt;&gt;BN91,BN90,IF(BO90&lt;&gt;BO91,BO90,IF(BP90&lt;&gt;BP91,BP90,IF(BQ90&lt;&gt;BQ91,BQ90,IF(BR90&lt;&gt;BR91,BR90,IF(BS90&lt;&gt;BS91,BS90,IF(BT90&lt;&gt;BT91,BT90,IF(BU90&lt;&gt;BU91,BU90,IF(BV90&lt;&gt;BV91,BV90,IF(BW90&lt;&gt;BW91,BW90,IF(BX90&lt;&gt;BX91,BX90,IF(BY90&lt;&gt;BY91,BY90,IF(BZ90&lt;&gt;BZ91,BZ90,CONCATENATE(BZ90,"?"))))))))))))))))))))</f>
        <v/>
      </c>
      <c r="CB90" s="158" t="str">
        <f>IF(OR($C90="",$F90=""),"",IF(U90+AI90&gt;U91+AI91,1,IF(U90+AI90&lt;U91+AI91,2,IF(CC90&gt;CD90,1,IF(CC90&lt;CD90,2,IF(U90+AI90+AN90&gt;U91+AI91+AN91,1,IF(U90+AI90+AN90&lt;U91+AI91+AN91,2,IF(AI90+AN90&gt;U91,1,IF(AI90+AN90&lt;U91,2,IF(CA90&gt;CA91,1,IF(CA91&gt;CA90,2,0)))))))))))</f>
        <v/>
      </c>
      <c r="CC90" s="105" t="str">
        <f>IF(OR($C90="",$F90=""),"",(AI90+AN90)*$F$2)</f>
        <v/>
      </c>
      <c r="CD90" s="105" t="str">
        <f>IF(OR($C90="",$F90=""),"",U91*$F$2)</f>
        <v/>
      </c>
      <c r="CE90" s="105" t="str">
        <f>IF(OR($C90="",$F90=""),"",CONCATENATE(RIGHT(C90,5)," ",REPT(" ",31-LEN(C90)),LEFT(C90,LEN(C90)-6),"  "))</f>
        <v/>
      </c>
      <c r="CF90" s="105" t="str">
        <f>IF(OR($C90="",$F90=""),"",CONCATENATE(RIGHT(C90,5)," ",REPT(" ",31-LEN(C90)),IF(CB90=1,"[b]",""),IF(AND(CB90=1,D$1&lt;&gt;""),CONCATENATE("[color=",D$1,"]"),IF(AND(CB90=2,D$2&lt;&gt;""),CONCATENATE("[color=",D$2,"]"),"")),LEFT(C90,LEN(C90)-6),IF(CB90=1,CONCATENATE(IF(D$1&lt;&gt;"","[/color]",""),"[/b]"),IF(AND(CB90=2,D$2&lt;&gt;""),"[/color]","")),"  "))</f>
        <v/>
      </c>
      <c r="CG90" s="156" t="str">
        <f>IF(OR($C90="",$F90=""),"",IF(OR(AND(U90+AI90=U91+AI91,CC90&gt;CD90),AND(U90=AI91,U91=AI90,AN90=AN91,AN90&gt;0)),"a",IF(AND(U90=AI91,U91=AI90,AN90=AN91,CA90&gt;CA91),"p"," ")))</f>
        <v/>
      </c>
      <c r="CH90" s="156" t="str">
        <f>IF(OR($C90="",$F90=""),"",IF(AND(U90=AI91,U91=AI90),CONCATENATE(IF(U90+AI90+AN90&lt;10," ",""),U90+AI90+AN90,"–",U91+AI91+AN91,IF(U91+AI91+AN91&lt;10," ","")),CONCATENATE(IF(U90+AI90&lt;10," ",""),U90+AI90,"–",U91+AI91,IF(U91+AI91&lt;10," ",""))))</f>
        <v/>
      </c>
      <c r="CI90" s="156" t="str">
        <f>IF(OR($C90="",$F90=""),"",IF(AND(U90+AI90=U91+AI91,CC90&lt;CD90),"a",IF(AND(U90=AI91,U91=AI90,AN90=0,AN91=0,CA90&lt;CA91),"p"," ")))</f>
        <v/>
      </c>
      <c r="CJ90" s="156" t="str">
        <f>IF(OR($C90="",$F90=""),"",CONCATENATE("  ",LEFT(C91,LEN(C91)-6),REPT(" ",31-LEN(C91))," ",RIGHT(C91,5)))</f>
        <v/>
      </c>
      <c r="CK90" s="105" t="str">
        <f>IF(OR($C90="",$F90=""),"",CONCATENATE("  ",IF(CB90=2,"[b]",""),IF(AND(CB90=2,D$1&lt;&gt;""),CONCATENATE("[color=",D$1,"]"),IF(AND(CB90=1,D$2&lt;&gt;""),CONCATENATE("[color=",D$2,"]"),"")),LEFT(C91,LEN(C91)-6),IF(CB90=2,CONCATENATE(IF(D$1&lt;&gt;"","[/color]",""),"[/b]"),IF(AND(CB90=1,D$2&lt;&gt;""),"[/color]","")),REPT(" ",31-LEN(C91))," ",RIGHT(C91,5)))</f>
        <v/>
      </c>
      <c r="CL90" s="156" t="str">
        <f>IF(OR($C90="",$F90=""),"",CONCATENATE(IF(U90&lt;10," ",""),U90,"–",U91,IF(U91&lt;10," ","")))</f>
        <v/>
      </c>
      <c r="CM90" s="156" t="str">
        <f>IF(OR($C90="",$F90=""),"",IF(AND(U90=AI91,U91=AI90),CONCATENATE(IF(AI90+AN90&lt;10," ",""),AI90+AN90,"–",AI91+AN91,IF(AI91+AN91&lt;10," ","")),CONCATENATE(IF(AI90&lt;10," ",""),AI90,"–",AI91,IF(AI91&lt;10," ",""))))</f>
        <v/>
      </c>
      <c r="CN90" s="105" t="str">
        <f>IF(OR($C90="",$F90=""),"",IF(AND(U90=AI91,U91=AI90,OR(AN90&lt;&gt;0,AN91&lt;&gt;0)),"(aet)",IF(AND(U90=AI91,U91=AI90,AN90=0,AN91=0),CONCATENATE("(",CA90,"–",CA91," pen)"),"")))</f>
        <v/>
      </c>
    </row>
    <row r="91" ht="9.0" customHeight="1">
      <c r="A91" s="152">
        <f t="shared" si="22"/>
        <v>0</v>
      </c>
      <c r="B91" s="93"/>
      <c r="C91" s="99"/>
      <c r="D91" s="159" t="str">
        <f t="shared" si="6"/>
        <v>   </v>
      </c>
      <c r="E91" s="154" t="str">
        <f t="shared" si="7"/>
        <v>   </v>
      </c>
      <c r="F91" s="155" t="str">
        <f t="array" ref="F91">IFERROR(IF($C91="","",INDEX(Entries!$J$2:$K999,MATCH(1,($C91=Entries!$J$2:$J999)*(Entries!$C$2:$C999=$B91),0),2)),"")</f>
        <v/>
      </c>
      <c r="G91" s="106" t="str">
        <f>IF(F91="","",F90)</f>
        <v/>
      </c>
      <c r="H91" s="106" t="str">
        <f t="shared" si="8"/>
        <v/>
      </c>
      <c r="I91" s="156" t="str">
        <f t="shared" ref="I91:T91" si="443">IF($H91="","",IF(RAND()&lt;$H91,1,0))</f>
        <v/>
      </c>
      <c r="J91" s="156" t="str">
        <f t="shared" si="443"/>
        <v/>
      </c>
      <c r="K91" s="156" t="str">
        <f t="shared" si="443"/>
        <v/>
      </c>
      <c r="L91" s="156" t="str">
        <f t="shared" si="443"/>
        <v/>
      </c>
      <c r="M91" s="156" t="str">
        <f t="shared" si="443"/>
        <v/>
      </c>
      <c r="N91" s="156" t="str">
        <f t="shared" si="443"/>
        <v/>
      </c>
      <c r="O91" s="156" t="str">
        <f t="shared" si="443"/>
        <v/>
      </c>
      <c r="P91" s="156" t="str">
        <f t="shared" si="443"/>
        <v/>
      </c>
      <c r="Q91" s="156" t="str">
        <f t="shared" si="443"/>
        <v/>
      </c>
      <c r="R91" s="156" t="str">
        <f t="shared" si="443"/>
        <v/>
      </c>
      <c r="S91" s="156" t="str">
        <f t="shared" si="443"/>
        <v/>
      </c>
      <c r="T91" s="156" t="str">
        <f t="shared" si="443"/>
        <v/>
      </c>
      <c r="U91" s="157" t="str">
        <f t="shared" si="10"/>
        <v/>
      </c>
      <c r="V91" s="106" t="str">
        <f t="shared" si="11"/>
        <v/>
      </c>
      <c r="W91" s="156" t="str">
        <f t="shared" ref="W91:AH91" si="444">IF($V91="","",IF(RAND()&lt;$V91,1,0))</f>
        <v/>
      </c>
      <c r="X91" s="156" t="str">
        <f t="shared" si="444"/>
        <v/>
      </c>
      <c r="Y91" s="156" t="str">
        <f t="shared" si="444"/>
        <v/>
      </c>
      <c r="Z91" s="156" t="str">
        <f t="shared" si="444"/>
        <v/>
      </c>
      <c r="AA91" s="156" t="str">
        <f t="shared" si="444"/>
        <v/>
      </c>
      <c r="AB91" s="156" t="str">
        <f t="shared" si="444"/>
        <v/>
      </c>
      <c r="AC91" s="156" t="str">
        <f t="shared" si="444"/>
        <v/>
      </c>
      <c r="AD91" s="156" t="str">
        <f t="shared" si="444"/>
        <v/>
      </c>
      <c r="AE91" s="156" t="str">
        <f t="shared" si="444"/>
        <v/>
      </c>
      <c r="AF91" s="156" t="str">
        <f t="shared" si="444"/>
        <v/>
      </c>
      <c r="AG91" s="156" t="str">
        <f t="shared" si="444"/>
        <v/>
      </c>
      <c r="AH91" s="156" t="str">
        <f t="shared" si="444"/>
        <v/>
      </c>
      <c r="AI91" s="157" t="str">
        <f t="shared" si="13"/>
        <v/>
      </c>
      <c r="AJ91" s="156" t="str">
        <f t="shared" ref="AJ91:AM91" si="445">IF($V91="","",IF(RAND()&lt;$V91,1,0))</f>
        <v/>
      </c>
      <c r="AK91" s="156" t="str">
        <f t="shared" si="445"/>
        <v/>
      </c>
      <c r="AL91" s="156" t="str">
        <f t="shared" si="445"/>
        <v/>
      </c>
      <c r="AM91" s="156" t="str">
        <f t="shared" si="445"/>
        <v/>
      </c>
      <c r="AN91" s="157" t="str">
        <f>IF($V90="","",IF(OR(AND($F$2=TRUE,U91+(2*AI91)=(2*U90)+AI90),AND($F$2=0,U91+AI91=U90+AI90)),SUM($AJ91:$AM91),0))</f>
        <v/>
      </c>
      <c r="AO91" s="105" t="str">
        <f t="shared" ref="AO91:BH91" si="446">IF(OR($C91="",$F91=""),"",IF(RAND()&lt;0.65,1,0))</f>
        <v/>
      </c>
      <c r="AP91" s="105" t="str">
        <f t="shared" si="446"/>
        <v/>
      </c>
      <c r="AQ91" s="105" t="str">
        <f t="shared" si="446"/>
        <v/>
      </c>
      <c r="AR91" s="105" t="str">
        <f t="shared" si="446"/>
        <v/>
      </c>
      <c r="AS91" s="105" t="str">
        <f t="shared" si="446"/>
        <v/>
      </c>
      <c r="AT91" s="105" t="str">
        <f t="shared" si="446"/>
        <v/>
      </c>
      <c r="AU91" s="105" t="str">
        <f t="shared" si="446"/>
        <v/>
      </c>
      <c r="AV91" s="105" t="str">
        <f t="shared" si="446"/>
        <v/>
      </c>
      <c r="AW91" s="105" t="str">
        <f t="shared" si="446"/>
        <v/>
      </c>
      <c r="AX91" s="105" t="str">
        <f t="shared" si="446"/>
        <v/>
      </c>
      <c r="AY91" s="105" t="str">
        <f t="shared" si="446"/>
        <v/>
      </c>
      <c r="AZ91" s="105" t="str">
        <f t="shared" si="446"/>
        <v/>
      </c>
      <c r="BA91" s="105" t="str">
        <f t="shared" si="446"/>
        <v/>
      </c>
      <c r="BB91" s="105" t="str">
        <f t="shared" si="446"/>
        <v/>
      </c>
      <c r="BC91" s="105" t="str">
        <f t="shared" si="446"/>
        <v/>
      </c>
      <c r="BD91" s="105" t="str">
        <f t="shared" si="446"/>
        <v/>
      </c>
      <c r="BE91" s="105" t="str">
        <f t="shared" si="446"/>
        <v/>
      </c>
      <c r="BF91" s="105" t="str">
        <f t="shared" si="446"/>
        <v/>
      </c>
      <c r="BG91" s="105" t="str">
        <f t="shared" si="446"/>
        <v/>
      </c>
      <c r="BH91" s="105" t="str">
        <f t="shared" si="446"/>
        <v/>
      </c>
      <c r="BI91" s="105" t="str">
        <f t="shared" ref="BI91:BZ91" si="447">IF($C91="","",SUM($AO91:AQ91))</f>
        <v/>
      </c>
      <c r="BJ91" s="105" t="str">
        <f t="shared" si="447"/>
        <v/>
      </c>
      <c r="BK91" s="105" t="str">
        <f t="shared" si="447"/>
        <v/>
      </c>
      <c r="BL91" s="105" t="str">
        <f t="shared" si="447"/>
        <v/>
      </c>
      <c r="BM91" s="105" t="str">
        <f t="shared" si="447"/>
        <v/>
      </c>
      <c r="BN91" s="105" t="str">
        <f t="shared" si="447"/>
        <v/>
      </c>
      <c r="BO91" s="105" t="str">
        <f t="shared" si="447"/>
        <v/>
      </c>
      <c r="BP91" s="105" t="str">
        <f t="shared" si="447"/>
        <v/>
      </c>
      <c r="BQ91" s="105" t="str">
        <f t="shared" si="447"/>
        <v/>
      </c>
      <c r="BR91" s="105" t="str">
        <f t="shared" si="447"/>
        <v/>
      </c>
      <c r="BS91" s="105" t="str">
        <f t="shared" si="447"/>
        <v/>
      </c>
      <c r="BT91" s="105" t="str">
        <f t="shared" si="447"/>
        <v/>
      </c>
      <c r="BU91" s="105" t="str">
        <f t="shared" si="447"/>
        <v/>
      </c>
      <c r="BV91" s="105" t="str">
        <f t="shared" si="447"/>
        <v/>
      </c>
      <c r="BW91" s="105" t="str">
        <f t="shared" si="447"/>
        <v/>
      </c>
      <c r="BX91" s="105" t="str">
        <f t="shared" si="447"/>
        <v/>
      </c>
      <c r="BY91" s="105" t="str">
        <f t="shared" si="447"/>
        <v/>
      </c>
      <c r="BZ91" s="105" t="str">
        <f t="shared" si="447"/>
        <v/>
      </c>
      <c r="CA91" s="158" t="str">
        <f>IF(OR($C91="",$F91=""),"",IF(ABS(BI91-BI90)&gt;2,BI91,IF(ABS(BJ91-BJ90)&gt;1,BJ91,IF(BK91&lt;&gt;BK90,BK91,IF(BL91&lt;&gt;BL90,BL91,IF(BM91&lt;&gt;BM90,BM91,IF(BN91&lt;&gt;BN90,BN91,IF(BO91&lt;&gt;BO90,BO91,IF(BP91&lt;&gt;BP90,BP91,IF(BQ91&lt;&gt;BQ90,BQ91,IF(BR91&lt;&gt;BR90,BR91,IF(BS91&lt;&gt;BS90,BS91,IF(BT91&lt;&gt;BT90,BT91,IF(BU91&lt;&gt;BU90,BU91,IF(BV91&lt;&gt;BV90,BV91,IF(BW91&lt;&gt;BW90,BW91,IF(BX91&lt;&gt;BX90,BX91,IF(BY91&lt;&gt;BY90,BY91,IF(BZ91&lt;&gt;BZ90,BZ91,CONCATENATE(BZ91,"?"))))))))))))))))))))</f>
        <v/>
      </c>
      <c r="CB91" s="158"/>
      <c r="CC91" s="158"/>
      <c r="CD91" s="158"/>
      <c r="CE91" s="158" t="str">
        <f>IF(AND(C90&lt;&gt;"",C91&lt;&gt;"",F90="",F91=""),"You need to select the competition in column B","")</f>
        <v/>
      </c>
      <c r="CF91" s="105"/>
      <c r="CG91" s="156"/>
      <c r="CH91" s="156"/>
      <c r="CI91" s="156"/>
      <c r="CJ91" s="156"/>
      <c r="CK91" s="105"/>
      <c r="CL91" s="156"/>
      <c r="CM91" s="156"/>
      <c r="CN91" s="105"/>
    </row>
    <row r="92" ht="9.0" customHeight="1">
      <c r="A92" s="152">
        <f t="shared" si="22"/>
        <v>1</v>
      </c>
      <c r="B92" s="93"/>
      <c r="C92" s="99"/>
      <c r="D92" s="153" t="str">
        <f t="shared" si="6"/>
        <v>   </v>
      </c>
      <c r="E92" s="154" t="str">
        <f t="shared" si="7"/>
        <v>   </v>
      </c>
      <c r="F92" s="155" t="str">
        <f t="array" ref="F92">IFERROR(IF($C92="","",INDEX(Entries!$J$2:$K999,MATCH(1,($C92=Entries!$J$2:$J999)*(Entries!$C$2:$C999=$B92),0),2)),"")</f>
        <v/>
      </c>
      <c r="G92" s="106" t="str">
        <f>IF(F92="","",F93)</f>
        <v/>
      </c>
      <c r="H92" s="106" t="str">
        <f t="shared" si="8"/>
        <v/>
      </c>
      <c r="I92" s="156" t="str">
        <f t="shared" ref="I92:T92" si="448">IF($H92="","",IF(RAND()&lt;$H92,1,0))</f>
        <v/>
      </c>
      <c r="J92" s="156" t="str">
        <f t="shared" si="448"/>
        <v/>
      </c>
      <c r="K92" s="156" t="str">
        <f t="shared" si="448"/>
        <v/>
      </c>
      <c r="L92" s="156" t="str">
        <f t="shared" si="448"/>
        <v/>
      </c>
      <c r="M92" s="156" t="str">
        <f t="shared" si="448"/>
        <v/>
      </c>
      <c r="N92" s="156" t="str">
        <f t="shared" si="448"/>
        <v/>
      </c>
      <c r="O92" s="156" t="str">
        <f t="shared" si="448"/>
        <v/>
      </c>
      <c r="P92" s="156" t="str">
        <f t="shared" si="448"/>
        <v/>
      </c>
      <c r="Q92" s="156" t="str">
        <f t="shared" si="448"/>
        <v/>
      </c>
      <c r="R92" s="156" t="str">
        <f t="shared" si="448"/>
        <v/>
      </c>
      <c r="S92" s="156" t="str">
        <f t="shared" si="448"/>
        <v/>
      </c>
      <c r="T92" s="156" t="str">
        <f t="shared" si="448"/>
        <v/>
      </c>
      <c r="U92" s="157" t="str">
        <f t="shared" si="10"/>
        <v/>
      </c>
      <c r="V92" s="106" t="str">
        <f t="shared" si="11"/>
        <v/>
      </c>
      <c r="W92" s="156" t="str">
        <f t="shared" ref="W92:AH92" si="449">IF($V92="","",IF(RAND()&lt;$V92,1,0))</f>
        <v/>
      </c>
      <c r="X92" s="156" t="str">
        <f t="shared" si="449"/>
        <v/>
      </c>
      <c r="Y92" s="156" t="str">
        <f t="shared" si="449"/>
        <v/>
      </c>
      <c r="Z92" s="156" t="str">
        <f t="shared" si="449"/>
        <v/>
      </c>
      <c r="AA92" s="156" t="str">
        <f t="shared" si="449"/>
        <v/>
      </c>
      <c r="AB92" s="156" t="str">
        <f t="shared" si="449"/>
        <v/>
      </c>
      <c r="AC92" s="156" t="str">
        <f t="shared" si="449"/>
        <v/>
      </c>
      <c r="AD92" s="156" t="str">
        <f t="shared" si="449"/>
        <v/>
      </c>
      <c r="AE92" s="156" t="str">
        <f t="shared" si="449"/>
        <v/>
      </c>
      <c r="AF92" s="156" t="str">
        <f t="shared" si="449"/>
        <v/>
      </c>
      <c r="AG92" s="156" t="str">
        <f t="shared" si="449"/>
        <v/>
      </c>
      <c r="AH92" s="156" t="str">
        <f t="shared" si="449"/>
        <v/>
      </c>
      <c r="AI92" s="157" t="str">
        <f t="shared" si="13"/>
        <v/>
      </c>
      <c r="AJ92" s="156" t="str">
        <f t="shared" ref="AJ92:AM92" si="450">IF($V92="","",IF(RAND()&lt;$V92,1,0))</f>
        <v/>
      </c>
      <c r="AK92" s="156" t="str">
        <f t="shared" si="450"/>
        <v/>
      </c>
      <c r="AL92" s="156" t="str">
        <f t="shared" si="450"/>
        <v/>
      </c>
      <c r="AM92" s="156" t="str">
        <f t="shared" si="450"/>
        <v/>
      </c>
      <c r="AN92" s="157" t="str">
        <f>IF($V92="","",IF(OR(AND($F$2=TRUE,U92+(2*AI92)=(2*U93)+AI93),AND($F$2=0,U92+AI92=U93+AI93)),SUM($AJ92:$AM92),0))</f>
        <v/>
      </c>
      <c r="AO92" s="105" t="str">
        <f t="shared" ref="AO92:BH92" si="451">IF(OR($C92="",$F92=""),"",IF(RAND()&lt;0.65,1,0))</f>
        <v/>
      </c>
      <c r="AP92" s="105" t="str">
        <f t="shared" si="451"/>
        <v/>
      </c>
      <c r="AQ92" s="105" t="str">
        <f t="shared" si="451"/>
        <v/>
      </c>
      <c r="AR92" s="105" t="str">
        <f t="shared" si="451"/>
        <v/>
      </c>
      <c r="AS92" s="105" t="str">
        <f t="shared" si="451"/>
        <v/>
      </c>
      <c r="AT92" s="105" t="str">
        <f t="shared" si="451"/>
        <v/>
      </c>
      <c r="AU92" s="105" t="str">
        <f t="shared" si="451"/>
        <v/>
      </c>
      <c r="AV92" s="105" t="str">
        <f t="shared" si="451"/>
        <v/>
      </c>
      <c r="AW92" s="105" t="str">
        <f t="shared" si="451"/>
        <v/>
      </c>
      <c r="AX92" s="105" t="str">
        <f t="shared" si="451"/>
        <v/>
      </c>
      <c r="AY92" s="105" t="str">
        <f t="shared" si="451"/>
        <v/>
      </c>
      <c r="AZ92" s="105" t="str">
        <f t="shared" si="451"/>
        <v/>
      </c>
      <c r="BA92" s="105" t="str">
        <f t="shared" si="451"/>
        <v/>
      </c>
      <c r="BB92" s="105" t="str">
        <f t="shared" si="451"/>
        <v/>
      </c>
      <c r="BC92" s="105" t="str">
        <f t="shared" si="451"/>
        <v/>
      </c>
      <c r="BD92" s="105" t="str">
        <f t="shared" si="451"/>
        <v/>
      </c>
      <c r="BE92" s="105" t="str">
        <f t="shared" si="451"/>
        <v/>
      </c>
      <c r="BF92" s="105" t="str">
        <f t="shared" si="451"/>
        <v/>
      </c>
      <c r="BG92" s="105" t="str">
        <f t="shared" si="451"/>
        <v/>
      </c>
      <c r="BH92" s="105" t="str">
        <f t="shared" si="451"/>
        <v/>
      </c>
      <c r="BI92" s="105" t="str">
        <f t="shared" ref="BI92:BZ92" si="452">IF($C92="","",SUM($AO92:AQ92))</f>
        <v/>
      </c>
      <c r="BJ92" s="105" t="str">
        <f t="shared" si="452"/>
        <v/>
      </c>
      <c r="BK92" s="105" t="str">
        <f t="shared" si="452"/>
        <v/>
      </c>
      <c r="BL92" s="105" t="str">
        <f t="shared" si="452"/>
        <v/>
      </c>
      <c r="BM92" s="105" t="str">
        <f t="shared" si="452"/>
        <v/>
      </c>
      <c r="BN92" s="105" t="str">
        <f t="shared" si="452"/>
        <v/>
      </c>
      <c r="BO92" s="105" t="str">
        <f t="shared" si="452"/>
        <v/>
      </c>
      <c r="BP92" s="105" t="str">
        <f t="shared" si="452"/>
        <v/>
      </c>
      <c r="BQ92" s="105" t="str">
        <f t="shared" si="452"/>
        <v/>
      </c>
      <c r="BR92" s="105" t="str">
        <f t="shared" si="452"/>
        <v/>
      </c>
      <c r="BS92" s="105" t="str">
        <f t="shared" si="452"/>
        <v/>
      </c>
      <c r="BT92" s="105" t="str">
        <f t="shared" si="452"/>
        <v/>
      </c>
      <c r="BU92" s="105" t="str">
        <f t="shared" si="452"/>
        <v/>
      </c>
      <c r="BV92" s="105" t="str">
        <f t="shared" si="452"/>
        <v/>
      </c>
      <c r="BW92" s="105" t="str">
        <f t="shared" si="452"/>
        <v/>
      </c>
      <c r="BX92" s="105" t="str">
        <f t="shared" si="452"/>
        <v/>
      </c>
      <c r="BY92" s="105" t="str">
        <f t="shared" si="452"/>
        <v/>
      </c>
      <c r="BZ92" s="105" t="str">
        <f t="shared" si="452"/>
        <v/>
      </c>
      <c r="CA92" s="158" t="str">
        <f>IF(OR($C92="",$F92=""),"",IF(ABS(BI92-BI93)&gt;2,BI92,IF(ABS(BJ92-BJ93)&gt;1,BJ92,IF(BK92&lt;&gt;BK93,BK92,IF(BL92&lt;&gt;BL93,BL92,IF(BM92&lt;&gt;BM93,BM92,IF(BN92&lt;&gt;BN93,BN92,IF(BO92&lt;&gt;BO93,BO92,IF(BP92&lt;&gt;BP93,BP92,IF(BQ92&lt;&gt;BQ93,BQ92,IF(BR92&lt;&gt;BR93,BR92,IF(BS92&lt;&gt;BS93,BS92,IF(BT92&lt;&gt;BT93,BT92,IF(BU92&lt;&gt;BU93,BU92,IF(BV92&lt;&gt;BV93,BV92,IF(BW92&lt;&gt;BW93,BW92,IF(BX92&lt;&gt;BX93,BX92,IF(BY92&lt;&gt;BY93,BY92,IF(BZ92&lt;&gt;BZ93,BZ92,CONCATENATE(BZ92,"?"))))))))))))))))))))</f>
        <v/>
      </c>
      <c r="CB92" s="158" t="str">
        <f>IF(OR($C92="",$F92=""),"",IF(U92+AI92&gt;U93+AI93,1,IF(U92+AI92&lt;U93+AI93,2,IF(CC92&gt;CD92,1,IF(CC92&lt;CD92,2,IF(U92+AI92+AN92&gt;U93+AI93+AN93,1,IF(U92+AI92+AN92&lt;U93+AI93+AN93,2,IF(AI92+AN92&gt;U93,1,IF(AI92+AN92&lt;U93,2,IF(CA92&gt;CA93,1,IF(CA93&gt;CA92,2,0)))))))))))</f>
        <v/>
      </c>
      <c r="CC92" s="105" t="str">
        <f>IF(OR($C92="",$F92=""),"",(AI92+AN92)*$F$2)</f>
        <v/>
      </c>
      <c r="CD92" s="105" t="str">
        <f>IF(OR($C92="",$F92=""),"",U93*$F$2)</f>
        <v/>
      </c>
      <c r="CE92" s="105" t="str">
        <f>IF(OR($C92="",$F92=""),"",CONCATENATE(RIGHT(C92,5)," ",REPT(" ",31-LEN(C92)),LEFT(C92,LEN(C92)-6),"  "))</f>
        <v/>
      </c>
      <c r="CF92" s="105" t="str">
        <f>IF(OR($C92="",$F92=""),"",CONCATENATE(RIGHT(C92,5)," ",REPT(" ",31-LEN(C92)),IF(CB92=1,"[b]",""),IF(AND(CB92=1,D$1&lt;&gt;""),CONCATENATE("[color=",D$1,"]"),IF(AND(CB92=2,D$2&lt;&gt;""),CONCATENATE("[color=",D$2,"]"),"")),LEFT(C92,LEN(C92)-6),IF(CB92=1,CONCATENATE(IF(D$1&lt;&gt;"","[/color]",""),"[/b]"),IF(AND(CB92=2,D$2&lt;&gt;""),"[/color]","")),"  "))</f>
        <v/>
      </c>
      <c r="CG92" s="156" t="str">
        <f>IF(OR($C92="",$F92=""),"",IF(OR(AND(U92+AI92=U93+AI93,CC92&gt;CD92),AND(U92=AI93,U93=AI92,AN92=AN93,AN92&gt;0)),"a",IF(AND(U92=AI93,U93=AI92,AN92=AN93,CA92&gt;CA93),"p"," ")))</f>
        <v/>
      </c>
      <c r="CH92" s="156" t="str">
        <f>IF(OR($C92="",$F92=""),"",IF(AND(U92=AI93,U93=AI92),CONCATENATE(IF(U92+AI92+AN92&lt;10," ",""),U92+AI92+AN92,"–",U93+AI93+AN93,IF(U93+AI93+AN93&lt;10," ","")),CONCATENATE(IF(U92+AI92&lt;10," ",""),U92+AI92,"–",U93+AI93,IF(U93+AI93&lt;10," ",""))))</f>
        <v/>
      </c>
      <c r="CI92" s="156" t="str">
        <f>IF(OR($C92="",$F92=""),"",IF(AND(U92+AI92=U93+AI93,CC92&lt;CD92),"a",IF(AND(U92=AI93,U93=AI92,AN92=0,AN93=0,CA92&lt;CA93),"p"," ")))</f>
        <v/>
      </c>
      <c r="CJ92" s="156" t="str">
        <f>IF(OR($C92="",$F92=""),"",CONCATENATE("  ",LEFT(C93,LEN(C93)-6),REPT(" ",31-LEN(C93))," ",RIGHT(C93,5)))</f>
        <v/>
      </c>
      <c r="CK92" s="105" t="str">
        <f>IF(OR($C92="",$F92=""),"",CONCATENATE("  ",IF(CB92=2,"[b]",""),IF(AND(CB92=2,D$1&lt;&gt;""),CONCATENATE("[color=",D$1,"]"),IF(AND(CB92=1,D$2&lt;&gt;""),CONCATENATE("[color=",D$2,"]"),"")),LEFT(C93,LEN(C93)-6),IF(CB92=2,CONCATENATE(IF(D$1&lt;&gt;"","[/color]",""),"[/b]"),IF(AND(CB92=1,D$2&lt;&gt;""),"[/color]","")),REPT(" ",31-LEN(C93))," ",RIGHT(C93,5)))</f>
        <v/>
      </c>
      <c r="CL92" s="156" t="str">
        <f>IF(OR($C92="",$F92=""),"",CONCATENATE(IF(U92&lt;10," ",""),U92,"–",U93,IF(U93&lt;10," ","")))</f>
        <v/>
      </c>
      <c r="CM92" s="156" t="str">
        <f>IF(OR($C92="",$F92=""),"",IF(AND(U92=AI93,U93=AI92),CONCATENATE(IF(AI92+AN92&lt;10," ",""),AI92+AN92,"–",AI93+AN93,IF(AI93+AN93&lt;10," ","")),CONCATENATE(IF(AI92&lt;10," ",""),AI92,"–",AI93,IF(AI93&lt;10," ",""))))</f>
        <v/>
      </c>
      <c r="CN92" s="105" t="str">
        <f>IF(OR($C92="",$F92=""),"",IF(AND(U92=AI93,U93=AI92,OR(AN92&lt;&gt;0,AN93&lt;&gt;0)),"(aet)",IF(AND(U92=AI93,U93=AI92,AN92=0,AN93=0),CONCATENATE("(",CA92,"–",CA93," pen)"),"")))</f>
        <v/>
      </c>
    </row>
    <row r="93" ht="9.0" customHeight="1">
      <c r="A93" s="152">
        <f t="shared" si="22"/>
        <v>1</v>
      </c>
      <c r="B93" s="93"/>
      <c r="C93" s="99"/>
      <c r="D93" s="159" t="str">
        <f t="shared" si="6"/>
        <v>   </v>
      </c>
      <c r="E93" s="154" t="str">
        <f t="shared" si="7"/>
        <v>   </v>
      </c>
      <c r="F93" s="155" t="str">
        <f t="array" ref="F93">IFERROR(IF($C93="","",INDEX(Entries!$J$2:$K999,MATCH(1,($C93=Entries!$J$2:$J999)*(Entries!$C$2:$C999=$B93),0),2)),"")</f>
        <v/>
      </c>
      <c r="G93" s="106" t="str">
        <f>IF(F93="","",F92)</f>
        <v/>
      </c>
      <c r="H93" s="106" t="str">
        <f t="shared" si="8"/>
        <v/>
      </c>
      <c r="I93" s="156" t="str">
        <f t="shared" ref="I93:T93" si="453">IF($H93="","",IF(RAND()&lt;$H93,1,0))</f>
        <v/>
      </c>
      <c r="J93" s="156" t="str">
        <f t="shared" si="453"/>
        <v/>
      </c>
      <c r="K93" s="156" t="str">
        <f t="shared" si="453"/>
        <v/>
      </c>
      <c r="L93" s="156" t="str">
        <f t="shared" si="453"/>
        <v/>
      </c>
      <c r="M93" s="156" t="str">
        <f t="shared" si="453"/>
        <v/>
      </c>
      <c r="N93" s="156" t="str">
        <f t="shared" si="453"/>
        <v/>
      </c>
      <c r="O93" s="156" t="str">
        <f t="shared" si="453"/>
        <v/>
      </c>
      <c r="P93" s="156" t="str">
        <f t="shared" si="453"/>
        <v/>
      </c>
      <c r="Q93" s="156" t="str">
        <f t="shared" si="453"/>
        <v/>
      </c>
      <c r="R93" s="156" t="str">
        <f t="shared" si="453"/>
        <v/>
      </c>
      <c r="S93" s="156" t="str">
        <f t="shared" si="453"/>
        <v/>
      </c>
      <c r="T93" s="156" t="str">
        <f t="shared" si="453"/>
        <v/>
      </c>
      <c r="U93" s="157" t="str">
        <f t="shared" si="10"/>
        <v/>
      </c>
      <c r="V93" s="106" t="str">
        <f t="shared" si="11"/>
        <v/>
      </c>
      <c r="W93" s="156" t="str">
        <f t="shared" ref="W93:AH93" si="454">IF($V93="","",IF(RAND()&lt;$V93,1,0))</f>
        <v/>
      </c>
      <c r="X93" s="156" t="str">
        <f t="shared" si="454"/>
        <v/>
      </c>
      <c r="Y93" s="156" t="str">
        <f t="shared" si="454"/>
        <v/>
      </c>
      <c r="Z93" s="156" t="str">
        <f t="shared" si="454"/>
        <v/>
      </c>
      <c r="AA93" s="156" t="str">
        <f t="shared" si="454"/>
        <v/>
      </c>
      <c r="AB93" s="156" t="str">
        <f t="shared" si="454"/>
        <v/>
      </c>
      <c r="AC93" s="156" t="str">
        <f t="shared" si="454"/>
        <v/>
      </c>
      <c r="AD93" s="156" t="str">
        <f t="shared" si="454"/>
        <v/>
      </c>
      <c r="AE93" s="156" t="str">
        <f t="shared" si="454"/>
        <v/>
      </c>
      <c r="AF93" s="156" t="str">
        <f t="shared" si="454"/>
        <v/>
      </c>
      <c r="AG93" s="156" t="str">
        <f t="shared" si="454"/>
        <v/>
      </c>
      <c r="AH93" s="156" t="str">
        <f t="shared" si="454"/>
        <v/>
      </c>
      <c r="AI93" s="157" t="str">
        <f t="shared" si="13"/>
        <v/>
      </c>
      <c r="AJ93" s="156" t="str">
        <f t="shared" ref="AJ93:AM93" si="455">IF($V93="","",IF(RAND()&lt;$V93,1,0))</f>
        <v/>
      </c>
      <c r="AK93" s="156" t="str">
        <f t="shared" si="455"/>
        <v/>
      </c>
      <c r="AL93" s="156" t="str">
        <f t="shared" si="455"/>
        <v/>
      </c>
      <c r="AM93" s="156" t="str">
        <f t="shared" si="455"/>
        <v/>
      </c>
      <c r="AN93" s="157" t="str">
        <f>IF($V92="","",IF(OR(AND($F$2=TRUE,U93+(2*AI93)=(2*U92)+AI92),AND($F$2=0,U93+AI93=U92+AI92)),SUM($AJ93:$AM93),0))</f>
        <v/>
      </c>
      <c r="AO93" s="105" t="str">
        <f t="shared" ref="AO93:BH93" si="456">IF(OR($C93="",$F93=""),"",IF(RAND()&lt;0.65,1,0))</f>
        <v/>
      </c>
      <c r="AP93" s="105" t="str">
        <f t="shared" si="456"/>
        <v/>
      </c>
      <c r="AQ93" s="105" t="str">
        <f t="shared" si="456"/>
        <v/>
      </c>
      <c r="AR93" s="105" t="str">
        <f t="shared" si="456"/>
        <v/>
      </c>
      <c r="AS93" s="105" t="str">
        <f t="shared" si="456"/>
        <v/>
      </c>
      <c r="AT93" s="105" t="str">
        <f t="shared" si="456"/>
        <v/>
      </c>
      <c r="AU93" s="105" t="str">
        <f t="shared" si="456"/>
        <v/>
      </c>
      <c r="AV93" s="105" t="str">
        <f t="shared" si="456"/>
        <v/>
      </c>
      <c r="AW93" s="105" t="str">
        <f t="shared" si="456"/>
        <v/>
      </c>
      <c r="AX93" s="105" t="str">
        <f t="shared" si="456"/>
        <v/>
      </c>
      <c r="AY93" s="105" t="str">
        <f t="shared" si="456"/>
        <v/>
      </c>
      <c r="AZ93" s="105" t="str">
        <f t="shared" si="456"/>
        <v/>
      </c>
      <c r="BA93" s="105" t="str">
        <f t="shared" si="456"/>
        <v/>
      </c>
      <c r="BB93" s="105" t="str">
        <f t="shared" si="456"/>
        <v/>
      </c>
      <c r="BC93" s="105" t="str">
        <f t="shared" si="456"/>
        <v/>
      </c>
      <c r="BD93" s="105" t="str">
        <f t="shared" si="456"/>
        <v/>
      </c>
      <c r="BE93" s="105" t="str">
        <f t="shared" si="456"/>
        <v/>
      </c>
      <c r="BF93" s="105" t="str">
        <f t="shared" si="456"/>
        <v/>
      </c>
      <c r="BG93" s="105" t="str">
        <f t="shared" si="456"/>
        <v/>
      </c>
      <c r="BH93" s="105" t="str">
        <f t="shared" si="456"/>
        <v/>
      </c>
      <c r="BI93" s="105" t="str">
        <f t="shared" ref="BI93:BZ93" si="457">IF($C93="","",SUM($AO93:AQ93))</f>
        <v/>
      </c>
      <c r="BJ93" s="105" t="str">
        <f t="shared" si="457"/>
        <v/>
      </c>
      <c r="BK93" s="105" t="str">
        <f t="shared" si="457"/>
        <v/>
      </c>
      <c r="BL93" s="105" t="str">
        <f t="shared" si="457"/>
        <v/>
      </c>
      <c r="BM93" s="105" t="str">
        <f t="shared" si="457"/>
        <v/>
      </c>
      <c r="BN93" s="105" t="str">
        <f t="shared" si="457"/>
        <v/>
      </c>
      <c r="BO93" s="105" t="str">
        <f t="shared" si="457"/>
        <v/>
      </c>
      <c r="BP93" s="105" t="str">
        <f t="shared" si="457"/>
        <v/>
      </c>
      <c r="BQ93" s="105" t="str">
        <f t="shared" si="457"/>
        <v/>
      </c>
      <c r="BR93" s="105" t="str">
        <f t="shared" si="457"/>
        <v/>
      </c>
      <c r="BS93" s="105" t="str">
        <f t="shared" si="457"/>
        <v/>
      </c>
      <c r="BT93" s="105" t="str">
        <f t="shared" si="457"/>
        <v/>
      </c>
      <c r="BU93" s="105" t="str">
        <f t="shared" si="457"/>
        <v/>
      </c>
      <c r="BV93" s="105" t="str">
        <f t="shared" si="457"/>
        <v/>
      </c>
      <c r="BW93" s="105" t="str">
        <f t="shared" si="457"/>
        <v/>
      </c>
      <c r="BX93" s="105" t="str">
        <f t="shared" si="457"/>
        <v/>
      </c>
      <c r="BY93" s="105" t="str">
        <f t="shared" si="457"/>
        <v/>
      </c>
      <c r="BZ93" s="105" t="str">
        <f t="shared" si="457"/>
        <v/>
      </c>
      <c r="CA93" s="158" t="str">
        <f>IF(OR($C93="",$F93=""),"",IF(ABS(BI93-BI92)&gt;2,BI93,IF(ABS(BJ93-BJ92)&gt;1,BJ93,IF(BK93&lt;&gt;BK92,BK93,IF(BL93&lt;&gt;BL92,BL93,IF(BM93&lt;&gt;BM92,BM93,IF(BN93&lt;&gt;BN92,BN93,IF(BO93&lt;&gt;BO92,BO93,IF(BP93&lt;&gt;BP92,BP93,IF(BQ93&lt;&gt;BQ92,BQ93,IF(BR93&lt;&gt;BR92,BR93,IF(BS93&lt;&gt;BS92,BS93,IF(BT93&lt;&gt;BT92,BT93,IF(BU93&lt;&gt;BU92,BU93,IF(BV93&lt;&gt;BV92,BV93,IF(BW93&lt;&gt;BW92,BW93,IF(BX93&lt;&gt;BX92,BX93,IF(BY93&lt;&gt;BY92,BY93,IF(BZ93&lt;&gt;BZ92,BZ93,CONCATENATE(BZ93,"?"))))))))))))))))))))</f>
        <v/>
      </c>
      <c r="CB93" s="158"/>
      <c r="CC93" s="158"/>
      <c r="CD93" s="158"/>
      <c r="CE93" s="158" t="str">
        <f>IF(AND(C92&lt;&gt;"",C93&lt;&gt;"",F92="",F93=""),"You need to select the competition in column B","")</f>
        <v/>
      </c>
      <c r="CF93" s="105"/>
      <c r="CG93" s="156"/>
      <c r="CH93" s="156"/>
      <c r="CI93" s="156"/>
      <c r="CJ93" s="156"/>
      <c r="CK93" s="105"/>
      <c r="CL93" s="156"/>
      <c r="CM93" s="156"/>
      <c r="CN93" s="105"/>
    </row>
    <row r="94" ht="9.0" customHeight="1">
      <c r="A94" s="152">
        <f t="shared" si="22"/>
        <v>0</v>
      </c>
      <c r="B94" s="93"/>
      <c r="C94" s="99"/>
      <c r="D94" s="153" t="str">
        <f t="shared" si="6"/>
        <v>   </v>
      </c>
      <c r="E94" s="154" t="str">
        <f t="shared" si="7"/>
        <v>   </v>
      </c>
      <c r="F94" s="155" t="str">
        <f t="array" ref="F94">IFERROR(IF($C94="","",INDEX(Entries!$J$2:$K999,MATCH(1,($C94=Entries!$J$2:$J999)*(Entries!$C$2:$C999=$B94),0),2)),"")</f>
        <v/>
      </c>
      <c r="G94" s="106" t="str">
        <f>IF(F94="","",F95)</f>
        <v/>
      </c>
      <c r="H94" s="106" t="str">
        <f t="shared" si="8"/>
        <v/>
      </c>
      <c r="I94" s="156" t="str">
        <f t="shared" ref="I94:T94" si="458">IF($H94="","",IF(RAND()&lt;$H94,1,0))</f>
        <v/>
      </c>
      <c r="J94" s="156" t="str">
        <f t="shared" si="458"/>
        <v/>
      </c>
      <c r="K94" s="156" t="str">
        <f t="shared" si="458"/>
        <v/>
      </c>
      <c r="L94" s="156" t="str">
        <f t="shared" si="458"/>
        <v/>
      </c>
      <c r="M94" s="156" t="str">
        <f t="shared" si="458"/>
        <v/>
      </c>
      <c r="N94" s="156" t="str">
        <f t="shared" si="458"/>
        <v/>
      </c>
      <c r="O94" s="156" t="str">
        <f t="shared" si="458"/>
        <v/>
      </c>
      <c r="P94" s="156" t="str">
        <f t="shared" si="458"/>
        <v/>
      </c>
      <c r="Q94" s="156" t="str">
        <f t="shared" si="458"/>
        <v/>
      </c>
      <c r="R94" s="156" t="str">
        <f t="shared" si="458"/>
        <v/>
      </c>
      <c r="S94" s="156" t="str">
        <f t="shared" si="458"/>
        <v/>
      </c>
      <c r="T94" s="156" t="str">
        <f t="shared" si="458"/>
        <v/>
      </c>
      <c r="U94" s="157" t="str">
        <f t="shared" si="10"/>
        <v/>
      </c>
      <c r="V94" s="106" t="str">
        <f t="shared" si="11"/>
        <v/>
      </c>
      <c r="W94" s="156" t="str">
        <f t="shared" ref="W94:AH94" si="459">IF($V94="","",IF(RAND()&lt;$V94,1,0))</f>
        <v/>
      </c>
      <c r="X94" s="156" t="str">
        <f t="shared" si="459"/>
        <v/>
      </c>
      <c r="Y94" s="156" t="str">
        <f t="shared" si="459"/>
        <v/>
      </c>
      <c r="Z94" s="156" t="str">
        <f t="shared" si="459"/>
        <v/>
      </c>
      <c r="AA94" s="156" t="str">
        <f t="shared" si="459"/>
        <v/>
      </c>
      <c r="AB94" s="156" t="str">
        <f t="shared" si="459"/>
        <v/>
      </c>
      <c r="AC94" s="156" t="str">
        <f t="shared" si="459"/>
        <v/>
      </c>
      <c r="AD94" s="156" t="str">
        <f t="shared" si="459"/>
        <v/>
      </c>
      <c r="AE94" s="156" t="str">
        <f t="shared" si="459"/>
        <v/>
      </c>
      <c r="AF94" s="156" t="str">
        <f t="shared" si="459"/>
        <v/>
      </c>
      <c r="AG94" s="156" t="str">
        <f t="shared" si="459"/>
        <v/>
      </c>
      <c r="AH94" s="156" t="str">
        <f t="shared" si="459"/>
        <v/>
      </c>
      <c r="AI94" s="157" t="str">
        <f t="shared" si="13"/>
        <v/>
      </c>
      <c r="AJ94" s="156" t="str">
        <f t="shared" ref="AJ94:AM94" si="460">IF($V94="","",IF(RAND()&lt;$V94,1,0))</f>
        <v/>
      </c>
      <c r="AK94" s="156" t="str">
        <f t="shared" si="460"/>
        <v/>
      </c>
      <c r="AL94" s="156" t="str">
        <f t="shared" si="460"/>
        <v/>
      </c>
      <c r="AM94" s="156" t="str">
        <f t="shared" si="460"/>
        <v/>
      </c>
      <c r="AN94" s="157" t="str">
        <f>IF($V94="","",IF(OR(AND($F$2=TRUE,U94+(2*AI94)=(2*U95)+AI95),AND($F$2=0,U94+AI94=U95+AI95)),SUM($AJ94:$AM94),0))</f>
        <v/>
      </c>
      <c r="AO94" s="105" t="str">
        <f t="shared" ref="AO94:BH94" si="461">IF(OR($C94="",$F94=""),"",IF(RAND()&lt;0.65,1,0))</f>
        <v/>
      </c>
      <c r="AP94" s="105" t="str">
        <f t="shared" si="461"/>
        <v/>
      </c>
      <c r="AQ94" s="105" t="str">
        <f t="shared" si="461"/>
        <v/>
      </c>
      <c r="AR94" s="105" t="str">
        <f t="shared" si="461"/>
        <v/>
      </c>
      <c r="AS94" s="105" t="str">
        <f t="shared" si="461"/>
        <v/>
      </c>
      <c r="AT94" s="105" t="str">
        <f t="shared" si="461"/>
        <v/>
      </c>
      <c r="AU94" s="105" t="str">
        <f t="shared" si="461"/>
        <v/>
      </c>
      <c r="AV94" s="105" t="str">
        <f t="shared" si="461"/>
        <v/>
      </c>
      <c r="AW94" s="105" t="str">
        <f t="shared" si="461"/>
        <v/>
      </c>
      <c r="AX94" s="105" t="str">
        <f t="shared" si="461"/>
        <v/>
      </c>
      <c r="AY94" s="105" t="str">
        <f t="shared" si="461"/>
        <v/>
      </c>
      <c r="AZ94" s="105" t="str">
        <f t="shared" si="461"/>
        <v/>
      </c>
      <c r="BA94" s="105" t="str">
        <f t="shared" si="461"/>
        <v/>
      </c>
      <c r="BB94" s="105" t="str">
        <f t="shared" si="461"/>
        <v/>
      </c>
      <c r="BC94" s="105" t="str">
        <f t="shared" si="461"/>
        <v/>
      </c>
      <c r="BD94" s="105" t="str">
        <f t="shared" si="461"/>
        <v/>
      </c>
      <c r="BE94" s="105" t="str">
        <f t="shared" si="461"/>
        <v/>
      </c>
      <c r="BF94" s="105" t="str">
        <f t="shared" si="461"/>
        <v/>
      </c>
      <c r="BG94" s="105" t="str">
        <f t="shared" si="461"/>
        <v/>
      </c>
      <c r="BH94" s="105" t="str">
        <f t="shared" si="461"/>
        <v/>
      </c>
      <c r="BI94" s="105" t="str">
        <f t="shared" ref="BI94:BZ94" si="462">IF($C94="","",SUM($AO94:AQ94))</f>
        <v/>
      </c>
      <c r="BJ94" s="105" t="str">
        <f t="shared" si="462"/>
        <v/>
      </c>
      <c r="BK94" s="105" t="str">
        <f t="shared" si="462"/>
        <v/>
      </c>
      <c r="BL94" s="105" t="str">
        <f t="shared" si="462"/>
        <v/>
      </c>
      <c r="BM94" s="105" t="str">
        <f t="shared" si="462"/>
        <v/>
      </c>
      <c r="BN94" s="105" t="str">
        <f t="shared" si="462"/>
        <v/>
      </c>
      <c r="BO94" s="105" t="str">
        <f t="shared" si="462"/>
        <v/>
      </c>
      <c r="BP94" s="105" t="str">
        <f t="shared" si="462"/>
        <v/>
      </c>
      <c r="BQ94" s="105" t="str">
        <f t="shared" si="462"/>
        <v/>
      </c>
      <c r="BR94" s="105" t="str">
        <f t="shared" si="462"/>
        <v/>
      </c>
      <c r="BS94" s="105" t="str">
        <f t="shared" si="462"/>
        <v/>
      </c>
      <c r="BT94" s="105" t="str">
        <f t="shared" si="462"/>
        <v/>
      </c>
      <c r="BU94" s="105" t="str">
        <f t="shared" si="462"/>
        <v/>
      </c>
      <c r="BV94" s="105" t="str">
        <f t="shared" si="462"/>
        <v/>
      </c>
      <c r="BW94" s="105" t="str">
        <f t="shared" si="462"/>
        <v/>
      </c>
      <c r="BX94" s="105" t="str">
        <f t="shared" si="462"/>
        <v/>
      </c>
      <c r="BY94" s="105" t="str">
        <f t="shared" si="462"/>
        <v/>
      </c>
      <c r="BZ94" s="105" t="str">
        <f t="shared" si="462"/>
        <v/>
      </c>
      <c r="CA94" s="158" t="str">
        <f>IF(OR($C94="",$F94=""),"",IF(ABS(BI94-BI95)&gt;2,BI94,IF(ABS(BJ94-BJ95)&gt;1,BJ94,IF(BK94&lt;&gt;BK95,BK94,IF(BL94&lt;&gt;BL95,BL94,IF(BM94&lt;&gt;BM95,BM94,IF(BN94&lt;&gt;BN95,BN94,IF(BO94&lt;&gt;BO95,BO94,IF(BP94&lt;&gt;BP95,BP94,IF(BQ94&lt;&gt;BQ95,BQ94,IF(BR94&lt;&gt;BR95,BR94,IF(BS94&lt;&gt;BS95,BS94,IF(BT94&lt;&gt;BT95,BT94,IF(BU94&lt;&gt;BU95,BU94,IF(BV94&lt;&gt;BV95,BV94,IF(BW94&lt;&gt;BW95,BW94,IF(BX94&lt;&gt;BX95,BX94,IF(BY94&lt;&gt;BY95,BY94,IF(BZ94&lt;&gt;BZ95,BZ94,CONCATENATE(BZ94,"?"))))))))))))))))))))</f>
        <v/>
      </c>
      <c r="CB94" s="158" t="str">
        <f>IF(OR($C94="",$F94=""),"",IF(U94+AI94&gt;U95+AI95,1,IF(U94+AI94&lt;U95+AI95,2,IF(CC94&gt;CD94,1,IF(CC94&lt;CD94,2,IF(U94+AI94+AN94&gt;U95+AI95+AN95,1,IF(U94+AI94+AN94&lt;U95+AI95+AN95,2,IF(AI94+AN94&gt;U95,1,IF(AI94+AN94&lt;U95,2,IF(CA94&gt;CA95,1,IF(CA95&gt;CA94,2,0)))))))))))</f>
        <v/>
      </c>
      <c r="CC94" s="105" t="str">
        <f>IF(OR($C94="",$F94=""),"",(AI94+AN94)*$F$2)</f>
        <v/>
      </c>
      <c r="CD94" s="105" t="str">
        <f>IF(OR($C94="",$F94=""),"",U95*$F$2)</f>
        <v/>
      </c>
      <c r="CE94" s="105" t="str">
        <f>IF(OR($C94="",$F94=""),"",CONCATENATE(RIGHT(C94,5)," ",REPT(" ",31-LEN(C94)),LEFT(C94,LEN(C94)-6),"  "))</f>
        <v/>
      </c>
      <c r="CF94" s="105" t="str">
        <f>IF(OR($C94="",$F94=""),"",CONCATENATE(RIGHT(C94,5)," ",REPT(" ",31-LEN(C94)),IF(CB94=1,"[b]",""),IF(AND(CB94=1,D$1&lt;&gt;""),CONCATENATE("[color=",D$1,"]"),IF(AND(CB94=2,D$2&lt;&gt;""),CONCATENATE("[color=",D$2,"]"),"")),LEFT(C94,LEN(C94)-6),IF(CB94=1,CONCATENATE(IF(D$1&lt;&gt;"","[/color]",""),"[/b]"),IF(AND(CB94=2,D$2&lt;&gt;""),"[/color]","")),"  "))</f>
        <v/>
      </c>
      <c r="CG94" s="156" t="str">
        <f>IF(OR($C94="",$F94=""),"",IF(OR(AND(U94+AI94=U95+AI95,CC94&gt;CD94),AND(U94=AI95,U95=AI94,AN94=AN95,AN94&gt;0)),"a",IF(AND(U94=AI95,U95=AI94,AN94=AN95,CA94&gt;CA95),"p"," ")))</f>
        <v/>
      </c>
      <c r="CH94" s="156" t="str">
        <f>IF(OR($C94="",$F94=""),"",IF(AND(U94=AI95,U95=AI94),CONCATENATE(IF(U94+AI94+AN94&lt;10," ",""),U94+AI94+AN94,"–",U95+AI95+AN95,IF(U95+AI95+AN95&lt;10," ","")),CONCATENATE(IF(U94+AI94&lt;10," ",""),U94+AI94,"–",U95+AI95,IF(U95+AI95&lt;10," ",""))))</f>
        <v/>
      </c>
      <c r="CI94" s="156" t="str">
        <f>IF(OR($C94="",$F94=""),"",IF(AND(U94+AI94=U95+AI95,CC94&lt;CD94),"a",IF(AND(U94=AI95,U95=AI94,AN94=0,AN95=0,CA94&lt;CA95),"p"," ")))</f>
        <v/>
      </c>
      <c r="CJ94" s="156" t="str">
        <f>IF(OR($C94="",$F94=""),"",CONCATENATE("  ",LEFT(C95,LEN(C95)-6),REPT(" ",31-LEN(C95))," ",RIGHT(C95,5)))</f>
        <v/>
      </c>
      <c r="CK94" s="105" t="str">
        <f>IF(OR($C94="",$F94=""),"",CONCATENATE("  ",IF(CB94=2,"[b]",""),IF(AND(CB94=2,D$1&lt;&gt;""),CONCATENATE("[color=",D$1,"]"),IF(AND(CB94=1,D$2&lt;&gt;""),CONCATENATE("[color=",D$2,"]"),"")),LEFT(C95,LEN(C95)-6),IF(CB94=2,CONCATENATE(IF(D$1&lt;&gt;"","[/color]",""),"[/b]"),IF(AND(CB94=1,D$2&lt;&gt;""),"[/color]","")),REPT(" ",31-LEN(C95))," ",RIGHT(C95,5)))</f>
        <v/>
      </c>
      <c r="CL94" s="156" t="str">
        <f>IF(OR($C94="",$F94=""),"",CONCATENATE(IF(U94&lt;10," ",""),U94,"–",U95,IF(U95&lt;10," ","")))</f>
        <v/>
      </c>
      <c r="CM94" s="156" t="str">
        <f>IF(OR($C94="",$F94=""),"",IF(AND(U94=AI95,U95=AI94),CONCATENATE(IF(AI94+AN94&lt;10," ",""),AI94+AN94,"–",AI95+AN95,IF(AI95+AN95&lt;10," ","")),CONCATENATE(IF(AI94&lt;10," ",""),AI94,"–",AI95,IF(AI95&lt;10," ",""))))</f>
        <v/>
      </c>
      <c r="CN94" s="105" t="str">
        <f>IF(OR($C94="",$F94=""),"",IF(AND(U94=AI95,U95=AI94,OR(AN94&lt;&gt;0,AN95&lt;&gt;0)),"(aet)",IF(AND(U94=AI95,U95=AI94,AN94=0,AN95=0),CONCATENATE("(",CA94,"–",CA95," pen)"),"")))</f>
        <v/>
      </c>
    </row>
    <row r="95" ht="9.0" customHeight="1">
      <c r="A95" s="152">
        <f t="shared" si="22"/>
        <v>0</v>
      </c>
      <c r="B95" s="93"/>
      <c r="C95" s="99"/>
      <c r="D95" s="159" t="str">
        <f t="shared" si="6"/>
        <v>   </v>
      </c>
      <c r="E95" s="154" t="str">
        <f t="shared" si="7"/>
        <v>   </v>
      </c>
      <c r="F95" s="155" t="str">
        <f t="array" ref="F95">IFERROR(IF($C95="","",INDEX(Entries!$J$2:$K999,MATCH(1,($C95=Entries!$J$2:$J999)*(Entries!$C$2:$C999=$B95),0),2)),"")</f>
        <v/>
      </c>
      <c r="G95" s="106" t="str">
        <f>IF(F95="","",F94)</f>
        <v/>
      </c>
      <c r="H95" s="106" t="str">
        <f t="shared" si="8"/>
        <v/>
      </c>
      <c r="I95" s="156" t="str">
        <f t="shared" ref="I95:T95" si="463">IF($H95="","",IF(RAND()&lt;$H95,1,0))</f>
        <v/>
      </c>
      <c r="J95" s="156" t="str">
        <f t="shared" si="463"/>
        <v/>
      </c>
      <c r="K95" s="156" t="str">
        <f t="shared" si="463"/>
        <v/>
      </c>
      <c r="L95" s="156" t="str">
        <f t="shared" si="463"/>
        <v/>
      </c>
      <c r="M95" s="156" t="str">
        <f t="shared" si="463"/>
        <v/>
      </c>
      <c r="N95" s="156" t="str">
        <f t="shared" si="463"/>
        <v/>
      </c>
      <c r="O95" s="156" t="str">
        <f t="shared" si="463"/>
        <v/>
      </c>
      <c r="P95" s="156" t="str">
        <f t="shared" si="463"/>
        <v/>
      </c>
      <c r="Q95" s="156" t="str">
        <f t="shared" si="463"/>
        <v/>
      </c>
      <c r="R95" s="156" t="str">
        <f t="shared" si="463"/>
        <v/>
      </c>
      <c r="S95" s="156" t="str">
        <f t="shared" si="463"/>
        <v/>
      </c>
      <c r="T95" s="156" t="str">
        <f t="shared" si="463"/>
        <v/>
      </c>
      <c r="U95" s="157" t="str">
        <f t="shared" si="10"/>
        <v/>
      </c>
      <c r="V95" s="106" t="str">
        <f t="shared" si="11"/>
        <v/>
      </c>
      <c r="W95" s="156" t="str">
        <f t="shared" ref="W95:AH95" si="464">IF($V95="","",IF(RAND()&lt;$V95,1,0))</f>
        <v/>
      </c>
      <c r="X95" s="156" t="str">
        <f t="shared" si="464"/>
        <v/>
      </c>
      <c r="Y95" s="156" t="str">
        <f t="shared" si="464"/>
        <v/>
      </c>
      <c r="Z95" s="156" t="str">
        <f t="shared" si="464"/>
        <v/>
      </c>
      <c r="AA95" s="156" t="str">
        <f t="shared" si="464"/>
        <v/>
      </c>
      <c r="AB95" s="156" t="str">
        <f t="shared" si="464"/>
        <v/>
      </c>
      <c r="AC95" s="156" t="str">
        <f t="shared" si="464"/>
        <v/>
      </c>
      <c r="AD95" s="156" t="str">
        <f t="shared" si="464"/>
        <v/>
      </c>
      <c r="AE95" s="156" t="str">
        <f t="shared" si="464"/>
        <v/>
      </c>
      <c r="AF95" s="156" t="str">
        <f t="shared" si="464"/>
        <v/>
      </c>
      <c r="AG95" s="156" t="str">
        <f t="shared" si="464"/>
        <v/>
      </c>
      <c r="AH95" s="156" t="str">
        <f t="shared" si="464"/>
        <v/>
      </c>
      <c r="AI95" s="157" t="str">
        <f t="shared" si="13"/>
        <v/>
      </c>
      <c r="AJ95" s="156" t="str">
        <f t="shared" ref="AJ95:AM95" si="465">IF($V95="","",IF(RAND()&lt;$V95,1,0))</f>
        <v/>
      </c>
      <c r="AK95" s="156" t="str">
        <f t="shared" si="465"/>
        <v/>
      </c>
      <c r="AL95" s="156" t="str">
        <f t="shared" si="465"/>
        <v/>
      </c>
      <c r="AM95" s="156" t="str">
        <f t="shared" si="465"/>
        <v/>
      </c>
      <c r="AN95" s="157" t="str">
        <f>IF($V94="","",IF(OR(AND($F$2=TRUE,U95+(2*AI95)=(2*U94)+AI94),AND($F$2=0,U95+AI95=U94+AI94)),SUM($AJ95:$AM95),0))</f>
        <v/>
      </c>
      <c r="AO95" s="105" t="str">
        <f t="shared" ref="AO95:BH95" si="466">IF(OR($C95="",$F95=""),"",IF(RAND()&lt;0.65,1,0))</f>
        <v/>
      </c>
      <c r="AP95" s="105" t="str">
        <f t="shared" si="466"/>
        <v/>
      </c>
      <c r="AQ95" s="105" t="str">
        <f t="shared" si="466"/>
        <v/>
      </c>
      <c r="AR95" s="105" t="str">
        <f t="shared" si="466"/>
        <v/>
      </c>
      <c r="AS95" s="105" t="str">
        <f t="shared" si="466"/>
        <v/>
      </c>
      <c r="AT95" s="105" t="str">
        <f t="shared" si="466"/>
        <v/>
      </c>
      <c r="AU95" s="105" t="str">
        <f t="shared" si="466"/>
        <v/>
      </c>
      <c r="AV95" s="105" t="str">
        <f t="shared" si="466"/>
        <v/>
      </c>
      <c r="AW95" s="105" t="str">
        <f t="shared" si="466"/>
        <v/>
      </c>
      <c r="AX95" s="105" t="str">
        <f t="shared" si="466"/>
        <v/>
      </c>
      <c r="AY95" s="105" t="str">
        <f t="shared" si="466"/>
        <v/>
      </c>
      <c r="AZ95" s="105" t="str">
        <f t="shared" si="466"/>
        <v/>
      </c>
      <c r="BA95" s="105" t="str">
        <f t="shared" si="466"/>
        <v/>
      </c>
      <c r="BB95" s="105" t="str">
        <f t="shared" si="466"/>
        <v/>
      </c>
      <c r="BC95" s="105" t="str">
        <f t="shared" si="466"/>
        <v/>
      </c>
      <c r="BD95" s="105" t="str">
        <f t="shared" si="466"/>
        <v/>
      </c>
      <c r="BE95" s="105" t="str">
        <f t="shared" si="466"/>
        <v/>
      </c>
      <c r="BF95" s="105" t="str">
        <f t="shared" si="466"/>
        <v/>
      </c>
      <c r="BG95" s="105" t="str">
        <f t="shared" si="466"/>
        <v/>
      </c>
      <c r="BH95" s="105" t="str">
        <f t="shared" si="466"/>
        <v/>
      </c>
      <c r="BI95" s="105" t="str">
        <f t="shared" ref="BI95:BZ95" si="467">IF($C95="","",SUM($AO95:AQ95))</f>
        <v/>
      </c>
      <c r="BJ95" s="105" t="str">
        <f t="shared" si="467"/>
        <v/>
      </c>
      <c r="BK95" s="105" t="str">
        <f t="shared" si="467"/>
        <v/>
      </c>
      <c r="BL95" s="105" t="str">
        <f t="shared" si="467"/>
        <v/>
      </c>
      <c r="BM95" s="105" t="str">
        <f t="shared" si="467"/>
        <v/>
      </c>
      <c r="BN95" s="105" t="str">
        <f t="shared" si="467"/>
        <v/>
      </c>
      <c r="BO95" s="105" t="str">
        <f t="shared" si="467"/>
        <v/>
      </c>
      <c r="BP95" s="105" t="str">
        <f t="shared" si="467"/>
        <v/>
      </c>
      <c r="BQ95" s="105" t="str">
        <f t="shared" si="467"/>
        <v/>
      </c>
      <c r="BR95" s="105" t="str">
        <f t="shared" si="467"/>
        <v/>
      </c>
      <c r="BS95" s="105" t="str">
        <f t="shared" si="467"/>
        <v/>
      </c>
      <c r="BT95" s="105" t="str">
        <f t="shared" si="467"/>
        <v/>
      </c>
      <c r="BU95" s="105" t="str">
        <f t="shared" si="467"/>
        <v/>
      </c>
      <c r="BV95" s="105" t="str">
        <f t="shared" si="467"/>
        <v/>
      </c>
      <c r="BW95" s="105" t="str">
        <f t="shared" si="467"/>
        <v/>
      </c>
      <c r="BX95" s="105" t="str">
        <f t="shared" si="467"/>
        <v/>
      </c>
      <c r="BY95" s="105" t="str">
        <f t="shared" si="467"/>
        <v/>
      </c>
      <c r="BZ95" s="105" t="str">
        <f t="shared" si="467"/>
        <v/>
      </c>
      <c r="CA95" s="158" t="str">
        <f>IF(OR($C95="",$F95=""),"",IF(ABS(BI95-BI94)&gt;2,BI95,IF(ABS(BJ95-BJ94)&gt;1,BJ95,IF(BK95&lt;&gt;BK94,BK95,IF(BL95&lt;&gt;BL94,BL95,IF(BM95&lt;&gt;BM94,BM95,IF(BN95&lt;&gt;BN94,BN95,IF(BO95&lt;&gt;BO94,BO95,IF(BP95&lt;&gt;BP94,BP95,IF(BQ95&lt;&gt;BQ94,BQ95,IF(BR95&lt;&gt;BR94,BR95,IF(BS95&lt;&gt;BS94,BS95,IF(BT95&lt;&gt;BT94,BT95,IF(BU95&lt;&gt;BU94,BU95,IF(BV95&lt;&gt;BV94,BV95,IF(BW95&lt;&gt;BW94,BW95,IF(BX95&lt;&gt;BX94,BX95,IF(BY95&lt;&gt;BY94,BY95,IF(BZ95&lt;&gt;BZ94,BZ95,CONCATENATE(BZ95,"?"))))))))))))))))))))</f>
        <v/>
      </c>
      <c r="CB95" s="158"/>
      <c r="CC95" s="158"/>
      <c r="CD95" s="158"/>
      <c r="CE95" s="158" t="str">
        <f>IF(AND(C94&lt;&gt;"",C95&lt;&gt;"",F94="",F95=""),"You need to select the competition in column B","")</f>
        <v/>
      </c>
      <c r="CF95" s="105"/>
      <c r="CG95" s="156"/>
      <c r="CH95" s="156"/>
      <c r="CI95" s="156"/>
      <c r="CJ95" s="156"/>
      <c r="CK95" s="105"/>
      <c r="CL95" s="156"/>
      <c r="CM95" s="156"/>
      <c r="CN95" s="105"/>
    </row>
    <row r="96" ht="9.0" customHeight="1">
      <c r="A96" s="152">
        <f t="shared" si="22"/>
        <v>1</v>
      </c>
      <c r="B96" s="93"/>
      <c r="C96" s="99"/>
      <c r="D96" s="153" t="str">
        <f t="shared" si="6"/>
        <v>   </v>
      </c>
      <c r="E96" s="154" t="str">
        <f t="shared" si="7"/>
        <v>   </v>
      </c>
      <c r="F96" s="155" t="str">
        <f t="array" ref="F96">IFERROR(IF($C96="","",INDEX(Entries!$J$2:$K999,MATCH(1,($C96=Entries!$J$2:$J999)*(Entries!$C$2:$C999=$B96),0),2)),"")</f>
        <v/>
      </c>
      <c r="G96" s="106" t="str">
        <f>IF(F96="","",F97)</f>
        <v/>
      </c>
      <c r="H96" s="106" t="str">
        <f t="shared" si="8"/>
        <v/>
      </c>
      <c r="I96" s="156" t="str">
        <f t="shared" ref="I96:T96" si="468">IF($H96="","",IF(RAND()&lt;$H96,1,0))</f>
        <v/>
      </c>
      <c r="J96" s="156" t="str">
        <f t="shared" si="468"/>
        <v/>
      </c>
      <c r="K96" s="156" t="str">
        <f t="shared" si="468"/>
        <v/>
      </c>
      <c r="L96" s="156" t="str">
        <f t="shared" si="468"/>
        <v/>
      </c>
      <c r="M96" s="156" t="str">
        <f t="shared" si="468"/>
        <v/>
      </c>
      <c r="N96" s="156" t="str">
        <f t="shared" si="468"/>
        <v/>
      </c>
      <c r="O96" s="156" t="str">
        <f t="shared" si="468"/>
        <v/>
      </c>
      <c r="P96" s="156" t="str">
        <f t="shared" si="468"/>
        <v/>
      </c>
      <c r="Q96" s="156" t="str">
        <f t="shared" si="468"/>
        <v/>
      </c>
      <c r="R96" s="156" t="str">
        <f t="shared" si="468"/>
        <v/>
      </c>
      <c r="S96" s="156" t="str">
        <f t="shared" si="468"/>
        <v/>
      </c>
      <c r="T96" s="156" t="str">
        <f t="shared" si="468"/>
        <v/>
      </c>
      <c r="U96" s="157" t="str">
        <f t="shared" si="10"/>
        <v/>
      </c>
      <c r="V96" s="106" t="str">
        <f t="shared" si="11"/>
        <v/>
      </c>
      <c r="W96" s="156" t="str">
        <f t="shared" ref="W96:AH96" si="469">IF($V96="","",IF(RAND()&lt;$V96,1,0))</f>
        <v/>
      </c>
      <c r="X96" s="156" t="str">
        <f t="shared" si="469"/>
        <v/>
      </c>
      <c r="Y96" s="156" t="str">
        <f t="shared" si="469"/>
        <v/>
      </c>
      <c r="Z96" s="156" t="str">
        <f t="shared" si="469"/>
        <v/>
      </c>
      <c r="AA96" s="156" t="str">
        <f t="shared" si="469"/>
        <v/>
      </c>
      <c r="AB96" s="156" t="str">
        <f t="shared" si="469"/>
        <v/>
      </c>
      <c r="AC96" s="156" t="str">
        <f t="shared" si="469"/>
        <v/>
      </c>
      <c r="AD96" s="156" t="str">
        <f t="shared" si="469"/>
        <v/>
      </c>
      <c r="AE96" s="156" t="str">
        <f t="shared" si="469"/>
        <v/>
      </c>
      <c r="AF96" s="156" t="str">
        <f t="shared" si="469"/>
        <v/>
      </c>
      <c r="AG96" s="156" t="str">
        <f t="shared" si="469"/>
        <v/>
      </c>
      <c r="AH96" s="156" t="str">
        <f t="shared" si="469"/>
        <v/>
      </c>
      <c r="AI96" s="157" t="str">
        <f t="shared" si="13"/>
        <v/>
      </c>
      <c r="AJ96" s="156" t="str">
        <f t="shared" ref="AJ96:AM96" si="470">IF($V96="","",IF(RAND()&lt;$V96,1,0))</f>
        <v/>
      </c>
      <c r="AK96" s="156" t="str">
        <f t="shared" si="470"/>
        <v/>
      </c>
      <c r="AL96" s="156" t="str">
        <f t="shared" si="470"/>
        <v/>
      </c>
      <c r="AM96" s="156" t="str">
        <f t="shared" si="470"/>
        <v/>
      </c>
      <c r="AN96" s="157" t="str">
        <f>IF($V96="","",IF(OR(AND($F$2=TRUE,U96+(2*AI96)=(2*U97)+AI97),AND($F$2=0,U96+AI96=U97+AI97)),SUM($AJ96:$AM96),0))</f>
        <v/>
      </c>
      <c r="AO96" s="105" t="str">
        <f t="shared" ref="AO96:BH96" si="471">IF(OR($C96="",$F96=""),"",IF(RAND()&lt;0.65,1,0))</f>
        <v/>
      </c>
      <c r="AP96" s="105" t="str">
        <f t="shared" si="471"/>
        <v/>
      </c>
      <c r="AQ96" s="105" t="str">
        <f t="shared" si="471"/>
        <v/>
      </c>
      <c r="AR96" s="105" t="str">
        <f t="shared" si="471"/>
        <v/>
      </c>
      <c r="AS96" s="105" t="str">
        <f t="shared" si="471"/>
        <v/>
      </c>
      <c r="AT96" s="105" t="str">
        <f t="shared" si="471"/>
        <v/>
      </c>
      <c r="AU96" s="105" t="str">
        <f t="shared" si="471"/>
        <v/>
      </c>
      <c r="AV96" s="105" t="str">
        <f t="shared" si="471"/>
        <v/>
      </c>
      <c r="AW96" s="105" t="str">
        <f t="shared" si="471"/>
        <v/>
      </c>
      <c r="AX96" s="105" t="str">
        <f t="shared" si="471"/>
        <v/>
      </c>
      <c r="AY96" s="105" t="str">
        <f t="shared" si="471"/>
        <v/>
      </c>
      <c r="AZ96" s="105" t="str">
        <f t="shared" si="471"/>
        <v/>
      </c>
      <c r="BA96" s="105" t="str">
        <f t="shared" si="471"/>
        <v/>
      </c>
      <c r="BB96" s="105" t="str">
        <f t="shared" si="471"/>
        <v/>
      </c>
      <c r="BC96" s="105" t="str">
        <f t="shared" si="471"/>
        <v/>
      </c>
      <c r="BD96" s="105" t="str">
        <f t="shared" si="471"/>
        <v/>
      </c>
      <c r="BE96" s="105" t="str">
        <f t="shared" si="471"/>
        <v/>
      </c>
      <c r="BF96" s="105" t="str">
        <f t="shared" si="471"/>
        <v/>
      </c>
      <c r="BG96" s="105" t="str">
        <f t="shared" si="471"/>
        <v/>
      </c>
      <c r="BH96" s="105" t="str">
        <f t="shared" si="471"/>
        <v/>
      </c>
      <c r="BI96" s="105" t="str">
        <f t="shared" ref="BI96:BZ96" si="472">IF($C96="","",SUM($AO96:AQ96))</f>
        <v/>
      </c>
      <c r="BJ96" s="105" t="str">
        <f t="shared" si="472"/>
        <v/>
      </c>
      <c r="BK96" s="105" t="str">
        <f t="shared" si="472"/>
        <v/>
      </c>
      <c r="BL96" s="105" t="str">
        <f t="shared" si="472"/>
        <v/>
      </c>
      <c r="BM96" s="105" t="str">
        <f t="shared" si="472"/>
        <v/>
      </c>
      <c r="BN96" s="105" t="str">
        <f t="shared" si="472"/>
        <v/>
      </c>
      <c r="BO96" s="105" t="str">
        <f t="shared" si="472"/>
        <v/>
      </c>
      <c r="BP96" s="105" t="str">
        <f t="shared" si="472"/>
        <v/>
      </c>
      <c r="BQ96" s="105" t="str">
        <f t="shared" si="472"/>
        <v/>
      </c>
      <c r="BR96" s="105" t="str">
        <f t="shared" si="472"/>
        <v/>
      </c>
      <c r="BS96" s="105" t="str">
        <f t="shared" si="472"/>
        <v/>
      </c>
      <c r="BT96" s="105" t="str">
        <f t="shared" si="472"/>
        <v/>
      </c>
      <c r="BU96" s="105" t="str">
        <f t="shared" si="472"/>
        <v/>
      </c>
      <c r="BV96" s="105" t="str">
        <f t="shared" si="472"/>
        <v/>
      </c>
      <c r="BW96" s="105" t="str">
        <f t="shared" si="472"/>
        <v/>
      </c>
      <c r="BX96" s="105" t="str">
        <f t="shared" si="472"/>
        <v/>
      </c>
      <c r="BY96" s="105" t="str">
        <f t="shared" si="472"/>
        <v/>
      </c>
      <c r="BZ96" s="105" t="str">
        <f t="shared" si="472"/>
        <v/>
      </c>
      <c r="CA96" s="158" t="str">
        <f>IF(OR($C96="",$F96=""),"",IF(ABS(BI96-BI97)&gt;2,BI96,IF(ABS(BJ96-BJ97)&gt;1,BJ96,IF(BK96&lt;&gt;BK97,BK96,IF(BL96&lt;&gt;BL97,BL96,IF(BM96&lt;&gt;BM97,BM96,IF(BN96&lt;&gt;BN97,BN96,IF(BO96&lt;&gt;BO97,BO96,IF(BP96&lt;&gt;BP97,BP96,IF(BQ96&lt;&gt;BQ97,BQ96,IF(BR96&lt;&gt;BR97,BR96,IF(BS96&lt;&gt;BS97,BS96,IF(BT96&lt;&gt;BT97,BT96,IF(BU96&lt;&gt;BU97,BU96,IF(BV96&lt;&gt;BV97,BV96,IF(BW96&lt;&gt;BW97,BW96,IF(BX96&lt;&gt;BX97,BX96,IF(BY96&lt;&gt;BY97,BY96,IF(BZ96&lt;&gt;BZ97,BZ96,CONCATENATE(BZ96,"?"))))))))))))))))))))</f>
        <v/>
      </c>
      <c r="CB96" s="158" t="str">
        <f>IF(OR($C96="",$F96=""),"",IF(U96+AI96&gt;U97+AI97,1,IF(U96+AI96&lt;U97+AI97,2,IF(CC96&gt;CD96,1,IF(CC96&lt;CD96,2,IF(U96+AI96+AN96&gt;U97+AI97+AN97,1,IF(U96+AI96+AN96&lt;U97+AI97+AN97,2,IF(AI96+AN96&gt;U97,1,IF(AI96+AN96&lt;U97,2,IF(CA96&gt;CA97,1,IF(CA97&gt;CA96,2,0)))))))))))</f>
        <v/>
      </c>
      <c r="CC96" s="105" t="str">
        <f>IF(OR($C96="",$F96=""),"",(AI96+AN96)*$F$2)</f>
        <v/>
      </c>
      <c r="CD96" s="105" t="str">
        <f>IF(OR($C96="",$F96=""),"",U97*$F$2)</f>
        <v/>
      </c>
      <c r="CE96" s="105" t="str">
        <f>IF(OR($C96="",$F96=""),"",CONCATENATE(RIGHT(C96,5)," ",REPT(" ",31-LEN(C96)),LEFT(C96,LEN(C96)-6),"  "))</f>
        <v/>
      </c>
      <c r="CF96" s="105" t="str">
        <f>IF(OR($C96="",$F96=""),"",CONCATENATE(RIGHT(C96,5)," ",REPT(" ",31-LEN(C96)),IF(CB96=1,"[b]",""),IF(AND(CB96=1,D$1&lt;&gt;""),CONCATENATE("[color=",D$1,"]"),IF(AND(CB96=2,D$2&lt;&gt;""),CONCATENATE("[color=",D$2,"]"),"")),LEFT(C96,LEN(C96)-6),IF(CB96=1,CONCATENATE(IF(D$1&lt;&gt;"","[/color]",""),"[/b]"),IF(AND(CB96=2,D$2&lt;&gt;""),"[/color]","")),"  "))</f>
        <v/>
      </c>
      <c r="CG96" s="156" t="str">
        <f>IF(OR($C96="",$F96=""),"",IF(OR(AND(U96+AI96=U97+AI97,CC96&gt;CD96),AND(U96=AI97,U97=AI96,AN96=AN97,AN96&gt;0)),"a",IF(AND(U96=AI97,U97=AI96,AN96=AN97,CA96&gt;CA97),"p"," ")))</f>
        <v/>
      </c>
      <c r="CH96" s="156" t="str">
        <f>IF(OR($C96="",$F96=""),"",IF(AND(U96=AI97,U97=AI96),CONCATENATE(IF(U96+AI96+AN96&lt;10," ",""),U96+AI96+AN96,"–",U97+AI97+AN97,IF(U97+AI97+AN97&lt;10," ","")),CONCATENATE(IF(U96+AI96&lt;10," ",""),U96+AI96,"–",U97+AI97,IF(U97+AI97&lt;10," ",""))))</f>
        <v/>
      </c>
      <c r="CI96" s="156" t="str">
        <f>IF(OR($C96="",$F96=""),"",IF(AND(U96+AI96=U97+AI97,CC96&lt;CD96),"a",IF(AND(U96=AI97,U97=AI96,AN96=0,AN97=0,CA96&lt;CA97),"p"," ")))</f>
        <v/>
      </c>
      <c r="CJ96" s="156" t="str">
        <f>IF(OR($C96="",$F96=""),"",CONCATENATE("  ",LEFT(C97,LEN(C97)-6),REPT(" ",31-LEN(C97))," ",RIGHT(C97,5)))</f>
        <v/>
      </c>
      <c r="CK96" s="105" t="str">
        <f>IF(OR($C96="",$F96=""),"",CONCATENATE("  ",IF(CB96=2,"[b]",""),IF(AND(CB96=2,D$1&lt;&gt;""),CONCATENATE("[color=",D$1,"]"),IF(AND(CB96=1,D$2&lt;&gt;""),CONCATENATE("[color=",D$2,"]"),"")),LEFT(C97,LEN(C97)-6),IF(CB96=2,CONCATENATE(IF(D$1&lt;&gt;"","[/color]",""),"[/b]"),IF(AND(CB96=1,D$2&lt;&gt;""),"[/color]","")),REPT(" ",31-LEN(C97))," ",RIGHT(C97,5)))</f>
        <v/>
      </c>
      <c r="CL96" s="156" t="str">
        <f>IF(OR($C96="",$F96=""),"",CONCATENATE(IF(U96&lt;10," ",""),U96,"–",U97,IF(U97&lt;10," ","")))</f>
        <v/>
      </c>
      <c r="CM96" s="156" t="str">
        <f>IF(OR($C96="",$F96=""),"",IF(AND(U96=AI97,U97=AI96),CONCATENATE(IF(AI96+AN96&lt;10," ",""),AI96+AN96,"–",AI97+AN97,IF(AI97+AN97&lt;10," ","")),CONCATENATE(IF(AI96&lt;10," ",""),AI96,"–",AI97,IF(AI97&lt;10," ",""))))</f>
        <v/>
      </c>
      <c r="CN96" s="105" t="str">
        <f>IF(OR($C96="",$F96=""),"",IF(AND(U96=AI97,U97=AI96,OR(AN96&lt;&gt;0,AN97&lt;&gt;0)),"(aet)",IF(AND(U96=AI97,U97=AI96,AN96=0,AN97=0),CONCATENATE("(",CA96,"–",CA97," pen)"),"")))</f>
        <v/>
      </c>
    </row>
    <row r="97" ht="9.0" customHeight="1">
      <c r="A97" s="152">
        <f t="shared" si="22"/>
        <v>1</v>
      </c>
      <c r="B97" s="93"/>
      <c r="C97" s="99"/>
      <c r="D97" s="159" t="str">
        <f t="shared" si="6"/>
        <v>   </v>
      </c>
      <c r="E97" s="154" t="str">
        <f t="shared" si="7"/>
        <v>   </v>
      </c>
      <c r="F97" s="155" t="str">
        <f t="array" ref="F97">IFERROR(IF($C97="","",INDEX(Entries!$J$2:$K999,MATCH(1,($C97=Entries!$J$2:$J999)*(Entries!$C$2:$C999=$B97),0),2)),"")</f>
        <v/>
      </c>
      <c r="G97" s="106" t="str">
        <f>IF(F97="","",F96)</f>
        <v/>
      </c>
      <c r="H97" s="106" t="str">
        <f t="shared" si="8"/>
        <v/>
      </c>
      <c r="I97" s="156" t="str">
        <f t="shared" ref="I97:T97" si="473">IF($H97="","",IF(RAND()&lt;$H97,1,0))</f>
        <v/>
      </c>
      <c r="J97" s="156" t="str">
        <f t="shared" si="473"/>
        <v/>
      </c>
      <c r="K97" s="156" t="str">
        <f t="shared" si="473"/>
        <v/>
      </c>
      <c r="L97" s="156" t="str">
        <f t="shared" si="473"/>
        <v/>
      </c>
      <c r="M97" s="156" t="str">
        <f t="shared" si="473"/>
        <v/>
      </c>
      <c r="N97" s="156" t="str">
        <f t="shared" si="473"/>
        <v/>
      </c>
      <c r="O97" s="156" t="str">
        <f t="shared" si="473"/>
        <v/>
      </c>
      <c r="P97" s="156" t="str">
        <f t="shared" si="473"/>
        <v/>
      </c>
      <c r="Q97" s="156" t="str">
        <f t="shared" si="473"/>
        <v/>
      </c>
      <c r="R97" s="156" t="str">
        <f t="shared" si="473"/>
        <v/>
      </c>
      <c r="S97" s="156" t="str">
        <f t="shared" si="473"/>
        <v/>
      </c>
      <c r="T97" s="156" t="str">
        <f t="shared" si="473"/>
        <v/>
      </c>
      <c r="U97" s="157" t="str">
        <f t="shared" si="10"/>
        <v/>
      </c>
      <c r="V97" s="106" t="str">
        <f t="shared" si="11"/>
        <v/>
      </c>
      <c r="W97" s="156" t="str">
        <f t="shared" ref="W97:AH97" si="474">IF($V97="","",IF(RAND()&lt;$V97,1,0))</f>
        <v/>
      </c>
      <c r="X97" s="156" t="str">
        <f t="shared" si="474"/>
        <v/>
      </c>
      <c r="Y97" s="156" t="str">
        <f t="shared" si="474"/>
        <v/>
      </c>
      <c r="Z97" s="156" t="str">
        <f t="shared" si="474"/>
        <v/>
      </c>
      <c r="AA97" s="156" t="str">
        <f t="shared" si="474"/>
        <v/>
      </c>
      <c r="AB97" s="156" t="str">
        <f t="shared" si="474"/>
        <v/>
      </c>
      <c r="AC97" s="156" t="str">
        <f t="shared" si="474"/>
        <v/>
      </c>
      <c r="AD97" s="156" t="str">
        <f t="shared" si="474"/>
        <v/>
      </c>
      <c r="AE97" s="156" t="str">
        <f t="shared" si="474"/>
        <v/>
      </c>
      <c r="AF97" s="156" t="str">
        <f t="shared" si="474"/>
        <v/>
      </c>
      <c r="AG97" s="156" t="str">
        <f t="shared" si="474"/>
        <v/>
      </c>
      <c r="AH97" s="156" t="str">
        <f t="shared" si="474"/>
        <v/>
      </c>
      <c r="AI97" s="157" t="str">
        <f t="shared" si="13"/>
        <v/>
      </c>
      <c r="AJ97" s="156" t="str">
        <f t="shared" ref="AJ97:AM97" si="475">IF($V97="","",IF(RAND()&lt;$V97,1,0))</f>
        <v/>
      </c>
      <c r="AK97" s="156" t="str">
        <f t="shared" si="475"/>
        <v/>
      </c>
      <c r="AL97" s="156" t="str">
        <f t="shared" si="475"/>
        <v/>
      </c>
      <c r="AM97" s="156" t="str">
        <f t="shared" si="475"/>
        <v/>
      </c>
      <c r="AN97" s="157" t="str">
        <f>IF($V96="","",IF(OR(AND($F$2=TRUE,U97+(2*AI97)=(2*U96)+AI96),AND($F$2=0,U97+AI97=U96+AI96)),SUM($AJ97:$AM97),0))</f>
        <v/>
      </c>
      <c r="AO97" s="105" t="str">
        <f t="shared" ref="AO97:BH97" si="476">IF(OR($C97="",$F97=""),"",IF(RAND()&lt;0.65,1,0))</f>
        <v/>
      </c>
      <c r="AP97" s="105" t="str">
        <f t="shared" si="476"/>
        <v/>
      </c>
      <c r="AQ97" s="105" t="str">
        <f t="shared" si="476"/>
        <v/>
      </c>
      <c r="AR97" s="105" t="str">
        <f t="shared" si="476"/>
        <v/>
      </c>
      <c r="AS97" s="105" t="str">
        <f t="shared" si="476"/>
        <v/>
      </c>
      <c r="AT97" s="105" t="str">
        <f t="shared" si="476"/>
        <v/>
      </c>
      <c r="AU97" s="105" t="str">
        <f t="shared" si="476"/>
        <v/>
      </c>
      <c r="AV97" s="105" t="str">
        <f t="shared" si="476"/>
        <v/>
      </c>
      <c r="AW97" s="105" t="str">
        <f t="shared" si="476"/>
        <v/>
      </c>
      <c r="AX97" s="105" t="str">
        <f t="shared" si="476"/>
        <v/>
      </c>
      <c r="AY97" s="105" t="str">
        <f t="shared" si="476"/>
        <v/>
      </c>
      <c r="AZ97" s="105" t="str">
        <f t="shared" si="476"/>
        <v/>
      </c>
      <c r="BA97" s="105" t="str">
        <f t="shared" si="476"/>
        <v/>
      </c>
      <c r="BB97" s="105" t="str">
        <f t="shared" si="476"/>
        <v/>
      </c>
      <c r="BC97" s="105" t="str">
        <f t="shared" si="476"/>
        <v/>
      </c>
      <c r="BD97" s="105" t="str">
        <f t="shared" si="476"/>
        <v/>
      </c>
      <c r="BE97" s="105" t="str">
        <f t="shared" si="476"/>
        <v/>
      </c>
      <c r="BF97" s="105" t="str">
        <f t="shared" si="476"/>
        <v/>
      </c>
      <c r="BG97" s="105" t="str">
        <f t="shared" si="476"/>
        <v/>
      </c>
      <c r="BH97" s="105" t="str">
        <f t="shared" si="476"/>
        <v/>
      </c>
      <c r="BI97" s="105" t="str">
        <f t="shared" ref="BI97:BZ97" si="477">IF($C97="","",SUM($AO97:AQ97))</f>
        <v/>
      </c>
      <c r="BJ97" s="105" t="str">
        <f t="shared" si="477"/>
        <v/>
      </c>
      <c r="BK97" s="105" t="str">
        <f t="shared" si="477"/>
        <v/>
      </c>
      <c r="BL97" s="105" t="str">
        <f t="shared" si="477"/>
        <v/>
      </c>
      <c r="BM97" s="105" t="str">
        <f t="shared" si="477"/>
        <v/>
      </c>
      <c r="BN97" s="105" t="str">
        <f t="shared" si="477"/>
        <v/>
      </c>
      <c r="BO97" s="105" t="str">
        <f t="shared" si="477"/>
        <v/>
      </c>
      <c r="BP97" s="105" t="str">
        <f t="shared" si="477"/>
        <v/>
      </c>
      <c r="BQ97" s="105" t="str">
        <f t="shared" si="477"/>
        <v/>
      </c>
      <c r="BR97" s="105" t="str">
        <f t="shared" si="477"/>
        <v/>
      </c>
      <c r="BS97" s="105" t="str">
        <f t="shared" si="477"/>
        <v/>
      </c>
      <c r="BT97" s="105" t="str">
        <f t="shared" si="477"/>
        <v/>
      </c>
      <c r="BU97" s="105" t="str">
        <f t="shared" si="477"/>
        <v/>
      </c>
      <c r="BV97" s="105" t="str">
        <f t="shared" si="477"/>
        <v/>
      </c>
      <c r="BW97" s="105" t="str">
        <f t="shared" si="477"/>
        <v/>
      </c>
      <c r="BX97" s="105" t="str">
        <f t="shared" si="477"/>
        <v/>
      </c>
      <c r="BY97" s="105" t="str">
        <f t="shared" si="477"/>
        <v/>
      </c>
      <c r="BZ97" s="105" t="str">
        <f t="shared" si="477"/>
        <v/>
      </c>
      <c r="CA97" s="158" t="str">
        <f>IF(OR($C97="",$F97=""),"",IF(ABS(BI97-BI96)&gt;2,BI97,IF(ABS(BJ97-BJ96)&gt;1,BJ97,IF(BK97&lt;&gt;BK96,BK97,IF(BL97&lt;&gt;BL96,BL97,IF(BM97&lt;&gt;BM96,BM97,IF(BN97&lt;&gt;BN96,BN97,IF(BO97&lt;&gt;BO96,BO97,IF(BP97&lt;&gt;BP96,BP97,IF(BQ97&lt;&gt;BQ96,BQ97,IF(BR97&lt;&gt;BR96,BR97,IF(BS97&lt;&gt;BS96,BS97,IF(BT97&lt;&gt;BT96,BT97,IF(BU97&lt;&gt;BU96,BU97,IF(BV97&lt;&gt;BV96,BV97,IF(BW97&lt;&gt;BW96,BW97,IF(BX97&lt;&gt;BX96,BX97,IF(BY97&lt;&gt;BY96,BY97,IF(BZ97&lt;&gt;BZ96,BZ97,CONCATENATE(BZ97,"?"))))))))))))))))))))</f>
        <v/>
      </c>
      <c r="CB97" s="158"/>
      <c r="CC97" s="158"/>
      <c r="CD97" s="158"/>
      <c r="CE97" s="158" t="str">
        <f>IF(AND(C96&lt;&gt;"",C97&lt;&gt;"",F96="",F97=""),"You need to select the competition in column B","")</f>
        <v/>
      </c>
      <c r="CF97" s="105"/>
      <c r="CG97" s="156"/>
      <c r="CH97" s="156"/>
      <c r="CI97" s="156"/>
      <c r="CJ97" s="156"/>
      <c r="CK97" s="105"/>
      <c r="CL97" s="156"/>
      <c r="CM97" s="156"/>
      <c r="CN97" s="105"/>
    </row>
    <row r="98" ht="9.0" customHeight="1">
      <c r="A98" s="152">
        <f t="shared" si="22"/>
        <v>0</v>
      </c>
      <c r="B98" s="93"/>
      <c r="C98" s="99"/>
      <c r="D98" s="153" t="str">
        <f t="shared" si="6"/>
        <v>   </v>
      </c>
      <c r="E98" s="154" t="str">
        <f t="shared" si="7"/>
        <v>   </v>
      </c>
      <c r="F98" s="155" t="str">
        <f t="array" ref="F98">IFERROR(IF($C98="","",INDEX(Entries!$J$2:$K999,MATCH(1,($C98=Entries!$J$2:$J999)*(Entries!$C$2:$C999=$B98),0),2)),"")</f>
        <v/>
      </c>
      <c r="G98" s="106" t="str">
        <f>IF(F98="","",F99)</f>
        <v/>
      </c>
      <c r="H98" s="106" t="str">
        <f t="shared" si="8"/>
        <v/>
      </c>
      <c r="I98" s="156" t="str">
        <f t="shared" ref="I98:T98" si="478">IF($H98="","",IF(RAND()&lt;$H98,1,0))</f>
        <v/>
      </c>
      <c r="J98" s="156" t="str">
        <f t="shared" si="478"/>
        <v/>
      </c>
      <c r="K98" s="156" t="str">
        <f t="shared" si="478"/>
        <v/>
      </c>
      <c r="L98" s="156" t="str">
        <f t="shared" si="478"/>
        <v/>
      </c>
      <c r="M98" s="156" t="str">
        <f t="shared" si="478"/>
        <v/>
      </c>
      <c r="N98" s="156" t="str">
        <f t="shared" si="478"/>
        <v/>
      </c>
      <c r="O98" s="156" t="str">
        <f t="shared" si="478"/>
        <v/>
      </c>
      <c r="P98" s="156" t="str">
        <f t="shared" si="478"/>
        <v/>
      </c>
      <c r="Q98" s="156" t="str">
        <f t="shared" si="478"/>
        <v/>
      </c>
      <c r="R98" s="156" t="str">
        <f t="shared" si="478"/>
        <v/>
      </c>
      <c r="S98" s="156" t="str">
        <f t="shared" si="478"/>
        <v/>
      </c>
      <c r="T98" s="156" t="str">
        <f t="shared" si="478"/>
        <v/>
      </c>
      <c r="U98" s="157" t="str">
        <f t="shared" si="10"/>
        <v/>
      </c>
      <c r="V98" s="106" t="str">
        <f t="shared" si="11"/>
        <v/>
      </c>
      <c r="W98" s="156" t="str">
        <f t="shared" ref="W98:AH98" si="479">IF($V98="","",IF(RAND()&lt;$V98,1,0))</f>
        <v/>
      </c>
      <c r="X98" s="156" t="str">
        <f t="shared" si="479"/>
        <v/>
      </c>
      <c r="Y98" s="156" t="str">
        <f t="shared" si="479"/>
        <v/>
      </c>
      <c r="Z98" s="156" t="str">
        <f t="shared" si="479"/>
        <v/>
      </c>
      <c r="AA98" s="156" t="str">
        <f t="shared" si="479"/>
        <v/>
      </c>
      <c r="AB98" s="156" t="str">
        <f t="shared" si="479"/>
        <v/>
      </c>
      <c r="AC98" s="156" t="str">
        <f t="shared" si="479"/>
        <v/>
      </c>
      <c r="AD98" s="156" t="str">
        <f t="shared" si="479"/>
        <v/>
      </c>
      <c r="AE98" s="156" t="str">
        <f t="shared" si="479"/>
        <v/>
      </c>
      <c r="AF98" s="156" t="str">
        <f t="shared" si="479"/>
        <v/>
      </c>
      <c r="AG98" s="156" t="str">
        <f t="shared" si="479"/>
        <v/>
      </c>
      <c r="AH98" s="156" t="str">
        <f t="shared" si="479"/>
        <v/>
      </c>
      <c r="AI98" s="157" t="str">
        <f t="shared" si="13"/>
        <v/>
      </c>
      <c r="AJ98" s="156" t="str">
        <f t="shared" ref="AJ98:AM98" si="480">IF($V98="","",IF(RAND()&lt;$V98,1,0))</f>
        <v/>
      </c>
      <c r="AK98" s="156" t="str">
        <f t="shared" si="480"/>
        <v/>
      </c>
      <c r="AL98" s="156" t="str">
        <f t="shared" si="480"/>
        <v/>
      </c>
      <c r="AM98" s="156" t="str">
        <f t="shared" si="480"/>
        <v/>
      </c>
      <c r="AN98" s="157" t="str">
        <f>IF($V98="","",IF(OR(AND($F$2=TRUE,U98+(2*AI98)=(2*U99)+AI99),AND($F$2=0,U98+AI98=U99+AI99)),SUM($AJ98:$AM98),0))</f>
        <v/>
      </c>
      <c r="AO98" s="105" t="str">
        <f t="shared" ref="AO98:BH98" si="481">IF(OR($C98="",$F98=""),"",IF(RAND()&lt;0.65,1,0))</f>
        <v/>
      </c>
      <c r="AP98" s="105" t="str">
        <f t="shared" si="481"/>
        <v/>
      </c>
      <c r="AQ98" s="105" t="str">
        <f t="shared" si="481"/>
        <v/>
      </c>
      <c r="AR98" s="105" t="str">
        <f t="shared" si="481"/>
        <v/>
      </c>
      <c r="AS98" s="105" t="str">
        <f t="shared" si="481"/>
        <v/>
      </c>
      <c r="AT98" s="105" t="str">
        <f t="shared" si="481"/>
        <v/>
      </c>
      <c r="AU98" s="105" t="str">
        <f t="shared" si="481"/>
        <v/>
      </c>
      <c r="AV98" s="105" t="str">
        <f t="shared" si="481"/>
        <v/>
      </c>
      <c r="AW98" s="105" t="str">
        <f t="shared" si="481"/>
        <v/>
      </c>
      <c r="AX98" s="105" t="str">
        <f t="shared" si="481"/>
        <v/>
      </c>
      <c r="AY98" s="105" t="str">
        <f t="shared" si="481"/>
        <v/>
      </c>
      <c r="AZ98" s="105" t="str">
        <f t="shared" si="481"/>
        <v/>
      </c>
      <c r="BA98" s="105" t="str">
        <f t="shared" si="481"/>
        <v/>
      </c>
      <c r="BB98" s="105" t="str">
        <f t="shared" si="481"/>
        <v/>
      </c>
      <c r="BC98" s="105" t="str">
        <f t="shared" si="481"/>
        <v/>
      </c>
      <c r="BD98" s="105" t="str">
        <f t="shared" si="481"/>
        <v/>
      </c>
      <c r="BE98" s="105" t="str">
        <f t="shared" si="481"/>
        <v/>
      </c>
      <c r="BF98" s="105" t="str">
        <f t="shared" si="481"/>
        <v/>
      </c>
      <c r="BG98" s="105" t="str">
        <f t="shared" si="481"/>
        <v/>
      </c>
      <c r="BH98" s="105" t="str">
        <f t="shared" si="481"/>
        <v/>
      </c>
      <c r="BI98" s="105" t="str">
        <f t="shared" ref="BI98:BZ98" si="482">IF($C98="","",SUM($AO98:AQ98))</f>
        <v/>
      </c>
      <c r="BJ98" s="105" t="str">
        <f t="shared" si="482"/>
        <v/>
      </c>
      <c r="BK98" s="105" t="str">
        <f t="shared" si="482"/>
        <v/>
      </c>
      <c r="BL98" s="105" t="str">
        <f t="shared" si="482"/>
        <v/>
      </c>
      <c r="BM98" s="105" t="str">
        <f t="shared" si="482"/>
        <v/>
      </c>
      <c r="BN98" s="105" t="str">
        <f t="shared" si="482"/>
        <v/>
      </c>
      <c r="BO98" s="105" t="str">
        <f t="shared" si="482"/>
        <v/>
      </c>
      <c r="BP98" s="105" t="str">
        <f t="shared" si="482"/>
        <v/>
      </c>
      <c r="BQ98" s="105" t="str">
        <f t="shared" si="482"/>
        <v/>
      </c>
      <c r="BR98" s="105" t="str">
        <f t="shared" si="482"/>
        <v/>
      </c>
      <c r="BS98" s="105" t="str">
        <f t="shared" si="482"/>
        <v/>
      </c>
      <c r="BT98" s="105" t="str">
        <f t="shared" si="482"/>
        <v/>
      </c>
      <c r="BU98" s="105" t="str">
        <f t="shared" si="482"/>
        <v/>
      </c>
      <c r="BV98" s="105" t="str">
        <f t="shared" si="482"/>
        <v/>
      </c>
      <c r="BW98" s="105" t="str">
        <f t="shared" si="482"/>
        <v/>
      </c>
      <c r="BX98" s="105" t="str">
        <f t="shared" si="482"/>
        <v/>
      </c>
      <c r="BY98" s="105" t="str">
        <f t="shared" si="482"/>
        <v/>
      </c>
      <c r="BZ98" s="105" t="str">
        <f t="shared" si="482"/>
        <v/>
      </c>
      <c r="CA98" s="158" t="str">
        <f>IF(OR($C98="",$F98=""),"",IF(ABS(BI98-BI99)&gt;2,BI98,IF(ABS(BJ98-BJ99)&gt;1,BJ98,IF(BK98&lt;&gt;BK99,BK98,IF(BL98&lt;&gt;BL99,BL98,IF(BM98&lt;&gt;BM99,BM98,IF(BN98&lt;&gt;BN99,BN98,IF(BO98&lt;&gt;BO99,BO98,IF(BP98&lt;&gt;BP99,BP98,IF(BQ98&lt;&gt;BQ99,BQ98,IF(BR98&lt;&gt;BR99,BR98,IF(BS98&lt;&gt;BS99,BS98,IF(BT98&lt;&gt;BT99,BT98,IF(BU98&lt;&gt;BU99,BU98,IF(BV98&lt;&gt;BV99,BV98,IF(BW98&lt;&gt;BW99,BW98,IF(BX98&lt;&gt;BX99,BX98,IF(BY98&lt;&gt;BY99,BY98,IF(BZ98&lt;&gt;BZ99,BZ98,CONCATENATE(BZ98,"?"))))))))))))))))))))</f>
        <v/>
      </c>
      <c r="CB98" s="158" t="str">
        <f>IF(OR($C98="",$F98=""),"",IF(U98+AI98&gt;U99+AI99,1,IF(U98+AI98&lt;U99+AI99,2,IF(CC98&gt;CD98,1,IF(CC98&lt;CD98,2,IF(U98+AI98+AN98&gt;U99+AI99+AN99,1,IF(U98+AI98+AN98&lt;U99+AI99+AN99,2,IF(AI98+AN98&gt;U99,1,IF(AI98+AN98&lt;U99,2,IF(CA98&gt;CA99,1,IF(CA99&gt;CA98,2,0)))))))))))</f>
        <v/>
      </c>
      <c r="CC98" s="105" t="str">
        <f>IF(OR($C98="",$F98=""),"",(AI98+AN98)*$F$2)</f>
        <v/>
      </c>
      <c r="CD98" s="105" t="str">
        <f>IF(OR($C98="",$F98=""),"",U99*$F$2)</f>
        <v/>
      </c>
      <c r="CE98" s="105" t="str">
        <f>IF(OR($C98="",$F98=""),"",CONCATENATE(RIGHT(C98,5)," ",REPT(" ",31-LEN(C98)),LEFT(C98,LEN(C98)-6),"  "))</f>
        <v/>
      </c>
      <c r="CF98" s="105" t="str">
        <f>IF(OR($C98="",$F98=""),"",CONCATENATE(RIGHT(C98,5)," ",REPT(" ",31-LEN(C98)),IF(CB98=1,"[b]",""),IF(AND(CB98=1,D$1&lt;&gt;""),CONCATENATE("[color=",D$1,"]"),IF(AND(CB98=2,D$2&lt;&gt;""),CONCATENATE("[color=",D$2,"]"),"")),LEFT(C98,LEN(C98)-6),IF(CB98=1,CONCATENATE(IF(D$1&lt;&gt;"","[/color]",""),"[/b]"),IF(AND(CB98=2,D$2&lt;&gt;""),"[/color]","")),"  "))</f>
        <v/>
      </c>
      <c r="CG98" s="156" t="str">
        <f>IF(OR($C98="",$F98=""),"",IF(OR(AND(U98+AI98=U99+AI99,CC98&gt;CD98),AND(U98=AI99,U99=AI98,AN98=AN99,AN98&gt;0)),"a",IF(AND(U98=AI99,U99=AI98,AN98=AN99,CA98&gt;CA99),"p"," ")))</f>
        <v/>
      </c>
      <c r="CH98" s="156" t="str">
        <f>IF(OR($C98="",$F98=""),"",IF(AND(U98=AI99,U99=AI98),CONCATENATE(IF(U98+AI98+AN98&lt;10," ",""),U98+AI98+AN98,"–",U99+AI99+AN99,IF(U99+AI99+AN99&lt;10," ","")),CONCATENATE(IF(U98+AI98&lt;10," ",""),U98+AI98,"–",U99+AI99,IF(U99+AI99&lt;10," ",""))))</f>
        <v/>
      </c>
      <c r="CI98" s="156" t="str">
        <f>IF(OR($C98="",$F98=""),"",IF(AND(U98+AI98=U99+AI99,CC98&lt;CD98),"a",IF(AND(U98=AI99,U99=AI98,AN98=0,AN99=0,CA98&lt;CA99),"p"," ")))</f>
        <v/>
      </c>
      <c r="CJ98" s="156" t="str">
        <f>IF(OR($C98="",$F98=""),"",CONCATENATE("  ",LEFT(C99,LEN(C99)-6),REPT(" ",31-LEN(C99))," ",RIGHT(C99,5)))</f>
        <v/>
      </c>
      <c r="CK98" s="105" t="str">
        <f>IF(OR($C98="",$F98=""),"",CONCATENATE("  ",IF(CB98=2,"[b]",""),IF(AND(CB98=2,D$1&lt;&gt;""),CONCATENATE("[color=",D$1,"]"),IF(AND(CB98=1,D$2&lt;&gt;""),CONCATENATE("[color=",D$2,"]"),"")),LEFT(C99,LEN(C99)-6),IF(CB98=2,CONCATENATE(IF(D$1&lt;&gt;"","[/color]",""),"[/b]"),IF(AND(CB98=1,D$2&lt;&gt;""),"[/color]","")),REPT(" ",31-LEN(C99))," ",RIGHT(C99,5)))</f>
        <v/>
      </c>
      <c r="CL98" s="156" t="str">
        <f>IF(OR($C98="",$F98=""),"",CONCATENATE(IF(U98&lt;10," ",""),U98,"–",U99,IF(U99&lt;10," ","")))</f>
        <v/>
      </c>
      <c r="CM98" s="156" t="str">
        <f>IF(OR($C98="",$F98=""),"",IF(AND(U98=AI99,U99=AI98),CONCATENATE(IF(AI98+AN98&lt;10," ",""),AI98+AN98,"–",AI99+AN99,IF(AI99+AN99&lt;10," ","")),CONCATENATE(IF(AI98&lt;10," ",""),AI98,"–",AI99,IF(AI99&lt;10," ",""))))</f>
        <v/>
      </c>
      <c r="CN98" s="105" t="str">
        <f>IF(OR($C98="",$F98=""),"",IF(AND(U98=AI99,U99=AI98,OR(AN98&lt;&gt;0,AN99&lt;&gt;0)),"(aet)",IF(AND(U98=AI99,U99=AI98,AN98=0,AN99=0),CONCATENATE("(",CA98,"–",CA99," pen)"),"")))</f>
        <v/>
      </c>
    </row>
    <row r="99" ht="9.0" customHeight="1">
      <c r="A99" s="152">
        <f t="shared" si="22"/>
        <v>0</v>
      </c>
      <c r="B99" s="93"/>
      <c r="C99" s="99"/>
      <c r="D99" s="159" t="str">
        <f t="shared" si="6"/>
        <v>   </v>
      </c>
      <c r="E99" s="154" t="str">
        <f t="shared" si="7"/>
        <v>   </v>
      </c>
      <c r="F99" s="155" t="str">
        <f t="array" ref="F99">IFERROR(IF($C99="","",INDEX(Entries!$J$2:$K999,MATCH(1,($C99=Entries!$J$2:$J999)*(Entries!$C$2:$C999=$B99),0),2)),"")</f>
        <v/>
      </c>
      <c r="G99" s="106" t="str">
        <f>IF(F99="","",F98)</f>
        <v/>
      </c>
      <c r="H99" s="106" t="str">
        <f t="shared" si="8"/>
        <v/>
      </c>
      <c r="I99" s="156" t="str">
        <f t="shared" ref="I99:T99" si="483">IF($H99="","",IF(RAND()&lt;$H99,1,0))</f>
        <v/>
      </c>
      <c r="J99" s="156" t="str">
        <f t="shared" si="483"/>
        <v/>
      </c>
      <c r="K99" s="156" t="str">
        <f t="shared" si="483"/>
        <v/>
      </c>
      <c r="L99" s="156" t="str">
        <f t="shared" si="483"/>
        <v/>
      </c>
      <c r="M99" s="156" t="str">
        <f t="shared" si="483"/>
        <v/>
      </c>
      <c r="N99" s="156" t="str">
        <f t="shared" si="483"/>
        <v/>
      </c>
      <c r="O99" s="156" t="str">
        <f t="shared" si="483"/>
        <v/>
      </c>
      <c r="P99" s="156" t="str">
        <f t="shared" si="483"/>
        <v/>
      </c>
      <c r="Q99" s="156" t="str">
        <f t="shared" si="483"/>
        <v/>
      </c>
      <c r="R99" s="156" t="str">
        <f t="shared" si="483"/>
        <v/>
      </c>
      <c r="S99" s="156" t="str">
        <f t="shared" si="483"/>
        <v/>
      </c>
      <c r="T99" s="156" t="str">
        <f t="shared" si="483"/>
        <v/>
      </c>
      <c r="U99" s="157" t="str">
        <f t="shared" si="10"/>
        <v/>
      </c>
      <c r="V99" s="106" t="str">
        <f t="shared" si="11"/>
        <v/>
      </c>
      <c r="W99" s="156" t="str">
        <f t="shared" ref="W99:AH99" si="484">IF($V99="","",IF(RAND()&lt;$V99,1,0))</f>
        <v/>
      </c>
      <c r="X99" s="156" t="str">
        <f t="shared" si="484"/>
        <v/>
      </c>
      <c r="Y99" s="156" t="str">
        <f t="shared" si="484"/>
        <v/>
      </c>
      <c r="Z99" s="156" t="str">
        <f t="shared" si="484"/>
        <v/>
      </c>
      <c r="AA99" s="156" t="str">
        <f t="shared" si="484"/>
        <v/>
      </c>
      <c r="AB99" s="156" t="str">
        <f t="shared" si="484"/>
        <v/>
      </c>
      <c r="AC99" s="156" t="str">
        <f t="shared" si="484"/>
        <v/>
      </c>
      <c r="AD99" s="156" t="str">
        <f t="shared" si="484"/>
        <v/>
      </c>
      <c r="AE99" s="156" t="str">
        <f t="shared" si="484"/>
        <v/>
      </c>
      <c r="AF99" s="156" t="str">
        <f t="shared" si="484"/>
        <v/>
      </c>
      <c r="AG99" s="156" t="str">
        <f t="shared" si="484"/>
        <v/>
      </c>
      <c r="AH99" s="156" t="str">
        <f t="shared" si="484"/>
        <v/>
      </c>
      <c r="AI99" s="157" t="str">
        <f t="shared" si="13"/>
        <v/>
      </c>
      <c r="AJ99" s="156" t="str">
        <f t="shared" ref="AJ99:AM99" si="485">IF($V99="","",IF(RAND()&lt;$V99,1,0))</f>
        <v/>
      </c>
      <c r="AK99" s="156" t="str">
        <f t="shared" si="485"/>
        <v/>
      </c>
      <c r="AL99" s="156" t="str">
        <f t="shared" si="485"/>
        <v/>
      </c>
      <c r="AM99" s="156" t="str">
        <f t="shared" si="485"/>
        <v/>
      </c>
      <c r="AN99" s="157" t="str">
        <f>IF($V98="","",IF(OR(AND($F$2=TRUE,U99+(2*AI99)=(2*U98)+AI98),AND($F$2=0,U99+AI99=U98+AI98)),SUM($AJ99:$AM99),0))</f>
        <v/>
      </c>
      <c r="AO99" s="105" t="str">
        <f t="shared" ref="AO99:BH99" si="486">IF(OR($C99="",$F99=""),"",IF(RAND()&lt;0.65,1,0))</f>
        <v/>
      </c>
      <c r="AP99" s="105" t="str">
        <f t="shared" si="486"/>
        <v/>
      </c>
      <c r="AQ99" s="105" t="str">
        <f t="shared" si="486"/>
        <v/>
      </c>
      <c r="AR99" s="105" t="str">
        <f t="shared" si="486"/>
        <v/>
      </c>
      <c r="AS99" s="105" t="str">
        <f t="shared" si="486"/>
        <v/>
      </c>
      <c r="AT99" s="105" t="str">
        <f t="shared" si="486"/>
        <v/>
      </c>
      <c r="AU99" s="105" t="str">
        <f t="shared" si="486"/>
        <v/>
      </c>
      <c r="AV99" s="105" t="str">
        <f t="shared" si="486"/>
        <v/>
      </c>
      <c r="AW99" s="105" t="str">
        <f t="shared" si="486"/>
        <v/>
      </c>
      <c r="AX99" s="105" t="str">
        <f t="shared" si="486"/>
        <v/>
      </c>
      <c r="AY99" s="105" t="str">
        <f t="shared" si="486"/>
        <v/>
      </c>
      <c r="AZ99" s="105" t="str">
        <f t="shared" si="486"/>
        <v/>
      </c>
      <c r="BA99" s="105" t="str">
        <f t="shared" si="486"/>
        <v/>
      </c>
      <c r="BB99" s="105" t="str">
        <f t="shared" si="486"/>
        <v/>
      </c>
      <c r="BC99" s="105" t="str">
        <f t="shared" si="486"/>
        <v/>
      </c>
      <c r="BD99" s="105" t="str">
        <f t="shared" si="486"/>
        <v/>
      </c>
      <c r="BE99" s="105" t="str">
        <f t="shared" si="486"/>
        <v/>
      </c>
      <c r="BF99" s="105" t="str">
        <f t="shared" si="486"/>
        <v/>
      </c>
      <c r="BG99" s="105" t="str">
        <f t="shared" si="486"/>
        <v/>
      </c>
      <c r="BH99" s="105" t="str">
        <f t="shared" si="486"/>
        <v/>
      </c>
      <c r="BI99" s="105" t="str">
        <f t="shared" ref="BI99:BZ99" si="487">IF($C99="","",SUM($AO99:AQ99))</f>
        <v/>
      </c>
      <c r="BJ99" s="105" t="str">
        <f t="shared" si="487"/>
        <v/>
      </c>
      <c r="BK99" s="105" t="str">
        <f t="shared" si="487"/>
        <v/>
      </c>
      <c r="BL99" s="105" t="str">
        <f t="shared" si="487"/>
        <v/>
      </c>
      <c r="BM99" s="105" t="str">
        <f t="shared" si="487"/>
        <v/>
      </c>
      <c r="BN99" s="105" t="str">
        <f t="shared" si="487"/>
        <v/>
      </c>
      <c r="BO99" s="105" t="str">
        <f t="shared" si="487"/>
        <v/>
      </c>
      <c r="BP99" s="105" t="str">
        <f t="shared" si="487"/>
        <v/>
      </c>
      <c r="BQ99" s="105" t="str">
        <f t="shared" si="487"/>
        <v/>
      </c>
      <c r="BR99" s="105" t="str">
        <f t="shared" si="487"/>
        <v/>
      </c>
      <c r="BS99" s="105" t="str">
        <f t="shared" si="487"/>
        <v/>
      </c>
      <c r="BT99" s="105" t="str">
        <f t="shared" si="487"/>
        <v/>
      </c>
      <c r="BU99" s="105" t="str">
        <f t="shared" si="487"/>
        <v/>
      </c>
      <c r="BV99" s="105" t="str">
        <f t="shared" si="487"/>
        <v/>
      </c>
      <c r="BW99" s="105" t="str">
        <f t="shared" si="487"/>
        <v/>
      </c>
      <c r="BX99" s="105" t="str">
        <f t="shared" si="487"/>
        <v/>
      </c>
      <c r="BY99" s="105" t="str">
        <f t="shared" si="487"/>
        <v/>
      </c>
      <c r="BZ99" s="105" t="str">
        <f t="shared" si="487"/>
        <v/>
      </c>
      <c r="CA99" s="158" t="str">
        <f>IF(OR($C99="",$F99=""),"",IF(ABS(BI99-BI98)&gt;2,BI99,IF(ABS(BJ99-BJ98)&gt;1,BJ99,IF(BK99&lt;&gt;BK98,BK99,IF(BL99&lt;&gt;BL98,BL99,IF(BM99&lt;&gt;BM98,BM99,IF(BN99&lt;&gt;BN98,BN99,IF(BO99&lt;&gt;BO98,BO99,IF(BP99&lt;&gt;BP98,BP99,IF(BQ99&lt;&gt;BQ98,BQ99,IF(BR99&lt;&gt;BR98,BR99,IF(BS99&lt;&gt;BS98,BS99,IF(BT99&lt;&gt;BT98,BT99,IF(BU99&lt;&gt;BU98,BU99,IF(BV99&lt;&gt;BV98,BV99,IF(BW99&lt;&gt;BW98,BW99,IF(BX99&lt;&gt;BX98,BX99,IF(BY99&lt;&gt;BY98,BY99,IF(BZ99&lt;&gt;BZ98,BZ99,CONCATENATE(BZ99,"?"))))))))))))))))))))</f>
        <v/>
      </c>
      <c r="CB99" s="158"/>
      <c r="CC99" s="158"/>
      <c r="CD99" s="158"/>
      <c r="CE99" s="158" t="str">
        <f>IF(AND(C98&lt;&gt;"",C99&lt;&gt;"",F98="",F99=""),"You need to select the competition in column B","")</f>
        <v/>
      </c>
      <c r="CF99" s="105"/>
      <c r="CG99" s="156"/>
      <c r="CH99" s="156"/>
      <c r="CI99" s="156"/>
      <c r="CJ99" s="156"/>
      <c r="CK99" s="105"/>
      <c r="CL99" s="156"/>
      <c r="CM99" s="156"/>
      <c r="CN99" s="105"/>
    </row>
    <row r="100" ht="9.0" customHeight="1">
      <c r="A100" s="152">
        <f t="shared" si="22"/>
        <v>1</v>
      </c>
      <c r="B100" s="93"/>
      <c r="C100" s="99"/>
      <c r="D100" s="153" t="str">
        <f t="shared" si="6"/>
        <v>   </v>
      </c>
      <c r="E100" s="154" t="str">
        <f t="shared" si="7"/>
        <v>   </v>
      </c>
      <c r="F100" s="155" t="str">
        <f t="array" ref="F100">IFERROR(IF($C100="","",INDEX(Entries!$J$2:$K999,MATCH(1,($C100=Entries!$J$2:$J999)*(Entries!$C$2:$C999=$B100),0),2)),"")</f>
        <v/>
      </c>
      <c r="G100" s="106" t="str">
        <f>IF(F100="","",F101)</f>
        <v/>
      </c>
      <c r="H100" s="106" t="str">
        <f t="shared" si="8"/>
        <v/>
      </c>
      <c r="I100" s="156" t="str">
        <f t="shared" ref="I100:T100" si="488">IF($H100="","",IF(RAND()&lt;$H100,1,0))</f>
        <v/>
      </c>
      <c r="J100" s="156" t="str">
        <f t="shared" si="488"/>
        <v/>
      </c>
      <c r="K100" s="156" t="str">
        <f t="shared" si="488"/>
        <v/>
      </c>
      <c r="L100" s="156" t="str">
        <f t="shared" si="488"/>
        <v/>
      </c>
      <c r="M100" s="156" t="str">
        <f t="shared" si="488"/>
        <v/>
      </c>
      <c r="N100" s="156" t="str">
        <f t="shared" si="488"/>
        <v/>
      </c>
      <c r="O100" s="156" t="str">
        <f t="shared" si="488"/>
        <v/>
      </c>
      <c r="P100" s="156" t="str">
        <f t="shared" si="488"/>
        <v/>
      </c>
      <c r="Q100" s="156" t="str">
        <f t="shared" si="488"/>
        <v/>
      </c>
      <c r="R100" s="156" t="str">
        <f t="shared" si="488"/>
        <v/>
      </c>
      <c r="S100" s="156" t="str">
        <f t="shared" si="488"/>
        <v/>
      </c>
      <c r="T100" s="156" t="str">
        <f t="shared" si="488"/>
        <v/>
      </c>
      <c r="U100" s="157" t="str">
        <f t="shared" si="10"/>
        <v/>
      </c>
      <c r="V100" s="106" t="str">
        <f t="shared" si="11"/>
        <v/>
      </c>
      <c r="W100" s="156" t="str">
        <f t="shared" ref="W100:AH100" si="489">IF($V100="","",IF(RAND()&lt;$V100,1,0))</f>
        <v/>
      </c>
      <c r="X100" s="156" t="str">
        <f t="shared" si="489"/>
        <v/>
      </c>
      <c r="Y100" s="156" t="str">
        <f t="shared" si="489"/>
        <v/>
      </c>
      <c r="Z100" s="156" t="str">
        <f t="shared" si="489"/>
        <v/>
      </c>
      <c r="AA100" s="156" t="str">
        <f t="shared" si="489"/>
        <v/>
      </c>
      <c r="AB100" s="156" t="str">
        <f t="shared" si="489"/>
        <v/>
      </c>
      <c r="AC100" s="156" t="str">
        <f t="shared" si="489"/>
        <v/>
      </c>
      <c r="AD100" s="156" t="str">
        <f t="shared" si="489"/>
        <v/>
      </c>
      <c r="AE100" s="156" t="str">
        <f t="shared" si="489"/>
        <v/>
      </c>
      <c r="AF100" s="156" t="str">
        <f t="shared" si="489"/>
        <v/>
      </c>
      <c r="AG100" s="156" t="str">
        <f t="shared" si="489"/>
        <v/>
      </c>
      <c r="AH100" s="156" t="str">
        <f t="shared" si="489"/>
        <v/>
      </c>
      <c r="AI100" s="157" t="str">
        <f t="shared" si="13"/>
        <v/>
      </c>
      <c r="AJ100" s="156" t="str">
        <f t="shared" ref="AJ100:AM100" si="490">IF($V100="","",IF(RAND()&lt;$V100,1,0))</f>
        <v/>
      </c>
      <c r="AK100" s="156" t="str">
        <f t="shared" si="490"/>
        <v/>
      </c>
      <c r="AL100" s="156" t="str">
        <f t="shared" si="490"/>
        <v/>
      </c>
      <c r="AM100" s="156" t="str">
        <f t="shared" si="490"/>
        <v/>
      </c>
      <c r="AN100" s="157" t="str">
        <f>IF($V100="","",IF(OR(AND($F$2=TRUE,U100+(2*AI100)=(2*U101)+AI101),AND($F$2=0,U100+AI100=U101+AI101)),SUM($AJ100:$AM100),0))</f>
        <v/>
      </c>
      <c r="AO100" s="105" t="str">
        <f t="shared" ref="AO100:BH100" si="491">IF(OR($C100="",$F100=""),"",IF(RAND()&lt;0.65,1,0))</f>
        <v/>
      </c>
      <c r="AP100" s="105" t="str">
        <f t="shared" si="491"/>
        <v/>
      </c>
      <c r="AQ100" s="105" t="str">
        <f t="shared" si="491"/>
        <v/>
      </c>
      <c r="AR100" s="105" t="str">
        <f t="shared" si="491"/>
        <v/>
      </c>
      <c r="AS100" s="105" t="str">
        <f t="shared" si="491"/>
        <v/>
      </c>
      <c r="AT100" s="105" t="str">
        <f t="shared" si="491"/>
        <v/>
      </c>
      <c r="AU100" s="105" t="str">
        <f t="shared" si="491"/>
        <v/>
      </c>
      <c r="AV100" s="105" t="str">
        <f t="shared" si="491"/>
        <v/>
      </c>
      <c r="AW100" s="105" t="str">
        <f t="shared" si="491"/>
        <v/>
      </c>
      <c r="AX100" s="105" t="str">
        <f t="shared" si="491"/>
        <v/>
      </c>
      <c r="AY100" s="105" t="str">
        <f t="shared" si="491"/>
        <v/>
      </c>
      <c r="AZ100" s="105" t="str">
        <f t="shared" si="491"/>
        <v/>
      </c>
      <c r="BA100" s="105" t="str">
        <f t="shared" si="491"/>
        <v/>
      </c>
      <c r="BB100" s="105" t="str">
        <f t="shared" si="491"/>
        <v/>
      </c>
      <c r="BC100" s="105" t="str">
        <f t="shared" si="491"/>
        <v/>
      </c>
      <c r="BD100" s="105" t="str">
        <f t="shared" si="491"/>
        <v/>
      </c>
      <c r="BE100" s="105" t="str">
        <f t="shared" si="491"/>
        <v/>
      </c>
      <c r="BF100" s="105" t="str">
        <f t="shared" si="491"/>
        <v/>
      </c>
      <c r="BG100" s="105" t="str">
        <f t="shared" si="491"/>
        <v/>
      </c>
      <c r="BH100" s="105" t="str">
        <f t="shared" si="491"/>
        <v/>
      </c>
      <c r="BI100" s="105" t="str">
        <f t="shared" ref="BI100:BZ100" si="492">IF($C100="","",SUM($AO100:AQ100))</f>
        <v/>
      </c>
      <c r="BJ100" s="105" t="str">
        <f t="shared" si="492"/>
        <v/>
      </c>
      <c r="BK100" s="105" t="str">
        <f t="shared" si="492"/>
        <v/>
      </c>
      <c r="BL100" s="105" t="str">
        <f t="shared" si="492"/>
        <v/>
      </c>
      <c r="BM100" s="105" t="str">
        <f t="shared" si="492"/>
        <v/>
      </c>
      <c r="BN100" s="105" t="str">
        <f t="shared" si="492"/>
        <v/>
      </c>
      <c r="BO100" s="105" t="str">
        <f t="shared" si="492"/>
        <v/>
      </c>
      <c r="BP100" s="105" t="str">
        <f t="shared" si="492"/>
        <v/>
      </c>
      <c r="BQ100" s="105" t="str">
        <f t="shared" si="492"/>
        <v/>
      </c>
      <c r="BR100" s="105" t="str">
        <f t="shared" si="492"/>
        <v/>
      </c>
      <c r="BS100" s="105" t="str">
        <f t="shared" si="492"/>
        <v/>
      </c>
      <c r="BT100" s="105" t="str">
        <f t="shared" si="492"/>
        <v/>
      </c>
      <c r="BU100" s="105" t="str">
        <f t="shared" si="492"/>
        <v/>
      </c>
      <c r="BV100" s="105" t="str">
        <f t="shared" si="492"/>
        <v/>
      </c>
      <c r="BW100" s="105" t="str">
        <f t="shared" si="492"/>
        <v/>
      </c>
      <c r="BX100" s="105" t="str">
        <f t="shared" si="492"/>
        <v/>
      </c>
      <c r="BY100" s="105" t="str">
        <f t="shared" si="492"/>
        <v/>
      </c>
      <c r="BZ100" s="105" t="str">
        <f t="shared" si="492"/>
        <v/>
      </c>
      <c r="CA100" s="158" t="str">
        <f>IF(OR($C100="",$F100=""),"",IF(ABS(BI100-BI101)&gt;2,BI100,IF(ABS(BJ100-BJ101)&gt;1,BJ100,IF(BK100&lt;&gt;BK101,BK100,IF(BL100&lt;&gt;BL101,BL100,IF(BM100&lt;&gt;BM101,BM100,IF(BN100&lt;&gt;BN101,BN100,IF(BO100&lt;&gt;BO101,BO100,IF(BP100&lt;&gt;BP101,BP100,IF(BQ100&lt;&gt;BQ101,BQ100,IF(BR100&lt;&gt;BR101,BR100,IF(BS100&lt;&gt;BS101,BS100,IF(BT100&lt;&gt;BT101,BT100,IF(BU100&lt;&gt;BU101,BU100,IF(BV100&lt;&gt;BV101,BV100,IF(BW100&lt;&gt;BW101,BW100,IF(BX100&lt;&gt;BX101,BX100,IF(BY100&lt;&gt;BY101,BY100,IF(BZ100&lt;&gt;BZ101,BZ100,CONCATENATE(BZ100,"?"))))))))))))))))))))</f>
        <v/>
      </c>
      <c r="CB100" s="158" t="str">
        <f>IF(OR($C100="",$F100=""),"",IF(U100+AI100&gt;U101+AI101,1,IF(U100+AI100&lt;U101+AI101,2,IF(CC100&gt;CD100,1,IF(CC100&lt;CD100,2,IF(U100+AI100+AN100&gt;U101+AI101+AN101,1,IF(U100+AI100+AN100&lt;U101+AI101+AN101,2,IF(AI100+AN100&gt;U101,1,IF(AI100+AN100&lt;U101,2,IF(CA100&gt;CA101,1,IF(CA101&gt;CA100,2,0)))))))))))</f>
        <v/>
      </c>
      <c r="CC100" s="105" t="str">
        <f>IF(OR($C100="",$F100=""),"",(AI100+AN100)*$F$2)</f>
        <v/>
      </c>
      <c r="CD100" s="105" t="str">
        <f>IF(OR($C100="",$F100=""),"",U101*$F$2)</f>
        <v/>
      </c>
      <c r="CE100" s="105" t="str">
        <f>IF(OR($C100="",$F100=""),"",CONCATENATE(RIGHT(C100,5)," ",REPT(" ",31-LEN(C100)),LEFT(C100,LEN(C100)-6),"  "))</f>
        <v/>
      </c>
      <c r="CF100" s="105" t="str">
        <f>IF(OR($C100="",$F100=""),"",CONCATENATE(RIGHT(C100,5)," ",REPT(" ",31-LEN(C100)),IF(CB100=1,"[b]",""),IF(AND(CB100=1,D$1&lt;&gt;""),CONCATENATE("[color=",D$1,"]"),IF(AND(CB100=2,D$2&lt;&gt;""),CONCATENATE("[color=",D$2,"]"),"")),LEFT(C100,LEN(C100)-6),IF(CB100=1,CONCATENATE(IF(D$1&lt;&gt;"","[/color]",""),"[/b]"),IF(AND(CB100=2,D$2&lt;&gt;""),"[/color]","")),"  "))</f>
        <v/>
      </c>
      <c r="CG100" s="156" t="str">
        <f>IF(OR($C100="",$F100=""),"",IF(OR(AND(U100+AI100=U101+AI101,CC100&gt;CD100),AND(U100=AI101,U101=AI100,AN100=AN101,AN100&gt;0)),"a",IF(AND(U100=AI101,U101=AI100,AN100=AN101,CA100&gt;CA101),"p"," ")))</f>
        <v/>
      </c>
      <c r="CH100" s="156" t="str">
        <f>IF(OR($C100="",$F100=""),"",IF(AND(U100=AI101,U101=AI100),CONCATENATE(IF(U100+AI100+AN100&lt;10," ",""),U100+AI100+AN100,"–",U101+AI101+AN101,IF(U101+AI101+AN101&lt;10," ","")),CONCATENATE(IF(U100+AI100&lt;10," ",""),U100+AI100,"–",U101+AI101,IF(U101+AI101&lt;10," ",""))))</f>
        <v/>
      </c>
      <c r="CI100" s="156" t="str">
        <f>IF(OR($C100="",$F100=""),"",IF(AND(U100+AI100=U101+AI101,CC100&lt;CD100),"a",IF(AND(U100=AI101,U101=AI100,AN100=0,AN101=0,CA100&lt;CA101),"p"," ")))</f>
        <v/>
      </c>
      <c r="CJ100" s="156" t="str">
        <f>IF(OR($C100="",$F100=""),"",CONCATENATE("  ",LEFT(C101,LEN(C101)-6),REPT(" ",31-LEN(C101))," ",RIGHT(C101,5)))</f>
        <v/>
      </c>
      <c r="CK100" s="105" t="str">
        <f>IF(OR($C100="",$F100=""),"",CONCATENATE("  ",IF(CB100=2,"[b]",""),IF(AND(CB100=2,D$1&lt;&gt;""),CONCATENATE("[color=",D$1,"]"),IF(AND(CB100=1,D$2&lt;&gt;""),CONCATENATE("[color=",D$2,"]"),"")),LEFT(C101,LEN(C101)-6),IF(CB100=2,CONCATENATE(IF(D$1&lt;&gt;"","[/color]",""),"[/b]"),IF(AND(CB100=1,D$2&lt;&gt;""),"[/color]","")),REPT(" ",31-LEN(C101))," ",RIGHT(C101,5)))</f>
        <v/>
      </c>
      <c r="CL100" s="156" t="str">
        <f>IF(OR($C100="",$F100=""),"",CONCATENATE(IF(U100&lt;10," ",""),U100,"–",U101,IF(U101&lt;10," ","")))</f>
        <v/>
      </c>
      <c r="CM100" s="156" t="str">
        <f>IF(OR($C100="",$F100=""),"",IF(AND(U100=AI101,U101=AI100),CONCATENATE(IF(AI100+AN100&lt;10," ",""),AI100+AN100,"–",AI101+AN101,IF(AI101+AN101&lt;10," ","")),CONCATENATE(IF(AI100&lt;10," ",""),AI100,"–",AI101,IF(AI101&lt;10," ",""))))</f>
        <v/>
      </c>
      <c r="CN100" s="105" t="str">
        <f>IF(OR($C100="",$F100=""),"",IF(AND(U100=AI101,U101=AI100,OR(AN100&lt;&gt;0,AN101&lt;&gt;0)),"(aet)",IF(AND(U100=AI101,U101=AI100,AN100=0,AN101=0),CONCATENATE("(",CA100,"–",CA101," pen)"),"")))</f>
        <v/>
      </c>
    </row>
    <row r="101" ht="9.0" customHeight="1">
      <c r="A101" s="152">
        <f t="shared" si="22"/>
        <v>1</v>
      </c>
      <c r="B101" s="93"/>
      <c r="C101" s="99"/>
      <c r="D101" s="159" t="str">
        <f t="shared" si="6"/>
        <v>   </v>
      </c>
      <c r="E101" s="154" t="str">
        <f t="shared" si="7"/>
        <v>   </v>
      </c>
      <c r="F101" s="155" t="str">
        <f t="array" ref="F101">IFERROR(IF($C101="","",INDEX(Entries!$J$2:$K999,MATCH(1,($C101=Entries!$J$2:$J999)*(Entries!$C$2:$C999=$B101),0),2)),"")</f>
        <v/>
      </c>
      <c r="G101" s="106" t="str">
        <f>IF(F101="","",F100)</f>
        <v/>
      </c>
      <c r="H101" s="106" t="str">
        <f t="shared" si="8"/>
        <v/>
      </c>
      <c r="I101" s="156" t="str">
        <f t="shared" ref="I101:T101" si="493">IF($H101="","",IF(RAND()&lt;$H101,1,0))</f>
        <v/>
      </c>
      <c r="J101" s="156" t="str">
        <f t="shared" si="493"/>
        <v/>
      </c>
      <c r="K101" s="156" t="str">
        <f t="shared" si="493"/>
        <v/>
      </c>
      <c r="L101" s="156" t="str">
        <f t="shared" si="493"/>
        <v/>
      </c>
      <c r="M101" s="156" t="str">
        <f t="shared" si="493"/>
        <v/>
      </c>
      <c r="N101" s="156" t="str">
        <f t="shared" si="493"/>
        <v/>
      </c>
      <c r="O101" s="156" t="str">
        <f t="shared" si="493"/>
        <v/>
      </c>
      <c r="P101" s="156" t="str">
        <f t="shared" si="493"/>
        <v/>
      </c>
      <c r="Q101" s="156" t="str">
        <f t="shared" si="493"/>
        <v/>
      </c>
      <c r="R101" s="156" t="str">
        <f t="shared" si="493"/>
        <v/>
      </c>
      <c r="S101" s="156" t="str">
        <f t="shared" si="493"/>
        <v/>
      </c>
      <c r="T101" s="156" t="str">
        <f t="shared" si="493"/>
        <v/>
      </c>
      <c r="U101" s="157" t="str">
        <f t="shared" si="10"/>
        <v/>
      </c>
      <c r="V101" s="106" t="str">
        <f t="shared" si="11"/>
        <v/>
      </c>
      <c r="W101" s="156" t="str">
        <f t="shared" ref="W101:AH101" si="494">IF($V101="","",IF(RAND()&lt;$V101,1,0))</f>
        <v/>
      </c>
      <c r="X101" s="156" t="str">
        <f t="shared" si="494"/>
        <v/>
      </c>
      <c r="Y101" s="156" t="str">
        <f t="shared" si="494"/>
        <v/>
      </c>
      <c r="Z101" s="156" t="str">
        <f t="shared" si="494"/>
        <v/>
      </c>
      <c r="AA101" s="156" t="str">
        <f t="shared" si="494"/>
        <v/>
      </c>
      <c r="AB101" s="156" t="str">
        <f t="shared" si="494"/>
        <v/>
      </c>
      <c r="AC101" s="156" t="str">
        <f t="shared" si="494"/>
        <v/>
      </c>
      <c r="AD101" s="156" t="str">
        <f t="shared" si="494"/>
        <v/>
      </c>
      <c r="AE101" s="156" t="str">
        <f t="shared" si="494"/>
        <v/>
      </c>
      <c r="AF101" s="156" t="str">
        <f t="shared" si="494"/>
        <v/>
      </c>
      <c r="AG101" s="156" t="str">
        <f t="shared" si="494"/>
        <v/>
      </c>
      <c r="AH101" s="156" t="str">
        <f t="shared" si="494"/>
        <v/>
      </c>
      <c r="AI101" s="157" t="str">
        <f t="shared" si="13"/>
        <v/>
      </c>
      <c r="AJ101" s="156" t="str">
        <f t="shared" ref="AJ101:AM101" si="495">IF($V101="","",IF(RAND()&lt;$V101,1,0))</f>
        <v/>
      </c>
      <c r="AK101" s="156" t="str">
        <f t="shared" si="495"/>
        <v/>
      </c>
      <c r="AL101" s="156" t="str">
        <f t="shared" si="495"/>
        <v/>
      </c>
      <c r="AM101" s="156" t="str">
        <f t="shared" si="495"/>
        <v/>
      </c>
      <c r="AN101" s="157" t="str">
        <f>IF($V100="","",IF(OR(AND($F$2=TRUE,U101+(2*AI101)=(2*U100)+AI100),AND($F$2=0,U101+AI101=U100+AI100)),SUM($AJ101:$AM101),0))</f>
        <v/>
      </c>
      <c r="AO101" s="105" t="str">
        <f t="shared" ref="AO101:BH101" si="496">IF(OR($C101="",$F101=""),"",IF(RAND()&lt;0.65,1,0))</f>
        <v/>
      </c>
      <c r="AP101" s="105" t="str">
        <f t="shared" si="496"/>
        <v/>
      </c>
      <c r="AQ101" s="105" t="str">
        <f t="shared" si="496"/>
        <v/>
      </c>
      <c r="AR101" s="105" t="str">
        <f t="shared" si="496"/>
        <v/>
      </c>
      <c r="AS101" s="105" t="str">
        <f t="shared" si="496"/>
        <v/>
      </c>
      <c r="AT101" s="105" t="str">
        <f t="shared" si="496"/>
        <v/>
      </c>
      <c r="AU101" s="105" t="str">
        <f t="shared" si="496"/>
        <v/>
      </c>
      <c r="AV101" s="105" t="str">
        <f t="shared" si="496"/>
        <v/>
      </c>
      <c r="AW101" s="105" t="str">
        <f t="shared" si="496"/>
        <v/>
      </c>
      <c r="AX101" s="105" t="str">
        <f t="shared" si="496"/>
        <v/>
      </c>
      <c r="AY101" s="105" t="str">
        <f t="shared" si="496"/>
        <v/>
      </c>
      <c r="AZ101" s="105" t="str">
        <f t="shared" si="496"/>
        <v/>
      </c>
      <c r="BA101" s="105" t="str">
        <f t="shared" si="496"/>
        <v/>
      </c>
      <c r="BB101" s="105" t="str">
        <f t="shared" si="496"/>
        <v/>
      </c>
      <c r="BC101" s="105" t="str">
        <f t="shared" si="496"/>
        <v/>
      </c>
      <c r="BD101" s="105" t="str">
        <f t="shared" si="496"/>
        <v/>
      </c>
      <c r="BE101" s="105" t="str">
        <f t="shared" si="496"/>
        <v/>
      </c>
      <c r="BF101" s="105" t="str">
        <f t="shared" si="496"/>
        <v/>
      </c>
      <c r="BG101" s="105" t="str">
        <f t="shared" si="496"/>
        <v/>
      </c>
      <c r="BH101" s="105" t="str">
        <f t="shared" si="496"/>
        <v/>
      </c>
      <c r="BI101" s="105" t="str">
        <f t="shared" ref="BI101:BZ101" si="497">IF($C101="","",SUM($AO101:AQ101))</f>
        <v/>
      </c>
      <c r="BJ101" s="105" t="str">
        <f t="shared" si="497"/>
        <v/>
      </c>
      <c r="BK101" s="105" t="str">
        <f t="shared" si="497"/>
        <v/>
      </c>
      <c r="BL101" s="105" t="str">
        <f t="shared" si="497"/>
        <v/>
      </c>
      <c r="BM101" s="105" t="str">
        <f t="shared" si="497"/>
        <v/>
      </c>
      <c r="BN101" s="105" t="str">
        <f t="shared" si="497"/>
        <v/>
      </c>
      <c r="BO101" s="105" t="str">
        <f t="shared" si="497"/>
        <v/>
      </c>
      <c r="BP101" s="105" t="str">
        <f t="shared" si="497"/>
        <v/>
      </c>
      <c r="BQ101" s="105" t="str">
        <f t="shared" si="497"/>
        <v/>
      </c>
      <c r="BR101" s="105" t="str">
        <f t="shared" si="497"/>
        <v/>
      </c>
      <c r="BS101" s="105" t="str">
        <f t="shared" si="497"/>
        <v/>
      </c>
      <c r="BT101" s="105" t="str">
        <f t="shared" si="497"/>
        <v/>
      </c>
      <c r="BU101" s="105" t="str">
        <f t="shared" si="497"/>
        <v/>
      </c>
      <c r="BV101" s="105" t="str">
        <f t="shared" si="497"/>
        <v/>
      </c>
      <c r="BW101" s="105" t="str">
        <f t="shared" si="497"/>
        <v/>
      </c>
      <c r="BX101" s="105" t="str">
        <f t="shared" si="497"/>
        <v/>
      </c>
      <c r="BY101" s="105" t="str">
        <f t="shared" si="497"/>
        <v/>
      </c>
      <c r="BZ101" s="105" t="str">
        <f t="shared" si="497"/>
        <v/>
      </c>
      <c r="CA101" s="158" t="str">
        <f>IF(OR($C101="",$F101=""),"",IF(ABS(BI101-BI100)&gt;2,BI101,IF(ABS(BJ101-BJ100)&gt;1,BJ101,IF(BK101&lt;&gt;BK100,BK101,IF(BL101&lt;&gt;BL100,BL101,IF(BM101&lt;&gt;BM100,BM101,IF(BN101&lt;&gt;BN100,BN101,IF(BO101&lt;&gt;BO100,BO101,IF(BP101&lt;&gt;BP100,BP101,IF(BQ101&lt;&gt;BQ100,BQ101,IF(BR101&lt;&gt;BR100,BR101,IF(BS101&lt;&gt;BS100,BS101,IF(BT101&lt;&gt;BT100,BT101,IF(BU101&lt;&gt;BU100,BU101,IF(BV101&lt;&gt;BV100,BV101,IF(BW101&lt;&gt;BW100,BW101,IF(BX101&lt;&gt;BX100,BX101,IF(BY101&lt;&gt;BY100,BY101,IF(BZ101&lt;&gt;BZ100,BZ101,CONCATENATE(BZ101,"?"))))))))))))))))))))</f>
        <v/>
      </c>
      <c r="CB101" s="158"/>
      <c r="CC101" s="158"/>
      <c r="CD101" s="158"/>
      <c r="CE101" s="158" t="str">
        <f>IF(AND(C100&lt;&gt;"",C101&lt;&gt;"",F100="",F101=""),"You need to select the competition in column B","")</f>
        <v/>
      </c>
      <c r="CF101" s="105"/>
      <c r="CG101" s="156"/>
      <c r="CH101" s="156"/>
      <c r="CI101" s="156"/>
      <c r="CJ101" s="156"/>
      <c r="CK101" s="105"/>
      <c r="CL101" s="156"/>
      <c r="CM101" s="156"/>
      <c r="CN101" s="105"/>
    </row>
    <row r="102" ht="9.0" customHeight="1">
      <c r="A102" s="152">
        <f t="shared" si="22"/>
        <v>0</v>
      </c>
      <c r="B102" s="93"/>
      <c r="C102" s="99"/>
      <c r="D102" s="153" t="str">
        <f t="shared" si="6"/>
        <v>   </v>
      </c>
      <c r="E102" s="154" t="str">
        <f t="shared" si="7"/>
        <v>   </v>
      </c>
      <c r="F102" s="155" t="str">
        <f t="array" ref="F102">IFERROR(IF($C102="","",INDEX(Entries!$J$2:$K999,MATCH(1,($C102=Entries!$J$2:$J999)*(Entries!$C$2:$C999=$B102),0),2)),"")</f>
        <v/>
      </c>
      <c r="G102" s="106" t="str">
        <f>IF(F102="","",F103)</f>
        <v/>
      </c>
      <c r="H102" s="106" t="str">
        <f t="shared" si="8"/>
        <v/>
      </c>
      <c r="I102" s="156" t="str">
        <f t="shared" ref="I102:T102" si="498">IF($H102="","",IF(RAND()&lt;$H102,1,0))</f>
        <v/>
      </c>
      <c r="J102" s="156" t="str">
        <f t="shared" si="498"/>
        <v/>
      </c>
      <c r="K102" s="156" t="str">
        <f t="shared" si="498"/>
        <v/>
      </c>
      <c r="L102" s="156" t="str">
        <f t="shared" si="498"/>
        <v/>
      </c>
      <c r="M102" s="156" t="str">
        <f t="shared" si="498"/>
        <v/>
      </c>
      <c r="N102" s="156" t="str">
        <f t="shared" si="498"/>
        <v/>
      </c>
      <c r="O102" s="156" t="str">
        <f t="shared" si="498"/>
        <v/>
      </c>
      <c r="P102" s="156" t="str">
        <f t="shared" si="498"/>
        <v/>
      </c>
      <c r="Q102" s="156" t="str">
        <f t="shared" si="498"/>
        <v/>
      </c>
      <c r="R102" s="156" t="str">
        <f t="shared" si="498"/>
        <v/>
      </c>
      <c r="S102" s="156" t="str">
        <f t="shared" si="498"/>
        <v/>
      </c>
      <c r="T102" s="156" t="str">
        <f t="shared" si="498"/>
        <v/>
      </c>
      <c r="U102" s="157" t="str">
        <f t="shared" si="10"/>
        <v/>
      </c>
      <c r="V102" s="106" t="str">
        <f t="shared" si="11"/>
        <v/>
      </c>
      <c r="W102" s="156" t="str">
        <f t="shared" ref="W102:AH102" si="499">IF($V102="","",IF(RAND()&lt;$V102,1,0))</f>
        <v/>
      </c>
      <c r="X102" s="156" t="str">
        <f t="shared" si="499"/>
        <v/>
      </c>
      <c r="Y102" s="156" t="str">
        <f t="shared" si="499"/>
        <v/>
      </c>
      <c r="Z102" s="156" t="str">
        <f t="shared" si="499"/>
        <v/>
      </c>
      <c r="AA102" s="156" t="str">
        <f t="shared" si="499"/>
        <v/>
      </c>
      <c r="AB102" s="156" t="str">
        <f t="shared" si="499"/>
        <v/>
      </c>
      <c r="AC102" s="156" t="str">
        <f t="shared" si="499"/>
        <v/>
      </c>
      <c r="AD102" s="156" t="str">
        <f t="shared" si="499"/>
        <v/>
      </c>
      <c r="AE102" s="156" t="str">
        <f t="shared" si="499"/>
        <v/>
      </c>
      <c r="AF102" s="156" t="str">
        <f t="shared" si="499"/>
        <v/>
      </c>
      <c r="AG102" s="156" t="str">
        <f t="shared" si="499"/>
        <v/>
      </c>
      <c r="AH102" s="156" t="str">
        <f t="shared" si="499"/>
        <v/>
      </c>
      <c r="AI102" s="157" t="str">
        <f t="shared" si="13"/>
        <v/>
      </c>
      <c r="AJ102" s="156" t="str">
        <f t="shared" ref="AJ102:AM102" si="500">IF($V102="","",IF(RAND()&lt;$V102,1,0))</f>
        <v/>
      </c>
      <c r="AK102" s="156" t="str">
        <f t="shared" si="500"/>
        <v/>
      </c>
      <c r="AL102" s="156" t="str">
        <f t="shared" si="500"/>
        <v/>
      </c>
      <c r="AM102" s="156" t="str">
        <f t="shared" si="500"/>
        <v/>
      </c>
      <c r="AN102" s="157" t="str">
        <f>IF($V102="","",IF(OR(AND($F$2=TRUE,U102+(2*AI102)=(2*U103)+AI103),AND($F$2=0,U102+AI102=U103+AI103)),SUM($AJ102:$AM102),0))</f>
        <v/>
      </c>
      <c r="AO102" s="105" t="str">
        <f t="shared" ref="AO102:BH102" si="501">IF(OR($C102="",$F102=""),"",IF(RAND()&lt;0.65,1,0))</f>
        <v/>
      </c>
      <c r="AP102" s="105" t="str">
        <f t="shared" si="501"/>
        <v/>
      </c>
      <c r="AQ102" s="105" t="str">
        <f t="shared" si="501"/>
        <v/>
      </c>
      <c r="AR102" s="105" t="str">
        <f t="shared" si="501"/>
        <v/>
      </c>
      <c r="AS102" s="105" t="str">
        <f t="shared" si="501"/>
        <v/>
      </c>
      <c r="AT102" s="105" t="str">
        <f t="shared" si="501"/>
        <v/>
      </c>
      <c r="AU102" s="105" t="str">
        <f t="shared" si="501"/>
        <v/>
      </c>
      <c r="AV102" s="105" t="str">
        <f t="shared" si="501"/>
        <v/>
      </c>
      <c r="AW102" s="105" t="str">
        <f t="shared" si="501"/>
        <v/>
      </c>
      <c r="AX102" s="105" t="str">
        <f t="shared" si="501"/>
        <v/>
      </c>
      <c r="AY102" s="105" t="str">
        <f t="shared" si="501"/>
        <v/>
      </c>
      <c r="AZ102" s="105" t="str">
        <f t="shared" si="501"/>
        <v/>
      </c>
      <c r="BA102" s="105" t="str">
        <f t="shared" si="501"/>
        <v/>
      </c>
      <c r="BB102" s="105" t="str">
        <f t="shared" si="501"/>
        <v/>
      </c>
      <c r="BC102" s="105" t="str">
        <f t="shared" si="501"/>
        <v/>
      </c>
      <c r="BD102" s="105" t="str">
        <f t="shared" si="501"/>
        <v/>
      </c>
      <c r="BE102" s="105" t="str">
        <f t="shared" si="501"/>
        <v/>
      </c>
      <c r="BF102" s="105" t="str">
        <f t="shared" si="501"/>
        <v/>
      </c>
      <c r="BG102" s="105" t="str">
        <f t="shared" si="501"/>
        <v/>
      </c>
      <c r="BH102" s="105" t="str">
        <f t="shared" si="501"/>
        <v/>
      </c>
      <c r="BI102" s="105" t="str">
        <f t="shared" ref="BI102:BZ102" si="502">IF($C102="","",SUM($AO102:AQ102))</f>
        <v/>
      </c>
      <c r="BJ102" s="105" t="str">
        <f t="shared" si="502"/>
        <v/>
      </c>
      <c r="BK102" s="105" t="str">
        <f t="shared" si="502"/>
        <v/>
      </c>
      <c r="BL102" s="105" t="str">
        <f t="shared" si="502"/>
        <v/>
      </c>
      <c r="BM102" s="105" t="str">
        <f t="shared" si="502"/>
        <v/>
      </c>
      <c r="BN102" s="105" t="str">
        <f t="shared" si="502"/>
        <v/>
      </c>
      <c r="BO102" s="105" t="str">
        <f t="shared" si="502"/>
        <v/>
      </c>
      <c r="BP102" s="105" t="str">
        <f t="shared" si="502"/>
        <v/>
      </c>
      <c r="BQ102" s="105" t="str">
        <f t="shared" si="502"/>
        <v/>
      </c>
      <c r="BR102" s="105" t="str">
        <f t="shared" si="502"/>
        <v/>
      </c>
      <c r="BS102" s="105" t="str">
        <f t="shared" si="502"/>
        <v/>
      </c>
      <c r="BT102" s="105" t="str">
        <f t="shared" si="502"/>
        <v/>
      </c>
      <c r="BU102" s="105" t="str">
        <f t="shared" si="502"/>
        <v/>
      </c>
      <c r="BV102" s="105" t="str">
        <f t="shared" si="502"/>
        <v/>
      </c>
      <c r="BW102" s="105" t="str">
        <f t="shared" si="502"/>
        <v/>
      </c>
      <c r="BX102" s="105" t="str">
        <f t="shared" si="502"/>
        <v/>
      </c>
      <c r="BY102" s="105" t="str">
        <f t="shared" si="502"/>
        <v/>
      </c>
      <c r="BZ102" s="105" t="str">
        <f t="shared" si="502"/>
        <v/>
      </c>
      <c r="CA102" s="158" t="str">
        <f>IF(OR($C102="",$F102=""),"",IF(ABS(BI102-BI103)&gt;2,BI102,IF(ABS(BJ102-BJ103)&gt;1,BJ102,IF(BK102&lt;&gt;BK103,BK102,IF(BL102&lt;&gt;BL103,BL102,IF(BM102&lt;&gt;BM103,BM102,IF(BN102&lt;&gt;BN103,BN102,IF(BO102&lt;&gt;BO103,BO102,IF(BP102&lt;&gt;BP103,BP102,IF(BQ102&lt;&gt;BQ103,BQ102,IF(BR102&lt;&gt;BR103,BR102,IF(BS102&lt;&gt;BS103,BS102,IF(BT102&lt;&gt;BT103,BT102,IF(BU102&lt;&gt;BU103,BU102,IF(BV102&lt;&gt;BV103,BV102,IF(BW102&lt;&gt;BW103,BW102,IF(BX102&lt;&gt;BX103,BX102,IF(BY102&lt;&gt;BY103,BY102,IF(BZ102&lt;&gt;BZ103,BZ102,CONCATENATE(BZ102,"?"))))))))))))))))))))</f>
        <v/>
      </c>
      <c r="CB102" s="158" t="str">
        <f>IF(OR($C102="",$F102=""),"",IF(U102+AI102&gt;U103+AI103,1,IF(U102+AI102&lt;U103+AI103,2,IF(CC102&gt;CD102,1,IF(CC102&lt;CD102,2,IF(U102+AI102+AN102&gt;U103+AI103+AN103,1,IF(U102+AI102+AN102&lt;U103+AI103+AN103,2,IF(AI102+AN102&gt;U103,1,IF(AI102+AN102&lt;U103,2,IF(CA102&gt;CA103,1,IF(CA103&gt;CA102,2,0)))))))))))</f>
        <v/>
      </c>
      <c r="CC102" s="105" t="str">
        <f>IF(OR($C102="",$F102=""),"",(AI102+AN102)*$F$2)</f>
        <v/>
      </c>
      <c r="CD102" s="105" t="str">
        <f>IF(OR($C102="",$F102=""),"",U103*$F$2)</f>
        <v/>
      </c>
      <c r="CE102" s="105" t="str">
        <f>IF(OR($C102="",$F102=""),"",CONCATENATE(RIGHT(C102,5)," ",REPT(" ",31-LEN(C102)),LEFT(C102,LEN(C102)-6),"  "))</f>
        <v/>
      </c>
      <c r="CF102" s="105" t="str">
        <f>IF(OR($C102="",$F102=""),"",CONCATENATE(RIGHT(C102,5)," ",REPT(" ",31-LEN(C102)),IF(CB102=1,"[b]",""),IF(AND(CB102=1,D$1&lt;&gt;""),CONCATENATE("[color=",D$1,"]"),IF(AND(CB102=2,D$2&lt;&gt;""),CONCATENATE("[color=",D$2,"]"),"")),LEFT(C102,LEN(C102)-6),IF(CB102=1,CONCATENATE(IF(D$1&lt;&gt;"","[/color]",""),"[/b]"),IF(AND(CB102=2,D$2&lt;&gt;""),"[/color]","")),"  "))</f>
        <v/>
      </c>
      <c r="CG102" s="156" t="str">
        <f>IF(OR($C102="",$F102=""),"",IF(OR(AND(U102+AI102=U103+AI103,CC102&gt;CD102),AND(U102=AI103,U103=AI102,AN102=AN103,AN102&gt;0)),"a",IF(AND(U102=AI103,U103=AI102,AN102=AN103,CA102&gt;CA103),"p"," ")))</f>
        <v/>
      </c>
      <c r="CH102" s="156" t="str">
        <f>IF(OR($C102="",$F102=""),"",IF(AND(U102=AI103,U103=AI102),CONCATENATE(IF(U102+AI102+AN102&lt;10," ",""),U102+AI102+AN102,"–",U103+AI103+AN103,IF(U103+AI103+AN103&lt;10," ","")),CONCATENATE(IF(U102+AI102&lt;10," ",""),U102+AI102,"–",U103+AI103,IF(U103+AI103&lt;10," ",""))))</f>
        <v/>
      </c>
      <c r="CI102" s="156" t="str">
        <f>IF(OR($C102="",$F102=""),"",IF(AND(U102+AI102=U103+AI103,CC102&lt;CD102),"a",IF(AND(U102=AI103,U103=AI102,AN102=0,AN103=0,CA102&lt;CA103),"p"," ")))</f>
        <v/>
      </c>
      <c r="CJ102" s="156" t="str">
        <f>IF(OR($C102="",$F102=""),"",CONCATENATE("  ",LEFT(C103,LEN(C103)-6),REPT(" ",31-LEN(C103))," ",RIGHT(C103,5)))</f>
        <v/>
      </c>
      <c r="CK102" s="105" t="str">
        <f>IF(OR($C102="",$F102=""),"",CONCATENATE("  ",IF(CB102=2,"[b]",""),IF(AND(CB102=2,D$1&lt;&gt;""),CONCATENATE("[color=",D$1,"]"),IF(AND(CB102=1,D$2&lt;&gt;""),CONCATENATE("[color=",D$2,"]"),"")),LEFT(C103,LEN(C103)-6),IF(CB102=2,CONCATENATE(IF(D$1&lt;&gt;"","[/color]",""),"[/b]"),IF(AND(CB102=1,D$2&lt;&gt;""),"[/color]","")),REPT(" ",31-LEN(C103))," ",RIGHT(C103,5)))</f>
        <v/>
      </c>
      <c r="CL102" s="156" t="str">
        <f>IF(OR($C102="",$F102=""),"",CONCATENATE(IF(U102&lt;10," ",""),U102,"–",U103,IF(U103&lt;10," ","")))</f>
        <v/>
      </c>
      <c r="CM102" s="156" t="str">
        <f>IF(OR($C102="",$F102=""),"",IF(AND(U102=AI103,U103=AI102),CONCATENATE(IF(AI102+AN102&lt;10," ",""),AI102+AN102,"–",AI103+AN103,IF(AI103+AN103&lt;10," ","")),CONCATENATE(IF(AI102&lt;10," ",""),AI102,"–",AI103,IF(AI103&lt;10," ",""))))</f>
        <v/>
      </c>
      <c r="CN102" s="105" t="str">
        <f>IF(OR($C102="",$F102=""),"",IF(AND(U102=AI103,U103=AI102,OR(AN102&lt;&gt;0,AN103&lt;&gt;0)),"(aet)",IF(AND(U102=AI103,U103=AI102,AN102=0,AN103=0),CONCATENATE("(",CA102,"–",CA103," pen)"),"")))</f>
        <v/>
      </c>
    </row>
    <row r="103" ht="9.0" customHeight="1">
      <c r="A103" s="152">
        <f t="shared" si="22"/>
        <v>0</v>
      </c>
      <c r="B103" s="93"/>
      <c r="C103" s="99"/>
      <c r="D103" s="159" t="str">
        <f t="shared" si="6"/>
        <v>   </v>
      </c>
      <c r="E103" s="154" t="str">
        <f t="shared" si="7"/>
        <v>   </v>
      </c>
      <c r="F103" s="155" t="str">
        <f t="array" ref="F103">IFERROR(IF($C103="","",INDEX(Entries!$J$2:$K999,MATCH(1,($C103=Entries!$J$2:$J999)*(Entries!$C$2:$C999=$B103),0),2)),"")</f>
        <v/>
      </c>
      <c r="G103" s="106" t="str">
        <f>IF(F103="","",F102)</f>
        <v/>
      </c>
      <c r="H103" s="106" t="str">
        <f t="shared" si="8"/>
        <v/>
      </c>
      <c r="I103" s="156" t="str">
        <f t="shared" ref="I103:T103" si="503">IF($H103="","",IF(RAND()&lt;$H103,1,0))</f>
        <v/>
      </c>
      <c r="J103" s="156" t="str">
        <f t="shared" si="503"/>
        <v/>
      </c>
      <c r="K103" s="156" t="str">
        <f t="shared" si="503"/>
        <v/>
      </c>
      <c r="L103" s="156" t="str">
        <f t="shared" si="503"/>
        <v/>
      </c>
      <c r="M103" s="156" t="str">
        <f t="shared" si="503"/>
        <v/>
      </c>
      <c r="N103" s="156" t="str">
        <f t="shared" si="503"/>
        <v/>
      </c>
      <c r="O103" s="156" t="str">
        <f t="shared" si="503"/>
        <v/>
      </c>
      <c r="P103" s="156" t="str">
        <f t="shared" si="503"/>
        <v/>
      </c>
      <c r="Q103" s="156" t="str">
        <f t="shared" si="503"/>
        <v/>
      </c>
      <c r="R103" s="156" t="str">
        <f t="shared" si="503"/>
        <v/>
      </c>
      <c r="S103" s="156" t="str">
        <f t="shared" si="503"/>
        <v/>
      </c>
      <c r="T103" s="156" t="str">
        <f t="shared" si="503"/>
        <v/>
      </c>
      <c r="U103" s="157" t="str">
        <f t="shared" si="10"/>
        <v/>
      </c>
      <c r="V103" s="106" t="str">
        <f t="shared" si="11"/>
        <v/>
      </c>
      <c r="W103" s="156" t="str">
        <f t="shared" ref="W103:AH103" si="504">IF($V103="","",IF(RAND()&lt;$V103,1,0))</f>
        <v/>
      </c>
      <c r="X103" s="156" t="str">
        <f t="shared" si="504"/>
        <v/>
      </c>
      <c r="Y103" s="156" t="str">
        <f t="shared" si="504"/>
        <v/>
      </c>
      <c r="Z103" s="156" t="str">
        <f t="shared" si="504"/>
        <v/>
      </c>
      <c r="AA103" s="156" t="str">
        <f t="shared" si="504"/>
        <v/>
      </c>
      <c r="AB103" s="156" t="str">
        <f t="shared" si="504"/>
        <v/>
      </c>
      <c r="AC103" s="156" t="str">
        <f t="shared" si="504"/>
        <v/>
      </c>
      <c r="AD103" s="156" t="str">
        <f t="shared" si="504"/>
        <v/>
      </c>
      <c r="AE103" s="156" t="str">
        <f t="shared" si="504"/>
        <v/>
      </c>
      <c r="AF103" s="156" t="str">
        <f t="shared" si="504"/>
        <v/>
      </c>
      <c r="AG103" s="156" t="str">
        <f t="shared" si="504"/>
        <v/>
      </c>
      <c r="AH103" s="156" t="str">
        <f t="shared" si="504"/>
        <v/>
      </c>
      <c r="AI103" s="157" t="str">
        <f t="shared" si="13"/>
        <v/>
      </c>
      <c r="AJ103" s="156" t="str">
        <f t="shared" ref="AJ103:AM103" si="505">IF($V103="","",IF(RAND()&lt;$V103,1,0))</f>
        <v/>
      </c>
      <c r="AK103" s="156" t="str">
        <f t="shared" si="505"/>
        <v/>
      </c>
      <c r="AL103" s="156" t="str">
        <f t="shared" si="505"/>
        <v/>
      </c>
      <c r="AM103" s="156" t="str">
        <f t="shared" si="505"/>
        <v/>
      </c>
      <c r="AN103" s="157" t="str">
        <f>IF($V102="","",IF(OR(AND($F$2=TRUE,U103+(2*AI103)=(2*U102)+AI102),AND($F$2=0,U103+AI103=U102+AI102)),SUM($AJ103:$AM103),0))</f>
        <v/>
      </c>
      <c r="AO103" s="105" t="str">
        <f t="shared" ref="AO103:BH103" si="506">IF(OR($C103="",$F103=""),"",IF(RAND()&lt;0.65,1,0))</f>
        <v/>
      </c>
      <c r="AP103" s="105" t="str">
        <f t="shared" si="506"/>
        <v/>
      </c>
      <c r="AQ103" s="105" t="str">
        <f t="shared" si="506"/>
        <v/>
      </c>
      <c r="AR103" s="105" t="str">
        <f t="shared" si="506"/>
        <v/>
      </c>
      <c r="AS103" s="105" t="str">
        <f t="shared" si="506"/>
        <v/>
      </c>
      <c r="AT103" s="105" t="str">
        <f t="shared" si="506"/>
        <v/>
      </c>
      <c r="AU103" s="105" t="str">
        <f t="shared" si="506"/>
        <v/>
      </c>
      <c r="AV103" s="105" t="str">
        <f t="shared" si="506"/>
        <v/>
      </c>
      <c r="AW103" s="105" t="str">
        <f t="shared" si="506"/>
        <v/>
      </c>
      <c r="AX103" s="105" t="str">
        <f t="shared" si="506"/>
        <v/>
      </c>
      <c r="AY103" s="105" t="str">
        <f t="shared" si="506"/>
        <v/>
      </c>
      <c r="AZ103" s="105" t="str">
        <f t="shared" si="506"/>
        <v/>
      </c>
      <c r="BA103" s="105" t="str">
        <f t="shared" si="506"/>
        <v/>
      </c>
      <c r="BB103" s="105" t="str">
        <f t="shared" si="506"/>
        <v/>
      </c>
      <c r="BC103" s="105" t="str">
        <f t="shared" si="506"/>
        <v/>
      </c>
      <c r="BD103" s="105" t="str">
        <f t="shared" si="506"/>
        <v/>
      </c>
      <c r="BE103" s="105" t="str">
        <f t="shared" si="506"/>
        <v/>
      </c>
      <c r="BF103" s="105" t="str">
        <f t="shared" si="506"/>
        <v/>
      </c>
      <c r="BG103" s="105" t="str">
        <f t="shared" si="506"/>
        <v/>
      </c>
      <c r="BH103" s="105" t="str">
        <f t="shared" si="506"/>
        <v/>
      </c>
      <c r="BI103" s="105" t="str">
        <f t="shared" ref="BI103:BZ103" si="507">IF($C103="","",SUM($AO103:AQ103))</f>
        <v/>
      </c>
      <c r="BJ103" s="105" t="str">
        <f t="shared" si="507"/>
        <v/>
      </c>
      <c r="BK103" s="105" t="str">
        <f t="shared" si="507"/>
        <v/>
      </c>
      <c r="BL103" s="105" t="str">
        <f t="shared" si="507"/>
        <v/>
      </c>
      <c r="BM103" s="105" t="str">
        <f t="shared" si="507"/>
        <v/>
      </c>
      <c r="BN103" s="105" t="str">
        <f t="shared" si="507"/>
        <v/>
      </c>
      <c r="BO103" s="105" t="str">
        <f t="shared" si="507"/>
        <v/>
      </c>
      <c r="BP103" s="105" t="str">
        <f t="shared" si="507"/>
        <v/>
      </c>
      <c r="BQ103" s="105" t="str">
        <f t="shared" si="507"/>
        <v/>
      </c>
      <c r="BR103" s="105" t="str">
        <f t="shared" si="507"/>
        <v/>
      </c>
      <c r="BS103" s="105" t="str">
        <f t="shared" si="507"/>
        <v/>
      </c>
      <c r="BT103" s="105" t="str">
        <f t="shared" si="507"/>
        <v/>
      </c>
      <c r="BU103" s="105" t="str">
        <f t="shared" si="507"/>
        <v/>
      </c>
      <c r="BV103" s="105" t="str">
        <f t="shared" si="507"/>
        <v/>
      </c>
      <c r="BW103" s="105" t="str">
        <f t="shared" si="507"/>
        <v/>
      </c>
      <c r="BX103" s="105" t="str">
        <f t="shared" si="507"/>
        <v/>
      </c>
      <c r="BY103" s="105" t="str">
        <f t="shared" si="507"/>
        <v/>
      </c>
      <c r="BZ103" s="105" t="str">
        <f t="shared" si="507"/>
        <v/>
      </c>
      <c r="CA103" s="158" t="str">
        <f>IF(OR($C103="",$F103=""),"",IF(ABS(BI103-BI102)&gt;2,BI103,IF(ABS(BJ103-BJ102)&gt;1,BJ103,IF(BK103&lt;&gt;BK102,BK103,IF(BL103&lt;&gt;BL102,BL103,IF(BM103&lt;&gt;BM102,BM103,IF(BN103&lt;&gt;BN102,BN103,IF(BO103&lt;&gt;BO102,BO103,IF(BP103&lt;&gt;BP102,BP103,IF(BQ103&lt;&gt;BQ102,BQ103,IF(BR103&lt;&gt;BR102,BR103,IF(BS103&lt;&gt;BS102,BS103,IF(BT103&lt;&gt;BT102,BT103,IF(BU103&lt;&gt;BU102,BU103,IF(BV103&lt;&gt;BV102,BV103,IF(BW103&lt;&gt;BW102,BW103,IF(BX103&lt;&gt;BX102,BX103,IF(BY103&lt;&gt;BY102,BY103,IF(BZ103&lt;&gt;BZ102,BZ103,CONCATENATE(BZ103,"?"))))))))))))))))))))</f>
        <v/>
      </c>
      <c r="CB103" s="158"/>
      <c r="CC103" s="158"/>
      <c r="CD103" s="158"/>
      <c r="CE103" s="158" t="str">
        <f>IF(AND(C102&lt;&gt;"",C103&lt;&gt;"",F102="",F103=""),"You need to select the competition in column B","")</f>
        <v/>
      </c>
      <c r="CF103" s="105"/>
      <c r="CG103" s="156"/>
      <c r="CH103" s="156"/>
      <c r="CI103" s="156"/>
      <c r="CJ103" s="156"/>
      <c r="CK103" s="105"/>
      <c r="CL103" s="156"/>
      <c r="CM103" s="156"/>
      <c r="CN103" s="105"/>
    </row>
    <row r="104" ht="9.0" customHeight="1">
      <c r="A104" s="152">
        <f t="shared" si="22"/>
        <v>1</v>
      </c>
      <c r="B104" s="93"/>
      <c r="C104" s="99"/>
      <c r="D104" s="153" t="str">
        <f t="shared" si="6"/>
        <v>   </v>
      </c>
      <c r="E104" s="154" t="str">
        <f t="shared" si="7"/>
        <v>   </v>
      </c>
      <c r="F104" s="155" t="str">
        <f t="array" ref="F104">IFERROR(IF($C104="","",INDEX(Entries!$J$2:$K999,MATCH(1,($C104=Entries!$J$2:$J999)*(Entries!$C$2:$C999=$B104),0),2)),"")</f>
        <v/>
      </c>
      <c r="G104" s="106" t="str">
        <f>IF(F104="","",F105)</f>
        <v/>
      </c>
      <c r="H104" s="106" t="str">
        <f t="shared" si="8"/>
        <v/>
      </c>
      <c r="I104" s="156" t="str">
        <f t="shared" ref="I104:T104" si="508">IF($H104="","",IF(RAND()&lt;$H104,1,0))</f>
        <v/>
      </c>
      <c r="J104" s="156" t="str">
        <f t="shared" si="508"/>
        <v/>
      </c>
      <c r="K104" s="156" t="str">
        <f t="shared" si="508"/>
        <v/>
      </c>
      <c r="L104" s="156" t="str">
        <f t="shared" si="508"/>
        <v/>
      </c>
      <c r="M104" s="156" t="str">
        <f t="shared" si="508"/>
        <v/>
      </c>
      <c r="N104" s="156" t="str">
        <f t="shared" si="508"/>
        <v/>
      </c>
      <c r="O104" s="156" t="str">
        <f t="shared" si="508"/>
        <v/>
      </c>
      <c r="P104" s="156" t="str">
        <f t="shared" si="508"/>
        <v/>
      </c>
      <c r="Q104" s="156" t="str">
        <f t="shared" si="508"/>
        <v/>
      </c>
      <c r="R104" s="156" t="str">
        <f t="shared" si="508"/>
        <v/>
      </c>
      <c r="S104" s="156" t="str">
        <f t="shared" si="508"/>
        <v/>
      </c>
      <c r="T104" s="156" t="str">
        <f t="shared" si="508"/>
        <v/>
      </c>
      <c r="U104" s="157" t="str">
        <f t="shared" si="10"/>
        <v/>
      </c>
      <c r="V104" s="106" t="str">
        <f t="shared" si="11"/>
        <v/>
      </c>
      <c r="W104" s="156" t="str">
        <f t="shared" ref="W104:AH104" si="509">IF($V104="","",IF(RAND()&lt;$V104,1,0))</f>
        <v/>
      </c>
      <c r="X104" s="156" t="str">
        <f t="shared" si="509"/>
        <v/>
      </c>
      <c r="Y104" s="156" t="str">
        <f t="shared" si="509"/>
        <v/>
      </c>
      <c r="Z104" s="156" t="str">
        <f t="shared" si="509"/>
        <v/>
      </c>
      <c r="AA104" s="156" t="str">
        <f t="shared" si="509"/>
        <v/>
      </c>
      <c r="AB104" s="156" t="str">
        <f t="shared" si="509"/>
        <v/>
      </c>
      <c r="AC104" s="156" t="str">
        <f t="shared" si="509"/>
        <v/>
      </c>
      <c r="AD104" s="156" t="str">
        <f t="shared" si="509"/>
        <v/>
      </c>
      <c r="AE104" s="156" t="str">
        <f t="shared" si="509"/>
        <v/>
      </c>
      <c r="AF104" s="156" t="str">
        <f t="shared" si="509"/>
        <v/>
      </c>
      <c r="AG104" s="156" t="str">
        <f t="shared" si="509"/>
        <v/>
      </c>
      <c r="AH104" s="156" t="str">
        <f t="shared" si="509"/>
        <v/>
      </c>
      <c r="AI104" s="157" t="str">
        <f t="shared" si="13"/>
        <v/>
      </c>
      <c r="AJ104" s="156" t="str">
        <f t="shared" ref="AJ104:AM104" si="510">IF($V104="","",IF(RAND()&lt;$V104,1,0))</f>
        <v/>
      </c>
      <c r="AK104" s="156" t="str">
        <f t="shared" si="510"/>
        <v/>
      </c>
      <c r="AL104" s="156" t="str">
        <f t="shared" si="510"/>
        <v/>
      </c>
      <c r="AM104" s="156" t="str">
        <f t="shared" si="510"/>
        <v/>
      </c>
      <c r="AN104" s="157" t="str">
        <f>IF($V104="","",IF(OR(AND($F$2=TRUE,U104+(2*AI104)=(2*U105)+AI105),AND($F$2=0,U104+AI104=U105+AI105)),SUM($AJ104:$AM104),0))</f>
        <v/>
      </c>
      <c r="AO104" s="105" t="str">
        <f t="shared" ref="AO104:BH104" si="511">IF(OR($C104="",$F104=""),"",IF(RAND()&lt;0.65,1,0))</f>
        <v/>
      </c>
      <c r="AP104" s="105" t="str">
        <f t="shared" si="511"/>
        <v/>
      </c>
      <c r="AQ104" s="105" t="str">
        <f t="shared" si="511"/>
        <v/>
      </c>
      <c r="AR104" s="105" t="str">
        <f t="shared" si="511"/>
        <v/>
      </c>
      <c r="AS104" s="105" t="str">
        <f t="shared" si="511"/>
        <v/>
      </c>
      <c r="AT104" s="105" t="str">
        <f t="shared" si="511"/>
        <v/>
      </c>
      <c r="AU104" s="105" t="str">
        <f t="shared" si="511"/>
        <v/>
      </c>
      <c r="AV104" s="105" t="str">
        <f t="shared" si="511"/>
        <v/>
      </c>
      <c r="AW104" s="105" t="str">
        <f t="shared" si="511"/>
        <v/>
      </c>
      <c r="AX104" s="105" t="str">
        <f t="shared" si="511"/>
        <v/>
      </c>
      <c r="AY104" s="105" t="str">
        <f t="shared" si="511"/>
        <v/>
      </c>
      <c r="AZ104" s="105" t="str">
        <f t="shared" si="511"/>
        <v/>
      </c>
      <c r="BA104" s="105" t="str">
        <f t="shared" si="511"/>
        <v/>
      </c>
      <c r="BB104" s="105" t="str">
        <f t="shared" si="511"/>
        <v/>
      </c>
      <c r="BC104" s="105" t="str">
        <f t="shared" si="511"/>
        <v/>
      </c>
      <c r="BD104" s="105" t="str">
        <f t="shared" si="511"/>
        <v/>
      </c>
      <c r="BE104" s="105" t="str">
        <f t="shared" si="511"/>
        <v/>
      </c>
      <c r="BF104" s="105" t="str">
        <f t="shared" si="511"/>
        <v/>
      </c>
      <c r="BG104" s="105" t="str">
        <f t="shared" si="511"/>
        <v/>
      </c>
      <c r="BH104" s="105" t="str">
        <f t="shared" si="511"/>
        <v/>
      </c>
      <c r="BI104" s="105" t="str">
        <f t="shared" ref="BI104:BZ104" si="512">IF($C104="","",SUM($AO104:AQ104))</f>
        <v/>
      </c>
      <c r="BJ104" s="105" t="str">
        <f t="shared" si="512"/>
        <v/>
      </c>
      <c r="BK104" s="105" t="str">
        <f t="shared" si="512"/>
        <v/>
      </c>
      <c r="BL104" s="105" t="str">
        <f t="shared" si="512"/>
        <v/>
      </c>
      <c r="BM104" s="105" t="str">
        <f t="shared" si="512"/>
        <v/>
      </c>
      <c r="BN104" s="105" t="str">
        <f t="shared" si="512"/>
        <v/>
      </c>
      <c r="BO104" s="105" t="str">
        <f t="shared" si="512"/>
        <v/>
      </c>
      <c r="BP104" s="105" t="str">
        <f t="shared" si="512"/>
        <v/>
      </c>
      <c r="BQ104" s="105" t="str">
        <f t="shared" si="512"/>
        <v/>
      </c>
      <c r="BR104" s="105" t="str">
        <f t="shared" si="512"/>
        <v/>
      </c>
      <c r="BS104" s="105" t="str">
        <f t="shared" si="512"/>
        <v/>
      </c>
      <c r="BT104" s="105" t="str">
        <f t="shared" si="512"/>
        <v/>
      </c>
      <c r="BU104" s="105" t="str">
        <f t="shared" si="512"/>
        <v/>
      </c>
      <c r="BV104" s="105" t="str">
        <f t="shared" si="512"/>
        <v/>
      </c>
      <c r="BW104" s="105" t="str">
        <f t="shared" si="512"/>
        <v/>
      </c>
      <c r="BX104" s="105" t="str">
        <f t="shared" si="512"/>
        <v/>
      </c>
      <c r="BY104" s="105" t="str">
        <f t="shared" si="512"/>
        <v/>
      </c>
      <c r="BZ104" s="105" t="str">
        <f t="shared" si="512"/>
        <v/>
      </c>
      <c r="CA104" s="158" t="str">
        <f>IF(OR($C104="",$F104=""),"",IF(ABS(BI104-BI105)&gt;2,BI104,IF(ABS(BJ104-BJ105)&gt;1,BJ104,IF(BK104&lt;&gt;BK105,BK104,IF(BL104&lt;&gt;BL105,BL104,IF(BM104&lt;&gt;BM105,BM104,IF(BN104&lt;&gt;BN105,BN104,IF(BO104&lt;&gt;BO105,BO104,IF(BP104&lt;&gt;BP105,BP104,IF(BQ104&lt;&gt;BQ105,BQ104,IF(BR104&lt;&gt;BR105,BR104,IF(BS104&lt;&gt;BS105,BS104,IF(BT104&lt;&gt;BT105,BT104,IF(BU104&lt;&gt;BU105,BU104,IF(BV104&lt;&gt;BV105,BV104,IF(BW104&lt;&gt;BW105,BW104,IF(BX104&lt;&gt;BX105,BX104,IF(BY104&lt;&gt;BY105,BY104,IF(BZ104&lt;&gt;BZ105,BZ104,CONCATENATE(BZ104,"?"))))))))))))))))))))</f>
        <v/>
      </c>
      <c r="CB104" s="158" t="str">
        <f>IF(OR($C104="",$F104=""),"",IF(U104+AI104&gt;U105+AI105,1,IF(U104+AI104&lt;U105+AI105,2,IF(CC104&gt;CD104,1,IF(CC104&lt;CD104,2,IF(U104+AI104+AN104&gt;U105+AI105+AN105,1,IF(U104+AI104+AN104&lt;U105+AI105+AN105,2,IF(AI104+AN104&gt;U105,1,IF(AI104+AN104&lt;U105,2,IF(CA104&gt;CA105,1,IF(CA105&gt;CA104,2,0)))))))))))</f>
        <v/>
      </c>
      <c r="CC104" s="105" t="str">
        <f>IF(OR($C104="",$F104=""),"",(AI104+AN104)*$F$2)</f>
        <v/>
      </c>
      <c r="CD104" s="105" t="str">
        <f>IF(OR($C104="",$F104=""),"",U105*$F$2)</f>
        <v/>
      </c>
      <c r="CE104" s="105" t="str">
        <f>IF(OR($C104="",$F104=""),"",CONCATENATE(RIGHT(C104,5)," ",REPT(" ",31-LEN(C104)),LEFT(C104,LEN(C104)-6),"  "))</f>
        <v/>
      </c>
      <c r="CF104" s="105" t="str">
        <f>IF(OR($C104="",$F104=""),"",CONCATENATE(RIGHT(C104,5)," ",REPT(" ",31-LEN(C104)),IF(CB104=1,"[b]",""),IF(AND(CB104=1,D$1&lt;&gt;""),CONCATENATE("[color=",D$1,"]"),IF(AND(CB104=2,D$2&lt;&gt;""),CONCATENATE("[color=",D$2,"]"),"")),LEFT(C104,LEN(C104)-6),IF(CB104=1,CONCATENATE(IF(D$1&lt;&gt;"","[/color]",""),"[/b]"),IF(AND(CB104=2,D$2&lt;&gt;""),"[/color]","")),"  "))</f>
        <v/>
      </c>
      <c r="CG104" s="156" t="str">
        <f>IF(OR($C104="",$F104=""),"",IF(OR(AND(U104+AI104=U105+AI105,CC104&gt;CD104),AND(U104=AI105,U105=AI104,AN104=AN105,AN104&gt;0)),"a",IF(AND(U104=AI105,U105=AI104,AN104=AN105,CA104&gt;CA105),"p"," ")))</f>
        <v/>
      </c>
      <c r="CH104" s="156" t="str">
        <f>IF(OR($C104="",$F104=""),"",IF(AND(U104=AI105,U105=AI104),CONCATENATE(IF(U104+AI104+AN104&lt;10," ",""),U104+AI104+AN104,"–",U105+AI105+AN105,IF(U105+AI105+AN105&lt;10," ","")),CONCATENATE(IF(U104+AI104&lt;10," ",""),U104+AI104,"–",U105+AI105,IF(U105+AI105&lt;10," ",""))))</f>
        <v/>
      </c>
      <c r="CI104" s="156" t="str">
        <f>IF(OR($C104="",$F104=""),"",IF(AND(U104+AI104=U105+AI105,CC104&lt;CD104),"a",IF(AND(U104=AI105,U105=AI104,AN104=0,AN105=0,CA104&lt;CA105),"p"," ")))</f>
        <v/>
      </c>
      <c r="CJ104" s="156" t="str">
        <f>IF(OR($C104="",$F104=""),"",CONCATENATE("  ",LEFT(C105,LEN(C105)-6),REPT(" ",31-LEN(C105))," ",RIGHT(C105,5)))</f>
        <v/>
      </c>
      <c r="CK104" s="105" t="str">
        <f>IF(OR($C104="",$F104=""),"",CONCATENATE("  ",IF(CB104=2,"[b]",""),IF(AND(CB104=2,D$1&lt;&gt;""),CONCATENATE("[color=",D$1,"]"),IF(AND(CB104=1,D$2&lt;&gt;""),CONCATENATE("[color=",D$2,"]"),"")),LEFT(C105,LEN(C105)-6),IF(CB104=2,CONCATENATE(IF(D$1&lt;&gt;"","[/color]",""),"[/b]"),IF(AND(CB104=1,D$2&lt;&gt;""),"[/color]","")),REPT(" ",31-LEN(C105))," ",RIGHT(C105,5)))</f>
        <v/>
      </c>
      <c r="CL104" s="156" t="str">
        <f>IF(OR($C104="",$F104=""),"",CONCATENATE(IF(U104&lt;10," ",""),U104,"–",U105,IF(U105&lt;10," ","")))</f>
        <v/>
      </c>
      <c r="CM104" s="156" t="str">
        <f>IF(OR($C104="",$F104=""),"",IF(AND(U104=AI105,U105=AI104),CONCATENATE(IF(AI104+AN104&lt;10," ",""),AI104+AN104,"–",AI105+AN105,IF(AI105+AN105&lt;10," ","")),CONCATENATE(IF(AI104&lt;10," ",""),AI104,"–",AI105,IF(AI105&lt;10," ",""))))</f>
        <v/>
      </c>
      <c r="CN104" s="105" t="str">
        <f>IF(OR($C104="",$F104=""),"",IF(AND(U104=AI105,U105=AI104,OR(AN104&lt;&gt;0,AN105&lt;&gt;0)),"(aet)",IF(AND(U104=AI105,U105=AI104,AN104=0,AN105=0),CONCATENATE("(",CA104,"–",CA105," pen)"),"")))</f>
        <v/>
      </c>
    </row>
    <row r="105" ht="9.0" customHeight="1">
      <c r="A105" s="152">
        <f t="shared" si="22"/>
        <v>1</v>
      </c>
      <c r="B105" s="93"/>
      <c r="C105" s="99"/>
      <c r="D105" s="159" t="str">
        <f t="shared" si="6"/>
        <v>   </v>
      </c>
      <c r="E105" s="154" t="str">
        <f t="shared" si="7"/>
        <v>   </v>
      </c>
      <c r="F105" s="155" t="str">
        <f t="array" ref="F105">IFERROR(IF($C105="","",INDEX(Entries!$J$2:$K999,MATCH(1,($C105=Entries!$J$2:$J999)*(Entries!$C$2:$C999=$B105),0),2)),"")</f>
        <v/>
      </c>
      <c r="G105" s="106" t="str">
        <f>IF(F105="","",F104)</f>
        <v/>
      </c>
      <c r="H105" s="106" t="str">
        <f t="shared" si="8"/>
        <v/>
      </c>
      <c r="I105" s="156" t="str">
        <f t="shared" ref="I105:T105" si="513">IF($H105="","",IF(RAND()&lt;$H105,1,0))</f>
        <v/>
      </c>
      <c r="J105" s="156" t="str">
        <f t="shared" si="513"/>
        <v/>
      </c>
      <c r="K105" s="156" t="str">
        <f t="shared" si="513"/>
        <v/>
      </c>
      <c r="L105" s="156" t="str">
        <f t="shared" si="513"/>
        <v/>
      </c>
      <c r="M105" s="156" t="str">
        <f t="shared" si="513"/>
        <v/>
      </c>
      <c r="N105" s="156" t="str">
        <f t="shared" si="513"/>
        <v/>
      </c>
      <c r="O105" s="156" t="str">
        <f t="shared" si="513"/>
        <v/>
      </c>
      <c r="P105" s="156" t="str">
        <f t="shared" si="513"/>
        <v/>
      </c>
      <c r="Q105" s="156" t="str">
        <f t="shared" si="513"/>
        <v/>
      </c>
      <c r="R105" s="156" t="str">
        <f t="shared" si="513"/>
        <v/>
      </c>
      <c r="S105" s="156" t="str">
        <f t="shared" si="513"/>
        <v/>
      </c>
      <c r="T105" s="156" t="str">
        <f t="shared" si="513"/>
        <v/>
      </c>
      <c r="U105" s="157" t="str">
        <f t="shared" si="10"/>
        <v/>
      </c>
      <c r="V105" s="106" t="str">
        <f t="shared" si="11"/>
        <v/>
      </c>
      <c r="W105" s="156" t="str">
        <f t="shared" ref="W105:AH105" si="514">IF($V105="","",IF(RAND()&lt;$V105,1,0))</f>
        <v/>
      </c>
      <c r="X105" s="156" t="str">
        <f t="shared" si="514"/>
        <v/>
      </c>
      <c r="Y105" s="156" t="str">
        <f t="shared" si="514"/>
        <v/>
      </c>
      <c r="Z105" s="156" t="str">
        <f t="shared" si="514"/>
        <v/>
      </c>
      <c r="AA105" s="156" t="str">
        <f t="shared" si="514"/>
        <v/>
      </c>
      <c r="AB105" s="156" t="str">
        <f t="shared" si="514"/>
        <v/>
      </c>
      <c r="AC105" s="156" t="str">
        <f t="shared" si="514"/>
        <v/>
      </c>
      <c r="AD105" s="156" t="str">
        <f t="shared" si="514"/>
        <v/>
      </c>
      <c r="AE105" s="156" t="str">
        <f t="shared" si="514"/>
        <v/>
      </c>
      <c r="AF105" s="156" t="str">
        <f t="shared" si="514"/>
        <v/>
      </c>
      <c r="AG105" s="156" t="str">
        <f t="shared" si="514"/>
        <v/>
      </c>
      <c r="AH105" s="156" t="str">
        <f t="shared" si="514"/>
        <v/>
      </c>
      <c r="AI105" s="157" t="str">
        <f t="shared" si="13"/>
        <v/>
      </c>
      <c r="AJ105" s="156" t="str">
        <f t="shared" ref="AJ105:AM105" si="515">IF($V105="","",IF(RAND()&lt;$V105,1,0))</f>
        <v/>
      </c>
      <c r="AK105" s="156" t="str">
        <f t="shared" si="515"/>
        <v/>
      </c>
      <c r="AL105" s="156" t="str">
        <f t="shared" si="515"/>
        <v/>
      </c>
      <c r="AM105" s="156" t="str">
        <f t="shared" si="515"/>
        <v/>
      </c>
      <c r="AN105" s="157" t="str">
        <f>IF($V104="","",IF(OR(AND($F$2=TRUE,U105+(2*AI105)=(2*U104)+AI104),AND($F$2=0,U105+AI105=U104+AI104)),SUM($AJ105:$AM105),0))</f>
        <v/>
      </c>
      <c r="AO105" s="105" t="str">
        <f t="shared" ref="AO105:BH105" si="516">IF(OR($C105="",$F105=""),"",IF(RAND()&lt;0.65,1,0))</f>
        <v/>
      </c>
      <c r="AP105" s="105" t="str">
        <f t="shared" si="516"/>
        <v/>
      </c>
      <c r="AQ105" s="105" t="str">
        <f t="shared" si="516"/>
        <v/>
      </c>
      <c r="AR105" s="105" t="str">
        <f t="shared" si="516"/>
        <v/>
      </c>
      <c r="AS105" s="105" t="str">
        <f t="shared" si="516"/>
        <v/>
      </c>
      <c r="AT105" s="105" t="str">
        <f t="shared" si="516"/>
        <v/>
      </c>
      <c r="AU105" s="105" t="str">
        <f t="shared" si="516"/>
        <v/>
      </c>
      <c r="AV105" s="105" t="str">
        <f t="shared" si="516"/>
        <v/>
      </c>
      <c r="AW105" s="105" t="str">
        <f t="shared" si="516"/>
        <v/>
      </c>
      <c r="AX105" s="105" t="str">
        <f t="shared" si="516"/>
        <v/>
      </c>
      <c r="AY105" s="105" t="str">
        <f t="shared" si="516"/>
        <v/>
      </c>
      <c r="AZ105" s="105" t="str">
        <f t="shared" si="516"/>
        <v/>
      </c>
      <c r="BA105" s="105" t="str">
        <f t="shared" si="516"/>
        <v/>
      </c>
      <c r="BB105" s="105" t="str">
        <f t="shared" si="516"/>
        <v/>
      </c>
      <c r="BC105" s="105" t="str">
        <f t="shared" si="516"/>
        <v/>
      </c>
      <c r="BD105" s="105" t="str">
        <f t="shared" si="516"/>
        <v/>
      </c>
      <c r="BE105" s="105" t="str">
        <f t="shared" si="516"/>
        <v/>
      </c>
      <c r="BF105" s="105" t="str">
        <f t="shared" si="516"/>
        <v/>
      </c>
      <c r="BG105" s="105" t="str">
        <f t="shared" si="516"/>
        <v/>
      </c>
      <c r="BH105" s="105" t="str">
        <f t="shared" si="516"/>
        <v/>
      </c>
      <c r="BI105" s="105" t="str">
        <f t="shared" ref="BI105:BZ105" si="517">IF($C105="","",SUM($AO105:AQ105))</f>
        <v/>
      </c>
      <c r="BJ105" s="105" t="str">
        <f t="shared" si="517"/>
        <v/>
      </c>
      <c r="BK105" s="105" t="str">
        <f t="shared" si="517"/>
        <v/>
      </c>
      <c r="BL105" s="105" t="str">
        <f t="shared" si="517"/>
        <v/>
      </c>
      <c r="BM105" s="105" t="str">
        <f t="shared" si="517"/>
        <v/>
      </c>
      <c r="BN105" s="105" t="str">
        <f t="shared" si="517"/>
        <v/>
      </c>
      <c r="BO105" s="105" t="str">
        <f t="shared" si="517"/>
        <v/>
      </c>
      <c r="BP105" s="105" t="str">
        <f t="shared" si="517"/>
        <v/>
      </c>
      <c r="BQ105" s="105" t="str">
        <f t="shared" si="517"/>
        <v/>
      </c>
      <c r="BR105" s="105" t="str">
        <f t="shared" si="517"/>
        <v/>
      </c>
      <c r="BS105" s="105" t="str">
        <f t="shared" si="517"/>
        <v/>
      </c>
      <c r="BT105" s="105" t="str">
        <f t="shared" si="517"/>
        <v/>
      </c>
      <c r="BU105" s="105" t="str">
        <f t="shared" si="517"/>
        <v/>
      </c>
      <c r="BV105" s="105" t="str">
        <f t="shared" si="517"/>
        <v/>
      </c>
      <c r="BW105" s="105" t="str">
        <f t="shared" si="517"/>
        <v/>
      </c>
      <c r="BX105" s="105" t="str">
        <f t="shared" si="517"/>
        <v/>
      </c>
      <c r="BY105" s="105" t="str">
        <f t="shared" si="517"/>
        <v/>
      </c>
      <c r="BZ105" s="105" t="str">
        <f t="shared" si="517"/>
        <v/>
      </c>
      <c r="CA105" s="158" t="str">
        <f>IF(OR($C105="",$F105=""),"",IF(ABS(BI105-BI104)&gt;2,BI105,IF(ABS(BJ105-BJ104)&gt;1,BJ105,IF(BK105&lt;&gt;BK104,BK105,IF(BL105&lt;&gt;BL104,BL105,IF(BM105&lt;&gt;BM104,BM105,IF(BN105&lt;&gt;BN104,BN105,IF(BO105&lt;&gt;BO104,BO105,IF(BP105&lt;&gt;BP104,BP105,IF(BQ105&lt;&gt;BQ104,BQ105,IF(BR105&lt;&gt;BR104,BR105,IF(BS105&lt;&gt;BS104,BS105,IF(BT105&lt;&gt;BT104,BT105,IF(BU105&lt;&gt;BU104,BU105,IF(BV105&lt;&gt;BV104,BV105,IF(BW105&lt;&gt;BW104,BW105,IF(BX105&lt;&gt;BX104,BX105,IF(BY105&lt;&gt;BY104,BY105,IF(BZ105&lt;&gt;BZ104,BZ105,CONCATENATE(BZ105,"?"))))))))))))))))))))</f>
        <v/>
      </c>
      <c r="CB105" s="158"/>
      <c r="CC105" s="158"/>
      <c r="CD105" s="158"/>
      <c r="CE105" s="158" t="str">
        <f>IF(AND(C104&lt;&gt;"",C105&lt;&gt;"",F104="",F105=""),"You need to select the competition in column B","")</f>
        <v/>
      </c>
      <c r="CF105" s="105"/>
      <c r="CG105" s="156"/>
      <c r="CH105" s="156"/>
      <c r="CI105" s="156"/>
      <c r="CJ105" s="156"/>
      <c r="CK105" s="105"/>
      <c r="CL105" s="156"/>
      <c r="CM105" s="156"/>
      <c r="CN105" s="105"/>
    </row>
    <row r="106" ht="9.0" customHeight="1">
      <c r="A106" s="152">
        <f t="shared" si="22"/>
        <v>0</v>
      </c>
      <c r="B106" s="93"/>
      <c r="C106" s="99"/>
      <c r="D106" s="153" t="str">
        <f t="shared" si="6"/>
        <v>   </v>
      </c>
      <c r="E106" s="154" t="str">
        <f t="shared" si="7"/>
        <v>   </v>
      </c>
      <c r="F106" s="155" t="str">
        <f t="array" ref="F106">IFERROR(IF($C106="","",INDEX(Entries!$J$2:$K999,MATCH(1,($C106=Entries!$J$2:$J999)*(Entries!$C$2:$C999=$B106),0),2)),"")</f>
        <v/>
      </c>
      <c r="G106" s="106" t="str">
        <f>IF(F106="","",F107)</f>
        <v/>
      </c>
      <c r="H106" s="106" t="str">
        <f t="shared" si="8"/>
        <v/>
      </c>
      <c r="I106" s="156" t="str">
        <f t="shared" ref="I106:T106" si="518">IF($H106="","",IF(RAND()&lt;$H106,1,0))</f>
        <v/>
      </c>
      <c r="J106" s="156" t="str">
        <f t="shared" si="518"/>
        <v/>
      </c>
      <c r="K106" s="156" t="str">
        <f t="shared" si="518"/>
        <v/>
      </c>
      <c r="L106" s="156" t="str">
        <f t="shared" si="518"/>
        <v/>
      </c>
      <c r="M106" s="156" t="str">
        <f t="shared" si="518"/>
        <v/>
      </c>
      <c r="N106" s="156" t="str">
        <f t="shared" si="518"/>
        <v/>
      </c>
      <c r="O106" s="156" t="str">
        <f t="shared" si="518"/>
        <v/>
      </c>
      <c r="P106" s="156" t="str">
        <f t="shared" si="518"/>
        <v/>
      </c>
      <c r="Q106" s="156" t="str">
        <f t="shared" si="518"/>
        <v/>
      </c>
      <c r="R106" s="156" t="str">
        <f t="shared" si="518"/>
        <v/>
      </c>
      <c r="S106" s="156" t="str">
        <f t="shared" si="518"/>
        <v/>
      </c>
      <c r="T106" s="156" t="str">
        <f t="shared" si="518"/>
        <v/>
      </c>
      <c r="U106" s="157" t="str">
        <f t="shared" si="10"/>
        <v/>
      </c>
      <c r="V106" s="106" t="str">
        <f t="shared" si="11"/>
        <v/>
      </c>
      <c r="W106" s="156" t="str">
        <f t="shared" ref="W106:AH106" si="519">IF($V106="","",IF(RAND()&lt;$V106,1,0))</f>
        <v/>
      </c>
      <c r="X106" s="156" t="str">
        <f t="shared" si="519"/>
        <v/>
      </c>
      <c r="Y106" s="156" t="str">
        <f t="shared" si="519"/>
        <v/>
      </c>
      <c r="Z106" s="156" t="str">
        <f t="shared" si="519"/>
        <v/>
      </c>
      <c r="AA106" s="156" t="str">
        <f t="shared" si="519"/>
        <v/>
      </c>
      <c r="AB106" s="156" t="str">
        <f t="shared" si="519"/>
        <v/>
      </c>
      <c r="AC106" s="156" t="str">
        <f t="shared" si="519"/>
        <v/>
      </c>
      <c r="AD106" s="156" t="str">
        <f t="shared" si="519"/>
        <v/>
      </c>
      <c r="AE106" s="156" t="str">
        <f t="shared" si="519"/>
        <v/>
      </c>
      <c r="AF106" s="156" t="str">
        <f t="shared" si="519"/>
        <v/>
      </c>
      <c r="AG106" s="156" t="str">
        <f t="shared" si="519"/>
        <v/>
      </c>
      <c r="AH106" s="156" t="str">
        <f t="shared" si="519"/>
        <v/>
      </c>
      <c r="AI106" s="157" t="str">
        <f t="shared" si="13"/>
        <v/>
      </c>
      <c r="AJ106" s="156" t="str">
        <f t="shared" ref="AJ106:AM106" si="520">IF($V106="","",IF(RAND()&lt;$V106,1,0))</f>
        <v/>
      </c>
      <c r="AK106" s="156" t="str">
        <f t="shared" si="520"/>
        <v/>
      </c>
      <c r="AL106" s="156" t="str">
        <f t="shared" si="520"/>
        <v/>
      </c>
      <c r="AM106" s="156" t="str">
        <f t="shared" si="520"/>
        <v/>
      </c>
      <c r="AN106" s="157" t="str">
        <f>IF($V106="","",IF(OR(AND($F$2=TRUE,U106+(2*AI106)=(2*U107)+AI107),AND($F$2=0,U106+AI106=U107+AI107)),SUM($AJ106:$AM106),0))</f>
        <v/>
      </c>
      <c r="AO106" s="105" t="str">
        <f t="shared" ref="AO106:BH106" si="521">IF(OR($C106="",$F106=""),"",IF(RAND()&lt;0.65,1,0))</f>
        <v/>
      </c>
      <c r="AP106" s="105" t="str">
        <f t="shared" si="521"/>
        <v/>
      </c>
      <c r="AQ106" s="105" t="str">
        <f t="shared" si="521"/>
        <v/>
      </c>
      <c r="AR106" s="105" t="str">
        <f t="shared" si="521"/>
        <v/>
      </c>
      <c r="AS106" s="105" t="str">
        <f t="shared" si="521"/>
        <v/>
      </c>
      <c r="AT106" s="105" t="str">
        <f t="shared" si="521"/>
        <v/>
      </c>
      <c r="AU106" s="105" t="str">
        <f t="shared" si="521"/>
        <v/>
      </c>
      <c r="AV106" s="105" t="str">
        <f t="shared" si="521"/>
        <v/>
      </c>
      <c r="AW106" s="105" t="str">
        <f t="shared" si="521"/>
        <v/>
      </c>
      <c r="AX106" s="105" t="str">
        <f t="shared" si="521"/>
        <v/>
      </c>
      <c r="AY106" s="105" t="str">
        <f t="shared" si="521"/>
        <v/>
      </c>
      <c r="AZ106" s="105" t="str">
        <f t="shared" si="521"/>
        <v/>
      </c>
      <c r="BA106" s="105" t="str">
        <f t="shared" si="521"/>
        <v/>
      </c>
      <c r="BB106" s="105" t="str">
        <f t="shared" si="521"/>
        <v/>
      </c>
      <c r="BC106" s="105" t="str">
        <f t="shared" si="521"/>
        <v/>
      </c>
      <c r="BD106" s="105" t="str">
        <f t="shared" si="521"/>
        <v/>
      </c>
      <c r="BE106" s="105" t="str">
        <f t="shared" si="521"/>
        <v/>
      </c>
      <c r="BF106" s="105" t="str">
        <f t="shared" si="521"/>
        <v/>
      </c>
      <c r="BG106" s="105" t="str">
        <f t="shared" si="521"/>
        <v/>
      </c>
      <c r="BH106" s="105" t="str">
        <f t="shared" si="521"/>
        <v/>
      </c>
      <c r="BI106" s="105" t="str">
        <f t="shared" ref="BI106:BZ106" si="522">IF($C106="","",SUM($AO106:AQ106))</f>
        <v/>
      </c>
      <c r="BJ106" s="105" t="str">
        <f t="shared" si="522"/>
        <v/>
      </c>
      <c r="BK106" s="105" t="str">
        <f t="shared" si="522"/>
        <v/>
      </c>
      <c r="BL106" s="105" t="str">
        <f t="shared" si="522"/>
        <v/>
      </c>
      <c r="BM106" s="105" t="str">
        <f t="shared" si="522"/>
        <v/>
      </c>
      <c r="BN106" s="105" t="str">
        <f t="shared" si="522"/>
        <v/>
      </c>
      <c r="BO106" s="105" t="str">
        <f t="shared" si="522"/>
        <v/>
      </c>
      <c r="BP106" s="105" t="str">
        <f t="shared" si="522"/>
        <v/>
      </c>
      <c r="BQ106" s="105" t="str">
        <f t="shared" si="522"/>
        <v/>
      </c>
      <c r="BR106" s="105" t="str">
        <f t="shared" si="522"/>
        <v/>
      </c>
      <c r="BS106" s="105" t="str">
        <f t="shared" si="522"/>
        <v/>
      </c>
      <c r="BT106" s="105" t="str">
        <f t="shared" si="522"/>
        <v/>
      </c>
      <c r="BU106" s="105" t="str">
        <f t="shared" si="522"/>
        <v/>
      </c>
      <c r="BV106" s="105" t="str">
        <f t="shared" si="522"/>
        <v/>
      </c>
      <c r="BW106" s="105" t="str">
        <f t="shared" si="522"/>
        <v/>
      </c>
      <c r="BX106" s="105" t="str">
        <f t="shared" si="522"/>
        <v/>
      </c>
      <c r="BY106" s="105" t="str">
        <f t="shared" si="522"/>
        <v/>
      </c>
      <c r="BZ106" s="105" t="str">
        <f t="shared" si="522"/>
        <v/>
      </c>
      <c r="CA106" s="158" t="str">
        <f>IF(OR($C106="",$F106=""),"",IF(ABS(BI106-BI107)&gt;2,BI106,IF(ABS(BJ106-BJ107)&gt;1,BJ106,IF(BK106&lt;&gt;BK107,BK106,IF(BL106&lt;&gt;BL107,BL106,IF(BM106&lt;&gt;BM107,BM106,IF(BN106&lt;&gt;BN107,BN106,IF(BO106&lt;&gt;BO107,BO106,IF(BP106&lt;&gt;BP107,BP106,IF(BQ106&lt;&gt;BQ107,BQ106,IF(BR106&lt;&gt;BR107,BR106,IF(BS106&lt;&gt;BS107,BS106,IF(BT106&lt;&gt;BT107,BT106,IF(BU106&lt;&gt;BU107,BU106,IF(BV106&lt;&gt;BV107,BV106,IF(BW106&lt;&gt;BW107,BW106,IF(BX106&lt;&gt;BX107,BX106,IF(BY106&lt;&gt;BY107,BY106,IF(BZ106&lt;&gt;BZ107,BZ106,CONCATENATE(BZ106,"?"))))))))))))))))))))</f>
        <v/>
      </c>
      <c r="CB106" s="158" t="str">
        <f>IF(OR($C106="",$F106=""),"",IF(U106+AI106&gt;U107+AI107,1,IF(U106+AI106&lt;U107+AI107,2,IF(CC106&gt;CD106,1,IF(CC106&lt;CD106,2,IF(U106+AI106+AN106&gt;U107+AI107+AN107,1,IF(U106+AI106+AN106&lt;U107+AI107+AN107,2,IF(AI106+AN106&gt;U107,1,IF(AI106+AN106&lt;U107,2,IF(CA106&gt;CA107,1,IF(CA107&gt;CA106,2,0)))))))))))</f>
        <v/>
      </c>
      <c r="CC106" s="105" t="str">
        <f>IF(OR($C106="",$F106=""),"",(AI106+AN106)*$F$2)</f>
        <v/>
      </c>
      <c r="CD106" s="105" t="str">
        <f>IF(OR($C106="",$F106=""),"",U107*$F$2)</f>
        <v/>
      </c>
      <c r="CE106" s="105" t="str">
        <f>IF(OR($C106="",$F106=""),"",CONCATENATE(RIGHT(C106,5)," ",REPT(" ",31-LEN(C106)),LEFT(C106,LEN(C106)-6),"  "))</f>
        <v/>
      </c>
      <c r="CF106" s="105" t="str">
        <f>IF(OR($C106="",$F106=""),"",CONCATENATE(RIGHT(C106,5)," ",REPT(" ",31-LEN(C106)),IF(CB106=1,"[b]",""),IF(AND(CB106=1,D$1&lt;&gt;""),CONCATENATE("[color=",D$1,"]"),IF(AND(CB106=2,D$2&lt;&gt;""),CONCATENATE("[color=",D$2,"]"),"")),LEFT(C106,LEN(C106)-6),IF(CB106=1,CONCATENATE(IF(D$1&lt;&gt;"","[/color]",""),"[/b]"),IF(AND(CB106=2,D$2&lt;&gt;""),"[/color]","")),"  "))</f>
        <v/>
      </c>
      <c r="CG106" s="156" t="str">
        <f>IF(OR($C106="",$F106=""),"",IF(OR(AND(U106+AI106=U107+AI107,CC106&gt;CD106),AND(U106=AI107,U107=AI106,AN106=AN107,AN106&gt;0)),"a",IF(AND(U106=AI107,U107=AI106,AN106=AN107,CA106&gt;CA107),"p"," ")))</f>
        <v/>
      </c>
      <c r="CH106" s="156" t="str">
        <f>IF(OR($C106="",$F106=""),"",IF(AND(U106=AI107,U107=AI106),CONCATENATE(IF(U106+AI106+AN106&lt;10," ",""),U106+AI106+AN106,"–",U107+AI107+AN107,IF(U107+AI107+AN107&lt;10," ","")),CONCATENATE(IF(U106+AI106&lt;10," ",""),U106+AI106,"–",U107+AI107,IF(U107+AI107&lt;10," ",""))))</f>
        <v/>
      </c>
      <c r="CI106" s="156" t="str">
        <f>IF(OR($C106="",$F106=""),"",IF(AND(U106+AI106=U107+AI107,CC106&lt;CD106),"a",IF(AND(U106=AI107,U107=AI106,AN106=0,AN107=0,CA106&lt;CA107),"p"," ")))</f>
        <v/>
      </c>
      <c r="CJ106" s="156" t="str">
        <f>IF(OR($C106="",$F106=""),"",CONCATENATE("  ",LEFT(C107,LEN(C107)-6),REPT(" ",31-LEN(C107))," ",RIGHT(C107,5)))</f>
        <v/>
      </c>
      <c r="CK106" s="105" t="str">
        <f>IF(OR($C106="",$F106=""),"",CONCATENATE("  ",IF(CB106=2,"[b]",""),IF(AND(CB106=2,D$1&lt;&gt;""),CONCATENATE("[color=",D$1,"]"),IF(AND(CB106=1,D$2&lt;&gt;""),CONCATENATE("[color=",D$2,"]"),"")),LEFT(C107,LEN(C107)-6),IF(CB106=2,CONCATENATE(IF(D$1&lt;&gt;"","[/color]",""),"[/b]"),IF(AND(CB106=1,D$2&lt;&gt;""),"[/color]","")),REPT(" ",31-LEN(C107))," ",RIGHT(C107,5)))</f>
        <v/>
      </c>
      <c r="CL106" s="156" t="str">
        <f>IF(OR($C106="",$F106=""),"",CONCATENATE(IF(U106&lt;10," ",""),U106,"–",U107,IF(U107&lt;10," ","")))</f>
        <v/>
      </c>
      <c r="CM106" s="156" t="str">
        <f>IF(OR($C106="",$F106=""),"",IF(AND(U106=AI107,U107=AI106),CONCATENATE(IF(AI106+AN106&lt;10," ",""),AI106+AN106,"–",AI107+AN107,IF(AI107+AN107&lt;10," ","")),CONCATENATE(IF(AI106&lt;10," ",""),AI106,"–",AI107,IF(AI107&lt;10," ",""))))</f>
        <v/>
      </c>
      <c r="CN106" s="105" t="str">
        <f>IF(OR($C106="",$F106=""),"",IF(AND(U106=AI107,U107=AI106,OR(AN106&lt;&gt;0,AN107&lt;&gt;0)),"(aet)",IF(AND(U106=AI107,U107=AI106,AN106=0,AN107=0),CONCATENATE("(",CA106,"–",CA107," pen)"),"")))</f>
        <v/>
      </c>
    </row>
    <row r="107" ht="9.0" customHeight="1">
      <c r="A107" s="152">
        <f t="shared" si="22"/>
        <v>0</v>
      </c>
      <c r="B107" s="93"/>
      <c r="C107" s="99"/>
      <c r="D107" s="159" t="str">
        <f t="shared" si="6"/>
        <v>   </v>
      </c>
      <c r="E107" s="154" t="str">
        <f t="shared" si="7"/>
        <v>   </v>
      </c>
      <c r="F107" s="155" t="str">
        <f t="array" ref="F107">IFERROR(IF($C107="","",INDEX(Entries!$J$2:$K999,MATCH(1,($C107=Entries!$J$2:$J999)*(Entries!$C$2:$C999=$B107),0),2)),"")</f>
        <v/>
      </c>
      <c r="G107" s="106" t="str">
        <f>IF(F107="","",F106)</f>
        <v/>
      </c>
      <c r="H107" s="106" t="str">
        <f t="shared" si="8"/>
        <v/>
      </c>
      <c r="I107" s="156" t="str">
        <f t="shared" ref="I107:T107" si="523">IF($H107="","",IF(RAND()&lt;$H107,1,0))</f>
        <v/>
      </c>
      <c r="J107" s="156" t="str">
        <f t="shared" si="523"/>
        <v/>
      </c>
      <c r="K107" s="156" t="str">
        <f t="shared" si="523"/>
        <v/>
      </c>
      <c r="L107" s="156" t="str">
        <f t="shared" si="523"/>
        <v/>
      </c>
      <c r="M107" s="156" t="str">
        <f t="shared" si="523"/>
        <v/>
      </c>
      <c r="N107" s="156" t="str">
        <f t="shared" si="523"/>
        <v/>
      </c>
      <c r="O107" s="156" t="str">
        <f t="shared" si="523"/>
        <v/>
      </c>
      <c r="P107" s="156" t="str">
        <f t="shared" si="523"/>
        <v/>
      </c>
      <c r="Q107" s="156" t="str">
        <f t="shared" si="523"/>
        <v/>
      </c>
      <c r="R107" s="156" t="str">
        <f t="shared" si="523"/>
        <v/>
      </c>
      <c r="S107" s="156" t="str">
        <f t="shared" si="523"/>
        <v/>
      </c>
      <c r="T107" s="156" t="str">
        <f t="shared" si="523"/>
        <v/>
      </c>
      <c r="U107" s="157" t="str">
        <f t="shared" si="10"/>
        <v/>
      </c>
      <c r="V107" s="106" t="str">
        <f t="shared" si="11"/>
        <v/>
      </c>
      <c r="W107" s="156" t="str">
        <f t="shared" ref="W107:AH107" si="524">IF($V107="","",IF(RAND()&lt;$V107,1,0))</f>
        <v/>
      </c>
      <c r="X107" s="156" t="str">
        <f t="shared" si="524"/>
        <v/>
      </c>
      <c r="Y107" s="156" t="str">
        <f t="shared" si="524"/>
        <v/>
      </c>
      <c r="Z107" s="156" t="str">
        <f t="shared" si="524"/>
        <v/>
      </c>
      <c r="AA107" s="156" t="str">
        <f t="shared" si="524"/>
        <v/>
      </c>
      <c r="AB107" s="156" t="str">
        <f t="shared" si="524"/>
        <v/>
      </c>
      <c r="AC107" s="156" t="str">
        <f t="shared" si="524"/>
        <v/>
      </c>
      <c r="AD107" s="156" t="str">
        <f t="shared" si="524"/>
        <v/>
      </c>
      <c r="AE107" s="156" t="str">
        <f t="shared" si="524"/>
        <v/>
      </c>
      <c r="AF107" s="156" t="str">
        <f t="shared" si="524"/>
        <v/>
      </c>
      <c r="AG107" s="156" t="str">
        <f t="shared" si="524"/>
        <v/>
      </c>
      <c r="AH107" s="156" t="str">
        <f t="shared" si="524"/>
        <v/>
      </c>
      <c r="AI107" s="157" t="str">
        <f t="shared" si="13"/>
        <v/>
      </c>
      <c r="AJ107" s="156" t="str">
        <f t="shared" ref="AJ107:AM107" si="525">IF($V107="","",IF(RAND()&lt;$V107,1,0))</f>
        <v/>
      </c>
      <c r="AK107" s="156" t="str">
        <f t="shared" si="525"/>
        <v/>
      </c>
      <c r="AL107" s="156" t="str">
        <f t="shared" si="525"/>
        <v/>
      </c>
      <c r="AM107" s="156" t="str">
        <f t="shared" si="525"/>
        <v/>
      </c>
      <c r="AN107" s="157" t="str">
        <f>IF($V106="","",IF(OR(AND($F$2=TRUE,U107+(2*AI107)=(2*U106)+AI106),AND($F$2=0,U107+AI107=U106+AI106)),SUM($AJ107:$AM107),0))</f>
        <v/>
      </c>
      <c r="AO107" s="105" t="str">
        <f t="shared" ref="AO107:BH107" si="526">IF(OR($C107="",$F107=""),"",IF(RAND()&lt;0.65,1,0))</f>
        <v/>
      </c>
      <c r="AP107" s="105" t="str">
        <f t="shared" si="526"/>
        <v/>
      </c>
      <c r="AQ107" s="105" t="str">
        <f t="shared" si="526"/>
        <v/>
      </c>
      <c r="AR107" s="105" t="str">
        <f t="shared" si="526"/>
        <v/>
      </c>
      <c r="AS107" s="105" t="str">
        <f t="shared" si="526"/>
        <v/>
      </c>
      <c r="AT107" s="105" t="str">
        <f t="shared" si="526"/>
        <v/>
      </c>
      <c r="AU107" s="105" t="str">
        <f t="shared" si="526"/>
        <v/>
      </c>
      <c r="AV107" s="105" t="str">
        <f t="shared" si="526"/>
        <v/>
      </c>
      <c r="AW107" s="105" t="str">
        <f t="shared" si="526"/>
        <v/>
      </c>
      <c r="AX107" s="105" t="str">
        <f t="shared" si="526"/>
        <v/>
      </c>
      <c r="AY107" s="105" t="str">
        <f t="shared" si="526"/>
        <v/>
      </c>
      <c r="AZ107" s="105" t="str">
        <f t="shared" si="526"/>
        <v/>
      </c>
      <c r="BA107" s="105" t="str">
        <f t="shared" si="526"/>
        <v/>
      </c>
      <c r="BB107" s="105" t="str">
        <f t="shared" si="526"/>
        <v/>
      </c>
      <c r="BC107" s="105" t="str">
        <f t="shared" si="526"/>
        <v/>
      </c>
      <c r="BD107" s="105" t="str">
        <f t="shared" si="526"/>
        <v/>
      </c>
      <c r="BE107" s="105" t="str">
        <f t="shared" si="526"/>
        <v/>
      </c>
      <c r="BF107" s="105" t="str">
        <f t="shared" si="526"/>
        <v/>
      </c>
      <c r="BG107" s="105" t="str">
        <f t="shared" si="526"/>
        <v/>
      </c>
      <c r="BH107" s="105" t="str">
        <f t="shared" si="526"/>
        <v/>
      </c>
      <c r="BI107" s="105" t="str">
        <f t="shared" ref="BI107:BZ107" si="527">IF($C107="","",SUM($AO107:AQ107))</f>
        <v/>
      </c>
      <c r="BJ107" s="105" t="str">
        <f t="shared" si="527"/>
        <v/>
      </c>
      <c r="BK107" s="105" t="str">
        <f t="shared" si="527"/>
        <v/>
      </c>
      <c r="BL107" s="105" t="str">
        <f t="shared" si="527"/>
        <v/>
      </c>
      <c r="BM107" s="105" t="str">
        <f t="shared" si="527"/>
        <v/>
      </c>
      <c r="BN107" s="105" t="str">
        <f t="shared" si="527"/>
        <v/>
      </c>
      <c r="BO107" s="105" t="str">
        <f t="shared" si="527"/>
        <v/>
      </c>
      <c r="BP107" s="105" t="str">
        <f t="shared" si="527"/>
        <v/>
      </c>
      <c r="BQ107" s="105" t="str">
        <f t="shared" si="527"/>
        <v/>
      </c>
      <c r="BR107" s="105" t="str">
        <f t="shared" si="527"/>
        <v/>
      </c>
      <c r="BS107" s="105" t="str">
        <f t="shared" si="527"/>
        <v/>
      </c>
      <c r="BT107" s="105" t="str">
        <f t="shared" si="527"/>
        <v/>
      </c>
      <c r="BU107" s="105" t="str">
        <f t="shared" si="527"/>
        <v/>
      </c>
      <c r="BV107" s="105" t="str">
        <f t="shared" si="527"/>
        <v/>
      </c>
      <c r="BW107" s="105" t="str">
        <f t="shared" si="527"/>
        <v/>
      </c>
      <c r="BX107" s="105" t="str">
        <f t="shared" si="527"/>
        <v/>
      </c>
      <c r="BY107" s="105" t="str">
        <f t="shared" si="527"/>
        <v/>
      </c>
      <c r="BZ107" s="105" t="str">
        <f t="shared" si="527"/>
        <v/>
      </c>
      <c r="CA107" s="158" t="str">
        <f>IF(OR($C107="",$F107=""),"",IF(ABS(BI107-BI106)&gt;2,BI107,IF(ABS(BJ107-BJ106)&gt;1,BJ107,IF(BK107&lt;&gt;BK106,BK107,IF(BL107&lt;&gt;BL106,BL107,IF(BM107&lt;&gt;BM106,BM107,IF(BN107&lt;&gt;BN106,BN107,IF(BO107&lt;&gt;BO106,BO107,IF(BP107&lt;&gt;BP106,BP107,IF(BQ107&lt;&gt;BQ106,BQ107,IF(BR107&lt;&gt;BR106,BR107,IF(BS107&lt;&gt;BS106,BS107,IF(BT107&lt;&gt;BT106,BT107,IF(BU107&lt;&gt;BU106,BU107,IF(BV107&lt;&gt;BV106,BV107,IF(BW107&lt;&gt;BW106,BW107,IF(BX107&lt;&gt;BX106,BX107,IF(BY107&lt;&gt;BY106,BY107,IF(BZ107&lt;&gt;BZ106,BZ107,CONCATENATE(BZ107,"?"))))))))))))))))))))</f>
        <v/>
      </c>
      <c r="CB107" s="158"/>
      <c r="CC107" s="158"/>
      <c r="CD107" s="158"/>
      <c r="CE107" s="158" t="str">
        <f>IF(AND(C106&lt;&gt;"",C107&lt;&gt;"",F106="",F107=""),"You need to select the competition in column B","")</f>
        <v/>
      </c>
      <c r="CF107" s="105"/>
      <c r="CG107" s="156"/>
      <c r="CH107" s="156"/>
      <c r="CI107" s="156"/>
      <c r="CJ107" s="156"/>
      <c r="CK107" s="105"/>
      <c r="CL107" s="156"/>
      <c r="CM107" s="156"/>
      <c r="CN107" s="105"/>
    </row>
    <row r="108" ht="9.0" customHeight="1">
      <c r="A108" s="152">
        <f t="shared" si="22"/>
        <v>1</v>
      </c>
      <c r="B108" s="93"/>
      <c r="C108" s="99"/>
      <c r="D108" s="153" t="str">
        <f t="shared" si="6"/>
        <v>   </v>
      </c>
      <c r="E108" s="154" t="str">
        <f t="shared" si="7"/>
        <v>   </v>
      </c>
      <c r="F108" s="155" t="str">
        <f t="array" ref="F108">IFERROR(IF($C108="","",INDEX(Entries!$J$2:$K999,MATCH(1,($C108=Entries!$J$2:$J999)*(Entries!$C$2:$C999=$B108),0),2)),"")</f>
        <v/>
      </c>
      <c r="G108" s="106" t="str">
        <f>IF(F108="","",F109)</f>
        <v/>
      </c>
      <c r="H108" s="106" t="str">
        <f t="shared" si="8"/>
        <v/>
      </c>
      <c r="I108" s="156" t="str">
        <f t="shared" ref="I108:T108" si="528">IF($H108="","",IF(RAND()&lt;$H108,1,0))</f>
        <v/>
      </c>
      <c r="J108" s="156" t="str">
        <f t="shared" si="528"/>
        <v/>
      </c>
      <c r="K108" s="156" t="str">
        <f t="shared" si="528"/>
        <v/>
      </c>
      <c r="L108" s="156" t="str">
        <f t="shared" si="528"/>
        <v/>
      </c>
      <c r="M108" s="156" t="str">
        <f t="shared" si="528"/>
        <v/>
      </c>
      <c r="N108" s="156" t="str">
        <f t="shared" si="528"/>
        <v/>
      </c>
      <c r="O108" s="156" t="str">
        <f t="shared" si="528"/>
        <v/>
      </c>
      <c r="P108" s="156" t="str">
        <f t="shared" si="528"/>
        <v/>
      </c>
      <c r="Q108" s="156" t="str">
        <f t="shared" si="528"/>
        <v/>
      </c>
      <c r="R108" s="156" t="str">
        <f t="shared" si="528"/>
        <v/>
      </c>
      <c r="S108" s="156" t="str">
        <f t="shared" si="528"/>
        <v/>
      </c>
      <c r="T108" s="156" t="str">
        <f t="shared" si="528"/>
        <v/>
      </c>
      <c r="U108" s="157" t="str">
        <f t="shared" si="10"/>
        <v/>
      </c>
      <c r="V108" s="106" t="str">
        <f t="shared" si="11"/>
        <v/>
      </c>
      <c r="W108" s="156" t="str">
        <f t="shared" ref="W108:AH108" si="529">IF($V108="","",IF(RAND()&lt;$V108,1,0))</f>
        <v/>
      </c>
      <c r="X108" s="156" t="str">
        <f t="shared" si="529"/>
        <v/>
      </c>
      <c r="Y108" s="156" t="str">
        <f t="shared" si="529"/>
        <v/>
      </c>
      <c r="Z108" s="156" t="str">
        <f t="shared" si="529"/>
        <v/>
      </c>
      <c r="AA108" s="156" t="str">
        <f t="shared" si="529"/>
        <v/>
      </c>
      <c r="AB108" s="156" t="str">
        <f t="shared" si="529"/>
        <v/>
      </c>
      <c r="AC108" s="156" t="str">
        <f t="shared" si="529"/>
        <v/>
      </c>
      <c r="AD108" s="156" t="str">
        <f t="shared" si="529"/>
        <v/>
      </c>
      <c r="AE108" s="156" t="str">
        <f t="shared" si="529"/>
        <v/>
      </c>
      <c r="AF108" s="156" t="str">
        <f t="shared" si="529"/>
        <v/>
      </c>
      <c r="AG108" s="156" t="str">
        <f t="shared" si="529"/>
        <v/>
      </c>
      <c r="AH108" s="156" t="str">
        <f t="shared" si="529"/>
        <v/>
      </c>
      <c r="AI108" s="157" t="str">
        <f t="shared" si="13"/>
        <v/>
      </c>
      <c r="AJ108" s="156" t="str">
        <f t="shared" ref="AJ108:AM108" si="530">IF($V108="","",IF(RAND()&lt;$V108,1,0))</f>
        <v/>
      </c>
      <c r="AK108" s="156" t="str">
        <f t="shared" si="530"/>
        <v/>
      </c>
      <c r="AL108" s="156" t="str">
        <f t="shared" si="530"/>
        <v/>
      </c>
      <c r="AM108" s="156" t="str">
        <f t="shared" si="530"/>
        <v/>
      </c>
      <c r="AN108" s="157" t="str">
        <f>IF($V108="","",IF(OR(AND($F$2=TRUE,U108+(2*AI108)=(2*U109)+AI109),AND($F$2=0,U108+AI108=U109+AI109)),SUM($AJ108:$AM108),0))</f>
        <v/>
      </c>
      <c r="AO108" s="105" t="str">
        <f t="shared" ref="AO108:BH108" si="531">IF(OR($C108="",$F108=""),"",IF(RAND()&lt;0.65,1,0))</f>
        <v/>
      </c>
      <c r="AP108" s="105" t="str">
        <f t="shared" si="531"/>
        <v/>
      </c>
      <c r="AQ108" s="105" t="str">
        <f t="shared" si="531"/>
        <v/>
      </c>
      <c r="AR108" s="105" t="str">
        <f t="shared" si="531"/>
        <v/>
      </c>
      <c r="AS108" s="105" t="str">
        <f t="shared" si="531"/>
        <v/>
      </c>
      <c r="AT108" s="105" t="str">
        <f t="shared" si="531"/>
        <v/>
      </c>
      <c r="AU108" s="105" t="str">
        <f t="shared" si="531"/>
        <v/>
      </c>
      <c r="AV108" s="105" t="str">
        <f t="shared" si="531"/>
        <v/>
      </c>
      <c r="AW108" s="105" t="str">
        <f t="shared" si="531"/>
        <v/>
      </c>
      <c r="AX108" s="105" t="str">
        <f t="shared" si="531"/>
        <v/>
      </c>
      <c r="AY108" s="105" t="str">
        <f t="shared" si="531"/>
        <v/>
      </c>
      <c r="AZ108" s="105" t="str">
        <f t="shared" si="531"/>
        <v/>
      </c>
      <c r="BA108" s="105" t="str">
        <f t="shared" si="531"/>
        <v/>
      </c>
      <c r="BB108" s="105" t="str">
        <f t="shared" si="531"/>
        <v/>
      </c>
      <c r="BC108" s="105" t="str">
        <f t="shared" si="531"/>
        <v/>
      </c>
      <c r="BD108" s="105" t="str">
        <f t="shared" si="531"/>
        <v/>
      </c>
      <c r="BE108" s="105" t="str">
        <f t="shared" si="531"/>
        <v/>
      </c>
      <c r="BF108" s="105" t="str">
        <f t="shared" si="531"/>
        <v/>
      </c>
      <c r="BG108" s="105" t="str">
        <f t="shared" si="531"/>
        <v/>
      </c>
      <c r="BH108" s="105" t="str">
        <f t="shared" si="531"/>
        <v/>
      </c>
      <c r="BI108" s="105" t="str">
        <f t="shared" ref="BI108:BZ108" si="532">IF($C108="","",SUM($AO108:AQ108))</f>
        <v/>
      </c>
      <c r="BJ108" s="105" t="str">
        <f t="shared" si="532"/>
        <v/>
      </c>
      <c r="BK108" s="105" t="str">
        <f t="shared" si="532"/>
        <v/>
      </c>
      <c r="BL108" s="105" t="str">
        <f t="shared" si="532"/>
        <v/>
      </c>
      <c r="BM108" s="105" t="str">
        <f t="shared" si="532"/>
        <v/>
      </c>
      <c r="BN108" s="105" t="str">
        <f t="shared" si="532"/>
        <v/>
      </c>
      <c r="BO108" s="105" t="str">
        <f t="shared" si="532"/>
        <v/>
      </c>
      <c r="BP108" s="105" t="str">
        <f t="shared" si="532"/>
        <v/>
      </c>
      <c r="BQ108" s="105" t="str">
        <f t="shared" si="532"/>
        <v/>
      </c>
      <c r="BR108" s="105" t="str">
        <f t="shared" si="532"/>
        <v/>
      </c>
      <c r="BS108" s="105" t="str">
        <f t="shared" si="532"/>
        <v/>
      </c>
      <c r="BT108" s="105" t="str">
        <f t="shared" si="532"/>
        <v/>
      </c>
      <c r="BU108" s="105" t="str">
        <f t="shared" si="532"/>
        <v/>
      </c>
      <c r="BV108" s="105" t="str">
        <f t="shared" si="532"/>
        <v/>
      </c>
      <c r="BW108" s="105" t="str">
        <f t="shared" si="532"/>
        <v/>
      </c>
      <c r="BX108" s="105" t="str">
        <f t="shared" si="532"/>
        <v/>
      </c>
      <c r="BY108" s="105" t="str">
        <f t="shared" si="532"/>
        <v/>
      </c>
      <c r="BZ108" s="105" t="str">
        <f t="shared" si="532"/>
        <v/>
      </c>
      <c r="CA108" s="158" t="str">
        <f>IF(OR($C108="",$F108=""),"",IF(ABS(BI108-BI109)&gt;2,BI108,IF(ABS(BJ108-BJ109)&gt;1,BJ108,IF(BK108&lt;&gt;BK109,BK108,IF(BL108&lt;&gt;BL109,BL108,IF(BM108&lt;&gt;BM109,BM108,IF(BN108&lt;&gt;BN109,BN108,IF(BO108&lt;&gt;BO109,BO108,IF(BP108&lt;&gt;BP109,BP108,IF(BQ108&lt;&gt;BQ109,BQ108,IF(BR108&lt;&gt;BR109,BR108,IF(BS108&lt;&gt;BS109,BS108,IF(BT108&lt;&gt;BT109,BT108,IF(BU108&lt;&gt;BU109,BU108,IF(BV108&lt;&gt;BV109,BV108,IF(BW108&lt;&gt;BW109,BW108,IF(BX108&lt;&gt;BX109,BX108,IF(BY108&lt;&gt;BY109,BY108,IF(BZ108&lt;&gt;BZ109,BZ108,CONCATENATE(BZ108,"?"))))))))))))))))))))</f>
        <v/>
      </c>
      <c r="CB108" s="158" t="str">
        <f>IF(OR($C108="",$F108=""),"",IF(U108+AI108&gt;U109+AI109,1,IF(U108+AI108&lt;U109+AI109,2,IF(CC108&gt;CD108,1,IF(CC108&lt;CD108,2,IF(U108+AI108+AN108&gt;U109+AI109+AN109,1,IF(U108+AI108+AN108&lt;U109+AI109+AN109,2,IF(AI108+AN108&gt;U109,1,IF(AI108+AN108&lt;U109,2,IF(CA108&gt;CA109,1,IF(CA109&gt;CA108,2,0)))))))))))</f>
        <v/>
      </c>
      <c r="CC108" s="105" t="str">
        <f>IF(OR($C108="",$F108=""),"",(AI108+AN108)*$F$2)</f>
        <v/>
      </c>
      <c r="CD108" s="105" t="str">
        <f>IF(OR($C108="",$F108=""),"",U109*$F$2)</f>
        <v/>
      </c>
      <c r="CE108" s="105" t="str">
        <f>IF(OR($C108="",$F108=""),"",CONCATENATE(RIGHT(C108,5)," ",REPT(" ",31-LEN(C108)),LEFT(C108,LEN(C108)-6),"  "))</f>
        <v/>
      </c>
      <c r="CF108" s="105" t="str">
        <f>IF(OR($C108="",$F108=""),"",CONCATENATE(RIGHT(C108,5)," ",REPT(" ",31-LEN(C108)),IF(CB108=1,"[b]",""),IF(AND(CB108=1,D$1&lt;&gt;""),CONCATENATE("[color=",D$1,"]"),IF(AND(CB108=2,D$2&lt;&gt;""),CONCATENATE("[color=",D$2,"]"),"")),LEFT(C108,LEN(C108)-6),IF(CB108=1,CONCATENATE(IF(D$1&lt;&gt;"","[/color]",""),"[/b]"),IF(AND(CB108=2,D$2&lt;&gt;""),"[/color]","")),"  "))</f>
        <v/>
      </c>
      <c r="CG108" s="156" t="str">
        <f>IF(OR($C108="",$F108=""),"",IF(OR(AND(U108+AI108=U109+AI109,CC108&gt;CD108),AND(U108=AI109,U109=AI108,AN108=AN109,AN108&gt;0)),"a",IF(AND(U108=AI109,U109=AI108,AN108=AN109,CA108&gt;CA109),"p"," ")))</f>
        <v/>
      </c>
      <c r="CH108" s="156" t="str">
        <f>IF(OR($C108="",$F108=""),"",IF(AND(U108=AI109,U109=AI108),CONCATENATE(IF(U108+AI108+AN108&lt;10," ",""),U108+AI108+AN108,"–",U109+AI109+AN109,IF(U109+AI109+AN109&lt;10," ","")),CONCATENATE(IF(U108+AI108&lt;10," ",""),U108+AI108,"–",U109+AI109,IF(U109+AI109&lt;10," ",""))))</f>
        <v/>
      </c>
      <c r="CI108" s="156" t="str">
        <f>IF(OR($C108="",$F108=""),"",IF(AND(U108+AI108=U109+AI109,CC108&lt;CD108),"a",IF(AND(U108=AI109,U109=AI108,AN108=0,AN109=0,CA108&lt;CA109),"p"," ")))</f>
        <v/>
      </c>
      <c r="CJ108" s="156" t="str">
        <f>IF(OR($C108="",$F108=""),"",CONCATENATE("  ",LEFT(C109,LEN(C109)-6),REPT(" ",31-LEN(C109))," ",RIGHT(C109,5)))</f>
        <v/>
      </c>
      <c r="CK108" s="105" t="str">
        <f>IF(OR($C108="",$F108=""),"",CONCATENATE("  ",IF(CB108=2,"[b]",""),IF(AND(CB108=2,D$1&lt;&gt;""),CONCATENATE("[color=",D$1,"]"),IF(AND(CB108=1,D$2&lt;&gt;""),CONCATENATE("[color=",D$2,"]"),"")),LEFT(C109,LEN(C109)-6),IF(CB108=2,CONCATENATE(IF(D$1&lt;&gt;"","[/color]",""),"[/b]"),IF(AND(CB108=1,D$2&lt;&gt;""),"[/color]","")),REPT(" ",31-LEN(C109))," ",RIGHT(C109,5)))</f>
        <v/>
      </c>
      <c r="CL108" s="156" t="str">
        <f>IF(OR($C108="",$F108=""),"",CONCATENATE(IF(U108&lt;10," ",""),U108,"–",U109,IF(U109&lt;10," ","")))</f>
        <v/>
      </c>
      <c r="CM108" s="156" t="str">
        <f>IF(OR($C108="",$F108=""),"",IF(AND(U108=AI109,U109=AI108),CONCATENATE(IF(AI108+AN108&lt;10," ",""),AI108+AN108,"–",AI109+AN109,IF(AI109+AN109&lt;10," ","")),CONCATENATE(IF(AI108&lt;10," ",""),AI108,"–",AI109,IF(AI109&lt;10," ",""))))</f>
        <v/>
      </c>
      <c r="CN108" s="105" t="str">
        <f>IF(OR($C108="",$F108=""),"",IF(AND(U108=AI109,U109=AI108,OR(AN108&lt;&gt;0,AN109&lt;&gt;0)),"(aet)",IF(AND(U108=AI109,U109=AI108,AN108=0,AN109=0),CONCATENATE("(",CA108,"–",CA109," pen)"),"")))</f>
        <v/>
      </c>
    </row>
    <row r="109" ht="9.0" customHeight="1">
      <c r="A109" s="152">
        <f t="shared" si="22"/>
        <v>1</v>
      </c>
      <c r="B109" s="93"/>
      <c r="C109" s="99"/>
      <c r="D109" s="159" t="str">
        <f t="shared" si="6"/>
        <v>   </v>
      </c>
      <c r="E109" s="154" t="str">
        <f t="shared" si="7"/>
        <v>   </v>
      </c>
      <c r="F109" s="155" t="str">
        <f t="array" ref="F109">IFERROR(IF($C109="","",INDEX(Entries!$J$2:$K999,MATCH(1,($C109=Entries!$J$2:$J999)*(Entries!$C$2:$C999=$B109),0),2)),"")</f>
        <v/>
      </c>
      <c r="G109" s="106" t="str">
        <f>IF(F109="","",F108)</f>
        <v/>
      </c>
      <c r="H109" s="106" t="str">
        <f t="shared" si="8"/>
        <v/>
      </c>
      <c r="I109" s="156" t="str">
        <f t="shared" ref="I109:T109" si="533">IF($H109="","",IF(RAND()&lt;$H109,1,0))</f>
        <v/>
      </c>
      <c r="J109" s="156" t="str">
        <f t="shared" si="533"/>
        <v/>
      </c>
      <c r="K109" s="156" t="str">
        <f t="shared" si="533"/>
        <v/>
      </c>
      <c r="L109" s="156" t="str">
        <f t="shared" si="533"/>
        <v/>
      </c>
      <c r="M109" s="156" t="str">
        <f t="shared" si="533"/>
        <v/>
      </c>
      <c r="N109" s="156" t="str">
        <f t="shared" si="533"/>
        <v/>
      </c>
      <c r="O109" s="156" t="str">
        <f t="shared" si="533"/>
        <v/>
      </c>
      <c r="P109" s="156" t="str">
        <f t="shared" si="533"/>
        <v/>
      </c>
      <c r="Q109" s="156" t="str">
        <f t="shared" si="533"/>
        <v/>
      </c>
      <c r="R109" s="156" t="str">
        <f t="shared" si="533"/>
        <v/>
      </c>
      <c r="S109" s="156" t="str">
        <f t="shared" si="533"/>
        <v/>
      </c>
      <c r="T109" s="156" t="str">
        <f t="shared" si="533"/>
        <v/>
      </c>
      <c r="U109" s="157" t="str">
        <f t="shared" si="10"/>
        <v/>
      </c>
      <c r="V109" s="106" t="str">
        <f t="shared" si="11"/>
        <v/>
      </c>
      <c r="W109" s="156" t="str">
        <f t="shared" ref="W109:AH109" si="534">IF($V109="","",IF(RAND()&lt;$V109,1,0))</f>
        <v/>
      </c>
      <c r="X109" s="156" t="str">
        <f t="shared" si="534"/>
        <v/>
      </c>
      <c r="Y109" s="156" t="str">
        <f t="shared" si="534"/>
        <v/>
      </c>
      <c r="Z109" s="156" t="str">
        <f t="shared" si="534"/>
        <v/>
      </c>
      <c r="AA109" s="156" t="str">
        <f t="shared" si="534"/>
        <v/>
      </c>
      <c r="AB109" s="156" t="str">
        <f t="shared" si="534"/>
        <v/>
      </c>
      <c r="AC109" s="156" t="str">
        <f t="shared" si="534"/>
        <v/>
      </c>
      <c r="AD109" s="156" t="str">
        <f t="shared" si="534"/>
        <v/>
      </c>
      <c r="AE109" s="156" t="str">
        <f t="shared" si="534"/>
        <v/>
      </c>
      <c r="AF109" s="156" t="str">
        <f t="shared" si="534"/>
        <v/>
      </c>
      <c r="AG109" s="156" t="str">
        <f t="shared" si="534"/>
        <v/>
      </c>
      <c r="AH109" s="156" t="str">
        <f t="shared" si="534"/>
        <v/>
      </c>
      <c r="AI109" s="157" t="str">
        <f t="shared" si="13"/>
        <v/>
      </c>
      <c r="AJ109" s="156" t="str">
        <f t="shared" ref="AJ109:AM109" si="535">IF($V109="","",IF(RAND()&lt;$V109,1,0))</f>
        <v/>
      </c>
      <c r="AK109" s="156" t="str">
        <f t="shared" si="535"/>
        <v/>
      </c>
      <c r="AL109" s="156" t="str">
        <f t="shared" si="535"/>
        <v/>
      </c>
      <c r="AM109" s="156" t="str">
        <f t="shared" si="535"/>
        <v/>
      </c>
      <c r="AN109" s="157" t="str">
        <f>IF($V108="","",IF(OR(AND($F$2=TRUE,U109+(2*AI109)=(2*U108)+AI108),AND($F$2=0,U109+AI109=U108+AI108)),SUM($AJ109:$AM109),0))</f>
        <v/>
      </c>
      <c r="AO109" s="105" t="str">
        <f t="shared" ref="AO109:BH109" si="536">IF(OR($C109="",$F109=""),"",IF(RAND()&lt;0.65,1,0))</f>
        <v/>
      </c>
      <c r="AP109" s="105" t="str">
        <f t="shared" si="536"/>
        <v/>
      </c>
      <c r="AQ109" s="105" t="str">
        <f t="shared" si="536"/>
        <v/>
      </c>
      <c r="AR109" s="105" t="str">
        <f t="shared" si="536"/>
        <v/>
      </c>
      <c r="AS109" s="105" t="str">
        <f t="shared" si="536"/>
        <v/>
      </c>
      <c r="AT109" s="105" t="str">
        <f t="shared" si="536"/>
        <v/>
      </c>
      <c r="AU109" s="105" t="str">
        <f t="shared" si="536"/>
        <v/>
      </c>
      <c r="AV109" s="105" t="str">
        <f t="shared" si="536"/>
        <v/>
      </c>
      <c r="AW109" s="105" t="str">
        <f t="shared" si="536"/>
        <v/>
      </c>
      <c r="AX109" s="105" t="str">
        <f t="shared" si="536"/>
        <v/>
      </c>
      <c r="AY109" s="105" t="str">
        <f t="shared" si="536"/>
        <v/>
      </c>
      <c r="AZ109" s="105" t="str">
        <f t="shared" si="536"/>
        <v/>
      </c>
      <c r="BA109" s="105" t="str">
        <f t="shared" si="536"/>
        <v/>
      </c>
      <c r="BB109" s="105" t="str">
        <f t="shared" si="536"/>
        <v/>
      </c>
      <c r="BC109" s="105" t="str">
        <f t="shared" si="536"/>
        <v/>
      </c>
      <c r="BD109" s="105" t="str">
        <f t="shared" si="536"/>
        <v/>
      </c>
      <c r="BE109" s="105" t="str">
        <f t="shared" si="536"/>
        <v/>
      </c>
      <c r="BF109" s="105" t="str">
        <f t="shared" si="536"/>
        <v/>
      </c>
      <c r="BG109" s="105" t="str">
        <f t="shared" si="536"/>
        <v/>
      </c>
      <c r="BH109" s="105" t="str">
        <f t="shared" si="536"/>
        <v/>
      </c>
      <c r="BI109" s="105" t="str">
        <f t="shared" ref="BI109:BZ109" si="537">IF($C109="","",SUM($AO109:AQ109))</f>
        <v/>
      </c>
      <c r="BJ109" s="105" t="str">
        <f t="shared" si="537"/>
        <v/>
      </c>
      <c r="BK109" s="105" t="str">
        <f t="shared" si="537"/>
        <v/>
      </c>
      <c r="BL109" s="105" t="str">
        <f t="shared" si="537"/>
        <v/>
      </c>
      <c r="BM109" s="105" t="str">
        <f t="shared" si="537"/>
        <v/>
      </c>
      <c r="BN109" s="105" t="str">
        <f t="shared" si="537"/>
        <v/>
      </c>
      <c r="BO109" s="105" t="str">
        <f t="shared" si="537"/>
        <v/>
      </c>
      <c r="BP109" s="105" t="str">
        <f t="shared" si="537"/>
        <v/>
      </c>
      <c r="BQ109" s="105" t="str">
        <f t="shared" si="537"/>
        <v/>
      </c>
      <c r="BR109" s="105" t="str">
        <f t="shared" si="537"/>
        <v/>
      </c>
      <c r="BS109" s="105" t="str">
        <f t="shared" si="537"/>
        <v/>
      </c>
      <c r="BT109" s="105" t="str">
        <f t="shared" si="537"/>
        <v/>
      </c>
      <c r="BU109" s="105" t="str">
        <f t="shared" si="537"/>
        <v/>
      </c>
      <c r="BV109" s="105" t="str">
        <f t="shared" si="537"/>
        <v/>
      </c>
      <c r="BW109" s="105" t="str">
        <f t="shared" si="537"/>
        <v/>
      </c>
      <c r="BX109" s="105" t="str">
        <f t="shared" si="537"/>
        <v/>
      </c>
      <c r="BY109" s="105" t="str">
        <f t="shared" si="537"/>
        <v/>
      </c>
      <c r="BZ109" s="105" t="str">
        <f t="shared" si="537"/>
        <v/>
      </c>
      <c r="CA109" s="158" t="str">
        <f>IF(OR($C109="",$F109=""),"",IF(ABS(BI109-BI108)&gt;2,BI109,IF(ABS(BJ109-BJ108)&gt;1,BJ109,IF(BK109&lt;&gt;BK108,BK109,IF(BL109&lt;&gt;BL108,BL109,IF(BM109&lt;&gt;BM108,BM109,IF(BN109&lt;&gt;BN108,BN109,IF(BO109&lt;&gt;BO108,BO109,IF(BP109&lt;&gt;BP108,BP109,IF(BQ109&lt;&gt;BQ108,BQ109,IF(BR109&lt;&gt;BR108,BR109,IF(BS109&lt;&gt;BS108,BS109,IF(BT109&lt;&gt;BT108,BT109,IF(BU109&lt;&gt;BU108,BU109,IF(BV109&lt;&gt;BV108,BV109,IF(BW109&lt;&gt;BW108,BW109,IF(BX109&lt;&gt;BX108,BX109,IF(BY109&lt;&gt;BY108,BY109,IF(BZ109&lt;&gt;BZ108,BZ109,CONCATENATE(BZ109,"?"))))))))))))))))))))</f>
        <v/>
      </c>
      <c r="CB109" s="158"/>
      <c r="CC109" s="158"/>
      <c r="CD109" s="158"/>
      <c r="CE109" s="158" t="str">
        <f>IF(AND(C108&lt;&gt;"",C109&lt;&gt;"",F108="",F109=""),"You need to select the competition in column B","")</f>
        <v/>
      </c>
      <c r="CF109" s="105"/>
      <c r="CG109" s="156"/>
      <c r="CH109" s="156"/>
      <c r="CI109" s="156"/>
      <c r="CJ109" s="156"/>
      <c r="CK109" s="105"/>
      <c r="CL109" s="156"/>
      <c r="CM109" s="156"/>
      <c r="CN109" s="105"/>
    </row>
    <row r="110" ht="9.0" customHeight="1">
      <c r="A110" s="152">
        <f t="shared" si="22"/>
        <v>0</v>
      </c>
      <c r="B110" s="93"/>
      <c r="C110" s="99"/>
      <c r="D110" s="153" t="str">
        <f t="shared" si="6"/>
        <v>   </v>
      </c>
      <c r="E110" s="154" t="str">
        <f t="shared" si="7"/>
        <v>   </v>
      </c>
      <c r="F110" s="155" t="str">
        <f t="array" ref="F110">IFERROR(IF($C110="","",INDEX(Entries!$J$2:$K999,MATCH(1,($C110=Entries!$J$2:$J999)*(Entries!$C$2:$C999=$B110),0),2)),"")</f>
        <v/>
      </c>
      <c r="G110" s="106" t="str">
        <f>IF(F110="","",F111)</f>
        <v/>
      </c>
      <c r="H110" s="106" t="str">
        <f t="shared" si="8"/>
        <v/>
      </c>
      <c r="I110" s="156" t="str">
        <f t="shared" ref="I110:T110" si="538">IF($H110="","",IF(RAND()&lt;$H110,1,0))</f>
        <v/>
      </c>
      <c r="J110" s="156" t="str">
        <f t="shared" si="538"/>
        <v/>
      </c>
      <c r="K110" s="156" t="str">
        <f t="shared" si="538"/>
        <v/>
      </c>
      <c r="L110" s="156" t="str">
        <f t="shared" si="538"/>
        <v/>
      </c>
      <c r="M110" s="156" t="str">
        <f t="shared" si="538"/>
        <v/>
      </c>
      <c r="N110" s="156" t="str">
        <f t="shared" si="538"/>
        <v/>
      </c>
      <c r="O110" s="156" t="str">
        <f t="shared" si="538"/>
        <v/>
      </c>
      <c r="P110" s="156" t="str">
        <f t="shared" si="538"/>
        <v/>
      </c>
      <c r="Q110" s="156" t="str">
        <f t="shared" si="538"/>
        <v/>
      </c>
      <c r="R110" s="156" t="str">
        <f t="shared" si="538"/>
        <v/>
      </c>
      <c r="S110" s="156" t="str">
        <f t="shared" si="538"/>
        <v/>
      </c>
      <c r="T110" s="156" t="str">
        <f t="shared" si="538"/>
        <v/>
      </c>
      <c r="U110" s="157" t="str">
        <f t="shared" si="10"/>
        <v/>
      </c>
      <c r="V110" s="106" t="str">
        <f t="shared" si="11"/>
        <v/>
      </c>
      <c r="W110" s="156" t="str">
        <f t="shared" ref="W110:AH110" si="539">IF($V110="","",IF(RAND()&lt;$V110,1,0))</f>
        <v/>
      </c>
      <c r="X110" s="156" t="str">
        <f t="shared" si="539"/>
        <v/>
      </c>
      <c r="Y110" s="156" t="str">
        <f t="shared" si="539"/>
        <v/>
      </c>
      <c r="Z110" s="156" t="str">
        <f t="shared" si="539"/>
        <v/>
      </c>
      <c r="AA110" s="156" t="str">
        <f t="shared" si="539"/>
        <v/>
      </c>
      <c r="AB110" s="156" t="str">
        <f t="shared" si="539"/>
        <v/>
      </c>
      <c r="AC110" s="156" t="str">
        <f t="shared" si="539"/>
        <v/>
      </c>
      <c r="AD110" s="156" t="str">
        <f t="shared" si="539"/>
        <v/>
      </c>
      <c r="AE110" s="156" t="str">
        <f t="shared" si="539"/>
        <v/>
      </c>
      <c r="AF110" s="156" t="str">
        <f t="shared" si="539"/>
        <v/>
      </c>
      <c r="AG110" s="156" t="str">
        <f t="shared" si="539"/>
        <v/>
      </c>
      <c r="AH110" s="156" t="str">
        <f t="shared" si="539"/>
        <v/>
      </c>
      <c r="AI110" s="157" t="str">
        <f t="shared" si="13"/>
        <v/>
      </c>
      <c r="AJ110" s="156" t="str">
        <f t="shared" ref="AJ110:AM110" si="540">IF($V110="","",IF(RAND()&lt;$V110,1,0))</f>
        <v/>
      </c>
      <c r="AK110" s="156" t="str">
        <f t="shared" si="540"/>
        <v/>
      </c>
      <c r="AL110" s="156" t="str">
        <f t="shared" si="540"/>
        <v/>
      </c>
      <c r="AM110" s="156" t="str">
        <f t="shared" si="540"/>
        <v/>
      </c>
      <c r="AN110" s="157" t="str">
        <f>IF($V110="","",IF(OR(AND($F$2=TRUE,U110+(2*AI110)=(2*U111)+AI111),AND($F$2=0,U110+AI110=U111+AI111)),SUM($AJ110:$AM110),0))</f>
        <v/>
      </c>
      <c r="AO110" s="105" t="str">
        <f t="shared" ref="AO110:BH110" si="541">IF(OR($C110="",$F110=""),"",IF(RAND()&lt;0.65,1,0))</f>
        <v/>
      </c>
      <c r="AP110" s="105" t="str">
        <f t="shared" si="541"/>
        <v/>
      </c>
      <c r="AQ110" s="105" t="str">
        <f t="shared" si="541"/>
        <v/>
      </c>
      <c r="AR110" s="105" t="str">
        <f t="shared" si="541"/>
        <v/>
      </c>
      <c r="AS110" s="105" t="str">
        <f t="shared" si="541"/>
        <v/>
      </c>
      <c r="AT110" s="105" t="str">
        <f t="shared" si="541"/>
        <v/>
      </c>
      <c r="AU110" s="105" t="str">
        <f t="shared" si="541"/>
        <v/>
      </c>
      <c r="AV110" s="105" t="str">
        <f t="shared" si="541"/>
        <v/>
      </c>
      <c r="AW110" s="105" t="str">
        <f t="shared" si="541"/>
        <v/>
      </c>
      <c r="AX110" s="105" t="str">
        <f t="shared" si="541"/>
        <v/>
      </c>
      <c r="AY110" s="105" t="str">
        <f t="shared" si="541"/>
        <v/>
      </c>
      <c r="AZ110" s="105" t="str">
        <f t="shared" si="541"/>
        <v/>
      </c>
      <c r="BA110" s="105" t="str">
        <f t="shared" si="541"/>
        <v/>
      </c>
      <c r="BB110" s="105" t="str">
        <f t="shared" si="541"/>
        <v/>
      </c>
      <c r="BC110" s="105" t="str">
        <f t="shared" si="541"/>
        <v/>
      </c>
      <c r="BD110" s="105" t="str">
        <f t="shared" si="541"/>
        <v/>
      </c>
      <c r="BE110" s="105" t="str">
        <f t="shared" si="541"/>
        <v/>
      </c>
      <c r="BF110" s="105" t="str">
        <f t="shared" si="541"/>
        <v/>
      </c>
      <c r="BG110" s="105" t="str">
        <f t="shared" si="541"/>
        <v/>
      </c>
      <c r="BH110" s="105" t="str">
        <f t="shared" si="541"/>
        <v/>
      </c>
      <c r="BI110" s="105" t="str">
        <f t="shared" ref="BI110:BZ110" si="542">IF($C110="","",SUM($AO110:AQ110))</f>
        <v/>
      </c>
      <c r="BJ110" s="105" t="str">
        <f t="shared" si="542"/>
        <v/>
      </c>
      <c r="BK110" s="105" t="str">
        <f t="shared" si="542"/>
        <v/>
      </c>
      <c r="BL110" s="105" t="str">
        <f t="shared" si="542"/>
        <v/>
      </c>
      <c r="BM110" s="105" t="str">
        <f t="shared" si="542"/>
        <v/>
      </c>
      <c r="BN110" s="105" t="str">
        <f t="shared" si="542"/>
        <v/>
      </c>
      <c r="BO110" s="105" t="str">
        <f t="shared" si="542"/>
        <v/>
      </c>
      <c r="BP110" s="105" t="str">
        <f t="shared" si="542"/>
        <v/>
      </c>
      <c r="BQ110" s="105" t="str">
        <f t="shared" si="542"/>
        <v/>
      </c>
      <c r="BR110" s="105" t="str">
        <f t="shared" si="542"/>
        <v/>
      </c>
      <c r="BS110" s="105" t="str">
        <f t="shared" si="542"/>
        <v/>
      </c>
      <c r="BT110" s="105" t="str">
        <f t="shared" si="542"/>
        <v/>
      </c>
      <c r="BU110" s="105" t="str">
        <f t="shared" si="542"/>
        <v/>
      </c>
      <c r="BV110" s="105" t="str">
        <f t="shared" si="542"/>
        <v/>
      </c>
      <c r="BW110" s="105" t="str">
        <f t="shared" si="542"/>
        <v/>
      </c>
      <c r="BX110" s="105" t="str">
        <f t="shared" si="542"/>
        <v/>
      </c>
      <c r="BY110" s="105" t="str">
        <f t="shared" si="542"/>
        <v/>
      </c>
      <c r="BZ110" s="105" t="str">
        <f t="shared" si="542"/>
        <v/>
      </c>
      <c r="CA110" s="158" t="str">
        <f>IF(OR($C110="",$F110=""),"",IF(ABS(BI110-BI111)&gt;2,BI110,IF(ABS(BJ110-BJ111)&gt;1,BJ110,IF(BK110&lt;&gt;BK111,BK110,IF(BL110&lt;&gt;BL111,BL110,IF(BM110&lt;&gt;BM111,BM110,IF(BN110&lt;&gt;BN111,BN110,IF(BO110&lt;&gt;BO111,BO110,IF(BP110&lt;&gt;BP111,BP110,IF(BQ110&lt;&gt;BQ111,BQ110,IF(BR110&lt;&gt;BR111,BR110,IF(BS110&lt;&gt;BS111,BS110,IF(BT110&lt;&gt;BT111,BT110,IF(BU110&lt;&gt;BU111,BU110,IF(BV110&lt;&gt;BV111,BV110,IF(BW110&lt;&gt;BW111,BW110,IF(BX110&lt;&gt;BX111,BX110,IF(BY110&lt;&gt;BY111,BY110,IF(BZ110&lt;&gt;BZ111,BZ110,CONCATENATE(BZ110,"?"))))))))))))))))))))</f>
        <v/>
      </c>
      <c r="CB110" s="158" t="str">
        <f>IF(OR($C110="",$F110=""),"",IF(U110+AI110&gt;U111+AI111,1,IF(U110+AI110&lt;U111+AI111,2,IF(CC110&gt;CD110,1,IF(CC110&lt;CD110,2,IF(U110+AI110+AN110&gt;U111+AI111+AN111,1,IF(U110+AI110+AN110&lt;U111+AI111+AN111,2,IF(AI110+AN110&gt;U111,1,IF(AI110+AN110&lt;U111,2,IF(CA110&gt;CA111,1,IF(CA111&gt;CA110,2,0)))))))))))</f>
        <v/>
      </c>
      <c r="CC110" s="105" t="str">
        <f>IF(OR($C110="",$F110=""),"",(AI110+AN110)*$F$2)</f>
        <v/>
      </c>
      <c r="CD110" s="105" t="str">
        <f>IF(OR($C110="",$F110=""),"",U111*$F$2)</f>
        <v/>
      </c>
      <c r="CE110" s="105" t="str">
        <f>IF(OR($C110="",$F110=""),"",CONCATENATE(RIGHT(C110,5)," ",REPT(" ",31-LEN(C110)),LEFT(C110,LEN(C110)-6),"  "))</f>
        <v/>
      </c>
      <c r="CF110" s="105" t="str">
        <f>IF(OR($C110="",$F110=""),"",CONCATENATE(RIGHT(C110,5)," ",REPT(" ",31-LEN(C110)),IF(CB110=1,"[b]",""),IF(AND(CB110=1,D$1&lt;&gt;""),CONCATENATE("[color=",D$1,"]"),IF(AND(CB110=2,D$2&lt;&gt;""),CONCATENATE("[color=",D$2,"]"),"")),LEFT(C110,LEN(C110)-6),IF(CB110=1,CONCATENATE(IF(D$1&lt;&gt;"","[/color]",""),"[/b]"),IF(AND(CB110=2,D$2&lt;&gt;""),"[/color]","")),"  "))</f>
        <v/>
      </c>
      <c r="CG110" s="156" t="str">
        <f>IF(OR($C110="",$F110=""),"",IF(OR(AND(U110+AI110=U111+AI111,CC110&gt;CD110),AND(U110=AI111,U111=AI110,AN110=AN111,AN110&gt;0)),"a",IF(AND(U110=AI111,U111=AI110,AN110=AN111,CA110&gt;CA111),"p"," ")))</f>
        <v/>
      </c>
      <c r="CH110" s="156" t="str">
        <f>IF(OR($C110="",$F110=""),"",IF(AND(U110=AI111,U111=AI110),CONCATENATE(IF(U110+AI110+AN110&lt;10," ",""),U110+AI110+AN110,"–",U111+AI111+AN111,IF(U111+AI111+AN111&lt;10," ","")),CONCATENATE(IF(U110+AI110&lt;10," ",""),U110+AI110,"–",U111+AI111,IF(U111+AI111&lt;10," ",""))))</f>
        <v/>
      </c>
      <c r="CI110" s="156" t="str">
        <f>IF(OR($C110="",$F110=""),"",IF(AND(U110+AI110=U111+AI111,CC110&lt;CD110),"a",IF(AND(U110=AI111,U111=AI110,AN110=0,AN111=0,CA110&lt;CA111),"p"," ")))</f>
        <v/>
      </c>
      <c r="CJ110" s="156" t="str">
        <f>IF(OR($C110="",$F110=""),"",CONCATENATE("  ",LEFT(C111,LEN(C111)-6),REPT(" ",31-LEN(C111))," ",RIGHT(C111,5)))</f>
        <v/>
      </c>
      <c r="CK110" s="105" t="str">
        <f>IF(OR($C110="",$F110=""),"",CONCATENATE("  ",IF(CB110=2,"[b]",""),IF(AND(CB110=2,D$1&lt;&gt;""),CONCATENATE("[color=",D$1,"]"),IF(AND(CB110=1,D$2&lt;&gt;""),CONCATENATE("[color=",D$2,"]"),"")),LEFT(C111,LEN(C111)-6),IF(CB110=2,CONCATENATE(IF(D$1&lt;&gt;"","[/color]",""),"[/b]"),IF(AND(CB110=1,D$2&lt;&gt;""),"[/color]","")),REPT(" ",31-LEN(C111))," ",RIGHT(C111,5)))</f>
        <v/>
      </c>
      <c r="CL110" s="156" t="str">
        <f>IF(OR($C110="",$F110=""),"",CONCATENATE(IF(U110&lt;10," ",""),U110,"–",U111,IF(U111&lt;10," ","")))</f>
        <v/>
      </c>
      <c r="CM110" s="156" t="str">
        <f>IF(OR($C110="",$F110=""),"",IF(AND(U110=AI111,U111=AI110),CONCATENATE(IF(AI110+AN110&lt;10," ",""),AI110+AN110,"–",AI111+AN111,IF(AI111+AN111&lt;10," ","")),CONCATENATE(IF(AI110&lt;10," ",""),AI110,"–",AI111,IF(AI111&lt;10," ",""))))</f>
        <v/>
      </c>
      <c r="CN110" s="105" t="str">
        <f>IF(OR($C110="",$F110=""),"",IF(AND(U110=AI111,U111=AI110,OR(AN110&lt;&gt;0,AN111&lt;&gt;0)),"(aet)",IF(AND(U110=AI111,U111=AI110,AN110=0,AN111=0),CONCATENATE("(",CA110,"–",CA111," pen)"),"")))</f>
        <v/>
      </c>
    </row>
    <row r="111" ht="9.0" customHeight="1">
      <c r="A111" s="152">
        <f t="shared" si="22"/>
        <v>0</v>
      </c>
      <c r="B111" s="93"/>
      <c r="C111" s="99"/>
      <c r="D111" s="159" t="str">
        <f t="shared" si="6"/>
        <v>   </v>
      </c>
      <c r="E111" s="154" t="str">
        <f t="shared" si="7"/>
        <v>   </v>
      </c>
      <c r="F111" s="155" t="str">
        <f t="array" ref="F111">IFERROR(IF($C111="","",INDEX(Entries!$J$2:$K999,MATCH(1,($C111=Entries!$J$2:$J999)*(Entries!$C$2:$C999=$B111),0),2)),"")</f>
        <v/>
      </c>
      <c r="G111" s="106" t="str">
        <f>IF(F111="","",F110)</f>
        <v/>
      </c>
      <c r="H111" s="106" t="str">
        <f t="shared" si="8"/>
        <v/>
      </c>
      <c r="I111" s="156" t="str">
        <f t="shared" ref="I111:T111" si="543">IF($H111="","",IF(RAND()&lt;$H111,1,0))</f>
        <v/>
      </c>
      <c r="J111" s="156" t="str">
        <f t="shared" si="543"/>
        <v/>
      </c>
      <c r="K111" s="156" t="str">
        <f t="shared" si="543"/>
        <v/>
      </c>
      <c r="L111" s="156" t="str">
        <f t="shared" si="543"/>
        <v/>
      </c>
      <c r="M111" s="156" t="str">
        <f t="shared" si="543"/>
        <v/>
      </c>
      <c r="N111" s="156" t="str">
        <f t="shared" si="543"/>
        <v/>
      </c>
      <c r="O111" s="156" t="str">
        <f t="shared" si="543"/>
        <v/>
      </c>
      <c r="P111" s="156" t="str">
        <f t="shared" si="543"/>
        <v/>
      </c>
      <c r="Q111" s="156" t="str">
        <f t="shared" si="543"/>
        <v/>
      </c>
      <c r="R111" s="156" t="str">
        <f t="shared" si="543"/>
        <v/>
      </c>
      <c r="S111" s="156" t="str">
        <f t="shared" si="543"/>
        <v/>
      </c>
      <c r="T111" s="156" t="str">
        <f t="shared" si="543"/>
        <v/>
      </c>
      <c r="U111" s="157" t="str">
        <f t="shared" si="10"/>
        <v/>
      </c>
      <c r="V111" s="106" t="str">
        <f t="shared" si="11"/>
        <v/>
      </c>
      <c r="W111" s="156" t="str">
        <f t="shared" ref="W111:AH111" si="544">IF($V111="","",IF(RAND()&lt;$V111,1,0))</f>
        <v/>
      </c>
      <c r="X111" s="156" t="str">
        <f t="shared" si="544"/>
        <v/>
      </c>
      <c r="Y111" s="156" t="str">
        <f t="shared" si="544"/>
        <v/>
      </c>
      <c r="Z111" s="156" t="str">
        <f t="shared" si="544"/>
        <v/>
      </c>
      <c r="AA111" s="156" t="str">
        <f t="shared" si="544"/>
        <v/>
      </c>
      <c r="AB111" s="156" t="str">
        <f t="shared" si="544"/>
        <v/>
      </c>
      <c r="AC111" s="156" t="str">
        <f t="shared" si="544"/>
        <v/>
      </c>
      <c r="AD111" s="156" t="str">
        <f t="shared" si="544"/>
        <v/>
      </c>
      <c r="AE111" s="156" t="str">
        <f t="shared" si="544"/>
        <v/>
      </c>
      <c r="AF111" s="156" t="str">
        <f t="shared" si="544"/>
        <v/>
      </c>
      <c r="AG111" s="156" t="str">
        <f t="shared" si="544"/>
        <v/>
      </c>
      <c r="AH111" s="156" t="str">
        <f t="shared" si="544"/>
        <v/>
      </c>
      <c r="AI111" s="157" t="str">
        <f t="shared" si="13"/>
        <v/>
      </c>
      <c r="AJ111" s="156" t="str">
        <f t="shared" ref="AJ111:AM111" si="545">IF($V111="","",IF(RAND()&lt;$V111,1,0))</f>
        <v/>
      </c>
      <c r="AK111" s="156" t="str">
        <f t="shared" si="545"/>
        <v/>
      </c>
      <c r="AL111" s="156" t="str">
        <f t="shared" si="545"/>
        <v/>
      </c>
      <c r="AM111" s="156" t="str">
        <f t="shared" si="545"/>
        <v/>
      </c>
      <c r="AN111" s="157" t="str">
        <f>IF($V110="","",IF(OR(AND($F$2=TRUE,U111+(2*AI111)=(2*U110)+AI110),AND($F$2=0,U111+AI111=U110+AI110)),SUM($AJ111:$AM111),0))</f>
        <v/>
      </c>
      <c r="AO111" s="105" t="str">
        <f t="shared" ref="AO111:BH111" si="546">IF(OR($C111="",$F111=""),"",IF(RAND()&lt;0.65,1,0))</f>
        <v/>
      </c>
      <c r="AP111" s="105" t="str">
        <f t="shared" si="546"/>
        <v/>
      </c>
      <c r="AQ111" s="105" t="str">
        <f t="shared" si="546"/>
        <v/>
      </c>
      <c r="AR111" s="105" t="str">
        <f t="shared" si="546"/>
        <v/>
      </c>
      <c r="AS111" s="105" t="str">
        <f t="shared" si="546"/>
        <v/>
      </c>
      <c r="AT111" s="105" t="str">
        <f t="shared" si="546"/>
        <v/>
      </c>
      <c r="AU111" s="105" t="str">
        <f t="shared" si="546"/>
        <v/>
      </c>
      <c r="AV111" s="105" t="str">
        <f t="shared" si="546"/>
        <v/>
      </c>
      <c r="AW111" s="105" t="str">
        <f t="shared" si="546"/>
        <v/>
      </c>
      <c r="AX111" s="105" t="str">
        <f t="shared" si="546"/>
        <v/>
      </c>
      <c r="AY111" s="105" t="str">
        <f t="shared" si="546"/>
        <v/>
      </c>
      <c r="AZ111" s="105" t="str">
        <f t="shared" si="546"/>
        <v/>
      </c>
      <c r="BA111" s="105" t="str">
        <f t="shared" si="546"/>
        <v/>
      </c>
      <c r="BB111" s="105" t="str">
        <f t="shared" si="546"/>
        <v/>
      </c>
      <c r="BC111" s="105" t="str">
        <f t="shared" si="546"/>
        <v/>
      </c>
      <c r="BD111" s="105" t="str">
        <f t="shared" si="546"/>
        <v/>
      </c>
      <c r="BE111" s="105" t="str">
        <f t="shared" si="546"/>
        <v/>
      </c>
      <c r="BF111" s="105" t="str">
        <f t="shared" si="546"/>
        <v/>
      </c>
      <c r="BG111" s="105" t="str">
        <f t="shared" si="546"/>
        <v/>
      </c>
      <c r="BH111" s="105" t="str">
        <f t="shared" si="546"/>
        <v/>
      </c>
      <c r="BI111" s="105" t="str">
        <f t="shared" ref="BI111:BZ111" si="547">IF($C111="","",SUM($AO111:AQ111))</f>
        <v/>
      </c>
      <c r="BJ111" s="105" t="str">
        <f t="shared" si="547"/>
        <v/>
      </c>
      <c r="BK111" s="105" t="str">
        <f t="shared" si="547"/>
        <v/>
      </c>
      <c r="BL111" s="105" t="str">
        <f t="shared" si="547"/>
        <v/>
      </c>
      <c r="BM111" s="105" t="str">
        <f t="shared" si="547"/>
        <v/>
      </c>
      <c r="BN111" s="105" t="str">
        <f t="shared" si="547"/>
        <v/>
      </c>
      <c r="BO111" s="105" t="str">
        <f t="shared" si="547"/>
        <v/>
      </c>
      <c r="BP111" s="105" t="str">
        <f t="shared" si="547"/>
        <v/>
      </c>
      <c r="BQ111" s="105" t="str">
        <f t="shared" si="547"/>
        <v/>
      </c>
      <c r="BR111" s="105" t="str">
        <f t="shared" si="547"/>
        <v/>
      </c>
      <c r="BS111" s="105" t="str">
        <f t="shared" si="547"/>
        <v/>
      </c>
      <c r="BT111" s="105" t="str">
        <f t="shared" si="547"/>
        <v/>
      </c>
      <c r="BU111" s="105" t="str">
        <f t="shared" si="547"/>
        <v/>
      </c>
      <c r="BV111" s="105" t="str">
        <f t="shared" si="547"/>
        <v/>
      </c>
      <c r="BW111" s="105" t="str">
        <f t="shared" si="547"/>
        <v/>
      </c>
      <c r="BX111" s="105" t="str">
        <f t="shared" si="547"/>
        <v/>
      </c>
      <c r="BY111" s="105" t="str">
        <f t="shared" si="547"/>
        <v/>
      </c>
      <c r="BZ111" s="105" t="str">
        <f t="shared" si="547"/>
        <v/>
      </c>
      <c r="CA111" s="158" t="str">
        <f>IF(OR($C111="",$F111=""),"",IF(ABS(BI111-BI110)&gt;2,BI111,IF(ABS(BJ111-BJ110)&gt;1,BJ111,IF(BK111&lt;&gt;BK110,BK111,IF(BL111&lt;&gt;BL110,BL111,IF(BM111&lt;&gt;BM110,BM111,IF(BN111&lt;&gt;BN110,BN111,IF(BO111&lt;&gt;BO110,BO111,IF(BP111&lt;&gt;BP110,BP111,IF(BQ111&lt;&gt;BQ110,BQ111,IF(BR111&lt;&gt;BR110,BR111,IF(BS111&lt;&gt;BS110,BS111,IF(BT111&lt;&gt;BT110,BT111,IF(BU111&lt;&gt;BU110,BU111,IF(BV111&lt;&gt;BV110,BV111,IF(BW111&lt;&gt;BW110,BW111,IF(BX111&lt;&gt;BX110,BX111,IF(BY111&lt;&gt;BY110,BY111,IF(BZ111&lt;&gt;BZ110,BZ111,CONCATENATE(BZ111,"?"))))))))))))))))))))</f>
        <v/>
      </c>
      <c r="CB111" s="158"/>
      <c r="CC111" s="158"/>
      <c r="CD111" s="158"/>
      <c r="CE111" s="158" t="str">
        <f>IF(AND(C110&lt;&gt;"",C111&lt;&gt;"",F110="",F111=""),"You need to select the competition in column B","")</f>
        <v/>
      </c>
      <c r="CF111" s="105"/>
      <c r="CG111" s="156"/>
      <c r="CH111" s="156"/>
      <c r="CI111" s="156"/>
      <c r="CJ111" s="156"/>
      <c r="CK111" s="105"/>
      <c r="CL111" s="156"/>
      <c r="CM111" s="156"/>
      <c r="CN111" s="105"/>
    </row>
    <row r="112" ht="9.0" customHeight="1">
      <c r="A112" s="152">
        <f t="shared" si="22"/>
        <v>1</v>
      </c>
      <c r="B112" s="93"/>
      <c r="C112" s="99"/>
      <c r="D112" s="153" t="str">
        <f t="shared" si="6"/>
        <v>   </v>
      </c>
      <c r="E112" s="154" t="str">
        <f t="shared" si="7"/>
        <v>   </v>
      </c>
      <c r="F112" s="155" t="str">
        <f t="array" ref="F112">IFERROR(IF($C112="","",INDEX(Entries!$J$2:$K999,MATCH(1,($C112=Entries!$J$2:$J999)*(Entries!$C$2:$C999=$B112),0),2)),"")</f>
        <v/>
      </c>
      <c r="G112" s="106" t="str">
        <f>IF(F112="","",F113)</f>
        <v/>
      </c>
      <c r="H112" s="106" t="str">
        <f t="shared" si="8"/>
        <v/>
      </c>
      <c r="I112" s="156" t="str">
        <f t="shared" ref="I112:T112" si="548">IF($H112="","",IF(RAND()&lt;$H112,1,0))</f>
        <v/>
      </c>
      <c r="J112" s="156" t="str">
        <f t="shared" si="548"/>
        <v/>
      </c>
      <c r="K112" s="156" t="str">
        <f t="shared" si="548"/>
        <v/>
      </c>
      <c r="L112" s="156" t="str">
        <f t="shared" si="548"/>
        <v/>
      </c>
      <c r="M112" s="156" t="str">
        <f t="shared" si="548"/>
        <v/>
      </c>
      <c r="N112" s="156" t="str">
        <f t="shared" si="548"/>
        <v/>
      </c>
      <c r="O112" s="156" t="str">
        <f t="shared" si="548"/>
        <v/>
      </c>
      <c r="P112" s="156" t="str">
        <f t="shared" si="548"/>
        <v/>
      </c>
      <c r="Q112" s="156" t="str">
        <f t="shared" si="548"/>
        <v/>
      </c>
      <c r="R112" s="156" t="str">
        <f t="shared" si="548"/>
        <v/>
      </c>
      <c r="S112" s="156" t="str">
        <f t="shared" si="548"/>
        <v/>
      </c>
      <c r="T112" s="156" t="str">
        <f t="shared" si="548"/>
        <v/>
      </c>
      <c r="U112" s="157" t="str">
        <f t="shared" si="10"/>
        <v/>
      </c>
      <c r="V112" s="106" t="str">
        <f t="shared" si="11"/>
        <v/>
      </c>
      <c r="W112" s="156" t="str">
        <f t="shared" ref="W112:AH112" si="549">IF($V112="","",IF(RAND()&lt;$V112,1,0))</f>
        <v/>
      </c>
      <c r="X112" s="156" t="str">
        <f t="shared" si="549"/>
        <v/>
      </c>
      <c r="Y112" s="156" t="str">
        <f t="shared" si="549"/>
        <v/>
      </c>
      <c r="Z112" s="156" t="str">
        <f t="shared" si="549"/>
        <v/>
      </c>
      <c r="AA112" s="156" t="str">
        <f t="shared" si="549"/>
        <v/>
      </c>
      <c r="AB112" s="156" t="str">
        <f t="shared" si="549"/>
        <v/>
      </c>
      <c r="AC112" s="156" t="str">
        <f t="shared" si="549"/>
        <v/>
      </c>
      <c r="AD112" s="156" t="str">
        <f t="shared" si="549"/>
        <v/>
      </c>
      <c r="AE112" s="156" t="str">
        <f t="shared" si="549"/>
        <v/>
      </c>
      <c r="AF112" s="156" t="str">
        <f t="shared" si="549"/>
        <v/>
      </c>
      <c r="AG112" s="156" t="str">
        <f t="shared" si="549"/>
        <v/>
      </c>
      <c r="AH112" s="156" t="str">
        <f t="shared" si="549"/>
        <v/>
      </c>
      <c r="AI112" s="157" t="str">
        <f t="shared" si="13"/>
        <v/>
      </c>
      <c r="AJ112" s="156" t="str">
        <f t="shared" ref="AJ112:AM112" si="550">IF($V112="","",IF(RAND()&lt;$V112,1,0))</f>
        <v/>
      </c>
      <c r="AK112" s="156" t="str">
        <f t="shared" si="550"/>
        <v/>
      </c>
      <c r="AL112" s="156" t="str">
        <f t="shared" si="550"/>
        <v/>
      </c>
      <c r="AM112" s="156" t="str">
        <f t="shared" si="550"/>
        <v/>
      </c>
      <c r="AN112" s="157" t="str">
        <f>IF($V112="","",IF(OR(AND($F$2=TRUE,U112+(2*AI112)=(2*U113)+AI113),AND($F$2=0,U112+AI112=U113+AI113)),SUM($AJ112:$AM112),0))</f>
        <v/>
      </c>
      <c r="AO112" s="105" t="str">
        <f t="shared" ref="AO112:BH112" si="551">IF(OR($C112="",$F112=""),"",IF(RAND()&lt;0.65,1,0))</f>
        <v/>
      </c>
      <c r="AP112" s="105" t="str">
        <f t="shared" si="551"/>
        <v/>
      </c>
      <c r="AQ112" s="105" t="str">
        <f t="shared" si="551"/>
        <v/>
      </c>
      <c r="AR112" s="105" t="str">
        <f t="shared" si="551"/>
        <v/>
      </c>
      <c r="AS112" s="105" t="str">
        <f t="shared" si="551"/>
        <v/>
      </c>
      <c r="AT112" s="105" t="str">
        <f t="shared" si="551"/>
        <v/>
      </c>
      <c r="AU112" s="105" t="str">
        <f t="shared" si="551"/>
        <v/>
      </c>
      <c r="AV112" s="105" t="str">
        <f t="shared" si="551"/>
        <v/>
      </c>
      <c r="AW112" s="105" t="str">
        <f t="shared" si="551"/>
        <v/>
      </c>
      <c r="AX112" s="105" t="str">
        <f t="shared" si="551"/>
        <v/>
      </c>
      <c r="AY112" s="105" t="str">
        <f t="shared" si="551"/>
        <v/>
      </c>
      <c r="AZ112" s="105" t="str">
        <f t="shared" si="551"/>
        <v/>
      </c>
      <c r="BA112" s="105" t="str">
        <f t="shared" si="551"/>
        <v/>
      </c>
      <c r="BB112" s="105" t="str">
        <f t="shared" si="551"/>
        <v/>
      </c>
      <c r="BC112" s="105" t="str">
        <f t="shared" si="551"/>
        <v/>
      </c>
      <c r="BD112" s="105" t="str">
        <f t="shared" si="551"/>
        <v/>
      </c>
      <c r="BE112" s="105" t="str">
        <f t="shared" si="551"/>
        <v/>
      </c>
      <c r="BF112" s="105" t="str">
        <f t="shared" si="551"/>
        <v/>
      </c>
      <c r="BG112" s="105" t="str">
        <f t="shared" si="551"/>
        <v/>
      </c>
      <c r="BH112" s="105" t="str">
        <f t="shared" si="551"/>
        <v/>
      </c>
      <c r="BI112" s="105" t="str">
        <f t="shared" ref="BI112:BZ112" si="552">IF($C112="","",SUM($AO112:AQ112))</f>
        <v/>
      </c>
      <c r="BJ112" s="105" t="str">
        <f t="shared" si="552"/>
        <v/>
      </c>
      <c r="BK112" s="105" t="str">
        <f t="shared" si="552"/>
        <v/>
      </c>
      <c r="BL112" s="105" t="str">
        <f t="shared" si="552"/>
        <v/>
      </c>
      <c r="BM112" s="105" t="str">
        <f t="shared" si="552"/>
        <v/>
      </c>
      <c r="BN112" s="105" t="str">
        <f t="shared" si="552"/>
        <v/>
      </c>
      <c r="BO112" s="105" t="str">
        <f t="shared" si="552"/>
        <v/>
      </c>
      <c r="BP112" s="105" t="str">
        <f t="shared" si="552"/>
        <v/>
      </c>
      <c r="BQ112" s="105" t="str">
        <f t="shared" si="552"/>
        <v/>
      </c>
      <c r="BR112" s="105" t="str">
        <f t="shared" si="552"/>
        <v/>
      </c>
      <c r="BS112" s="105" t="str">
        <f t="shared" si="552"/>
        <v/>
      </c>
      <c r="BT112" s="105" t="str">
        <f t="shared" si="552"/>
        <v/>
      </c>
      <c r="BU112" s="105" t="str">
        <f t="shared" si="552"/>
        <v/>
      </c>
      <c r="BV112" s="105" t="str">
        <f t="shared" si="552"/>
        <v/>
      </c>
      <c r="BW112" s="105" t="str">
        <f t="shared" si="552"/>
        <v/>
      </c>
      <c r="BX112" s="105" t="str">
        <f t="shared" si="552"/>
        <v/>
      </c>
      <c r="BY112" s="105" t="str">
        <f t="shared" si="552"/>
        <v/>
      </c>
      <c r="BZ112" s="105" t="str">
        <f t="shared" si="552"/>
        <v/>
      </c>
      <c r="CA112" s="158" t="str">
        <f>IF(OR($C112="",$F112=""),"",IF(ABS(BI112-BI113)&gt;2,BI112,IF(ABS(BJ112-BJ113)&gt;1,BJ112,IF(BK112&lt;&gt;BK113,BK112,IF(BL112&lt;&gt;BL113,BL112,IF(BM112&lt;&gt;BM113,BM112,IF(BN112&lt;&gt;BN113,BN112,IF(BO112&lt;&gt;BO113,BO112,IF(BP112&lt;&gt;BP113,BP112,IF(BQ112&lt;&gt;BQ113,BQ112,IF(BR112&lt;&gt;BR113,BR112,IF(BS112&lt;&gt;BS113,BS112,IF(BT112&lt;&gt;BT113,BT112,IF(BU112&lt;&gt;BU113,BU112,IF(BV112&lt;&gt;BV113,BV112,IF(BW112&lt;&gt;BW113,BW112,IF(BX112&lt;&gt;BX113,BX112,IF(BY112&lt;&gt;BY113,BY112,IF(BZ112&lt;&gt;BZ113,BZ112,CONCATENATE(BZ112,"?"))))))))))))))))))))</f>
        <v/>
      </c>
      <c r="CB112" s="158" t="str">
        <f>IF(OR($C112="",$F112=""),"",IF(U112+AI112&gt;U113+AI113,1,IF(U112+AI112&lt;U113+AI113,2,IF(CC112&gt;CD112,1,IF(CC112&lt;CD112,2,IF(U112+AI112+AN112&gt;U113+AI113+AN113,1,IF(U112+AI112+AN112&lt;U113+AI113+AN113,2,IF(AI112+AN112&gt;U113,1,IF(AI112+AN112&lt;U113,2,IF(CA112&gt;CA113,1,IF(CA113&gt;CA112,2,0)))))))))))</f>
        <v/>
      </c>
      <c r="CC112" s="105" t="str">
        <f>IF(OR($C112="",$F112=""),"",(AI112+AN112)*$F$2)</f>
        <v/>
      </c>
      <c r="CD112" s="105" t="str">
        <f>IF(OR($C112="",$F112=""),"",U113*$F$2)</f>
        <v/>
      </c>
      <c r="CE112" s="105" t="str">
        <f>IF(OR($C112="",$F112=""),"",CONCATENATE(RIGHT(C112,5)," ",REPT(" ",31-LEN(C112)),LEFT(C112,LEN(C112)-6),"  "))</f>
        <v/>
      </c>
      <c r="CF112" s="105" t="str">
        <f>IF(OR($C112="",$F112=""),"",CONCATENATE(RIGHT(C112,5)," ",REPT(" ",31-LEN(C112)),IF(CB112=1,"[b]",""),IF(AND(CB112=1,D$1&lt;&gt;""),CONCATENATE("[color=",D$1,"]"),IF(AND(CB112=2,D$2&lt;&gt;""),CONCATENATE("[color=",D$2,"]"),"")),LEFT(C112,LEN(C112)-6),IF(CB112=1,CONCATENATE(IF(D$1&lt;&gt;"","[/color]",""),"[/b]"),IF(AND(CB112=2,D$2&lt;&gt;""),"[/color]","")),"  "))</f>
        <v/>
      </c>
      <c r="CG112" s="156" t="str">
        <f>IF(OR($C112="",$F112=""),"",IF(OR(AND(U112+AI112=U113+AI113,CC112&gt;CD112),AND(U112=AI113,U113=AI112,AN112=AN113,AN112&gt;0)),"a",IF(AND(U112=AI113,U113=AI112,AN112=AN113,CA112&gt;CA113),"p"," ")))</f>
        <v/>
      </c>
      <c r="CH112" s="156" t="str">
        <f>IF(OR($C112="",$F112=""),"",IF(AND(U112=AI113,U113=AI112),CONCATENATE(IF(U112+AI112+AN112&lt;10," ",""),U112+AI112+AN112,"–",U113+AI113+AN113,IF(U113+AI113+AN113&lt;10," ","")),CONCATENATE(IF(U112+AI112&lt;10," ",""),U112+AI112,"–",U113+AI113,IF(U113+AI113&lt;10," ",""))))</f>
        <v/>
      </c>
      <c r="CI112" s="156" t="str">
        <f>IF(OR($C112="",$F112=""),"",IF(AND(U112+AI112=U113+AI113,CC112&lt;CD112),"a",IF(AND(U112=AI113,U113=AI112,AN112=0,AN113=0,CA112&lt;CA113),"p"," ")))</f>
        <v/>
      </c>
      <c r="CJ112" s="156" t="str">
        <f>IF(OR($C112="",$F112=""),"",CONCATENATE("  ",LEFT(C113,LEN(C113)-6),REPT(" ",31-LEN(C113))," ",RIGHT(C113,5)))</f>
        <v/>
      </c>
      <c r="CK112" s="105" t="str">
        <f>IF(OR($C112="",$F112=""),"",CONCATENATE("  ",IF(CB112=2,"[b]",""),IF(AND(CB112=2,D$1&lt;&gt;""),CONCATENATE("[color=",D$1,"]"),IF(AND(CB112=1,D$2&lt;&gt;""),CONCATENATE("[color=",D$2,"]"),"")),LEFT(C113,LEN(C113)-6),IF(CB112=2,CONCATENATE(IF(D$1&lt;&gt;"","[/color]",""),"[/b]"),IF(AND(CB112=1,D$2&lt;&gt;""),"[/color]","")),REPT(" ",31-LEN(C113))," ",RIGHT(C113,5)))</f>
        <v/>
      </c>
      <c r="CL112" s="156" t="str">
        <f>IF(OR($C112="",$F112=""),"",CONCATENATE(IF(U112&lt;10," ",""),U112,"–",U113,IF(U113&lt;10," ","")))</f>
        <v/>
      </c>
      <c r="CM112" s="156" t="str">
        <f>IF(OR($C112="",$F112=""),"",IF(AND(U112=AI113,U113=AI112),CONCATENATE(IF(AI112+AN112&lt;10," ",""),AI112+AN112,"–",AI113+AN113,IF(AI113+AN113&lt;10," ","")),CONCATENATE(IF(AI112&lt;10," ",""),AI112,"–",AI113,IF(AI113&lt;10," ",""))))</f>
        <v/>
      </c>
      <c r="CN112" s="105" t="str">
        <f>IF(OR($C112="",$F112=""),"",IF(AND(U112=AI113,U113=AI112,OR(AN112&lt;&gt;0,AN113&lt;&gt;0)),"(aet)",IF(AND(U112=AI113,U113=AI112,AN112=0,AN113=0),CONCATENATE("(",CA112,"–",CA113," pen)"),"")))</f>
        <v/>
      </c>
    </row>
    <row r="113" ht="9.0" customHeight="1">
      <c r="A113" s="152">
        <f t="shared" si="22"/>
        <v>1</v>
      </c>
      <c r="B113" s="93"/>
      <c r="C113" s="99"/>
      <c r="D113" s="159" t="str">
        <f t="shared" si="6"/>
        <v>   </v>
      </c>
      <c r="E113" s="154" t="str">
        <f t="shared" si="7"/>
        <v>   </v>
      </c>
      <c r="F113" s="155" t="str">
        <f t="array" ref="F113">IFERROR(IF($C113="","",INDEX(Entries!$J$2:$K999,MATCH(1,($C113=Entries!$J$2:$J999)*(Entries!$C$2:$C999=$B113),0),2)),"")</f>
        <v/>
      </c>
      <c r="G113" s="106" t="str">
        <f>IF(F113="","",F112)</f>
        <v/>
      </c>
      <c r="H113" s="106" t="str">
        <f t="shared" si="8"/>
        <v/>
      </c>
      <c r="I113" s="156" t="str">
        <f t="shared" ref="I113:T113" si="553">IF($H113="","",IF(RAND()&lt;$H113,1,0))</f>
        <v/>
      </c>
      <c r="J113" s="156" t="str">
        <f t="shared" si="553"/>
        <v/>
      </c>
      <c r="K113" s="156" t="str">
        <f t="shared" si="553"/>
        <v/>
      </c>
      <c r="L113" s="156" t="str">
        <f t="shared" si="553"/>
        <v/>
      </c>
      <c r="M113" s="156" t="str">
        <f t="shared" si="553"/>
        <v/>
      </c>
      <c r="N113" s="156" t="str">
        <f t="shared" si="553"/>
        <v/>
      </c>
      <c r="O113" s="156" t="str">
        <f t="shared" si="553"/>
        <v/>
      </c>
      <c r="P113" s="156" t="str">
        <f t="shared" si="553"/>
        <v/>
      </c>
      <c r="Q113" s="156" t="str">
        <f t="shared" si="553"/>
        <v/>
      </c>
      <c r="R113" s="156" t="str">
        <f t="shared" si="553"/>
        <v/>
      </c>
      <c r="S113" s="156" t="str">
        <f t="shared" si="553"/>
        <v/>
      </c>
      <c r="T113" s="156" t="str">
        <f t="shared" si="553"/>
        <v/>
      </c>
      <c r="U113" s="157" t="str">
        <f t="shared" si="10"/>
        <v/>
      </c>
      <c r="V113" s="106" t="str">
        <f t="shared" si="11"/>
        <v/>
      </c>
      <c r="W113" s="156" t="str">
        <f t="shared" ref="W113:AH113" si="554">IF($V113="","",IF(RAND()&lt;$V113,1,0))</f>
        <v/>
      </c>
      <c r="X113" s="156" t="str">
        <f t="shared" si="554"/>
        <v/>
      </c>
      <c r="Y113" s="156" t="str">
        <f t="shared" si="554"/>
        <v/>
      </c>
      <c r="Z113" s="156" t="str">
        <f t="shared" si="554"/>
        <v/>
      </c>
      <c r="AA113" s="156" t="str">
        <f t="shared" si="554"/>
        <v/>
      </c>
      <c r="AB113" s="156" t="str">
        <f t="shared" si="554"/>
        <v/>
      </c>
      <c r="AC113" s="156" t="str">
        <f t="shared" si="554"/>
        <v/>
      </c>
      <c r="AD113" s="156" t="str">
        <f t="shared" si="554"/>
        <v/>
      </c>
      <c r="AE113" s="156" t="str">
        <f t="shared" si="554"/>
        <v/>
      </c>
      <c r="AF113" s="156" t="str">
        <f t="shared" si="554"/>
        <v/>
      </c>
      <c r="AG113" s="156" t="str">
        <f t="shared" si="554"/>
        <v/>
      </c>
      <c r="AH113" s="156" t="str">
        <f t="shared" si="554"/>
        <v/>
      </c>
      <c r="AI113" s="157" t="str">
        <f t="shared" si="13"/>
        <v/>
      </c>
      <c r="AJ113" s="156" t="str">
        <f t="shared" ref="AJ113:AM113" si="555">IF($V113="","",IF(RAND()&lt;$V113,1,0))</f>
        <v/>
      </c>
      <c r="AK113" s="156" t="str">
        <f t="shared" si="555"/>
        <v/>
      </c>
      <c r="AL113" s="156" t="str">
        <f t="shared" si="555"/>
        <v/>
      </c>
      <c r="AM113" s="156" t="str">
        <f t="shared" si="555"/>
        <v/>
      </c>
      <c r="AN113" s="157" t="str">
        <f>IF($V112="","",IF(OR(AND($F$2=TRUE,U113+(2*AI113)=(2*U112)+AI112),AND($F$2=0,U113+AI113=U112+AI112)),SUM($AJ113:$AM113),0))</f>
        <v/>
      </c>
      <c r="AO113" s="105" t="str">
        <f t="shared" ref="AO113:BH113" si="556">IF(OR($C113="",$F113=""),"",IF(RAND()&lt;0.65,1,0))</f>
        <v/>
      </c>
      <c r="AP113" s="105" t="str">
        <f t="shared" si="556"/>
        <v/>
      </c>
      <c r="AQ113" s="105" t="str">
        <f t="shared" si="556"/>
        <v/>
      </c>
      <c r="AR113" s="105" t="str">
        <f t="shared" si="556"/>
        <v/>
      </c>
      <c r="AS113" s="105" t="str">
        <f t="shared" si="556"/>
        <v/>
      </c>
      <c r="AT113" s="105" t="str">
        <f t="shared" si="556"/>
        <v/>
      </c>
      <c r="AU113" s="105" t="str">
        <f t="shared" si="556"/>
        <v/>
      </c>
      <c r="AV113" s="105" t="str">
        <f t="shared" si="556"/>
        <v/>
      </c>
      <c r="AW113" s="105" t="str">
        <f t="shared" si="556"/>
        <v/>
      </c>
      <c r="AX113" s="105" t="str">
        <f t="shared" si="556"/>
        <v/>
      </c>
      <c r="AY113" s="105" t="str">
        <f t="shared" si="556"/>
        <v/>
      </c>
      <c r="AZ113" s="105" t="str">
        <f t="shared" si="556"/>
        <v/>
      </c>
      <c r="BA113" s="105" t="str">
        <f t="shared" si="556"/>
        <v/>
      </c>
      <c r="BB113" s="105" t="str">
        <f t="shared" si="556"/>
        <v/>
      </c>
      <c r="BC113" s="105" t="str">
        <f t="shared" si="556"/>
        <v/>
      </c>
      <c r="BD113" s="105" t="str">
        <f t="shared" si="556"/>
        <v/>
      </c>
      <c r="BE113" s="105" t="str">
        <f t="shared" si="556"/>
        <v/>
      </c>
      <c r="BF113" s="105" t="str">
        <f t="shared" si="556"/>
        <v/>
      </c>
      <c r="BG113" s="105" t="str">
        <f t="shared" si="556"/>
        <v/>
      </c>
      <c r="BH113" s="105" t="str">
        <f t="shared" si="556"/>
        <v/>
      </c>
      <c r="BI113" s="105" t="str">
        <f t="shared" ref="BI113:BZ113" si="557">IF($C113="","",SUM($AO113:AQ113))</f>
        <v/>
      </c>
      <c r="BJ113" s="105" t="str">
        <f t="shared" si="557"/>
        <v/>
      </c>
      <c r="BK113" s="105" t="str">
        <f t="shared" si="557"/>
        <v/>
      </c>
      <c r="BL113" s="105" t="str">
        <f t="shared" si="557"/>
        <v/>
      </c>
      <c r="BM113" s="105" t="str">
        <f t="shared" si="557"/>
        <v/>
      </c>
      <c r="BN113" s="105" t="str">
        <f t="shared" si="557"/>
        <v/>
      </c>
      <c r="BO113" s="105" t="str">
        <f t="shared" si="557"/>
        <v/>
      </c>
      <c r="BP113" s="105" t="str">
        <f t="shared" si="557"/>
        <v/>
      </c>
      <c r="BQ113" s="105" t="str">
        <f t="shared" si="557"/>
        <v/>
      </c>
      <c r="BR113" s="105" t="str">
        <f t="shared" si="557"/>
        <v/>
      </c>
      <c r="BS113" s="105" t="str">
        <f t="shared" si="557"/>
        <v/>
      </c>
      <c r="BT113" s="105" t="str">
        <f t="shared" si="557"/>
        <v/>
      </c>
      <c r="BU113" s="105" t="str">
        <f t="shared" si="557"/>
        <v/>
      </c>
      <c r="BV113" s="105" t="str">
        <f t="shared" si="557"/>
        <v/>
      </c>
      <c r="BW113" s="105" t="str">
        <f t="shared" si="557"/>
        <v/>
      </c>
      <c r="BX113" s="105" t="str">
        <f t="shared" si="557"/>
        <v/>
      </c>
      <c r="BY113" s="105" t="str">
        <f t="shared" si="557"/>
        <v/>
      </c>
      <c r="BZ113" s="105" t="str">
        <f t="shared" si="557"/>
        <v/>
      </c>
      <c r="CA113" s="158" t="str">
        <f>IF(OR($C113="",$F113=""),"",IF(ABS(BI113-BI112)&gt;2,BI113,IF(ABS(BJ113-BJ112)&gt;1,BJ113,IF(BK113&lt;&gt;BK112,BK113,IF(BL113&lt;&gt;BL112,BL113,IF(BM113&lt;&gt;BM112,BM113,IF(BN113&lt;&gt;BN112,BN113,IF(BO113&lt;&gt;BO112,BO113,IF(BP113&lt;&gt;BP112,BP113,IF(BQ113&lt;&gt;BQ112,BQ113,IF(BR113&lt;&gt;BR112,BR113,IF(BS113&lt;&gt;BS112,BS113,IF(BT113&lt;&gt;BT112,BT113,IF(BU113&lt;&gt;BU112,BU113,IF(BV113&lt;&gt;BV112,BV113,IF(BW113&lt;&gt;BW112,BW113,IF(BX113&lt;&gt;BX112,BX113,IF(BY113&lt;&gt;BY112,BY113,IF(BZ113&lt;&gt;BZ112,BZ113,CONCATENATE(BZ113,"?"))))))))))))))))))))</f>
        <v/>
      </c>
      <c r="CB113" s="158"/>
      <c r="CC113" s="158"/>
      <c r="CD113" s="158"/>
      <c r="CE113" s="158" t="str">
        <f>IF(AND(C112&lt;&gt;"",C113&lt;&gt;"",F112="",F113=""),"You need to select the competition in column B","")</f>
        <v/>
      </c>
      <c r="CF113" s="105"/>
      <c r="CG113" s="156"/>
      <c r="CH113" s="156"/>
      <c r="CI113" s="156"/>
      <c r="CJ113" s="156"/>
      <c r="CK113" s="105"/>
      <c r="CL113" s="156"/>
      <c r="CM113" s="156"/>
      <c r="CN113" s="105"/>
    </row>
    <row r="114" ht="9.0" customHeight="1">
      <c r="A114" s="152">
        <f t="shared" si="22"/>
        <v>0</v>
      </c>
      <c r="B114" s="93"/>
      <c r="C114" s="99"/>
      <c r="D114" s="153" t="str">
        <f t="shared" si="6"/>
        <v>   </v>
      </c>
      <c r="E114" s="154" t="str">
        <f t="shared" si="7"/>
        <v>   </v>
      </c>
      <c r="F114" s="155" t="str">
        <f t="array" ref="F114">IFERROR(IF($C114="","",INDEX(Entries!$J$2:$K999,MATCH(1,($C114=Entries!$J$2:$J999)*(Entries!$C$2:$C999=$B114),0),2)),"")</f>
        <v/>
      </c>
      <c r="G114" s="106" t="str">
        <f>IF(F114="","",F115)</f>
        <v/>
      </c>
      <c r="H114" s="106" t="str">
        <f t="shared" si="8"/>
        <v/>
      </c>
      <c r="I114" s="156" t="str">
        <f t="shared" ref="I114:T114" si="558">IF($H114="","",IF(RAND()&lt;$H114,1,0))</f>
        <v/>
      </c>
      <c r="J114" s="156" t="str">
        <f t="shared" si="558"/>
        <v/>
      </c>
      <c r="K114" s="156" t="str">
        <f t="shared" si="558"/>
        <v/>
      </c>
      <c r="L114" s="156" t="str">
        <f t="shared" si="558"/>
        <v/>
      </c>
      <c r="M114" s="156" t="str">
        <f t="shared" si="558"/>
        <v/>
      </c>
      <c r="N114" s="156" t="str">
        <f t="shared" si="558"/>
        <v/>
      </c>
      <c r="O114" s="156" t="str">
        <f t="shared" si="558"/>
        <v/>
      </c>
      <c r="P114" s="156" t="str">
        <f t="shared" si="558"/>
        <v/>
      </c>
      <c r="Q114" s="156" t="str">
        <f t="shared" si="558"/>
        <v/>
      </c>
      <c r="R114" s="156" t="str">
        <f t="shared" si="558"/>
        <v/>
      </c>
      <c r="S114" s="156" t="str">
        <f t="shared" si="558"/>
        <v/>
      </c>
      <c r="T114" s="156" t="str">
        <f t="shared" si="558"/>
        <v/>
      </c>
      <c r="U114" s="157" t="str">
        <f t="shared" si="10"/>
        <v/>
      </c>
      <c r="V114" s="106" t="str">
        <f t="shared" si="11"/>
        <v/>
      </c>
      <c r="W114" s="156" t="str">
        <f t="shared" ref="W114:AH114" si="559">IF($V114="","",IF(RAND()&lt;$V114,1,0))</f>
        <v/>
      </c>
      <c r="X114" s="156" t="str">
        <f t="shared" si="559"/>
        <v/>
      </c>
      <c r="Y114" s="156" t="str">
        <f t="shared" si="559"/>
        <v/>
      </c>
      <c r="Z114" s="156" t="str">
        <f t="shared" si="559"/>
        <v/>
      </c>
      <c r="AA114" s="156" t="str">
        <f t="shared" si="559"/>
        <v/>
      </c>
      <c r="AB114" s="156" t="str">
        <f t="shared" si="559"/>
        <v/>
      </c>
      <c r="AC114" s="156" t="str">
        <f t="shared" si="559"/>
        <v/>
      </c>
      <c r="AD114" s="156" t="str">
        <f t="shared" si="559"/>
        <v/>
      </c>
      <c r="AE114" s="156" t="str">
        <f t="shared" si="559"/>
        <v/>
      </c>
      <c r="AF114" s="156" t="str">
        <f t="shared" si="559"/>
        <v/>
      </c>
      <c r="AG114" s="156" t="str">
        <f t="shared" si="559"/>
        <v/>
      </c>
      <c r="AH114" s="156" t="str">
        <f t="shared" si="559"/>
        <v/>
      </c>
      <c r="AI114" s="157" t="str">
        <f t="shared" si="13"/>
        <v/>
      </c>
      <c r="AJ114" s="156" t="str">
        <f t="shared" ref="AJ114:AM114" si="560">IF($V114="","",IF(RAND()&lt;$V114,1,0))</f>
        <v/>
      </c>
      <c r="AK114" s="156" t="str">
        <f t="shared" si="560"/>
        <v/>
      </c>
      <c r="AL114" s="156" t="str">
        <f t="shared" si="560"/>
        <v/>
      </c>
      <c r="AM114" s="156" t="str">
        <f t="shared" si="560"/>
        <v/>
      </c>
      <c r="AN114" s="157" t="str">
        <f>IF($V114="","",IF(OR(AND($F$2=TRUE,U114+(2*AI114)=(2*U115)+AI115),AND($F$2=0,U114+AI114=U115+AI115)),SUM($AJ114:$AM114),0))</f>
        <v/>
      </c>
      <c r="AO114" s="105" t="str">
        <f t="shared" ref="AO114:BH114" si="561">IF(OR($C114="",$F114=""),"",IF(RAND()&lt;0.65,1,0))</f>
        <v/>
      </c>
      <c r="AP114" s="105" t="str">
        <f t="shared" si="561"/>
        <v/>
      </c>
      <c r="AQ114" s="105" t="str">
        <f t="shared" si="561"/>
        <v/>
      </c>
      <c r="AR114" s="105" t="str">
        <f t="shared" si="561"/>
        <v/>
      </c>
      <c r="AS114" s="105" t="str">
        <f t="shared" si="561"/>
        <v/>
      </c>
      <c r="AT114" s="105" t="str">
        <f t="shared" si="561"/>
        <v/>
      </c>
      <c r="AU114" s="105" t="str">
        <f t="shared" si="561"/>
        <v/>
      </c>
      <c r="AV114" s="105" t="str">
        <f t="shared" si="561"/>
        <v/>
      </c>
      <c r="AW114" s="105" t="str">
        <f t="shared" si="561"/>
        <v/>
      </c>
      <c r="AX114" s="105" t="str">
        <f t="shared" si="561"/>
        <v/>
      </c>
      <c r="AY114" s="105" t="str">
        <f t="shared" si="561"/>
        <v/>
      </c>
      <c r="AZ114" s="105" t="str">
        <f t="shared" si="561"/>
        <v/>
      </c>
      <c r="BA114" s="105" t="str">
        <f t="shared" si="561"/>
        <v/>
      </c>
      <c r="BB114" s="105" t="str">
        <f t="shared" si="561"/>
        <v/>
      </c>
      <c r="BC114" s="105" t="str">
        <f t="shared" si="561"/>
        <v/>
      </c>
      <c r="BD114" s="105" t="str">
        <f t="shared" si="561"/>
        <v/>
      </c>
      <c r="BE114" s="105" t="str">
        <f t="shared" si="561"/>
        <v/>
      </c>
      <c r="BF114" s="105" t="str">
        <f t="shared" si="561"/>
        <v/>
      </c>
      <c r="BG114" s="105" t="str">
        <f t="shared" si="561"/>
        <v/>
      </c>
      <c r="BH114" s="105" t="str">
        <f t="shared" si="561"/>
        <v/>
      </c>
      <c r="BI114" s="105" t="str">
        <f t="shared" ref="BI114:BZ114" si="562">IF($C114="","",SUM($AO114:AQ114))</f>
        <v/>
      </c>
      <c r="BJ114" s="105" t="str">
        <f t="shared" si="562"/>
        <v/>
      </c>
      <c r="BK114" s="105" t="str">
        <f t="shared" si="562"/>
        <v/>
      </c>
      <c r="BL114" s="105" t="str">
        <f t="shared" si="562"/>
        <v/>
      </c>
      <c r="BM114" s="105" t="str">
        <f t="shared" si="562"/>
        <v/>
      </c>
      <c r="BN114" s="105" t="str">
        <f t="shared" si="562"/>
        <v/>
      </c>
      <c r="BO114" s="105" t="str">
        <f t="shared" si="562"/>
        <v/>
      </c>
      <c r="BP114" s="105" t="str">
        <f t="shared" si="562"/>
        <v/>
      </c>
      <c r="BQ114" s="105" t="str">
        <f t="shared" si="562"/>
        <v/>
      </c>
      <c r="BR114" s="105" t="str">
        <f t="shared" si="562"/>
        <v/>
      </c>
      <c r="BS114" s="105" t="str">
        <f t="shared" si="562"/>
        <v/>
      </c>
      <c r="BT114" s="105" t="str">
        <f t="shared" si="562"/>
        <v/>
      </c>
      <c r="BU114" s="105" t="str">
        <f t="shared" si="562"/>
        <v/>
      </c>
      <c r="BV114" s="105" t="str">
        <f t="shared" si="562"/>
        <v/>
      </c>
      <c r="BW114" s="105" t="str">
        <f t="shared" si="562"/>
        <v/>
      </c>
      <c r="BX114" s="105" t="str">
        <f t="shared" si="562"/>
        <v/>
      </c>
      <c r="BY114" s="105" t="str">
        <f t="shared" si="562"/>
        <v/>
      </c>
      <c r="BZ114" s="105" t="str">
        <f t="shared" si="562"/>
        <v/>
      </c>
      <c r="CA114" s="158" t="str">
        <f>IF(OR($C114="",$F114=""),"",IF(ABS(BI114-BI115)&gt;2,BI114,IF(ABS(BJ114-BJ115)&gt;1,BJ114,IF(BK114&lt;&gt;BK115,BK114,IF(BL114&lt;&gt;BL115,BL114,IF(BM114&lt;&gt;BM115,BM114,IF(BN114&lt;&gt;BN115,BN114,IF(BO114&lt;&gt;BO115,BO114,IF(BP114&lt;&gt;BP115,BP114,IF(BQ114&lt;&gt;BQ115,BQ114,IF(BR114&lt;&gt;BR115,BR114,IF(BS114&lt;&gt;BS115,BS114,IF(BT114&lt;&gt;BT115,BT114,IF(BU114&lt;&gt;BU115,BU114,IF(BV114&lt;&gt;BV115,BV114,IF(BW114&lt;&gt;BW115,BW114,IF(BX114&lt;&gt;BX115,BX114,IF(BY114&lt;&gt;BY115,BY114,IF(BZ114&lt;&gt;BZ115,BZ114,CONCATENATE(BZ114,"?"))))))))))))))))))))</f>
        <v/>
      </c>
      <c r="CB114" s="158" t="str">
        <f>IF(OR($C114="",$F114=""),"",IF(U114+AI114&gt;U115+AI115,1,IF(U114+AI114&lt;U115+AI115,2,IF(CC114&gt;CD114,1,IF(CC114&lt;CD114,2,IF(U114+AI114+AN114&gt;U115+AI115+AN115,1,IF(U114+AI114+AN114&lt;U115+AI115+AN115,2,IF(AI114+AN114&gt;U115,1,IF(AI114+AN114&lt;U115,2,IF(CA114&gt;CA115,1,IF(CA115&gt;CA114,2,0)))))))))))</f>
        <v/>
      </c>
      <c r="CC114" s="105" t="str">
        <f>IF(OR($C114="",$F114=""),"",(AI114+AN114)*$F$2)</f>
        <v/>
      </c>
      <c r="CD114" s="105" t="str">
        <f>IF(OR($C114="",$F114=""),"",U115*$F$2)</f>
        <v/>
      </c>
      <c r="CE114" s="105" t="str">
        <f>IF(OR($C114="",$F114=""),"",CONCATENATE(RIGHT(C114,5)," ",REPT(" ",31-LEN(C114)),LEFT(C114,LEN(C114)-6),"  "))</f>
        <v/>
      </c>
      <c r="CF114" s="105" t="str">
        <f>IF(OR($C114="",$F114=""),"",CONCATENATE(RIGHT(C114,5)," ",REPT(" ",31-LEN(C114)),IF(CB114=1,"[b]",""),IF(AND(CB114=1,D$1&lt;&gt;""),CONCATENATE("[color=",D$1,"]"),IF(AND(CB114=2,D$2&lt;&gt;""),CONCATENATE("[color=",D$2,"]"),"")),LEFT(C114,LEN(C114)-6),IF(CB114=1,CONCATENATE(IF(D$1&lt;&gt;"","[/color]",""),"[/b]"),IF(AND(CB114=2,D$2&lt;&gt;""),"[/color]","")),"  "))</f>
        <v/>
      </c>
      <c r="CG114" s="156" t="str">
        <f>IF(OR($C114="",$F114=""),"",IF(OR(AND(U114+AI114=U115+AI115,CC114&gt;CD114),AND(U114=AI115,U115=AI114,AN114=AN115,AN114&gt;0)),"a",IF(AND(U114=AI115,U115=AI114,AN114=AN115,CA114&gt;CA115),"p"," ")))</f>
        <v/>
      </c>
      <c r="CH114" s="156" t="str">
        <f>IF(OR($C114="",$F114=""),"",IF(AND(U114=AI115,U115=AI114),CONCATENATE(IF(U114+AI114+AN114&lt;10," ",""),U114+AI114+AN114,"–",U115+AI115+AN115,IF(U115+AI115+AN115&lt;10," ","")),CONCATENATE(IF(U114+AI114&lt;10," ",""),U114+AI114,"–",U115+AI115,IF(U115+AI115&lt;10," ",""))))</f>
        <v/>
      </c>
      <c r="CI114" s="156" t="str">
        <f>IF(OR($C114="",$F114=""),"",IF(AND(U114+AI114=U115+AI115,CC114&lt;CD114),"a",IF(AND(U114=AI115,U115=AI114,AN114=0,AN115=0,CA114&lt;CA115),"p"," ")))</f>
        <v/>
      </c>
      <c r="CJ114" s="156" t="str">
        <f>IF(OR($C114="",$F114=""),"",CONCATENATE("  ",LEFT(C115,LEN(C115)-6),REPT(" ",31-LEN(C115))," ",RIGHT(C115,5)))</f>
        <v/>
      </c>
      <c r="CK114" s="105" t="str">
        <f>IF(OR($C114="",$F114=""),"",CONCATENATE("  ",IF(CB114=2,"[b]",""),IF(AND(CB114=2,D$1&lt;&gt;""),CONCATENATE("[color=",D$1,"]"),IF(AND(CB114=1,D$2&lt;&gt;""),CONCATENATE("[color=",D$2,"]"),"")),LEFT(C115,LEN(C115)-6),IF(CB114=2,CONCATENATE(IF(D$1&lt;&gt;"","[/color]",""),"[/b]"),IF(AND(CB114=1,D$2&lt;&gt;""),"[/color]","")),REPT(" ",31-LEN(C115))," ",RIGHT(C115,5)))</f>
        <v/>
      </c>
      <c r="CL114" s="156" t="str">
        <f>IF(OR($C114="",$F114=""),"",CONCATENATE(IF(U114&lt;10," ",""),U114,"–",U115,IF(U115&lt;10," ","")))</f>
        <v/>
      </c>
      <c r="CM114" s="156" t="str">
        <f>IF(OR($C114="",$F114=""),"",IF(AND(U114=AI115,U115=AI114),CONCATENATE(IF(AI114+AN114&lt;10," ",""),AI114+AN114,"–",AI115+AN115,IF(AI115+AN115&lt;10," ","")),CONCATENATE(IF(AI114&lt;10," ",""),AI114,"–",AI115,IF(AI115&lt;10," ",""))))</f>
        <v/>
      </c>
      <c r="CN114" s="105" t="str">
        <f>IF(OR($C114="",$F114=""),"",IF(AND(U114=AI115,U115=AI114,OR(AN114&lt;&gt;0,AN115&lt;&gt;0)),"(aet)",IF(AND(U114=AI115,U115=AI114,AN114=0,AN115=0),CONCATENATE("(",CA114,"–",CA115," pen)"),"")))</f>
        <v/>
      </c>
    </row>
    <row r="115" ht="9.0" customHeight="1">
      <c r="A115" s="152">
        <f t="shared" si="22"/>
        <v>0</v>
      </c>
      <c r="B115" s="93"/>
      <c r="C115" s="99"/>
      <c r="D115" s="159" t="str">
        <f t="shared" si="6"/>
        <v>   </v>
      </c>
      <c r="E115" s="154" t="str">
        <f t="shared" si="7"/>
        <v>   </v>
      </c>
      <c r="F115" s="155" t="str">
        <f t="array" ref="F115">IFERROR(IF($C115="","",INDEX(Entries!$J$2:$K999,MATCH(1,($C115=Entries!$J$2:$J999)*(Entries!$C$2:$C999=$B115),0),2)),"")</f>
        <v/>
      </c>
      <c r="G115" s="106" t="str">
        <f>IF(F115="","",F114)</f>
        <v/>
      </c>
      <c r="H115" s="106" t="str">
        <f t="shared" si="8"/>
        <v/>
      </c>
      <c r="I115" s="156" t="str">
        <f t="shared" ref="I115:T115" si="563">IF($H115="","",IF(RAND()&lt;$H115,1,0))</f>
        <v/>
      </c>
      <c r="J115" s="156" t="str">
        <f t="shared" si="563"/>
        <v/>
      </c>
      <c r="K115" s="156" t="str">
        <f t="shared" si="563"/>
        <v/>
      </c>
      <c r="L115" s="156" t="str">
        <f t="shared" si="563"/>
        <v/>
      </c>
      <c r="M115" s="156" t="str">
        <f t="shared" si="563"/>
        <v/>
      </c>
      <c r="N115" s="156" t="str">
        <f t="shared" si="563"/>
        <v/>
      </c>
      <c r="O115" s="156" t="str">
        <f t="shared" si="563"/>
        <v/>
      </c>
      <c r="P115" s="156" t="str">
        <f t="shared" si="563"/>
        <v/>
      </c>
      <c r="Q115" s="156" t="str">
        <f t="shared" si="563"/>
        <v/>
      </c>
      <c r="R115" s="156" t="str">
        <f t="shared" si="563"/>
        <v/>
      </c>
      <c r="S115" s="156" t="str">
        <f t="shared" si="563"/>
        <v/>
      </c>
      <c r="T115" s="156" t="str">
        <f t="shared" si="563"/>
        <v/>
      </c>
      <c r="U115" s="157" t="str">
        <f t="shared" si="10"/>
        <v/>
      </c>
      <c r="V115" s="106" t="str">
        <f t="shared" si="11"/>
        <v/>
      </c>
      <c r="W115" s="156" t="str">
        <f t="shared" ref="W115:AH115" si="564">IF($V115="","",IF(RAND()&lt;$V115,1,0))</f>
        <v/>
      </c>
      <c r="X115" s="156" t="str">
        <f t="shared" si="564"/>
        <v/>
      </c>
      <c r="Y115" s="156" t="str">
        <f t="shared" si="564"/>
        <v/>
      </c>
      <c r="Z115" s="156" t="str">
        <f t="shared" si="564"/>
        <v/>
      </c>
      <c r="AA115" s="156" t="str">
        <f t="shared" si="564"/>
        <v/>
      </c>
      <c r="AB115" s="156" t="str">
        <f t="shared" si="564"/>
        <v/>
      </c>
      <c r="AC115" s="156" t="str">
        <f t="shared" si="564"/>
        <v/>
      </c>
      <c r="AD115" s="156" t="str">
        <f t="shared" si="564"/>
        <v/>
      </c>
      <c r="AE115" s="156" t="str">
        <f t="shared" si="564"/>
        <v/>
      </c>
      <c r="AF115" s="156" t="str">
        <f t="shared" si="564"/>
        <v/>
      </c>
      <c r="AG115" s="156" t="str">
        <f t="shared" si="564"/>
        <v/>
      </c>
      <c r="AH115" s="156" t="str">
        <f t="shared" si="564"/>
        <v/>
      </c>
      <c r="AI115" s="157" t="str">
        <f t="shared" si="13"/>
        <v/>
      </c>
      <c r="AJ115" s="156" t="str">
        <f t="shared" ref="AJ115:AM115" si="565">IF($V115="","",IF(RAND()&lt;$V115,1,0))</f>
        <v/>
      </c>
      <c r="AK115" s="156" t="str">
        <f t="shared" si="565"/>
        <v/>
      </c>
      <c r="AL115" s="156" t="str">
        <f t="shared" si="565"/>
        <v/>
      </c>
      <c r="AM115" s="156" t="str">
        <f t="shared" si="565"/>
        <v/>
      </c>
      <c r="AN115" s="157" t="str">
        <f>IF($V114="","",IF(OR(AND($F$2=TRUE,U115+(2*AI115)=(2*U114)+AI114),AND($F$2=0,U115+AI115=U114+AI114)),SUM($AJ115:$AM115),0))</f>
        <v/>
      </c>
      <c r="AO115" s="105" t="str">
        <f t="shared" ref="AO115:BH115" si="566">IF(OR($C115="",$F115=""),"",IF(RAND()&lt;0.65,1,0))</f>
        <v/>
      </c>
      <c r="AP115" s="105" t="str">
        <f t="shared" si="566"/>
        <v/>
      </c>
      <c r="AQ115" s="105" t="str">
        <f t="shared" si="566"/>
        <v/>
      </c>
      <c r="AR115" s="105" t="str">
        <f t="shared" si="566"/>
        <v/>
      </c>
      <c r="AS115" s="105" t="str">
        <f t="shared" si="566"/>
        <v/>
      </c>
      <c r="AT115" s="105" t="str">
        <f t="shared" si="566"/>
        <v/>
      </c>
      <c r="AU115" s="105" t="str">
        <f t="shared" si="566"/>
        <v/>
      </c>
      <c r="AV115" s="105" t="str">
        <f t="shared" si="566"/>
        <v/>
      </c>
      <c r="AW115" s="105" t="str">
        <f t="shared" si="566"/>
        <v/>
      </c>
      <c r="AX115" s="105" t="str">
        <f t="shared" si="566"/>
        <v/>
      </c>
      <c r="AY115" s="105" t="str">
        <f t="shared" si="566"/>
        <v/>
      </c>
      <c r="AZ115" s="105" t="str">
        <f t="shared" si="566"/>
        <v/>
      </c>
      <c r="BA115" s="105" t="str">
        <f t="shared" si="566"/>
        <v/>
      </c>
      <c r="BB115" s="105" t="str">
        <f t="shared" si="566"/>
        <v/>
      </c>
      <c r="BC115" s="105" t="str">
        <f t="shared" si="566"/>
        <v/>
      </c>
      <c r="BD115" s="105" t="str">
        <f t="shared" si="566"/>
        <v/>
      </c>
      <c r="BE115" s="105" t="str">
        <f t="shared" si="566"/>
        <v/>
      </c>
      <c r="BF115" s="105" t="str">
        <f t="shared" si="566"/>
        <v/>
      </c>
      <c r="BG115" s="105" t="str">
        <f t="shared" si="566"/>
        <v/>
      </c>
      <c r="BH115" s="105" t="str">
        <f t="shared" si="566"/>
        <v/>
      </c>
      <c r="BI115" s="105" t="str">
        <f t="shared" ref="BI115:BZ115" si="567">IF($C115="","",SUM($AO115:AQ115))</f>
        <v/>
      </c>
      <c r="BJ115" s="105" t="str">
        <f t="shared" si="567"/>
        <v/>
      </c>
      <c r="BK115" s="105" t="str">
        <f t="shared" si="567"/>
        <v/>
      </c>
      <c r="BL115" s="105" t="str">
        <f t="shared" si="567"/>
        <v/>
      </c>
      <c r="BM115" s="105" t="str">
        <f t="shared" si="567"/>
        <v/>
      </c>
      <c r="BN115" s="105" t="str">
        <f t="shared" si="567"/>
        <v/>
      </c>
      <c r="BO115" s="105" t="str">
        <f t="shared" si="567"/>
        <v/>
      </c>
      <c r="BP115" s="105" t="str">
        <f t="shared" si="567"/>
        <v/>
      </c>
      <c r="BQ115" s="105" t="str">
        <f t="shared" si="567"/>
        <v/>
      </c>
      <c r="BR115" s="105" t="str">
        <f t="shared" si="567"/>
        <v/>
      </c>
      <c r="BS115" s="105" t="str">
        <f t="shared" si="567"/>
        <v/>
      </c>
      <c r="BT115" s="105" t="str">
        <f t="shared" si="567"/>
        <v/>
      </c>
      <c r="BU115" s="105" t="str">
        <f t="shared" si="567"/>
        <v/>
      </c>
      <c r="BV115" s="105" t="str">
        <f t="shared" si="567"/>
        <v/>
      </c>
      <c r="BW115" s="105" t="str">
        <f t="shared" si="567"/>
        <v/>
      </c>
      <c r="BX115" s="105" t="str">
        <f t="shared" si="567"/>
        <v/>
      </c>
      <c r="BY115" s="105" t="str">
        <f t="shared" si="567"/>
        <v/>
      </c>
      <c r="BZ115" s="105" t="str">
        <f t="shared" si="567"/>
        <v/>
      </c>
      <c r="CA115" s="158" t="str">
        <f>IF(OR($C115="",$F115=""),"",IF(ABS(BI115-BI114)&gt;2,BI115,IF(ABS(BJ115-BJ114)&gt;1,BJ115,IF(BK115&lt;&gt;BK114,BK115,IF(BL115&lt;&gt;BL114,BL115,IF(BM115&lt;&gt;BM114,BM115,IF(BN115&lt;&gt;BN114,BN115,IF(BO115&lt;&gt;BO114,BO115,IF(BP115&lt;&gt;BP114,BP115,IF(BQ115&lt;&gt;BQ114,BQ115,IF(BR115&lt;&gt;BR114,BR115,IF(BS115&lt;&gt;BS114,BS115,IF(BT115&lt;&gt;BT114,BT115,IF(BU115&lt;&gt;BU114,BU115,IF(BV115&lt;&gt;BV114,BV115,IF(BW115&lt;&gt;BW114,BW115,IF(BX115&lt;&gt;BX114,BX115,IF(BY115&lt;&gt;BY114,BY115,IF(BZ115&lt;&gt;BZ114,BZ115,CONCATENATE(BZ115,"?"))))))))))))))))))))</f>
        <v/>
      </c>
      <c r="CB115" s="158"/>
      <c r="CC115" s="158"/>
      <c r="CD115" s="158"/>
      <c r="CE115" s="158" t="str">
        <f>IF(AND(C114&lt;&gt;"",C115&lt;&gt;"",F114="",F115=""),"You need to select the competition in column B","")</f>
        <v/>
      </c>
      <c r="CF115" s="105"/>
      <c r="CG115" s="156"/>
      <c r="CH115" s="156"/>
      <c r="CI115" s="156"/>
      <c r="CJ115" s="156"/>
      <c r="CK115" s="105"/>
      <c r="CL115" s="156"/>
      <c r="CM115" s="156"/>
      <c r="CN115" s="105"/>
    </row>
    <row r="116" ht="9.0" customHeight="1">
      <c r="A116" s="152">
        <f t="shared" si="22"/>
        <v>1</v>
      </c>
      <c r="B116" s="93"/>
      <c r="C116" s="99"/>
      <c r="D116" s="153" t="str">
        <f t="shared" si="6"/>
        <v>   </v>
      </c>
      <c r="E116" s="154" t="str">
        <f t="shared" si="7"/>
        <v>   </v>
      </c>
      <c r="F116" s="155" t="str">
        <f t="array" ref="F116">IFERROR(IF($C116="","",INDEX(Entries!$J$2:$K999,MATCH(1,($C116=Entries!$J$2:$J999)*(Entries!$C$2:$C999=$B116),0),2)),"")</f>
        <v/>
      </c>
      <c r="G116" s="106" t="str">
        <f>IF(F116="","",F117)</f>
        <v/>
      </c>
      <c r="H116" s="106" t="str">
        <f t="shared" si="8"/>
        <v/>
      </c>
      <c r="I116" s="156" t="str">
        <f t="shared" ref="I116:T116" si="568">IF($H116="","",IF(RAND()&lt;$H116,1,0))</f>
        <v/>
      </c>
      <c r="J116" s="156" t="str">
        <f t="shared" si="568"/>
        <v/>
      </c>
      <c r="K116" s="156" t="str">
        <f t="shared" si="568"/>
        <v/>
      </c>
      <c r="L116" s="156" t="str">
        <f t="shared" si="568"/>
        <v/>
      </c>
      <c r="M116" s="156" t="str">
        <f t="shared" si="568"/>
        <v/>
      </c>
      <c r="N116" s="156" t="str">
        <f t="shared" si="568"/>
        <v/>
      </c>
      <c r="O116" s="156" t="str">
        <f t="shared" si="568"/>
        <v/>
      </c>
      <c r="P116" s="156" t="str">
        <f t="shared" si="568"/>
        <v/>
      </c>
      <c r="Q116" s="156" t="str">
        <f t="shared" si="568"/>
        <v/>
      </c>
      <c r="R116" s="156" t="str">
        <f t="shared" si="568"/>
        <v/>
      </c>
      <c r="S116" s="156" t="str">
        <f t="shared" si="568"/>
        <v/>
      </c>
      <c r="T116" s="156" t="str">
        <f t="shared" si="568"/>
        <v/>
      </c>
      <c r="U116" s="157" t="str">
        <f t="shared" si="10"/>
        <v/>
      </c>
      <c r="V116" s="106" t="str">
        <f t="shared" si="11"/>
        <v/>
      </c>
      <c r="W116" s="156" t="str">
        <f t="shared" ref="W116:AH116" si="569">IF($V116="","",IF(RAND()&lt;$V116,1,0))</f>
        <v/>
      </c>
      <c r="X116" s="156" t="str">
        <f t="shared" si="569"/>
        <v/>
      </c>
      <c r="Y116" s="156" t="str">
        <f t="shared" si="569"/>
        <v/>
      </c>
      <c r="Z116" s="156" t="str">
        <f t="shared" si="569"/>
        <v/>
      </c>
      <c r="AA116" s="156" t="str">
        <f t="shared" si="569"/>
        <v/>
      </c>
      <c r="AB116" s="156" t="str">
        <f t="shared" si="569"/>
        <v/>
      </c>
      <c r="AC116" s="156" t="str">
        <f t="shared" si="569"/>
        <v/>
      </c>
      <c r="AD116" s="156" t="str">
        <f t="shared" si="569"/>
        <v/>
      </c>
      <c r="AE116" s="156" t="str">
        <f t="shared" si="569"/>
        <v/>
      </c>
      <c r="AF116" s="156" t="str">
        <f t="shared" si="569"/>
        <v/>
      </c>
      <c r="AG116" s="156" t="str">
        <f t="shared" si="569"/>
        <v/>
      </c>
      <c r="AH116" s="156" t="str">
        <f t="shared" si="569"/>
        <v/>
      </c>
      <c r="AI116" s="157" t="str">
        <f t="shared" si="13"/>
        <v/>
      </c>
      <c r="AJ116" s="156" t="str">
        <f t="shared" ref="AJ116:AM116" si="570">IF($V116="","",IF(RAND()&lt;$V116,1,0))</f>
        <v/>
      </c>
      <c r="AK116" s="156" t="str">
        <f t="shared" si="570"/>
        <v/>
      </c>
      <c r="AL116" s="156" t="str">
        <f t="shared" si="570"/>
        <v/>
      </c>
      <c r="AM116" s="156" t="str">
        <f t="shared" si="570"/>
        <v/>
      </c>
      <c r="AN116" s="157" t="str">
        <f>IF($V116="","",IF(OR(AND($F$2=TRUE,U116+(2*AI116)=(2*U117)+AI117),AND($F$2=0,U116+AI116=U117+AI117)),SUM($AJ116:$AM116),0))</f>
        <v/>
      </c>
      <c r="AO116" s="105" t="str">
        <f t="shared" ref="AO116:BH116" si="571">IF(OR($C116="",$F116=""),"",IF(RAND()&lt;0.65,1,0))</f>
        <v/>
      </c>
      <c r="AP116" s="105" t="str">
        <f t="shared" si="571"/>
        <v/>
      </c>
      <c r="AQ116" s="105" t="str">
        <f t="shared" si="571"/>
        <v/>
      </c>
      <c r="AR116" s="105" t="str">
        <f t="shared" si="571"/>
        <v/>
      </c>
      <c r="AS116" s="105" t="str">
        <f t="shared" si="571"/>
        <v/>
      </c>
      <c r="AT116" s="105" t="str">
        <f t="shared" si="571"/>
        <v/>
      </c>
      <c r="AU116" s="105" t="str">
        <f t="shared" si="571"/>
        <v/>
      </c>
      <c r="AV116" s="105" t="str">
        <f t="shared" si="571"/>
        <v/>
      </c>
      <c r="AW116" s="105" t="str">
        <f t="shared" si="571"/>
        <v/>
      </c>
      <c r="AX116" s="105" t="str">
        <f t="shared" si="571"/>
        <v/>
      </c>
      <c r="AY116" s="105" t="str">
        <f t="shared" si="571"/>
        <v/>
      </c>
      <c r="AZ116" s="105" t="str">
        <f t="shared" si="571"/>
        <v/>
      </c>
      <c r="BA116" s="105" t="str">
        <f t="shared" si="571"/>
        <v/>
      </c>
      <c r="BB116" s="105" t="str">
        <f t="shared" si="571"/>
        <v/>
      </c>
      <c r="BC116" s="105" t="str">
        <f t="shared" si="571"/>
        <v/>
      </c>
      <c r="BD116" s="105" t="str">
        <f t="shared" si="571"/>
        <v/>
      </c>
      <c r="BE116" s="105" t="str">
        <f t="shared" si="571"/>
        <v/>
      </c>
      <c r="BF116" s="105" t="str">
        <f t="shared" si="571"/>
        <v/>
      </c>
      <c r="BG116" s="105" t="str">
        <f t="shared" si="571"/>
        <v/>
      </c>
      <c r="BH116" s="105" t="str">
        <f t="shared" si="571"/>
        <v/>
      </c>
      <c r="BI116" s="105" t="str">
        <f t="shared" ref="BI116:BZ116" si="572">IF($C116="","",SUM($AO116:AQ116))</f>
        <v/>
      </c>
      <c r="BJ116" s="105" t="str">
        <f t="shared" si="572"/>
        <v/>
      </c>
      <c r="BK116" s="105" t="str">
        <f t="shared" si="572"/>
        <v/>
      </c>
      <c r="BL116" s="105" t="str">
        <f t="shared" si="572"/>
        <v/>
      </c>
      <c r="BM116" s="105" t="str">
        <f t="shared" si="572"/>
        <v/>
      </c>
      <c r="BN116" s="105" t="str">
        <f t="shared" si="572"/>
        <v/>
      </c>
      <c r="BO116" s="105" t="str">
        <f t="shared" si="572"/>
        <v/>
      </c>
      <c r="BP116" s="105" t="str">
        <f t="shared" si="572"/>
        <v/>
      </c>
      <c r="BQ116" s="105" t="str">
        <f t="shared" si="572"/>
        <v/>
      </c>
      <c r="BR116" s="105" t="str">
        <f t="shared" si="572"/>
        <v/>
      </c>
      <c r="BS116" s="105" t="str">
        <f t="shared" si="572"/>
        <v/>
      </c>
      <c r="BT116" s="105" t="str">
        <f t="shared" si="572"/>
        <v/>
      </c>
      <c r="BU116" s="105" t="str">
        <f t="shared" si="572"/>
        <v/>
      </c>
      <c r="BV116" s="105" t="str">
        <f t="shared" si="572"/>
        <v/>
      </c>
      <c r="BW116" s="105" t="str">
        <f t="shared" si="572"/>
        <v/>
      </c>
      <c r="BX116" s="105" t="str">
        <f t="shared" si="572"/>
        <v/>
      </c>
      <c r="BY116" s="105" t="str">
        <f t="shared" si="572"/>
        <v/>
      </c>
      <c r="BZ116" s="105" t="str">
        <f t="shared" si="572"/>
        <v/>
      </c>
      <c r="CA116" s="158" t="str">
        <f>IF(OR($C116="",$F116=""),"",IF(ABS(BI116-BI117)&gt;2,BI116,IF(ABS(BJ116-BJ117)&gt;1,BJ116,IF(BK116&lt;&gt;BK117,BK116,IF(BL116&lt;&gt;BL117,BL116,IF(BM116&lt;&gt;BM117,BM116,IF(BN116&lt;&gt;BN117,BN116,IF(BO116&lt;&gt;BO117,BO116,IF(BP116&lt;&gt;BP117,BP116,IF(BQ116&lt;&gt;BQ117,BQ116,IF(BR116&lt;&gt;BR117,BR116,IF(BS116&lt;&gt;BS117,BS116,IF(BT116&lt;&gt;BT117,BT116,IF(BU116&lt;&gt;BU117,BU116,IF(BV116&lt;&gt;BV117,BV116,IF(BW116&lt;&gt;BW117,BW116,IF(BX116&lt;&gt;BX117,BX116,IF(BY116&lt;&gt;BY117,BY116,IF(BZ116&lt;&gt;BZ117,BZ116,CONCATENATE(BZ116,"?"))))))))))))))))))))</f>
        <v/>
      </c>
      <c r="CB116" s="158" t="str">
        <f>IF(OR($C116="",$F116=""),"",IF(U116+AI116&gt;U117+AI117,1,IF(U116+AI116&lt;U117+AI117,2,IF(CC116&gt;CD116,1,IF(CC116&lt;CD116,2,IF(U116+AI116+AN116&gt;U117+AI117+AN117,1,IF(U116+AI116+AN116&lt;U117+AI117+AN117,2,IF(AI116+AN116&gt;U117,1,IF(AI116+AN116&lt;U117,2,IF(CA116&gt;CA117,1,IF(CA117&gt;CA116,2,0)))))))))))</f>
        <v/>
      </c>
      <c r="CC116" s="105" t="str">
        <f>IF(OR($C116="",$F116=""),"",(AI116+AN116)*$F$2)</f>
        <v/>
      </c>
      <c r="CD116" s="105" t="str">
        <f>IF(OR($C116="",$F116=""),"",U117*$F$2)</f>
        <v/>
      </c>
      <c r="CE116" s="105" t="str">
        <f>IF(OR($C116="",$F116=""),"",CONCATENATE(RIGHT(C116,5)," ",REPT(" ",31-LEN(C116)),LEFT(C116,LEN(C116)-6),"  "))</f>
        <v/>
      </c>
      <c r="CF116" s="105" t="str">
        <f>IF(OR($C116="",$F116=""),"",CONCATENATE(RIGHT(C116,5)," ",REPT(" ",31-LEN(C116)),IF(CB116=1,"[b]",""),IF(AND(CB116=1,D$1&lt;&gt;""),CONCATENATE("[color=",D$1,"]"),IF(AND(CB116=2,D$2&lt;&gt;""),CONCATENATE("[color=",D$2,"]"),"")),LEFT(C116,LEN(C116)-6),IF(CB116=1,CONCATENATE(IF(D$1&lt;&gt;"","[/color]",""),"[/b]"),IF(AND(CB116=2,D$2&lt;&gt;""),"[/color]","")),"  "))</f>
        <v/>
      </c>
      <c r="CG116" s="156" t="str">
        <f>IF(OR($C116="",$F116=""),"",IF(OR(AND(U116+AI116=U117+AI117,CC116&gt;CD116),AND(U116=AI117,U117=AI116,AN116=AN117,AN116&gt;0)),"a",IF(AND(U116=AI117,U117=AI116,AN116=AN117,CA116&gt;CA117),"p"," ")))</f>
        <v/>
      </c>
      <c r="CH116" s="156" t="str">
        <f>IF(OR($C116="",$F116=""),"",IF(AND(U116=AI117,U117=AI116),CONCATENATE(IF(U116+AI116+AN116&lt;10," ",""),U116+AI116+AN116,"–",U117+AI117+AN117,IF(U117+AI117+AN117&lt;10," ","")),CONCATENATE(IF(U116+AI116&lt;10," ",""),U116+AI116,"–",U117+AI117,IF(U117+AI117&lt;10," ",""))))</f>
        <v/>
      </c>
      <c r="CI116" s="156" t="str">
        <f>IF(OR($C116="",$F116=""),"",IF(AND(U116+AI116=U117+AI117,CC116&lt;CD116),"a",IF(AND(U116=AI117,U117=AI116,AN116=0,AN117=0,CA116&lt;CA117),"p"," ")))</f>
        <v/>
      </c>
      <c r="CJ116" s="156" t="str">
        <f>IF(OR($C116="",$F116=""),"",CONCATENATE("  ",LEFT(C117,LEN(C117)-6),REPT(" ",31-LEN(C117))," ",RIGHT(C117,5)))</f>
        <v/>
      </c>
      <c r="CK116" s="105" t="str">
        <f>IF(OR($C116="",$F116=""),"",CONCATENATE("  ",IF(CB116=2,"[b]",""),IF(AND(CB116=2,D$1&lt;&gt;""),CONCATENATE("[color=",D$1,"]"),IF(AND(CB116=1,D$2&lt;&gt;""),CONCATENATE("[color=",D$2,"]"),"")),LEFT(C117,LEN(C117)-6),IF(CB116=2,CONCATENATE(IF(D$1&lt;&gt;"","[/color]",""),"[/b]"),IF(AND(CB116=1,D$2&lt;&gt;""),"[/color]","")),REPT(" ",31-LEN(C117))," ",RIGHT(C117,5)))</f>
        <v/>
      </c>
      <c r="CL116" s="156" t="str">
        <f>IF(OR($C116="",$F116=""),"",CONCATENATE(IF(U116&lt;10," ",""),U116,"–",U117,IF(U117&lt;10," ","")))</f>
        <v/>
      </c>
      <c r="CM116" s="156" t="str">
        <f>IF(OR($C116="",$F116=""),"",IF(AND(U116=AI117,U117=AI116),CONCATENATE(IF(AI116+AN116&lt;10," ",""),AI116+AN116,"–",AI117+AN117,IF(AI117+AN117&lt;10," ","")),CONCATENATE(IF(AI116&lt;10," ",""),AI116,"–",AI117,IF(AI117&lt;10," ",""))))</f>
        <v/>
      </c>
      <c r="CN116" s="105" t="str">
        <f>IF(OR($C116="",$F116=""),"",IF(AND(U116=AI117,U117=AI116,OR(AN116&lt;&gt;0,AN117&lt;&gt;0)),"(aet)",IF(AND(U116=AI117,U117=AI116,AN116=0,AN117=0),CONCATENATE("(",CA116,"–",CA117," pen)"),"")))</f>
        <v/>
      </c>
    </row>
    <row r="117" ht="9.0" customHeight="1">
      <c r="A117" s="152">
        <f t="shared" si="22"/>
        <v>1</v>
      </c>
      <c r="B117" s="93"/>
      <c r="C117" s="99"/>
      <c r="D117" s="159" t="str">
        <f t="shared" si="6"/>
        <v>   </v>
      </c>
      <c r="E117" s="154" t="str">
        <f t="shared" si="7"/>
        <v>   </v>
      </c>
      <c r="F117" s="155" t="str">
        <f t="array" ref="F117">IFERROR(IF($C117="","",INDEX(Entries!$J$2:$K999,MATCH(1,($C117=Entries!$J$2:$J999)*(Entries!$C$2:$C999=$B117),0),2)),"")</f>
        <v/>
      </c>
      <c r="G117" s="106" t="str">
        <f>IF(F117="","",F116)</f>
        <v/>
      </c>
      <c r="H117" s="106" t="str">
        <f t="shared" si="8"/>
        <v/>
      </c>
      <c r="I117" s="156" t="str">
        <f t="shared" ref="I117:T117" si="573">IF($H117="","",IF(RAND()&lt;$H117,1,0))</f>
        <v/>
      </c>
      <c r="J117" s="156" t="str">
        <f t="shared" si="573"/>
        <v/>
      </c>
      <c r="K117" s="156" t="str">
        <f t="shared" si="573"/>
        <v/>
      </c>
      <c r="L117" s="156" t="str">
        <f t="shared" si="573"/>
        <v/>
      </c>
      <c r="M117" s="156" t="str">
        <f t="shared" si="573"/>
        <v/>
      </c>
      <c r="N117" s="156" t="str">
        <f t="shared" si="573"/>
        <v/>
      </c>
      <c r="O117" s="156" t="str">
        <f t="shared" si="573"/>
        <v/>
      </c>
      <c r="P117" s="156" t="str">
        <f t="shared" si="573"/>
        <v/>
      </c>
      <c r="Q117" s="156" t="str">
        <f t="shared" si="573"/>
        <v/>
      </c>
      <c r="R117" s="156" t="str">
        <f t="shared" si="573"/>
        <v/>
      </c>
      <c r="S117" s="156" t="str">
        <f t="shared" si="573"/>
        <v/>
      </c>
      <c r="T117" s="156" t="str">
        <f t="shared" si="573"/>
        <v/>
      </c>
      <c r="U117" s="157" t="str">
        <f t="shared" si="10"/>
        <v/>
      </c>
      <c r="V117" s="106" t="str">
        <f t="shared" si="11"/>
        <v/>
      </c>
      <c r="W117" s="156" t="str">
        <f t="shared" ref="W117:AH117" si="574">IF($V117="","",IF(RAND()&lt;$V117,1,0))</f>
        <v/>
      </c>
      <c r="X117" s="156" t="str">
        <f t="shared" si="574"/>
        <v/>
      </c>
      <c r="Y117" s="156" t="str">
        <f t="shared" si="574"/>
        <v/>
      </c>
      <c r="Z117" s="156" t="str">
        <f t="shared" si="574"/>
        <v/>
      </c>
      <c r="AA117" s="156" t="str">
        <f t="shared" si="574"/>
        <v/>
      </c>
      <c r="AB117" s="156" t="str">
        <f t="shared" si="574"/>
        <v/>
      </c>
      <c r="AC117" s="156" t="str">
        <f t="shared" si="574"/>
        <v/>
      </c>
      <c r="AD117" s="156" t="str">
        <f t="shared" si="574"/>
        <v/>
      </c>
      <c r="AE117" s="156" t="str">
        <f t="shared" si="574"/>
        <v/>
      </c>
      <c r="AF117" s="156" t="str">
        <f t="shared" si="574"/>
        <v/>
      </c>
      <c r="AG117" s="156" t="str">
        <f t="shared" si="574"/>
        <v/>
      </c>
      <c r="AH117" s="156" t="str">
        <f t="shared" si="574"/>
        <v/>
      </c>
      <c r="AI117" s="157" t="str">
        <f t="shared" si="13"/>
        <v/>
      </c>
      <c r="AJ117" s="156" t="str">
        <f t="shared" ref="AJ117:AM117" si="575">IF($V117="","",IF(RAND()&lt;$V117,1,0))</f>
        <v/>
      </c>
      <c r="AK117" s="156" t="str">
        <f t="shared" si="575"/>
        <v/>
      </c>
      <c r="AL117" s="156" t="str">
        <f t="shared" si="575"/>
        <v/>
      </c>
      <c r="AM117" s="156" t="str">
        <f t="shared" si="575"/>
        <v/>
      </c>
      <c r="AN117" s="157" t="str">
        <f>IF($V116="","",IF(OR(AND($F$2=TRUE,U117+(2*AI117)=(2*U116)+AI116),AND($F$2=0,U117+AI117=U116+AI116)),SUM($AJ117:$AM117),0))</f>
        <v/>
      </c>
      <c r="AO117" s="105" t="str">
        <f t="shared" ref="AO117:BH117" si="576">IF(OR($C117="",$F117=""),"",IF(RAND()&lt;0.65,1,0))</f>
        <v/>
      </c>
      <c r="AP117" s="105" t="str">
        <f t="shared" si="576"/>
        <v/>
      </c>
      <c r="AQ117" s="105" t="str">
        <f t="shared" si="576"/>
        <v/>
      </c>
      <c r="AR117" s="105" t="str">
        <f t="shared" si="576"/>
        <v/>
      </c>
      <c r="AS117" s="105" t="str">
        <f t="shared" si="576"/>
        <v/>
      </c>
      <c r="AT117" s="105" t="str">
        <f t="shared" si="576"/>
        <v/>
      </c>
      <c r="AU117" s="105" t="str">
        <f t="shared" si="576"/>
        <v/>
      </c>
      <c r="AV117" s="105" t="str">
        <f t="shared" si="576"/>
        <v/>
      </c>
      <c r="AW117" s="105" t="str">
        <f t="shared" si="576"/>
        <v/>
      </c>
      <c r="AX117" s="105" t="str">
        <f t="shared" si="576"/>
        <v/>
      </c>
      <c r="AY117" s="105" t="str">
        <f t="shared" si="576"/>
        <v/>
      </c>
      <c r="AZ117" s="105" t="str">
        <f t="shared" si="576"/>
        <v/>
      </c>
      <c r="BA117" s="105" t="str">
        <f t="shared" si="576"/>
        <v/>
      </c>
      <c r="BB117" s="105" t="str">
        <f t="shared" si="576"/>
        <v/>
      </c>
      <c r="BC117" s="105" t="str">
        <f t="shared" si="576"/>
        <v/>
      </c>
      <c r="BD117" s="105" t="str">
        <f t="shared" si="576"/>
        <v/>
      </c>
      <c r="BE117" s="105" t="str">
        <f t="shared" si="576"/>
        <v/>
      </c>
      <c r="BF117" s="105" t="str">
        <f t="shared" si="576"/>
        <v/>
      </c>
      <c r="BG117" s="105" t="str">
        <f t="shared" si="576"/>
        <v/>
      </c>
      <c r="BH117" s="105" t="str">
        <f t="shared" si="576"/>
        <v/>
      </c>
      <c r="BI117" s="105" t="str">
        <f t="shared" ref="BI117:BZ117" si="577">IF($C117="","",SUM($AO117:AQ117))</f>
        <v/>
      </c>
      <c r="BJ117" s="105" t="str">
        <f t="shared" si="577"/>
        <v/>
      </c>
      <c r="BK117" s="105" t="str">
        <f t="shared" si="577"/>
        <v/>
      </c>
      <c r="BL117" s="105" t="str">
        <f t="shared" si="577"/>
        <v/>
      </c>
      <c r="BM117" s="105" t="str">
        <f t="shared" si="577"/>
        <v/>
      </c>
      <c r="BN117" s="105" t="str">
        <f t="shared" si="577"/>
        <v/>
      </c>
      <c r="BO117" s="105" t="str">
        <f t="shared" si="577"/>
        <v/>
      </c>
      <c r="BP117" s="105" t="str">
        <f t="shared" si="577"/>
        <v/>
      </c>
      <c r="BQ117" s="105" t="str">
        <f t="shared" si="577"/>
        <v/>
      </c>
      <c r="BR117" s="105" t="str">
        <f t="shared" si="577"/>
        <v/>
      </c>
      <c r="BS117" s="105" t="str">
        <f t="shared" si="577"/>
        <v/>
      </c>
      <c r="BT117" s="105" t="str">
        <f t="shared" si="577"/>
        <v/>
      </c>
      <c r="BU117" s="105" t="str">
        <f t="shared" si="577"/>
        <v/>
      </c>
      <c r="BV117" s="105" t="str">
        <f t="shared" si="577"/>
        <v/>
      </c>
      <c r="BW117" s="105" t="str">
        <f t="shared" si="577"/>
        <v/>
      </c>
      <c r="BX117" s="105" t="str">
        <f t="shared" si="577"/>
        <v/>
      </c>
      <c r="BY117" s="105" t="str">
        <f t="shared" si="577"/>
        <v/>
      </c>
      <c r="BZ117" s="105" t="str">
        <f t="shared" si="577"/>
        <v/>
      </c>
      <c r="CA117" s="158" t="str">
        <f>IF(OR($C117="",$F117=""),"",IF(ABS(BI117-BI116)&gt;2,BI117,IF(ABS(BJ117-BJ116)&gt;1,BJ117,IF(BK117&lt;&gt;BK116,BK117,IF(BL117&lt;&gt;BL116,BL117,IF(BM117&lt;&gt;BM116,BM117,IF(BN117&lt;&gt;BN116,BN117,IF(BO117&lt;&gt;BO116,BO117,IF(BP117&lt;&gt;BP116,BP117,IF(BQ117&lt;&gt;BQ116,BQ117,IF(BR117&lt;&gt;BR116,BR117,IF(BS117&lt;&gt;BS116,BS117,IF(BT117&lt;&gt;BT116,BT117,IF(BU117&lt;&gt;BU116,BU117,IF(BV117&lt;&gt;BV116,BV117,IF(BW117&lt;&gt;BW116,BW117,IF(BX117&lt;&gt;BX116,BX117,IF(BY117&lt;&gt;BY116,BY117,IF(BZ117&lt;&gt;BZ116,BZ117,CONCATENATE(BZ117,"?"))))))))))))))))))))</f>
        <v/>
      </c>
      <c r="CB117" s="158"/>
      <c r="CC117" s="158"/>
      <c r="CD117" s="158"/>
      <c r="CE117" s="158" t="str">
        <f>IF(AND(C116&lt;&gt;"",C117&lt;&gt;"",F116="",F117=""),"You need to select the competition in column B","")</f>
        <v/>
      </c>
      <c r="CF117" s="105"/>
      <c r="CG117" s="156"/>
      <c r="CH117" s="156"/>
      <c r="CI117" s="156"/>
      <c r="CJ117" s="156"/>
      <c r="CK117" s="105"/>
      <c r="CL117" s="156"/>
      <c r="CM117" s="156"/>
      <c r="CN117" s="105"/>
    </row>
    <row r="118" ht="9.0" customHeight="1">
      <c r="A118" s="152">
        <f t="shared" si="22"/>
        <v>0</v>
      </c>
      <c r="B118" s="93"/>
      <c r="C118" s="99"/>
      <c r="D118" s="153" t="str">
        <f t="shared" si="6"/>
        <v>   </v>
      </c>
      <c r="E118" s="154" t="str">
        <f t="shared" si="7"/>
        <v>   </v>
      </c>
      <c r="F118" s="155" t="str">
        <f t="array" ref="F118">IFERROR(IF($C118="","",INDEX(Entries!$J$2:$K999,MATCH(1,($C118=Entries!$J$2:$J999)*(Entries!$C$2:$C999=$B118),0),2)),"")</f>
        <v/>
      </c>
      <c r="G118" s="106" t="str">
        <f>IF(F118="","",F119)</f>
        <v/>
      </c>
      <c r="H118" s="106" t="str">
        <f t="shared" si="8"/>
        <v/>
      </c>
      <c r="I118" s="156" t="str">
        <f t="shared" ref="I118:T118" si="578">IF($H118="","",IF(RAND()&lt;$H118,1,0))</f>
        <v/>
      </c>
      <c r="J118" s="156" t="str">
        <f t="shared" si="578"/>
        <v/>
      </c>
      <c r="K118" s="156" t="str">
        <f t="shared" si="578"/>
        <v/>
      </c>
      <c r="L118" s="156" t="str">
        <f t="shared" si="578"/>
        <v/>
      </c>
      <c r="M118" s="156" t="str">
        <f t="shared" si="578"/>
        <v/>
      </c>
      <c r="N118" s="156" t="str">
        <f t="shared" si="578"/>
        <v/>
      </c>
      <c r="O118" s="156" t="str">
        <f t="shared" si="578"/>
        <v/>
      </c>
      <c r="P118" s="156" t="str">
        <f t="shared" si="578"/>
        <v/>
      </c>
      <c r="Q118" s="156" t="str">
        <f t="shared" si="578"/>
        <v/>
      </c>
      <c r="R118" s="156" t="str">
        <f t="shared" si="578"/>
        <v/>
      </c>
      <c r="S118" s="156" t="str">
        <f t="shared" si="578"/>
        <v/>
      </c>
      <c r="T118" s="156" t="str">
        <f t="shared" si="578"/>
        <v/>
      </c>
      <c r="U118" s="157" t="str">
        <f t="shared" si="10"/>
        <v/>
      </c>
      <c r="V118" s="106" t="str">
        <f t="shared" si="11"/>
        <v/>
      </c>
      <c r="W118" s="156" t="str">
        <f t="shared" ref="W118:AH118" si="579">IF($V118="","",IF(RAND()&lt;$V118,1,0))</f>
        <v/>
      </c>
      <c r="X118" s="156" t="str">
        <f t="shared" si="579"/>
        <v/>
      </c>
      <c r="Y118" s="156" t="str">
        <f t="shared" si="579"/>
        <v/>
      </c>
      <c r="Z118" s="156" t="str">
        <f t="shared" si="579"/>
        <v/>
      </c>
      <c r="AA118" s="156" t="str">
        <f t="shared" si="579"/>
        <v/>
      </c>
      <c r="AB118" s="156" t="str">
        <f t="shared" si="579"/>
        <v/>
      </c>
      <c r="AC118" s="156" t="str">
        <f t="shared" si="579"/>
        <v/>
      </c>
      <c r="AD118" s="156" t="str">
        <f t="shared" si="579"/>
        <v/>
      </c>
      <c r="AE118" s="156" t="str">
        <f t="shared" si="579"/>
        <v/>
      </c>
      <c r="AF118" s="156" t="str">
        <f t="shared" si="579"/>
        <v/>
      </c>
      <c r="AG118" s="156" t="str">
        <f t="shared" si="579"/>
        <v/>
      </c>
      <c r="AH118" s="156" t="str">
        <f t="shared" si="579"/>
        <v/>
      </c>
      <c r="AI118" s="157" t="str">
        <f t="shared" si="13"/>
        <v/>
      </c>
      <c r="AJ118" s="156" t="str">
        <f t="shared" ref="AJ118:AM118" si="580">IF($V118="","",IF(RAND()&lt;$V118,1,0))</f>
        <v/>
      </c>
      <c r="AK118" s="156" t="str">
        <f t="shared" si="580"/>
        <v/>
      </c>
      <c r="AL118" s="156" t="str">
        <f t="shared" si="580"/>
        <v/>
      </c>
      <c r="AM118" s="156" t="str">
        <f t="shared" si="580"/>
        <v/>
      </c>
      <c r="AN118" s="157" t="str">
        <f>IF($V118="","",IF(OR(AND($F$2=TRUE,U118+(2*AI118)=(2*U119)+AI119),AND($F$2=0,U118+AI118=U119+AI119)),SUM($AJ118:$AM118),0))</f>
        <v/>
      </c>
      <c r="AO118" s="105" t="str">
        <f t="shared" ref="AO118:BH118" si="581">IF(OR($C118="",$F118=""),"",IF(RAND()&lt;0.65,1,0))</f>
        <v/>
      </c>
      <c r="AP118" s="105" t="str">
        <f t="shared" si="581"/>
        <v/>
      </c>
      <c r="AQ118" s="105" t="str">
        <f t="shared" si="581"/>
        <v/>
      </c>
      <c r="AR118" s="105" t="str">
        <f t="shared" si="581"/>
        <v/>
      </c>
      <c r="AS118" s="105" t="str">
        <f t="shared" si="581"/>
        <v/>
      </c>
      <c r="AT118" s="105" t="str">
        <f t="shared" si="581"/>
        <v/>
      </c>
      <c r="AU118" s="105" t="str">
        <f t="shared" si="581"/>
        <v/>
      </c>
      <c r="AV118" s="105" t="str">
        <f t="shared" si="581"/>
        <v/>
      </c>
      <c r="AW118" s="105" t="str">
        <f t="shared" si="581"/>
        <v/>
      </c>
      <c r="AX118" s="105" t="str">
        <f t="shared" si="581"/>
        <v/>
      </c>
      <c r="AY118" s="105" t="str">
        <f t="shared" si="581"/>
        <v/>
      </c>
      <c r="AZ118" s="105" t="str">
        <f t="shared" si="581"/>
        <v/>
      </c>
      <c r="BA118" s="105" t="str">
        <f t="shared" si="581"/>
        <v/>
      </c>
      <c r="BB118" s="105" t="str">
        <f t="shared" si="581"/>
        <v/>
      </c>
      <c r="BC118" s="105" t="str">
        <f t="shared" si="581"/>
        <v/>
      </c>
      <c r="BD118" s="105" t="str">
        <f t="shared" si="581"/>
        <v/>
      </c>
      <c r="BE118" s="105" t="str">
        <f t="shared" si="581"/>
        <v/>
      </c>
      <c r="BF118" s="105" t="str">
        <f t="shared" si="581"/>
        <v/>
      </c>
      <c r="BG118" s="105" t="str">
        <f t="shared" si="581"/>
        <v/>
      </c>
      <c r="BH118" s="105" t="str">
        <f t="shared" si="581"/>
        <v/>
      </c>
      <c r="BI118" s="105" t="str">
        <f t="shared" ref="BI118:BZ118" si="582">IF($C118="","",SUM($AO118:AQ118))</f>
        <v/>
      </c>
      <c r="BJ118" s="105" t="str">
        <f t="shared" si="582"/>
        <v/>
      </c>
      <c r="BK118" s="105" t="str">
        <f t="shared" si="582"/>
        <v/>
      </c>
      <c r="BL118" s="105" t="str">
        <f t="shared" si="582"/>
        <v/>
      </c>
      <c r="BM118" s="105" t="str">
        <f t="shared" si="582"/>
        <v/>
      </c>
      <c r="BN118" s="105" t="str">
        <f t="shared" si="582"/>
        <v/>
      </c>
      <c r="BO118" s="105" t="str">
        <f t="shared" si="582"/>
        <v/>
      </c>
      <c r="BP118" s="105" t="str">
        <f t="shared" si="582"/>
        <v/>
      </c>
      <c r="BQ118" s="105" t="str">
        <f t="shared" si="582"/>
        <v/>
      </c>
      <c r="BR118" s="105" t="str">
        <f t="shared" si="582"/>
        <v/>
      </c>
      <c r="BS118" s="105" t="str">
        <f t="shared" si="582"/>
        <v/>
      </c>
      <c r="BT118" s="105" t="str">
        <f t="shared" si="582"/>
        <v/>
      </c>
      <c r="BU118" s="105" t="str">
        <f t="shared" si="582"/>
        <v/>
      </c>
      <c r="BV118" s="105" t="str">
        <f t="shared" si="582"/>
        <v/>
      </c>
      <c r="BW118" s="105" t="str">
        <f t="shared" si="582"/>
        <v/>
      </c>
      <c r="BX118" s="105" t="str">
        <f t="shared" si="582"/>
        <v/>
      </c>
      <c r="BY118" s="105" t="str">
        <f t="shared" si="582"/>
        <v/>
      </c>
      <c r="BZ118" s="105" t="str">
        <f t="shared" si="582"/>
        <v/>
      </c>
      <c r="CA118" s="158" t="str">
        <f>IF(OR($C118="",$F118=""),"",IF(ABS(BI118-BI119)&gt;2,BI118,IF(ABS(BJ118-BJ119)&gt;1,BJ118,IF(BK118&lt;&gt;BK119,BK118,IF(BL118&lt;&gt;BL119,BL118,IF(BM118&lt;&gt;BM119,BM118,IF(BN118&lt;&gt;BN119,BN118,IF(BO118&lt;&gt;BO119,BO118,IF(BP118&lt;&gt;BP119,BP118,IF(BQ118&lt;&gt;BQ119,BQ118,IF(BR118&lt;&gt;BR119,BR118,IF(BS118&lt;&gt;BS119,BS118,IF(BT118&lt;&gt;BT119,BT118,IF(BU118&lt;&gt;BU119,BU118,IF(BV118&lt;&gt;BV119,BV118,IF(BW118&lt;&gt;BW119,BW118,IF(BX118&lt;&gt;BX119,BX118,IF(BY118&lt;&gt;BY119,BY118,IF(BZ118&lt;&gt;BZ119,BZ118,CONCATENATE(BZ118,"?"))))))))))))))))))))</f>
        <v/>
      </c>
      <c r="CB118" s="158" t="str">
        <f>IF(OR($C118="",$F118=""),"",IF(U118+AI118&gt;U119+AI119,1,IF(U118+AI118&lt;U119+AI119,2,IF(CC118&gt;CD118,1,IF(CC118&lt;CD118,2,IF(U118+AI118+AN118&gt;U119+AI119+AN119,1,IF(U118+AI118+AN118&lt;U119+AI119+AN119,2,IF(AI118+AN118&gt;U119,1,IF(AI118+AN118&lt;U119,2,IF(CA118&gt;CA119,1,IF(CA119&gt;CA118,2,0)))))))))))</f>
        <v/>
      </c>
      <c r="CC118" s="105" t="str">
        <f>IF(OR($C118="",$F118=""),"",(AI118+AN118)*$F$2)</f>
        <v/>
      </c>
      <c r="CD118" s="105" t="str">
        <f>IF(OR($C118="",$F118=""),"",U119*$F$2)</f>
        <v/>
      </c>
      <c r="CE118" s="105" t="str">
        <f>IF(OR($C118="",$F118=""),"",CONCATENATE(RIGHT(C118,5)," ",REPT(" ",31-LEN(C118)),LEFT(C118,LEN(C118)-6),"  "))</f>
        <v/>
      </c>
      <c r="CF118" s="105" t="str">
        <f>IF(OR($C118="",$F118=""),"",CONCATENATE(RIGHT(C118,5)," ",REPT(" ",31-LEN(C118)),IF(CB118=1,"[b]",""),IF(AND(CB118=1,D$1&lt;&gt;""),CONCATENATE("[color=",D$1,"]"),IF(AND(CB118=2,D$2&lt;&gt;""),CONCATENATE("[color=",D$2,"]"),"")),LEFT(C118,LEN(C118)-6),IF(CB118=1,CONCATENATE(IF(D$1&lt;&gt;"","[/color]",""),"[/b]"),IF(AND(CB118=2,D$2&lt;&gt;""),"[/color]","")),"  "))</f>
        <v/>
      </c>
      <c r="CG118" s="156" t="str">
        <f>IF(OR($C118="",$F118=""),"",IF(OR(AND(U118+AI118=U119+AI119,CC118&gt;CD118),AND(U118=AI119,U119=AI118,AN118=AN119,AN118&gt;0)),"a",IF(AND(U118=AI119,U119=AI118,AN118=AN119,CA118&gt;CA119),"p"," ")))</f>
        <v/>
      </c>
      <c r="CH118" s="156" t="str">
        <f>IF(OR($C118="",$F118=""),"",IF(AND(U118=AI119,U119=AI118),CONCATENATE(IF(U118+AI118+AN118&lt;10," ",""),U118+AI118+AN118,"–",U119+AI119+AN119,IF(U119+AI119+AN119&lt;10," ","")),CONCATENATE(IF(U118+AI118&lt;10," ",""),U118+AI118,"–",U119+AI119,IF(U119+AI119&lt;10," ",""))))</f>
        <v/>
      </c>
      <c r="CI118" s="156" t="str">
        <f>IF(OR($C118="",$F118=""),"",IF(AND(U118+AI118=U119+AI119,CC118&lt;CD118),"a",IF(AND(U118=AI119,U119=AI118,AN118=0,AN119=0,CA118&lt;CA119),"p"," ")))</f>
        <v/>
      </c>
      <c r="CJ118" s="156" t="str">
        <f>IF(OR($C118="",$F118=""),"",CONCATENATE("  ",LEFT(C119,LEN(C119)-6),REPT(" ",31-LEN(C119))," ",RIGHT(C119,5)))</f>
        <v/>
      </c>
      <c r="CK118" s="105" t="str">
        <f>IF(OR($C118="",$F118=""),"",CONCATENATE("  ",IF(CB118=2,"[b]",""),IF(AND(CB118=2,D$1&lt;&gt;""),CONCATENATE("[color=",D$1,"]"),IF(AND(CB118=1,D$2&lt;&gt;""),CONCATENATE("[color=",D$2,"]"),"")),LEFT(C119,LEN(C119)-6),IF(CB118=2,CONCATENATE(IF(D$1&lt;&gt;"","[/color]",""),"[/b]"),IF(AND(CB118=1,D$2&lt;&gt;""),"[/color]","")),REPT(" ",31-LEN(C119))," ",RIGHT(C119,5)))</f>
        <v/>
      </c>
      <c r="CL118" s="156" t="str">
        <f>IF(OR($C118="",$F118=""),"",CONCATENATE(IF(U118&lt;10," ",""),U118,"–",U119,IF(U119&lt;10," ","")))</f>
        <v/>
      </c>
      <c r="CM118" s="156" t="str">
        <f>IF(OR($C118="",$F118=""),"",IF(AND(U118=AI119,U119=AI118),CONCATENATE(IF(AI118+AN118&lt;10," ",""),AI118+AN118,"–",AI119+AN119,IF(AI119+AN119&lt;10," ","")),CONCATENATE(IF(AI118&lt;10," ",""),AI118,"–",AI119,IF(AI119&lt;10," ",""))))</f>
        <v/>
      </c>
      <c r="CN118" s="105" t="str">
        <f>IF(OR($C118="",$F118=""),"",IF(AND(U118=AI119,U119=AI118,OR(AN118&lt;&gt;0,AN119&lt;&gt;0)),"(aet)",IF(AND(U118=AI119,U119=AI118,AN118=0,AN119=0),CONCATENATE("(",CA118,"–",CA119," pen)"),"")))</f>
        <v/>
      </c>
    </row>
    <row r="119" ht="9.0" customHeight="1">
      <c r="A119" s="152">
        <f t="shared" si="22"/>
        <v>0</v>
      </c>
      <c r="B119" s="93"/>
      <c r="C119" s="99"/>
      <c r="D119" s="159" t="str">
        <f t="shared" si="6"/>
        <v>   </v>
      </c>
      <c r="E119" s="154" t="str">
        <f t="shared" si="7"/>
        <v>   </v>
      </c>
      <c r="F119" s="155" t="str">
        <f t="array" ref="F119">IFERROR(IF($C119="","",INDEX(Entries!$J$2:$K999,MATCH(1,($C119=Entries!$J$2:$J999)*(Entries!$C$2:$C999=$B119),0),2)),"")</f>
        <v/>
      </c>
      <c r="G119" s="106" t="str">
        <f>IF(F119="","",F118)</f>
        <v/>
      </c>
      <c r="H119" s="106" t="str">
        <f t="shared" si="8"/>
        <v/>
      </c>
      <c r="I119" s="156" t="str">
        <f t="shared" ref="I119:T119" si="583">IF($H119="","",IF(RAND()&lt;$H119,1,0))</f>
        <v/>
      </c>
      <c r="J119" s="156" t="str">
        <f t="shared" si="583"/>
        <v/>
      </c>
      <c r="K119" s="156" t="str">
        <f t="shared" si="583"/>
        <v/>
      </c>
      <c r="L119" s="156" t="str">
        <f t="shared" si="583"/>
        <v/>
      </c>
      <c r="M119" s="156" t="str">
        <f t="shared" si="583"/>
        <v/>
      </c>
      <c r="N119" s="156" t="str">
        <f t="shared" si="583"/>
        <v/>
      </c>
      <c r="O119" s="156" t="str">
        <f t="shared" si="583"/>
        <v/>
      </c>
      <c r="P119" s="156" t="str">
        <f t="shared" si="583"/>
        <v/>
      </c>
      <c r="Q119" s="156" t="str">
        <f t="shared" si="583"/>
        <v/>
      </c>
      <c r="R119" s="156" t="str">
        <f t="shared" si="583"/>
        <v/>
      </c>
      <c r="S119" s="156" t="str">
        <f t="shared" si="583"/>
        <v/>
      </c>
      <c r="T119" s="156" t="str">
        <f t="shared" si="583"/>
        <v/>
      </c>
      <c r="U119" s="157" t="str">
        <f t="shared" si="10"/>
        <v/>
      </c>
      <c r="V119" s="106" t="str">
        <f t="shared" si="11"/>
        <v/>
      </c>
      <c r="W119" s="156" t="str">
        <f t="shared" ref="W119:AH119" si="584">IF($V119="","",IF(RAND()&lt;$V119,1,0))</f>
        <v/>
      </c>
      <c r="X119" s="156" t="str">
        <f t="shared" si="584"/>
        <v/>
      </c>
      <c r="Y119" s="156" t="str">
        <f t="shared" si="584"/>
        <v/>
      </c>
      <c r="Z119" s="156" t="str">
        <f t="shared" si="584"/>
        <v/>
      </c>
      <c r="AA119" s="156" t="str">
        <f t="shared" si="584"/>
        <v/>
      </c>
      <c r="AB119" s="156" t="str">
        <f t="shared" si="584"/>
        <v/>
      </c>
      <c r="AC119" s="156" t="str">
        <f t="shared" si="584"/>
        <v/>
      </c>
      <c r="AD119" s="156" t="str">
        <f t="shared" si="584"/>
        <v/>
      </c>
      <c r="AE119" s="156" t="str">
        <f t="shared" si="584"/>
        <v/>
      </c>
      <c r="AF119" s="156" t="str">
        <f t="shared" si="584"/>
        <v/>
      </c>
      <c r="AG119" s="156" t="str">
        <f t="shared" si="584"/>
        <v/>
      </c>
      <c r="AH119" s="156" t="str">
        <f t="shared" si="584"/>
        <v/>
      </c>
      <c r="AI119" s="157" t="str">
        <f t="shared" si="13"/>
        <v/>
      </c>
      <c r="AJ119" s="156" t="str">
        <f t="shared" ref="AJ119:AM119" si="585">IF($V119="","",IF(RAND()&lt;$V119,1,0))</f>
        <v/>
      </c>
      <c r="AK119" s="156" t="str">
        <f t="shared" si="585"/>
        <v/>
      </c>
      <c r="AL119" s="156" t="str">
        <f t="shared" si="585"/>
        <v/>
      </c>
      <c r="AM119" s="156" t="str">
        <f t="shared" si="585"/>
        <v/>
      </c>
      <c r="AN119" s="157" t="str">
        <f>IF($V118="","",IF(OR(AND($F$2=TRUE,U119+(2*AI119)=(2*U118)+AI118),AND($F$2=0,U119+AI119=U118+AI118)),SUM($AJ119:$AM119),0))</f>
        <v/>
      </c>
      <c r="AO119" s="105" t="str">
        <f t="shared" ref="AO119:BH119" si="586">IF(OR($C119="",$F119=""),"",IF(RAND()&lt;0.65,1,0))</f>
        <v/>
      </c>
      <c r="AP119" s="105" t="str">
        <f t="shared" si="586"/>
        <v/>
      </c>
      <c r="AQ119" s="105" t="str">
        <f t="shared" si="586"/>
        <v/>
      </c>
      <c r="AR119" s="105" t="str">
        <f t="shared" si="586"/>
        <v/>
      </c>
      <c r="AS119" s="105" t="str">
        <f t="shared" si="586"/>
        <v/>
      </c>
      <c r="AT119" s="105" t="str">
        <f t="shared" si="586"/>
        <v/>
      </c>
      <c r="AU119" s="105" t="str">
        <f t="shared" si="586"/>
        <v/>
      </c>
      <c r="AV119" s="105" t="str">
        <f t="shared" si="586"/>
        <v/>
      </c>
      <c r="AW119" s="105" t="str">
        <f t="shared" si="586"/>
        <v/>
      </c>
      <c r="AX119" s="105" t="str">
        <f t="shared" si="586"/>
        <v/>
      </c>
      <c r="AY119" s="105" t="str">
        <f t="shared" si="586"/>
        <v/>
      </c>
      <c r="AZ119" s="105" t="str">
        <f t="shared" si="586"/>
        <v/>
      </c>
      <c r="BA119" s="105" t="str">
        <f t="shared" si="586"/>
        <v/>
      </c>
      <c r="BB119" s="105" t="str">
        <f t="shared" si="586"/>
        <v/>
      </c>
      <c r="BC119" s="105" t="str">
        <f t="shared" si="586"/>
        <v/>
      </c>
      <c r="BD119" s="105" t="str">
        <f t="shared" si="586"/>
        <v/>
      </c>
      <c r="BE119" s="105" t="str">
        <f t="shared" si="586"/>
        <v/>
      </c>
      <c r="BF119" s="105" t="str">
        <f t="shared" si="586"/>
        <v/>
      </c>
      <c r="BG119" s="105" t="str">
        <f t="shared" si="586"/>
        <v/>
      </c>
      <c r="BH119" s="105" t="str">
        <f t="shared" si="586"/>
        <v/>
      </c>
      <c r="BI119" s="105" t="str">
        <f t="shared" ref="BI119:BZ119" si="587">IF($C119="","",SUM($AO119:AQ119))</f>
        <v/>
      </c>
      <c r="BJ119" s="105" t="str">
        <f t="shared" si="587"/>
        <v/>
      </c>
      <c r="BK119" s="105" t="str">
        <f t="shared" si="587"/>
        <v/>
      </c>
      <c r="BL119" s="105" t="str">
        <f t="shared" si="587"/>
        <v/>
      </c>
      <c r="BM119" s="105" t="str">
        <f t="shared" si="587"/>
        <v/>
      </c>
      <c r="BN119" s="105" t="str">
        <f t="shared" si="587"/>
        <v/>
      </c>
      <c r="BO119" s="105" t="str">
        <f t="shared" si="587"/>
        <v/>
      </c>
      <c r="BP119" s="105" t="str">
        <f t="shared" si="587"/>
        <v/>
      </c>
      <c r="BQ119" s="105" t="str">
        <f t="shared" si="587"/>
        <v/>
      </c>
      <c r="BR119" s="105" t="str">
        <f t="shared" si="587"/>
        <v/>
      </c>
      <c r="BS119" s="105" t="str">
        <f t="shared" si="587"/>
        <v/>
      </c>
      <c r="BT119" s="105" t="str">
        <f t="shared" si="587"/>
        <v/>
      </c>
      <c r="BU119" s="105" t="str">
        <f t="shared" si="587"/>
        <v/>
      </c>
      <c r="BV119" s="105" t="str">
        <f t="shared" si="587"/>
        <v/>
      </c>
      <c r="BW119" s="105" t="str">
        <f t="shared" si="587"/>
        <v/>
      </c>
      <c r="BX119" s="105" t="str">
        <f t="shared" si="587"/>
        <v/>
      </c>
      <c r="BY119" s="105" t="str">
        <f t="shared" si="587"/>
        <v/>
      </c>
      <c r="BZ119" s="105" t="str">
        <f t="shared" si="587"/>
        <v/>
      </c>
      <c r="CA119" s="158" t="str">
        <f>IF(OR($C119="",$F119=""),"",IF(ABS(BI119-BI118)&gt;2,BI119,IF(ABS(BJ119-BJ118)&gt;1,BJ119,IF(BK119&lt;&gt;BK118,BK119,IF(BL119&lt;&gt;BL118,BL119,IF(BM119&lt;&gt;BM118,BM119,IF(BN119&lt;&gt;BN118,BN119,IF(BO119&lt;&gt;BO118,BO119,IF(BP119&lt;&gt;BP118,BP119,IF(BQ119&lt;&gt;BQ118,BQ119,IF(BR119&lt;&gt;BR118,BR119,IF(BS119&lt;&gt;BS118,BS119,IF(BT119&lt;&gt;BT118,BT119,IF(BU119&lt;&gt;BU118,BU119,IF(BV119&lt;&gt;BV118,BV119,IF(BW119&lt;&gt;BW118,BW119,IF(BX119&lt;&gt;BX118,BX119,IF(BY119&lt;&gt;BY118,BY119,IF(BZ119&lt;&gt;BZ118,BZ119,CONCATENATE(BZ119,"?"))))))))))))))))))))</f>
        <v/>
      </c>
      <c r="CB119" s="158"/>
      <c r="CC119" s="158"/>
      <c r="CD119" s="158"/>
      <c r="CE119" s="158" t="str">
        <f>IF(AND(C118&lt;&gt;"",C119&lt;&gt;"",F118="",F119=""),"You need to select the competition in column B","")</f>
        <v/>
      </c>
      <c r="CF119" s="105"/>
      <c r="CG119" s="156"/>
      <c r="CH119" s="156"/>
      <c r="CI119" s="156"/>
      <c r="CJ119" s="156"/>
      <c r="CK119" s="105"/>
      <c r="CL119" s="156"/>
      <c r="CM119" s="156"/>
      <c r="CN119" s="105"/>
    </row>
    <row r="120" ht="9.0" customHeight="1">
      <c r="A120" s="152">
        <f t="shared" si="22"/>
        <v>1</v>
      </c>
      <c r="B120" s="93"/>
      <c r="C120" s="99"/>
      <c r="D120" s="153" t="str">
        <f t="shared" si="6"/>
        <v>   </v>
      </c>
      <c r="E120" s="154" t="str">
        <f t="shared" si="7"/>
        <v>   </v>
      </c>
      <c r="F120" s="155" t="str">
        <f t="array" ref="F120">IFERROR(IF($C120="","",INDEX(Entries!$J$2:$K999,MATCH(1,($C120=Entries!$J$2:$J999)*(Entries!$C$2:$C999=$B120),0),2)),"")</f>
        <v/>
      </c>
      <c r="G120" s="106" t="str">
        <f>IF(F120="","",F121)</f>
        <v/>
      </c>
      <c r="H120" s="106" t="str">
        <f t="shared" si="8"/>
        <v/>
      </c>
      <c r="I120" s="156" t="str">
        <f t="shared" ref="I120:T120" si="588">IF($H120="","",IF(RAND()&lt;$H120,1,0))</f>
        <v/>
      </c>
      <c r="J120" s="156" t="str">
        <f t="shared" si="588"/>
        <v/>
      </c>
      <c r="K120" s="156" t="str">
        <f t="shared" si="588"/>
        <v/>
      </c>
      <c r="L120" s="156" t="str">
        <f t="shared" si="588"/>
        <v/>
      </c>
      <c r="M120" s="156" t="str">
        <f t="shared" si="588"/>
        <v/>
      </c>
      <c r="N120" s="156" t="str">
        <f t="shared" si="588"/>
        <v/>
      </c>
      <c r="O120" s="156" t="str">
        <f t="shared" si="588"/>
        <v/>
      </c>
      <c r="P120" s="156" t="str">
        <f t="shared" si="588"/>
        <v/>
      </c>
      <c r="Q120" s="156" t="str">
        <f t="shared" si="588"/>
        <v/>
      </c>
      <c r="R120" s="156" t="str">
        <f t="shared" si="588"/>
        <v/>
      </c>
      <c r="S120" s="156" t="str">
        <f t="shared" si="588"/>
        <v/>
      </c>
      <c r="T120" s="156" t="str">
        <f t="shared" si="588"/>
        <v/>
      </c>
      <c r="U120" s="157" t="str">
        <f t="shared" si="10"/>
        <v/>
      </c>
      <c r="V120" s="106" t="str">
        <f t="shared" si="11"/>
        <v/>
      </c>
      <c r="W120" s="156" t="str">
        <f t="shared" ref="W120:AH120" si="589">IF($V120="","",IF(RAND()&lt;$V120,1,0))</f>
        <v/>
      </c>
      <c r="X120" s="156" t="str">
        <f t="shared" si="589"/>
        <v/>
      </c>
      <c r="Y120" s="156" t="str">
        <f t="shared" si="589"/>
        <v/>
      </c>
      <c r="Z120" s="156" t="str">
        <f t="shared" si="589"/>
        <v/>
      </c>
      <c r="AA120" s="156" t="str">
        <f t="shared" si="589"/>
        <v/>
      </c>
      <c r="AB120" s="156" t="str">
        <f t="shared" si="589"/>
        <v/>
      </c>
      <c r="AC120" s="156" t="str">
        <f t="shared" si="589"/>
        <v/>
      </c>
      <c r="AD120" s="156" t="str">
        <f t="shared" si="589"/>
        <v/>
      </c>
      <c r="AE120" s="156" t="str">
        <f t="shared" si="589"/>
        <v/>
      </c>
      <c r="AF120" s="156" t="str">
        <f t="shared" si="589"/>
        <v/>
      </c>
      <c r="AG120" s="156" t="str">
        <f t="shared" si="589"/>
        <v/>
      </c>
      <c r="AH120" s="156" t="str">
        <f t="shared" si="589"/>
        <v/>
      </c>
      <c r="AI120" s="157" t="str">
        <f t="shared" si="13"/>
        <v/>
      </c>
      <c r="AJ120" s="156" t="str">
        <f t="shared" ref="AJ120:AM120" si="590">IF($V120="","",IF(RAND()&lt;$V120,1,0))</f>
        <v/>
      </c>
      <c r="AK120" s="156" t="str">
        <f t="shared" si="590"/>
        <v/>
      </c>
      <c r="AL120" s="156" t="str">
        <f t="shared" si="590"/>
        <v/>
      </c>
      <c r="AM120" s="156" t="str">
        <f t="shared" si="590"/>
        <v/>
      </c>
      <c r="AN120" s="157" t="str">
        <f>IF($V120="","",IF(OR(AND($F$2=TRUE,U120+(2*AI120)=(2*U121)+AI121),AND($F$2=0,U120+AI120=U121+AI121)),SUM($AJ120:$AM120),0))</f>
        <v/>
      </c>
      <c r="AO120" s="105" t="str">
        <f t="shared" ref="AO120:BH120" si="591">IF(OR($C120="",$F120=""),"",IF(RAND()&lt;0.65,1,0))</f>
        <v/>
      </c>
      <c r="AP120" s="105" t="str">
        <f t="shared" si="591"/>
        <v/>
      </c>
      <c r="AQ120" s="105" t="str">
        <f t="shared" si="591"/>
        <v/>
      </c>
      <c r="AR120" s="105" t="str">
        <f t="shared" si="591"/>
        <v/>
      </c>
      <c r="AS120" s="105" t="str">
        <f t="shared" si="591"/>
        <v/>
      </c>
      <c r="AT120" s="105" t="str">
        <f t="shared" si="591"/>
        <v/>
      </c>
      <c r="AU120" s="105" t="str">
        <f t="shared" si="591"/>
        <v/>
      </c>
      <c r="AV120" s="105" t="str">
        <f t="shared" si="591"/>
        <v/>
      </c>
      <c r="AW120" s="105" t="str">
        <f t="shared" si="591"/>
        <v/>
      </c>
      <c r="AX120" s="105" t="str">
        <f t="shared" si="591"/>
        <v/>
      </c>
      <c r="AY120" s="105" t="str">
        <f t="shared" si="591"/>
        <v/>
      </c>
      <c r="AZ120" s="105" t="str">
        <f t="shared" si="591"/>
        <v/>
      </c>
      <c r="BA120" s="105" t="str">
        <f t="shared" si="591"/>
        <v/>
      </c>
      <c r="BB120" s="105" t="str">
        <f t="shared" si="591"/>
        <v/>
      </c>
      <c r="BC120" s="105" t="str">
        <f t="shared" si="591"/>
        <v/>
      </c>
      <c r="BD120" s="105" t="str">
        <f t="shared" si="591"/>
        <v/>
      </c>
      <c r="BE120" s="105" t="str">
        <f t="shared" si="591"/>
        <v/>
      </c>
      <c r="BF120" s="105" t="str">
        <f t="shared" si="591"/>
        <v/>
      </c>
      <c r="BG120" s="105" t="str">
        <f t="shared" si="591"/>
        <v/>
      </c>
      <c r="BH120" s="105" t="str">
        <f t="shared" si="591"/>
        <v/>
      </c>
      <c r="BI120" s="105" t="str">
        <f t="shared" ref="BI120:BZ120" si="592">IF($C120="","",SUM($AO120:AQ120))</f>
        <v/>
      </c>
      <c r="BJ120" s="105" t="str">
        <f t="shared" si="592"/>
        <v/>
      </c>
      <c r="BK120" s="105" t="str">
        <f t="shared" si="592"/>
        <v/>
      </c>
      <c r="BL120" s="105" t="str">
        <f t="shared" si="592"/>
        <v/>
      </c>
      <c r="BM120" s="105" t="str">
        <f t="shared" si="592"/>
        <v/>
      </c>
      <c r="BN120" s="105" t="str">
        <f t="shared" si="592"/>
        <v/>
      </c>
      <c r="BO120" s="105" t="str">
        <f t="shared" si="592"/>
        <v/>
      </c>
      <c r="BP120" s="105" t="str">
        <f t="shared" si="592"/>
        <v/>
      </c>
      <c r="BQ120" s="105" t="str">
        <f t="shared" si="592"/>
        <v/>
      </c>
      <c r="BR120" s="105" t="str">
        <f t="shared" si="592"/>
        <v/>
      </c>
      <c r="BS120" s="105" t="str">
        <f t="shared" si="592"/>
        <v/>
      </c>
      <c r="BT120" s="105" t="str">
        <f t="shared" si="592"/>
        <v/>
      </c>
      <c r="BU120" s="105" t="str">
        <f t="shared" si="592"/>
        <v/>
      </c>
      <c r="BV120" s="105" t="str">
        <f t="shared" si="592"/>
        <v/>
      </c>
      <c r="BW120" s="105" t="str">
        <f t="shared" si="592"/>
        <v/>
      </c>
      <c r="BX120" s="105" t="str">
        <f t="shared" si="592"/>
        <v/>
      </c>
      <c r="BY120" s="105" t="str">
        <f t="shared" si="592"/>
        <v/>
      </c>
      <c r="BZ120" s="105" t="str">
        <f t="shared" si="592"/>
        <v/>
      </c>
      <c r="CA120" s="158" t="str">
        <f>IF(OR($C120="",$F120=""),"",IF(ABS(BI120-BI121)&gt;2,BI120,IF(ABS(BJ120-BJ121)&gt;1,BJ120,IF(BK120&lt;&gt;BK121,BK120,IF(BL120&lt;&gt;BL121,BL120,IF(BM120&lt;&gt;BM121,BM120,IF(BN120&lt;&gt;BN121,BN120,IF(BO120&lt;&gt;BO121,BO120,IF(BP120&lt;&gt;BP121,BP120,IF(BQ120&lt;&gt;BQ121,BQ120,IF(BR120&lt;&gt;BR121,BR120,IF(BS120&lt;&gt;BS121,BS120,IF(BT120&lt;&gt;BT121,BT120,IF(BU120&lt;&gt;BU121,BU120,IF(BV120&lt;&gt;BV121,BV120,IF(BW120&lt;&gt;BW121,BW120,IF(BX120&lt;&gt;BX121,BX120,IF(BY120&lt;&gt;BY121,BY120,IF(BZ120&lt;&gt;BZ121,BZ120,CONCATENATE(BZ120,"?"))))))))))))))))))))</f>
        <v/>
      </c>
      <c r="CB120" s="158" t="str">
        <f>IF(OR($C120="",$F120=""),"",IF(U120+AI120&gt;U121+AI121,1,IF(U120+AI120&lt;U121+AI121,2,IF(CC120&gt;CD120,1,IF(CC120&lt;CD120,2,IF(U120+AI120+AN120&gt;U121+AI121+AN121,1,IF(U120+AI120+AN120&lt;U121+AI121+AN121,2,IF(AI120+AN120&gt;U121,1,IF(AI120+AN120&lt;U121,2,IF(CA120&gt;CA121,1,IF(CA121&gt;CA120,2,0)))))))))))</f>
        <v/>
      </c>
      <c r="CC120" s="105" t="str">
        <f>IF(OR($C120="",$F120=""),"",(AI120+AN120)*$F$2)</f>
        <v/>
      </c>
      <c r="CD120" s="105" t="str">
        <f>IF(OR($C120="",$F120=""),"",U121*$F$2)</f>
        <v/>
      </c>
      <c r="CE120" s="105" t="str">
        <f>IF(OR($C120="",$F120=""),"",CONCATENATE(RIGHT(C120,5)," ",REPT(" ",31-LEN(C120)),LEFT(C120,LEN(C120)-6),"  "))</f>
        <v/>
      </c>
      <c r="CF120" s="105" t="str">
        <f>IF(OR($C120="",$F120=""),"",CONCATENATE(RIGHT(C120,5)," ",REPT(" ",31-LEN(C120)),IF(CB120=1,"[b]",""),IF(AND(CB120=1,D$1&lt;&gt;""),CONCATENATE("[color=",D$1,"]"),IF(AND(CB120=2,D$2&lt;&gt;""),CONCATENATE("[color=",D$2,"]"),"")),LEFT(C120,LEN(C120)-6),IF(CB120=1,CONCATENATE(IF(D$1&lt;&gt;"","[/color]",""),"[/b]"),IF(AND(CB120=2,D$2&lt;&gt;""),"[/color]","")),"  "))</f>
        <v/>
      </c>
      <c r="CG120" s="156" t="str">
        <f>IF(OR($C120="",$F120=""),"",IF(OR(AND(U120+AI120=U121+AI121,CC120&gt;CD120),AND(U120=AI121,U121=AI120,AN120=AN121,AN120&gt;0)),"a",IF(AND(U120=AI121,U121=AI120,AN120=AN121,CA120&gt;CA121),"p"," ")))</f>
        <v/>
      </c>
      <c r="CH120" s="156" t="str">
        <f>IF(OR($C120="",$F120=""),"",IF(AND(U120=AI121,U121=AI120),CONCATENATE(IF(U120+AI120+AN120&lt;10," ",""),U120+AI120+AN120,"–",U121+AI121+AN121,IF(U121+AI121+AN121&lt;10," ","")),CONCATENATE(IF(U120+AI120&lt;10," ",""),U120+AI120,"–",U121+AI121,IF(U121+AI121&lt;10," ",""))))</f>
        <v/>
      </c>
      <c r="CI120" s="156" t="str">
        <f>IF(OR($C120="",$F120=""),"",IF(AND(U120+AI120=U121+AI121,CC120&lt;CD120),"a",IF(AND(U120=AI121,U121=AI120,AN120=0,AN121=0,CA120&lt;CA121),"p"," ")))</f>
        <v/>
      </c>
      <c r="CJ120" s="156" t="str">
        <f>IF(OR($C120="",$F120=""),"",CONCATENATE("  ",LEFT(C121,LEN(C121)-6),REPT(" ",31-LEN(C121))," ",RIGHT(C121,5)))</f>
        <v/>
      </c>
      <c r="CK120" s="105" t="str">
        <f>IF(OR($C120="",$F120=""),"",CONCATENATE("  ",IF(CB120=2,"[b]",""),IF(AND(CB120=2,D$1&lt;&gt;""),CONCATENATE("[color=",D$1,"]"),IF(AND(CB120=1,D$2&lt;&gt;""),CONCATENATE("[color=",D$2,"]"),"")),LEFT(C121,LEN(C121)-6),IF(CB120=2,CONCATENATE(IF(D$1&lt;&gt;"","[/color]",""),"[/b]"),IF(AND(CB120=1,D$2&lt;&gt;""),"[/color]","")),REPT(" ",31-LEN(C121))," ",RIGHT(C121,5)))</f>
        <v/>
      </c>
      <c r="CL120" s="156" t="str">
        <f>IF(OR($C120="",$F120=""),"",CONCATENATE(IF(U120&lt;10," ",""),U120,"–",U121,IF(U121&lt;10," ","")))</f>
        <v/>
      </c>
      <c r="CM120" s="156" t="str">
        <f>IF(OR($C120="",$F120=""),"",IF(AND(U120=AI121,U121=AI120),CONCATENATE(IF(AI120+AN120&lt;10," ",""),AI120+AN120,"–",AI121+AN121,IF(AI121+AN121&lt;10," ","")),CONCATENATE(IF(AI120&lt;10," ",""),AI120,"–",AI121,IF(AI121&lt;10," ",""))))</f>
        <v/>
      </c>
      <c r="CN120" s="105" t="str">
        <f>IF(OR($C120="",$F120=""),"",IF(AND(U120=AI121,U121=AI120,OR(AN120&lt;&gt;0,AN121&lt;&gt;0)),"(aet)",IF(AND(U120=AI121,U121=AI120,AN120=0,AN121=0),CONCATENATE("(",CA120,"–",CA121," pen)"),"")))</f>
        <v/>
      </c>
    </row>
    <row r="121" ht="9.0" customHeight="1">
      <c r="A121" s="152">
        <f t="shared" si="22"/>
        <v>1</v>
      </c>
      <c r="B121" s="93"/>
      <c r="C121" s="99"/>
      <c r="D121" s="159" t="str">
        <f t="shared" si="6"/>
        <v>   </v>
      </c>
      <c r="E121" s="154" t="str">
        <f t="shared" si="7"/>
        <v>   </v>
      </c>
      <c r="F121" s="155" t="str">
        <f t="array" ref="F121">IFERROR(IF($C121="","",INDEX(Entries!$J$2:$K999,MATCH(1,($C121=Entries!$J$2:$J999)*(Entries!$C$2:$C999=$B121),0),2)),"")</f>
        <v/>
      </c>
      <c r="G121" s="106" t="str">
        <f>IF(F121="","",F120)</f>
        <v/>
      </c>
      <c r="H121" s="106" t="str">
        <f t="shared" si="8"/>
        <v/>
      </c>
      <c r="I121" s="156" t="str">
        <f t="shared" ref="I121:T121" si="593">IF($H121="","",IF(RAND()&lt;$H121,1,0))</f>
        <v/>
      </c>
      <c r="J121" s="156" t="str">
        <f t="shared" si="593"/>
        <v/>
      </c>
      <c r="K121" s="156" t="str">
        <f t="shared" si="593"/>
        <v/>
      </c>
      <c r="L121" s="156" t="str">
        <f t="shared" si="593"/>
        <v/>
      </c>
      <c r="M121" s="156" t="str">
        <f t="shared" si="593"/>
        <v/>
      </c>
      <c r="N121" s="156" t="str">
        <f t="shared" si="593"/>
        <v/>
      </c>
      <c r="O121" s="156" t="str">
        <f t="shared" si="593"/>
        <v/>
      </c>
      <c r="P121" s="156" t="str">
        <f t="shared" si="593"/>
        <v/>
      </c>
      <c r="Q121" s="156" t="str">
        <f t="shared" si="593"/>
        <v/>
      </c>
      <c r="R121" s="156" t="str">
        <f t="shared" si="593"/>
        <v/>
      </c>
      <c r="S121" s="156" t="str">
        <f t="shared" si="593"/>
        <v/>
      </c>
      <c r="T121" s="156" t="str">
        <f t="shared" si="593"/>
        <v/>
      </c>
      <c r="U121" s="157" t="str">
        <f t="shared" si="10"/>
        <v/>
      </c>
      <c r="V121" s="106" t="str">
        <f t="shared" si="11"/>
        <v/>
      </c>
      <c r="W121" s="156" t="str">
        <f t="shared" ref="W121:AH121" si="594">IF($V121="","",IF(RAND()&lt;$V121,1,0))</f>
        <v/>
      </c>
      <c r="X121" s="156" t="str">
        <f t="shared" si="594"/>
        <v/>
      </c>
      <c r="Y121" s="156" t="str">
        <f t="shared" si="594"/>
        <v/>
      </c>
      <c r="Z121" s="156" t="str">
        <f t="shared" si="594"/>
        <v/>
      </c>
      <c r="AA121" s="156" t="str">
        <f t="shared" si="594"/>
        <v/>
      </c>
      <c r="AB121" s="156" t="str">
        <f t="shared" si="594"/>
        <v/>
      </c>
      <c r="AC121" s="156" t="str">
        <f t="shared" si="594"/>
        <v/>
      </c>
      <c r="AD121" s="156" t="str">
        <f t="shared" si="594"/>
        <v/>
      </c>
      <c r="AE121" s="156" t="str">
        <f t="shared" si="594"/>
        <v/>
      </c>
      <c r="AF121" s="156" t="str">
        <f t="shared" si="594"/>
        <v/>
      </c>
      <c r="AG121" s="156" t="str">
        <f t="shared" si="594"/>
        <v/>
      </c>
      <c r="AH121" s="156" t="str">
        <f t="shared" si="594"/>
        <v/>
      </c>
      <c r="AI121" s="157" t="str">
        <f t="shared" si="13"/>
        <v/>
      </c>
      <c r="AJ121" s="156" t="str">
        <f t="shared" ref="AJ121:AM121" si="595">IF($V121="","",IF(RAND()&lt;$V121,1,0))</f>
        <v/>
      </c>
      <c r="AK121" s="156" t="str">
        <f t="shared" si="595"/>
        <v/>
      </c>
      <c r="AL121" s="156" t="str">
        <f t="shared" si="595"/>
        <v/>
      </c>
      <c r="AM121" s="156" t="str">
        <f t="shared" si="595"/>
        <v/>
      </c>
      <c r="AN121" s="157" t="str">
        <f>IF($V120="","",IF(OR(AND($F$2=TRUE,U121+(2*AI121)=(2*U120)+AI120),AND($F$2=0,U121+AI121=U120+AI120)),SUM($AJ121:$AM121),0))</f>
        <v/>
      </c>
      <c r="AO121" s="105" t="str">
        <f t="shared" ref="AO121:BH121" si="596">IF(OR($C121="",$F121=""),"",IF(RAND()&lt;0.65,1,0))</f>
        <v/>
      </c>
      <c r="AP121" s="105" t="str">
        <f t="shared" si="596"/>
        <v/>
      </c>
      <c r="AQ121" s="105" t="str">
        <f t="shared" si="596"/>
        <v/>
      </c>
      <c r="AR121" s="105" t="str">
        <f t="shared" si="596"/>
        <v/>
      </c>
      <c r="AS121" s="105" t="str">
        <f t="shared" si="596"/>
        <v/>
      </c>
      <c r="AT121" s="105" t="str">
        <f t="shared" si="596"/>
        <v/>
      </c>
      <c r="AU121" s="105" t="str">
        <f t="shared" si="596"/>
        <v/>
      </c>
      <c r="AV121" s="105" t="str">
        <f t="shared" si="596"/>
        <v/>
      </c>
      <c r="AW121" s="105" t="str">
        <f t="shared" si="596"/>
        <v/>
      </c>
      <c r="AX121" s="105" t="str">
        <f t="shared" si="596"/>
        <v/>
      </c>
      <c r="AY121" s="105" t="str">
        <f t="shared" si="596"/>
        <v/>
      </c>
      <c r="AZ121" s="105" t="str">
        <f t="shared" si="596"/>
        <v/>
      </c>
      <c r="BA121" s="105" t="str">
        <f t="shared" si="596"/>
        <v/>
      </c>
      <c r="BB121" s="105" t="str">
        <f t="shared" si="596"/>
        <v/>
      </c>
      <c r="BC121" s="105" t="str">
        <f t="shared" si="596"/>
        <v/>
      </c>
      <c r="BD121" s="105" t="str">
        <f t="shared" si="596"/>
        <v/>
      </c>
      <c r="BE121" s="105" t="str">
        <f t="shared" si="596"/>
        <v/>
      </c>
      <c r="BF121" s="105" t="str">
        <f t="shared" si="596"/>
        <v/>
      </c>
      <c r="BG121" s="105" t="str">
        <f t="shared" si="596"/>
        <v/>
      </c>
      <c r="BH121" s="105" t="str">
        <f t="shared" si="596"/>
        <v/>
      </c>
      <c r="BI121" s="105" t="str">
        <f t="shared" ref="BI121:BZ121" si="597">IF($C121="","",SUM($AO121:AQ121))</f>
        <v/>
      </c>
      <c r="BJ121" s="105" t="str">
        <f t="shared" si="597"/>
        <v/>
      </c>
      <c r="BK121" s="105" t="str">
        <f t="shared" si="597"/>
        <v/>
      </c>
      <c r="BL121" s="105" t="str">
        <f t="shared" si="597"/>
        <v/>
      </c>
      <c r="BM121" s="105" t="str">
        <f t="shared" si="597"/>
        <v/>
      </c>
      <c r="BN121" s="105" t="str">
        <f t="shared" si="597"/>
        <v/>
      </c>
      <c r="BO121" s="105" t="str">
        <f t="shared" si="597"/>
        <v/>
      </c>
      <c r="BP121" s="105" t="str">
        <f t="shared" si="597"/>
        <v/>
      </c>
      <c r="BQ121" s="105" t="str">
        <f t="shared" si="597"/>
        <v/>
      </c>
      <c r="BR121" s="105" t="str">
        <f t="shared" si="597"/>
        <v/>
      </c>
      <c r="BS121" s="105" t="str">
        <f t="shared" si="597"/>
        <v/>
      </c>
      <c r="BT121" s="105" t="str">
        <f t="shared" si="597"/>
        <v/>
      </c>
      <c r="BU121" s="105" t="str">
        <f t="shared" si="597"/>
        <v/>
      </c>
      <c r="BV121" s="105" t="str">
        <f t="shared" si="597"/>
        <v/>
      </c>
      <c r="BW121" s="105" t="str">
        <f t="shared" si="597"/>
        <v/>
      </c>
      <c r="BX121" s="105" t="str">
        <f t="shared" si="597"/>
        <v/>
      </c>
      <c r="BY121" s="105" t="str">
        <f t="shared" si="597"/>
        <v/>
      </c>
      <c r="BZ121" s="105" t="str">
        <f t="shared" si="597"/>
        <v/>
      </c>
      <c r="CA121" s="158" t="str">
        <f>IF(OR($C121="",$F121=""),"",IF(ABS(BI121-BI120)&gt;2,BI121,IF(ABS(BJ121-BJ120)&gt;1,BJ121,IF(BK121&lt;&gt;BK120,BK121,IF(BL121&lt;&gt;BL120,BL121,IF(BM121&lt;&gt;BM120,BM121,IF(BN121&lt;&gt;BN120,BN121,IF(BO121&lt;&gt;BO120,BO121,IF(BP121&lt;&gt;BP120,BP121,IF(BQ121&lt;&gt;BQ120,BQ121,IF(BR121&lt;&gt;BR120,BR121,IF(BS121&lt;&gt;BS120,BS121,IF(BT121&lt;&gt;BT120,BT121,IF(BU121&lt;&gt;BU120,BU121,IF(BV121&lt;&gt;BV120,BV121,IF(BW121&lt;&gt;BW120,BW121,IF(BX121&lt;&gt;BX120,BX121,IF(BY121&lt;&gt;BY120,BY121,IF(BZ121&lt;&gt;BZ120,BZ121,CONCATENATE(BZ121,"?"))))))))))))))))))))</f>
        <v/>
      </c>
      <c r="CB121" s="158"/>
      <c r="CC121" s="158"/>
      <c r="CD121" s="158"/>
      <c r="CE121" s="158" t="str">
        <f>IF(AND(C120&lt;&gt;"",C121&lt;&gt;"",F120="",F121=""),"You need to select the competition in column B","")</f>
        <v/>
      </c>
      <c r="CF121" s="105"/>
      <c r="CG121" s="156"/>
      <c r="CH121" s="156"/>
      <c r="CI121" s="156"/>
      <c r="CJ121" s="156"/>
      <c r="CK121" s="105"/>
      <c r="CL121" s="156"/>
      <c r="CM121" s="156"/>
      <c r="CN121" s="105"/>
    </row>
    <row r="122" ht="9.0" customHeight="1">
      <c r="A122" s="152">
        <f t="shared" si="22"/>
        <v>0</v>
      </c>
      <c r="B122" s="93"/>
      <c r="C122" s="99"/>
      <c r="D122" s="153" t="str">
        <f t="shared" si="6"/>
        <v>   </v>
      </c>
      <c r="E122" s="154" t="str">
        <f t="shared" si="7"/>
        <v>   </v>
      </c>
      <c r="F122" s="155" t="str">
        <f t="array" ref="F122">IFERROR(IF($C122="","",INDEX(Entries!$J$2:$K999,MATCH(1,($C122=Entries!$J$2:$J999)*(Entries!$C$2:$C999=$B122),0),2)),"")</f>
        <v/>
      </c>
      <c r="G122" s="106" t="str">
        <f>IF(F122="","",F123)</f>
        <v/>
      </c>
      <c r="H122" s="106" t="str">
        <f t="shared" si="8"/>
        <v/>
      </c>
      <c r="I122" s="156" t="str">
        <f t="shared" ref="I122:T122" si="598">IF($H122="","",IF(RAND()&lt;$H122,1,0))</f>
        <v/>
      </c>
      <c r="J122" s="156" t="str">
        <f t="shared" si="598"/>
        <v/>
      </c>
      <c r="K122" s="156" t="str">
        <f t="shared" si="598"/>
        <v/>
      </c>
      <c r="L122" s="156" t="str">
        <f t="shared" si="598"/>
        <v/>
      </c>
      <c r="M122" s="156" t="str">
        <f t="shared" si="598"/>
        <v/>
      </c>
      <c r="N122" s="156" t="str">
        <f t="shared" si="598"/>
        <v/>
      </c>
      <c r="O122" s="156" t="str">
        <f t="shared" si="598"/>
        <v/>
      </c>
      <c r="P122" s="156" t="str">
        <f t="shared" si="598"/>
        <v/>
      </c>
      <c r="Q122" s="156" t="str">
        <f t="shared" si="598"/>
        <v/>
      </c>
      <c r="R122" s="156" t="str">
        <f t="shared" si="598"/>
        <v/>
      </c>
      <c r="S122" s="156" t="str">
        <f t="shared" si="598"/>
        <v/>
      </c>
      <c r="T122" s="156" t="str">
        <f t="shared" si="598"/>
        <v/>
      </c>
      <c r="U122" s="157" t="str">
        <f t="shared" si="10"/>
        <v/>
      </c>
      <c r="V122" s="106" t="str">
        <f t="shared" si="11"/>
        <v/>
      </c>
      <c r="W122" s="156" t="str">
        <f t="shared" ref="W122:AH122" si="599">IF($V122="","",IF(RAND()&lt;$V122,1,0))</f>
        <v/>
      </c>
      <c r="X122" s="156" t="str">
        <f t="shared" si="599"/>
        <v/>
      </c>
      <c r="Y122" s="156" t="str">
        <f t="shared" si="599"/>
        <v/>
      </c>
      <c r="Z122" s="156" t="str">
        <f t="shared" si="599"/>
        <v/>
      </c>
      <c r="AA122" s="156" t="str">
        <f t="shared" si="599"/>
        <v/>
      </c>
      <c r="AB122" s="156" t="str">
        <f t="shared" si="599"/>
        <v/>
      </c>
      <c r="AC122" s="156" t="str">
        <f t="shared" si="599"/>
        <v/>
      </c>
      <c r="AD122" s="156" t="str">
        <f t="shared" si="599"/>
        <v/>
      </c>
      <c r="AE122" s="156" t="str">
        <f t="shared" si="599"/>
        <v/>
      </c>
      <c r="AF122" s="156" t="str">
        <f t="shared" si="599"/>
        <v/>
      </c>
      <c r="AG122" s="156" t="str">
        <f t="shared" si="599"/>
        <v/>
      </c>
      <c r="AH122" s="156" t="str">
        <f t="shared" si="599"/>
        <v/>
      </c>
      <c r="AI122" s="157" t="str">
        <f t="shared" si="13"/>
        <v/>
      </c>
      <c r="AJ122" s="156" t="str">
        <f t="shared" ref="AJ122:AM122" si="600">IF($V122="","",IF(RAND()&lt;$V122,1,0))</f>
        <v/>
      </c>
      <c r="AK122" s="156" t="str">
        <f t="shared" si="600"/>
        <v/>
      </c>
      <c r="AL122" s="156" t="str">
        <f t="shared" si="600"/>
        <v/>
      </c>
      <c r="AM122" s="156" t="str">
        <f t="shared" si="600"/>
        <v/>
      </c>
      <c r="AN122" s="157" t="str">
        <f>IF($V122="","",IF(OR(AND($F$2=TRUE,U122+(2*AI122)=(2*U123)+AI123),AND($F$2=0,U122+AI122=U123+AI123)),SUM($AJ122:$AM122),0))</f>
        <v/>
      </c>
      <c r="AO122" s="105" t="str">
        <f t="shared" ref="AO122:BH122" si="601">IF(OR($C122="",$F122=""),"",IF(RAND()&lt;0.65,1,0))</f>
        <v/>
      </c>
      <c r="AP122" s="105" t="str">
        <f t="shared" si="601"/>
        <v/>
      </c>
      <c r="AQ122" s="105" t="str">
        <f t="shared" si="601"/>
        <v/>
      </c>
      <c r="AR122" s="105" t="str">
        <f t="shared" si="601"/>
        <v/>
      </c>
      <c r="AS122" s="105" t="str">
        <f t="shared" si="601"/>
        <v/>
      </c>
      <c r="AT122" s="105" t="str">
        <f t="shared" si="601"/>
        <v/>
      </c>
      <c r="AU122" s="105" t="str">
        <f t="shared" si="601"/>
        <v/>
      </c>
      <c r="AV122" s="105" t="str">
        <f t="shared" si="601"/>
        <v/>
      </c>
      <c r="AW122" s="105" t="str">
        <f t="shared" si="601"/>
        <v/>
      </c>
      <c r="AX122" s="105" t="str">
        <f t="shared" si="601"/>
        <v/>
      </c>
      <c r="AY122" s="105" t="str">
        <f t="shared" si="601"/>
        <v/>
      </c>
      <c r="AZ122" s="105" t="str">
        <f t="shared" si="601"/>
        <v/>
      </c>
      <c r="BA122" s="105" t="str">
        <f t="shared" si="601"/>
        <v/>
      </c>
      <c r="BB122" s="105" t="str">
        <f t="shared" si="601"/>
        <v/>
      </c>
      <c r="BC122" s="105" t="str">
        <f t="shared" si="601"/>
        <v/>
      </c>
      <c r="BD122" s="105" t="str">
        <f t="shared" si="601"/>
        <v/>
      </c>
      <c r="BE122" s="105" t="str">
        <f t="shared" si="601"/>
        <v/>
      </c>
      <c r="BF122" s="105" t="str">
        <f t="shared" si="601"/>
        <v/>
      </c>
      <c r="BG122" s="105" t="str">
        <f t="shared" si="601"/>
        <v/>
      </c>
      <c r="BH122" s="105" t="str">
        <f t="shared" si="601"/>
        <v/>
      </c>
      <c r="BI122" s="105" t="str">
        <f t="shared" ref="BI122:BZ122" si="602">IF($C122="","",SUM($AO122:AQ122))</f>
        <v/>
      </c>
      <c r="BJ122" s="105" t="str">
        <f t="shared" si="602"/>
        <v/>
      </c>
      <c r="BK122" s="105" t="str">
        <f t="shared" si="602"/>
        <v/>
      </c>
      <c r="BL122" s="105" t="str">
        <f t="shared" si="602"/>
        <v/>
      </c>
      <c r="BM122" s="105" t="str">
        <f t="shared" si="602"/>
        <v/>
      </c>
      <c r="BN122" s="105" t="str">
        <f t="shared" si="602"/>
        <v/>
      </c>
      <c r="BO122" s="105" t="str">
        <f t="shared" si="602"/>
        <v/>
      </c>
      <c r="BP122" s="105" t="str">
        <f t="shared" si="602"/>
        <v/>
      </c>
      <c r="BQ122" s="105" t="str">
        <f t="shared" si="602"/>
        <v/>
      </c>
      <c r="BR122" s="105" t="str">
        <f t="shared" si="602"/>
        <v/>
      </c>
      <c r="BS122" s="105" t="str">
        <f t="shared" si="602"/>
        <v/>
      </c>
      <c r="BT122" s="105" t="str">
        <f t="shared" si="602"/>
        <v/>
      </c>
      <c r="BU122" s="105" t="str">
        <f t="shared" si="602"/>
        <v/>
      </c>
      <c r="BV122" s="105" t="str">
        <f t="shared" si="602"/>
        <v/>
      </c>
      <c r="BW122" s="105" t="str">
        <f t="shared" si="602"/>
        <v/>
      </c>
      <c r="BX122" s="105" t="str">
        <f t="shared" si="602"/>
        <v/>
      </c>
      <c r="BY122" s="105" t="str">
        <f t="shared" si="602"/>
        <v/>
      </c>
      <c r="BZ122" s="105" t="str">
        <f t="shared" si="602"/>
        <v/>
      </c>
      <c r="CA122" s="158" t="str">
        <f>IF(OR($C122="",$F122=""),"",IF(ABS(BI122-BI123)&gt;2,BI122,IF(ABS(BJ122-BJ123)&gt;1,BJ122,IF(BK122&lt;&gt;BK123,BK122,IF(BL122&lt;&gt;BL123,BL122,IF(BM122&lt;&gt;BM123,BM122,IF(BN122&lt;&gt;BN123,BN122,IF(BO122&lt;&gt;BO123,BO122,IF(BP122&lt;&gt;BP123,BP122,IF(BQ122&lt;&gt;BQ123,BQ122,IF(BR122&lt;&gt;BR123,BR122,IF(BS122&lt;&gt;BS123,BS122,IF(BT122&lt;&gt;BT123,BT122,IF(BU122&lt;&gt;BU123,BU122,IF(BV122&lt;&gt;BV123,BV122,IF(BW122&lt;&gt;BW123,BW122,IF(BX122&lt;&gt;BX123,BX122,IF(BY122&lt;&gt;BY123,BY122,IF(BZ122&lt;&gt;BZ123,BZ122,CONCATENATE(BZ122,"?"))))))))))))))))))))</f>
        <v/>
      </c>
      <c r="CB122" s="158" t="str">
        <f>IF(OR($C122="",$F122=""),"",IF(U122+AI122&gt;U123+AI123,1,IF(U122+AI122&lt;U123+AI123,2,IF(CC122&gt;CD122,1,IF(CC122&lt;CD122,2,IF(U122+AI122+AN122&gt;U123+AI123+AN123,1,IF(U122+AI122+AN122&lt;U123+AI123+AN123,2,IF(AI122+AN122&gt;U123,1,IF(AI122+AN122&lt;U123,2,IF(CA122&gt;CA123,1,IF(CA123&gt;CA122,2,0)))))))))))</f>
        <v/>
      </c>
      <c r="CC122" s="105" t="str">
        <f>IF(OR($C122="",$F122=""),"",(AI122+AN122)*$F$2)</f>
        <v/>
      </c>
      <c r="CD122" s="105" t="str">
        <f>IF(OR($C122="",$F122=""),"",U123*$F$2)</f>
        <v/>
      </c>
      <c r="CE122" s="105" t="str">
        <f>IF(OR($C122="",$F122=""),"",CONCATENATE(RIGHT(C122,5)," ",REPT(" ",31-LEN(C122)),LEFT(C122,LEN(C122)-6),"  "))</f>
        <v/>
      </c>
      <c r="CF122" s="105" t="str">
        <f>IF(OR($C122="",$F122=""),"",CONCATENATE(RIGHT(C122,5)," ",REPT(" ",31-LEN(C122)),IF(CB122=1,"[b]",""),IF(AND(CB122=1,D$1&lt;&gt;""),CONCATENATE("[color=",D$1,"]"),IF(AND(CB122=2,D$2&lt;&gt;""),CONCATENATE("[color=",D$2,"]"),"")),LEFT(C122,LEN(C122)-6),IF(CB122=1,CONCATENATE(IF(D$1&lt;&gt;"","[/color]",""),"[/b]"),IF(AND(CB122=2,D$2&lt;&gt;""),"[/color]","")),"  "))</f>
        <v/>
      </c>
      <c r="CG122" s="156" t="str">
        <f>IF(OR($C122="",$F122=""),"",IF(OR(AND(U122+AI122=U123+AI123,CC122&gt;CD122),AND(U122=AI123,U123=AI122,AN122=AN123,AN122&gt;0)),"a",IF(AND(U122=AI123,U123=AI122,AN122=AN123,CA122&gt;CA123),"p"," ")))</f>
        <v/>
      </c>
      <c r="CH122" s="156" t="str">
        <f>IF(OR($C122="",$F122=""),"",IF(AND(U122=AI123,U123=AI122),CONCATENATE(IF(U122+AI122+AN122&lt;10," ",""),U122+AI122+AN122,"–",U123+AI123+AN123,IF(U123+AI123+AN123&lt;10," ","")),CONCATENATE(IF(U122+AI122&lt;10," ",""),U122+AI122,"–",U123+AI123,IF(U123+AI123&lt;10," ",""))))</f>
        <v/>
      </c>
      <c r="CI122" s="156" t="str">
        <f>IF(OR($C122="",$F122=""),"",IF(AND(U122+AI122=U123+AI123,CC122&lt;CD122),"a",IF(AND(U122=AI123,U123=AI122,AN122=0,AN123=0,CA122&lt;CA123),"p"," ")))</f>
        <v/>
      </c>
      <c r="CJ122" s="156" t="str">
        <f>IF(OR($C122="",$F122=""),"",CONCATENATE("  ",LEFT(C123,LEN(C123)-6),REPT(" ",31-LEN(C123))," ",RIGHT(C123,5)))</f>
        <v/>
      </c>
      <c r="CK122" s="105" t="str">
        <f>IF(OR($C122="",$F122=""),"",CONCATENATE("  ",IF(CB122=2,"[b]",""),IF(AND(CB122=2,D$1&lt;&gt;""),CONCATENATE("[color=",D$1,"]"),IF(AND(CB122=1,D$2&lt;&gt;""),CONCATENATE("[color=",D$2,"]"),"")),LEFT(C123,LEN(C123)-6),IF(CB122=2,CONCATENATE(IF(D$1&lt;&gt;"","[/color]",""),"[/b]"),IF(AND(CB122=1,D$2&lt;&gt;""),"[/color]","")),REPT(" ",31-LEN(C123))," ",RIGHT(C123,5)))</f>
        <v/>
      </c>
      <c r="CL122" s="156" t="str">
        <f>IF(OR($C122="",$F122=""),"",CONCATENATE(IF(U122&lt;10," ",""),U122,"–",U123,IF(U123&lt;10," ","")))</f>
        <v/>
      </c>
      <c r="CM122" s="156" t="str">
        <f>IF(OR($C122="",$F122=""),"",IF(AND(U122=AI123,U123=AI122),CONCATENATE(IF(AI122+AN122&lt;10," ",""),AI122+AN122,"–",AI123+AN123,IF(AI123+AN123&lt;10," ","")),CONCATENATE(IF(AI122&lt;10," ",""),AI122,"–",AI123,IF(AI123&lt;10," ",""))))</f>
        <v/>
      </c>
      <c r="CN122" s="105" t="str">
        <f>IF(OR($C122="",$F122=""),"",IF(AND(U122=AI123,U123=AI122,OR(AN122&lt;&gt;0,AN123&lt;&gt;0)),"(aet)",IF(AND(U122=AI123,U123=AI122,AN122=0,AN123=0),CONCATENATE("(",CA122,"–",CA123," pen)"),"")))</f>
        <v/>
      </c>
    </row>
    <row r="123" ht="9.0" customHeight="1">
      <c r="A123" s="152">
        <f t="shared" si="22"/>
        <v>0</v>
      </c>
      <c r="B123" s="93"/>
      <c r="C123" s="99"/>
      <c r="D123" s="159" t="str">
        <f t="shared" si="6"/>
        <v>   </v>
      </c>
      <c r="E123" s="154" t="str">
        <f t="shared" si="7"/>
        <v>   </v>
      </c>
      <c r="F123" s="155" t="str">
        <f t="array" ref="F123">IFERROR(IF($C123="","",INDEX(Entries!$J$2:$K999,MATCH(1,($C123=Entries!$J$2:$J999)*(Entries!$C$2:$C999=$B123),0),2)),"")</f>
        <v/>
      </c>
      <c r="G123" s="106" t="str">
        <f>IF(F123="","",F122)</f>
        <v/>
      </c>
      <c r="H123" s="106" t="str">
        <f t="shared" si="8"/>
        <v/>
      </c>
      <c r="I123" s="156" t="str">
        <f t="shared" ref="I123:T123" si="603">IF($H123="","",IF(RAND()&lt;$H123,1,0))</f>
        <v/>
      </c>
      <c r="J123" s="156" t="str">
        <f t="shared" si="603"/>
        <v/>
      </c>
      <c r="K123" s="156" t="str">
        <f t="shared" si="603"/>
        <v/>
      </c>
      <c r="L123" s="156" t="str">
        <f t="shared" si="603"/>
        <v/>
      </c>
      <c r="M123" s="156" t="str">
        <f t="shared" si="603"/>
        <v/>
      </c>
      <c r="N123" s="156" t="str">
        <f t="shared" si="603"/>
        <v/>
      </c>
      <c r="O123" s="156" t="str">
        <f t="shared" si="603"/>
        <v/>
      </c>
      <c r="P123" s="156" t="str">
        <f t="shared" si="603"/>
        <v/>
      </c>
      <c r="Q123" s="156" t="str">
        <f t="shared" si="603"/>
        <v/>
      </c>
      <c r="R123" s="156" t="str">
        <f t="shared" si="603"/>
        <v/>
      </c>
      <c r="S123" s="156" t="str">
        <f t="shared" si="603"/>
        <v/>
      </c>
      <c r="T123" s="156" t="str">
        <f t="shared" si="603"/>
        <v/>
      </c>
      <c r="U123" s="157" t="str">
        <f t="shared" si="10"/>
        <v/>
      </c>
      <c r="V123" s="106" t="str">
        <f t="shared" si="11"/>
        <v/>
      </c>
      <c r="W123" s="156" t="str">
        <f t="shared" ref="W123:AH123" si="604">IF($V123="","",IF(RAND()&lt;$V123,1,0))</f>
        <v/>
      </c>
      <c r="X123" s="156" t="str">
        <f t="shared" si="604"/>
        <v/>
      </c>
      <c r="Y123" s="156" t="str">
        <f t="shared" si="604"/>
        <v/>
      </c>
      <c r="Z123" s="156" t="str">
        <f t="shared" si="604"/>
        <v/>
      </c>
      <c r="AA123" s="156" t="str">
        <f t="shared" si="604"/>
        <v/>
      </c>
      <c r="AB123" s="156" t="str">
        <f t="shared" si="604"/>
        <v/>
      </c>
      <c r="AC123" s="156" t="str">
        <f t="shared" si="604"/>
        <v/>
      </c>
      <c r="AD123" s="156" t="str">
        <f t="shared" si="604"/>
        <v/>
      </c>
      <c r="AE123" s="156" t="str">
        <f t="shared" si="604"/>
        <v/>
      </c>
      <c r="AF123" s="156" t="str">
        <f t="shared" si="604"/>
        <v/>
      </c>
      <c r="AG123" s="156" t="str">
        <f t="shared" si="604"/>
        <v/>
      </c>
      <c r="AH123" s="156" t="str">
        <f t="shared" si="604"/>
        <v/>
      </c>
      <c r="AI123" s="157" t="str">
        <f t="shared" si="13"/>
        <v/>
      </c>
      <c r="AJ123" s="156" t="str">
        <f t="shared" ref="AJ123:AM123" si="605">IF($V123="","",IF(RAND()&lt;$V123,1,0))</f>
        <v/>
      </c>
      <c r="AK123" s="156" t="str">
        <f t="shared" si="605"/>
        <v/>
      </c>
      <c r="AL123" s="156" t="str">
        <f t="shared" si="605"/>
        <v/>
      </c>
      <c r="AM123" s="156" t="str">
        <f t="shared" si="605"/>
        <v/>
      </c>
      <c r="AN123" s="157" t="str">
        <f>IF($V122="","",IF(OR(AND($F$2=TRUE,U123+(2*AI123)=(2*U122)+AI122),AND($F$2=0,U123+AI123=U122+AI122)),SUM($AJ123:$AM123),0))</f>
        <v/>
      </c>
      <c r="AO123" s="105" t="str">
        <f t="shared" ref="AO123:BH123" si="606">IF(OR($C123="",$F123=""),"",IF(RAND()&lt;0.65,1,0))</f>
        <v/>
      </c>
      <c r="AP123" s="105" t="str">
        <f t="shared" si="606"/>
        <v/>
      </c>
      <c r="AQ123" s="105" t="str">
        <f t="shared" si="606"/>
        <v/>
      </c>
      <c r="AR123" s="105" t="str">
        <f t="shared" si="606"/>
        <v/>
      </c>
      <c r="AS123" s="105" t="str">
        <f t="shared" si="606"/>
        <v/>
      </c>
      <c r="AT123" s="105" t="str">
        <f t="shared" si="606"/>
        <v/>
      </c>
      <c r="AU123" s="105" t="str">
        <f t="shared" si="606"/>
        <v/>
      </c>
      <c r="AV123" s="105" t="str">
        <f t="shared" si="606"/>
        <v/>
      </c>
      <c r="AW123" s="105" t="str">
        <f t="shared" si="606"/>
        <v/>
      </c>
      <c r="AX123" s="105" t="str">
        <f t="shared" si="606"/>
        <v/>
      </c>
      <c r="AY123" s="105" t="str">
        <f t="shared" si="606"/>
        <v/>
      </c>
      <c r="AZ123" s="105" t="str">
        <f t="shared" si="606"/>
        <v/>
      </c>
      <c r="BA123" s="105" t="str">
        <f t="shared" si="606"/>
        <v/>
      </c>
      <c r="BB123" s="105" t="str">
        <f t="shared" si="606"/>
        <v/>
      </c>
      <c r="BC123" s="105" t="str">
        <f t="shared" si="606"/>
        <v/>
      </c>
      <c r="BD123" s="105" t="str">
        <f t="shared" si="606"/>
        <v/>
      </c>
      <c r="BE123" s="105" t="str">
        <f t="shared" si="606"/>
        <v/>
      </c>
      <c r="BF123" s="105" t="str">
        <f t="shared" si="606"/>
        <v/>
      </c>
      <c r="BG123" s="105" t="str">
        <f t="shared" si="606"/>
        <v/>
      </c>
      <c r="BH123" s="105" t="str">
        <f t="shared" si="606"/>
        <v/>
      </c>
      <c r="BI123" s="105" t="str">
        <f t="shared" ref="BI123:BZ123" si="607">IF($C123="","",SUM($AO123:AQ123))</f>
        <v/>
      </c>
      <c r="BJ123" s="105" t="str">
        <f t="shared" si="607"/>
        <v/>
      </c>
      <c r="BK123" s="105" t="str">
        <f t="shared" si="607"/>
        <v/>
      </c>
      <c r="BL123" s="105" t="str">
        <f t="shared" si="607"/>
        <v/>
      </c>
      <c r="BM123" s="105" t="str">
        <f t="shared" si="607"/>
        <v/>
      </c>
      <c r="BN123" s="105" t="str">
        <f t="shared" si="607"/>
        <v/>
      </c>
      <c r="BO123" s="105" t="str">
        <f t="shared" si="607"/>
        <v/>
      </c>
      <c r="BP123" s="105" t="str">
        <f t="shared" si="607"/>
        <v/>
      </c>
      <c r="BQ123" s="105" t="str">
        <f t="shared" si="607"/>
        <v/>
      </c>
      <c r="BR123" s="105" t="str">
        <f t="shared" si="607"/>
        <v/>
      </c>
      <c r="BS123" s="105" t="str">
        <f t="shared" si="607"/>
        <v/>
      </c>
      <c r="BT123" s="105" t="str">
        <f t="shared" si="607"/>
        <v/>
      </c>
      <c r="BU123" s="105" t="str">
        <f t="shared" si="607"/>
        <v/>
      </c>
      <c r="BV123" s="105" t="str">
        <f t="shared" si="607"/>
        <v/>
      </c>
      <c r="BW123" s="105" t="str">
        <f t="shared" si="607"/>
        <v/>
      </c>
      <c r="BX123" s="105" t="str">
        <f t="shared" si="607"/>
        <v/>
      </c>
      <c r="BY123" s="105" t="str">
        <f t="shared" si="607"/>
        <v/>
      </c>
      <c r="BZ123" s="105" t="str">
        <f t="shared" si="607"/>
        <v/>
      </c>
      <c r="CA123" s="158" t="str">
        <f>IF(OR($C123="",$F123=""),"",IF(ABS(BI123-BI122)&gt;2,BI123,IF(ABS(BJ123-BJ122)&gt;1,BJ123,IF(BK123&lt;&gt;BK122,BK123,IF(BL123&lt;&gt;BL122,BL123,IF(BM123&lt;&gt;BM122,BM123,IF(BN123&lt;&gt;BN122,BN123,IF(BO123&lt;&gt;BO122,BO123,IF(BP123&lt;&gt;BP122,BP123,IF(BQ123&lt;&gt;BQ122,BQ123,IF(BR123&lt;&gt;BR122,BR123,IF(BS123&lt;&gt;BS122,BS123,IF(BT123&lt;&gt;BT122,BT123,IF(BU123&lt;&gt;BU122,BU123,IF(BV123&lt;&gt;BV122,BV123,IF(BW123&lt;&gt;BW122,BW123,IF(BX123&lt;&gt;BX122,BX123,IF(BY123&lt;&gt;BY122,BY123,IF(BZ123&lt;&gt;BZ122,BZ123,CONCATENATE(BZ123,"?"))))))))))))))))))))</f>
        <v/>
      </c>
      <c r="CB123" s="158"/>
      <c r="CC123" s="158"/>
      <c r="CD123" s="158"/>
      <c r="CE123" s="158" t="str">
        <f>IF(AND(C122&lt;&gt;"",C123&lt;&gt;"",F122="",F123=""),"You need to select the competition in column B","")</f>
        <v/>
      </c>
      <c r="CF123" s="105"/>
      <c r="CG123" s="156"/>
      <c r="CH123" s="156"/>
      <c r="CI123" s="156"/>
      <c r="CJ123" s="156"/>
      <c r="CK123" s="105"/>
      <c r="CL123" s="156"/>
      <c r="CM123" s="156"/>
      <c r="CN123" s="105"/>
    </row>
    <row r="124" ht="9.0" customHeight="1">
      <c r="A124" s="152">
        <f t="shared" si="22"/>
        <v>1</v>
      </c>
      <c r="B124" s="93"/>
      <c r="C124" s="99"/>
      <c r="D124" s="153" t="str">
        <f t="shared" si="6"/>
        <v>   </v>
      </c>
      <c r="E124" s="154" t="str">
        <f t="shared" si="7"/>
        <v>   </v>
      </c>
      <c r="F124" s="155" t="str">
        <f t="array" ref="F124">IFERROR(IF($C124="","",INDEX(Entries!$J$2:$K999,MATCH(1,($C124=Entries!$J$2:$J999)*(Entries!$C$2:$C999=$B124),0),2)),"")</f>
        <v/>
      </c>
      <c r="G124" s="106" t="str">
        <f>IF(F124="","",F125)</f>
        <v/>
      </c>
      <c r="H124" s="106" t="str">
        <f t="shared" si="8"/>
        <v/>
      </c>
      <c r="I124" s="156" t="str">
        <f t="shared" ref="I124:T124" si="608">IF($H124="","",IF(RAND()&lt;$H124,1,0))</f>
        <v/>
      </c>
      <c r="J124" s="156" t="str">
        <f t="shared" si="608"/>
        <v/>
      </c>
      <c r="K124" s="156" t="str">
        <f t="shared" si="608"/>
        <v/>
      </c>
      <c r="L124" s="156" t="str">
        <f t="shared" si="608"/>
        <v/>
      </c>
      <c r="M124" s="156" t="str">
        <f t="shared" si="608"/>
        <v/>
      </c>
      <c r="N124" s="156" t="str">
        <f t="shared" si="608"/>
        <v/>
      </c>
      <c r="O124" s="156" t="str">
        <f t="shared" si="608"/>
        <v/>
      </c>
      <c r="P124" s="156" t="str">
        <f t="shared" si="608"/>
        <v/>
      </c>
      <c r="Q124" s="156" t="str">
        <f t="shared" si="608"/>
        <v/>
      </c>
      <c r="R124" s="156" t="str">
        <f t="shared" si="608"/>
        <v/>
      </c>
      <c r="S124" s="156" t="str">
        <f t="shared" si="608"/>
        <v/>
      </c>
      <c r="T124" s="156" t="str">
        <f t="shared" si="608"/>
        <v/>
      </c>
      <c r="U124" s="157" t="str">
        <f t="shared" si="10"/>
        <v/>
      </c>
      <c r="V124" s="106" t="str">
        <f t="shared" si="11"/>
        <v/>
      </c>
      <c r="W124" s="156" t="str">
        <f t="shared" ref="W124:AH124" si="609">IF($V124="","",IF(RAND()&lt;$V124,1,0))</f>
        <v/>
      </c>
      <c r="X124" s="156" t="str">
        <f t="shared" si="609"/>
        <v/>
      </c>
      <c r="Y124" s="156" t="str">
        <f t="shared" si="609"/>
        <v/>
      </c>
      <c r="Z124" s="156" t="str">
        <f t="shared" si="609"/>
        <v/>
      </c>
      <c r="AA124" s="156" t="str">
        <f t="shared" si="609"/>
        <v/>
      </c>
      <c r="AB124" s="156" t="str">
        <f t="shared" si="609"/>
        <v/>
      </c>
      <c r="AC124" s="156" t="str">
        <f t="shared" si="609"/>
        <v/>
      </c>
      <c r="AD124" s="156" t="str">
        <f t="shared" si="609"/>
        <v/>
      </c>
      <c r="AE124" s="156" t="str">
        <f t="shared" si="609"/>
        <v/>
      </c>
      <c r="AF124" s="156" t="str">
        <f t="shared" si="609"/>
        <v/>
      </c>
      <c r="AG124" s="156" t="str">
        <f t="shared" si="609"/>
        <v/>
      </c>
      <c r="AH124" s="156" t="str">
        <f t="shared" si="609"/>
        <v/>
      </c>
      <c r="AI124" s="157" t="str">
        <f t="shared" si="13"/>
        <v/>
      </c>
      <c r="AJ124" s="156" t="str">
        <f t="shared" ref="AJ124:AM124" si="610">IF($V124="","",IF(RAND()&lt;$V124,1,0))</f>
        <v/>
      </c>
      <c r="AK124" s="156" t="str">
        <f t="shared" si="610"/>
        <v/>
      </c>
      <c r="AL124" s="156" t="str">
        <f t="shared" si="610"/>
        <v/>
      </c>
      <c r="AM124" s="156" t="str">
        <f t="shared" si="610"/>
        <v/>
      </c>
      <c r="AN124" s="157" t="str">
        <f>IF($V124="","",IF(OR(AND($F$2=TRUE,U124+(2*AI124)=(2*U125)+AI125),AND($F$2=0,U124+AI124=U125+AI125)),SUM($AJ124:$AM124),0))</f>
        <v/>
      </c>
      <c r="AO124" s="105" t="str">
        <f t="shared" ref="AO124:BH124" si="611">IF(OR($C124="",$F124=""),"",IF(RAND()&lt;0.65,1,0))</f>
        <v/>
      </c>
      <c r="AP124" s="105" t="str">
        <f t="shared" si="611"/>
        <v/>
      </c>
      <c r="AQ124" s="105" t="str">
        <f t="shared" si="611"/>
        <v/>
      </c>
      <c r="AR124" s="105" t="str">
        <f t="shared" si="611"/>
        <v/>
      </c>
      <c r="AS124" s="105" t="str">
        <f t="shared" si="611"/>
        <v/>
      </c>
      <c r="AT124" s="105" t="str">
        <f t="shared" si="611"/>
        <v/>
      </c>
      <c r="AU124" s="105" t="str">
        <f t="shared" si="611"/>
        <v/>
      </c>
      <c r="AV124" s="105" t="str">
        <f t="shared" si="611"/>
        <v/>
      </c>
      <c r="AW124" s="105" t="str">
        <f t="shared" si="611"/>
        <v/>
      </c>
      <c r="AX124" s="105" t="str">
        <f t="shared" si="611"/>
        <v/>
      </c>
      <c r="AY124" s="105" t="str">
        <f t="shared" si="611"/>
        <v/>
      </c>
      <c r="AZ124" s="105" t="str">
        <f t="shared" si="611"/>
        <v/>
      </c>
      <c r="BA124" s="105" t="str">
        <f t="shared" si="611"/>
        <v/>
      </c>
      <c r="BB124" s="105" t="str">
        <f t="shared" si="611"/>
        <v/>
      </c>
      <c r="BC124" s="105" t="str">
        <f t="shared" si="611"/>
        <v/>
      </c>
      <c r="BD124" s="105" t="str">
        <f t="shared" si="611"/>
        <v/>
      </c>
      <c r="BE124" s="105" t="str">
        <f t="shared" si="611"/>
        <v/>
      </c>
      <c r="BF124" s="105" t="str">
        <f t="shared" si="611"/>
        <v/>
      </c>
      <c r="BG124" s="105" t="str">
        <f t="shared" si="611"/>
        <v/>
      </c>
      <c r="BH124" s="105" t="str">
        <f t="shared" si="611"/>
        <v/>
      </c>
      <c r="BI124" s="105" t="str">
        <f t="shared" ref="BI124:BZ124" si="612">IF($C124="","",SUM($AO124:AQ124))</f>
        <v/>
      </c>
      <c r="BJ124" s="105" t="str">
        <f t="shared" si="612"/>
        <v/>
      </c>
      <c r="BK124" s="105" t="str">
        <f t="shared" si="612"/>
        <v/>
      </c>
      <c r="BL124" s="105" t="str">
        <f t="shared" si="612"/>
        <v/>
      </c>
      <c r="BM124" s="105" t="str">
        <f t="shared" si="612"/>
        <v/>
      </c>
      <c r="BN124" s="105" t="str">
        <f t="shared" si="612"/>
        <v/>
      </c>
      <c r="BO124" s="105" t="str">
        <f t="shared" si="612"/>
        <v/>
      </c>
      <c r="BP124" s="105" t="str">
        <f t="shared" si="612"/>
        <v/>
      </c>
      <c r="BQ124" s="105" t="str">
        <f t="shared" si="612"/>
        <v/>
      </c>
      <c r="BR124" s="105" t="str">
        <f t="shared" si="612"/>
        <v/>
      </c>
      <c r="BS124" s="105" t="str">
        <f t="shared" si="612"/>
        <v/>
      </c>
      <c r="BT124" s="105" t="str">
        <f t="shared" si="612"/>
        <v/>
      </c>
      <c r="BU124" s="105" t="str">
        <f t="shared" si="612"/>
        <v/>
      </c>
      <c r="BV124" s="105" t="str">
        <f t="shared" si="612"/>
        <v/>
      </c>
      <c r="BW124" s="105" t="str">
        <f t="shared" si="612"/>
        <v/>
      </c>
      <c r="BX124" s="105" t="str">
        <f t="shared" si="612"/>
        <v/>
      </c>
      <c r="BY124" s="105" t="str">
        <f t="shared" si="612"/>
        <v/>
      </c>
      <c r="BZ124" s="105" t="str">
        <f t="shared" si="612"/>
        <v/>
      </c>
      <c r="CA124" s="158" t="str">
        <f>IF(OR($C124="",$F124=""),"",IF(ABS(BI124-BI125)&gt;2,BI124,IF(ABS(BJ124-BJ125)&gt;1,BJ124,IF(BK124&lt;&gt;BK125,BK124,IF(BL124&lt;&gt;BL125,BL124,IF(BM124&lt;&gt;BM125,BM124,IF(BN124&lt;&gt;BN125,BN124,IF(BO124&lt;&gt;BO125,BO124,IF(BP124&lt;&gt;BP125,BP124,IF(BQ124&lt;&gt;BQ125,BQ124,IF(BR124&lt;&gt;BR125,BR124,IF(BS124&lt;&gt;BS125,BS124,IF(BT124&lt;&gt;BT125,BT124,IF(BU124&lt;&gt;BU125,BU124,IF(BV124&lt;&gt;BV125,BV124,IF(BW124&lt;&gt;BW125,BW124,IF(BX124&lt;&gt;BX125,BX124,IF(BY124&lt;&gt;BY125,BY124,IF(BZ124&lt;&gt;BZ125,BZ124,CONCATENATE(BZ124,"?"))))))))))))))))))))</f>
        <v/>
      </c>
      <c r="CB124" s="158" t="str">
        <f>IF(OR($C124="",$F124=""),"",IF(U124+AI124&gt;U125+AI125,1,IF(U124+AI124&lt;U125+AI125,2,IF(CC124&gt;CD124,1,IF(CC124&lt;CD124,2,IF(U124+AI124+AN124&gt;U125+AI125+AN125,1,IF(U124+AI124+AN124&lt;U125+AI125+AN125,2,IF(AI124+AN124&gt;U125,1,IF(AI124+AN124&lt;U125,2,IF(CA124&gt;CA125,1,IF(CA125&gt;CA124,2,0)))))))))))</f>
        <v/>
      </c>
      <c r="CC124" s="105" t="str">
        <f>IF(OR($C124="",$F124=""),"",(AI124+AN124)*$F$2)</f>
        <v/>
      </c>
      <c r="CD124" s="105" t="str">
        <f>IF(OR($C124="",$F124=""),"",U125*$F$2)</f>
        <v/>
      </c>
      <c r="CE124" s="105" t="str">
        <f>IF(OR($C124="",$F124=""),"",CONCATENATE(RIGHT(C124,5)," ",REPT(" ",31-LEN(C124)),LEFT(C124,LEN(C124)-6),"  "))</f>
        <v/>
      </c>
      <c r="CF124" s="105" t="str">
        <f>IF(OR($C124="",$F124=""),"",CONCATENATE(RIGHT(C124,5)," ",REPT(" ",31-LEN(C124)),IF(CB124=1,"[b]",""),IF(AND(CB124=1,D$1&lt;&gt;""),CONCATENATE("[color=",D$1,"]"),IF(AND(CB124=2,D$2&lt;&gt;""),CONCATENATE("[color=",D$2,"]"),"")),LEFT(C124,LEN(C124)-6),IF(CB124=1,CONCATENATE(IF(D$1&lt;&gt;"","[/color]",""),"[/b]"),IF(AND(CB124=2,D$2&lt;&gt;""),"[/color]","")),"  "))</f>
        <v/>
      </c>
      <c r="CG124" s="156" t="str">
        <f>IF(OR($C124="",$F124=""),"",IF(OR(AND(U124+AI124=U125+AI125,CC124&gt;CD124),AND(U124=AI125,U125=AI124,AN124=AN125,AN124&gt;0)),"a",IF(AND(U124=AI125,U125=AI124,AN124=AN125,CA124&gt;CA125),"p"," ")))</f>
        <v/>
      </c>
      <c r="CH124" s="156" t="str">
        <f>IF(OR($C124="",$F124=""),"",IF(AND(U124=AI125,U125=AI124),CONCATENATE(IF(U124+AI124+AN124&lt;10," ",""),U124+AI124+AN124,"–",U125+AI125+AN125,IF(U125+AI125+AN125&lt;10," ","")),CONCATENATE(IF(U124+AI124&lt;10," ",""),U124+AI124,"–",U125+AI125,IF(U125+AI125&lt;10," ",""))))</f>
        <v/>
      </c>
      <c r="CI124" s="156" t="str">
        <f>IF(OR($C124="",$F124=""),"",IF(AND(U124+AI124=U125+AI125,CC124&lt;CD124),"a",IF(AND(U124=AI125,U125=AI124,AN124=0,AN125=0,CA124&lt;CA125),"p"," ")))</f>
        <v/>
      </c>
      <c r="CJ124" s="156" t="str">
        <f>IF(OR($C124="",$F124=""),"",CONCATENATE("  ",LEFT(C125,LEN(C125)-6),REPT(" ",31-LEN(C125))," ",RIGHT(C125,5)))</f>
        <v/>
      </c>
      <c r="CK124" s="105" t="str">
        <f>IF(OR($C124="",$F124=""),"",CONCATENATE("  ",IF(CB124=2,"[b]",""),IF(AND(CB124=2,D$1&lt;&gt;""),CONCATENATE("[color=",D$1,"]"),IF(AND(CB124=1,D$2&lt;&gt;""),CONCATENATE("[color=",D$2,"]"),"")),LEFT(C125,LEN(C125)-6),IF(CB124=2,CONCATENATE(IF(D$1&lt;&gt;"","[/color]",""),"[/b]"),IF(AND(CB124=1,D$2&lt;&gt;""),"[/color]","")),REPT(" ",31-LEN(C125))," ",RIGHT(C125,5)))</f>
        <v/>
      </c>
      <c r="CL124" s="156" t="str">
        <f>IF(OR($C124="",$F124=""),"",CONCATENATE(IF(U124&lt;10," ",""),U124,"–",U125,IF(U125&lt;10," ","")))</f>
        <v/>
      </c>
      <c r="CM124" s="156" t="str">
        <f>IF(OR($C124="",$F124=""),"",IF(AND(U124=AI125,U125=AI124),CONCATENATE(IF(AI124+AN124&lt;10," ",""),AI124+AN124,"–",AI125+AN125,IF(AI125+AN125&lt;10," ","")),CONCATENATE(IF(AI124&lt;10," ",""),AI124,"–",AI125,IF(AI125&lt;10," ",""))))</f>
        <v/>
      </c>
      <c r="CN124" s="105" t="str">
        <f>IF(OR($C124="",$F124=""),"",IF(AND(U124=AI125,U125=AI124,OR(AN124&lt;&gt;0,AN125&lt;&gt;0)),"(aet)",IF(AND(U124=AI125,U125=AI124,AN124=0,AN125=0),CONCATENATE("(",CA124,"–",CA125," pen)"),"")))</f>
        <v/>
      </c>
    </row>
    <row r="125" ht="9.0" customHeight="1">
      <c r="A125" s="152">
        <f t="shared" si="22"/>
        <v>1</v>
      </c>
      <c r="B125" s="93"/>
      <c r="C125" s="99"/>
      <c r="D125" s="159" t="str">
        <f t="shared" si="6"/>
        <v>   </v>
      </c>
      <c r="E125" s="154" t="str">
        <f t="shared" si="7"/>
        <v>   </v>
      </c>
      <c r="F125" s="155" t="str">
        <f t="array" ref="F125">IFERROR(IF($C125="","",INDEX(Entries!$J$2:$K999,MATCH(1,($C125=Entries!$J$2:$J999)*(Entries!$C$2:$C999=$B125),0),2)),"")</f>
        <v/>
      </c>
      <c r="G125" s="106" t="str">
        <f>IF(F125="","",F124)</f>
        <v/>
      </c>
      <c r="H125" s="106" t="str">
        <f t="shared" si="8"/>
        <v/>
      </c>
      <c r="I125" s="156" t="str">
        <f t="shared" ref="I125:T125" si="613">IF($H125="","",IF(RAND()&lt;$H125,1,0))</f>
        <v/>
      </c>
      <c r="J125" s="156" t="str">
        <f t="shared" si="613"/>
        <v/>
      </c>
      <c r="K125" s="156" t="str">
        <f t="shared" si="613"/>
        <v/>
      </c>
      <c r="L125" s="156" t="str">
        <f t="shared" si="613"/>
        <v/>
      </c>
      <c r="M125" s="156" t="str">
        <f t="shared" si="613"/>
        <v/>
      </c>
      <c r="N125" s="156" t="str">
        <f t="shared" si="613"/>
        <v/>
      </c>
      <c r="O125" s="156" t="str">
        <f t="shared" si="613"/>
        <v/>
      </c>
      <c r="P125" s="156" t="str">
        <f t="shared" si="613"/>
        <v/>
      </c>
      <c r="Q125" s="156" t="str">
        <f t="shared" si="613"/>
        <v/>
      </c>
      <c r="R125" s="156" t="str">
        <f t="shared" si="613"/>
        <v/>
      </c>
      <c r="S125" s="156" t="str">
        <f t="shared" si="613"/>
        <v/>
      </c>
      <c r="T125" s="156" t="str">
        <f t="shared" si="613"/>
        <v/>
      </c>
      <c r="U125" s="157" t="str">
        <f t="shared" si="10"/>
        <v/>
      </c>
      <c r="V125" s="106" t="str">
        <f t="shared" si="11"/>
        <v/>
      </c>
      <c r="W125" s="156" t="str">
        <f t="shared" ref="W125:AH125" si="614">IF($V125="","",IF(RAND()&lt;$V125,1,0))</f>
        <v/>
      </c>
      <c r="X125" s="156" t="str">
        <f t="shared" si="614"/>
        <v/>
      </c>
      <c r="Y125" s="156" t="str">
        <f t="shared" si="614"/>
        <v/>
      </c>
      <c r="Z125" s="156" t="str">
        <f t="shared" si="614"/>
        <v/>
      </c>
      <c r="AA125" s="156" t="str">
        <f t="shared" si="614"/>
        <v/>
      </c>
      <c r="AB125" s="156" t="str">
        <f t="shared" si="614"/>
        <v/>
      </c>
      <c r="AC125" s="156" t="str">
        <f t="shared" si="614"/>
        <v/>
      </c>
      <c r="AD125" s="156" t="str">
        <f t="shared" si="614"/>
        <v/>
      </c>
      <c r="AE125" s="156" t="str">
        <f t="shared" si="614"/>
        <v/>
      </c>
      <c r="AF125" s="156" t="str">
        <f t="shared" si="614"/>
        <v/>
      </c>
      <c r="AG125" s="156" t="str">
        <f t="shared" si="614"/>
        <v/>
      </c>
      <c r="AH125" s="156" t="str">
        <f t="shared" si="614"/>
        <v/>
      </c>
      <c r="AI125" s="157" t="str">
        <f t="shared" si="13"/>
        <v/>
      </c>
      <c r="AJ125" s="156" t="str">
        <f t="shared" ref="AJ125:AM125" si="615">IF($V125="","",IF(RAND()&lt;$V125,1,0))</f>
        <v/>
      </c>
      <c r="AK125" s="156" t="str">
        <f t="shared" si="615"/>
        <v/>
      </c>
      <c r="AL125" s="156" t="str">
        <f t="shared" si="615"/>
        <v/>
      </c>
      <c r="AM125" s="156" t="str">
        <f t="shared" si="615"/>
        <v/>
      </c>
      <c r="AN125" s="157" t="str">
        <f>IF($V124="","",IF(OR(AND($F$2=TRUE,U125+(2*AI125)=(2*U124)+AI124),AND($F$2=0,U125+AI125=U124+AI124)),SUM($AJ125:$AM125),0))</f>
        <v/>
      </c>
      <c r="AO125" s="105" t="str">
        <f t="shared" ref="AO125:BH125" si="616">IF(OR($C125="",$F125=""),"",IF(RAND()&lt;0.65,1,0))</f>
        <v/>
      </c>
      <c r="AP125" s="105" t="str">
        <f t="shared" si="616"/>
        <v/>
      </c>
      <c r="AQ125" s="105" t="str">
        <f t="shared" si="616"/>
        <v/>
      </c>
      <c r="AR125" s="105" t="str">
        <f t="shared" si="616"/>
        <v/>
      </c>
      <c r="AS125" s="105" t="str">
        <f t="shared" si="616"/>
        <v/>
      </c>
      <c r="AT125" s="105" t="str">
        <f t="shared" si="616"/>
        <v/>
      </c>
      <c r="AU125" s="105" t="str">
        <f t="shared" si="616"/>
        <v/>
      </c>
      <c r="AV125" s="105" t="str">
        <f t="shared" si="616"/>
        <v/>
      </c>
      <c r="AW125" s="105" t="str">
        <f t="shared" si="616"/>
        <v/>
      </c>
      <c r="AX125" s="105" t="str">
        <f t="shared" si="616"/>
        <v/>
      </c>
      <c r="AY125" s="105" t="str">
        <f t="shared" si="616"/>
        <v/>
      </c>
      <c r="AZ125" s="105" t="str">
        <f t="shared" si="616"/>
        <v/>
      </c>
      <c r="BA125" s="105" t="str">
        <f t="shared" si="616"/>
        <v/>
      </c>
      <c r="BB125" s="105" t="str">
        <f t="shared" si="616"/>
        <v/>
      </c>
      <c r="BC125" s="105" t="str">
        <f t="shared" si="616"/>
        <v/>
      </c>
      <c r="BD125" s="105" t="str">
        <f t="shared" si="616"/>
        <v/>
      </c>
      <c r="BE125" s="105" t="str">
        <f t="shared" si="616"/>
        <v/>
      </c>
      <c r="BF125" s="105" t="str">
        <f t="shared" si="616"/>
        <v/>
      </c>
      <c r="BG125" s="105" t="str">
        <f t="shared" si="616"/>
        <v/>
      </c>
      <c r="BH125" s="105" t="str">
        <f t="shared" si="616"/>
        <v/>
      </c>
      <c r="BI125" s="105" t="str">
        <f t="shared" ref="BI125:BZ125" si="617">IF($C125="","",SUM($AO125:AQ125))</f>
        <v/>
      </c>
      <c r="BJ125" s="105" t="str">
        <f t="shared" si="617"/>
        <v/>
      </c>
      <c r="BK125" s="105" t="str">
        <f t="shared" si="617"/>
        <v/>
      </c>
      <c r="BL125" s="105" t="str">
        <f t="shared" si="617"/>
        <v/>
      </c>
      <c r="BM125" s="105" t="str">
        <f t="shared" si="617"/>
        <v/>
      </c>
      <c r="BN125" s="105" t="str">
        <f t="shared" si="617"/>
        <v/>
      </c>
      <c r="BO125" s="105" t="str">
        <f t="shared" si="617"/>
        <v/>
      </c>
      <c r="BP125" s="105" t="str">
        <f t="shared" si="617"/>
        <v/>
      </c>
      <c r="BQ125" s="105" t="str">
        <f t="shared" si="617"/>
        <v/>
      </c>
      <c r="BR125" s="105" t="str">
        <f t="shared" si="617"/>
        <v/>
      </c>
      <c r="BS125" s="105" t="str">
        <f t="shared" si="617"/>
        <v/>
      </c>
      <c r="BT125" s="105" t="str">
        <f t="shared" si="617"/>
        <v/>
      </c>
      <c r="BU125" s="105" t="str">
        <f t="shared" si="617"/>
        <v/>
      </c>
      <c r="BV125" s="105" t="str">
        <f t="shared" si="617"/>
        <v/>
      </c>
      <c r="BW125" s="105" t="str">
        <f t="shared" si="617"/>
        <v/>
      </c>
      <c r="BX125" s="105" t="str">
        <f t="shared" si="617"/>
        <v/>
      </c>
      <c r="BY125" s="105" t="str">
        <f t="shared" si="617"/>
        <v/>
      </c>
      <c r="BZ125" s="105" t="str">
        <f t="shared" si="617"/>
        <v/>
      </c>
      <c r="CA125" s="158" t="str">
        <f>IF(OR($C125="",$F125=""),"",IF(ABS(BI125-BI124)&gt;2,BI125,IF(ABS(BJ125-BJ124)&gt;1,BJ125,IF(BK125&lt;&gt;BK124,BK125,IF(BL125&lt;&gt;BL124,BL125,IF(BM125&lt;&gt;BM124,BM125,IF(BN125&lt;&gt;BN124,BN125,IF(BO125&lt;&gt;BO124,BO125,IF(BP125&lt;&gt;BP124,BP125,IF(BQ125&lt;&gt;BQ124,BQ125,IF(BR125&lt;&gt;BR124,BR125,IF(BS125&lt;&gt;BS124,BS125,IF(BT125&lt;&gt;BT124,BT125,IF(BU125&lt;&gt;BU124,BU125,IF(BV125&lt;&gt;BV124,BV125,IF(BW125&lt;&gt;BW124,BW125,IF(BX125&lt;&gt;BX124,BX125,IF(BY125&lt;&gt;BY124,BY125,IF(BZ125&lt;&gt;BZ124,BZ125,CONCATENATE(BZ125,"?"))))))))))))))))))))</f>
        <v/>
      </c>
      <c r="CB125" s="158"/>
      <c r="CC125" s="158"/>
      <c r="CD125" s="158"/>
      <c r="CE125" s="158" t="str">
        <f>IF(AND(C124&lt;&gt;"",C125&lt;&gt;"",F124="",F125=""),"You need to select the competition in column B","")</f>
        <v/>
      </c>
      <c r="CF125" s="105"/>
      <c r="CG125" s="156"/>
      <c r="CH125" s="156"/>
      <c r="CI125" s="156"/>
      <c r="CJ125" s="156"/>
      <c r="CK125" s="105"/>
      <c r="CL125" s="156"/>
      <c r="CM125" s="156"/>
      <c r="CN125" s="105"/>
    </row>
    <row r="126" ht="9.0" customHeight="1">
      <c r="A126" s="152">
        <f t="shared" si="22"/>
        <v>0</v>
      </c>
      <c r="B126" s="93"/>
      <c r="C126" s="99"/>
      <c r="D126" s="153" t="str">
        <f t="shared" si="6"/>
        <v>   </v>
      </c>
      <c r="E126" s="154" t="str">
        <f t="shared" si="7"/>
        <v>   </v>
      </c>
      <c r="F126" s="155" t="str">
        <f t="array" ref="F126">IFERROR(IF($C126="","",INDEX(Entries!$J$2:$K999,MATCH(1,($C126=Entries!$J$2:$J999)*(Entries!$C$2:$C999=$B126),0),2)),"")</f>
        <v/>
      </c>
      <c r="G126" s="106" t="str">
        <f>IF(F126="","",F127)</f>
        <v/>
      </c>
      <c r="H126" s="106" t="str">
        <f t="shared" si="8"/>
        <v/>
      </c>
      <c r="I126" s="156" t="str">
        <f t="shared" ref="I126:T126" si="618">IF($H126="","",IF(RAND()&lt;$H126,1,0))</f>
        <v/>
      </c>
      <c r="J126" s="156" t="str">
        <f t="shared" si="618"/>
        <v/>
      </c>
      <c r="K126" s="156" t="str">
        <f t="shared" si="618"/>
        <v/>
      </c>
      <c r="L126" s="156" t="str">
        <f t="shared" si="618"/>
        <v/>
      </c>
      <c r="M126" s="156" t="str">
        <f t="shared" si="618"/>
        <v/>
      </c>
      <c r="N126" s="156" t="str">
        <f t="shared" si="618"/>
        <v/>
      </c>
      <c r="O126" s="156" t="str">
        <f t="shared" si="618"/>
        <v/>
      </c>
      <c r="P126" s="156" t="str">
        <f t="shared" si="618"/>
        <v/>
      </c>
      <c r="Q126" s="156" t="str">
        <f t="shared" si="618"/>
        <v/>
      </c>
      <c r="R126" s="156" t="str">
        <f t="shared" si="618"/>
        <v/>
      </c>
      <c r="S126" s="156" t="str">
        <f t="shared" si="618"/>
        <v/>
      </c>
      <c r="T126" s="156" t="str">
        <f t="shared" si="618"/>
        <v/>
      </c>
      <c r="U126" s="157" t="str">
        <f t="shared" si="10"/>
        <v/>
      </c>
      <c r="V126" s="106" t="str">
        <f t="shared" si="11"/>
        <v/>
      </c>
      <c r="W126" s="156" t="str">
        <f t="shared" ref="W126:AH126" si="619">IF($V126="","",IF(RAND()&lt;$V126,1,0))</f>
        <v/>
      </c>
      <c r="X126" s="156" t="str">
        <f t="shared" si="619"/>
        <v/>
      </c>
      <c r="Y126" s="156" t="str">
        <f t="shared" si="619"/>
        <v/>
      </c>
      <c r="Z126" s="156" t="str">
        <f t="shared" si="619"/>
        <v/>
      </c>
      <c r="AA126" s="156" t="str">
        <f t="shared" si="619"/>
        <v/>
      </c>
      <c r="AB126" s="156" t="str">
        <f t="shared" si="619"/>
        <v/>
      </c>
      <c r="AC126" s="156" t="str">
        <f t="shared" si="619"/>
        <v/>
      </c>
      <c r="AD126" s="156" t="str">
        <f t="shared" si="619"/>
        <v/>
      </c>
      <c r="AE126" s="156" t="str">
        <f t="shared" si="619"/>
        <v/>
      </c>
      <c r="AF126" s="156" t="str">
        <f t="shared" si="619"/>
        <v/>
      </c>
      <c r="AG126" s="156" t="str">
        <f t="shared" si="619"/>
        <v/>
      </c>
      <c r="AH126" s="156" t="str">
        <f t="shared" si="619"/>
        <v/>
      </c>
      <c r="AI126" s="157" t="str">
        <f t="shared" si="13"/>
        <v/>
      </c>
      <c r="AJ126" s="156" t="str">
        <f t="shared" ref="AJ126:AM126" si="620">IF($V126="","",IF(RAND()&lt;$V126,1,0))</f>
        <v/>
      </c>
      <c r="AK126" s="156" t="str">
        <f t="shared" si="620"/>
        <v/>
      </c>
      <c r="AL126" s="156" t="str">
        <f t="shared" si="620"/>
        <v/>
      </c>
      <c r="AM126" s="156" t="str">
        <f t="shared" si="620"/>
        <v/>
      </c>
      <c r="AN126" s="157" t="str">
        <f>IF($V126="","",IF(OR(AND($F$2=TRUE,U126+(2*AI126)=(2*U127)+AI127),AND($F$2=0,U126+AI126=U127+AI127)),SUM($AJ126:$AM126),0))</f>
        <v/>
      </c>
      <c r="AO126" s="105" t="str">
        <f t="shared" ref="AO126:BH126" si="621">IF(OR($C126="",$F126=""),"",IF(RAND()&lt;0.65,1,0))</f>
        <v/>
      </c>
      <c r="AP126" s="105" t="str">
        <f t="shared" si="621"/>
        <v/>
      </c>
      <c r="AQ126" s="105" t="str">
        <f t="shared" si="621"/>
        <v/>
      </c>
      <c r="AR126" s="105" t="str">
        <f t="shared" si="621"/>
        <v/>
      </c>
      <c r="AS126" s="105" t="str">
        <f t="shared" si="621"/>
        <v/>
      </c>
      <c r="AT126" s="105" t="str">
        <f t="shared" si="621"/>
        <v/>
      </c>
      <c r="AU126" s="105" t="str">
        <f t="shared" si="621"/>
        <v/>
      </c>
      <c r="AV126" s="105" t="str">
        <f t="shared" si="621"/>
        <v/>
      </c>
      <c r="AW126" s="105" t="str">
        <f t="shared" si="621"/>
        <v/>
      </c>
      <c r="AX126" s="105" t="str">
        <f t="shared" si="621"/>
        <v/>
      </c>
      <c r="AY126" s="105" t="str">
        <f t="shared" si="621"/>
        <v/>
      </c>
      <c r="AZ126" s="105" t="str">
        <f t="shared" si="621"/>
        <v/>
      </c>
      <c r="BA126" s="105" t="str">
        <f t="shared" si="621"/>
        <v/>
      </c>
      <c r="BB126" s="105" t="str">
        <f t="shared" si="621"/>
        <v/>
      </c>
      <c r="BC126" s="105" t="str">
        <f t="shared" si="621"/>
        <v/>
      </c>
      <c r="BD126" s="105" t="str">
        <f t="shared" si="621"/>
        <v/>
      </c>
      <c r="BE126" s="105" t="str">
        <f t="shared" si="621"/>
        <v/>
      </c>
      <c r="BF126" s="105" t="str">
        <f t="shared" si="621"/>
        <v/>
      </c>
      <c r="BG126" s="105" t="str">
        <f t="shared" si="621"/>
        <v/>
      </c>
      <c r="BH126" s="105" t="str">
        <f t="shared" si="621"/>
        <v/>
      </c>
      <c r="BI126" s="105" t="str">
        <f t="shared" ref="BI126:BZ126" si="622">IF($C126="","",SUM($AO126:AQ126))</f>
        <v/>
      </c>
      <c r="BJ126" s="105" t="str">
        <f t="shared" si="622"/>
        <v/>
      </c>
      <c r="BK126" s="105" t="str">
        <f t="shared" si="622"/>
        <v/>
      </c>
      <c r="BL126" s="105" t="str">
        <f t="shared" si="622"/>
        <v/>
      </c>
      <c r="BM126" s="105" t="str">
        <f t="shared" si="622"/>
        <v/>
      </c>
      <c r="BN126" s="105" t="str">
        <f t="shared" si="622"/>
        <v/>
      </c>
      <c r="BO126" s="105" t="str">
        <f t="shared" si="622"/>
        <v/>
      </c>
      <c r="BP126" s="105" t="str">
        <f t="shared" si="622"/>
        <v/>
      </c>
      <c r="BQ126" s="105" t="str">
        <f t="shared" si="622"/>
        <v/>
      </c>
      <c r="BR126" s="105" t="str">
        <f t="shared" si="622"/>
        <v/>
      </c>
      <c r="BS126" s="105" t="str">
        <f t="shared" si="622"/>
        <v/>
      </c>
      <c r="BT126" s="105" t="str">
        <f t="shared" si="622"/>
        <v/>
      </c>
      <c r="BU126" s="105" t="str">
        <f t="shared" si="622"/>
        <v/>
      </c>
      <c r="BV126" s="105" t="str">
        <f t="shared" si="622"/>
        <v/>
      </c>
      <c r="BW126" s="105" t="str">
        <f t="shared" si="622"/>
        <v/>
      </c>
      <c r="BX126" s="105" t="str">
        <f t="shared" si="622"/>
        <v/>
      </c>
      <c r="BY126" s="105" t="str">
        <f t="shared" si="622"/>
        <v/>
      </c>
      <c r="BZ126" s="105" t="str">
        <f t="shared" si="622"/>
        <v/>
      </c>
      <c r="CA126" s="158" t="str">
        <f>IF(OR($C126="",$F126=""),"",IF(ABS(BI126-BI127)&gt;2,BI126,IF(ABS(BJ126-BJ127)&gt;1,BJ126,IF(BK126&lt;&gt;BK127,BK126,IF(BL126&lt;&gt;BL127,BL126,IF(BM126&lt;&gt;BM127,BM126,IF(BN126&lt;&gt;BN127,BN126,IF(BO126&lt;&gt;BO127,BO126,IF(BP126&lt;&gt;BP127,BP126,IF(BQ126&lt;&gt;BQ127,BQ126,IF(BR126&lt;&gt;BR127,BR126,IF(BS126&lt;&gt;BS127,BS126,IF(BT126&lt;&gt;BT127,BT126,IF(BU126&lt;&gt;BU127,BU126,IF(BV126&lt;&gt;BV127,BV126,IF(BW126&lt;&gt;BW127,BW126,IF(BX126&lt;&gt;BX127,BX126,IF(BY126&lt;&gt;BY127,BY126,IF(BZ126&lt;&gt;BZ127,BZ126,CONCATENATE(BZ126,"?"))))))))))))))))))))</f>
        <v/>
      </c>
      <c r="CB126" s="158" t="str">
        <f>IF(OR($C126="",$F126=""),"",IF(U126+AI126&gt;U127+AI127,1,IF(U126+AI126&lt;U127+AI127,2,IF(CC126&gt;CD126,1,IF(CC126&lt;CD126,2,IF(U126+AI126+AN126&gt;U127+AI127+AN127,1,IF(U126+AI126+AN126&lt;U127+AI127+AN127,2,IF(AI126+AN126&gt;U127,1,IF(AI126+AN126&lt;U127,2,IF(CA126&gt;CA127,1,IF(CA127&gt;CA126,2,0)))))))))))</f>
        <v/>
      </c>
      <c r="CC126" s="105" t="str">
        <f>IF(OR($C126="",$F126=""),"",(AI126+AN126)*$F$2)</f>
        <v/>
      </c>
      <c r="CD126" s="105" t="str">
        <f>IF(OR($C126="",$F126=""),"",U127*$F$2)</f>
        <v/>
      </c>
      <c r="CE126" s="105" t="str">
        <f>IF(OR($C126="",$F126=""),"",CONCATENATE(RIGHT(C126,5)," ",REPT(" ",31-LEN(C126)),LEFT(C126,LEN(C126)-6),"  "))</f>
        <v/>
      </c>
      <c r="CF126" s="105" t="str">
        <f>IF(OR($C126="",$F126=""),"",CONCATENATE(RIGHT(C126,5)," ",REPT(" ",31-LEN(C126)),IF(CB126=1,"[b]",""),IF(AND(CB126=1,D$1&lt;&gt;""),CONCATENATE("[color=",D$1,"]"),IF(AND(CB126=2,D$2&lt;&gt;""),CONCATENATE("[color=",D$2,"]"),"")),LEFT(C126,LEN(C126)-6),IF(CB126=1,CONCATENATE(IF(D$1&lt;&gt;"","[/color]",""),"[/b]"),IF(AND(CB126=2,D$2&lt;&gt;""),"[/color]","")),"  "))</f>
        <v/>
      </c>
      <c r="CG126" s="156" t="str">
        <f>IF(OR($C126="",$F126=""),"",IF(OR(AND(U126+AI126=U127+AI127,CC126&gt;CD126),AND(U126=AI127,U127=AI126,AN126=AN127,AN126&gt;0)),"a",IF(AND(U126=AI127,U127=AI126,AN126=AN127,CA126&gt;CA127),"p"," ")))</f>
        <v/>
      </c>
      <c r="CH126" s="156" t="str">
        <f>IF(OR($C126="",$F126=""),"",IF(AND(U126=AI127,U127=AI126),CONCATENATE(IF(U126+AI126+AN126&lt;10," ",""),U126+AI126+AN126,"–",U127+AI127+AN127,IF(U127+AI127+AN127&lt;10," ","")),CONCATENATE(IF(U126+AI126&lt;10," ",""),U126+AI126,"–",U127+AI127,IF(U127+AI127&lt;10," ",""))))</f>
        <v/>
      </c>
      <c r="CI126" s="156" t="str">
        <f>IF(OR($C126="",$F126=""),"",IF(AND(U126+AI126=U127+AI127,CC126&lt;CD126),"a",IF(AND(U126=AI127,U127=AI126,AN126=0,AN127=0,CA126&lt;CA127),"p"," ")))</f>
        <v/>
      </c>
      <c r="CJ126" s="156" t="str">
        <f>IF(OR($C126="",$F126=""),"",CONCATENATE("  ",LEFT(C127,LEN(C127)-6),REPT(" ",31-LEN(C127))," ",RIGHT(C127,5)))</f>
        <v/>
      </c>
      <c r="CK126" s="105" t="str">
        <f>IF(OR($C126="",$F126=""),"",CONCATENATE("  ",IF(CB126=2,"[b]",""),IF(AND(CB126=2,D$1&lt;&gt;""),CONCATENATE("[color=",D$1,"]"),IF(AND(CB126=1,D$2&lt;&gt;""),CONCATENATE("[color=",D$2,"]"),"")),LEFT(C127,LEN(C127)-6),IF(CB126=2,CONCATENATE(IF(D$1&lt;&gt;"","[/color]",""),"[/b]"),IF(AND(CB126=1,D$2&lt;&gt;""),"[/color]","")),REPT(" ",31-LEN(C127))," ",RIGHT(C127,5)))</f>
        <v/>
      </c>
      <c r="CL126" s="156" t="str">
        <f>IF(OR($C126="",$F126=""),"",CONCATENATE(IF(U126&lt;10," ",""),U126,"–",U127,IF(U127&lt;10," ","")))</f>
        <v/>
      </c>
      <c r="CM126" s="156" t="str">
        <f>IF(OR($C126="",$F126=""),"",IF(AND(U126=AI127,U127=AI126),CONCATENATE(IF(AI126+AN126&lt;10," ",""),AI126+AN126,"–",AI127+AN127,IF(AI127+AN127&lt;10," ","")),CONCATENATE(IF(AI126&lt;10," ",""),AI126,"–",AI127,IF(AI127&lt;10," ",""))))</f>
        <v/>
      </c>
      <c r="CN126" s="105" t="str">
        <f>IF(OR($C126="",$F126=""),"",IF(AND(U126=AI127,U127=AI126,OR(AN126&lt;&gt;0,AN127&lt;&gt;0)),"(aet)",IF(AND(U126=AI127,U127=AI126,AN126=0,AN127=0),CONCATENATE("(",CA126,"–",CA127," pen)"),"")))</f>
        <v/>
      </c>
    </row>
    <row r="127" ht="9.0" customHeight="1">
      <c r="A127" s="152">
        <f t="shared" si="22"/>
        <v>0</v>
      </c>
      <c r="B127" s="93"/>
      <c r="C127" s="99"/>
      <c r="D127" s="159" t="str">
        <f t="shared" si="6"/>
        <v>   </v>
      </c>
      <c r="E127" s="154" t="str">
        <f t="shared" si="7"/>
        <v>   </v>
      </c>
      <c r="F127" s="155" t="str">
        <f t="array" ref="F127">IFERROR(IF($C127="","",INDEX(Entries!$J$2:$K999,MATCH(1,($C127=Entries!$J$2:$J999)*(Entries!$C$2:$C999=$B127),0),2)),"")</f>
        <v/>
      </c>
      <c r="G127" s="106" t="str">
        <f>IF(F127="","",F126)</f>
        <v/>
      </c>
      <c r="H127" s="106" t="str">
        <f t="shared" si="8"/>
        <v/>
      </c>
      <c r="I127" s="156" t="str">
        <f t="shared" ref="I127:T127" si="623">IF($H127="","",IF(RAND()&lt;$H127,1,0))</f>
        <v/>
      </c>
      <c r="J127" s="156" t="str">
        <f t="shared" si="623"/>
        <v/>
      </c>
      <c r="K127" s="156" t="str">
        <f t="shared" si="623"/>
        <v/>
      </c>
      <c r="L127" s="156" t="str">
        <f t="shared" si="623"/>
        <v/>
      </c>
      <c r="M127" s="156" t="str">
        <f t="shared" si="623"/>
        <v/>
      </c>
      <c r="N127" s="156" t="str">
        <f t="shared" si="623"/>
        <v/>
      </c>
      <c r="O127" s="156" t="str">
        <f t="shared" si="623"/>
        <v/>
      </c>
      <c r="P127" s="156" t="str">
        <f t="shared" si="623"/>
        <v/>
      </c>
      <c r="Q127" s="156" t="str">
        <f t="shared" si="623"/>
        <v/>
      </c>
      <c r="R127" s="156" t="str">
        <f t="shared" si="623"/>
        <v/>
      </c>
      <c r="S127" s="156" t="str">
        <f t="shared" si="623"/>
        <v/>
      </c>
      <c r="T127" s="156" t="str">
        <f t="shared" si="623"/>
        <v/>
      </c>
      <c r="U127" s="157" t="str">
        <f t="shared" si="10"/>
        <v/>
      </c>
      <c r="V127" s="106" t="str">
        <f t="shared" si="11"/>
        <v/>
      </c>
      <c r="W127" s="156" t="str">
        <f t="shared" ref="W127:AH127" si="624">IF($V127="","",IF(RAND()&lt;$V127,1,0))</f>
        <v/>
      </c>
      <c r="X127" s="156" t="str">
        <f t="shared" si="624"/>
        <v/>
      </c>
      <c r="Y127" s="156" t="str">
        <f t="shared" si="624"/>
        <v/>
      </c>
      <c r="Z127" s="156" t="str">
        <f t="shared" si="624"/>
        <v/>
      </c>
      <c r="AA127" s="156" t="str">
        <f t="shared" si="624"/>
        <v/>
      </c>
      <c r="AB127" s="156" t="str">
        <f t="shared" si="624"/>
        <v/>
      </c>
      <c r="AC127" s="156" t="str">
        <f t="shared" si="624"/>
        <v/>
      </c>
      <c r="AD127" s="156" t="str">
        <f t="shared" si="624"/>
        <v/>
      </c>
      <c r="AE127" s="156" t="str">
        <f t="shared" si="624"/>
        <v/>
      </c>
      <c r="AF127" s="156" t="str">
        <f t="shared" si="624"/>
        <v/>
      </c>
      <c r="AG127" s="156" t="str">
        <f t="shared" si="624"/>
        <v/>
      </c>
      <c r="AH127" s="156" t="str">
        <f t="shared" si="624"/>
        <v/>
      </c>
      <c r="AI127" s="157" t="str">
        <f t="shared" si="13"/>
        <v/>
      </c>
      <c r="AJ127" s="156" t="str">
        <f t="shared" ref="AJ127:AM127" si="625">IF($V127="","",IF(RAND()&lt;$V127,1,0))</f>
        <v/>
      </c>
      <c r="AK127" s="156" t="str">
        <f t="shared" si="625"/>
        <v/>
      </c>
      <c r="AL127" s="156" t="str">
        <f t="shared" si="625"/>
        <v/>
      </c>
      <c r="AM127" s="156" t="str">
        <f t="shared" si="625"/>
        <v/>
      </c>
      <c r="AN127" s="157" t="str">
        <f>IF($V126="","",IF(OR(AND($F$2=TRUE,U127+(2*AI127)=(2*U126)+AI126),AND($F$2=0,U127+AI127=U126+AI126)),SUM($AJ127:$AM127),0))</f>
        <v/>
      </c>
      <c r="AO127" s="105" t="str">
        <f t="shared" ref="AO127:BH127" si="626">IF(OR($C127="",$F127=""),"",IF(RAND()&lt;0.65,1,0))</f>
        <v/>
      </c>
      <c r="AP127" s="105" t="str">
        <f t="shared" si="626"/>
        <v/>
      </c>
      <c r="AQ127" s="105" t="str">
        <f t="shared" si="626"/>
        <v/>
      </c>
      <c r="AR127" s="105" t="str">
        <f t="shared" si="626"/>
        <v/>
      </c>
      <c r="AS127" s="105" t="str">
        <f t="shared" si="626"/>
        <v/>
      </c>
      <c r="AT127" s="105" t="str">
        <f t="shared" si="626"/>
        <v/>
      </c>
      <c r="AU127" s="105" t="str">
        <f t="shared" si="626"/>
        <v/>
      </c>
      <c r="AV127" s="105" t="str">
        <f t="shared" si="626"/>
        <v/>
      </c>
      <c r="AW127" s="105" t="str">
        <f t="shared" si="626"/>
        <v/>
      </c>
      <c r="AX127" s="105" t="str">
        <f t="shared" si="626"/>
        <v/>
      </c>
      <c r="AY127" s="105" t="str">
        <f t="shared" si="626"/>
        <v/>
      </c>
      <c r="AZ127" s="105" t="str">
        <f t="shared" si="626"/>
        <v/>
      </c>
      <c r="BA127" s="105" t="str">
        <f t="shared" si="626"/>
        <v/>
      </c>
      <c r="BB127" s="105" t="str">
        <f t="shared" si="626"/>
        <v/>
      </c>
      <c r="BC127" s="105" t="str">
        <f t="shared" si="626"/>
        <v/>
      </c>
      <c r="BD127" s="105" t="str">
        <f t="shared" si="626"/>
        <v/>
      </c>
      <c r="BE127" s="105" t="str">
        <f t="shared" si="626"/>
        <v/>
      </c>
      <c r="BF127" s="105" t="str">
        <f t="shared" si="626"/>
        <v/>
      </c>
      <c r="BG127" s="105" t="str">
        <f t="shared" si="626"/>
        <v/>
      </c>
      <c r="BH127" s="105" t="str">
        <f t="shared" si="626"/>
        <v/>
      </c>
      <c r="BI127" s="105" t="str">
        <f t="shared" ref="BI127:BZ127" si="627">IF($C127="","",SUM($AO127:AQ127))</f>
        <v/>
      </c>
      <c r="BJ127" s="105" t="str">
        <f t="shared" si="627"/>
        <v/>
      </c>
      <c r="BK127" s="105" t="str">
        <f t="shared" si="627"/>
        <v/>
      </c>
      <c r="BL127" s="105" t="str">
        <f t="shared" si="627"/>
        <v/>
      </c>
      <c r="BM127" s="105" t="str">
        <f t="shared" si="627"/>
        <v/>
      </c>
      <c r="BN127" s="105" t="str">
        <f t="shared" si="627"/>
        <v/>
      </c>
      <c r="BO127" s="105" t="str">
        <f t="shared" si="627"/>
        <v/>
      </c>
      <c r="BP127" s="105" t="str">
        <f t="shared" si="627"/>
        <v/>
      </c>
      <c r="BQ127" s="105" t="str">
        <f t="shared" si="627"/>
        <v/>
      </c>
      <c r="BR127" s="105" t="str">
        <f t="shared" si="627"/>
        <v/>
      </c>
      <c r="BS127" s="105" t="str">
        <f t="shared" si="627"/>
        <v/>
      </c>
      <c r="BT127" s="105" t="str">
        <f t="shared" si="627"/>
        <v/>
      </c>
      <c r="BU127" s="105" t="str">
        <f t="shared" si="627"/>
        <v/>
      </c>
      <c r="BV127" s="105" t="str">
        <f t="shared" si="627"/>
        <v/>
      </c>
      <c r="BW127" s="105" t="str">
        <f t="shared" si="627"/>
        <v/>
      </c>
      <c r="BX127" s="105" t="str">
        <f t="shared" si="627"/>
        <v/>
      </c>
      <c r="BY127" s="105" t="str">
        <f t="shared" si="627"/>
        <v/>
      </c>
      <c r="BZ127" s="105" t="str">
        <f t="shared" si="627"/>
        <v/>
      </c>
      <c r="CA127" s="158" t="str">
        <f>IF(OR($C127="",$F127=""),"",IF(ABS(BI127-BI126)&gt;2,BI127,IF(ABS(BJ127-BJ126)&gt;1,BJ127,IF(BK127&lt;&gt;BK126,BK127,IF(BL127&lt;&gt;BL126,BL127,IF(BM127&lt;&gt;BM126,BM127,IF(BN127&lt;&gt;BN126,BN127,IF(BO127&lt;&gt;BO126,BO127,IF(BP127&lt;&gt;BP126,BP127,IF(BQ127&lt;&gt;BQ126,BQ127,IF(BR127&lt;&gt;BR126,BR127,IF(BS127&lt;&gt;BS126,BS127,IF(BT127&lt;&gt;BT126,BT127,IF(BU127&lt;&gt;BU126,BU127,IF(BV127&lt;&gt;BV126,BV127,IF(BW127&lt;&gt;BW126,BW127,IF(BX127&lt;&gt;BX126,BX127,IF(BY127&lt;&gt;BY126,BY127,IF(BZ127&lt;&gt;BZ126,BZ127,CONCATENATE(BZ127,"?"))))))))))))))))))))</f>
        <v/>
      </c>
      <c r="CB127" s="158"/>
      <c r="CC127" s="158"/>
      <c r="CD127" s="158"/>
      <c r="CE127" s="158" t="str">
        <f>IF(AND(C126&lt;&gt;"",C127&lt;&gt;"",F126="",F127=""),"You need to select the competition in column B","")</f>
        <v/>
      </c>
      <c r="CF127" s="105"/>
      <c r="CG127" s="156"/>
      <c r="CH127" s="156"/>
      <c r="CI127" s="156"/>
      <c r="CJ127" s="156"/>
      <c r="CK127" s="105"/>
      <c r="CL127" s="156"/>
      <c r="CM127" s="156"/>
      <c r="CN127" s="105"/>
    </row>
    <row r="128" ht="9.0" customHeight="1">
      <c r="A128" s="152">
        <f t="shared" si="22"/>
        <v>1</v>
      </c>
      <c r="B128" s="93"/>
      <c r="C128" s="99"/>
      <c r="D128" s="153" t="str">
        <f t="shared" si="6"/>
        <v>   </v>
      </c>
      <c r="E128" s="154" t="str">
        <f t="shared" si="7"/>
        <v>   </v>
      </c>
      <c r="F128" s="155" t="str">
        <f t="array" ref="F128">IFERROR(IF($C128="","",INDEX(Entries!$J$2:$K999,MATCH(1,($C128=Entries!$J$2:$J999)*(Entries!$C$2:$C999=$B128),0),2)),"")</f>
        <v/>
      </c>
      <c r="G128" s="106" t="str">
        <f>IF(F128="","",F129)</f>
        <v/>
      </c>
      <c r="H128" s="106" t="str">
        <f t="shared" si="8"/>
        <v/>
      </c>
      <c r="I128" s="156" t="str">
        <f t="shared" ref="I128:T128" si="628">IF($H128="","",IF(RAND()&lt;$H128,1,0))</f>
        <v/>
      </c>
      <c r="J128" s="156" t="str">
        <f t="shared" si="628"/>
        <v/>
      </c>
      <c r="K128" s="156" t="str">
        <f t="shared" si="628"/>
        <v/>
      </c>
      <c r="L128" s="156" t="str">
        <f t="shared" si="628"/>
        <v/>
      </c>
      <c r="M128" s="156" t="str">
        <f t="shared" si="628"/>
        <v/>
      </c>
      <c r="N128" s="156" t="str">
        <f t="shared" si="628"/>
        <v/>
      </c>
      <c r="O128" s="156" t="str">
        <f t="shared" si="628"/>
        <v/>
      </c>
      <c r="P128" s="156" t="str">
        <f t="shared" si="628"/>
        <v/>
      </c>
      <c r="Q128" s="156" t="str">
        <f t="shared" si="628"/>
        <v/>
      </c>
      <c r="R128" s="156" t="str">
        <f t="shared" si="628"/>
        <v/>
      </c>
      <c r="S128" s="156" t="str">
        <f t="shared" si="628"/>
        <v/>
      </c>
      <c r="T128" s="156" t="str">
        <f t="shared" si="628"/>
        <v/>
      </c>
      <c r="U128" s="157" t="str">
        <f t="shared" si="10"/>
        <v/>
      </c>
      <c r="V128" s="106" t="str">
        <f t="shared" si="11"/>
        <v/>
      </c>
      <c r="W128" s="156" t="str">
        <f t="shared" ref="W128:AH128" si="629">IF($V128="","",IF(RAND()&lt;$V128,1,0))</f>
        <v/>
      </c>
      <c r="X128" s="156" t="str">
        <f t="shared" si="629"/>
        <v/>
      </c>
      <c r="Y128" s="156" t="str">
        <f t="shared" si="629"/>
        <v/>
      </c>
      <c r="Z128" s="156" t="str">
        <f t="shared" si="629"/>
        <v/>
      </c>
      <c r="AA128" s="156" t="str">
        <f t="shared" si="629"/>
        <v/>
      </c>
      <c r="AB128" s="156" t="str">
        <f t="shared" si="629"/>
        <v/>
      </c>
      <c r="AC128" s="156" t="str">
        <f t="shared" si="629"/>
        <v/>
      </c>
      <c r="AD128" s="156" t="str">
        <f t="shared" si="629"/>
        <v/>
      </c>
      <c r="AE128" s="156" t="str">
        <f t="shared" si="629"/>
        <v/>
      </c>
      <c r="AF128" s="156" t="str">
        <f t="shared" si="629"/>
        <v/>
      </c>
      <c r="AG128" s="156" t="str">
        <f t="shared" si="629"/>
        <v/>
      </c>
      <c r="AH128" s="156" t="str">
        <f t="shared" si="629"/>
        <v/>
      </c>
      <c r="AI128" s="157" t="str">
        <f t="shared" si="13"/>
        <v/>
      </c>
      <c r="AJ128" s="156" t="str">
        <f t="shared" ref="AJ128:AM128" si="630">IF($V128="","",IF(RAND()&lt;$V128,1,0))</f>
        <v/>
      </c>
      <c r="AK128" s="156" t="str">
        <f t="shared" si="630"/>
        <v/>
      </c>
      <c r="AL128" s="156" t="str">
        <f t="shared" si="630"/>
        <v/>
      </c>
      <c r="AM128" s="156" t="str">
        <f t="shared" si="630"/>
        <v/>
      </c>
      <c r="AN128" s="157" t="str">
        <f>IF($V128="","",IF(OR(AND($F$2=TRUE,U128+(2*AI128)=(2*U129)+AI129),AND($F$2=0,U128+AI128=U129+AI129)),SUM($AJ128:$AM128),0))</f>
        <v/>
      </c>
      <c r="AO128" s="105" t="str">
        <f t="shared" ref="AO128:BH128" si="631">IF(OR($C128="",$F128=""),"",IF(RAND()&lt;0.65,1,0))</f>
        <v/>
      </c>
      <c r="AP128" s="105" t="str">
        <f t="shared" si="631"/>
        <v/>
      </c>
      <c r="AQ128" s="105" t="str">
        <f t="shared" si="631"/>
        <v/>
      </c>
      <c r="AR128" s="105" t="str">
        <f t="shared" si="631"/>
        <v/>
      </c>
      <c r="AS128" s="105" t="str">
        <f t="shared" si="631"/>
        <v/>
      </c>
      <c r="AT128" s="105" t="str">
        <f t="shared" si="631"/>
        <v/>
      </c>
      <c r="AU128" s="105" t="str">
        <f t="shared" si="631"/>
        <v/>
      </c>
      <c r="AV128" s="105" t="str">
        <f t="shared" si="631"/>
        <v/>
      </c>
      <c r="AW128" s="105" t="str">
        <f t="shared" si="631"/>
        <v/>
      </c>
      <c r="AX128" s="105" t="str">
        <f t="shared" si="631"/>
        <v/>
      </c>
      <c r="AY128" s="105" t="str">
        <f t="shared" si="631"/>
        <v/>
      </c>
      <c r="AZ128" s="105" t="str">
        <f t="shared" si="631"/>
        <v/>
      </c>
      <c r="BA128" s="105" t="str">
        <f t="shared" si="631"/>
        <v/>
      </c>
      <c r="BB128" s="105" t="str">
        <f t="shared" si="631"/>
        <v/>
      </c>
      <c r="BC128" s="105" t="str">
        <f t="shared" si="631"/>
        <v/>
      </c>
      <c r="BD128" s="105" t="str">
        <f t="shared" si="631"/>
        <v/>
      </c>
      <c r="BE128" s="105" t="str">
        <f t="shared" si="631"/>
        <v/>
      </c>
      <c r="BF128" s="105" t="str">
        <f t="shared" si="631"/>
        <v/>
      </c>
      <c r="BG128" s="105" t="str">
        <f t="shared" si="631"/>
        <v/>
      </c>
      <c r="BH128" s="105" t="str">
        <f t="shared" si="631"/>
        <v/>
      </c>
      <c r="BI128" s="105" t="str">
        <f t="shared" ref="BI128:BZ128" si="632">IF($C128="","",SUM($AO128:AQ128))</f>
        <v/>
      </c>
      <c r="BJ128" s="105" t="str">
        <f t="shared" si="632"/>
        <v/>
      </c>
      <c r="BK128" s="105" t="str">
        <f t="shared" si="632"/>
        <v/>
      </c>
      <c r="BL128" s="105" t="str">
        <f t="shared" si="632"/>
        <v/>
      </c>
      <c r="BM128" s="105" t="str">
        <f t="shared" si="632"/>
        <v/>
      </c>
      <c r="BN128" s="105" t="str">
        <f t="shared" si="632"/>
        <v/>
      </c>
      <c r="BO128" s="105" t="str">
        <f t="shared" si="632"/>
        <v/>
      </c>
      <c r="BP128" s="105" t="str">
        <f t="shared" si="632"/>
        <v/>
      </c>
      <c r="BQ128" s="105" t="str">
        <f t="shared" si="632"/>
        <v/>
      </c>
      <c r="BR128" s="105" t="str">
        <f t="shared" si="632"/>
        <v/>
      </c>
      <c r="BS128" s="105" t="str">
        <f t="shared" si="632"/>
        <v/>
      </c>
      <c r="BT128" s="105" t="str">
        <f t="shared" si="632"/>
        <v/>
      </c>
      <c r="BU128" s="105" t="str">
        <f t="shared" si="632"/>
        <v/>
      </c>
      <c r="BV128" s="105" t="str">
        <f t="shared" si="632"/>
        <v/>
      </c>
      <c r="BW128" s="105" t="str">
        <f t="shared" si="632"/>
        <v/>
      </c>
      <c r="BX128" s="105" t="str">
        <f t="shared" si="632"/>
        <v/>
      </c>
      <c r="BY128" s="105" t="str">
        <f t="shared" si="632"/>
        <v/>
      </c>
      <c r="BZ128" s="105" t="str">
        <f t="shared" si="632"/>
        <v/>
      </c>
      <c r="CA128" s="158" t="str">
        <f>IF(OR($C128="",$F128=""),"",IF(ABS(BI128-BI129)&gt;2,BI128,IF(ABS(BJ128-BJ129)&gt;1,BJ128,IF(BK128&lt;&gt;BK129,BK128,IF(BL128&lt;&gt;BL129,BL128,IF(BM128&lt;&gt;BM129,BM128,IF(BN128&lt;&gt;BN129,BN128,IF(BO128&lt;&gt;BO129,BO128,IF(BP128&lt;&gt;BP129,BP128,IF(BQ128&lt;&gt;BQ129,BQ128,IF(BR128&lt;&gt;BR129,BR128,IF(BS128&lt;&gt;BS129,BS128,IF(BT128&lt;&gt;BT129,BT128,IF(BU128&lt;&gt;BU129,BU128,IF(BV128&lt;&gt;BV129,BV128,IF(BW128&lt;&gt;BW129,BW128,IF(BX128&lt;&gt;BX129,BX128,IF(BY128&lt;&gt;BY129,BY128,IF(BZ128&lt;&gt;BZ129,BZ128,CONCATENATE(BZ128,"?"))))))))))))))))))))</f>
        <v/>
      </c>
      <c r="CB128" s="158" t="str">
        <f>IF(OR($C128="",$F128=""),"",IF(U128+AI128&gt;U129+AI129,1,IF(U128+AI128&lt;U129+AI129,2,IF(CC128&gt;CD128,1,IF(CC128&lt;CD128,2,IF(U128+AI128+AN128&gt;U129+AI129+AN129,1,IF(U128+AI128+AN128&lt;U129+AI129+AN129,2,IF(AI128+AN128&gt;U129,1,IF(AI128+AN128&lt;U129,2,IF(CA128&gt;CA129,1,IF(CA129&gt;CA128,2,0)))))))))))</f>
        <v/>
      </c>
      <c r="CC128" s="105" t="str">
        <f>IF(OR($C128="",$F128=""),"",(AI128+AN128)*$F$2)</f>
        <v/>
      </c>
      <c r="CD128" s="105" t="str">
        <f>IF(OR($C128="",$F128=""),"",U129*$F$2)</f>
        <v/>
      </c>
      <c r="CE128" s="105" t="str">
        <f>IF(OR($C128="",$F128=""),"",CONCATENATE(RIGHT(C128,5)," ",REPT(" ",31-LEN(C128)),LEFT(C128,LEN(C128)-6),"  "))</f>
        <v/>
      </c>
      <c r="CF128" s="105" t="str">
        <f>IF(OR($C128="",$F128=""),"",CONCATENATE(RIGHT(C128,5)," ",REPT(" ",31-LEN(C128)),IF(CB128=1,"[b]",""),IF(AND(CB128=1,D$1&lt;&gt;""),CONCATENATE("[color=",D$1,"]"),IF(AND(CB128=2,D$2&lt;&gt;""),CONCATENATE("[color=",D$2,"]"),"")),LEFT(C128,LEN(C128)-6),IF(CB128=1,CONCATENATE(IF(D$1&lt;&gt;"","[/color]",""),"[/b]"),IF(AND(CB128=2,D$2&lt;&gt;""),"[/color]","")),"  "))</f>
        <v/>
      </c>
      <c r="CG128" s="156" t="str">
        <f>IF(OR($C128="",$F128=""),"",IF(OR(AND(U128+AI128=U129+AI129,CC128&gt;CD128),AND(U128=AI129,U129=AI128,AN128=AN129,AN128&gt;0)),"a",IF(AND(U128=AI129,U129=AI128,AN128=AN129,CA128&gt;CA129),"p"," ")))</f>
        <v/>
      </c>
      <c r="CH128" s="156" t="str">
        <f>IF(OR($C128="",$F128=""),"",IF(AND(U128=AI129,U129=AI128),CONCATENATE(IF(U128+AI128+AN128&lt;10," ",""),U128+AI128+AN128,"–",U129+AI129+AN129,IF(U129+AI129+AN129&lt;10," ","")),CONCATENATE(IF(U128+AI128&lt;10," ",""),U128+AI128,"–",U129+AI129,IF(U129+AI129&lt;10," ",""))))</f>
        <v/>
      </c>
      <c r="CI128" s="156" t="str">
        <f>IF(OR($C128="",$F128=""),"",IF(AND(U128+AI128=U129+AI129,CC128&lt;CD128),"a",IF(AND(U128=AI129,U129=AI128,AN128=0,AN129=0,CA128&lt;CA129),"p"," ")))</f>
        <v/>
      </c>
      <c r="CJ128" s="156" t="str">
        <f>IF(OR($C128="",$F128=""),"",CONCATENATE("  ",LEFT(C129,LEN(C129)-6),REPT(" ",31-LEN(C129))," ",RIGHT(C129,5)))</f>
        <v/>
      </c>
      <c r="CK128" s="105" t="str">
        <f>IF(OR($C128="",$F128=""),"",CONCATENATE("  ",IF(CB128=2,"[b]",""),IF(AND(CB128=2,D$1&lt;&gt;""),CONCATENATE("[color=",D$1,"]"),IF(AND(CB128=1,D$2&lt;&gt;""),CONCATENATE("[color=",D$2,"]"),"")),LEFT(C129,LEN(C129)-6),IF(CB128=2,CONCATENATE(IF(D$1&lt;&gt;"","[/color]",""),"[/b]"),IF(AND(CB128=1,D$2&lt;&gt;""),"[/color]","")),REPT(" ",31-LEN(C129))," ",RIGHT(C129,5)))</f>
        <v/>
      </c>
      <c r="CL128" s="156" t="str">
        <f>IF(OR($C128="",$F128=""),"",CONCATENATE(IF(U128&lt;10," ",""),U128,"–",U129,IF(U129&lt;10," ","")))</f>
        <v/>
      </c>
      <c r="CM128" s="156" t="str">
        <f>IF(OR($C128="",$F128=""),"",IF(AND(U128=AI129,U129=AI128),CONCATENATE(IF(AI128+AN128&lt;10," ",""),AI128+AN128,"–",AI129+AN129,IF(AI129+AN129&lt;10," ","")),CONCATENATE(IF(AI128&lt;10," ",""),AI128,"–",AI129,IF(AI129&lt;10," ",""))))</f>
        <v/>
      </c>
      <c r="CN128" s="105" t="str">
        <f>IF(OR($C128="",$F128=""),"",IF(AND(U128=AI129,U129=AI128,OR(AN128&lt;&gt;0,AN129&lt;&gt;0)),"(aet)",IF(AND(U128=AI129,U129=AI128,AN128=0,AN129=0),CONCATENATE("(",CA128,"–",CA129," pen)"),"")))</f>
        <v/>
      </c>
    </row>
    <row r="129" ht="9.0" customHeight="1">
      <c r="A129" s="152">
        <f t="shared" si="22"/>
        <v>1</v>
      </c>
      <c r="B129" s="93"/>
      <c r="C129" s="99"/>
      <c r="D129" s="159" t="str">
        <f t="shared" si="6"/>
        <v>   </v>
      </c>
      <c r="E129" s="154" t="str">
        <f t="shared" si="7"/>
        <v>   </v>
      </c>
      <c r="F129" s="155" t="str">
        <f t="array" ref="F129">IFERROR(IF($C129="","",INDEX(Entries!$J$2:$K999,MATCH(1,($C129=Entries!$J$2:$J999)*(Entries!$C$2:$C999=$B129),0),2)),"")</f>
        <v/>
      </c>
      <c r="G129" s="106" t="str">
        <f>IF(F129="","",F128)</f>
        <v/>
      </c>
      <c r="H129" s="106" t="str">
        <f t="shared" si="8"/>
        <v/>
      </c>
      <c r="I129" s="156" t="str">
        <f t="shared" ref="I129:T129" si="633">IF($H129="","",IF(RAND()&lt;$H129,1,0))</f>
        <v/>
      </c>
      <c r="J129" s="156" t="str">
        <f t="shared" si="633"/>
        <v/>
      </c>
      <c r="K129" s="156" t="str">
        <f t="shared" si="633"/>
        <v/>
      </c>
      <c r="L129" s="156" t="str">
        <f t="shared" si="633"/>
        <v/>
      </c>
      <c r="M129" s="156" t="str">
        <f t="shared" si="633"/>
        <v/>
      </c>
      <c r="N129" s="156" t="str">
        <f t="shared" si="633"/>
        <v/>
      </c>
      <c r="O129" s="156" t="str">
        <f t="shared" si="633"/>
        <v/>
      </c>
      <c r="P129" s="156" t="str">
        <f t="shared" si="633"/>
        <v/>
      </c>
      <c r="Q129" s="156" t="str">
        <f t="shared" si="633"/>
        <v/>
      </c>
      <c r="R129" s="156" t="str">
        <f t="shared" si="633"/>
        <v/>
      </c>
      <c r="S129" s="156" t="str">
        <f t="shared" si="633"/>
        <v/>
      </c>
      <c r="T129" s="156" t="str">
        <f t="shared" si="633"/>
        <v/>
      </c>
      <c r="U129" s="157" t="str">
        <f t="shared" si="10"/>
        <v/>
      </c>
      <c r="V129" s="106" t="str">
        <f t="shared" si="11"/>
        <v/>
      </c>
      <c r="W129" s="156" t="str">
        <f t="shared" ref="W129:AH129" si="634">IF($V129="","",IF(RAND()&lt;$V129,1,0))</f>
        <v/>
      </c>
      <c r="X129" s="156" t="str">
        <f t="shared" si="634"/>
        <v/>
      </c>
      <c r="Y129" s="156" t="str">
        <f t="shared" si="634"/>
        <v/>
      </c>
      <c r="Z129" s="156" t="str">
        <f t="shared" si="634"/>
        <v/>
      </c>
      <c r="AA129" s="156" t="str">
        <f t="shared" si="634"/>
        <v/>
      </c>
      <c r="AB129" s="156" t="str">
        <f t="shared" si="634"/>
        <v/>
      </c>
      <c r="AC129" s="156" t="str">
        <f t="shared" si="634"/>
        <v/>
      </c>
      <c r="AD129" s="156" t="str">
        <f t="shared" si="634"/>
        <v/>
      </c>
      <c r="AE129" s="156" t="str">
        <f t="shared" si="634"/>
        <v/>
      </c>
      <c r="AF129" s="156" t="str">
        <f t="shared" si="634"/>
        <v/>
      </c>
      <c r="AG129" s="156" t="str">
        <f t="shared" si="634"/>
        <v/>
      </c>
      <c r="AH129" s="156" t="str">
        <f t="shared" si="634"/>
        <v/>
      </c>
      <c r="AI129" s="157" t="str">
        <f t="shared" si="13"/>
        <v/>
      </c>
      <c r="AJ129" s="156" t="str">
        <f t="shared" ref="AJ129:AM129" si="635">IF($V129="","",IF(RAND()&lt;$V129,1,0))</f>
        <v/>
      </c>
      <c r="AK129" s="156" t="str">
        <f t="shared" si="635"/>
        <v/>
      </c>
      <c r="AL129" s="156" t="str">
        <f t="shared" si="635"/>
        <v/>
      </c>
      <c r="AM129" s="156" t="str">
        <f t="shared" si="635"/>
        <v/>
      </c>
      <c r="AN129" s="157" t="str">
        <f>IF($V128="","",IF(OR(AND($F$2=TRUE,U129+(2*AI129)=(2*U128)+AI128),AND($F$2=0,U129+AI129=U128+AI128)),SUM($AJ129:$AM129),0))</f>
        <v/>
      </c>
      <c r="AO129" s="105" t="str">
        <f t="shared" ref="AO129:BH129" si="636">IF(OR($C129="",$F129=""),"",IF(RAND()&lt;0.65,1,0))</f>
        <v/>
      </c>
      <c r="AP129" s="105" t="str">
        <f t="shared" si="636"/>
        <v/>
      </c>
      <c r="AQ129" s="105" t="str">
        <f t="shared" si="636"/>
        <v/>
      </c>
      <c r="AR129" s="105" t="str">
        <f t="shared" si="636"/>
        <v/>
      </c>
      <c r="AS129" s="105" t="str">
        <f t="shared" si="636"/>
        <v/>
      </c>
      <c r="AT129" s="105" t="str">
        <f t="shared" si="636"/>
        <v/>
      </c>
      <c r="AU129" s="105" t="str">
        <f t="shared" si="636"/>
        <v/>
      </c>
      <c r="AV129" s="105" t="str">
        <f t="shared" si="636"/>
        <v/>
      </c>
      <c r="AW129" s="105" t="str">
        <f t="shared" si="636"/>
        <v/>
      </c>
      <c r="AX129" s="105" t="str">
        <f t="shared" si="636"/>
        <v/>
      </c>
      <c r="AY129" s="105" t="str">
        <f t="shared" si="636"/>
        <v/>
      </c>
      <c r="AZ129" s="105" t="str">
        <f t="shared" si="636"/>
        <v/>
      </c>
      <c r="BA129" s="105" t="str">
        <f t="shared" si="636"/>
        <v/>
      </c>
      <c r="BB129" s="105" t="str">
        <f t="shared" si="636"/>
        <v/>
      </c>
      <c r="BC129" s="105" t="str">
        <f t="shared" si="636"/>
        <v/>
      </c>
      <c r="BD129" s="105" t="str">
        <f t="shared" si="636"/>
        <v/>
      </c>
      <c r="BE129" s="105" t="str">
        <f t="shared" si="636"/>
        <v/>
      </c>
      <c r="BF129" s="105" t="str">
        <f t="shared" si="636"/>
        <v/>
      </c>
      <c r="BG129" s="105" t="str">
        <f t="shared" si="636"/>
        <v/>
      </c>
      <c r="BH129" s="105" t="str">
        <f t="shared" si="636"/>
        <v/>
      </c>
      <c r="BI129" s="105" t="str">
        <f t="shared" ref="BI129:BZ129" si="637">IF($C129="","",SUM($AO129:AQ129))</f>
        <v/>
      </c>
      <c r="BJ129" s="105" t="str">
        <f t="shared" si="637"/>
        <v/>
      </c>
      <c r="BK129" s="105" t="str">
        <f t="shared" si="637"/>
        <v/>
      </c>
      <c r="BL129" s="105" t="str">
        <f t="shared" si="637"/>
        <v/>
      </c>
      <c r="BM129" s="105" t="str">
        <f t="shared" si="637"/>
        <v/>
      </c>
      <c r="BN129" s="105" t="str">
        <f t="shared" si="637"/>
        <v/>
      </c>
      <c r="BO129" s="105" t="str">
        <f t="shared" si="637"/>
        <v/>
      </c>
      <c r="BP129" s="105" t="str">
        <f t="shared" si="637"/>
        <v/>
      </c>
      <c r="BQ129" s="105" t="str">
        <f t="shared" si="637"/>
        <v/>
      </c>
      <c r="BR129" s="105" t="str">
        <f t="shared" si="637"/>
        <v/>
      </c>
      <c r="BS129" s="105" t="str">
        <f t="shared" si="637"/>
        <v/>
      </c>
      <c r="BT129" s="105" t="str">
        <f t="shared" si="637"/>
        <v/>
      </c>
      <c r="BU129" s="105" t="str">
        <f t="shared" si="637"/>
        <v/>
      </c>
      <c r="BV129" s="105" t="str">
        <f t="shared" si="637"/>
        <v/>
      </c>
      <c r="BW129" s="105" t="str">
        <f t="shared" si="637"/>
        <v/>
      </c>
      <c r="BX129" s="105" t="str">
        <f t="shared" si="637"/>
        <v/>
      </c>
      <c r="BY129" s="105" t="str">
        <f t="shared" si="637"/>
        <v/>
      </c>
      <c r="BZ129" s="105" t="str">
        <f t="shared" si="637"/>
        <v/>
      </c>
      <c r="CA129" s="158" t="str">
        <f>IF(OR($C129="",$F129=""),"",IF(ABS(BI129-BI128)&gt;2,BI129,IF(ABS(BJ129-BJ128)&gt;1,BJ129,IF(BK129&lt;&gt;BK128,BK129,IF(BL129&lt;&gt;BL128,BL129,IF(BM129&lt;&gt;BM128,BM129,IF(BN129&lt;&gt;BN128,BN129,IF(BO129&lt;&gt;BO128,BO129,IF(BP129&lt;&gt;BP128,BP129,IF(BQ129&lt;&gt;BQ128,BQ129,IF(BR129&lt;&gt;BR128,BR129,IF(BS129&lt;&gt;BS128,BS129,IF(BT129&lt;&gt;BT128,BT129,IF(BU129&lt;&gt;BU128,BU129,IF(BV129&lt;&gt;BV128,BV129,IF(BW129&lt;&gt;BW128,BW129,IF(BX129&lt;&gt;BX128,BX129,IF(BY129&lt;&gt;BY128,BY129,IF(BZ129&lt;&gt;BZ128,BZ129,CONCATENATE(BZ129,"?"))))))))))))))))))))</f>
        <v/>
      </c>
      <c r="CB129" s="158"/>
      <c r="CC129" s="158"/>
      <c r="CD129" s="158"/>
      <c r="CE129" s="158" t="str">
        <f>IF(AND(C128&lt;&gt;"",C129&lt;&gt;"",F128="",F129=""),"You need to select the competition in column B","")</f>
        <v/>
      </c>
      <c r="CF129" s="105"/>
      <c r="CG129" s="156"/>
      <c r="CH129" s="156"/>
      <c r="CI129" s="156"/>
      <c r="CJ129" s="156"/>
      <c r="CK129" s="105"/>
      <c r="CL129" s="156"/>
      <c r="CM129" s="156"/>
      <c r="CN129" s="105"/>
    </row>
    <row r="130" ht="9.0" customHeight="1">
      <c r="A130" s="152">
        <f t="shared" si="22"/>
        <v>0</v>
      </c>
      <c r="B130" s="93"/>
      <c r="C130" s="99"/>
      <c r="D130" s="153" t="str">
        <f t="shared" si="6"/>
        <v>   </v>
      </c>
      <c r="E130" s="154" t="str">
        <f t="shared" si="7"/>
        <v>   </v>
      </c>
      <c r="F130" s="155" t="str">
        <f t="array" ref="F130">IFERROR(IF($C130="","",INDEX(Entries!$J$2:$K999,MATCH(1,($C130=Entries!$J$2:$J999)*(Entries!$C$2:$C999=$B130),0),2)),"")</f>
        <v/>
      </c>
      <c r="G130" s="106" t="str">
        <f>IF(F130="","",F131)</f>
        <v/>
      </c>
      <c r="H130" s="106" t="str">
        <f t="shared" si="8"/>
        <v/>
      </c>
      <c r="I130" s="156" t="str">
        <f t="shared" ref="I130:T130" si="638">IF($H130="","",IF(RAND()&lt;$H130,1,0))</f>
        <v/>
      </c>
      <c r="J130" s="156" t="str">
        <f t="shared" si="638"/>
        <v/>
      </c>
      <c r="K130" s="156" t="str">
        <f t="shared" si="638"/>
        <v/>
      </c>
      <c r="L130" s="156" t="str">
        <f t="shared" si="638"/>
        <v/>
      </c>
      <c r="M130" s="156" t="str">
        <f t="shared" si="638"/>
        <v/>
      </c>
      <c r="N130" s="156" t="str">
        <f t="shared" si="638"/>
        <v/>
      </c>
      <c r="O130" s="156" t="str">
        <f t="shared" si="638"/>
        <v/>
      </c>
      <c r="P130" s="156" t="str">
        <f t="shared" si="638"/>
        <v/>
      </c>
      <c r="Q130" s="156" t="str">
        <f t="shared" si="638"/>
        <v/>
      </c>
      <c r="R130" s="156" t="str">
        <f t="shared" si="638"/>
        <v/>
      </c>
      <c r="S130" s="156" t="str">
        <f t="shared" si="638"/>
        <v/>
      </c>
      <c r="T130" s="156" t="str">
        <f t="shared" si="638"/>
        <v/>
      </c>
      <c r="U130" s="157" t="str">
        <f t="shared" si="10"/>
        <v/>
      </c>
      <c r="V130" s="106" t="str">
        <f t="shared" si="11"/>
        <v/>
      </c>
      <c r="W130" s="156" t="str">
        <f t="shared" ref="W130:AH130" si="639">IF($V130="","",IF(RAND()&lt;$V130,1,0))</f>
        <v/>
      </c>
      <c r="X130" s="156" t="str">
        <f t="shared" si="639"/>
        <v/>
      </c>
      <c r="Y130" s="156" t="str">
        <f t="shared" si="639"/>
        <v/>
      </c>
      <c r="Z130" s="156" t="str">
        <f t="shared" si="639"/>
        <v/>
      </c>
      <c r="AA130" s="156" t="str">
        <f t="shared" si="639"/>
        <v/>
      </c>
      <c r="AB130" s="156" t="str">
        <f t="shared" si="639"/>
        <v/>
      </c>
      <c r="AC130" s="156" t="str">
        <f t="shared" si="639"/>
        <v/>
      </c>
      <c r="AD130" s="156" t="str">
        <f t="shared" si="639"/>
        <v/>
      </c>
      <c r="AE130" s="156" t="str">
        <f t="shared" si="639"/>
        <v/>
      </c>
      <c r="AF130" s="156" t="str">
        <f t="shared" si="639"/>
        <v/>
      </c>
      <c r="AG130" s="156" t="str">
        <f t="shared" si="639"/>
        <v/>
      </c>
      <c r="AH130" s="156" t="str">
        <f t="shared" si="639"/>
        <v/>
      </c>
      <c r="AI130" s="157" t="str">
        <f t="shared" si="13"/>
        <v/>
      </c>
      <c r="AJ130" s="156" t="str">
        <f t="shared" ref="AJ130:AM130" si="640">IF($V130="","",IF(RAND()&lt;$V130,1,0))</f>
        <v/>
      </c>
      <c r="AK130" s="156" t="str">
        <f t="shared" si="640"/>
        <v/>
      </c>
      <c r="AL130" s="156" t="str">
        <f t="shared" si="640"/>
        <v/>
      </c>
      <c r="AM130" s="156" t="str">
        <f t="shared" si="640"/>
        <v/>
      </c>
      <c r="AN130" s="157" t="str">
        <f>IF($V130="","",IF(OR(AND($F$2=TRUE,U130+(2*AI130)=(2*U131)+AI131),AND($F$2=0,U130+AI130=U131+AI131)),SUM($AJ130:$AM130),0))</f>
        <v/>
      </c>
      <c r="AO130" s="105" t="str">
        <f t="shared" ref="AO130:BH130" si="641">IF(OR($C130="",$F130=""),"",IF(RAND()&lt;0.65,1,0))</f>
        <v/>
      </c>
      <c r="AP130" s="105" t="str">
        <f t="shared" si="641"/>
        <v/>
      </c>
      <c r="AQ130" s="105" t="str">
        <f t="shared" si="641"/>
        <v/>
      </c>
      <c r="AR130" s="105" t="str">
        <f t="shared" si="641"/>
        <v/>
      </c>
      <c r="AS130" s="105" t="str">
        <f t="shared" si="641"/>
        <v/>
      </c>
      <c r="AT130" s="105" t="str">
        <f t="shared" si="641"/>
        <v/>
      </c>
      <c r="AU130" s="105" t="str">
        <f t="shared" si="641"/>
        <v/>
      </c>
      <c r="AV130" s="105" t="str">
        <f t="shared" si="641"/>
        <v/>
      </c>
      <c r="AW130" s="105" t="str">
        <f t="shared" si="641"/>
        <v/>
      </c>
      <c r="AX130" s="105" t="str">
        <f t="shared" si="641"/>
        <v/>
      </c>
      <c r="AY130" s="105" t="str">
        <f t="shared" si="641"/>
        <v/>
      </c>
      <c r="AZ130" s="105" t="str">
        <f t="shared" si="641"/>
        <v/>
      </c>
      <c r="BA130" s="105" t="str">
        <f t="shared" si="641"/>
        <v/>
      </c>
      <c r="BB130" s="105" t="str">
        <f t="shared" si="641"/>
        <v/>
      </c>
      <c r="BC130" s="105" t="str">
        <f t="shared" si="641"/>
        <v/>
      </c>
      <c r="BD130" s="105" t="str">
        <f t="shared" si="641"/>
        <v/>
      </c>
      <c r="BE130" s="105" t="str">
        <f t="shared" si="641"/>
        <v/>
      </c>
      <c r="BF130" s="105" t="str">
        <f t="shared" si="641"/>
        <v/>
      </c>
      <c r="BG130" s="105" t="str">
        <f t="shared" si="641"/>
        <v/>
      </c>
      <c r="BH130" s="105" t="str">
        <f t="shared" si="641"/>
        <v/>
      </c>
      <c r="BI130" s="105" t="str">
        <f t="shared" ref="BI130:BZ130" si="642">IF($C130="","",SUM($AO130:AQ130))</f>
        <v/>
      </c>
      <c r="BJ130" s="105" t="str">
        <f t="shared" si="642"/>
        <v/>
      </c>
      <c r="BK130" s="105" t="str">
        <f t="shared" si="642"/>
        <v/>
      </c>
      <c r="BL130" s="105" t="str">
        <f t="shared" si="642"/>
        <v/>
      </c>
      <c r="BM130" s="105" t="str">
        <f t="shared" si="642"/>
        <v/>
      </c>
      <c r="BN130" s="105" t="str">
        <f t="shared" si="642"/>
        <v/>
      </c>
      <c r="BO130" s="105" t="str">
        <f t="shared" si="642"/>
        <v/>
      </c>
      <c r="BP130" s="105" t="str">
        <f t="shared" si="642"/>
        <v/>
      </c>
      <c r="BQ130" s="105" t="str">
        <f t="shared" si="642"/>
        <v/>
      </c>
      <c r="BR130" s="105" t="str">
        <f t="shared" si="642"/>
        <v/>
      </c>
      <c r="BS130" s="105" t="str">
        <f t="shared" si="642"/>
        <v/>
      </c>
      <c r="BT130" s="105" t="str">
        <f t="shared" si="642"/>
        <v/>
      </c>
      <c r="BU130" s="105" t="str">
        <f t="shared" si="642"/>
        <v/>
      </c>
      <c r="BV130" s="105" t="str">
        <f t="shared" si="642"/>
        <v/>
      </c>
      <c r="BW130" s="105" t="str">
        <f t="shared" si="642"/>
        <v/>
      </c>
      <c r="BX130" s="105" t="str">
        <f t="shared" si="642"/>
        <v/>
      </c>
      <c r="BY130" s="105" t="str">
        <f t="shared" si="642"/>
        <v/>
      </c>
      <c r="BZ130" s="105" t="str">
        <f t="shared" si="642"/>
        <v/>
      </c>
      <c r="CA130" s="158" t="str">
        <f>IF(OR($C130="",$F130=""),"",IF(ABS(BI130-BI131)&gt;2,BI130,IF(ABS(BJ130-BJ131)&gt;1,BJ130,IF(BK130&lt;&gt;BK131,BK130,IF(BL130&lt;&gt;BL131,BL130,IF(BM130&lt;&gt;BM131,BM130,IF(BN130&lt;&gt;BN131,BN130,IF(BO130&lt;&gt;BO131,BO130,IF(BP130&lt;&gt;BP131,BP130,IF(BQ130&lt;&gt;BQ131,BQ130,IF(BR130&lt;&gt;BR131,BR130,IF(BS130&lt;&gt;BS131,BS130,IF(BT130&lt;&gt;BT131,BT130,IF(BU130&lt;&gt;BU131,BU130,IF(BV130&lt;&gt;BV131,BV130,IF(BW130&lt;&gt;BW131,BW130,IF(BX130&lt;&gt;BX131,BX130,IF(BY130&lt;&gt;BY131,BY130,IF(BZ130&lt;&gt;BZ131,BZ130,CONCATENATE(BZ130,"?"))))))))))))))))))))</f>
        <v/>
      </c>
      <c r="CB130" s="158" t="str">
        <f>IF(OR($C130="",$F130=""),"",IF(U130+AI130&gt;U131+AI131,1,IF(U130+AI130&lt;U131+AI131,2,IF(CC130&gt;CD130,1,IF(CC130&lt;CD130,2,IF(U130+AI130+AN130&gt;U131+AI131+AN131,1,IF(U130+AI130+AN130&lt;U131+AI131+AN131,2,IF(AI130+AN130&gt;U131,1,IF(AI130+AN130&lt;U131,2,IF(CA130&gt;CA131,1,IF(CA131&gt;CA130,2,0)))))))))))</f>
        <v/>
      </c>
      <c r="CC130" s="105" t="str">
        <f>IF(OR($C130="",$F130=""),"",(AI130+AN130)*$F$2)</f>
        <v/>
      </c>
      <c r="CD130" s="105" t="str">
        <f>IF(OR($C130="",$F130=""),"",U131*$F$2)</f>
        <v/>
      </c>
      <c r="CE130" s="105" t="str">
        <f>IF(OR($C130="",$F130=""),"",CONCATENATE(RIGHT(C130,5)," ",REPT(" ",31-LEN(C130)),LEFT(C130,LEN(C130)-6),"  "))</f>
        <v/>
      </c>
      <c r="CF130" s="105" t="str">
        <f>IF(OR($C130="",$F130=""),"",CONCATENATE(RIGHT(C130,5)," ",REPT(" ",31-LEN(C130)),IF(CB130=1,"[b]",""),IF(AND(CB130=1,D$1&lt;&gt;""),CONCATENATE("[color=",D$1,"]"),IF(AND(CB130=2,D$2&lt;&gt;""),CONCATENATE("[color=",D$2,"]"),"")),LEFT(C130,LEN(C130)-6),IF(CB130=1,CONCATENATE(IF(D$1&lt;&gt;"","[/color]",""),"[/b]"),IF(AND(CB130=2,D$2&lt;&gt;""),"[/color]","")),"  "))</f>
        <v/>
      </c>
      <c r="CG130" s="156" t="str">
        <f>IF(OR($C130="",$F130=""),"",IF(OR(AND(U130+AI130=U131+AI131,CC130&gt;CD130),AND(U130=AI131,U131=AI130,AN130=AN131,AN130&gt;0)),"a",IF(AND(U130=AI131,U131=AI130,AN130=AN131,CA130&gt;CA131),"p"," ")))</f>
        <v/>
      </c>
      <c r="CH130" s="156" t="str">
        <f>IF(OR($C130="",$F130=""),"",IF(AND(U130=AI131,U131=AI130),CONCATENATE(IF(U130+AI130+AN130&lt;10," ",""),U130+AI130+AN130,"–",U131+AI131+AN131,IF(U131+AI131+AN131&lt;10," ","")),CONCATENATE(IF(U130+AI130&lt;10," ",""),U130+AI130,"–",U131+AI131,IF(U131+AI131&lt;10," ",""))))</f>
        <v/>
      </c>
      <c r="CI130" s="156" t="str">
        <f>IF(OR($C130="",$F130=""),"",IF(AND(U130+AI130=U131+AI131,CC130&lt;CD130),"a",IF(AND(U130=AI131,U131=AI130,AN130=0,AN131=0,CA130&lt;CA131),"p"," ")))</f>
        <v/>
      </c>
      <c r="CJ130" s="156" t="str">
        <f>IF(OR($C130="",$F130=""),"",CONCATENATE("  ",LEFT(C131,LEN(C131)-6),REPT(" ",31-LEN(C131))," ",RIGHT(C131,5)))</f>
        <v/>
      </c>
      <c r="CK130" s="105" t="str">
        <f>IF(OR($C130="",$F130=""),"",CONCATENATE("  ",IF(CB130=2,"[b]",""),IF(AND(CB130=2,D$1&lt;&gt;""),CONCATENATE("[color=",D$1,"]"),IF(AND(CB130=1,D$2&lt;&gt;""),CONCATENATE("[color=",D$2,"]"),"")),LEFT(C131,LEN(C131)-6),IF(CB130=2,CONCATENATE(IF(D$1&lt;&gt;"","[/color]",""),"[/b]"),IF(AND(CB130=1,D$2&lt;&gt;""),"[/color]","")),REPT(" ",31-LEN(C131))," ",RIGHT(C131,5)))</f>
        <v/>
      </c>
      <c r="CL130" s="156" t="str">
        <f>IF(OR($C130="",$F130=""),"",CONCATENATE(IF(U130&lt;10," ",""),U130,"–",U131,IF(U131&lt;10," ","")))</f>
        <v/>
      </c>
      <c r="CM130" s="156" t="str">
        <f>IF(OR($C130="",$F130=""),"",IF(AND(U130=AI131,U131=AI130),CONCATENATE(IF(AI130+AN130&lt;10," ",""),AI130+AN130,"–",AI131+AN131,IF(AI131+AN131&lt;10," ","")),CONCATENATE(IF(AI130&lt;10," ",""),AI130,"–",AI131,IF(AI131&lt;10," ",""))))</f>
        <v/>
      </c>
      <c r="CN130" s="105" t="str">
        <f>IF(OR($C130="",$F130=""),"",IF(AND(U130=AI131,U131=AI130,OR(AN130&lt;&gt;0,AN131&lt;&gt;0)),"(aet)",IF(AND(U130=AI131,U131=AI130,AN130=0,AN131=0),CONCATENATE("(",CA130,"–",CA131," pen)"),"")))</f>
        <v/>
      </c>
    </row>
    <row r="131" ht="9.0" customHeight="1">
      <c r="A131" s="152">
        <f t="shared" si="22"/>
        <v>0</v>
      </c>
      <c r="B131" s="93"/>
      <c r="C131" s="99"/>
      <c r="D131" s="159" t="str">
        <f t="shared" si="6"/>
        <v>   </v>
      </c>
      <c r="E131" s="154" t="str">
        <f t="shared" si="7"/>
        <v>   </v>
      </c>
      <c r="F131" s="155" t="str">
        <f t="array" ref="F131">IFERROR(IF($C131="","",INDEX(Entries!$J$2:$K999,MATCH(1,($C131=Entries!$J$2:$J999)*(Entries!$C$2:$C999=$B131),0),2)),"")</f>
        <v/>
      </c>
      <c r="G131" s="106" t="str">
        <f>IF(F131="","",F130)</f>
        <v/>
      </c>
      <c r="H131" s="106" t="str">
        <f t="shared" si="8"/>
        <v/>
      </c>
      <c r="I131" s="156" t="str">
        <f t="shared" ref="I131:T131" si="643">IF($H131="","",IF(RAND()&lt;$H131,1,0))</f>
        <v/>
      </c>
      <c r="J131" s="156" t="str">
        <f t="shared" si="643"/>
        <v/>
      </c>
      <c r="K131" s="156" t="str">
        <f t="shared" si="643"/>
        <v/>
      </c>
      <c r="L131" s="156" t="str">
        <f t="shared" si="643"/>
        <v/>
      </c>
      <c r="M131" s="156" t="str">
        <f t="shared" si="643"/>
        <v/>
      </c>
      <c r="N131" s="156" t="str">
        <f t="shared" si="643"/>
        <v/>
      </c>
      <c r="O131" s="156" t="str">
        <f t="shared" si="643"/>
        <v/>
      </c>
      <c r="P131" s="156" t="str">
        <f t="shared" si="643"/>
        <v/>
      </c>
      <c r="Q131" s="156" t="str">
        <f t="shared" si="643"/>
        <v/>
      </c>
      <c r="R131" s="156" t="str">
        <f t="shared" si="643"/>
        <v/>
      </c>
      <c r="S131" s="156" t="str">
        <f t="shared" si="643"/>
        <v/>
      </c>
      <c r="T131" s="156" t="str">
        <f t="shared" si="643"/>
        <v/>
      </c>
      <c r="U131" s="157" t="str">
        <f t="shared" si="10"/>
        <v/>
      </c>
      <c r="V131" s="106" t="str">
        <f t="shared" si="11"/>
        <v/>
      </c>
      <c r="W131" s="156" t="str">
        <f t="shared" ref="W131:AH131" si="644">IF($V131="","",IF(RAND()&lt;$V131,1,0))</f>
        <v/>
      </c>
      <c r="X131" s="156" t="str">
        <f t="shared" si="644"/>
        <v/>
      </c>
      <c r="Y131" s="156" t="str">
        <f t="shared" si="644"/>
        <v/>
      </c>
      <c r="Z131" s="156" t="str">
        <f t="shared" si="644"/>
        <v/>
      </c>
      <c r="AA131" s="156" t="str">
        <f t="shared" si="644"/>
        <v/>
      </c>
      <c r="AB131" s="156" t="str">
        <f t="shared" si="644"/>
        <v/>
      </c>
      <c r="AC131" s="156" t="str">
        <f t="shared" si="644"/>
        <v/>
      </c>
      <c r="AD131" s="156" t="str">
        <f t="shared" si="644"/>
        <v/>
      </c>
      <c r="AE131" s="156" t="str">
        <f t="shared" si="644"/>
        <v/>
      </c>
      <c r="AF131" s="156" t="str">
        <f t="shared" si="644"/>
        <v/>
      </c>
      <c r="AG131" s="156" t="str">
        <f t="shared" si="644"/>
        <v/>
      </c>
      <c r="AH131" s="156" t="str">
        <f t="shared" si="644"/>
        <v/>
      </c>
      <c r="AI131" s="157" t="str">
        <f t="shared" si="13"/>
        <v/>
      </c>
      <c r="AJ131" s="156" t="str">
        <f t="shared" ref="AJ131:AM131" si="645">IF($V131="","",IF(RAND()&lt;$V131,1,0))</f>
        <v/>
      </c>
      <c r="AK131" s="156" t="str">
        <f t="shared" si="645"/>
        <v/>
      </c>
      <c r="AL131" s="156" t="str">
        <f t="shared" si="645"/>
        <v/>
      </c>
      <c r="AM131" s="156" t="str">
        <f t="shared" si="645"/>
        <v/>
      </c>
      <c r="AN131" s="157" t="str">
        <f>IF($V130="","",IF(OR(AND($F$2=TRUE,U131+(2*AI131)=(2*U130)+AI130),AND($F$2=0,U131+AI131=U130+AI130)),SUM($AJ131:$AM131),0))</f>
        <v/>
      </c>
      <c r="AO131" s="105" t="str">
        <f t="shared" ref="AO131:BH131" si="646">IF(OR($C131="",$F131=""),"",IF(RAND()&lt;0.65,1,0))</f>
        <v/>
      </c>
      <c r="AP131" s="105" t="str">
        <f t="shared" si="646"/>
        <v/>
      </c>
      <c r="AQ131" s="105" t="str">
        <f t="shared" si="646"/>
        <v/>
      </c>
      <c r="AR131" s="105" t="str">
        <f t="shared" si="646"/>
        <v/>
      </c>
      <c r="AS131" s="105" t="str">
        <f t="shared" si="646"/>
        <v/>
      </c>
      <c r="AT131" s="105" t="str">
        <f t="shared" si="646"/>
        <v/>
      </c>
      <c r="AU131" s="105" t="str">
        <f t="shared" si="646"/>
        <v/>
      </c>
      <c r="AV131" s="105" t="str">
        <f t="shared" si="646"/>
        <v/>
      </c>
      <c r="AW131" s="105" t="str">
        <f t="shared" si="646"/>
        <v/>
      </c>
      <c r="AX131" s="105" t="str">
        <f t="shared" si="646"/>
        <v/>
      </c>
      <c r="AY131" s="105" t="str">
        <f t="shared" si="646"/>
        <v/>
      </c>
      <c r="AZ131" s="105" t="str">
        <f t="shared" si="646"/>
        <v/>
      </c>
      <c r="BA131" s="105" t="str">
        <f t="shared" si="646"/>
        <v/>
      </c>
      <c r="BB131" s="105" t="str">
        <f t="shared" si="646"/>
        <v/>
      </c>
      <c r="BC131" s="105" t="str">
        <f t="shared" si="646"/>
        <v/>
      </c>
      <c r="BD131" s="105" t="str">
        <f t="shared" si="646"/>
        <v/>
      </c>
      <c r="BE131" s="105" t="str">
        <f t="shared" si="646"/>
        <v/>
      </c>
      <c r="BF131" s="105" t="str">
        <f t="shared" si="646"/>
        <v/>
      </c>
      <c r="BG131" s="105" t="str">
        <f t="shared" si="646"/>
        <v/>
      </c>
      <c r="BH131" s="105" t="str">
        <f t="shared" si="646"/>
        <v/>
      </c>
      <c r="BI131" s="105" t="str">
        <f t="shared" ref="BI131:BZ131" si="647">IF($C131="","",SUM($AO131:AQ131))</f>
        <v/>
      </c>
      <c r="BJ131" s="105" t="str">
        <f t="shared" si="647"/>
        <v/>
      </c>
      <c r="BK131" s="105" t="str">
        <f t="shared" si="647"/>
        <v/>
      </c>
      <c r="BL131" s="105" t="str">
        <f t="shared" si="647"/>
        <v/>
      </c>
      <c r="BM131" s="105" t="str">
        <f t="shared" si="647"/>
        <v/>
      </c>
      <c r="BN131" s="105" t="str">
        <f t="shared" si="647"/>
        <v/>
      </c>
      <c r="BO131" s="105" t="str">
        <f t="shared" si="647"/>
        <v/>
      </c>
      <c r="BP131" s="105" t="str">
        <f t="shared" si="647"/>
        <v/>
      </c>
      <c r="BQ131" s="105" t="str">
        <f t="shared" si="647"/>
        <v/>
      </c>
      <c r="BR131" s="105" t="str">
        <f t="shared" si="647"/>
        <v/>
      </c>
      <c r="BS131" s="105" t="str">
        <f t="shared" si="647"/>
        <v/>
      </c>
      <c r="BT131" s="105" t="str">
        <f t="shared" si="647"/>
        <v/>
      </c>
      <c r="BU131" s="105" t="str">
        <f t="shared" si="647"/>
        <v/>
      </c>
      <c r="BV131" s="105" t="str">
        <f t="shared" si="647"/>
        <v/>
      </c>
      <c r="BW131" s="105" t="str">
        <f t="shared" si="647"/>
        <v/>
      </c>
      <c r="BX131" s="105" t="str">
        <f t="shared" si="647"/>
        <v/>
      </c>
      <c r="BY131" s="105" t="str">
        <f t="shared" si="647"/>
        <v/>
      </c>
      <c r="BZ131" s="105" t="str">
        <f t="shared" si="647"/>
        <v/>
      </c>
      <c r="CA131" s="158" t="str">
        <f>IF(OR($C131="",$F131=""),"",IF(ABS(BI131-BI130)&gt;2,BI131,IF(ABS(BJ131-BJ130)&gt;1,BJ131,IF(BK131&lt;&gt;BK130,BK131,IF(BL131&lt;&gt;BL130,BL131,IF(BM131&lt;&gt;BM130,BM131,IF(BN131&lt;&gt;BN130,BN131,IF(BO131&lt;&gt;BO130,BO131,IF(BP131&lt;&gt;BP130,BP131,IF(BQ131&lt;&gt;BQ130,BQ131,IF(BR131&lt;&gt;BR130,BR131,IF(BS131&lt;&gt;BS130,BS131,IF(BT131&lt;&gt;BT130,BT131,IF(BU131&lt;&gt;BU130,BU131,IF(BV131&lt;&gt;BV130,BV131,IF(BW131&lt;&gt;BW130,BW131,IF(BX131&lt;&gt;BX130,BX131,IF(BY131&lt;&gt;BY130,BY131,IF(BZ131&lt;&gt;BZ130,BZ131,CONCATENATE(BZ131,"?"))))))))))))))))))))</f>
        <v/>
      </c>
      <c r="CB131" s="158"/>
      <c r="CC131" s="158"/>
      <c r="CD131" s="158"/>
      <c r="CE131" s="158" t="str">
        <f>IF(AND(C130&lt;&gt;"",C131&lt;&gt;"",F130="",F131=""),"You need to select the competition in column B","")</f>
        <v/>
      </c>
      <c r="CF131" s="105"/>
      <c r="CG131" s="156"/>
      <c r="CH131" s="156"/>
      <c r="CI131" s="156"/>
      <c r="CJ131" s="156"/>
      <c r="CK131" s="105"/>
      <c r="CL131" s="156"/>
      <c r="CM131" s="156"/>
      <c r="CN131" s="105"/>
    </row>
    <row r="132" ht="9.0" customHeight="1">
      <c r="A132" s="152">
        <f t="shared" si="22"/>
        <v>1</v>
      </c>
      <c r="B132" s="93"/>
      <c r="C132" s="99"/>
      <c r="D132" s="159"/>
      <c r="E132" s="160"/>
      <c r="F132" s="155"/>
      <c r="G132" s="105"/>
      <c r="H132" s="105"/>
      <c r="I132" s="156"/>
      <c r="J132" s="156"/>
      <c r="K132" s="156"/>
      <c r="L132" s="156"/>
      <c r="M132" s="156"/>
      <c r="N132" s="156"/>
      <c r="O132" s="156"/>
      <c r="P132" s="156"/>
      <c r="Q132" s="156"/>
      <c r="R132" s="156"/>
      <c r="S132" s="156"/>
      <c r="T132" s="156"/>
      <c r="U132" s="157"/>
      <c r="V132" s="105"/>
      <c r="W132" s="156"/>
      <c r="X132" s="156"/>
      <c r="Y132" s="156"/>
      <c r="Z132" s="156"/>
      <c r="AA132" s="156"/>
      <c r="AB132" s="156"/>
      <c r="AC132" s="156"/>
      <c r="AD132" s="156"/>
      <c r="AE132" s="156"/>
      <c r="AF132" s="156"/>
      <c r="AG132" s="156"/>
      <c r="AH132" s="156"/>
      <c r="AI132" s="157"/>
      <c r="AJ132" s="105"/>
      <c r="AK132" s="105"/>
      <c r="AL132" s="105"/>
      <c r="AM132" s="105"/>
      <c r="AN132" s="157"/>
      <c r="AO132" s="105"/>
      <c r="AP132" s="105"/>
      <c r="AQ132" s="105"/>
      <c r="AR132" s="105"/>
      <c r="AS132" s="105"/>
      <c r="AT132" s="105"/>
      <c r="AU132" s="105"/>
      <c r="AV132" s="105"/>
      <c r="AW132" s="105"/>
      <c r="AX132" s="105"/>
      <c r="AY132" s="105"/>
      <c r="AZ132" s="105"/>
      <c r="BA132" s="105"/>
      <c r="BB132" s="105"/>
      <c r="BC132" s="105"/>
      <c r="BD132" s="105"/>
      <c r="BE132" s="105"/>
      <c r="BF132" s="105"/>
      <c r="BG132" s="105"/>
      <c r="BH132" s="105"/>
      <c r="BI132" s="105"/>
      <c r="BJ132" s="105"/>
      <c r="BK132" s="105"/>
      <c r="BL132" s="105"/>
      <c r="BM132" s="105"/>
      <c r="BN132" s="105"/>
      <c r="BO132" s="105"/>
      <c r="BP132" s="105"/>
      <c r="BQ132" s="105"/>
      <c r="BR132" s="105"/>
      <c r="BS132" s="105"/>
      <c r="BT132" s="105"/>
      <c r="BU132" s="105"/>
      <c r="BV132" s="105"/>
      <c r="BW132" s="105"/>
      <c r="BX132" s="105"/>
      <c r="BY132" s="105"/>
      <c r="BZ132" s="105"/>
      <c r="CA132" s="158"/>
      <c r="CB132" s="158"/>
      <c r="CC132" s="105" t="str">
        <f>IF($C132="","",(AI132+AN132)*$F$2)</f>
        <v/>
      </c>
      <c r="CD132" s="105" t="str">
        <f>IF($C132="","",U133*$F$2)</f>
        <v/>
      </c>
      <c r="CE132" s="158"/>
      <c r="CF132" s="105"/>
      <c r="CG132" s="156"/>
      <c r="CH132" s="156"/>
      <c r="CI132" s="156"/>
      <c r="CJ132" s="156"/>
      <c r="CK132" s="105"/>
      <c r="CL132" s="156"/>
      <c r="CM132" s="156"/>
      <c r="CN132" s="105"/>
    </row>
    <row r="133" ht="9.0" customHeight="1">
      <c r="A133" s="152">
        <f t="shared" si="22"/>
        <v>1</v>
      </c>
      <c r="B133" s="93"/>
      <c r="C133" s="99"/>
      <c r="D133" s="159"/>
      <c r="E133" s="160"/>
      <c r="F133" s="155"/>
      <c r="G133" s="105"/>
      <c r="H133" s="105"/>
      <c r="I133" s="156"/>
      <c r="J133" s="156"/>
      <c r="K133" s="156"/>
      <c r="L133" s="156"/>
      <c r="M133" s="156"/>
      <c r="N133" s="156"/>
      <c r="O133" s="156"/>
      <c r="P133" s="156"/>
      <c r="Q133" s="156"/>
      <c r="R133" s="156"/>
      <c r="S133" s="156"/>
      <c r="T133" s="156"/>
      <c r="U133" s="157"/>
      <c r="V133" s="105"/>
      <c r="W133" s="156"/>
      <c r="X133" s="156"/>
      <c r="Y133" s="156"/>
      <c r="Z133" s="156"/>
      <c r="AA133" s="156"/>
      <c r="AB133" s="156"/>
      <c r="AC133" s="156"/>
      <c r="AD133" s="156"/>
      <c r="AE133" s="156"/>
      <c r="AF133" s="156"/>
      <c r="AG133" s="156"/>
      <c r="AH133" s="156"/>
      <c r="AI133" s="157"/>
      <c r="AJ133" s="105"/>
      <c r="AK133" s="105"/>
      <c r="AL133" s="105"/>
      <c r="AM133" s="105"/>
      <c r="AN133" s="157"/>
      <c r="AO133" s="105"/>
      <c r="AP133" s="105"/>
      <c r="AQ133" s="105"/>
      <c r="AR133" s="105"/>
      <c r="AS133" s="105"/>
      <c r="AT133" s="105"/>
      <c r="AU133" s="105"/>
      <c r="AV133" s="105"/>
      <c r="AW133" s="105"/>
      <c r="AX133" s="105"/>
      <c r="AY133" s="105"/>
      <c r="AZ133" s="105"/>
      <c r="BA133" s="105"/>
      <c r="BB133" s="105"/>
      <c r="BC133" s="105"/>
      <c r="BD133" s="105"/>
      <c r="BE133" s="105"/>
      <c r="BF133" s="105"/>
      <c r="BG133" s="105"/>
      <c r="BH133" s="105"/>
      <c r="BI133" s="105"/>
      <c r="BJ133" s="105"/>
      <c r="BK133" s="105"/>
      <c r="BL133" s="105"/>
      <c r="BM133" s="105"/>
      <c r="BN133" s="105"/>
      <c r="BO133" s="105"/>
      <c r="BP133" s="105"/>
      <c r="BQ133" s="105"/>
      <c r="BR133" s="105"/>
      <c r="BS133" s="105"/>
      <c r="BT133" s="105"/>
      <c r="BU133" s="105"/>
      <c r="BV133" s="105"/>
      <c r="BW133" s="105"/>
      <c r="BX133" s="105"/>
      <c r="BY133" s="105"/>
      <c r="BZ133" s="105"/>
      <c r="CA133" s="158"/>
      <c r="CB133" s="158"/>
      <c r="CC133" s="158"/>
      <c r="CD133" s="158"/>
      <c r="CE133" s="158"/>
      <c r="CF133" s="105"/>
      <c r="CG133" s="156"/>
      <c r="CH133" s="156"/>
      <c r="CI133" s="156"/>
      <c r="CJ133" s="156"/>
      <c r="CK133" s="105"/>
      <c r="CL133" s="156"/>
      <c r="CM133" s="156"/>
      <c r="CN133" s="105"/>
    </row>
    <row r="134" ht="9.0" customHeight="1">
      <c r="A134" s="152">
        <f t="shared" si="22"/>
        <v>0</v>
      </c>
      <c r="B134" s="93"/>
      <c r="C134" s="99"/>
      <c r="D134" s="159"/>
      <c r="E134" s="160"/>
      <c r="F134" s="155"/>
      <c r="G134" s="105"/>
      <c r="H134" s="105"/>
      <c r="I134" s="156"/>
      <c r="J134" s="156"/>
      <c r="K134" s="156"/>
      <c r="L134" s="156"/>
      <c r="M134" s="156"/>
      <c r="N134" s="156"/>
      <c r="O134" s="156"/>
      <c r="P134" s="156"/>
      <c r="Q134" s="156"/>
      <c r="R134" s="156"/>
      <c r="S134" s="156"/>
      <c r="T134" s="156"/>
      <c r="U134" s="157"/>
      <c r="V134" s="105"/>
      <c r="W134" s="156"/>
      <c r="X134" s="156"/>
      <c r="Y134" s="156"/>
      <c r="Z134" s="156"/>
      <c r="AA134" s="156"/>
      <c r="AB134" s="156"/>
      <c r="AC134" s="156"/>
      <c r="AD134" s="156"/>
      <c r="AE134" s="156"/>
      <c r="AF134" s="156"/>
      <c r="AG134" s="156"/>
      <c r="AH134" s="156"/>
      <c r="AI134" s="157"/>
      <c r="AJ134" s="105"/>
      <c r="AK134" s="105"/>
      <c r="AL134" s="105"/>
      <c r="AM134" s="105"/>
      <c r="AN134" s="157"/>
      <c r="AO134" s="105"/>
      <c r="AP134" s="105"/>
      <c r="AQ134" s="105"/>
      <c r="AR134" s="105"/>
      <c r="AS134" s="105"/>
      <c r="AT134" s="105"/>
      <c r="AU134" s="105"/>
      <c r="AV134" s="105"/>
      <c r="AW134" s="105"/>
      <c r="AX134" s="105"/>
      <c r="AY134" s="105"/>
      <c r="AZ134" s="105"/>
      <c r="BA134" s="105"/>
      <c r="BB134" s="105"/>
      <c r="BC134" s="105"/>
      <c r="BD134" s="105"/>
      <c r="BE134" s="105"/>
      <c r="BF134" s="105"/>
      <c r="BG134" s="105"/>
      <c r="BH134" s="105"/>
      <c r="BI134" s="105"/>
      <c r="BJ134" s="105"/>
      <c r="BK134" s="105"/>
      <c r="BL134" s="105"/>
      <c r="BM134" s="105"/>
      <c r="BN134" s="105"/>
      <c r="BO134" s="105"/>
      <c r="BP134" s="105"/>
      <c r="BQ134" s="105"/>
      <c r="BR134" s="105"/>
      <c r="BS134" s="105"/>
      <c r="BT134" s="105"/>
      <c r="BU134" s="105"/>
      <c r="BV134" s="105"/>
      <c r="BW134" s="105"/>
      <c r="BX134" s="105"/>
      <c r="BY134" s="105"/>
      <c r="BZ134" s="105"/>
      <c r="CA134" s="158"/>
      <c r="CB134" s="158"/>
      <c r="CC134" s="105" t="str">
        <f>IF($C134="","",(AI134+AN134)*$F$2)</f>
        <v/>
      </c>
      <c r="CD134" s="105" t="str">
        <f>IF($C134="","",U135*$F$2)</f>
        <v/>
      </c>
      <c r="CE134" s="158"/>
      <c r="CF134" s="105"/>
      <c r="CG134" s="156"/>
      <c r="CH134" s="156"/>
      <c r="CI134" s="156"/>
      <c r="CJ134" s="156"/>
      <c r="CK134" s="105"/>
      <c r="CL134" s="156"/>
      <c r="CM134" s="156"/>
      <c r="CN134" s="105"/>
    </row>
    <row r="135" ht="9.0" customHeight="1">
      <c r="A135" s="152">
        <f t="shared" si="22"/>
        <v>0</v>
      </c>
      <c r="B135" s="93"/>
      <c r="C135" s="99"/>
      <c r="D135" s="159"/>
      <c r="E135" s="160"/>
      <c r="F135" s="155"/>
      <c r="G135" s="105"/>
      <c r="H135" s="105"/>
      <c r="I135" s="156"/>
      <c r="J135" s="156"/>
      <c r="K135" s="156"/>
      <c r="L135" s="156"/>
      <c r="M135" s="156"/>
      <c r="N135" s="156"/>
      <c r="O135" s="156"/>
      <c r="P135" s="156"/>
      <c r="Q135" s="156"/>
      <c r="R135" s="156"/>
      <c r="S135" s="156"/>
      <c r="T135" s="156"/>
      <c r="U135" s="157"/>
      <c r="V135" s="105"/>
      <c r="W135" s="156"/>
      <c r="X135" s="156"/>
      <c r="Y135" s="156"/>
      <c r="Z135" s="156"/>
      <c r="AA135" s="156"/>
      <c r="AB135" s="156"/>
      <c r="AC135" s="156"/>
      <c r="AD135" s="156"/>
      <c r="AE135" s="156"/>
      <c r="AF135" s="156"/>
      <c r="AG135" s="156"/>
      <c r="AH135" s="156"/>
      <c r="AI135" s="157"/>
      <c r="AJ135" s="105"/>
      <c r="AK135" s="105"/>
      <c r="AL135" s="105"/>
      <c r="AM135" s="105"/>
      <c r="AN135" s="157"/>
      <c r="AO135" s="105"/>
      <c r="AP135" s="105"/>
      <c r="AQ135" s="105"/>
      <c r="AR135" s="105"/>
      <c r="AS135" s="105"/>
      <c r="AT135" s="105"/>
      <c r="AU135" s="105"/>
      <c r="AV135" s="105"/>
      <c r="AW135" s="105"/>
      <c r="AX135" s="105"/>
      <c r="AY135" s="105"/>
      <c r="AZ135" s="105"/>
      <c r="BA135" s="105"/>
      <c r="BB135" s="105"/>
      <c r="BC135" s="105"/>
      <c r="BD135" s="105"/>
      <c r="BE135" s="105"/>
      <c r="BF135" s="105"/>
      <c r="BG135" s="105"/>
      <c r="BH135" s="105"/>
      <c r="BI135" s="105"/>
      <c r="BJ135" s="105"/>
      <c r="BK135" s="105"/>
      <c r="BL135" s="105"/>
      <c r="BM135" s="105"/>
      <c r="BN135" s="105"/>
      <c r="BO135" s="105"/>
      <c r="BP135" s="105"/>
      <c r="BQ135" s="105"/>
      <c r="BR135" s="105"/>
      <c r="BS135" s="105"/>
      <c r="BT135" s="105"/>
      <c r="BU135" s="105"/>
      <c r="BV135" s="105"/>
      <c r="BW135" s="105"/>
      <c r="BX135" s="105"/>
      <c r="BY135" s="105"/>
      <c r="BZ135" s="105"/>
      <c r="CA135" s="158"/>
      <c r="CB135" s="158"/>
      <c r="CC135" s="158"/>
      <c r="CD135" s="158"/>
      <c r="CE135" s="158"/>
      <c r="CF135" s="105"/>
      <c r="CG135" s="156"/>
      <c r="CH135" s="156"/>
      <c r="CI135" s="156"/>
      <c r="CJ135" s="156"/>
      <c r="CK135" s="105"/>
      <c r="CL135" s="156"/>
      <c r="CM135" s="156"/>
      <c r="CN135" s="105"/>
    </row>
    <row r="136" ht="9.0" customHeight="1">
      <c r="A136" s="152">
        <f t="shared" si="22"/>
        <v>1</v>
      </c>
      <c r="B136" s="93"/>
      <c r="C136" s="99"/>
      <c r="D136" s="159"/>
      <c r="E136" s="160"/>
      <c r="F136" s="155"/>
      <c r="G136" s="105"/>
      <c r="H136" s="105"/>
      <c r="I136" s="156"/>
      <c r="J136" s="156"/>
      <c r="K136" s="156"/>
      <c r="L136" s="156"/>
      <c r="M136" s="156"/>
      <c r="N136" s="156"/>
      <c r="O136" s="156"/>
      <c r="P136" s="156"/>
      <c r="Q136" s="156"/>
      <c r="R136" s="156"/>
      <c r="S136" s="156"/>
      <c r="T136" s="156"/>
      <c r="U136" s="157"/>
      <c r="V136" s="105"/>
      <c r="W136" s="156"/>
      <c r="X136" s="156"/>
      <c r="Y136" s="156"/>
      <c r="Z136" s="156"/>
      <c r="AA136" s="156"/>
      <c r="AB136" s="156"/>
      <c r="AC136" s="156"/>
      <c r="AD136" s="156"/>
      <c r="AE136" s="156"/>
      <c r="AF136" s="156"/>
      <c r="AG136" s="156"/>
      <c r="AH136" s="156"/>
      <c r="AI136" s="157"/>
      <c r="AJ136" s="105"/>
      <c r="AK136" s="105"/>
      <c r="AL136" s="105"/>
      <c r="AM136" s="105"/>
      <c r="AN136" s="157"/>
      <c r="AO136" s="105"/>
      <c r="AP136" s="105"/>
      <c r="AQ136" s="105"/>
      <c r="AR136" s="105"/>
      <c r="AS136" s="105"/>
      <c r="AT136" s="105"/>
      <c r="AU136" s="105"/>
      <c r="AV136" s="105"/>
      <c r="AW136" s="105"/>
      <c r="AX136" s="105"/>
      <c r="AY136" s="105"/>
      <c r="AZ136" s="105"/>
      <c r="BA136" s="105"/>
      <c r="BB136" s="105"/>
      <c r="BC136" s="105"/>
      <c r="BD136" s="105"/>
      <c r="BE136" s="105"/>
      <c r="BF136" s="105"/>
      <c r="BG136" s="105"/>
      <c r="BH136" s="105"/>
      <c r="BI136" s="105"/>
      <c r="BJ136" s="105"/>
      <c r="BK136" s="105"/>
      <c r="BL136" s="105"/>
      <c r="BM136" s="105"/>
      <c r="BN136" s="105"/>
      <c r="BO136" s="105"/>
      <c r="BP136" s="105"/>
      <c r="BQ136" s="105"/>
      <c r="BR136" s="105"/>
      <c r="BS136" s="105"/>
      <c r="BT136" s="105"/>
      <c r="BU136" s="105"/>
      <c r="BV136" s="105"/>
      <c r="BW136" s="105"/>
      <c r="BX136" s="105"/>
      <c r="BY136" s="105"/>
      <c r="BZ136" s="105"/>
      <c r="CA136" s="158"/>
      <c r="CB136" s="158"/>
      <c r="CC136" s="105" t="str">
        <f>IF($C136="","",(AI136+AN136)*$F$2)</f>
        <v/>
      </c>
      <c r="CD136" s="105" t="str">
        <f>IF($C136="","",U137*$F$2)</f>
        <v/>
      </c>
      <c r="CE136" s="158"/>
      <c r="CF136" s="105"/>
      <c r="CG136" s="156"/>
      <c r="CH136" s="156"/>
      <c r="CI136" s="156"/>
      <c r="CJ136" s="156"/>
      <c r="CK136" s="105"/>
      <c r="CL136" s="156"/>
      <c r="CM136" s="156"/>
      <c r="CN136" s="105"/>
    </row>
    <row r="137" ht="9.0" customHeight="1">
      <c r="A137" s="152">
        <f t="shared" si="22"/>
        <v>1</v>
      </c>
      <c r="B137" s="93"/>
      <c r="C137" s="99"/>
      <c r="D137" s="159"/>
      <c r="E137" s="160"/>
      <c r="F137" s="155"/>
      <c r="G137" s="105"/>
      <c r="H137" s="105"/>
      <c r="I137" s="156"/>
      <c r="J137" s="156"/>
      <c r="K137" s="156"/>
      <c r="L137" s="156"/>
      <c r="M137" s="156"/>
      <c r="N137" s="156"/>
      <c r="O137" s="156"/>
      <c r="P137" s="156"/>
      <c r="Q137" s="156"/>
      <c r="R137" s="156"/>
      <c r="S137" s="156"/>
      <c r="T137" s="156"/>
      <c r="U137" s="157"/>
      <c r="V137" s="105"/>
      <c r="W137" s="156"/>
      <c r="X137" s="156"/>
      <c r="Y137" s="156"/>
      <c r="Z137" s="156"/>
      <c r="AA137" s="156"/>
      <c r="AB137" s="156"/>
      <c r="AC137" s="156"/>
      <c r="AD137" s="156"/>
      <c r="AE137" s="156"/>
      <c r="AF137" s="156"/>
      <c r="AG137" s="156"/>
      <c r="AH137" s="156"/>
      <c r="AI137" s="157"/>
      <c r="AJ137" s="105"/>
      <c r="AK137" s="105"/>
      <c r="AL137" s="105"/>
      <c r="AM137" s="105"/>
      <c r="AN137" s="157"/>
      <c r="AO137" s="105"/>
      <c r="AP137" s="105"/>
      <c r="AQ137" s="105"/>
      <c r="AR137" s="105"/>
      <c r="AS137" s="105"/>
      <c r="AT137" s="105"/>
      <c r="AU137" s="105"/>
      <c r="AV137" s="105"/>
      <c r="AW137" s="105"/>
      <c r="AX137" s="105"/>
      <c r="AY137" s="105"/>
      <c r="AZ137" s="105"/>
      <c r="BA137" s="105"/>
      <c r="BB137" s="105"/>
      <c r="BC137" s="105"/>
      <c r="BD137" s="105"/>
      <c r="BE137" s="105"/>
      <c r="BF137" s="105"/>
      <c r="BG137" s="105"/>
      <c r="BH137" s="105"/>
      <c r="BI137" s="105"/>
      <c r="BJ137" s="105"/>
      <c r="BK137" s="105"/>
      <c r="BL137" s="105"/>
      <c r="BM137" s="105"/>
      <c r="BN137" s="105"/>
      <c r="BO137" s="105"/>
      <c r="BP137" s="105"/>
      <c r="BQ137" s="105"/>
      <c r="BR137" s="105"/>
      <c r="BS137" s="105"/>
      <c r="BT137" s="105"/>
      <c r="BU137" s="105"/>
      <c r="BV137" s="105"/>
      <c r="BW137" s="105"/>
      <c r="BX137" s="105"/>
      <c r="BY137" s="105"/>
      <c r="BZ137" s="105"/>
      <c r="CA137" s="158"/>
      <c r="CB137" s="158"/>
      <c r="CC137" s="158"/>
      <c r="CD137" s="158"/>
      <c r="CE137" s="158"/>
      <c r="CF137" s="105"/>
      <c r="CG137" s="156"/>
      <c r="CH137" s="156"/>
      <c r="CI137" s="156"/>
      <c r="CJ137" s="156"/>
      <c r="CK137" s="105"/>
      <c r="CL137" s="156"/>
      <c r="CM137" s="156"/>
      <c r="CN137" s="105"/>
    </row>
    <row r="138" ht="9.0" customHeight="1">
      <c r="A138" s="152">
        <f t="shared" si="22"/>
        <v>0</v>
      </c>
      <c r="B138" s="93"/>
      <c r="C138" s="99"/>
      <c r="D138" s="159"/>
      <c r="E138" s="160"/>
      <c r="F138" s="155"/>
      <c r="G138" s="105"/>
      <c r="H138" s="105"/>
      <c r="I138" s="156"/>
      <c r="J138" s="156"/>
      <c r="K138" s="156"/>
      <c r="L138" s="156"/>
      <c r="M138" s="156"/>
      <c r="N138" s="156"/>
      <c r="O138" s="156"/>
      <c r="P138" s="156"/>
      <c r="Q138" s="156"/>
      <c r="R138" s="156"/>
      <c r="S138" s="156"/>
      <c r="T138" s="156"/>
      <c r="U138" s="157"/>
      <c r="V138" s="105"/>
      <c r="W138" s="156"/>
      <c r="X138" s="156"/>
      <c r="Y138" s="156"/>
      <c r="Z138" s="156"/>
      <c r="AA138" s="156"/>
      <c r="AB138" s="156"/>
      <c r="AC138" s="156"/>
      <c r="AD138" s="156"/>
      <c r="AE138" s="156"/>
      <c r="AF138" s="156"/>
      <c r="AG138" s="156"/>
      <c r="AH138" s="156"/>
      <c r="AI138" s="157"/>
      <c r="AJ138" s="105"/>
      <c r="AK138" s="105"/>
      <c r="AL138" s="105"/>
      <c r="AM138" s="105"/>
      <c r="AN138" s="157"/>
      <c r="AO138" s="105"/>
      <c r="AP138" s="105"/>
      <c r="AQ138" s="105"/>
      <c r="AR138" s="105"/>
      <c r="AS138" s="105"/>
      <c r="AT138" s="105"/>
      <c r="AU138" s="105"/>
      <c r="AV138" s="105"/>
      <c r="AW138" s="105"/>
      <c r="AX138" s="105"/>
      <c r="AY138" s="105"/>
      <c r="AZ138" s="105"/>
      <c r="BA138" s="105"/>
      <c r="BB138" s="105"/>
      <c r="BC138" s="105"/>
      <c r="BD138" s="105"/>
      <c r="BE138" s="105"/>
      <c r="BF138" s="105"/>
      <c r="BG138" s="105"/>
      <c r="BH138" s="105"/>
      <c r="BI138" s="105"/>
      <c r="BJ138" s="105"/>
      <c r="BK138" s="105"/>
      <c r="BL138" s="105"/>
      <c r="BM138" s="105"/>
      <c r="BN138" s="105"/>
      <c r="BO138" s="105"/>
      <c r="BP138" s="105"/>
      <c r="BQ138" s="105"/>
      <c r="BR138" s="105"/>
      <c r="BS138" s="105"/>
      <c r="BT138" s="105"/>
      <c r="BU138" s="105"/>
      <c r="BV138" s="105"/>
      <c r="BW138" s="105"/>
      <c r="BX138" s="105"/>
      <c r="BY138" s="105"/>
      <c r="BZ138" s="105"/>
      <c r="CA138" s="158"/>
      <c r="CB138" s="158"/>
      <c r="CC138" s="105" t="str">
        <f>IF($C138="","",(AI138+AN138)*$F$2)</f>
        <v/>
      </c>
      <c r="CD138" s="105" t="str">
        <f>IF($C138="","",U139*$F$2)</f>
        <v/>
      </c>
      <c r="CE138" s="158"/>
      <c r="CF138" s="105"/>
      <c r="CG138" s="156"/>
      <c r="CH138" s="156"/>
      <c r="CI138" s="156"/>
      <c r="CJ138" s="156"/>
      <c r="CK138" s="105"/>
      <c r="CL138" s="156"/>
      <c r="CM138" s="156"/>
      <c r="CN138" s="105"/>
    </row>
    <row r="139" ht="9.0" customHeight="1">
      <c r="A139" s="152">
        <f t="shared" si="22"/>
        <v>0</v>
      </c>
      <c r="B139" s="93"/>
      <c r="C139" s="99"/>
      <c r="D139" s="159"/>
      <c r="E139" s="160"/>
      <c r="F139" s="155"/>
      <c r="G139" s="105"/>
      <c r="H139" s="105"/>
      <c r="I139" s="156"/>
      <c r="J139" s="156"/>
      <c r="K139" s="156"/>
      <c r="L139" s="156"/>
      <c r="M139" s="156"/>
      <c r="N139" s="156"/>
      <c r="O139" s="156"/>
      <c r="P139" s="156"/>
      <c r="Q139" s="156"/>
      <c r="R139" s="156"/>
      <c r="S139" s="156"/>
      <c r="T139" s="156"/>
      <c r="U139" s="157"/>
      <c r="V139" s="105"/>
      <c r="W139" s="156"/>
      <c r="X139" s="156"/>
      <c r="Y139" s="156"/>
      <c r="Z139" s="156"/>
      <c r="AA139" s="156"/>
      <c r="AB139" s="156"/>
      <c r="AC139" s="156"/>
      <c r="AD139" s="156"/>
      <c r="AE139" s="156"/>
      <c r="AF139" s="156"/>
      <c r="AG139" s="156"/>
      <c r="AH139" s="156"/>
      <c r="AI139" s="157"/>
      <c r="AJ139" s="105"/>
      <c r="AK139" s="105"/>
      <c r="AL139" s="105"/>
      <c r="AM139" s="105"/>
      <c r="AN139" s="157"/>
      <c r="AO139" s="105"/>
      <c r="AP139" s="105"/>
      <c r="AQ139" s="105"/>
      <c r="AR139" s="105"/>
      <c r="AS139" s="105"/>
      <c r="AT139" s="105"/>
      <c r="AU139" s="105"/>
      <c r="AV139" s="105"/>
      <c r="AW139" s="105"/>
      <c r="AX139" s="105"/>
      <c r="AY139" s="105"/>
      <c r="AZ139" s="105"/>
      <c r="BA139" s="105"/>
      <c r="BB139" s="105"/>
      <c r="BC139" s="105"/>
      <c r="BD139" s="105"/>
      <c r="BE139" s="105"/>
      <c r="BF139" s="105"/>
      <c r="BG139" s="105"/>
      <c r="BH139" s="105"/>
      <c r="BI139" s="105"/>
      <c r="BJ139" s="105"/>
      <c r="BK139" s="105"/>
      <c r="BL139" s="105"/>
      <c r="BM139" s="105"/>
      <c r="BN139" s="105"/>
      <c r="BO139" s="105"/>
      <c r="BP139" s="105"/>
      <c r="BQ139" s="105"/>
      <c r="BR139" s="105"/>
      <c r="BS139" s="105"/>
      <c r="BT139" s="105"/>
      <c r="BU139" s="105"/>
      <c r="BV139" s="105"/>
      <c r="BW139" s="105"/>
      <c r="BX139" s="105"/>
      <c r="BY139" s="105"/>
      <c r="BZ139" s="105"/>
      <c r="CA139" s="158"/>
      <c r="CB139" s="158"/>
      <c r="CC139" s="158"/>
      <c r="CD139" s="158"/>
      <c r="CE139" s="158"/>
      <c r="CF139" s="105"/>
      <c r="CG139" s="156"/>
      <c r="CH139" s="156"/>
      <c r="CI139" s="156"/>
      <c r="CJ139" s="156"/>
      <c r="CK139" s="105"/>
      <c r="CL139" s="156"/>
      <c r="CM139" s="156"/>
      <c r="CN139" s="105"/>
    </row>
    <row r="140" ht="9.0" customHeight="1">
      <c r="A140" s="152">
        <f t="shared" si="22"/>
        <v>1</v>
      </c>
      <c r="B140" s="93"/>
      <c r="C140" s="99"/>
      <c r="D140" s="159"/>
      <c r="E140" s="160"/>
      <c r="F140" s="155"/>
      <c r="G140" s="105"/>
      <c r="H140" s="105"/>
      <c r="I140" s="156"/>
      <c r="J140" s="156"/>
      <c r="K140" s="156"/>
      <c r="L140" s="156"/>
      <c r="M140" s="156"/>
      <c r="N140" s="156"/>
      <c r="O140" s="156"/>
      <c r="P140" s="156"/>
      <c r="Q140" s="156"/>
      <c r="R140" s="156"/>
      <c r="S140" s="156"/>
      <c r="T140" s="156"/>
      <c r="U140" s="157"/>
      <c r="V140" s="105"/>
      <c r="W140" s="156"/>
      <c r="X140" s="156"/>
      <c r="Y140" s="156"/>
      <c r="Z140" s="156"/>
      <c r="AA140" s="156"/>
      <c r="AB140" s="156"/>
      <c r="AC140" s="156"/>
      <c r="AD140" s="156"/>
      <c r="AE140" s="156"/>
      <c r="AF140" s="156"/>
      <c r="AG140" s="156"/>
      <c r="AH140" s="156"/>
      <c r="AI140" s="157"/>
      <c r="AJ140" s="105"/>
      <c r="AK140" s="105"/>
      <c r="AL140" s="105"/>
      <c r="AM140" s="105"/>
      <c r="AN140" s="157"/>
      <c r="AO140" s="105"/>
      <c r="AP140" s="105"/>
      <c r="AQ140" s="105"/>
      <c r="AR140" s="105"/>
      <c r="AS140" s="105"/>
      <c r="AT140" s="105"/>
      <c r="AU140" s="105"/>
      <c r="AV140" s="105"/>
      <c r="AW140" s="105"/>
      <c r="AX140" s="105"/>
      <c r="AY140" s="105"/>
      <c r="AZ140" s="105"/>
      <c r="BA140" s="105"/>
      <c r="BB140" s="105"/>
      <c r="BC140" s="105"/>
      <c r="BD140" s="105"/>
      <c r="BE140" s="105"/>
      <c r="BF140" s="105"/>
      <c r="BG140" s="105"/>
      <c r="BH140" s="105"/>
      <c r="BI140" s="105"/>
      <c r="BJ140" s="105"/>
      <c r="BK140" s="105"/>
      <c r="BL140" s="105"/>
      <c r="BM140" s="105"/>
      <c r="BN140" s="105"/>
      <c r="BO140" s="105"/>
      <c r="BP140" s="105"/>
      <c r="BQ140" s="105"/>
      <c r="BR140" s="105"/>
      <c r="BS140" s="105"/>
      <c r="BT140" s="105"/>
      <c r="BU140" s="105"/>
      <c r="BV140" s="105"/>
      <c r="BW140" s="105"/>
      <c r="BX140" s="105"/>
      <c r="BY140" s="105"/>
      <c r="BZ140" s="105"/>
      <c r="CA140" s="158"/>
      <c r="CB140" s="158"/>
      <c r="CC140" s="105" t="str">
        <f>IF($C140="","",(AI140+AN140)*$F$2)</f>
        <v/>
      </c>
      <c r="CD140" s="105" t="str">
        <f>IF($C140="","",U141*$F$2)</f>
        <v/>
      </c>
      <c r="CE140" s="158"/>
      <c r="CF140" s="105"/>
      <c r="CG140" s="156"/>
      <c r="CH140" s="156"/>
      <c r="CI140" s="156"/>
      <c r="CJ140" s="156"/>
      <c r="CK140" s="105"/>
      <c r="CL140" s="156"/>
      <c r="CM140" s="156"/>
      <c r="CN140" s="105"/>
    </row>
    <row r="141" ht="9.0" customHeight="1">
      <c r="A141" s="152">
        <f t="shared" si="22"/>
        <v>1</v>
      </c>
      <c r="B141" s="93"/>
      <c r="C141" s="99"/>
      <c r="D141" s="159"/>
      <c r="E141" s="160"/>
      <c r="F141" s="155"/>
      <c r="G141" s="105"/>
      <c r="H141" s="105"/>
      <c r="I141" s="156"/>
      <c r="J141" s="156"/>
      <c r="K141" s="156"/>
      <c r="L141" s="156"/>
      <c r="M141" s="156"/>
      <c r="N141" s="156"/>
      <c r="O141" s="156"/>
      <c r="P141" s="156"/>
      <c r="Q141" s="156"/>
      <c r="R141" s="156"/>
      <c r="S141" s="156"/>
      <c r="T141" s="156"/>
      <c r="U141" s="157"/>
      <c r="V141" s="105"/>
      <c r="W141" s="156"/>
      <c r="X141" s="156"/>
      <c r="Y141" s="156"/>
      <c r="Z141" s="156"/>
      <c r="AA141" s="156"/>
      <c r="AB141" s="156"/>
      <c r="AC141" s="156"/>
      <c r="AD141" s="156"/>
      <c r="AE141" s="156"/>
      <c r="AF141" s="156"/>
      <c r="AG141" s="156"/>
      <c r="AH141" s="156"/>
      <c r="AI141" s="157"/>
      <c r="AJ141" s="105"/>
      <c r="AK141" s="105"/>
      <c r="AL141" s="105"/>
      <c r="AM141" s="105"/>
      <c r="AN141" s="157"/>
      <c r="AO141" s="105"/>
      <c r="AP141" s="105"/>
      <c r="AQ141" s="105"/>
      <c r="AR141" s="105"/>
      <c r="AS141" s="105"/>
      <c r="AT141" s="105"/>
      <c r="AU141" s="105"/>
      <c r="AV141" s="105"/>
      <c r="AW141" s="105"/>
      <c r="AX141" s="105"/>
      <c r="AY141" s="105"/>
      <c r="AZ141" s="105"/>
      <c r="BA141" s="105"/>
      <c r="BB141" s="105"/>
      <c r="BC141" s="105"/>
      <c r="BD141" s="105"/>
      <c r="BE141" s="105"/>
      <c r="BF141" s="105"/>
      <c r="BG141" s="105"/>
      <c r="BH141" s="105"/>
      <c r="BI141" s="105"/>
      <c r="BJ141" s="105"/>
      <c r="BK141" s="105"/>
      <c r="BL141" s="105"/>
      <c r="BM141" s="105"/>
      <c r="BN141" s="105"/>
      <c r="BO141" s="105"/>
      <c r="BP141" s="105"/>
      <c r="BQ141" s="105"/>
      <c r="BR141" s="105"/>
      <c r="BS141" s="105"/>
      <c r="BT141" s="105"/>
      <c r="BU141" s="105"/>
      <c r="BV141" s="105"/>
      <c r="BW141" s="105"/>
      <c r="BX141" s="105"/>
      <c r="BY141" s="105"/>
      <c r="BZ141" s="105"/>
      <c r="CA141" s="158"/>
      <c r="CB141" s="158"/>
      <c r="CC141" s="158"/>
      <c r="CD141" s="158"/>
      <c r="CE141" s="158"/>
      <c r="CF141" s="105"/>
      <c r="CG141" s="156"/>
      <c r="CH141" s="156"/>
      <c r="CI141" s="156"/>
      <c r="CJ141" s="156"/>
      <c r="CK141" s="105"/>
      <c r="CL141" s="156"/>
      <c r="CM141" s="156"/>
      <c r="CN141" s="105"/>
    </row>
    <row r="142" ht="9.0" customHeight="1">
      <c r="A142" s="152">
        <f t="shared" si="22"/>
        <v>0</v>
      </c>
      <c r="B142" s="93"/>
      <c r="C142" s="99"/>
      <c r="D142" s="159"/>
      <c r="E142" s="160"/>
      <c r="F142" s="155"/>
      <c r="G142" s="105"/>
      <c r="H142" s="105"/>
      <c r="I142" s="156"/>
      <c r="J142" s="156"/>
      <c r="K142" s="156"/>
      <c r="L142" s="156"/>
      <c r="M142" s="156"/>
      <c r="N142" s="156"/>
      <c r="O142" s="156"/>
      <c r="P142" s="156"/>
      <c r="Q142" s="156"/>
      <c r="R142" s="156"/>
      <c r="S142" s="156"/>
      <c r="T142" s="156"/>
      <c r="U142" s="157"/>
      <c r="V142" s="105"/>
      <c r="W142" s="156"/>
      <c r="X142" s="156"/>
      <c r="Y142" s="156"/>
      <c r="Z142" s="156"/>
      <c r="AA142" s="156"/>
      <c r="AB142" s="156"/>
      <c r="AC142" s="156"/>
      <c r="AD142" s="156"/>
      <c r="AE142" s="156"/>
      <c r="AF142" s="156"/>
      <c r="AG142" s="156"/>
      <c r="AH142" s="156"/>
      <c r="AI142" s="157"/>
      <c r="AJ142" s="105"/>
      <c r="AK142" s="105"/>
      <c r="AL142" s="105"/>
      <c r="AM142" s="105"/>
      <c r="AN142" s="157"/>
      <c r="AO142" s="105"/>
      <c r="AP142" s="105"/>
      <c r="AQ142" s="105"/>
      <c r="AR142" s="105"/>
      <c r="AS142" s="105"/>
      <c r="AT142" s="105"/>
      <c r="AU142" s="105"/>
      <c r="AV142" s="105"/>
      <c r="AW142" s="105"/>
      <c r="AX142" s="105"/>
      <c r="AY142" s="105"/>
      <c r="AZ142" s="105"/>
      <c r="BA142" s="105"/>
      <c r="BB142" s="105"/>
      <c r="BC142" s="105"/>
      <c r="BD142" s="105"/>
      <c r="BE142" s="105"/>
      <c r="BF142" s="105"/>
      <c r="BG142" s="105"/>
      <c r="BH142" s="105"/>
      <c r="BI142" s="105"/>
      <c r="BJ142" s="105"/>
      <c r="BK142" s="105"/>
      <c r="BL142" s="105"/>
      <c r="BM142" s="105"/>
      <c r="BN142" s="105"/>
      <c r="BO142" s="105"/>
      <c r="BP142" s="105"/>
      <c r="BQ142" s="105"/>
      <c r="BR142" s="105"/>
      <c r="BS142" s="105"/>
      <c r="BT142" s="105"/>
      <c r="BU142" s="105"/>
      <c r="BV142" s="105"/>
      <c r="BW142" s="105"/>
      <c r="BX142" s="105"/>
      <c r="BY142" s="105"/>
      <c r="BZ142" s="105"/>
      <c r="CA142" s="158"/>
      <c r="CB142" s="158"/>
      <c r="CC142" s="105" t="str">
        <f>IF($C142="","",(AI142+AN142)*$F$2)</f>
        <v/>
      </c>
      <c r="CD142" s="105" t="str">
        <f>IF($C142="","",U143*$F$2)</f>
        <v/>
      </c>
      <c r="CE142" s="158"/>
      <c r="CF142" s="105"/>
      <c r="CG142" s="156"/>
      <c r="CH142" s="156"/>
      <c r="CI142" s="156"/>
      <c r="CJ142" s="156"/>
      <c r="CK142" s="105"/>
      <c r="CL142" s="156"/>
      <c r="CM142" s="156"/>
      <c r="CN142" s="105"/>
    </row>
    <row r="143" ht="9.0" customHeight="1">
      <c r="A143" s="152">
        <f t="shared" si="22"/>
        <v>0</v>
      </c>
      <c r="B143" s="93"/>
      <c r="C143" s="99"/>
      <c r="D143" s="159"/>
      <c r="E143" s="160"/>
      <c r="F143" s="155"/>
      <c r="G143" s="105"/>
      <c r="H143" s="105"/>
      <c r="I143" s="156"/>
      <c r="J143" s="156"/>
      <c r="K143" s="156"/>
      <c r="L143" s="156"/>
      <c r="M143" s="156"/>
      <c r="N143" s="156"/>
      <c r="O143" s="156"/>
      <c r="P143" s="156"/>
      <c r="Q143" s="156"/>
      <c r="R143" s="156"/>
      <c r="S143" s="156"/>
      <c r="T143" s="156"/>
      <c r="U143" s="157"/>
      <c r="V143" s="105"/>
      <c r="W143" s="156"/>
      <c r="X143" s="156"/>
      <c r="Y143" s="156"/>
      <c r="Z143" s="156"/>
      <c r="AA143" s="156"/>
      <c r="AB143" s="156"/>
      <c r="AC143" s="156"/>
      <c r="AD143" s="156"/>
      <c r="AE143" s="156"/>
      <c r="AF143" s="156"/>
      <c r="AG143" s="156"/>
      <c r="AH143" s="156"/>
      <c r="AI143" s="157"/>
      <c r="AJ143" s="105"/>
      <c r="AK143" s="105"/>
      <c r="AL143" s="105"/>
      <c r="AM143" s="105"/>
      <c r="AN143" s="157"/>
      <c r="AO143" s="105"/>
      <c r="AP143" s="105"/>
      <c r="AQ143" s="105"/>
      <c r="AR143" s="105"/>
      <c r="AS143" s="105"/>
      <c r="AT143" s="105"/>
      <c r="AU143" s="105"/>
      <c r="AV143" s="105"/>
      <c r="AW143" s="105"/>
      <c r="AX143" s="105"/>
      <c r="AY143" s="105"/>
      <c r="AZ143" s="105"/>
      <c r="BA143" s="105"/>
      <c r="BB143" s="105"/>
      <c r="BC143" s="105"/>
      <c r="BD143" s="105"/>
      <c r="BE143" s="105"/>
      <c r="BF143" s="105"/>
      <c r="BG143" s="105"/>
      <c r="BH143" s="105"/>
      <c r="BI143" s="105"/>
      <c r="BJ143" s="105"/>
      <c r="BK143" s="105"/>
      <c r="BL143" s="105"/>
      <c r="BM143" s="105"/>
      <c r="BN143" s="105"/>
      <c r="BO143" s="105"/>
      <c r="BP143" s="105"/>
      <c r="BQ143" s="105"/>
      <c r="BR143" s="105"/>
      <c r="BS143" s="105"/>
      <c r="BT143" s="105"/>
      <c r="BU143" s="105"/>
      <c r="BV143" s="105"/>
      <c r="BW143" s="105"/>
      <c r="BX143" s="105"/>
      <c r="BY143" s="105"/>
      <c r="BZ143" s="105"/>
      <c r="CA143" s="158"/>
      <c r="CB143" s="158"/>
      <c r="CC143" s="158"/>
      <c r="CD143" s="158"/>
      <c r="CE143" s="158"/>
      <c r="CF143" s="105"/>
      <c r="CG143" s="156"/>
      <c r="CH143" s="156"/>
      <c r="CI143" s="156"/>
      <c r="CJ143" s="156"/>
      <c r="CK143" s="105"/>
      <c r="CL143" s="156"/>
      <c r="CM143" s="156"/>
      <c r="CN143" s="105"/>
    </row>
    <row r="144" ht="9.0" customHeight="1">
      <c r="A144" s="152">
        <f t="shared" si="22"/>
        <v>1</v>
      </c>
      <c r="B144" s="93"/>
      <c r="C144" s="99"/>
      <c r="D144" s="159"/>
      <c r="E144" s="160"/>
      <c r="F144" s="155"/>
      <c r="G144" s="105"/>
      <c r="H144" s="105"/>
      <c r="I144" s="156"/>
      <c r="J144" s="156"/>
      <c r="K144" s="156"/>
      <c r="L144" s="156"/>
      <c r="M144" s="156"/>
      <c r="N144" s="156"/>
      <c r="O144" s="156"/>
      <c r="P144" s="156"/>
      <c r="Q144" s="156"/>
      <c r="R144" s="156"/>
      <c r="S144" s="156"/>
      <c r="T144" s="156"/>
      <c r="U144" s="157"/>
      <c r="V144" s="105"/>
      <c r="W144" s="156"/>
      <c r="X144" s="156"/>
      <c r="Y144" s="156"/>
      <c r="Z144" s="156"/>
      <c r="AA144" s="156"/>
      <c r="AB144" s="156"/>
      <c r="AC144" s="156"/>
      <c r="AD144" s="156"/>
      <c r="AE144" s="156"/>
      <c r="AF144" s="156"/>
      <c r="AG144" s="156"/>
      <c r="AH144" s="156"/>
      <c r="AI144" s="157"/>
      <c r="AJ144" s="105"/>
      <c r="AK144" s="105"/>
      <c r="AL144" s="105"/>
      <c r="AM144" s="105"/>
      <c r="AN144" s="157"/>
      <c r="AO144" s="105"/>
      <c r="AP144" s="105"/>
      <c r="AQ144" s="105"/>
      <c r="AR144" s="105"/>
      <c r="AS144" s="105"/>
      <c r="AT144" s="105"/>
      <c r="AU144" s="105"/>
      <c r="AV144" s="105"/>
      <c r="AW144" s="105"/>
      <c r="AX144" s="105"/>
      <c r="AY144" s="105"/>
      <c r="AZ144" s="105"/>
      <c r="BA144" s="105"/>
      <c r="BB144" s="105"/>
      <c r="BC144" s="105"/>
      <c r="BD144" s="105"/>
      <c r="BE144" s="105"/>
      <c r="BF144" s="105"/>
      <c r="BG144" s="105"/>
      <c r="BH144" s="105"/>
      <c r="BI144" s="105"/>
      <c r="BJ144" s="105"/>
      <c r="BK144" s="105"/>
      <c r="BL144" s="105"/>
      <c r="BM144" s="105"/>
      <c r="BN144" s="105"/>
      <c r="BO144" s="105"/>
      <c r="BP144" s="105"/>
      <c r="BQ144" s="105"/>
      <c r="BR144" s="105"/>
      <c r="BS144" s="105"/>
      <c r="BT144" s="105"/>
      <c r="BU144" s="105"/>
      <c r="BV144" s="105"/>
      <c r="BW144" s="105"/>
      <c r="BX144" s="105"/>
      <c r="BY144" s="105"/>
      <c r="BZ144" s="105"/>
      <c r="CA144" s="158"/>
      <c r="CB144" s="158"/>
      <c r="CC144" s="105" t="str">
        <f>IF($C144="","",(AI144+AN144)*$F$2)</f>
        <v/>
      </c>
      <c r="CD144" s="105" t="str">
        <f>IF($C144="","",U145*$F$2)</f>
        <v/>
      </c>
      <c r="CE144" s="158"/>
      <c r="CF144" s="105"/>
      <c r="CG144" s="156"/>
      <c r="CH144" s="156"/>
      <c r="CI144" s="156"/>
      <c r="CJ144" s="156"/>
      <c r="CK144" s="105"/>
      <c r="CL144" s="156"/>
      <c r="CM144" s="156"/>
      <c r="CN144" s="105"/>
    </row>
    <row r="145" ht="9.0" customHeight="1">
      <c r="A145" s="152">
        <f t="shared" si="22"/>
        <v>1</v>
      </c>
      <c r="B145" s="93"/>
      <c r="C145" s="99"/>
      <c r="D145" s="159"/>
      <c r="E145" s="160"/>
      <c r="F145" s="155"/>
      <c r="G145" s="105"/>
      <c r="H145" s="105"/>
      <c r="I145" s="156"/>
      <c r="J145" s="156"/>
      <c r="K145" s="156"/>
      <c r="L145" s="156"/>
      <c r="M145" s="156"/>
      <c r="N145" s="156"/>
      <c r="O145" s="156"/>
      <c r="P145" s="156"/>
      <c r="Q145" s="156"/>
      <c r="R145" s="156"/>
      <c r="S145" s="156"/>
      <c r="T145" s="156"/>
      <c r="U145" s="157"/>
      <c r="V145" s="105"/>
      <c r="W145" s="156"/>
      <c r="X145" s="156"/>
      <c r="Y145" s="156"/>
      <c r="Z145" s="156"/>
      <c r="AA145" s="156"/>
      <c r="AB145" s="156"/>
      <c r="AC145" s="156"/>
      <c r="AD145" s="156"/>
      <c r="AE145" s="156"/>
      <c r="AF145" s="156"/>
      <c r="AG145" s="156"/>
      <c r="AH145" s="156"/>
      <c r="AI145" s="157"/>
      <c r="AJ145" s="105"/>
      <c r="AK145" s="105"/>
      <c r="AL145" s="105"/>
      <c r="AM145" s="105"/>
      <c r="AN145" s="157"/>
      <c r="AO145" s="105"/>
      <c r="AP145" s="105"/>
      <c r="AQ145" s="105"/>
      <c r="AR145" s="105"/>
      <c r="AS145" s="105"/>
      <c r="AT145" s="105"/>
      <c r="AU145" s="105"/>
      <c r="AV145" s="105"/>
      <c r="AW145" s="105"/>
      <c r="AX145" s="105"/>
      <c r="AY145" s="105"/>
      <c r="AZ145" s="105"/>
      <c r="BA145" s="105"/>
      <c r="BB145" s="105"/>
      <c r="BC145" s="105"/>
      <c r="BD145" s="105"/>
      <c r="BE145" s="105"/>
      <c r="BF145" s="105"/>
      <c r="BG145" s="105"/>
      <c r="BH145" s="105"/>
      <c r="BI145" s="105"/>
      <c r="BJ145" s="105"/>
      <c r="BK145" s="105"/>
      <c r="BL145" s="105"/>
      <c r="BM145" s="105"/>
      <c r="BN145" s="105"/>
      <c r="BO145" s="105"/>
      <c r="BP145" s="105"/>
      <c r="BQ145" s="105"/>
      <c r="BR145" s="105"/>
      <c r="BS145" s="105"/>
      <c r="BT145" s="105"/>
      <c r="BU145" s="105"/>
      <c r="BV145" s="105"/>
      <c r="BW145" s="105"/>
      <c r="BX145" s="105"/>
      <c r="BY145" s="105"/>
      <c r="BZ145" s="105"/>
      <c r="CA145" s="158"/>
      <c r="CB145" s="158"/>
      <c r="CC145" s="158"/>
      <c r="CD145" s="158"/>
      <c r="CE145" s="158"/>
      <c r="CF145" s="105"/>
      <c r="CG145" s="156"/>
      <c r="CH145" s="156"/>
      <c r="CI145" s="156"/>
      <c r="CJ145" s="156"/>
      <c r="CK145" s="105"/>
      <c r="CL145" s="156"/>
      <c r="CM145" s="156"/>
      <c r="CN145" s="105"/>
    </row>
    <row r="146" ht="9.0" customHeight="1">
      <c r="A146" s="152">
        <f t="shared" si="22"/>
        <v>0</v>
      </c>
      <c r="B146" s="93"/>
      <c r="C146" s="99"/>
      <c r="D146" s="159"/>
      <c r="E146" s="160"/>
      <c r="F146" s="155"/>
      <c r="G146" s="105"/>
      <c r="H146" s="105"/>
      <c r="I146" s="156"/>
      <c r="J146" s="156"/>
      <c r="K146" s="156"/>
      <c r="L146" s="156"/>
      <c r="M146" s="156"/>
      <c r="N146" s="156"/>
      <c r="O146" s="156"/>
      <c r="P146" s="156"/>
      <c r="Q146" s="156"/>
      <c r="R146" s="156"/>
      <c r="S146" s="156"/>
      <c r="T146" s="156"/>
      <c r="U146" s="157"/>
      <c r="V146" s="105"/>
      <c r="W146" s="156"/>
      <c r="X146" s="156"/>
      <c r="Y146" s="156"/>
      <c r="Z146" s="156"/>
      <c r="AA146" s="156"/>
      <c r="AB146" s="156"/>
      <c r="AC146" s="156"/>
      <c r="AD146" s="156"/>
      <c r="AE146" s="156"/>
      <c r="AF146" s="156"/>
      <c r="AG146" s="156"/>
      <c r="AH146" s="156"/>
      <c r="AI146" s="157"/>
      <c r="AJ146" s="105"/>
      <c r="AK146" s="105"/>
      <c r="AL146" s="105"/>
      <c r="AM146" s="105"/>
      <c r="AN146" s="157"/>
      <c r="AO146" s="105"/>
      <c r="AP146" s="105"/>
      <c r="AQ146" s="105"/>
      <c r="AR146" s="105"/>
      <c r="AS146" s="105"/>
      <c r="AT146" s="105"/>
      <c r="AU146" s="105"/>
      <c r="AV146" s="105"/>
      <c r="AW146" s="105"/>
      <c r="AX146" s="105"/>
      <c r="AY146" s="105"/>
      <c r="AZ146" s="105"/>
      <c r="BA146" s="105"/>
      <c r="BB146" s="105"/>
      <c r="BC146" s="105"/>
      <c r="BD146" s="105"/>
      <c r="BE146" s="105"/>
      <c r="BF146" s="105"/>
      <c r="BG146" s="105"/>
      <c r="BH146" s="105"/>
      <c r="BI146" s="105"/>
      <c r="BJ146" s="105"/>
      <c r="BK146" s="105"/>
      <c r="BL146" s="105"/>
      <c r="BM146" s="105"/>
      <c r="BN146" s="105"/>
      <c r="BO146" s="105"/>
      <c r="BP146" s="105"/>
      <c r="BQ146" s="105"/>
      <c r="BR146" s="105"/>
      <c r="BS146" s="105"/>
      <c r="BT146" s="105"/>
      <c r="BU146" s="105"/>
      <c r="BV146" s="105"/>
      <c r="BW146" s="105"/>
      <c r="BX146" s="105"/>
      <c r="BY146" s="105"/>
      <c r="BZ146" s="105"/>
      <c r="CA146" s="158"/>
      <c r="CB146" s="158"/>
      <c r="CC146" s="105" t="str">
        <f>IF($C146="","",(AI146+AN146)*$F$2)</f>
        <v/>
      </c>
      <c r="CD146" s="105" t="str">
        <f>IF($C146="","",U147*$F$2)</f>
        <v/>
      </c>
      <c r="CE146" s="158"/>
      <c r="CF146" s="105"/>
      <c r="CG146" s="156"/>
      <c r="CH146" s="156"/>
      <c r="CI146" s="156"/>
      <c r="CJ146" s="156"/>
      <c r="CK146" s="105"/>
      <c r="CL146" s="156"/>
      <c r="CM146" s="156"/>
      <c r="CN146" s="105"/>
    </row>
    <row r="147" ht="9.0" customHeight="1">
      <c r="A147" s="152">
        <f t="shared" si="22"/>
        <v>0</v>
      </c>
      <c r="B147" s="93"/>
      <c r="C147" s="99"/>
      <c r="D147" s="159"/>
      <c r="E147" s="160"/>
      <c r="F147" s="155"/>
      <c r="G147" s="105"/>
      <c r="H147" s="105"/>
      <c r="I147" s="156"/>
      <c r="J147" s="156"/>
      <c r="K147" s="156"/>
      <c r="L147" s="156"/>
      <c r="M147" s="156"/>
      <c r="N147" s="156"/>
      <c r="O147" s="156"/>
      <c r="P147" s="156"/>
      <c r="Q147" s="156"/>
      <c r="R147" s="156"/>
      <c r="S147" s="156"/>
      <c r="T147" s="156"/>
      <c r="U147" s="157"/>
      <c r="V147" s="105"/>
      <c r="W147" s="156"/>
      <c r="X147" s="156"/>
      <c r="Y147" s="156"/>
      <c r="Z147" s="156"/>
      <c r="AA147" s="156"/>
      <c r="AB147" s="156"/>
      <c r="AC147" s="156"/>
      <c r="AD147" s="156"/>
      <c r="AE147" s="156"/>
      <c r="AF147" s="156"/>
      <c r="AG147" s="156"/>
      <c r="AH147" s="156"/>
      <c r="AI147" s="157"/>
      <c r="AJ147" s="105"/>
      <c r="AK147" s="105"/>
      <c r="AL147" s="105"/>
      <c r="AM147" s="105"/>
      <c r="AN147" s="157"/>
      <c r="AO147" s="105"/>
      <c r="AP147" s="105"/>
      <c r="AQ147" s="105"/>
      <c r="AR147" s="105"/>
      <c r="AS147" s="105"/>
      <c r="AT147" s="105"/>
      <c r="AU147" s="105"/>
      <c r="AV147" s="105"/>
      <c r="AW147" s="105"/>
      <c r="AX147" s="105"/>
      <c r="AY147" s="105"/>
      <c r="AZ147" s="105"/>
      <c r="BA147" s="105"/>
      <c r="BB147" s="105"/>
      <c r="BC147" s="105"/>
      <c r="BD147" s="105"/>
      <c r="BE147" s="105"/>
      <c r="BF147" s="105"/>
      <c r="BG147" s="105"/>
      <c r="BH147" s="105"/>
      <c r="BI147" s="105"/>
      <c r="BJ147" s="105"/>
      <c r="BK147" s="105"/>
      <c r="BL147" s="105"/>
      <c r="BM147" s="105"/>
      <c r="BN147" s="105"/>
      <c r="BO147" s="105"/>
      <c r="BP147" s="105"/>
      <c r="BQ147" s="105"/>
      <c r="BR147" s="105"/>
      <c r="BS147" s="105"/>
      <c r="BT147" s="105"/>
      <c r="BU147" s="105"/>
      <c r="BV147" s="105"/>
      <c r="BW147" s="105"/>
      <c r="BX147" s="105"/>
      <c r="BY147" s="105"/>
      <c r="BZ147" s="105"/>
      <c r="CA147" s="158"/>
      <c r="CB147" s="158"/>
      <c r="CC147" s="158"/>
      <c r="CD147" s="158"/>
      <c r="CE147" s="158"/>
      <c r="CF147" s="105"/>
      <c r="CG147" s="156"/>
      <c r="CH147" s="156"/>
      <c r="CI147" s="156"/>
      <c r="CJ147" s="156"/>
      <c r="CK147" s="105"/>
      <c r="CL147" s="156"/>
      <c r="CM147" s="156"/>
      <c r="CN147" s="105"/>
    </row>
    <row r="148" ht="9.0" customHeight="1">
      <c r="A148" s="152">
        <f t="shared" si="22"/>
        <v>1</v>
      </c>
      <c r="B148" s="93"/>
      <c r="C148" s="99"/>
      <c r="D148" s="159"/>
      <c r="E148" s="160"/>
      <c r="F148" s="155"/>
      <c r="G148" s="105"/>
      <c r="H148" s="105"/>
      <c r="I148" s="156"/>
      <c r="J148" s="156"/>
      <c r="K148" s="156"/>
      <c r="L148" s="156"/>
      <c r="M148" s="156"/>
      <c r="N148" s="156"/>
      <c r="O148" s="156"/>
      <c r="P148" s="156"/>
      <c r="Q148" s="156"/>
      <c r="R148" s="156"/>
      <c r="S148" s="156"/>
      <c r="T148" s="156"/>
      <c r="U148" s="157"/>
      <c r="V148" s="105"/>
      <c r="W148" s="156"/>
      <c r="X148" s="156"/>
      <c r="Y148" s="156"/>
      <c r="Z148" s="156"/>
      <c r="AA148" s="156"/>
      <c r="AB148" s="156"/>
      <c r="AC148" s="156"/>
      <c r="AD148" s="156"/>
      <c r="AE148" s="156"/>
      <c r="AF148" s="156"/>
      <c r="AG148" s="156"/>
      <c r="AH148" s="156"/>
      <c r="AI148" s="157"/>
      <c r="AJ148" s="105"/>
      <c r="AK148" s="105"/>
      <c r="AL148" s="105"/>
      <c r="AM148" s="105"/>
      <c r="AN148" s="157"/>
      <c r="AO148" s="105"/>
      <c r="AP148" s="105"/>
      <c r="AQ148" s="105"/>
      <c r="AR148" s="105"/>
      <c r="AS148" s="105"/>
      <c r="AT148" s="105"/>
      <c r="AU148" s="105"/>
      <c r="AV148" s="105"/>
      <c r="AW148" s="105"/>
      <c r="AX148" s="105"/>
      <c r="AY148" s="105"/>
      <c r="AZ148" s="105"/>
      <c r="BA148" s="105"/>
      <c r="BB148" s="105"/>
      <c r="BC148" s="105"/>
      <c r="BD148" s="105"/>
      <c r="BE148" s="105"/>
      <c r="BF148" s="105"/>
      <c r="BG148" s="105"/>
      <c r="BH148" s="105"/>
      <c r="BI148" s="105"/>
      <c r="BJ148" s="105"/>
      <c r="BK148" s="105"/>
      <c r="BL148" s="105"/>
      <c r="BM148" s="105"/>
      <c r="BN148" s="105"/>
      <c r="BO148" s="105"/>
      <c r="BP148" s="105"/>
      <c r="BQ148" s="105"/>
      <c r="BR148" s="105"/>
      <c r="BS148" s="105"/>
      <c r="BT148" s="105"/>
      <c r="BU148" s="105"/>
      <c r="BV148" s="105"/>
      <c r="BW148" s="105"/>
      <c r="BX148" s="105"/>
      <c r="BY148" s="105"/>
      <c r="BZ148" s="105"/>
      <c r="CA148" s="158"/>
      <c r="CB148" s="158"/>
      <c r="CC148" s="105" t="str">
        <f>IF($C148="","",(AI148+AN148)*$F$2)</f>
        <v/>
      </c>
      <c r="CD148" s="105" t="str">
        <f>IF($C148="","",U149*$F$2)</f>
        <v/>
      </c>
      <c r="CE148" s="158"/>
      <c r="CF148" s="105"/>
      <c r="CG148" s="156"/>
      <c r="CH148" s="156"/>
      <c r="CI148" s="156"/>
      <c r="CJ148" s="156"/>
      <c r="CK148" s="105"/>
      <c r="CL148" s="156"/>
      <c r="CM148" s="156"/>
      <c r="CN148" s="105"/>
    </row>
    <row r="149" ht="9.0" customHeight="1">
      <c r="A149" s="152">
        <f t="shared" si="22"/>
        <v>1</v>
      </c>
      <c r="B149" s="93"/>
      <c r="C149" s="99"/>
      <c r="D149" s="159"/>
      <c r="E149" s="160"/>
      <c r="F149" s="155"/>
      <c r="G149" s="105"/>
      <c r="H149" s="105"/>
      <c r="I149" s="156"/>
      <c r="J149" s="156"/>
      <c r="K149" s="156"/>
      <c r="L149" s="156"/>
      <c r="M149" s="156"/>
      <c r="N149" s="156"/>
      <c r="O149" s="156"/>
      <c r="P149" s="156"/>
      <c r="Q149" s="156"/>
      <c r="R149" s="156"/>
      <c r="S149" s="156"/>
      <c r="T149" s="156"/>
      <c r="U149" s="157"/>
      <c r="V149" s="105"/>
      <c r="W149" s="156"/>
      <c r="X149" s="156"/>
      <c r="Y149" s="156"/>
      <c r="Z149" s="156"/>
      <c r="AA149" s="156"/>
      <c r="AB149" s="156"/>
      <c r="AC149" s="156"/>
      <c r="AD149" s="156"/>
      <c r="AE149" s="156"/>
      <c r="AF149" s="156"/>
      <c r="AG149" s="156"/>
      <c r="AH149" s="156"/>
      <c r="AI149" s="157"/>
      <c r="AJ149" s="105"/>
      <c r="AK149" s="105"/>
      <c r="AL149" s="105"/>
      <c r="AM149" s="105"/>
      <c r="AN149" s="157"/>
      <c r="AO149" s="105"/>
      <c r="AP149" s="105"/>
      <c r="AQ149" s="105"/>
      <c r="AR149" s="105"/>
      <c r="AS149" s="105"/>
      <c r="AT149" s="105"/>
      <c r="AU149" s="105"/>
      <c r="AV149" s="105"/>
      <c r="AW149" s="105"/>
      <c r="AX149" s="105"/>
      <c r="AY149" s="105"/>
      <c r="AZ149" s="105"/>
      <c r="BA149" s="105"/>
      <c r="BB149" s="105"/>
      <c r="BC149" s="105"/>
      <c r="BD149" s="105"/>
      <c r="BE149" s="105"/>
      <c r="BF149" s="105"/>
      <c r="BG149" s="105"/>
      <c r="BH149" s="105"/>
      <c r="BI149" s="105"/>
      <c r="BJ149" s="105"/>
      <c r="BK149" s="105"/>
      <c r="BL149" s="105"/>
      <c r="BM149" s="105"/>
      <c r="BN149" s="105"/>
      <c r="BO149" s="105"/>
      <c r="BP149" s="105"/>
      <c r="BQ149" s="105"/>
      <c r="BR149" s="105"/>
      <c r="BS149" s="105"/>
      <c r="BT149" s="105"/>
      <c r="BU149" s="105"/>
      <c r="BV149" s="105"/>
      <c r="BW149" s="105"/>
      <c r="BX149" s="105"/>
      <c r="BY149" s="105"/>
      <c r="BZ149" s="105"/>
      <c r="CA149" s="158"/>
      <c r="CB149" s="158"/>
      <c r="CC149" s="158"/>
      <c r="CD149" s="158"/>
      <c r="CE149" s="158"/>
      <c r="CF149" s="105"/>
      <c r="CG149" s="156"/>
      <c r="CH149" s="156"/>
      <c r="CI149" s="156"/>
      <c r="CJ149" s="156"/>
      <c r="CK149" s="105"/>
      <c r="CL149" s="156"/>
      <c r="CM149" s="156"/>
      <c r="CN149" s="105"/>
    </row>
    <row r="150" ht="9.0" customHeight="1">
      <c r="A150" s="152">
        <f t="shared" si="22"/>
        <v>0</v>
      </c>
      <c r="B150" s="93"/>
      <c r="C150" s="99"/>
      <c r="D150" s="159"/>
      <c r="E150" s="160"/>
      <c r="F150" s="155"/>
      <c r="G150" s="105"/>
      <c r="H150" s="105"/>
      <c r="I150" s="156"/>
      <c r="J150" s="156"/>
      <c r="K150" s="156"/>
      <c r="L150" s="156"/>
      <c r="M150" s="156"/>
      <c r="N150" s="156"/>
      <c r="O150" s="156"/>
      <c r="P150" s="156"/>
      <c r="Q150" s="156"/>
      <c r="R150" s="156"/>
      <c r="S150" s="156"/>
      <c r="T150" s="156"/>
      <c r="U150" s="157"/>
      <c r="V150" s="105"/>
      <c r="W150" s="156"/>
      <c r="X150" s="156"/>
      <c r="Y150" s="156"/>
      <c r="Z150" s="156"/>
      <c r="AA150" s="156"/>
      <c r="AB150" s="156"/>
      <c r="AC150" s="156"/>
      <c r="AD150" s="156"/>
      <c r="AE150" s="156"/>
      <c r="AF150" s="156"/>
      <c r="AG150" s="156"/>
      <c r="AH150" s="156"/>
      <c r="AI150" s="157"/>
      <c r="AJ150" s="105"/>
      <c r="AK150" s="105"/>
      <c r="AL150" s="105"/>
      <c r="AM150" s="105"/>
      <c r="AN150" s="157"/>
      <c r="AO150" s="105"/>
      <c r="AP150" s="105"/>
      <c r="AQ150" s="105"/>
      <c r="AR150" s="105"/>
      <c r="AS150" s="105"/>
      <c r="AT150" s="105"/>
      <c r="AU150" s="105"/>
      <c r="AV150" s="105"/>
      <c r="AW150" s="105"/>
      <c r="AX150" s="105"/>
      <c r="AY150" s="105"/>
      <c r="AZ150" s="105"/>
      <c r="BA150" s="105"/>
      <c r="BB150" s="105"/>
      <c r="BC150" s="105"/>
      <c r="BD150" s="105"/>
      <c r="BE150" s="105"/>
      <c r="BF150" s="105"/>
      <c r="BG150" s="105"/>
      <c r="BH150" s="105"/>
      <c r="BI150" s="105"/>
      <c r="BJ150" s="105"/>
      <c r="BK150" s="105"/>
      <c r="BL150" s="105"/>
      <c r="BM150" s="105"/>
      <c r="BN150" s="105"/>
      <c r="BO150" s="105"/>
      <c r="BP150" s="105"/>
      <c r="BQ150" s="105"/>
      <c r="BR150" s="105"/>
      <c r="BS150" s="105"/>
      <c r="BT150" s="105"/>
      <c r="BU150" s="105"/>
      <c r="BV150" s="105"/>
      <c r="BW150" s="105"/>
      <c r="BX150" s="105"/>
      <c r="BY150" s="105"/>
      <c r="BZ150" s="105"/>
      <c r="CA150" s="158"/>
      <c r="CB150" s="158"/>
      <c r="CC150" s="105" t="str">
        <f>IF($C150="","",(AI150+AN150)*$F$2)</f>
        <v/>
      </c>
      <c r="CD150" s="105" t="str">
        <f>IF($C150="","",U151*$F$2)</f>
        <v/>
      </c>
      <c r="CE150" s="158"/>
      <c r="CF150" s="105"/>
      <c r="CG150" s="156"/>
      <c r="CH150" s="156"/>
      <c r="CI150" s="156"/>
      <c r="CJ150" s="156"/>
      <c r="CK150" s="105"/>
      <c r="CL150" s="156"/>
      <c r="CM150" s="156"/>
      <c r="CN150" s="105"/>
    </row>
    <row r="151" ht="9.0" customHeight="1">
      <c r="A151" s="152">
        <f t="shared" si="22"/>
        <v>0</v>
      </c>
      <c r="B151" s="93"/>
      <c r="C151" s="99"/>
      <c r="D151" s="159"/>
      <c r="E151" s="160"/>
      <c r="F151" s="155"/>
      <c r="G151" s="105"/>
      <c r="H151" s="105"/>
      <c r="I151" s="156"/>
      <c r="J151" s="156"/>
      <c r="K151" s="156"/>
      <c r="L151" s="156"/>
      <c r="M151" s="156"/>
      <c r="N151" s="156"/>
      <c r="O151" s="156"/>
      <c r="P151" s="156"/>
      <c r="Q151" s="156"/>
      <c r="R151" s="156"/>
      <c r="S151" s="156"/>
      <c r="T151" s="156"/>
      <c r="U151" s="157"/>
      <c r="V151" s="105"/>
      <c r="W151" s="156"/>
      <c r="X151" s="156"/>
      <c r="Y151" s="156"/>
      <c r="Z151" s="156"/>
      <c r="AA151" s="156"/>
      <c r="AB151" s="156"/>
      <c r="AC151" s="156"/>
      <c r="AD151" s="156"/>
      <c r="AE151" s="156"/>
      <c r="AF151" s="156"/>
      <c r="AG151" s="156"/>
      <c r="AH151" s="156"/>
      <c r="AI151" s="157"/>
      <c r="AJ151" s="105"/>
      <c r="AK151" s="105"/>
      <c r="AL151" s="105"/>
      <c r="AM151" s="105"/>
      <c r="AN151" s="157"/>
      <c r="AO151" s="105"/>
      <c r="AP151" s="105"/>
      <c r="AQ151" s="105"/>
      <c r="AR151" s="105"/>
      <c r="AS151" s="105"/>
      <c r="AT151" s="105"/>
      <c r="AU151" s="105"/>
      <c r="AV151" s="105"/>
      <c r="AW151" s="105"/>
      <c r="AX151" s="105"/>
      <c r="AY151" s="105"/>
      <c r="AZ151" s="105"/>
      <c r="BA151" s="105"/>
      <c r="BB151" s="105"/>
      <c r="BC151" s="105"/>
      <c r="BD151" s="105"/>
      <c r="BE151" s="105"/>
      <c r="BF151" s="105"/>
      <c r="BG151" s="105"/>
      <c r="BH151" s="105"/>
      <c r="BI151" s="105"/>
      <c r="BJ151" s="105"/>
      <c r="BK151" s="105"/>
      <c r="BL151" s="105"/>
      <c r="BM151" s="105"/>
      <c r="BN151" s="105"/>
      <c r="BO151" s="105"/>
      <c r="BP151" s="105"/>
      <c r="BQ151" s="105"/>
      <c r="BR151" s="105"/>
      <c r="BS151" s="105"/>
      <c r="BT151" s="105"/>
      <c r="BU151" s="105"/>
      <c r="BV151" s="105"/>
      <c r="BW151" s="105"/>
      <c r="BX151" s="105"/>
      <c r="BY151" s="105"/>
      <c r="BZ151" s="105"/>
      <c r="CA151" s="158"/>
      <c r="CB151" s="158"/>
      <c r="CC151" s="158"/>
      <c r="CD151" s="158"/>
      <c r="CE151" s="158"/>
      <c r="CF151" s="105"/>
      <c r="CG151" s="156"/>
      <c r="CH151" s="156"/>
      <c r="CI151" s="156"/>
      <c r="CJ151" s="156"/>
      <c r="CK151" s="105"/>
      <c r="CL151" s="156"/>
      <c r="CM151" s="156"/>
      <c r="CN151" s="105"/>
    </row>
    <row r="152" ht="9.0" customHeight="1">
      <c r="A152" s="152">
        <f t="shared" si="22"/>
        <v>1</v>
      </c>
      <c r="B152" s="93"/>
      <c r="C152" s="99"/>
      <c r="D152" s="159"/>
      <c r="E152" s="160"/>
      <c r="F152" s="155"/>
      <c r="G152" s="105"/>
      <c r="H152" s="105"/>
      <c r="I152" s="156"/>
      <c r="J152" s="156"/>
      <c r="K152" s="156"/>
      <c r="L152" s="156"/>
      <c r="M152" s="156"/>
      <c r="N152" s="156"/>
      <c r="O152" s="156"/>
      <c r="P152" s="156"/>
      <c r="Q152" s="156"/>
      <c r="R152" s="156"/>
      <c r="S152" s="156"/>
      <c r="T152" s="156"/>
      <c r="U152" s="157"/>
      <c r="V152" s="105"/>
      <c r="W152" s="156"/>
      <c r="X152" s="156"/>
      <c r="Y152" s="156"/>
      <c r="Z152" s="156"/>
      <c r="AA152" s="156"/>
      <c r="AB152" s="156"/>
      <c r="AC152" s="156"/>
      <c r="AD152" s="156"/>
      <c r="AE152" s="156"/>
      <c r="AF152" s="156"/>
      <c r="AG152" s="156"/>
      <c r="AH152" s="156"/>
      <c r="AI152" s="157"/>
      <c r="AJ152" s="105"/>
      <c r="AK152" s="105"/>
      <c r="AL152" s="105"/>
      <c r="AM152" s="105"/>
      <c r="AN152" s="157"/>
      <c r="AO152" s="105"/>
      <c r="AP152" s="105"/>
      <c r="AQ152" s="105"/>
      <c r="AR152" s="105"/>
      <c r="AS152" s="105"/>
      <c r="AT152" s="105"/>
      <c r="AU152" s="105"/>
      <c r="AV152" s="105"/>
      <c r="AW152" s="105"/>
      <c r="AX152" s="105"/>
      <c r="AY152" s="105"/>
      <c r="AZ152" s="105"/>
      <c r="BA152" s="105"/>
      <c r="BB152" s="105"/>
      <c r="BC152" s="105"/>
      <c r="BD152" s="105"/>
      <c r="BE152" s="105"/>
      <c r="BF152" s="105"/>
      <c r="BG152" s="105"/>
      <c r="BH152" s="105"/>
      <c r="BI152" s="105"/>
      <c r="BJ152" s="105"/>
      <c r="BK152" s="105"/>
      <c r="BL152" s="105"/>
      <c r="BM152" s="105"/>
      <c r="BN152" s="105"/>
      <c r="BO152" s="105"/>
      <c r="BP152" s="105"/>
      <c r="BQ152" s="105"/>
      <c r="BR152" s="105"/>
      <c r="BS152" s="105"/>
      <c r="BT152" s="105"/>
      <c r="BU152" s="105"/>
      <c r="BV152" s="105"/>
      <c r="BW152" s="105"/>
      <c r="BX152" s="105"/>
      <c r="BY152" s="105"/>
      <c r="BZ152" s="105"/>
      <c r="CA152" s="158"/>
      <c r="CB152" s="158"/>
      <c r="CC152" s="105" t="str">
        <f>IF($C152="","",(AI152+AN152)*$F$2)</f>
        <v/>
      </c>
      <c r="CD152" s="105" t="str">
        <f>IF($C152="","",U153*$F$2)</f>
        <v/>
      </c>
      <c r="CE152" s="158"/>
      <c r="CF152" s="105"/>
      <c r="CG152" s="156"/>
      <c r="CH152" s="156"/>
      <c r="CI152" s="156"/>
      <c r="CJ152" s="156"/>
      <c r="CK152" s="105"/>
      <c r="CL152" s="156"/>
      <c r="CM152" s="156"/>
      <c r="CN152" s="105"/>
    </row>
    <row r="153" ht="9.0" customHeight="1">
      <c r="A153" s="152">
        <f t="shared" si="22"/>
        <v>1</v>
      </c>
      <c r="B153" s="93"/>
      <c r="C153" s="99"/>
      <c r="D153" s="159"/>
      <c r="E153" s="160"/>
      <c r="F153" s="155"/>
      <c r="G153" s="105"/>
      <c r="H153" s="105"/>
      <c r="I153" s="156"/>
      <c r="J153" s="156"/>
      <c r="K153" s="156"/>
      <c r="L153" s="156"/>
      <c r="M153" s="156"/>
      <c r="N153" s="156"/>
      <c r="O153" s="156"/>
      <c r="P153" s="156"/>
      <c r="Q153" s="156"/>
      <c r="R153" s="156"/>
      <c r="S153" s="156"/>
      <c r="T153" s="156"/>
      <c r="U153" s="157"/>
      <c r="V153" s="105"/>
      <c r="W153" s="156"/>
      <c r="X153" s="156"/>
      <c r="Y153" s="156"/>
      <c r="Z153" s="156"/>
      <c r="AA153" s="156"/>
      <c r="AB153" s="156"/>
      <c r="AC153" s="156"/>
      <c r="AD153" s="156"/>
      <c r="AE153" s="156"/>
      <c r="AF153" s="156"/>
      <c r="AG153" s="156"/>
      <c r="AH153" s="156"/>
      <c r="AI153" s="157"/>
      <c r="AJ153" s="105"/>
      <c r="AK153" s="105"/>
      <c r="AL153" s="105"/>
      <c r="AM153" s="105"/>
      <c r="AN153" s="157"/>
      <c r="AO153" s="105"/>
      <c r="AP153" s="105"/>
      <c r="AQ153" s="105"/>
      <c r="AR153" s="105"/>
      <c r="AS153" s="105"/>
      <c r="AT153" s="105"/>
      <c r="AU153" s="105"/>
      <c r="AV153" s="105"/>
      <c r="AW153" s="105"/>
      <c r="AX153" s="105"/>
      <c r="AY153" s="105"/>
      <c r="AZ153" s="105"/>
      <c r="BA153" s="105"/>
      <c r="BB153" s="105"/>
      <c r="BC153" s="105"/>
      <c r="BD153" s="105"/>
      <c r="BE153" s="105"/>
      <c r="BF153" s="105"/>
      <c r="BG153" s="105"/>
      <c r="BH153" s="105"/>
      <c r="BI153" s="105"/>
      <c r="BJ153" s="105"/>
      <c r="BK153" s="105"/>
      <c r="BL153" s="105"/>
      <c r="BM153" s="105"/>
      <c r="BN153" s="105"/>
      <c r="BO153" s="105"/>
      <c r="BP153" s="105"/>
      <c r="BQ153" s="105"/>
      <c r="BR153" s="105"/>
      <c r="BS153" s="105"/>
      <c r="BT153" s="105"/>
      <c r="BU153" s="105"/>
      <c r="BV153" s="105"/>
      <c r="BW153" s="105"/>
      <c r="BX153" s="105"/>
      <c r="BY153" s="105"/>
      <c r="BZ153" s="105"/>
      <c r="CA153" s="158"/>
      <c r="CB153" s="158"/>
      <c r="CC153" s="158"/>
      <c r="CD153" s="158"/>
      <c r="CE153" s="158"/>
      <c r="CF153" s="105"/>
      <c r="CG153" s="156"/>
      <c r="CH153" s="156"/>
      <c r="CI153" s="156"/>
      <c r="CJ153" s="156"/>
      <c r="CK153" s="105"/>
      <c r="CL153" s="156"/>
      <c r="CM153" s="156"/>
      <c r="CN153" s="105"/>
    </row>
    <row r="154" ht="9.0" customHeight="1">
      <c r="A154" s="152">
        <f t="shared" si="22"/>
        <v>0</v>
      </c>
      <c r="B154" s="93"/>
      <c r="C154" s="99"/>
      <c r="D154" s="159"/>
      <c r="E154" s="160"/>
      <c r="F154" s="155"/>
      <c r="G154" s="105"/>
      <c r="H154" s="105"/>
      <c r="I154" s="156"/>
      <c r="J154" s="156"/>
      <c r="K154" s="156"/>
      <c r="L154" s="156"/>
      <c r="M154" s="156"/>
      <c r="N154" s="156"/>
      <c r="O154" s="156"/>
      <c r="P154" s="156"/>
      <c r="Q154" s="156"/>
      <c r="R154" s="156"/>
      <c r="S154" s="156"/>
      <c r="T154" s="156"/>
      <c r="U154" s="157"/>
      <c r="V154" s="105"/>
      <c r="W154" s="156"/>
      <c r="X154" s="156"/>
      <c r="Y154" s="156"/>
      <c r="Z154" s="156"/>
      <c r="AA154" s="156"/>
      <c r="AB154" s="156"/>
      <c r="AC154" s="156"/>
      <c r="AD154" s="156"/>
      <c r="AE154" s="156"/>
      <c r="AF154" s="156"/>
      <c r="AG154" s="156"/>
      <c r="AH154" s="156"/>
      <c r="AI154" s="157"/>
      <c r="AJ154" s="105"/>
      <c r="AK154" s="105"/>
      <c r="AL154" s="105"/>
      <c r="AM154" s="105"/>
      <c r="AN154" s="157"/>
      <c r="AO154" s="105"/>
      <c r="AP154" s="105"/>
      <c r="AQ154" s="105"/>
      <c r="AR154" s="105"/>
      <c r="AS154" s="105"/>
      <c r="AT154" s="105"/>
      <c r="AU154" s="105"/>
      <c r="AV154" s="105"/>
      <c r="AW154" s="105"/>
      <c r="AX154" s="105"/>
      <c r="AY154" s="105"/>
      <c r="AZ154" s="105"/>
      <c r="BA154" s="105"/>
      <c r="BB154" s="105"/>
      <c r="BC154" s="105"/>
      <c r="BD154" s="105"/>
      <c r="BE154" s="105"/>
      <c r="BF154" s="105"/>
      <c r="BG154" s="105"/>
      <c r="BH154" s="105"/>
      <c r="BI154" s="105"/>
      <c r="BJ154" s="105"/>
      <c r="BK154" s="105"/>
      <c r="BL154" s="105"/>
      <c r="BM154" s="105"/>
      <c r="BN154" s="105"/>
      <c r="BO154" s="105"/>
      <c r="BP154" s="105"/>
      <c r="BQ154" s="105"/>
      <c r="BR154" s="105"/>
      <c r="BS154" s="105"/>
      <c r="BT154" s="105"/>
      <c r="BU154" s="105"/>
      <c r="BV154" s="105"/>
      <c r="BW154" s="105"/>
      <c r="BX154" s="105"/>
      <c r="BY154" s="105"/>
      <c r="BZ154" s="105"/>
      <c r="CA154" s="158"/>
      <c r="CB154" s="158"/>
      <c r="CC154" s="105" t="str">
        <f>IF($C154="","",(AI154+AN154)*$F$2)</f>
        <v/>
      </c>
      <c r="CD154" s="105" t="str">
        <f>IF($C154="","",U155*$F$2)</f>
        <v/>
      </c>
      <c r="CE154" s="158"/>
      <c r="CF154" s="105"/>
      <c r="CG154" s="156"/>
      <c r="CH154" s="156"/>
      <c r="CI154" s="156"/>
      <c r="CJ154" s="156"/>
      <c r="CK154" s="105"/>
      <c r="CL154" s="156"/>
      <c r="CM154" s="156"/>
      <c r="CN154" s="105"/>
    </row>
    <row r="155" ht="9.0" customHeight="1">
      <c r="A155" s="152">
        <f t="shared" si="22"/>
        <v>0</v>
      </c>
      <c r="B155" s="93"/>
      <c r="C155" s="99"/>
      <c r="D155" s="159"/>
      <c r="E155" s="160"/>
      <c r="F155" s="155"/>
      <c r="G155" s="105"/>
      <c r="H155" s="105"/>
      <c r="I155" s="156"/>
      <c r="J155" s="156"/>
      <c r="K155" s="156"/>
      <c r="L155" s="156"/>
      <c r="M155" s="156"/>
      <c r="N155" s="156"/>
      <c r="O155" s="156"/>
      <c r="P155" s="156"/>
      <c r="Q155" s="156"/>
      <c r="R155" s="156"/>
      <c r="S155" s="156"/>
      <c r="T155" s="156"/>
      <c r="U155" s="157"/>
      <c r="V155" s="105"/>
      <c r="W155" s="156"/>
      <c r="X155" s="156"/>
      <c r="Y155" s="156"/>
      <c r="Z155" s="156"/>
      <c r="AA155" s="156"/>
      <c r="AB155" s="156"/>
      <c r="AC155" s="156"/>
      <c r="AD155" s="156"/>
      <c r="AE155" s="156"/>
      <c r="AF155" s="156"/>
      <c r="AG155" s="156"/>
      <c r="AH155" s="156"/>
      <c r="AI155" s="157"/>
      <c r="AJ155" s="105"/>
      <c r="AK155" s="105"/>
      <c r="AL155" s="105"/>
      <c r="AM155" s="105"/>
      <c r="AN155" s="157"/>
      <c r="AO155" s="105"/>
      <c r="AP155" s="105"/>
      <c r="AQ155" s="105"/>
      <c r="AR155" s="105"/>
      <c r="AS155" s="105"/>
      <c r="AT155" s="105"/>
      <c r="AU155" s="105"/>
      <c r="AV155" s="105"/>
      <c r="AW155" s="105"/>
      <c r="AX155" s="105"/>
      <c r="AY155" s="105"/>
      <c r="AZ155" s="105"/>
      <c r="BA155" s="105"/>
      <c r="BB155" s="105"/>
      <c r="BC155" s="105"/>
      <c r="BD155" s="105"/>
      <c r="BE155" s="105"/>
      <c r="BF155" s="105"/>
      <c r="BG155" s="105"/>
      <c r="BH155" s="105"/>
      <c r="BI155" s="105"/>
      <c r="BJ155" s="105"/>
      <c r="BK155" s="105"/>
      <c r="BL155" s="105"/>
      <c r="BM155" s="105"/>
      <c r="BN155" s="105"/>
      <c r="BO155" s="105"/>
      <c r="BP155" s="105"/>
      <c r="BQ155" s="105"/>
      <c r="BR155" s="105"/>
      <c r="BS155" s="105"/>
      <c r="BT155" s="105"/>
      <c r="BU155" s="105"/>
      <c r="BV155" s="105"/>
      <c r="BW155" s="105"/>
      <c r="BX155" s="105"/>
      <c r="BY155" s="105"/>
      <c r="BZ155" s="105"/>
      <c r="CA155" s="158"/>
      <c r="CB155" s="158"/>
      <c r="CC155" s="158"/>
      <c r="CD155" s="158"/>
      <c r="CE155" s="158"/>
      <c r="CF155" s="105"/>
      <c r="CG155" s="156"/>
      <c r="CH155" s="156"/>
      <c r="CI155" s="156"/>
      <c r="CJ155" s="156"/>
      <c r="CK155" s="105"/>
      <c r="CL155" s="156"/>
      <c r="CM155" s="156"/>
      <c r="CN155" s="105"/>
    </row>
    <row r="156" ht="9.0" customHeight="1">
      <c r="A156" s="152">
        <f t="shared" si="22"/>
        <v>1</v>
      </c>
      <c r="B156" s="93"/>
      <c r="C156" s="99"/>
      <c r="D156" s="159"/>
      <c r="E156" s="160"/>
      <c r="F156" s="155"/>
      <c r="G156" s="105"/>
      <c r="H156" s="105"/>
      <c r="I156" s="156"/>
      <c r="J156" s="156"/>
      <c r="K156" s="156"/>
      <c r="L156" s="156"/>
      <c r="M156" s="156"/>
      <c r="N156" s="156"/>
      <c r="O156" s="156"/>
      <c r="P156" s="156"/>
      <c r="Q156" s="156"/>
      <c r="R156" s="156"/>
      <c r="S156" s="156"/>
      <c r="T156" s="156"/>
      <c r="U156" s="157"/>
      <c r="V156" s="105"/>
      <c r="W156" s="156"/>
      <c r="X156" s="156"/>
      <c r="Y156" s="156"/>
      <c r="Z156" s="156"/>
      <c r="AA156" s="156"/>
      <c r="AB156" s="156"/>
      <c r="AC156" s="156"/>
      <c r="AD156" s="156"/>
      <c r="AE156" s="156"/>
      <c r="AF156" s="156"/>
      <c r="AG156" s="156"/>
      <c r="AH156" s="156"/>
      <c r="AI156" s="157"/>
      <c r="AJ156" s="105"/>
      <c r="AK156" s="105"/>
      <c r="AL156" s="105"/>
      <c r="AM156" s="105"/>
      <c r="AN156" s="157"/>
      <c r="AO156" s="105"/>
      <c r="AP156" s="105"/>
      <c r="AQ156" s="105"/>
      <c r="AR156" s="105"/>
      <c r="AS156" s="105"/>
      <c r="AT156" s="105"/>
      <c r="AU156" s="105"/>
      <c r="AV156" s="105"/>
      <c r="AW156" s="105"/>
      <c r="AX156" s="105"/>
      <c r="AY156" s="105"/>
      <c r="AZ156" s="105"/>
      <c r="BA156" s="105"/>
      <c r="BB156" s="105"/>
      <c r="BC156" s="105"/>
      <c r="BD156" s="105"/>
      <c r="BE156" s="105"/>
      <c r="BF156" s="105"/>
      <c r="BG156" s="105"/>
      <c r="BH156" s="105"/>
      <c r="BI156" s="105"/>
      <c r="BJ156" s="105"/>
      <c r="BK156" s="105"/>
      <c r="BL156" s="105"/>
      <c r="BM156" s="105"/>
      <c r="BN156" s="105"/>
      <c r="BO156" s="105"/>
      <c r="BP156" s="105"/>
      <c r="BQ156" s="105"/>
      <c r="BR156" s="105"/>
      <c r="BS156" s="105"/>
      <c r="BT156" s="105"/>
      <c r="BU156" s="105"/>
      <c r="BV156" s="105"/>
      <c r="BW156" s="105"/>
      <c r="BX156" s="105"/>
      <c r="BY156" s="105"/>
      <c r="BZ156" s="105"/>
      <c r="CA156" s="158"/>
      <c r="CB156" s="158"/>
      <c r="CC156" s="105" t="str">
        <f>IF($C156="","",(AI156+AN156)*$F$2)</f>
        <v/>
      </c>
      <c r="CD156" s="105" t="str">
        <f>IF($C156="","",U157*$F$2)</f>
        <v/>
      </c>
      <c r="CE156" s="158"/>
      <c r="CF156" s="105"/>
      <c r="CG156" s="156"/>
      <c r="CH156" s="156"/>
      <c r="CI156" s="156"/>
      <c r="CJ156" s="156"/>
      <c r="CK156" s="105"/>
      <c r="CL156" s="156"/>
      <c r="CM156" s="156"/>
      <c r="CN156" s="105"/>
    </row>
    <row r="157" ht="9.0" customHeight="1">
      <c r="A157" s="152">
        <f t="shared" si="22"/>
        <v>1</v>
      </c>
      <c r="B157" s="93"/>
      <c r="C157" s="99"/>
      <c r="D157" s="159"/>
      <c r="E157" s="160"/>
      <c r="F157" s="155"/>
      <c r="G157" s="105"/>
      <c r="H157" s="105"/>
      <c r="I157" s="156"/>
      <c r="J157" s="156"/>
      <c r="K157" s="156"/>
      <c r="L157" s="156"/>
      <c r="M157" s="156"/>
      <c r="N157" s="156"/>
      <c r="O157" s="156"/>
      <c r="P157" s="156"/>
      <c r="Q157" s="156"/>
      <c r="R157" s="156"/>
      <c r="S157" s="156"/>
      <c r="T157" s="156"/>
      <c r="U157" s="157"/>
      <c r="V157" s="105"/>
      <c r="W157" s="156"/>
      <c r="X157" s="156"/>
      <c r="Y157" s="156"/>
      <c r="Z157" s="156"/>
      <c r="AA157" s="156"/>
      <c r="AB157" s="156"/>
      <c r="AC157" s="156"/>
      <c r="AD157" s="156"/>
      <c r="AE157" s="156"/>
      <c r="AF157" s="156"/>
      <c r="AG157" s="156"/>
      <c r="AH157" s="156"/>
      <c r="AI157" s="157"/>
      <c r="AJ157" s="105"/>
      <c r="AK157" s="105"/>
      <c r="AL157" s="105"/>
      <c r="AM157" s="105"/>
      <c r="AN157" s="157"/>
      <c r="AO157" s="105"/>
      <c r="AP157" s="105"/>
      <c r="AQ157" s="105"/>
      <c r="AR157" s="105"/>
      <c r="AS157" s="105"/>
      <c r="AT157" s="105"/>
      <c r="AU157" s="105"/>
      <c r="AV157" s="105"/>
      <c r="AW157" s="105"/>
      <c r="AX157" s="105"/>
      <c r="AY157" s="105"/>
      <c r="AZ157" s="105"/>
      <c r="BA157" s="105"/>
      <c r="BB157" s="105"/>
      <c r="BC157" s="105"/>
      <c r="BD157" s="105"/>
      <c r="BE157" s="105"/>
      <c r="BF157" s="105"/>
      <c r="BG157" s="105"/>
      <c r="BH157" s="105"/>
      <c r="BI157" s="105"/>
      <c r="BJ157" s="105"/>
      <c r="BK157" s="105"/>
      <c r="BL157" s="105"/>
      <c r="BM157" s="105"/>
      <c r="BN157" s="105"/>
      <c r="BO157" s="105"/>
      <c r="BP157" s="105"/>
      <c r="BQ157" s="105"/>
      <c r="BR157" s="105"/>
      <c r="BS157" s="105"/>
      <c r="BT157" s="105"/>
      <c r="BU157" s="105"/>
      <c r="BV157" s="105"/>
      <c r="BW157" s="105"/>
      <c r="BX157" s="105"/>
      <c r="BY157" s="105"/>
      <c r="BZ157" s="105"/>
      <c r="CA157" s="158"/>
      <c r="CB157" s="158"/>
      <c r="CC157" s="158"/>
      <c r="CD157" s="158"/>
      <c r="CE157" s="158"/>
      <c r="CF157" s="105"/>
      <c r="CG157" s="156"/>
      <c r="CH157" s="156"/>
      <c r="CI157" s="156"/>
      <c r="CJ157" s="156"/>
      <c r="CK157" s="105"/>
      <c r="CL157" s="156"/>
      <c r="CM157" s="156"/>
      <c r="CN157" s="105"/>
    </row>
    <row r="158" ht="9.0" customHeight="1">
      <c r="A158" s="152">
        <f t="shared" si="22"/>
        <v>0</v>
      </c>
      <c r="B158" s="93"/>
      <c r="C158" s="99"/>
      <c r="D158" s="159"/>
      <c r="E158" s="160"/>
      <c r="F158" s="155"/>
      <c r="G158" s="105"/>
      <c r="H158" s="105"/>
      <c r="I158" s="156"/>
      <c r="J158" s="156"/>
      <c r="K158" s="156"/>
      <c r="L158" s="156"/>
      <c r="M158" s="156"/>
      <c r="N158" s="156"/>
      <c r="O158" s="156"/>
      <c r="P158" s="156"/>
      <c r="Q158" s="156"/>
      <c r="R158" s="156"/>
      <c r="S158" s="156"/>
      <c r="T158" s="156"/>
      <c r="U158" s="157"/>
      <c r="V158" s="105"/>
      <c r="W158" s="156"/>
      <c r="X158" s="156"/>
      <c r="Y158" s="156"/>
      <c r="Z158" s="156"/>
      <c r="AA158" s="156"/>
      <c r="AB158" s="156"/>
      <c r="AC158" s="156"/>
      <c r="AD158" s="156"/>
      <c r="AE158" s="156"/>
      <c r="AF158" s="156"/>
      <c r="AG158" s="156"/>
      <c r="AH158" s="156"/>
      <c r="AI158" s="157"/>
      <c r="AJ158" s="105"/>
      <c r="AK158" s="105"/>
      <c r="AL158" s="105"/>
      <c r="AM158" s="105"/>
      <c r="AN158" s="157"/>
      <c r="AO158" s="105"/>
      <c r="AP158" s="105"/>
      <c r="AQ158" s="105"/>
      <c r="AR158" s="105"/>
      <c r="AS158" s="105"/>
      <c r="AT158" s="105"/>
      <c r="AU158" s="105"/>
      <c r="AV158" s="105"/>
      <c r="AW158" s="105"/>
      <c r="AX158" s="105"/>
      <c r="AY158" s="105"/>
      <c r="AZ158" s="105"/>
      <c r="BA158" s="105"/>
      <c r="BB158" s="105"/>
      <c r="BC158" s="105"/>
      <c r="BD158" s="105"/>
      <c r="BE158" s="105"/>
      <c r="BF158" s="105"/>
      <c r="BG158" s="105"/>
      <c r="BH158" s="105"/>
      <c r="BI158" s="105"/>
      <c r="BJ158" s="105"/>
      <c r="BK158" s="105"/>
      <c r="BL158" s="105"/>
      <c r="BM158" s="105"/>
      <c r="BN158" s="105"/>
      <c r="BO158" s="105"/>
      <c r="BP158" s="105"/>
      <c r="BQ158" s="105"/>
      <c r="BR158" s="105"/>
      <c r="BS158" s="105"/>
      <c r="BT158" s="105"/>
      <c r="BU158" s="105"/>
      <c r="BV158" s="105"/>
      <c r="BW158" s="105"/>
      <c r="BX158" s="105"/>
      <c r="BY158" s="105"/>
      <c r="BZ158" s="105"/>
      <c r="CA158" s="158"/>
      <c r="CB158" s="158"/>
      <c r="CC158" s="105" t="str">
        <f>IF($C158="","",(AI158+AN158)*$F$2)</f>
        <v/>
      </c>
      <c r="CD158" s="105" t="str">
        <f>IF($C158="","",U159*$F$2)</f>
        <v/>
      </c>
      <c r="CE158" s="158"/>
      <c r="CF158" s="105"/>
      <c r="CG158" s="156"/>
      <c r="CH158" s="156"/>
      <c r="CI158" s="156"/>
      <c r="CJ158" s="156"/>
      <c r="CK158" s="105"/>
      <c r="CL158" s="156"/>
      <c r="CM158" s="156"/>
      <c r="CN158" s="105"/>
    </row>
    <row r="159" ht="9.0" customHeight="1">
      <c r="A159" s="152">
        <f t="shared" si="22"/>
        <v>0</v>
      </c>
      <c r="B159" s="93"/>
      <c r="C159" s="99"/>
      <c r="D159" s="159"/>
      <c r="E159" s="160"/>
      <c r="F159" s="155"/>
      <c r="G159" s="105"/>
      <c r="H159" s="105"/>
      <c r="I159" s="156"/>
      <c r="J159" s="156"/>
      <c r="K159" s="156"/>
      <c r="L159" s="156"/>
      <c r="M159" s="156"/>
      <c r="N159" s="156"/>
      <c r="O159" s="156"/>
      <c r="P159" s="156"/>
      <c r="Q159" s="156"/>
      <c r="R159" s="156"/>
      <c r="S159" s="156"/>
      <c r="T159" s="156"/>
      <c r="U159" s="157"/>
      <c r="V159" s="105"/>
      <c r="W159" s="156"/>
      <c r="X159" s="156"/>
      <c r="Y159" s="156"/>
      <c r="Z159" s="156"/>
      <c r="AA159" s="156"/>
      <c r="AB159" s="156"/>
      <c r="AC159" s="156"/>
      <c r="AD159" s="156"/>
      <c r="AE159" s="156"/>
      <c r="AF159" s="156"/>
      <c r="AG159" s="156"/>
      <c r="AH159" s="156"/>
      <c r="AI159" s="157"/>
      <c r="AJ159" s="105"/>
      <c r="AK159" s="105"/>
      <c r="AL159" s="105"/>
      <c r="AM159" s="105"/>
      <c r="AN159" s="157"/>
      <c r="AO159" s="105"/>
      <c r="AP159" s="105"/>
      <c r="AQ159" s="105"/>
      <c r="AR159" s="105"/>
      <c r="AS159" s="105"/>
      <c r="AT159" s="105"/>
      <c r="AU159" s="105"/>
      <c r="AV159" s="105"/>
      <c r="AW159" s="105"/>
      <c r="AX159" s="105"/>
      <c r="AY159" s="105"/>
      <c r="AZ159" s="105"/>
      <c r="BA159" s="105"/>
      <c r="BB159" s="105"/>
      <c r="BC159" s="105"/>
      <c r="BD159" s="105"/>
      <c r="BE159" s="105"/>
      <c r="BF159" s="105"/>
      <c r="BG159" s="105"/>
      <c r="BH159" s="105"/>
      <c r="BI159" s="105"/>
      <c r="BJ159" s="105"/>
      <c r="BK159" s="105"/>
      <c r="BL159" s="105"/>
      <c r="BM159" s="105"/>
      <c r="BN159" s="105"/>
      <c r="BO159" s="105"/>
      <c r="BP159" s="105"/>
      <c r="BQ159" s="105"/>
      <c r="BR159" s="105"/>
      <c r="BS159" s="105"/>
      <c r="BT159" s="105"/>
      <c r="BU159" s="105"/>
      <c r="BV159" s="105"/>
      <c r="BW159" s="105"/>
      <c r="BX159" s="105"/>
      <c r="BY159" s="105"/>
      <c r="BZ159" s="105"/>
      <c r="CA159" s="158"/>
      <c r="CB159" s="158"/>
      <c r="CC159" s="158"/>
      <c r="CD159" s="158"/>
      <c r="CE159" s="158"/>
      <c r="CF159" s="105"/>
      <c r="CG159" s="156"/>
      <c r="CH159" s="156"/>
      <c r="CI159" s="156"/>
      <c r="CJ159" s="156"/>
      <c r="CK159" s="105"/>
      <c r="CL159" s="156"/>
      <c r="CM159" s="156"/>
      <c r="CN159" s="105"/>
    </row>
    <row r="160" ht="9.0" customHeight="1">
      <c r="A160" s="152">
        <f t="shared" si="22"/>
        <v>1</v>
      </c>
      <c r="B160" s="93"/>
      <c r="C160" s="99"/>
      <c r="D160" s="159"/>
      <c r="E160" s="160"/>
      <c r="F160" s="155"/>
      <c r="G160" s="105"/>
      <c r="H160" s="105"/>
      <c r="I160" s="156"/>
      <c r="J160" s="156"/>
      <c r="K160" s="156"/>
      <c r="L160" s="156"/>
      <c r="M160" s="156"/>
      <c r="N160" s="156"/>
      <c r="O160" s="156"/>
      <c r="P160" s="156"/>
      <c r="Q160" s="156"/>
      <c r="R160" s="156"/>
      <c r="S160" s="156"/>
      <c r="T160" s="156"/>
      <c r="U160" s="157"/>
      <c r="V160" s="105"/>
      <c r="W160" s="156"/>
      <c r="X160" s="156"/>
      <c r="Y160" s="156"/>
      <c r="Z160" s="156"/>
      <c r="AA160" s="156"/>
      <c r="AB160" s="156"/>
      <c r="AC160" s="156"/>
      <c r="AD160" s="156"/>
      <c r="AE160" s="156"/>
      <c r="AF160" s="156"/>
      <c r="AG160" s="156"/>
      <c r="AH160" s="156"/>
      <c r="AI160" s="157"/>
      <c r="AJ160" s="105"/>
      <c r="AK160" s="105"/>
      <c r="AL160" s="105"/>
      <c r="AM160" s="105"/>
      <c r="AN160" s="157"/>
      <c r="AO160" s="105"/>
      <c r="AP160" s="105"/>
      <c r="AQ160" s="105"/>
      <c r="AR160" s="105"/>
      <c r="AS160" s="105"/>
      <c r="AT160" s="105"/>
      <c r="AU160" s="105"/>
      <c r="AV160" s="105"/>
      <c r="AW160" s="105"/>
      <c r="AX160" s="105"/>
      <c r="AY160" s="105"/>
      <c r="AZ160" s="105"/>
      <c r="BA160" s="105"/>
      <c r="BB160" s="105"/>
      <c r="BC160" s="105"/>
      <c r="BD160" s="105"/>
      <c r="BE160" s="105"/>
      <c r="BF160" s="105"/>
      <c r="BG160" s="105"/>
      <c r="BH160" s="105"/>
      <c r="BI160" s="105"/>
      <c r="BJ160" s="105"/>
      <c r="BK160" s="105"/>
      <c r="BL160" s="105"/>
      <c r="BM160" s="105"/>
      <c r="BN160" s="105"/>
      <c r="BO160" s="105"/>
      <c r="BP160" s="105"/>
      <c r="BQ160" s="105"/>
      <c r="BR160" s="105"/>
      <c r="BS160" s="105"/>
      <c r="BT160" s="105"/>
      <c r="BU160" s="105"/>
      <c r="BV160" s="105"/>
      <c r="BW160" s="105"/>
      <c r="BX160" s="105"/>
      <c r="BY160" s="105"/>
      <c r="BZ160" s="105"/>
      <c r="CA160" s="158"/>
      <c r="CB160" s="158"/>
      <c r="CC160" s="105" t="str">
        <f>IF($C160="","",(AI160+AN160)*$F$2)</f>
        <v/>
      </c>
      <c r="CD160" s="105" t="str">
        <f>IF($C160="","",U161*$F$2)</f>
        <v/>
      </c>
      <c r="CE160" s="158"/>
      <c r="CF160" s="105"/>
      <c r="CG160" s="156"/>
      <c r="CH160" s="156"/>
      <c r="CI160" s="156"/>
      <c r="CJ160" s="156"/>
      <c r="CK160" s="105"/>
      <c r="CL160" s="156"/>
      <c r="CM160" s="156"/>
      <c r="CN160" s="105"/>
    </row>
    <row r="161" ht="9.0" customHeight="1">
      <c r="A161" s="152">
        <f t="shared" si="22"/>
        <v>1</v>
      </c>
      <c r="B161" s="93"/>
      <c r="C161" s="99"/>
      <c r="D161" s="159"/>
      <c r="E161" s="160"/>
      <c r="F161" s="155"/>
      <c r="G161" s="105"/>
      <c r="H161" s="105"/>
      <c r="I161" s="156"/>
      <c r="J161" s="156"/>
      <c r="K161" s="156"/>
      <c r="L161" s="156"/>
      <c r="M161" s="156"/>
      <c r="N161" s="156"/>
      <c r="O161" s="156"/>
      <c r="P161" s="156"/>
      <c r="Q161" s="156"/>
      <c r="R161" s="156"/>
      <c r="S161" s="156"/>
      <c r="T161" s="156"/>
      <c r="U161" s="157"/>
      <c r="V161" s="105"/>
      <c r="W161" s="156"/>
      <c r="X161" s="156"/>
      <c r="Y161" s="156"/>
      <c r="Z161" s="156"/>
      <c r="AA161" s="156"/>
      <c r="AB161" s="156"/>
      <c r="AC161" s="156"/>
      <c r="AD161" s="156"/>
      <c r="AE161" s="156"/>
      <c r="AF161" s="156"/>
      <c r="AG161" s="156"/>
      <c r="AH161" s="156"/>
      <c r="AI161" s="157"/>
      <c r="AJ161" s="105"/>
      <c r="AK161" s="105"/>
      <c r="AL161" s="105"/>
      <c r="AM161" s="105"/>
      <c r="AN161" s="157"/>
      <c r="AO161" s="105"/>
      <c r="AP161" s="105"/>
      <c r="AQ161" s="105"/>
      <c r="AR161" s="105"/>
      <c r="AS161" s="105"/>
      <c r="AT161" s="105"/>
      <c r="AU161" s="105"/>
      <c r="AV161" s="105"/>
      <c r="AW161" s="105"/>
      <c r="AX161" s="105"/>
      <c r="AY161" s="105"/>
      <c r="AZ161" s="105"/>
      <c r="BA161" s="105"/>
      <c r="BB161" s="105"/>
      <c r="BC161" s="105"/>
      <c r="BD161" s="105"/>
      <c r="BE161" s="105"/>
      <c r="BF161" s="105"/>
      <c r="BG161" s="105"/>
      <c r="BH161" s="105"/>
      <c r="BI161" s="105"/>
      <c r="BJ161" s="105"/>
      <c r="BK161" s="105"/>
      <c r="BL161" s="105"/>
      <c r="BM161" s="105"/>
      <c r="BN161" s="105"/>
      <c r="BO161" s="105"/>
      <c r="BP161" s="105"/>
      <c r="BQ161" s="105"/>
      <c r="BR161" s="105"/>
      <c r="BS161" s="105"/>
      <c r="BT161" s="105"/>
      <c r="BU161" s="105"/>
      <c r="BV161" s="105"/>
      <c r="BW161" s="105"/>
      <c r="BX161" s="105"/>
      <c r="BY161" s="105"/>
      <c r="BZ161" s="105"/>
      <c r="CA161" s="158"/>
      <c r="CB161" s="158"/>
      <c r="CC161" s="158"/>
      <c r="CD161" s="158"/>
      <c r="CE161" s="158"/>
      <c r="CF161" s="105"/>
      <c r="CG161" s="156"/>
      <c r="CH161" s="156"/>
      <c r="CI161" s="156"/>
      <c r="CJ161" s="156"/>
      <c r="CK161" s="105"/>
      <c r="CL161" s="156"/>
      <c r="CM161" s="156"/>
      <c r="CN161" s="105"/>
    </row>
    <row r="162" ht="9.0" customHeight="1">
      <c r="A162" s="152">
        <f t="shared" si="22"/>
        <v>0</v>
      </c>
      <c r="B162" s="93"/>
      <c r="C162" s="99"/>
      <c r="D162" s="159"/>
      <c r="E162" s="160"/>
      <c r="F162" s="155"/>
      <c r="G162" s="105"/>
      <c r="H162" s="105"/>
      <c r="I162" s="156"/>
      <c r="J162" s="156"/>
      <c r="K162" s="156"/>
      <c r="L162" s="156"/>
      <c r="M162" s="156"/>
      <c r="N162" s="156"/>
      <c r="O162" s="156"/>
      <c r="P162" s="156"/>
      <c r="Q162" s="156"/>
      <c r="R162" s="156"/>
      <c r="S162" s="156"/>
      <c r="T162" s="156"/>
      <c r="U162" s="157"/>
      <c r="V162" s="105"/>
      <c r="W162" s="156"/>
      <c r="X162" s="156"/>
      <c r="Y162" s="156"/>
      <c r="Z162" s="156"/>
      <c r="AA162" s="156"/>
      <c r="AB162" s="156"/>
      <c r="AC162" s="156"/>
      <c r="AD162" s="156"/>
      <c r="AE162" s="156"/>
      <c r="AF162" s="156"/>
      <c r="AG162" s="156"/>
      <c r="AH162" s="156"/>
      <c r="AI162" s="157"/>
      <c r="AJ162" s="105"/>
      <c r="AK162" s="105"/>
      <c r="AL162" s="105"/>
      <c r="AM162" s="105"/>
      <c r="AN162" s="157"/>
      <c r="AO162" s="105"/>
      <c r="AP162" s="105"/>
      <c r="AQ162" s="105"/>
      <c r="AR162" s="105"/>
      <c r="AS162" s="105"/>
      <c r="AT162" s="105"/>
      <c r="AU162" s="105"/>
      <c r="AV162" s="105"/>
      <c r="AW162" s="105"/>
      <c r="AX162" s="105"/>
      <c r="AY162" s="105"/>
      <c r="AZ162" s="105"/>
      <c r="BA162" s="105"/>
      <c r="BB162" s="105"/>
      <c r="BC162" s="105"/>
      <c r="BD162" s="105"/>
      <c r="BE162" s="105"/>
      <c r="BF162" s="105"/>
      <c r="BG162" s="105"/>
      <c r="BH162" s="105"/>
      <c r="BI162" s="105"/>
      <c r="BJ162" s="105"/>
      <c r="BK162" s="105"/>
      <c r="BL162" s="105"/>
      <c r="BM162" s="105"/>
      <c r="BN162" s="105"/>
      <c r="BO162" s="105"/>
      <c r="BP162" s="105"/>
      <c r="BQ162" s="105"/>
      <c r="BR162" s="105"/>
      <c r="BS162" s="105"/>
      <c r="BT162" s="105"/>
      <c r="BU162" s="105"/>
      <c r="BV162" s="105"/>
      <c r="BW162" s="105"/>
      <c r="BX162" s="105"/>
      <c r="BY162" s="105"/>
      <c r="BZ162" s="105"/>
      <c r="CA162" s="158"/>
      <c r="CB162" s="158"/>
      <c r="CC162" s="105" t="str">
        <f>IF($C162="","",(AI162+AN162)*$F$2)</f>
        <v/>
      </c>
      <c r="CD162" s="105" t="str">
        <f>IF($C162="","",U163*$F$2)</f>
        <v/>
      </c>
      <c r="CE162" s="158"/>
      <c r="CF162" s="105"/>
      <c r="CG162" s="156"/>
      <c r="CH162" s="156"/>
      <c r="CI162" s="156"/>
      <c r="CJ162" s="156"/>
      <c r="CK162" s="105"/>
      <c r="CL162" s="156"/>
      <c r="CM162" s="156"/>
      <c r="CN162" s="105"/>
    </row>
    <row r="163" ht="9.0" customHeight="1">
      <c r="A163" s="152">
        <f t="shared" si="22"/>
        <v>0</v>
      </c>
      <c r="B163" s="93"/>
      <c r="C163" s="99"/>
      <c r="D163" s="159"/>
      <c r="E163" s="160"/>
      <c r="F163" s="155"/>
      <c r="G163" s="105"/>
      <c r="H163" s="105"/>
      <c r="I163" s="156"/>
      <c r="J163" s="156"/>
      <c r="K163" s="156"/>
      <c r="L163" s="156"/>
      <c r="M163" s="156"/>
      <c r="N163" s="156"/>
      <c r="O163" s="156"/>
      <c r="P163" s="156"/>
      <c r="Q163" s="156"/>
      <c r="R163" s="156"/>
      <c r="S163" s="156"/>
      <c r="T163" s="156"/>
      <c r="U163" s="157"/>
      <c r="V163" s="105"/>
      <c r="W163" s="156"/>
      <c r="X163" s="156"/>
      <c r="Y163" s="156"/>
      <c r="Z163" s="156"/>
      <c r="AA163" s="156"/>
      <c r="AB163" s="156"/>
      <c r="AC163" s="156"/>
      <c r="AD163" s="156"/>
      <c r="AE163" s="156"/>
      <c r="AF163" s="156"/>
      <c r="AG163" s="156"/>
      <c r="AH163" s="156"/>
      <c r="AI163" s="157"/>
      <c r="AJ163" s="105"/>
      <c r="AK163" s="105"/>
      <c r="AL163" s="105"/>
      <c r="AM163" s="105"/>
      <c r="AN163" s="157"/>
      <c r="AO163" s="105"/>
      <c r="AP163" s="105"/>
      <c r="AQ163" s="105"/>
      <c r="AR163" s="105"/>
      <c r="AS163" s="105"/>
      <c r="AT163" s="105"/>
      <c r="AU163" s="105"/>
      <c r="AV163" s="105"/>
      <c r="AW163" s="105"/>
      <c r="AX163" s="105"/>
      <c r="AY163" s="105"/>
      <c r="AZ163" s="105"/>
      <c r="BA163" s="105"/>
      <c r="BB163" s="105"/>
      <c r="BC163" s="105"/>
      <c r="BD163" s="105"/>
      <c r="BE163" s="105"/>
      <c r="BF163" s="105"/>
      <c r="BG163" s="105"/>
      <c r="BH163" s="105"/>
      <c r="BI163" s="105"/>
      <c r="BJ163" s="105"/>
      <c r="BK163" s="105"/>
      <c r="BL163" s="105"/>
      <c r="BM163" s="105"/>
      <c r="BN163" s="105"/>
      <c r="BO163" s="105"/>
      <c r="BP163" s="105"/>
      <c r="BQ163" s="105"/>
      <c r="BR163" s="105"/>
      <c r="BS163" s="105"/>
      <c r="BT163" s="105"/>
      <c r="BU163" s="105"/>
      <c r="BV163" s="105"/>
      <c r="BW163" s="105"/>
      <c r="BX163" s="105"/>
      <c r="BY163" s="105"/>
      <c r="BZ163" s="105"/>
      <c r="CA163" s="158"/>
      <c r="CB163" s="158"/>
      <c r="CC163" s="158"/>
      <c r="CD163" s="158"/>
      <c r="CE163" s="158"/>
      <c r="CF163" s="105"/>
      <c r="CG163" s="156"/>
      <c r="CH163" s="156"/>
      <c r="CI163" s="156"/>
      <c r="CJ163" s="156"/>
      <c r="CK163" s="105"/>
      <c r="CL163" s="156"/>
      <c r="CM163" s="156"/>
      <c r="CN163" s="105"/>
    </row>
    <row r="164" ht="9.0" customHeight="1">
      <c r="A164" s="152">
        <f t="shared" si="22"/>
        <v>1</v>
      </c>
      <c r="B164" s="93"/>
      <c r="C164" s="99"/>
      <c r="D164" s="159"/>
      <c r="E164" s="160"/>
      <c r="F164" s="155"/>
      <c r="G164" s="105"/>
      <c r="H164" s="105"/>
      <c r="I164" s="156"/>
      <c r="J164" s="156"/>
      <c r="K164" s="156"/>
      <c r="L164" s="156"/>
      <c r="M164" s="156"/>
      <c r="N164" s="156"/>
      <c r="O164" s="156"/>
      <c r="P164" s="156"/>
      <c r="Q164" s="156"/>
      <c r="R164" s="156"/>
      <c r="S164" s="156"/>
      <c r="T164" s="156"/>
      <c r="U164" s="157"/>
      <c r="V164" s="105"/>
      <c r="W164" s="156"/>
      <c r="X164" s="156"/>
      <c r="Y164" s="156"/>
      <c r="Z164" s="156"/>
      <c r="AA164" s="156"/>
      <c r="AB164" s="156"/>
      <c r="AC164" s="156"/>
      <c r="AD164" s="156"/>
      <c r="AE164" s="156"/>
      <c r="AF164" s="156"/>
      <c r="AG164" s="156"/>
      <c r="AH164" s="156"/>
      <c r="AI164" s="157"/>
      <c r="AJ164" s="105"/>
      <c r="AK164" s="105"/>
      <c r="AL164" s="105"/>
      <c r="AM164" s="105"/>
      <c r="AN164" s="157"/>
      <c r="AO164" s="105"/>
      <c r="AP164" s="105"/>
      <c r="AQ164" s="105"/>
      <c r="AR164" s="105"/>
      <c r="AS164" s="105"/>
      <c r="AT164" s="105"/>
      <c r="AU164" s="105"/>
      <c r="AV164" s="105"/>
      <c r="AW164" s="105"/>
      <c r="AX164" s="105"/>
      <c r="AY164" s="105"/>
      <c r="AZ164" s="105"/>
      <c r="BA164" s="105"/>
      <c r="BB164" s="105"/>
      <c r="BC164" s="105"/>
      <c r="BD164" s="105"/>
      <c r="BE164" s="105"/>
      <c r="BF164" s="105"/>
      <c r="BG164" s="105"/>
      <c r="BH164" s="105"/>
      <c r="BI164" s="105"/>
      <c r="BJ164" s="105"/>
      <c r="BK164" s="105"/>
      <c r="BL164" s="105"/>
      <c r="BM164" s="105"/>
      <c r="BN164" s="105"/>
      <c r="BO164" s="105"/>
      <c r="BP164" s="105"/>
      <c r="BQ164" s="105"/>
      <c r="BR164" s="105"/>
      <c r="BS164" s="105"/>
      <c r="BT164" s="105"/>
      <c r="BU164" s="105"/>
      <c r="BV164" s="105"/>
      <c r="BW164" s="105"/>
      <c r="BX164" s="105"/>
      <c r="BY164" s="105"/>
      <c r="BZ164" s="105"/>
      <c r="CA164" s="158"/>
      <c r="CB164" s="158"/>
      <c r="CC164" s="105" t="str">
        <f>IF($C164="","",(AI164+AN164)*$F$2)</f>
        <v/>
      </c>
      <c r="CD164" s="105" t="str">
        <f>IF($C164="","",U165*$F$2)</f>
        <v/>
      </c>
      <c r="CE164" s="158"/>
      <c r="CF164" s="105"/>
      <c r="CG164" s="156"/>
      <c r="CH164" s="156"/>
      <c r="CI164" s="156"/>
      <c r="CJ164" s="156"/>
      <c r="CK164" s="105"/>
      <c r="CL164" s="156"/>
      <c r="CM164" s="156"/>
      <c r="CN164" s="105"/>
    </row>
    <row r="165" ht="9.0" customHeight="1">
      <c r="A165" s="152">
        <f t="shared" si="22"/>
        <v>1</v>
      </c>
      <c r="B165" s="93"/>
      <c r="C165" s="99"/>
      <c r="D165" s="159"/>
      <c r="E165" s="160"/>
      <c r="F165" s="155"/>
      <c r="G165" s="105"/>
      <c r="H165" s="105"/>
      <c r="I165" s="156"/>
      <c r="J165" s="156"/>
      <c r="K165" s="156"/>
      <c r="L165" s="156"/>
      <c r="M165" s="156"/>
      <c r="N165" s="156"/>
      <c r="O165" s="156"/>
      <c r="P165" s="156"/>
      <c r="Q165" s="156"/>
      <c r="R165" s="156"/>
      <c r="S165" s="156"/>
      <c r="T165" s="156"/>
      <c r="U165" s="157"/>
      <c r="V165" s="105"/>
      <c r="W165" s="156"/>
      <c r="X165" s="156"/>
      <c r="Y165" s="156"/>
      <c r="Z165" s="156"/>
      <c r="AA165" s="156"/>
      <c r="AB165" s="156"/>
      <c r="AC165" s="156"/>
      <c r="AD165" s="156"/>
      <c r="AE165" s="156"/>
      <c r="AF165" s="156"/>
      <c r="AG165" s="156"/>
      <c r="AH165" s="156"/>
      <c r="AI165" s="157"/>
      <c r="AJ165" s="105"/>
      <c r="AK165" s="105"/>
      <c r="AL165" s="105"/>
      <c r="AM165" s="105"/>
      <c r="AN165" s="157"/>
      <c r="AO165" s="105"/>
      <c r="AP165" s="105"/>
      <c r="AQ165" s="105"/>
      <c r="AR165" s="105"/>
      <c r="AS165" s="105"/>
      <c r="AT165" s="105"/>
      <c r="AU165" s="105"/>
      <c r="AV165" s="105"/>
      <c r="AW165" s="105"/>
      <c r="AX165" s="105"/>
      <c r="AY165" s="105"/>
      <c r="AZ165" s="105"/>
      <c r="BA165" s="105"/>
      <c r="BB165" s="105"/>
      <c r="BC165" s="105"/>
      <c r="BD165" s="105"/>
      <c r="BE165" s="105"/>
      <c r="BF165" s="105"/>
      <c r="BG165" s="105"/>
      <c r="BH165" s="105"/>
      <c r="BI165" s="105"/>
      <c r="BJ165" s="105"/>
      <c r="BK165" s="105"/>
      <c r="BL165" s="105"/>
      <c r="BM165" s="105"/>
      <c r="BN165" s="105"/>
      <c r="BO165" s="105"/>
      <c r="BP165" s="105"/>
      <c r="BQ165" s="105"/>
      <c r="BR165" s="105"/>
      <c r="BS165" s="105"/>
      <c r="BT165" s="105"/>
      <c r="BU165" s="105"/>
      <c r="BV165" s="105"/>
      <c r="BW165" s="105"/>
      <c r="BX165" s="105"/>
      <c r="BY165" s="105"/>
      <c r="BZ165" s="105"/>
      <c r="CA165" s="158"/>
      <c r="CB165" s="158"/>
      <c r="CC165" s="158"/>
      <c r="CD165" s="158"/>
      <c r="CE165" s="158"/>
      <c r="CF165" s="105"/>
      <c r="CG165" s="156"/>
      <c r="CH165" s="156"/>
      <c r="CI165" s="156"/>
      <c r="CJ165" s="156"/>
      <c r="CK165" s="105"/>
      <c r="CL165" s="156"/>
      <c r="CM165" s="156"/>
      <c r="CN165" s="105"/>
    </row>
    <row r="166" ht="9.0" customHeight="1">
      <c r="A166" s="152">
        <f t="shared" si="22"/>
        <v>0</v>
      </c>
      <c r="B166" s="93"/>
      <c r="C166" s="99"/>
      <c r="D166" s="159"/>
      <c r="E166" s="160"/>
      <c r="F166" s="155"/>
      <c r="G166" s="105"/>
      <c r="H166" s="105"/>
      <c r="I166" s="156"/>
      <c r="J166" s="156"/>
      <c r="K166" s="156"/>
      <c r="L166" s="156"/>
      <c r="M166" s="156"/>
      <c r="N166" s="156"/>
      <c r="O166" s="156"/>
      <c r="P166" s="156"/>
      <c r="Q166" s="156"/>
      <c r="R166" s="156"/>
      <c r="S166" s="156"/>
      <c r="T166" s="156"/>
      <c r="U166" s="157"/>
      <c r="V166" s="105"/>
      <c r="W166" s="156"/>
      <c r="X166" s="156"/>
      <c r="Y166" s="156"/>
      <c r="Z166" s="156"/>
      <c r="AA166" s="156"/>
      <c r="AB166" s="156"/>
      <c r="AC166" s="156"/>
      <c r="AD166" s="156"/>
      <c r="AE166" s="156"/>
      <c r="AF166" s="156"/>
      <c r="AG166" s="156"/>
      <c r="AH166" s="156"/>
      <c r="AI166" s="157"/>
      <c r="AJ166" s="105"/>
      <c r="AK166" s="105"/>
      <c r="AL166" s="105"/>
      <c r="AM166" s="105"/>
      <c r="AN166" s="157"/>
      <c r="AO166" s="105"/>
      <c r="AP166" s="105"/>
      <c r="AQ166" s="105"/>
      <c r="AR166" s="105"/>
      <c r="AS166" s="105"/>
      <c r="AT166" s="105"/>
      <c r="AU166" s="105"/>
      <c r="AV166" s="105"/>
      <c r="AW166" s="105"/>
      <c r="AX166" s="105"/>
      <c r="AY166" s="105"/>
      <c r="AZ166" s="105"/>
      <c r="BA166" s="105"/>
      <c r="BB166" s="105"/>
      <c r="BC166" s="105"/>
      <c r="BD166" s="105"/>
      <c r="BE166" s="105"/>
      <c r="BF166" s="105"/>
      <c r="BG166" s="105"/>
      <c r="BH166" s="105"/>
      <c r="BI166" s="105"/>
      <c r="BJ166" s="105"/>
      <c r="BK166" s="105"/>
      <c r="BL166" s="105"/>
      <c r="BM166" s="105"/>
      <c r="BN166" s="105"/>
      <c r="BO166" s="105"/>
      <c r="BP166" s="105"/>
      <c r="BQ166" s="105"/>
      <c r="BR166" s="105"/>
      <c r="BS166" s="105"/>
      <c r="BT166" s="105"/>
      <c r="BU166" s="105"/>
      <c r="BV166" s="105"/>
      <c r="BW166" s="105"/>
      <c r="BX166" s="105"/>
      <c r="BY166" s="105"/>
      <c r="BZ166" s="105"/>
      <c r="CA166" s="158"/>
      <c r="CB166" s="158"/>
      <c r="CC166" s="105" t="str">
        <f>IF($C166="","",(AI166+AN166)*$F$2)</f>
        <v/>
      </c>
      <c r="CD166" s="105" t="str">
        <f>IF($C166="","",U167*$F$2)</f>
        <v/>
      </c>
      <c r="CE166" s="158"/>
      <c r="CF166" s="105"/>
      <c r="CG166" s="156"/>
      <c r="CH166" s="156"/>
      <c r="CI166" s="156"/>
      <c r="CJ166" s="156"/>
      <c r="CK166" s="105"/>
      <c r="CL166" s="156"/>
      <c r="CM166" s="156"/>
      <c r="CN166" s="105"/>
    </row>
    <row r="167" ht="9.0" customHeight="1">
      <c r="A167" s="152">
        <f t="shared" si="22"/>
        <v>0</v>
      </c>
      <c r="B167" s="93"/>
      <c r="C167" s="99"/>
      <c r="D167" s="159"/>
      <c r="E167" s="160"/>
      <c r="F167" s="155"/>
      <c r="G167" s="105"/>
      <c r="H167" s="105"/>
      <c r="I167" s="156"/>
      <c r="J167" s="156"/>
      <c r="K167" s="156"/>
      <c r="L167" s="156"/>
      <c r="M167" s="156"/>
      <c r="N167" s="156"/>
      <c r="O167" s="156"/>
      <c r="P167" s="156"/>
      <c r="Q167" s="156"/>
      <c r="R167" s="156"/>
      <c r="S167" s="156"/>
      <c r="T167" s="156"/>
      <c r="U167" s="157"/>
      <c r="V167" s="105"/>
      <c r="W167" s="156"/>
      <c r="X167" s="156"/>
      <c r="Y167" s="156"/>
      <c r="Z167" s="156"/>
      <c r="AA167" s="156"/>
      <c r="AB167" s="156"/>
      <c r="AC167" s="156"/>
      <c r="AD167" s="156"/>
      <c r="AE167" s="156"/>
      <c r="AF167" s="156"/>
      <c r="AG167" s="156"/>
      <c r="AH167" s="156"/>
      <c r="AI167" s="157"/>
      <c r="AJ167" s="105"/>
      <c r="AK167" s="105"/>
      <c r="AL167" s="105"/>
      <c r="AM167" s="105"/>
      <c r="AN167" s="157"/>
      <c r="AO167" s="105"/>
      <c r="AP167" s="105"/>
      <c r="AQ167" s="105"/>
      <c r="AR167" s="105"/>
      <c r="AS167" s="105"/>
      <c r="AT167" s="105"/>
      <c r="AU167" s="105"/>
      <c r="AV167" s="105"/>
      <c r="AW167" s="105"/>
      <c r="AX167" s="105"/>
      <c r="AY167" s="105"/>
      <c r="AZ167" s="105"/>
      <c r="BA167" s="105"/>
      <c r="BB167" s="105"/>
      <c r="BC167" s="105"/>
      <c r="BD167" s="105"/>
      <c r="BE167" s="105"/>
      <c r="BF167" s="105"/>
      <c r="BG167" s="105"/>
      <c r="BH167" s="105"/>
      <c r="BI167" s="105"/>
      <c r="BJ167" s="105"/>
      <c r="BK167" s="105"/>
      <c r="BL167" s="105"/>
      <c r="BM167" s="105"/>
      <c r="BN167" s="105"/>
      <c r="BO167" s="105"/>
      <c r="BP167" s="105"/>
      <c r="BQ167" s="105"/>
      <c r="BR167" s="105"/>
      <c r="BS167" s="105"/>
      <c r="BT167" s="105"/>
      <c r="BU167" s="105"/>
      <c r="BV167" s="105"/>
      <c r="BW167" s="105"/>
      <c r="BX167" s="105"/>
      <c r="BY167" s="105"/>
      <c r="BZ167" s="105"/>
      <c r="CA167" s="158"/>
      <c r="CB167" s="158"/>
      <c r="CC167" s="158"/>
      <c r="CD167" s="158"/>
      <c r="CE167" s="158"/>
      <c r="CF167" s="105"/>
      <c r="CG167" s="156"/>
      <c r="CH167" s="156"/>
      <c r="CI167" s="156"/>
      <c r="CJ167" s="156"/>
      <c r="CK167" s="105"/>
      <c r="CL167" s="156"/>
      <c r="CM167" s="156"/>
      <c r="CN167" s="105"/>
    </row>
    <row r="168" ht="9.0" customHeight="1">
      <c r="A168" s="152">
        <f t="shared" si="22"/>
        <v>1</v>
      </c>
      <c r="B168" s="93"/>
      <c r="C168" s="99"/>
      <c r="D168" s="159"/>
      <c r="E168" s="160"/>
      <c r="F168" s="155"/>
      <c r="G168" s="105"/>
      <c r="H168" s="105"/>
      <c r="I168" s="156"/>
      <c r="J168" s="156"/>
      <c r="K168" s="156"/>
      <c r="L168" s="156"/>
      <c r="M168" s="156"/>
      <c r="N168" s="156"/>
      <c r="O168" s="156"/>
      <c r="P168" s="156"/>
      <c r="Q168" s="156"/>
      <c r="R168" s="156"/>
      <c r="S168" s="156"/>
      <c r="T168" s="156"/>
      <c r="U168" s="157"/>
      <c r="V168" s="105"/>
      <c r="W168" s="156"/>
      <c r="X168" s="156"/>
      <c r="Y168" s="156"/>
      <c r="Z168" s="156"/>
      <c r="AA168" s="156"/>
      <c r="AB168" s="156"/>
      <c r="AC168" s="156"/>
      <c r="AD168" s="156"/>
      <c r="AE168" s="156"/>
      <c r="AF168" s="156"/>
      <c r="AG168" s="156"/>
      <c r="AH168" s="156"/>
      <c r="AI168" s="157"/>
      <c r="AJ168" s="105"/>
      <c r="AK168" s="105"/>
      <c r="AL168" s="105"/>
      <c r="AM168" s="105"/>
      <c r="AN168" s="157"/>
      <c r="AO168" s="105"/>
      <c r="AP168" s="105"/>
      <c r="AQ168" s="105"/>
      <c r="AR168" s="105"/>
      <c r="AS168" s="105"/>
      <c r="AT168" s="105"/>
      <c r="AU168" s="105"/>
      <c r="AV168" s="105"/>
      <c r="AW168" s="105"/>
      <c r="AX168" s="105"/>
      <c r="AY168" s="105"/>
      <c r="AZ168" s="105"/>
      <c r="BA168" s="105"/>
      <c r="BB168" s="105"/>
      <c r="BC168" s="105"/>
      <c r="BD168" s="105"/>
      <c r="BE168" s="105"/>
      <c r="BF168" s="105"/>
      <c r="BG168" s="105"/>
      <c r="BH168" s="105"/>
      <c r="BI168" s="105"/>
      <c r="BJ168" s="105"/>
      <c r="BK168" s="105"/>
      <c r="BL168" s="105"/>
      <c r="BM168" s="105"/>
      <c r="BN168" s="105"/>
      <c r="BO168" s="105"/>
      <c r="BP168" s="105"/>
      <c r="BQ168" s="105"/>
      <c r="BR168" s="105"/>
      <c r="BS168" s="105"/>
      <c r="BT168" s="105"/>
      <c r="BU168" s="105"/>
      <c r="BV168" s="105"/>
      <c r="BW168" s="105"/>
      <c r="BX168" s="105"/>
      <c r="BY168" s="105"/>
      <c r="BZ168" s="105"/>
      <c r="CA168" s="158"/>
      <c r="CB168" s="158"/>
      <c r="CC168" s="105" t="str">
        <f>IF($C168="","",(AI168+AN168)*$F$2)</f>
        <v/>
      </c>
      <c r="CD168" s="105" t="str">
        <f>IF($C168="","",U169*$F$2)</f>
        <v/>
      </c>
      <c r="CE168" s="158"/>
      <c r="CF168" s="105"/>
      <c r="CG168" s="156"/>
      <c r="CH168" s="156"/>
      <c r="CI168" s="156"/>
      <c r="CJ168" s="156"/>
      <c r="CK168" s="105"/>
      <c r="CL168" s="156"/>
      <c r="CM168" s="156"/>
      <c r="CN168" s="105"/>
    </row>
    <row r="169" ht="9.0" customHeight="1">
      <c r="A169" s="152">
        <f t="shared" si="22"/>
        <v>1</v>
      </c>
      <c r="B169" s="93"/>
      <c r="C169" s="99"/>
      <c r="D169" s="159"/>
      <c r="E169" s="160"/>
      <c r="F169" s="155"/>
      <c r="G169" s="105"/>
      <c r="H169" s="105"/>
      <c r="I169" s="156"/>
      <c r="J169" s="156"/>
      <c r="K169" s="156"/>
      <c r="L169" s="156"/>
      <c r="M169" s="156"/>
      <c r="N169" s="156"/>
      <c r="O169" s="156"/>
      <c r="P169" s="156"/>
      <c r="Q169" s="156"/>
      <c r="R169" s="156"/>
      <c r="S169" s="156"/>
      <c r="T169" s="156"/>
      <c r="U169" s="157"/>
      <c r="V169" s="105"/>
      <c r="W169" s="156"/>
      <c r="X169" s="156"/>
      <c r="Y169" s="156"/>
      <c r="Z169" s="156"/>
      <c r="AA169" s="156"/>
      <c r="AB169" s="156"/>
      <c r="AC169" s="156"/>
      <c r="AD169" s="156"/>
      <c r="AE169" s="156"/>
      <c r="AF169" s="156"/>
      <c r="AG169" s="156"/>
      <c r="AH169" s="156"/>
      <c r="AI169" s="157"/>
      <c r="AJ169" s="105"/>
      <c r="AK169" s="105"/>
      <c r="AL169" s="105"/>
      <c r="AM169" s="105"/>
      <c r="AN169" s="157"/>
      <c r="AO169" s="105"/>
      <c r="AP169" s="105"/>
      <c r="AQ169" s="105"/>
      <c r="AR169" s="105"/>
      <c r="AS169" s="105"/>
      <c r="AT169" s="105"/>
      <c r="AU169" s="105"/>
      <c r="AV169" s="105"/>
      <c r="AW169" s="105"/>
      <c r="AX169" s="105"/>
      <c r="AY169" s="105"/>
      <c r="AZ169" s="105"/>
      <c r="BA169" s="105"/>
      <c r="BB169" s="105"/>
      <c r="BC169" s="105"/>
      <c r="BD169" s="105"/>
      <c r="BE169" s="105"/>
      <c r="BF169" s="105"/>
      <c r="BG169" s="105"/>
      <c r="BH169" s="105"/>
      <c r="BI169" s="105"/>
      <c r="BJ169" s="105"/>
      <c r="BK169" s="105"/>
      <c r="BL169" s="105"/>
      <c r="BM169" s="105"/>
      <c r="BN169" s="105"/>
      <c r="BO169" s="105"/>
      <c r="BP169" s="105"/>
      <c r="BQ169" s="105"/>
      <c r="BR169" s="105"/>
      <c r="BS169" s="105"/>
      <c r="BT169" s="105"/>
      <c r="BU169" s="105"/>
      <c r="BV169" s="105"/>
      <c r="BW169" s="105"/>
      <c r="BX169" s="105"/>
      <c r="BY169" s="105"/>
      <c r="BZ169" s="105"/>
      <c r="CA169" s="158"/>
      <c r="CB169" s="158"/>
      <c r="CC169" s="158"/>
      <c r="CD169" s="158"/>
      <c r="CE169" s="158"/>
      <c r="CF169" s="105"/>
      <c r="CG169" s="156"/>
      <c r="CH169" s="156"/>
      <c r="CI169" s="156"/>
      <c r="CJ169" s="156"/>
      <c r="CK169" s="105"/>
      <c r="CL169" s="156"/>
      <c r="CM169" s="156"/>
      <c r="CN169" s="105"/>
    </row>
    <row r="170" ht="9.0" customHeight="1">
      <c r="A170" s="152">
        <f t="shared" si="22"/>
        <v>0</v>
      </c>
      <c r="B170" s="93"/>
      <c r="C170" s="99"/>
      <c r="D170" s="159"/>
      <c r="E170" s="160"/>
      <c r="F170" s="155"/>
      <c r="G170" s="105"/>
      <c r="H170" s="105"/>
      <c r="I170" s="156"/>
      <c r="J170" s="156"/>
      <c r="K170" s="156"/>
      <c r="L170" s="156"/>
      <c r="M170" s="156"/>
      <c r="N170" s="156"/>
      <c r="O170" s="156"/>
      <c r="P170" s="156"/>
      <c r="Q170" s="156"/>
      <c r="R170" s="156"/>
      <c r="S170" s="156"/>
      <c r="T170" s="156"/>
      <c r="U170" s="157"/>
      <c r="V170" s="105"/>
      <c r="W170" s="156"/>
      <c r="X170" s="156"/>
      <c r="Y170" s="156"/>
      <c r="Z170" s="156"/>
      <c r="AA170" s="156"/>
      <c r="AB170" s="156"/>
      <c r="AC170" s="156"/>
      <c r="AD170" s="156"/>
      <c r="AE170" s="156"/>
      <c r="AF170" s="156"/>
      <c r="AG170" s="156"/>
      <c r="AH170" s="156"/>
      <c r="AI170" s="157"/>
      <c r="AJ170" s="105"/>
      <c r="AK170" s="105"/>
      <c r="AL170" s="105"/>
      <c r="AM170" s="105"/>
      <c r="AN170" s="157"/>
      <c r="AO170" s="105"/>
      <c r="AP170" s="105"/>
      <c r="AQ170" s="105"/>
      <c r="AR170" s="105"/>
      <c r="AS170" s="105"/>
      <c r="AT170" s="105"/>
      <c r="AU170" s="105"/>
      <c r="AV170" s="105"/>
      <c r="AW170" s="105"/>
      <c r="AX170" s="105"/>
      <c r="AY170" s="105"/>
      <c r="AZ170" s="105"/>
      <c r="BA170" s="105"/>
      <c r="BB170" s="105"/>
      <c r="BC170" s="105"/>
      <c r="BD170" s="105"/>
      <c r="BE170" s="105"/>
      <c r="BF170" s="105"/>
      <c r="BG170" s="105"/>
      <c r="BH170" s="105"/>
      <c r="BI170" s="105"/>
      <c r="BJ170" s="105"/>
      <c r="BK170" s="105"/>
      <c r="BL170" s="105"/>
      <c r="BM170" s="105"/>
      <c r="BN170" s="105"/>
      <c r="BO170" s="105"/>
      <c r="BP170" s="105"/>
      <c r="BQ170" s="105"/>
      <c r="BR170" s="105"/>
      <c r="BS170" s="105"/>
      <c r="BT170" s="105"/>
      <c r="BU170" s="105"/>
      <c r="BV170" s="105"/>
      <c r="BW170" s="105"/>
      <c r="BX170" s="105"/>
      <c r="BY170" s="105"/>
      <c r="BZ170" s="105"/>
      <c r="CA170" s="158"/>
      <c r="CB170" s="158"/>
      <c r="CC170" s="105" t="str">
        <f>IF($C170="","",(AI170+AN170)*$F$2)</f>
        <v/>
      </c>
      <c r="CD170" s="105" t="str">
        <f>IF($C170="","",U171*$F$2)</f>
        <v/>
      </c>
      <c r="CE170" s="158"/>
      <c r="CF170" s="105"/>
      <c r="CG170" s="156"/>
      <c r="CH170" s="156"/>
      <c r="CI170" s="156"/>
      <c r="CJ170" s="156"/>
      <c r="CK170" s="105"/>
      <c r="CL170" s="156"/>
      <c r="CM170" s="156"/>
      <c r="CN170" s="105"/>
    </row>
    <row r="171" ht="9.0" customHeight="1">
      <c r="A171" s="152">
        <f t="shared" si="22"/>
        <v>0</v>
      </c>
      <c r="B171" s="93"/>
      <c r="C171" s="99"/>
      <c r="D171" s="159"/>
      <c r="E171" s="160"/>
      <c r="F171" s="155"/>
      <c r="G171" s="105"/>
      <c r="H171" s="105"/>
      <c r="I171" s="156"/>
      <c r="J171" s="156"/>
      <c r="K171" s="156"/>
      <c r="L171" s="156"/>
      <c r="M171" s="156"/>
      <c r="N171" s="156"/>
      <c r="O171" s="156"/>
      <c r="P171" s="156"/>
      <c r="Q171" s="156"/>
      <c r="R171" s="156"/>
      <c r="S171" s="156"/>
      <c r="T171" s="156"/>
      <c r="U171" s="157"/>
      <c r="V171" s="105"/>
      <c r="W171" s="156"/>
      <c r="X171" s="156"/>
      <c r="Y171" s="156"/>
      <c r="Z171" s="156"/>
      <c r="AA171" s="156"/>
      <c r="AB171" s="156"/>
      <c r="AC171" s="156"/>
      <c r="AD171" s="156"/>
      <c r="AE171" s="156"/>
      <c r="AF171" s="156"/>
      <c r="AG171" s="156"/>
      <c r="AH171" s="156"/>
      <c r="AI171" s="157"/>
      <c r="AJ171" s="105"/>
      <c r="AK171" s="105"/>
      <c r="AL171" s="105"/>
      <c r="AM171" s="105"/>
      <c r="AN171" s="157"/>
      <c r="AO171" s="105"/>
      <c r="AP171" s="105"/>
      <c r="AQ171" s="105"/>
      <c r="AR171" s="105"/>
      <c r="AS171" s="105"/>
      <c r="AT171" s="105"/>
      <c r="AU171" s="105"/>
      <c r="AV171" s="105"/>
      <c r="AW171" s="105"/>
      <c r="AX171" s="105"/>
      <c r="AY171" s="105"/>
      <c r="AZ171" s="105"/>
      <c r="BA171" s="105"/>
      <c r="BB171" s="105"/>
      <c r="BC171" s="105"/>
      <c r="BD171" s="105"/>
      <c r="BE171" s="105"/>
      <c r="BF171" s="105"/>
      <c r="BG171" s="105"/>
      <c r="BH171" s="105"/>
      <c r="BI171" s="105"/>
      <c r="BJ171" s="105"/>
      <c r="BK171" s="105"/>
      <c r="BL171" s="105"/>
      <c r="BM171" s="105"/>
      <c r="BN171" s="105"/>
      <c r="BO171" s="105"/>
      <c r="BP171" s="105"/>
      <c r="BQ171" s="105"/>
      <c r="BR171" s="105"/>
      <c r="BS171" s="105"/>
      <c r="BT171" s="105"/>
      <c r="BU171" s="105"/>
      <c r="BV171" s="105"/>
      <c r="BW171" s="105"/>
      <c r="BX171" s="105"/>
      <c r="BY171" s="105"/>
      <c r="BZ171" s="105"/>
      <c r="CA171" s="158"/>
      <c r="CB171" s="158"/>
      <c r="CC171" s="158"/>
      <c r="CD171" s="158"/>
      <c r="CE171" s="158"/>
      <c r="CF171" s="105"/>
      <c r="CG171" s="156"/>
      <c r="CH171" s="156"/>
      <c r="CI171" s="156"/>
      <c r="CJ171" s="156"/>
      <c r="CK171" s="105"/>
      <c r="CL171" s="156"/>
      <c r="CM171" s="156"/>
      <c r="CN171" s="105"/>
    </row>
    <row r="172" ht="9.0" customHeight="1">
      <c r="A172" s="152">
        <f t="shared" si="22"/>
        <v>1</v>
      </c>
      <c r="B172" s="93"/>
      <c r="C172" s="99"/>
      <c r="D172" s="159"/>
      <c r="E172" s="160"/>
      <c r="F172" s="155"/>
      <c r="G172" s="105"/>
      <c r="H172" s="105"/>
      <c r="I172" s="156"/>
      <c r="J172" s="156"/>
      <c r="K172" s="156"/>
      <c r="L172" s="156"/>
      <c r="M172" s="156"/>
      <c r="N172" s="156"/>
      <c r="O172" s="156"/>
      <c r="P172" s="156"/>
      <c r="Q172" s="156"/>
      <c r="R172" s="156"/>
      <c r="S172" s="156"/>
      <c r="T172" s="156"/>
      <c r="U172" s="157"/>
      <c r="V172" s="105"/>
      <c r="W172" s="156"/>
      <c r="X172" s="156"/>
      <c r="Y172" s="156"/>
      <c r="Z172" s="156"/>
      <c r="AA172" s="156"/>
      <c r="AB172" s="156"/>
      <c r="AC172" s="156"/>
      <c r="AD172" s="156"/>
      <c r="AE172" s="156"/>
      <c r="AF172" s="156"/>
      <c r="AG172" s="156"/>
      <c r="AH172" s="156"/>
      <c r="AI172" s="157"/>
      <c r="AJ172" s="105"/>
      <c r="AK172" s="105"/>
      <c r="AL172" s="105"/>
      <c r="AM172" s="105"/>
      <c r="AN172" s="157"/>
      <c r="AO172" s="105"/>
      <c r="AP172" s="105"/>
      <c r="AQ172" s="105"/>
      <c r="AR172" s="105"/>
      <c r="AS172" s="105"/>
      <c r="AT172" s="105"/>
      <c r="AU172" s="105"/>
      <c r="AV172" s="105"/>
      <c r="AW172" s="105"/>
      <c r="AX172" s="105"/>
      <c r="AY172" s="105"/>
      <c r="AZ172" s="105"/>
      <c r="BA172" s="105"/>
      <c r="BB172" s="105"/>
      <c r="BC172" s="105"/>
      <c r="BD172" s="105"/>
      <c r="BE172" s="105"/>
      <c r="BF172" s="105"/>
      <c r="BG172" s="105"/>
      <c r="BH172" s="105"/>
      <c r="BI172" s="105"/>
      <c r="BJ172" s="105"/>
      <c r="BK172" s="105"/>
      <c r="BL172" s="105"/>
      <c r="BM172" s="105"/>
      <c r="BN172" s="105"/>
      <c r="BO172" s="105"/>
      <c r="BP172" s="105"/>
      <c r="BQ172" s="105"/>
      <c r="BR172" s="105"/>
      <c r="BS172" s="105"/>
      <c r="BT172" s="105"/>
      <c r="BU172" s="105"/>
      <c r="BV172" s="105"/>
      <c r="BW172" s="105"/>
      <c r="BX172" s="105"/>
      <c r="BY172" s="105"/>
      <c r="BZ172" s="105"/>
      <c r="CA172" s="158"/>
      <c r="CB172" s="158"/>
      <c r="CC172" s="105" t="str">
        <f>IF($C172="","",(AI172+AN172)*$F$2)</f>
        <v/>
      </c>
      <c r="CD172" s="105" t="str">
        <f>IF($C172="","",U173*$F$2)</f>
        <v/>
      </c>
      <c r="CE172" s="158"/>
      <c r="CF172" s="105"/>
      <c r="CG172" s="156"/>
      <c r="CH172" s="156"/>
      <c r="CI172" s="156"/>
      <c r="CJ172" s="156"/>
      <c r="CK172" s="105"/>
      <c r="CL172" s="156"/>
      <c r="CM172" s="156"/>
      <c r="CN172" s="105"/>
    </row>
    <row r="173" ht="9.0" customHeight="1">
      <c r="A173" s="152">
        <f t="shared" si="22"/>
        <v>1</v>
      </c>
      <c r="B173" s="93"/>
      <c r="C173" s="99"/>
      <c r="D173" s="159"/>
      <c r="E173" s="160"/>
      <c r="F173" s="155"/>
      <c r="G173" s="105"/>
      <c r="H173" s="105"/>
      <c r="I173" s="156"/>
      <c r="J173" s="156"/>
      <c r="K173" s="156"/>
      <c r="L173" s="156"/>
      <c r="M173" s="156"/>
      <c r="N173" s="156"/>
      <c r="O173" s="156"/>
      <c r="P173" s="156"/>
      <c r="Q173" s="156"/>
      <c r="R173" s="156"/>
      <c r="S173" s="156"/>
      <c r="T173" s="156"/>
      <c r="U173" s="157"/>
      <c r="V173" s="105"/>
      <c r="W173" s="156"/>
      <c r="X173" s="156"/>
      <c r="Y173" s="156"/>
      <c r="Z173" s="156"/>
      <c r="AA173" s="156"/>
      <c r="AB173" s="156"/>
      <c r="AC173" s="156"/>
      <c r="AD173" s="156"/>
      <c r="AE173" s="156"/>
      <c r="AF173" s="156"/>
      <c r="AG173" s="156"/>
      <c r="AH173" s="156"/>
      <c r="AI173" s="157"/>
      <c r="AJ173" s="105"/>
      <c r="AK173" s="105"/>
      <c r="AL173" s="105"/>
      <c r="AM173" s="105"/>
      <c r="AN173" s="157"/>
      <c r="AO173" s="105"/>
      <c r="AP173" s="105"/>
      <c r="AQ173" s="105"/>
      <c r="AR173" s="105"/>
      <c r="AS173" s="105"/>
      <c r="AT173" s="105"/>
      <c r="AU173" s="105"/>
      <c r="AV173" s="105"/>
      <c r="AW173" s="105"/>
      <c r="AX173" s="105"/>
      <c r="AY173" s="105"/>
      <c r="AZ173" s="105"/>
      <c r="BA173" s="105"/>
      <c r="BB173" s="105"/>
      <c r="BC173" s="105"/>
      <c r="BD173" s="105"/>
      <c r="BE173" s="105"/>
      <c r="BF173" s="105"/>
      <c r="BG173" s="105"/>
      <c r="BH173" s="105"/>
      <c r="BI173" s="105"/>
      <c r="BJ173" s="105"/>
      <c r="BK173" s="105"/>
      <c r="BL173" s="105"/>
      <c r="BM173" s="105"/>
      <c r="BN173" s="105"/>
      <c r="BO173" s="105"/>
      <c r="BP173" s="105"/>
      <c r="BQ173" s="105"/>
      <c r="BR173" s="105"/>
      <c r="BS173" s="105"/>
      <c r="BT173" s="105"/>
      <c r="BU173" s="105"/>
      <c r="BV173" s="105"/>
      <c r="BW173" s="105"/>
      <c r="BX173" s="105"/>
      <c r="BY173" s="105"/>
      <c r="BZ173" s="105"/>
      <c r="CA173" s="158"/>
      <c r="CB173" s="158"/>
      <c r="CC173" s="158"/>
      <c r="CD173" s="158"/>
      <c r="CE173" s="158"/>
      <c r="CF173" s="105"/>
      <c r="CG173" s="156"/>
      <c r="CH173" s="156"/>
      <c r="CI173" s="156"/>
      <c r="CJ173" s="156"/>
      <c r="CK173" s="105"/>
      <c r="CL173" s="156"/>
      <c r="CM173" s="156"/>
      <c r="CN173" s="105"/>
    </row>
    <row r="174" ht="9.0" customHeight="1">
      <c r="A174" s="152">
        <f t="shared" si="22"/>
        <v>0</v>
      </c>
      <c r="B174" s="93"/>
      <c r="C174" s="99"/>
      <c r="D174" s="159"/>
      <c r="E174" s="160"/>
      <c r="F174" s="155"/>
      <c r="G174" s="105"/>
      <c r="H174" s="105"/>
      <c r="I174" s="156"/>
      <c r="J174" s="156"/>
      <c r="K174" s="156"/>
      <c r="L174" s="156"/>
      <c r="M174" s="156"/>
      <c r="N174" s="156"/>
      <c r="O174" s="156"/>
      <c r="P174" s="156"/>
      <c r="Q174" s="156"/>
      <c r="R174" s="156"/>
      <c r="S174" s="156"/>
      <c r="T174" s="156"/>
      <c r="U174" s="157"/>
      <c r="V174" s="105"/>
      <c r="W174" s="156"/>
      <c r="X174" s="156"/>
      <c r="Y174" s="156"/>
      <c r="Z174" s="156"/>
      <c r="AA174" s="156"/>
      <c r="AB174" s="156"/>
      <c r="AC174" s="156"/>
      <c r="AD174" s="156"/>
      <c r="AE174" s="156"/>
      <c r="AF174" s="156"/>
      <c r="AG174" s="156"/>
      <c r="AH174" s="156"/>
      <c r="AI174" s="157"/>
      <c r="AJ174" s="105"/>
      <c r="AK174" s="105"/>
      <c r="AL174" s="105"/>
      <c r="AM174" s="105"/>
      <c r="AN174" s="157"/>
      <c r="AO174" s="105"/>
      <c r="AP174" s="105"/>
      <c r="AQ174" s="105"/>
      <c r="AR174" s="105"/>
      <c r="AS174" s="105"/>
      <c r="AT174" s="105"/>
      <c r="AU174" s="105"/>
      <c r="AV174" s="105"/>
      <c r="AW174" s="105"/>
      <c r="AX174" s="105"/>
      <c r="AY174" s="105"/>
      <c r="AZ174" s="105"/>
      <c r="BA174" s="105"/>
      <c r="BB174" s="105"/>
      <c r="BC174" s="105"/>
      <c r="BD174" s="105"/>
      <c r="BE174" s="105"/>
      <c r="BF174" s="105"/>
      <c r="BG174" s="105"/>
      <c r="BH174" s="105"/>
      <c r="BI174" s="105"/>
      <c r="BJ174" s="105"/>
      <c r="BK174" s="105"/>
      <c r="BL174" s="105"/>
      <c r="BM174" s="105"/>
      <c r="BN174" s="105"/>
      <c r="BO174" s="105"/>
      <c r="BP174" s="105"/>
      <c r="BQ174" s="105"/>
      <c r="BR174" s="105"/>
      <c r="BS174" s="105"/>
      <c r="BT174" s="105"/>
      <c r="BU174" s="105"/>
      <c r="BV174" s="105"/>
      <c r="BW174" s="105"/>
      <c r="BX174" s="105"/>
      <c r="BY174" s="105"/>
      <c r="BZ174" s="105"/>
      <c r="CA174" s="158"/>
      <c r="CB174" s="158"/>
      <c r="CC174" s="105" t="str">
        <f>IF($C174="","",(AI174+AN174)*$F$2)</f>
        <v/>
      </c>
      <c r="CD174" s="105" t="str">
        <f>IF($C174="","",U175*$F$2)</f>
        <v/>
      </c>
      <c r="CE174" s="158"/>
      <c r="CF174" s="105"/>
      <c r="CG174" s="156"/>
      <c r="CH174" s="156"/>
      <c r="CI174" s="156"/>
      <c r="CJ174" s="156"/>
      <c r="CK174" s="105"/>
      <c r="CL174" s="156"/>
      <c r="CM174" s="156"/>
      <c r="CN174" s="105"/>
    </row>
    <row r="175" ht="9.0" customHeight="1">
      <c r="A175" s="152">
        <f t="shared" si="22"/>
        <v>0</v>
      </c>
      <c r="B175" s="93"/>
      <c r="C175" s="99"/>
      <c r="D175" s="159"/>
      <c r="E175" s="160"/>
      <c r="F175" s="155"/>
      <c r="G175" s="105"/>
      <c r="H175" s="105"/>
      <c r="I175" s="156"/>
      <c r="J175" s="156"/>
      <c r="K175" s="156"/>
      <c r="L175" s="156"/>
      <c r="M175" s="156"/>
      <c r="N175" s="156"/>
      <c r="O175" s="156"/>
      <c r="P175" s="156"/>
      <c r="Q175" s="156"/>
      <c r="R175" s="156"/>
      <c r="S175" s="156"/>
      <c r="T175" s="156"/>
      <c r="U175" s="157"/>
      <c r="V175" s="105"/>
      <c r="W175" s="156"/>
      <c r="X175" s="156"/>
      <c r="Y175" s="156"/>
      <c r="Z175" s="156"/>
      <c r="AA175" s="156"/>
      <c r="AB175" s="156"/>
      <c r="AC175" s="156"/>
      <c r="AD175" s="156"/>
      <c r="AE175" s="156"/>
      <c r="AF175" s="156"/>
      <c r="AG175" s="156"/>
      <c r="AH175" s="156"/>
      <c r="AI175" s="157"/>
      <c r="AJ175" s="105"/>
      <c r="AK175" s="105"/>
      <c r="AL175" s="105"/>
      <c r="AM175" s="105"/>
      <c r="AN175" s="157"/>
      <c r="AO175" s="105"/>
      <c r="AP175" s="105"/>
      <c r="AQ175" s="105"/>
      <c r="AR175" s="105"/>
      <c r="AS175" s="105"/>
      <c r="AT175" s="105"/>
      <c r="AU175" s="105"/>
      <c r="AV175" s="105"/>
      <c r="AW175" s="105"/>
      <c r="AX175" s="105"/>
      <c r="AY175" s="105"/>
      <c r="AZ175" s="105"/>
      <c r="BA175" s="105"/>
      <c r="BB175" s="105"/>
      <c r="BC175" s="105"/>
      <c r="BD175" s="105"/>
      <c r="BE175" s="105"/>
      <c r="BF175" s="105"/>
      <c r="BG175" s="105"/>
      <c r="BH175" s="105"/>
      <c r="BI175" s="105"/>
      <c r="BJ175" s="105"/>
      <c r="BK175" s="105"/>
      <c r="BL175" s="105"/>
      <c r="BM175" s="105"/>
      <c r="BN175" s="105"/>
      <c r="BO175" s="105"/>
      <c r="BP175" s="105"/>
      <c r="BQ175" s="105"/>
      <c r="BR175" s="105"/>
      <c r="BS175" s="105"/>
      <c r="BT175" s="105"/>
      <c r="BU175" s="105"/>
      <c r="BV175" s="105"/>
      <c r="BW175" s="105"/>
      <c r="BX175" s="105"/>
      <c r="BY175" s="105"/>
      <c r="BZ175" s="105"/>
      <c r="CA175" s="158"/>
      <c r="CB175" s="158"/>
      <c r="CC175" s="158"/>
      <c r="CD175" s="158"/>
      <c r="CE175" s="158"/>
      <c r="CF175" s="105"/>
      <c r="CG175" s="156"/>
      <c r="CH175" s="156"/>
      <c r="CI175" s="156"/>
      <c r="CJ175" s="156"/>
      <c r="CK175" s="105"/>
      <c r="CL175" s="156"/>
      <c r="CM175" s="156"/>
      <c r="CN175" s="105"/>
    </row>
    <row r="176" ht="9.0" customHeight="1">
      <c r="A176" s="152">
        <f t="shared" si="22"/>
        <v>1</v>
      </c>
      <c r="B176" s="93"/>
      <c r="C176" s="99"/>
      <c r="D176" s="159"/>
      <c r="E176" s="160"/>
      <c r="F176" s="155"/>
      <c r="G176" s="105"/>
      <c r="H176" s="105"/>
      <c r="I176" s="156"/>
      <c r="J176" s="156"/>
      <c r="K176" s="156"/>
      <c r="L176" s="156"/>
      <c r="M176" s="156"/>
      <c r="N176" s="156"/>
      <c r="O176" s="156"/>
      <c r="P176" s="156"/>
      <c r="Q176" s="156"/>
      <c r="R176" s="156"/>
      <c r="S176" s="156"/>
      <c r="T176" s="156"/>
      <c r="U176" s="157"/>
      <c r="V176" s="105"/>
      <c r="W176" s="156"/>
      <c r="X176" s="156"/>
      <c r="Y176" s="156"/>
      <c r="Z176" s="156"/>
      <c r="AA176" s="156"/>
      <c r="AB176" s="156"/>
      <c r="AC176" s="156"/>
      <c r="AD176" s="156"/>
      <c r="AE176" s="156"/>
      <c r="AF176" s="156"/>
      <c r="AG176" s="156"/>
      <c r="AH176" s="156"/>
      <c r="AI176" s="157"/>
      <c r="AJ176" s="105"/>
      <c r="AK176" s="105"/>
      <c r="AL176" s="105"/>
      <c r="AM176" s="105"/>
      <c r="AN176" s="157"/>
      <c r="AO176" s="105"/>
      <c r="AP176" s="105"/>
      <c r="AQ176" s="105"/>
      <c r="AR176" s="105"/>
      <c r="AS176" s="105"/>
      <c r="AT176" s="105"/>
      <c r="AU176" s="105"/>
      <c r="AV176" s="105"/>
      <c r="AW176" s="105"/>
      <c r="AX176" s="105"/>
      <c r="AY176" s="105"/>
      <c r="AZ176" s="105"/>
      <c r="BA176" s="105"/>
      <c r="BB176" s="105"/>
      <c r="BC176" s="105"/>
      <c r="BD176" s="105"/>
      <c r="BE176" s="105"/>
      <c r="BF176" s="105"/>
      <c r="BG176" s="105"/>
      <c r="BH176" s="105"/>
      <c r="BI176" s="105"/>
      <c r="BJ176" s="105"/>
      <c r="BK176" s="105"/>
      <c r="BL176" s="105"/>
      <c r="BM176" s="105"/>
      <c r="BN176" s="105"/>
      <c r="BO176" s="105"/>
      <c r="BP176" s="105"/>
      <c r="BQ176" s="105"/>
      <c r="BR176" s="105"/>
      <c r="BS176" s="105"/>
      <c r="BT176" s="105"/>
      <c r="BU176" s="105"/>
      <c r="BV176" s="105"/>
      <c r="BW176" s="105"/>
      <c r="BX176" s="105"/>
      <c r="BY176" s="105"/>
      <c r="BZ176" s="105"/>
      <c r="CA176" s="158"/>
      <c r="CB176" s="158"/>
      <c r="CC176" s="105" t="str">
        <f>IF($C176="","",(AI176+AN176)*$F$2)</f>
        <v/>
      </c>
      <c r="CD176" s="105" t="str">
        <f>IF($C176="","",U177*$F$2)</f>
        <v/>
      </c>
      <c r="CE176" s="158"/>
      <c r="CF176" s="105"/>
      <c r="CG176" s="156"/>
      <c r="CH176" s="156"/>
      <c r="CI176" s="156"/>
      <c r="CJ176" s="156"/>
      <c r="CK176" s="105"/>
      <c r="CL176" s="156"/>
      <c r="CM176" s="156"/>
      <c r="CN176" s="105"/>
    </row>
    <row r="177" ht="9.0" customHeight="1">
      <c r="A177" s="152">
        <f t="shared" si="22"/>
        <v>1</v>
      </c>
      <c r="B177" s="93"/>
      <c r="C177" s="99"/>
      <c r="D177" s="159"/>
      <c r="E177" s="160"/>
      <c r="F177" s="155"/>
      <c r="G177" s="105"/>
      <c r="H177" s="105"/>
      <c r="I177" s="156"/>
      <c r="J177" s="156"/>
      <c r="K177" s="156"/>
      <c r="L177" s="156"/>
      <c r="M177" s="156"/>
      <c r="N177" s="156"/>
      <c r="O177" s="156"/>
      <c r="P177" s="156"/>
      <c r="Q177" s="156"/>
      <c r="R177" s="156"/>
      <c r="S177" s="156"/>
      <c r="T177" s="156"/>
      <c r="U177" s="157"/>
      <c r="V177" s="105"/>
      <c r="W177" s="156"/>
      <c r="X177" s="156"/>
      <c r="Y177" s="156"/>
      <c r="Z177" s="156"/>
      <c r="AA177" s="156"/>
      <c r="AB177" s="156"/>
      <c r="AC177" s="156"/>
      <c r="AD177" s="156"/>
      <c r="AE177" s="156"/>
      <c r="AF177" s="156"/>
      <c r="AG177" s="156"/>
      <c r="AH177" s="156"/>
      <c r="AI177" s="157"/>
      <c r="AJ177" s="105"/>
      <c r="AK177" s="105"/>
      <c r="AL177" s="105"/>
      <c r="AM177" s="105"/>
      <c r="AN177" s="157"/>
      <c r="AO177" s="105"/>
      <c r="AP177" s="105"/>
      <c r="AQ177" s="105"/>
      <c r="AR177" s="105"/>
      <c r="AS177" s="105"/>
      <c r="AT177" s="105"/>
      <c r="AU177" s="105"/>
      <c r="AV177" s="105"/>
      <c r="AW177" s="105"/>
      <c r="AX177" s="105"/>
      <c r="AY177" s="105"/>
      <c r="AZ177" s="105"/>
      <c r="BA177" s="105"/>
      <c r="BB177" s="105"/>
      <c r="BC177" s="105"/>
      <c r="BD177" s="105"/>
      <c r="BE177" s="105"/>
      <c r="BF177" s="105"/>
      <c r="BG177" s="105"/>
      <c r="BH177" s="105"/>
      <c r="BI177" s="105"/>
      <c r="BJ177" s="105"/>
      <c r="BK177" s="105"/>
      <c r="BL177" s="105"/>
      <c r="BM177" s="105"/>
      <c r="BN177" s="105"/>
      <c r="BO177" s="105"/>
      <c r="BP177" s="105"/>
      <c r="BQ177" s="105"/>
      <c r="BR177" s="105"/>
      <c r="BS177" s="105"/>
      <c r="BT177" s="105"/>
      <c r="BU177" s="105"/>
      <c r="BV177" s="105"/>
      <c r="BW177" s="105"/>
      <c r="BX177" s="105"/>
      <c r="BY177" s="105"/>
      <c r="BZ177" s="105"/>
      <c r="CA177" s="158"/>
      <c r="CB177" s="158"/>
      <c r="CC177" s="158"/>
      <c r="CD177" s="158"/>
      <c r="CE177" s="158"/>
      <c r="CF177" s="105"/>
      <c r="CG177" s="156"/>
      <c r="CH177" s="156"/>
      <c r="CI177" s="156"/>
      <c r="CJ177" s="156"/>
      <c r="CK177" s="105"/>
      <c r="CL177" s="156"/>
      <c r="CM177" s="156"/>
      <c r="CN177" s="105"/>
    </row>
    <row r="178" ht="9.0" customHeight="1">
      <c r="A178" s="152">
        <f t="shared" si="22"/>
        <v>0</v>
      </c>
      <c r="B178" s="93"/>
      <c r="C178" s="99"/>
      <c r="D178" s="159"/>
      <c r="E178" s="160"/>
      <c r="F178" s="155"/>
      <c r="G178" s="105"/>
      <c r="H178" s="105"/>
      <c r="I178" s="156"/>
      <c r="J178" s="156"/>
      <c r="K178" s="156"/>
      <c r="L178" s="156"/>
      <c r="M178" s="156"/>
      <c r="N178" s="156"/>
      <c r="O178" s="156"/>
      <c r="P178" s="156"/>
      <c r="Q178" s="156"/>
      <c r="R178" s="156"/>
      <c r="S178" s="156"/>
      <c r="T178" s="156"/>
      <c r="U178" s="157"/>
      <c r="V178" s="105"/>
      <c r="W178" s="156"/>
      <c r="X178" s="156"/>
      <c r="Y178" s="156"/>
      <c r="Z178" s="156"/>
      <c r="AA178" s="156"/>
      <c r="AB178" s="156"/>
      <c r="AC178" s="156"/>
      <c r="AD178" s="156"/>
      <c r="AE178" s="156"/>
      <c r="AF178" s="156"/>
      <c r="AG178" s="156"/>
      <c r="AH178" s="156"/>
      <c r="AI178" s="157"/>
      <c r="AJ178" s="105"/>
      <c r="AK178" s="105"/>
      <c r="AL178" s="105"/>
      <c r="AM178" s="105"/>
      <c r="AN178" s="157"/>
      <c r="AO178" s="105"/>
      <c r="AP178" s="105"/>
      <c r="AQ178" s="105"/>
      <c r="AR178" s="105"/>
      <c r="AS178" s="105"/>
      <c r="AT178" s="105"/>
      <c r="AU178" s="105"/>
      <c r="AV178" s="105"/>
      <c r="AW178" s="105"/>
      <c r="AX178" s="105"/>
      <c r="AY178" s="105"/>
      <c r="AZ178" s="105"/>
      <c r="BA178" s="105"/>
      <c r="BB178" s="105"/>
      <c r="BC178" s="105"/>
      <c r="BD178" s="105"/>
      <c r="BE178" s="105"/>
      <c r="BF178" s="105"/>
      <c r="BG178" s="105"/>
      <c r="BH178" s="105"/>
      <c r="BI178" s="105"/>
      <c r="BJ178" s="105"/>
      <c r="BK178" s="105"/>
      <c r="BL178" s="105"/>
      <c r="BM178" s="105"/>
      <c r="BN178" s="105"/>
      <c r="BO178" s="105"/>
      <c r="BP178" s="105"/>
      <c r="BQ178" s="105"/>
      <c r="BR178" s="105"/>
      <c r="BS178" s="105"/>
      <c r="BT178" s="105"/>
      <c r="BU178" s="105"/>
      <c r="BV178" s="105"/>
      <c r="BW178" s="105"/>
      <c r="BX178" s="105"/>
      <c r="BY178" s="105"/>
      <c r="BZ178" s="105"/>
      <c r="CA178" s="158"/>
      <c r="CB178" s="158"/>
      <c r="CC178" s="105" t="str">
        <f>IF($C178="","",(AI178+AN178)*$F$2)</f>
        <v/>
      </c>
      <c r="CD178" s="105" t="str">
        <f>IF($C178="","",U179*$F$2)</f>
        <v/>
      </c>
      <c r="CE178" s="158"/>
      <c r="CF178" s="105"/>
      <c r="CG178" s="156"/>
      <c r="CH178" s="156"/>
      <c r="CI178" s="156"/>
      <c r="CJ178" s="156"/>
      <c r="CK178" s="105"/>
      <c r="CL178" s="156"/>
      <c r="CM178" s="156"/>
      <c r="CN178" s="105"/>
    </row>
    <row r="179" ht="9.0" customHeight="1">
      <c r="A179" s="152">
        <f t="shared" si="22"/>
        <v>0</v>
      </c>
      <c r="B179" s="93"/>
      <c r="C179" s="99"/>
      <c r="D179" s="159"/>
      <c r="E179" s="160"/>
      <c r="F179" s="155"/>
      <c r="G179" s="105"/>
      <c r="H179" s="105"/>
      <c r="I179" s="156"/>
      <c r="J179" s="156"/>
      <c r="K179" s="156"/>
      <c r="L179" s="156"/>
      <c r="M179" s="156"/>
      <c r="N179" s="156"/>
      <c r="O179" s="156"/>
      <c r="P179" s="156"/>
      <c r="Q179" s="156"/>
      <c r="R179" s="156"/>
      <c r="S179" s="156"/>
      <c r="T179" s="156"/>
      <c r="U179" s="157"/>
      <c r="V179" s="105"/>
      <c r="W179" s="156"/>
      <c r="X179" s="156"/>
      <c r="Y179" s="156"/>
      <c r="Z179" s="156"/>
      <c r="AA179" s="156"/>
      <c r="AB179" s="156"/>
      <c r="AC179" s="156"/>
      <c r="AD179" s="156"/>
      <c r="AE179" s="156"/>
      <c r="AF179" s="156"/>
      <c r="AG179" s="156"/>
      <c r="AH179" s="156"/>
      <c r="AI179" s="157"/>
      <c r="AJ179" s="105"/>
      <c r="AK179" s="105"/>
      <c r="AL179" s="105"/>
      <c r="AM179" s="105"/>
      <c r="AN179" s="157"/>
      <c r="AO179" s="105"/>
      <c r="AP179" s="105"/>
      <c r="AQ179" s="105"/>
      <c r="AR179" s="105"/>
      <c r="AS179" s="105"/>
      <c r="AT179" s="105"/>
      <c r="AU179" s="105"/>
      <c r="AV179" s="105"/>
      <c r="AW179" s="105"/>
      <c r="AX179" s="105"/>
      <c r="AY179" s="105"/>
      <c r="AZ179" s="105"/>
      <c r="BA179" s="105"/>
      <c r="BB179" s="105"/>
      <c r="BC179" s="105"/>
      <c r="BD179" s="105"/>
      <c r="BE179" s="105"/>
      <c r="BF179" s="105"/>
      <c r="BG179" s="105"/>
      <c r="BH179" s="105"/>
      <c r="BI179" s="105"/>
      <c r="BJ179" s="105"/>
      <c r="BK179" s="105"/>
      <c r="BL179" s="105"/>
      <c r="BM179" s="105"/>
      <c r="BN179" s="105"/>
      <c r="BO179" s="105"/>
      <c r="BP179" s="105"/>
      <c r="BQ179" s="105"/>
      <c r="BR179" s="105"/>
      <c r="BS179" s="105"/>
      <c r="BT179" s="105"/>
      <c r="BU179" s="105"/>
      <c r="BV179" s="105"/>
      <c r="BW179" s="105"/>
      <c r="BX179" s="105"/>
      <c r="BY179" s="105"/>
      <c r="BZ179" s="105"/>
      <c r="CA179" s="158"/>
      <c r="CB179" s="158"/>
      <c r="CC179" s="158"/>
      <c r="CD179" s="158"/>
      <c r="CE179" s="158"/>
      <c r="CF179" s="105"/>
      <c r="CG179" s="156"/>
      <c r="CH179" s="156"/>
      <c r="CI179" s="156"/>
      <c r="CJ179" s="156"/>
      <c r="CK179" s="105"/>
      <c r="CL179" s="156"/>
      <c r="CM179" s="156"/>
      <c r="CN179" s="105"/>
    </row>
    <row r="180" ht="9.0" customHeight="1">
      <c r="A180" s="152">
        <f t="shared" si="22"/>
        <v>1</v>
      </c>
      <c r="B180" s="93"/>
      <c r="C180" s="99"/>
      <c r="D180" s="159"/>
      <c r="E180" s="160"/>
      <c r="F180" s="155"/>
      <c r="G180" s="105"/>
      <c r="H180" s="105"/>
      <c r="I180" s="156"/>
      <c r="J180" s="156"/>
      <c r="K180" s="156"/>
      <c r="L180" s="156"/>
      <c r="M180" s="156"/>
      <c r="N180" s="156"/>
      <c r="O180" s="156"/>
      <c r="P180" s="156"/>
      <c r="Q180" s="156"/>
      <c r="R180" s="156"/>
      <c r="S180" s="156"/>
      <c r="T180" s="156"/>
      <c r="U180" s="157"/>
      <c r="V180" s="105"/>
      <c r="W180" s="156"/>
      <c r="X180" s="156"/>
      <c r="Y180" s="156"/>
      <c r="Z180" s="156"/>
      <c r="AA180" s="156"/>
      <c r="AB180" s="156"/>
      <c r="AC180" s="156"/>
      <c r="AD180" s="156"/>
      <c r="AE180" s="156"/>
      <c r="AF180" s="156"/>
      <c r="AG180" s="156"/>
      <c r="AH180" s="156"/>
      <c r="AI180" s="157"/>
      <c r="AJ180" s="105"/>
      <c r="AK180" s="105"/>
      <c r="AL180" s="105"/>
      <c r="AM180" s="105"/>
      <c r="AN180" s="157"/>
      <c r="AO180" s="105"/>
      <c r="AP180" s="105"/>
      <c r="AQ180" s="105"/>
      <c r="AR180" s="105"/>
      <c r="AS180" s="105"/>
      <c r="AT180" s="105"/>
      <c r="AU180" s="105"/>
      <c r="AV180" s="105"/>
      <c r="AW180" s="105"/>
      <c r="AX180" s="105"/>
      <c r="AY180" s="105"/>
      <c r="AZ180" s="105"/>
      <c r="BA180" s="105"/>
      <c r="BB180" s="105"/>
      <c r="BC180" s="105"/>
      <c r="BD180" s="105"/>
      <c r="BE180" s="105"/>
      <c r="BF180" s="105"/>
      <c r="BG180" s="105"/>
      <c r="BH180" s="105"/>
      <c r="BI180" s="105"/>
      <c r="BJ180" s="105"/>
      <c r="BK180" s="105"/>
      <c r="BL180" s="105"/>
      <c r="BM180" s="105"/>
      <c r="BN180" s="105"/>
      <c r="BO180" s="105"/>
      <c r="BP180" s="105"/>
      <c r="BQ180" s="105"/>
      <c r="BR180" s="105"/>
      <c r="BS180" s="105"/>
      <c r="BT180" s="105"/>
      <c r="BU180" s="105"/>
      <c r="BV180" s="105"/>
      <c r="BW180" s="105"/>
      <c r="BX180" s="105"/>
      <c r="BY180" s="105"/>
      <c r="BZ180" s="105"/>
      <c r="CA180" s="158"/>
      <c r="CB180" s="158"/>
      <c r="CC180" s="105" t="str">
        <f>IF($C180="","",(AI180+AN180)*$F$2)</f>
        <v/>
      </c>
      <c r="CD180" s="105" t="str">
        <f>IF($C180="","",U181*$F$2)</f>
        <v/>
      </c>
      <c r="CE180" s="158"/>
      <c r="CF180" s="105"/>
      <c r="CG180" s="156"/>
      <c r="CH180" s="156"/>
      <c r="CI180" s="156"/>
      <c r="CJ180" s="156"/>
      <c r="CK180" s="105"/>
      <c r="CL180" s="156"/>
      <c r="CM180" s="156"/>
      <c r="CN180" s="105"/>
    </row>
    <row r="181" ht="9.0" customHeight="1">
      <c r="A181" s="152">
        <f t="shared" si="22"/>
        <v>1</v>
      </c>
      <c r="B181" s="93"/>
      <c r="C181" s="99"/>
      <c r="D181" s="159"/>
      <c r="E181" s="160"/>
      <c r="F181" s="155"/>
      <c r="G181" s="105"/>
      <c r="H181" s="105"/>
      <c r="I181" s="156"/>
      <c r="J181" s="156"/>
      <c r="K181" s="156"/>
      <c r="L181" s="156"/>
      <c r="M181" s="156"/>
      <c r="N181" s="156"/>
      <c r="O181" s="156"/>
      <c r="P181" s="156"/>
      <c r="Q181" s="156"/>
      <c r="R181" s="156"/>
      <c r="S181" s="156"/>
      <c r="T181" s="156"/>
      <c r="U181" s="157"/>
      <c r="V181" s="105"/>
      <c r="W181" s="156"/>
      <c r="X181" s="156"/>
      <c r="Y181" s="156"/>
      <c r="Z181" s="156"/>
      <c r="AA181" s="156"/>
      <c r="AB181" s="156"/>
      <c r="AC181" s="156"/>
      <c r="AD181" s="156"/>
      <c r="AE181" s="156"/>
      <c r="AF181" s="156"/>
      <c r="AG181" s="156"/>
      <c r="AH181" s="156"/>
      <c r="AI181" s="157"/>
      <c r="AJ181" s="105"/>
      <c r="AK181" s="105"/>
      <c r="AL181" s="105"/>
      <c r="AM181" s="105"/>
      <c r="AN181" s="157"/>
      <c r="AO181" s="105"/>
      <c r="AP181" s="105"/>
      <c r="AQ181" s="105"/>
      <c r="AR181" s="105"/>
      <c r="AS181" s="105"/>
      <c r="AT181" s="105"/>
      <c r="AU181" s="105"/>
      <c r="AV181" s="105"/>
      <c r="AW181" s="105"/>
      <c r="AX181" s="105"/>
      <c r="AY181" s="105"/>
      <c r="AZ181" s="105"/>
      <c r="BA181" s="105"/>
      <c r="BB181" s="105"/>
      <c r="BC181" s="105"/>
      <c r="BD181" s="105"/>
      <c r="BE181" s="105"/>
      <c r="BF181" s="105"/>
      <c r="BG181" s="105"/>
      <c r="BH181" s="105"/>
      <c r="BI181" s="105"/>
      <c r="BJ181" s="105"/>
      <c r="BK181" s="105"/>
      <c r="BL181" s="105"/>
      <c r="BM181" s="105"/>
      <c r="BN181" s="105"/>
      <c r="BO181" s="105"/>
      <c r="BP181" s="105"/>
      <c r="BQ181" s="105"/>
      <c r="BR181" s="105"/>
      <c r="BS181" s="105"/>
      <c r="BT181" s="105"/>
      <c r="BU181" s="105"/>
      <c r="BV181" s="105"/>
      <c r="BW181" s="105"/>
      <c r="BX181" s="105"/>
      <c r="BY181" s="105"/>
      <c r="BZ181" s="105"/>
      <c r="CA181" s="158"/>
      <c r="CB181" s="158"/>
      <c r="CC181" s="158"/>
      <c r="CD181" s="158"/>
      <c r="CE181" s="158"/>
      <c r="CF181" s="105"/>
      <c r="CG181" s="156"/>
      <c r="CH181" s="156"/>
      <c r="CI181" s="156"/>
      <c r="CJ181" s="156"/>
      <c r="CK181" s="105"/>
      <c r="CL181" s="156"/>
      <c r="CM181" s="156"/>
      <c r="CN181" s="105"/>
    </row>
    <row r="182" ht="9.0" customHeight="1">
      <c r="A182" s="152">
        <f t="shared" si="22"/>
        <v>0</v>
      </c>
      <c r="B182" s="93"/>
      <c r="C182" s="99"/>
      <c r="D182" s="159"/>
      <c r="E182" s="160"/>
      <c r="F182" s="155"/>
      <c r="G182" s="105"/>
      <c r="H182" s="105"/>
      <c r="I182" s="156"/>
      <c r="J182" s="156"/>
      <c r="K182" s="156"/>
      <c r="L182" s="156"/>
      <c r="M182" s="156"/>
      <c r="N182" s="156"/>
      <c r="O182" s="156"/>
      <c r="P182" s="156"/>
      <c r="Q182" s="156"/>
      <c r="R182" s="156"/>
      <c r="S182" s="156"/>
      <c r="T182" s="156"/>
      <c r="U182" s="157"/>
      <c r="V182" s="105"/>
      <c r="W182" s="156"/>
      <c r="X182" s="156"/>
      <c r="Y182" s="156"/>
      <c r="Z182" s="156"/>
      <c r="AA182" s="156"/>
      <c r="AB182" s="156"/>
      <c r="AC182" s="156"/>
      <c r="AD182" s="156"/>
      <c r="AE182" s="156"/>
      <c r="AF182" s="156"/>
      <c r="AG182" s="156"/>
      <c r="AH182" s="156"/>
      <c r="AI182" s="157"/>
      <c r="AJ182" s="105"/>
      <c r="AK182" s="105"/>
      <c r="AL182" s="105"/>
      <c r="AM182" s="105"/>
      <c r="AN182" s="157"/>
      <c r="AO182" s="105"/>
      <c r="AP182" s="105"/>
      <c r="AQ182" s="105"/>
      <c r="AR182" s="105"/>
      <c r="AS182" s="105"/>
      <c r="AT182" s="105"/>
      <c r="AU182" s="105"/>
      <c r="AV182" s="105"/>
      <c r="AW182" s="105"/>
      <c r="AX182" s="105"/>
      <c r="AY182" s="105"/>
      <c r="AZ182" s="105"/>
      <c r="BA182" s="105"/>
      <c r="BB182" s="105"/>
      <c r="BC182" s="105"/>
      <c r="BD182" s="105"/>
      <c r="BE182" s="105"/>
      <c r="BF182" s="105"/>
      <c r="BG182" s="105"/>
      <c r="BH182" s="105"/>
      <c r="BI182" s="105"/>
      <c r="BJ182" s="105"/>
      <c r="BK182" s="105"/>
      <c r="BL182" s="105"/>
      <c r="BM182" s="105"/>
      <c r="BN182" s="105"/>
      <c r="BO182" s="105"/>
      <c r="BP182" s="105"/>
      <c r="BQ182" s="105"/>
      <c r="BR182" s="105"/>
      <c r="BS182" s="105"/>
      <c r="BT182" s="105"/>
      <c r="BU182" s="105"/>
      <c r="BV182" s="105"/>
      <c r="BW182" s="105"/>
      <c r="BX182" s="105"/>
      <c r="BY182" s="105"/>
      <c r="BZ182" s="105"/>
      <c r="CA182" s="158"/>
      <c r="CB182" s="158"/>
      <c r="CC182" s="105" t="str">
        <f>IF($C182="","",(AI182+AN182)*$F$2)</f>
        <v/>
      </c>
      <c r="CD182" s="105" t="str">
        <f>IF($C182="","",U183*$F$2)</f>
        <v/>
      </c>
      <c r="CE182" s="158"/>
      <c r="CF182" s="105"/>
      <c r="CG182" s="156"/>
      <c r="CH182" s="156"/>
      <c r="CI182" s="156"/>
      <c r="CJ182" s="156"/>
      <c r="CK182" s="105"/>
      <c r="CL182" s="156"/>
      <c r="CM182" s="156"/>
      <c r="CN182" s="105"/>
    </row>
    <row r="183" ht="9.0" customHeight="1">
      <c r="A183" s="152">
        <f t="shared" si="22"/>
        <v>0</v>
      </c>
      <c r="B183" s="93"/>
      <c r="C183" s="99"/>
      <c r="D183" s="159"/>
      <c r="E183" s="160"/>
      <c r="F183" s="155"/>
      <c r="G183" s="105"/>
      <c r="H183" s="105"/>
      <c r="I183" s="156"/>
      <c r="J183" s="156"/>
      <c r="K183" s="156"/>
      <c r="L183" s="156"/>
      <c r="M183" s="156"/>
      <c r="N183" s="156"/>
      <c r="O183" s="156"/>
      <c r="P183" s="156"/>
      <c r="Q183" s="156"/>
      <c r="R183" s="156"/>
      <c r="S183" s="156"/>
      <c r="T183" s="156"/>
      <c r="U183" s="157"/>
      <c r="V183" s="105"/>
      <c r="W183" s="156"/>
      <c r="X183" s="156"/>
      <c r="Y183" s="156"/>
      <c r="Z183" s="156"/>
      <c r="AA183" s="156"/>
      <c r="AB183" s="156"/>
      <c r="AC183" s="156"/>
      <c r="AD183" s="156"/>
      <c r="AE183" s="156"/>
      <c r="AF183" s="156"/>
      <c r="AG183" s="156"/>
      <c r="AH183" s="156"/>
      <c r="AI183" s="157"/>
      <c r="AJ183" s="105"/>
      <c r="AK183" s="105"/>
      <c r="AL183" s="105"/>
      <c r="AM183" s="105"/>
      <c r="AN183" s="157"/>
      <c r="AO183" s="105"/>
      <c r="AP183" s="105"/>
      <c r="AQ183" s="105"/>
      <c r="AR183" s="105"/>
      <c r="AS183" s="105"/>
      <c r="AT183" s="105"/>
      <c r="AU183" s="105"/>
      <c r="AV183" s="105"/>
      <c r="AW183" s="105"/>
      <c r="AX183" s="105"/>
      <c r="AY183" s="105"/>
      <c r="AZ183" s="105"/>
      <c r="BA183" s="105"/>
      <c r="BB183" s="105"/>
      <c r="BC183" s="105"/>
      <c r="BD183" s="105"/>
      <c r="BE183" s="105"/>
      <c r="BF183" s="105"/>
      <c r="BG183" s="105"/>
      <c r="BH183" s="105"/>
      <c r="BI183" s="105"/>
      <c r="BJ183" s="105"/>
      <c r="BK183" s="105"/>
      <c r="BL183" s="105"/>
      <c r="BM183" s="105"/>
      <c r="BN183" s="105"/>
      <c r="BO183" s="105"/>
      <c r="BP183" s="105"/>
      <c r="BQ183" s="105"/>
      <c r="BR183" s="105"/>
      <c r="BS183" s="105"/>
      <c r="BT183" s="105"/>
      <c r="BU183" s="105"/>
      <c r="BV183" s="105"/>
      <c r="BW183" s="105"/>
      <c r="BX183" s="105"/>
      <c r="BY183" s="105"/>
      <c r="BZ183" s="105"/>
      <c r="CA183" s="158"/>
      <c r="CB183" s="158"/>
      <c r="CC183" s="158"/>
      <c r="CD183" s="158"/>
      <c r="CE183" s="158"/>
      <c r="CF183" s="105"/>
      <c r="CG183" s="156"/>
      <c r="CH183" s="156"/>
      <c r="CI183" s="156"/>
      <c r="CJ183" s="156"/>
      <c r="CK183" s="105"/>
      <c r="CL183" s="156"/>
      <c r="CM183" s="156"/>
      <c r="CN183" s="105"/>
    </row>
    <row r="184" ht="9.0" customHeight="1">
      <c r="A184" s="152">
        <f t="shared" si="22"/>
        <v>1</v>
      </c>
      <c r="B184" s="93"/>
      <c r="C184" s="99"/>
      <c r="D184" s="159"/>
      <c r="E184" s="160"/>
      <c r="F184" s="155"/>
      <c r="G184" s="105"/>
      <c r="H184" s="105"/>
      <c r="I184" s="156"/>
      <c r="J184" s="156"/>
      <c r="K184" s="156"/>
      <c r="L184" s="156"/>
      <c r="M184" s="156"/>
      <c r="N184" s="156"/>
      <c r="O184" s="156"/>
      <c r="P184" s="156"/>
      <c r="Q184" s="156"/>
      <c r="R184" s="156"/>
      <c r="S184" s="156"/>
      <c r="T184" s="156"/>
      <c r="U184" s="157"/>
      <c r="V184" s="105"/>
      <c r="W184" s="156"/>
      <c r="X184" s="156"/>
      <c r="Y184" s="156"/>
      <c r="Z184" s="156"/>
      <c r="AA184" s="156"/>
      <c r="AB184" s="156"/>
      <c r="AC184" s="156"/>
      <c r="AD184" s="156"/>
      <c r="AE184" s="156"/>
      <c r="AF184" s="156"/>
      <c r="AG184" s="156"/>
      <c r="AH184" s="156"/>
      <c r="AI184" s="157"/>
      <c r="AJ184" s="105"/>
      <c r="AK184" s="105"/>
      <c r="AL184" s="105"/>
      <c r="AM184" s="105"/>
      <c r="AN184" s="157"/>
      <c r="AO184" s="105"/>
      <c r="AP184" s="105"/>
      <c r="AQ184" s="105"/>
      <c r="AR184" s="105"/>
      <c r="AS184" s="105"/>
      <c r="AT184" s="105"/>
      <c r="AU184" s="105"/>
      <c r="AV184" s="105"/>
      <c r="AW184" s="105"/>
      <c r="AX184" s="105"/>
      <c r="AY184" s="105"/>
      <c r="AZ184" s="105"/>
      <c r="BA184" s="105"/>
      <c r="BB184" s="105"/>
      <c r="BC184" s="105"/>
      <c r="BD184" s="105"/>
      <c r="BE184" s="105"/>
      <c r="BF184" s="105"/>
      <c r="BG184" s="105"/>
      <c r="BH184" s="105"/>
      <c r="BI184" s="105"/>
      <c r="BJ184" s="105"/>
      <c r="BK184" s="105"/>
      <c r="BL184" s="105"/>
      <c r="BM184" s="105"/>
      <c r="BN184" s="105"/>
      <c r="BO184" s="105"/>
      <c r="BP184" s="105"/>
      <c r="BQ184" s="105"/>
      <c r="BR184" s="105"/>
      <c r="BS184" s="105"/>
      <c r="BT184" s="105"/>
      <c r="BU184" s="105"/>
      <c r="BV184" s="105"/>
      <c r="BW184" s="105"/>
      <c r="BX184" s="105"/>
      <c r="BY184" s="105"/>
      <c r="BZ184" s="105"/>
      <c r="CA184" s="158"/>
      <c r="CB184" s="158"/>
      <c r="CC184" s="105" t="str">
        <f>IF($C184="","",(AI184+AN184)*$F$2)</f>
        <v/>
      </c>
      <c r="CD184" s="105" t="str">
        <f>IF($C184="","",U185*$F$2)</f>
        <v/>
      </c>
      <c r="CE184" s="158"/>
      <c r="CF184" s="105"/>
      <c r="CG184" s="156"/>
      <c r="CH184" s="156"/>
      <c r="CI184" s="156"/>
      <c r="CJ184" s="156"/>
      <c r="CK184" s="105"/>
      <c r="CL184" s="156"/>
      <c r="CM184" s="156"/>
      <c r="CN184" s="105"/>
    </row>
    <row r="185" ht="9.0" customHeight="1">
      <c r="A185" s="152">
        <f t="shared" si="22"/>
        <v>1</v>
      </c>
      <c r="B185" s="93"/>
      <c r="C185" s="99"/>
      <c r="D185" s="159"/>
      <c r="E185" s="160"/>
      <c r="F185" s="155"/>
      <c r="G185" s="105"/>
      <c r="H185" s="105"/>
      <c r="I185" s="156"/>
      <c r="J185" s="156"/>
      <c r="K185" s="156"/>
      <c r="L185" s="156"/>
      <c r="M185" s="156"/>
      <c r="N185" s="156"/>
      <c r="O185" s="156"/>
      <c r="P185" s="156"/>
      <c r="Q185" s="156"/>
      <c r="R185" s="156"/>
      <c r="S185" s="156"/>
      <c r="T185" s="156"/>
      <c r="U185" s="157"/>
      <c r="V185" s="105"/>
      <c r="W185" s="156"/>
      <c r="X185" s="156"/>
      <c r="Y185" s="156"/>
      <c r="Z185" s="156"/>
      <c r="AA185" s="156"/>
      <c r="AB185" s="156"/>
      <c r="AC185" s="156"/>
      <c r="AD185" s="156"/>
      <c r="AE185" s="156"/>
      <c r="AF185" s="156"/>
      <c r="AG185" s="156"/>
      <c r="AH185" s="156"/>
      <c r="AI185" s="157"/>
      <c r="AJ185" s="105"/>
      <c r="AK185" s="105"/>
      <c r="AL185" s="105"/>
      <c r="AM185" s="105"/>
      <c r="AN185" s="157"/>
      <c r="AO185" s="105"/>
      <c r="AP185" s="105"/>
      <c r="AQ185" s="105"/>
      <c r="AR185" s="105"/>
      <c r="AS185" s="105"/>
      <c r="AT185" s="105"/>
      <c r="AU185" s="105"/>
      <c r="AV185" s="105"/>
      <c r="AW185" s="105"/>
      <c r="AX185" s="105"/>
      <c r="AY185" s="105"/>
      <c r="AZ185" s="105"/>
      <c r="BA185" s="105"/>
      <c r="BB185" s="105"/>
      <c r="BC185" s="105"/>
      <c r="BD185" s="105"/>
      <c r="BE185" s="105"/>
      <c r="BF185" s="105"/>
      <c r="BG185" s="105"/>
      <c r="BH185" s="105"/>
      <c r="BI185" s="105"/>
      <c r="BJ185" s="105"/>
      <c r="BK185" s="105"/>
      <c r="BL185" s="105"/>
      <c r="BM185" s="105"/>
      <c r="BN185" s="105"/>
      <c r="BO185" s="105"/>
      <c r="BP185" s="105"/>
      <c r="BQ185" s="105"/>
      <c r="BR185" s="105"/>
      <c r="BS185" s="105"/>
      <c r="BT185" s="105"/>
      <c r="BU185" s="105"/>
      <c r="BV185" s="105"/>
      <c r="BW185" s="105"/>
      <c r="BX185" s="105"/>
      <c r="BY185" s="105"/>
      <c r="BZ185" s="105"/>
      <c r="CA185" s="158"/>
      <c r="CB185" s="158"/>
      <c r="CC185" s="158"/>
      <c r="CD185" s="158"/>
      <c r="CE185" s="158"/>
      <c r="CF185" s="105"/>
      <c r="CG185" s="156"/>
      <c r="CH185" s="156"/>
      <c r="CI185" s="156"/>
      <c r="CJ185" s="156"/>
      <c r="CK185" s="105"/>
      <c r="CL185" s="156"/>
      <c r="CM185" s="156"/>
      <c r="CN185" s="105"/>
    </row>
    <row r="186" ht="9.0" customHeight="1">
      <c r="A186" s="152">
        <f t="shared" si="22"/>
        <v>0</v>
      </c>
      <c r="B186" s="93"/>
      <c r="C186" s="99"/>
      <c r="D186" s="159"/>
      <c r="E186" s="160"/>
      <c r="F186" s="155"/>
      <c r="G186" s="105"/>
      <c r="H186" s="105"/>
      <c r="I186" s="156"/>
      <c r="J186" s="156"/>
      <c r="K186" s="156"/>
      <c r="L186" s="156"/>
      <c r="M186" s="156"/>
      <c r="N186" s="156"/>
      <c r="O186" s="156"/>
      <c r="P186" s="156"/>
      <c r="Q186" s="156"/>
      <c r="R186" s="156"/>
      <c r="S186" s="156"/>
      <c r="T186" s="156"/>
      <c r="U186" s="157"/>
      <c r="V186" s="105"/>
      <c r="W186" s="156"/>
      <c r="X186" s="156"/>
      <c r="Y186" s="156"/>
      <c r="Z186" s="156"/>
      <c r="AA186" s="156"/>
      <c r="AB186" s="156"/>
      <c r="AC186" s="156"/>
      <c r="AD186" s="156"/>
      <c r="AE186" s="156"/>
      <c r="AF186" s="156"/>
      <c r="AG186" s="156"/>
      <c r="AH186" s="156"/>
      <c r="AI186" s="157"/>
      <c r="AJ186" s="105"/>
      <c r="AK186" s="105"/>
      <c r="AL186" s="105"/>
      <c r="AM186" s="105"/>
      <c r="AN186" s="157"/>
      <c r="AO186" s="105"/>
      <c r="AP186" s="105"/>
      <c r="AQ186" s="105"/>
      <c r="AR186" s="105"/>
      <c r="AS186" s="105"/>
      <c r="AT186" s="105"/>
      <c r="AU186" s="105"/>
      <c r="AV186" s="105"/>
      <c r="AW186" s="105"/>
      <c r="AX186" s="105"/>
      <c r="AY186" s="105"/>
      <c r="AZ186" s="105"/>
      <c r="BA186" s="105"/>
      <c r="BB186" s="105"/>
      <c r="BC186" s="105"/>
      <c r="BD186" s="105"/>
      <c r="BE186" s="105"/>
      <c r="BF186" s="105"/>
      <c r="BG186" s="105"/>
      <c r="BH186" s="105"/>
      <c r="BI186" s="105"/>
      <c r="BJ186" s="105"/>
      <c r="BK186" s="105"/>
      <c r="BL186" s="105"/>
      <c r="BM186" s="105"/>
      <c r="BN186" s="105"/>
      <c r="BO186" s="105"/>
      <c r="BP186" s="105"/>
      <c r="BQ186" s="105"/>
      <c r="BR186" s="105"/>
      <c r="BS186" s="105"/>
      <c r="BT186" s="105"/>
      <c r="BU186" s="105"/>
      <c r="BV186" s="105"/>
      <c r="BW186" s="105"/>
      <c r="BX186" s="105"/>
      <c r="BY186" s="105"/>
      <c r="BZ186" s="105"/>
      <c r="CA186" s="158"/>
      <c r="CB186" s="158"/>
      <c r="CC186" s="105" t="str">
        <f>IF($C186="","",(AI186+AN186)*$F$2)</f>
        <v/>
      </c>
      <c r="CD186" s="105" t="str">
        <f>IF($C186="","",U187*$F$2)</f>
        <v/>
      </c>
      <c r="CE186" s="158"/>
      <c r="CF186" s="105"/>
      <c r="CG186" s="156"/>
      <c r="CH186" s="156"/>
      <c r="CI186" s="156"/>
      <c r="CJ186" s="156"/>
      <c r="CK186" s="105"/>
      <c r="CL186" s="156"/>
      <c r="CM186" s="156"/>
      <c r="CN186" s="105"/>
    </row>
    <row r="187" ht="9.0" customHeight="1">
      <c r="A187" s="152">
        <f t="shared" si="22"/>
        <v>0</v>
      </c>
      <c r="B187" s="93"/>
      <c r="C187" s="99"/>
      <c r="D187" s="159"/>
      <c r="E187" s="160"/>
      <c r="F187" s="155"/>
      <c r="G187" s="105"/>
      <c r="H187" s="105"/>
      <c r="I187" s="156"/>
      <c r="J187" s="156"/>
      <c r="K187" s="156"/>
      <c r="L187" s="156"/>
      <c r="M187" s="156"/>
      <c r="N187" s="156"/>
      <c r="O187" s="156"/>
      <c r="P187" s="156"/>
      <c r="Q187" s="156"/>
      <c r="R187" s="156"/>
      <c r="S187" s="156"/>
      <c r="T187" s="156"/>
      <c r="U187" s="157"/>
      <c r="V187" s="105"/>
      <c r="W187" s="156"/>
      <c r="X187" s="156"/>
      <c r="Y187" s="156"/>
      <c r="Z187" s="156"/>
      <c r="AA187" s="156"/>
      <c r="AB187" s="156"/>
      <c r="AC187" s="156"/>
      <c r="AD187" s="156"/>
      <c r="AE187" s="156"/>
      <c r="AF187" s="156"/>
      <c r="AG187" s="156"/>
      <c r="AH187" s="156"/>
      <c r="AI187" s="157"/>
      <c r="AJ187" s="105"/>
      <c r="AK187" s="105"/>
      <c r="AL187" s="105"/>
      <c r="AM187" s="105"/>
      <c r="AN187" s="157"/>
      <c r="AO187" s="105"/>
      <c r="AP187" s="105"/>
      <c r="AQ187" s="105"/>
      <c r="AR187" s="105"/>
      <c r="AS187" s="105"/>
      <c r="AT187" s="105"/>
      <c r="AU187" s="105"/>
      <c r="AV187" s="105"/>
      <c r="AW187" s="105"/>
      <c r="AX187" s="105"/>
      <c r="AY187" s="105"/>
      <c r="AZ187" s="105"/>
      <c r="BA187" s="105"/>
      <c r="BB187" s="105"/>
      <c r="BC187" s="105"/>
      <c r="BD187" s="105"/>
      <c r="BE187" s="105"/>
      <c r="BF187" s="105"/>
      <c r="BG187" s="105"/>
      <c r="BH187" s="105"/>
      <c r="BI187" s="105"/>
      <c r="BJ187" s="105"/>
      <c r="BK187" s="105"/>
      <c r="BL187" s="105"/>
      <c r="BM187" s="105"/>
      <c r="BN187" s="105"/>
      <c r="BO187" s="105"/>
      <c r="BP187" s="105"/>
      <c r="BQ187" s="105"/>
      <c r="BR187" s="105"/>
      <c r="BS187" s="105"/>
      <c r="BT187" s="105"/>
      <c r="BU187" s="105"/>
      <c r="BV187" s="105"/>
      <c r="BW187" s="105"/>
      <c r="BX187" s="105"/>
      <c r="BY187" s="105"/>
      <c r="BZ187" s="105"/>
      <c r="CA187" s="158"/>
      <c r="CB187" s="158"/>
      <c r="CC187" s="158"/>
      <c r="CD187" s="158"/>
      <c r="CE187" s="158"/>
      <c r="CF187" s="105"/>
      <c r="CG187" s="156"/>
      <c r="CH187" s="156"/>
      <c r="CI187" s="156"/>
      <c r="CJ187" s="156"/>
      <c r="CK187" s="105"/>
      <c r="CL187" s="156"/>
      <c r="CM187" s="156"/>
      <c r="CN187" s="105"/>
    </row>
    <row r="188" ht="9.0" customHeight="1">
      <c r="A188" s="152">
        <f t="shared" si="22"/>
        <v>1</v>
      </c>
      <c r="B188" s="93"/>
      <c r="C188" s="99"/>
      <c r="D188" s="159"/>
      <c r="E188" s="160"/>
      <c r="F188" s="155"/>
      <c r="G188" s="105"/>
      <c r="H188" s="105"/>
      <c r="I188" s="156"/>
      <c r="J188" s="156"/>
      <c r="K188" s="156"/>
      <c r="L188" s="156"/>
      <c r="M188" s="156"/>
      <c r="N188" s="156"/>
      <c r="O188" s="156"/>
      <c r="P188" s="156"/>
      <c r="Q188" s="156"/>
      <c r="R188" s="156"/>
      <c r="S188" s="156"/>
      <c r="T188" s="156"/>
      <c r="U188" s="157"/>
      <c r="V188" s="105"/>
      <c r="W188" s="156"/>
      <c r="X188" s="156"/>
      <c r="Y188" s="156"/>
      <c r="Z188" s="156"/>
      <c r="AA188" s="156"/>
      <c r="AB188" s="156"/>
      <c r="AC188" s="156"/>
      <c r="AD188" s="156"/>
      <c r="AE188" s="156"/>
      <c r="AF188" s="156"/>
      <c r="AG188" s="156"/>
      <c r="AH188" s="156"/>
      <c r="AI188" s="157"/>
      <c r="AJ188" s="105"/>
      <c r="AK188" s="105"/>
      <c r="AL188" s="105"/>
      <c r="AM188" s="105"/>
      <c r="AN188" s="157"/>
      <c r="AO188" s="105"/>
      <c r="AP188" s="105"/>
      <c r="AQ188" s="105"/>
      <c r="AR188" s="105"/>
      <c r="AS188" s="105"/>
      <c r="AT188" s="105"/>
      <c r="AU188" s="105"/>
      <c r="AV188" s="105"/>
      <c r="AW188" s="105"/>
      <c r="AX188" s="105"/>
      <c r="AY188" s="105"/>
      <c r="AZ188" s="105"/>
      <c r="BA188" s="105"/>
      <c r="BB188" s="105"/>
      <c r="BC188" s="105"/>
      <c r="BD188" s="105"/>
      <c r="BE188" s="105"/>
      <c r="BF188" s="105"/>
      <c r="BG188" s="105"/>
      <c r="BH188" s="105"/>
      <c r="BI188" s="105"/>
      <c r="BJ188" s="105"/>
      <c r="BK188" s="105"/>
      <c r="BL188" s="105"/>
      <c r="BM188" s="105"/>
      <c r="BN188" s="105"/>
      <c r="BO188" s="105"/>
      <c r="BP188" s="105"/>
      <c r="BQ188" s="105"/>
      <c r="BR188" s="105"/>
      <c r="BS188" s="105"/>
      <c r="BT188" s="105"/>
      <c r="BU188" s="105"/>
      <c r="BV188" s="105"/>
      <c r="BW188" s="105"/>
      <c r="BX188" s="105"/>
      <c r="BY188" s="105"/>
      <c r="BZ188" s="105"/>
      <c r="CA188" s="158"/>
      <c r="CB188" s="158"/>
      <c r="CC188" s="105" t="str">
        <f>IF($C188="","",(AI188+AN188)*$F$2)</f>
        <v/>
      </c>
      <c r="CD188" s="105" t="str">
        <f>IF($C188="","",U189*$F$2)</f>
        <v/>
      </c>
      <c r="CE188" s="158"/>
      <c r="CF188" s="105"/>
      <c r="CG188" s="156"/>
      <c r="CH188" s="156"/>
      <c r="CI188" s="156"/>
      <c r="CJ188" s="156"/>
      <c r="CK188" s="105"/>
      <c r="CL188" s="156"/>
      <c r="CM188" s="156"/>
      <c r="CN188" s="105"/>
    </row>
    <row r="189" ht="9.0" customHeight="1">
      <c r="A189" s="152">
        <f t="shared" si="22"/>
        <v>1</v>
      </c>
      <c r="B189" s="93"/>
      <c r="C189" s="99"/>
      <c r="D189" s="159"/>
      <c r="E189" s="160"/>
      <c r="F189" s="155"/>
      <c r="G189" s="105"/>
      <c r="H189" s="105"/>
      <c r="I189" s="156"/>
      <c r="J189" s="156"/>
      <c r="K189" s="156"/>
      <c r="L189" s="156"/>
      <c r="M189" s="156"/>
      <c r="N189" s="156"/>
      <c r="O189" s="156"/>
      <c r="P189" s="156"/>
      <c r="Q189" s="156"/>
      <c r="R189" s="156"/>
      <c r="S189" s="156"/>
      <c r="T189" s="156"/>
      <c r="U189" s="157"/>
      <c r="V189" s="105"/>
      <c r="W189" s="156"/>
      <c r="X189" s="156"/>
      <c r="Y189" s="156"/>
      <c r="Z189" s="156"/>
      <c r="AA189" s="156"/>
      <c r="AB189" s="156"/>
      <c r="AC189" s="156"/>
      <c r="AD189" s="156"/>
      <c r="AE189" s="156"/>
      <c r="AF189" s="156"/>
      <c r="AG189" s="156"/>
      <c r="AH189" s="156"/>
      <c r="AI189" s="157"/>
      <c r="AJ189" s="105"/>
      <c r="AK189" s="105"/>
      <c r="AL189" s="105"/>
      <c r="AM189" s="105"/>
      <c r="AN189" s="157"/>
      <c r="AO189" s="105"/>
      <c r="AP189" s="105"/>
      <c r="AQ189" s="105"/>
      <c r="AR189" s="105"/>
      <c r="AS189" s="105"/>
      <c r="AT189" s="105"/>
      <c r="AU189" s="105"/>
      <c r="AV189" s="105"/>
      <c r="AW189" s="105"/>
      <c r="AX189" s="105"/>
      <c r="AY189" s="105"/>
      <c r="AZ189" s="105"/>
      <c r="BA189" s="105"/>
      <c r="BB189" s="105"/>
      <c r="BC189" s="105"/>
      <c r="BD189" s="105"/>
      <c r="BE189" s="105"/>
      <c r="BF189" s="105"/>
      <c r="BG189" s="105"/>
      <c r="BH189" s="105"/>
      <c r="BI189" s="105"/>
      <c r="BJ189" s="105"/>
      <c r="BK189" s="105"/>
      <c r="BL189" s="105"/>
      <c r="BM189" s="105"/>
      <c r="BN189" s="105"/>
      <c r="BO189" s="105"/>
      <c r="BP189" s="105"/>
      <c r="BQ189" s="105"/>
      <c r="BR189" s="105"/>
      <c r="BS189" s="105"/>
      <c r="BT189" s="105"/>
      <c r="BU189" s="105"/>
      <c r="BV189" s="105"/>
      <c r="BW189" s="105"/>
      <c r="BX189" s="105"/>
      <c r="BY189" s="105"/>
      <c r="BZ189" s="105"/>
      <c r="CA189" s="158"/>
      <c r="CB189" s="158"/>
      <c r="CC189" s="158"/>
      <c r="CD189" s="158"/>
      <c r="CE189" s="158"/>
      <c r="CF189" s="105"/>
      <c r="CG189" s="156"/>
      <c r="CH189" s="156"/>
      <c r="CI189" s="156"/>
      <c r="CJ189" s="156"/>
      <c r="CK189" s="105"/>
      <c r="CL189" s="156"/>
      <c r="CM189" s="156"/>
      <c r="CN189" s="105"/>
    </row>
    <row r="190" ht="9.0" customHeight="1">
      <c r="A190" s="152">
        <f t="shared" si="22"/>
        <v>0</v>
      </c>
      <c r="B190" s="93"/>
      <c r="C190" s="99"/>
      <c r="D190" s="159"/>
      <c r="E190" s="160"/>
      <c r="F190" s="155"/>
      <c r="G190" s="105"/>
      <c r="H190" s="105"/>
      <c r="I190" s="156"/>
      <c r="J190" s="156"/>
      <c r="K190" s="156"/>
      <c r="L190" s="156"/>
      <c r="M190" s="156"/>
      <c r="N190" s="156"/>
      <c r="O190" s="156"/>
      <c r="P190" s="156"/>
      <c r="Q190" s="156"/>
      <c r="R190" s="156"/>
      <c r="S190" s="156"/>
      <c r="T190" s="156"/>
      <c r="U190" s="157"/>
      <c r="V190" s="105"/>
      <c r="W190" s="156"/>
      <c r="X190" s="156"/>
      <c r="Y190" s="156"/>
      <c r="Z190" s="156"/>
      <c r="AA190" s="156"/>
      <c r="AB190" s="156"/>
      <c r="AC190" s="156"/>
      <c r="AD190" s="156"/>
      <c r="AE190" s="156"/>
      <c r="AF190" s="156"/>
      <c r="AG190" s="156"/>
      <c r="AH190" s="156"/>
      <c r="AI190" s="157"/>
      <c r="AJ190" s="105"/>
      <c r="AK190" s="105"/>
      <c r="AL190" s="105"/>
      <c r="AM190" s="105"/>
      <c r="AN190" s="157"/>
      <c r="AO190" s="105"/>
      <c r="AP190" s="105"/>
      <c r="AQ190" s="105"/>
      <c r="AR190" s="105"/>
      <c r="AS190" s="105"/>
      <c r="AT190" s="105"/>
      <c r="AU190" s="105"/>
      <c r="AV190" s="105"/>
      <c r="AW190" s="105"/>
      <c r="AX190" s="105"/>
      <c r="AY190" s="105"/>
      <c r="AZ190" s="105"/>
      <c r="BA190" s="105"/>
      <c r="BB190" s="105"/>
      <c r="BC190" s="105"/>
      <c r="BD190" s="105"/>
      <c r="BE190" s="105"/>
      <c r="BF190" s="105"/>
      <c r="BG190" s="105"/>
      <c r="BH190" s="105"/>
      <c r="BI190" s="105"/>
      <c r="BJ190" s="105"/>
      <c r="BK190" s="105"/>
      <c r="BL190" s="105"/>
      <c r="BM190" s="105"/>
      <c r="BN190" s="105"/>
      <c r="BO190" s="105"/>
      <c r="BP190" s="105"/>
      <c r="BQ190" s="105"/>
      <c r="BR190" s="105"/>
      <c r="BS190" s="105"/>
      <c r="BT190" s="105"/>
      <c r="BU190" s="105"/>
      <c r="BV190" s="105"/>
      <c r="BW190" s="105"/>
      <c r="BX190" s="105"/>
      <c r="BY190" s="105"/>
      <c r="BZ190" s="105"/>
      <c r="CA190" s="158"/>
      <c r="CB190" s="158"/>
      <c r="CC190" s="105" t="str">
        <f>IF($C190="","",(AI190+AN190)*$F$2)</f>
        <v/>
      </c>
      <c r="CD190" s="105" t="str">
        <f>IF($C190="","",U191*$F$2)</f>
        <v/>
      </c>
      <c r="CE190" s="158"/>
      <c r="CF190" s="105"/>
      <c r="CG190" s="156"/>
      <c r="CH190" s="156"/>
      <c r="CI190" s="156"/>
      <c r="CJ190" s="156"/>
      <c r="CK190" s="105"/>
      <c r="CL190" s="156"/>
      <c r="CM190" s="156"/>
      <c r="CN190" s="105"/>
    </row>
    <row r="191" ht="9.0" customHeight="1">
      <c r="A191" s="152">
        <f t="shared" si="22"/>
        <v>0</v>
      </c>
      <c r="B191" s="93"/>
      <c r="C191" s="99"/>
      <c r="D191" s="159"/>
      <c r="E191" s="160"/>
      <c r="F191" s="155"/>
      <c r="G191" s="105"/>
      <c r="H191" s="105"/>
      <c r="I191" s="156"/>
      <c r="J191" s="156"/>
      <c r="K191" s="156"/>
      <c r="L191" s="156"/>
      <c r="M191" s="156"/>
      <c r="N191" s="156"/>
      <c r="O191" s="156"/>
      <c r="P191" s="156"/>
      <c r="Q191" s="156"/>
      <c r="R191" s="156"/>
      <c r="S191" s="156"/>
      <c r="T191" s="156"/>
      <c r="U191" s="157"/>
      <c r="V191" s="105"/>
      <c r="W191" s="156"/>
      <c r="X191" s="156"/>
      <c r="Y191" s="156"/>
      <c r="Z191" s="156"/>
      <c r="AA191" s="156"/>
      <c r="AB191" s="156"/>
      <c r="AC191" s="156"/>
      <c r="AD191" s="156"/>
      <c r="AE191" s="156"/>
      <c r="AF191" s="156"/>
      <c r="AG191" s="156"/>
      <c r="AH191" s="156"/>
      <c r="AI191" s="157"/>
      <c r="AJ191" s="105"/>
      <c r="AK191" s="105"/>
      <c r="AL191" s="105"/>
      <c r="AM191" s="105"/>
      <c r="AN191" s="157"/>
      <c r="AO191" s="105"/>
      <c r="AP191" s="105"/>
      <c r="AQ191" s="105"/>
      <c r="AR191" s="105"/>
      <c r="AS191" s="105"/>
      <c r="AT191" s="105"/>
      <c r="AU191" s="105"/>
      <c r="AV191" s="105"/>
      <c r="AW191" s="105"/>
      <c r="AX191" s="105"/>
      <c r="AY191" s="105"/>
      <c r="AZ191" s="105"/>
      <c r="BA191" s="105"/>
      <c r="BB191" s="105"/>
      <c r="BC191" s="105"/>
      <c r="BD191" s="105"/>
      <c r="BE191" s="105"/>
      <c r="BF191" s="105"/>
      <c r="BG191" s="105"/>
      <c r="BH191" s="105"/>
      <c r="BI191" s="105"/>
      <c r="BJ191" s="105"/>
      <c r="BK191" s="105"/>
      <c r="BL191" s="105"/>
      <c r="BM191" s="105"/>
      <c r="BN191" s="105"/>
      <c r="BO191" s="105"/>
      <c r="BP191" s="105"/>
      <c r="BQ191" s="105"/>
      <c r="BR191" s="105"/>
      <c r="BS191" s="105"/>
      <c r="BT191" s="105"/>
      <c r="BU191" s="105"/>
      <c r="BV191" s="105"/>
      <c r="BW191" s="105"/>
      <c r="BX191" s="105"/>
      <c r="BY191" s="105"/>
      <c r="BZ191" s="105"/>
      <c r="CA191" s="158"/>
      <c r="CB191" s="158"/>
      <c r="CC191" s="158"/>
      <c r="CD191" s="158"/>
      <c r="CE191" s="158"/>
      <c r="CF191" s="105"/>
      <c r="CG191" s="156"/>
      <c r="CH191" s="156"/>
      <c r="CI191" s="156"/>
      <c r="CJ191" s="156"/>
      <c r="CK191" s="105"/>
      <c r="CL191" s="156"/>
      <c r="CM191" s="156"/>
      <c r="CN191" s="105"/>
    </row>
    <row r="192" ht="9.0" customHeight="1">
      <c r="A192" s="152">
        <f t="shared" si="22"/>
        <v>1</v>
      </c>
      <c r="B192" s="93"/>
      <c r="C192" s="99"/>
      <c r="D192" s="159"/>
      <c r="E192" s="160"/>
      <c r="F192" s="155"/>
      <c r="G192" s="105"/>
      <c r="H192" s="105"/>
      <c r="I192" s="156"/>
      <c r="J192" s="156"/>
      <c r="K192" s="156"/>
      <c r="L192" s="156"/>
      <c r="M192" s="156"/>
      <c r="N192" s="156"/>
      <c r="O192" s="156"/>
      <c r="P192" s="156"/>
      <c r="Q192" s="156"/>
      <c r="R192" s="156"/>
      <c r="S192" s="156"/>
      <c r="T192" s="156"/>
      <c r="U192" s="157"/>
      <c r="V192" s="105"/>
      <c r="W192" s="156"/>
      <c r="X192" s="156"/>
      <c r="Y192" s="156"/>
      <c r="Z192" s="156"/>
      <c r="AA192" s="156"/>
      <c r="AB192" s="156"/>
      <c r="AC192" s="156"/>
      <c r="AD192" s="156"/>
      <c r="AE192" s="156"/>
      <c r="AF192" s="156"/>
      <c r="AG192" s="156"/>
      <c r="AH192" s="156"/>
      <c r="AI192" s="157"/>
      <c r="AJ192" s="105"/>
      <c r="AK192" s="105"/>
      <c r="AL192" s="105"/>
      <c r="AM192" s="105"/>
      <c r="AN192" s="157"/>
      <c r="AO192" s="105"/>
      <c r="AP192" s="105"/>
      <c r="AQ192" s="105"/>
      <c r="AR192" s="105"/>
      <c r="AS192" s="105"/>
      <c r="AT192" s="105"/>
      <c r="AU192" s="105"/>
      <c r="AV192" s="105"/>
      <c r="AW192" s="105"/>
      <c r="AX192" s="105"/>
      <c r="AY192" s="105"/>
      <c r="AZ192" s="105"/>
      <c r="BA192" s="105"/>
      <c r="BB192" s="105"/>
      <c r="BC192" s="105"/>
      <c r="BD192" s="105"/>
      <c r="BE192" s="105"/>
      <c r="BF192" s="105"/>
      <c r="BG192" s="105"/>
      <c r="BH192" s="105"/>
      <c r="BI192" s="105"/>
      <c r="BJ192" s="105"/>
      <c r="BK192" s="105"/>
      <c r="BL192" s="105"/>
      <c r="BM192" s="105"/>
      <c r="BN192" s="105"/>
      <c r="BO192" s="105"/>
      <c r="BP192" s="105"/>
      <c r="BQ192" s="105"/>
      <c r="BR192" s="105"/>
      <c r="BS192" s="105"/>
      <c r="BT192" s="105"/>
      <c r="BU192" s="105"/>
      <c r="BV192" s="105"/>
      <c r="BW192" s="105"/>
      <c r="BX192" s="105"/>
      <c r="BY192" s="105"/>
      <c r="BZ192" s="105"/>
      <c r="CA192" s="158"/>
      <c r="CB192" s="158"/>
      <c r="CC192" s="105" t="str">
        <f>IF($C192="","",(AI192+AN192)*$F$2)</f>
        <v/>
      </c>
      <c r="CD192" s="105" t="str">
        <f>IF($C192="","",U193*$F$2)</f>
        <v/>
      </c>
      <c r="CE192" s="158"/>
      <c r="CF192" s="105"/>
      <c r="CG192" s="156"/>
      <c r="CH192" s="156"/>
      <c r="CI192" s="156"/>
      <c r="CJ192" s="156"/>
      <c r="CK192" s="105"/>
      <c r="CL192" s="156"/>
      <c r="CM192" s="156"/>
      <c r="CN192" s="105"/>
    </row>
    <row r="193" ht="9.0" customHeight="1">
      <c r="A193" s="152">
        <f t="shared" si="22"/>
        <v>1</v>
      </c>
      <c r="B193" s="93"/>
      <c r="C193" s="99"/>
      <c r="D193" s="159"/>
      <c r="E193" s="160"/>
      <c r="F193" s="155"/>
      <c r="G193" s="105"/>
      <c r="H193" s="105"/>
      <c r="I193" s="156"/>
      <c r="J193" s="156"/>
      <c r="K193" s="156"/>
      <c r="L193" s="156"/>
      <c r="M193" s="156"/>
      <c r="N193" s="156"/>
      <c r="O193" s="156"/>
      <c r="P193" s="156"/>
      <c r="Q193" s="156"/>
      <c r="R193" s="156"/>
      <c r="S193" s="156"/>
      <c r="T193" s="156"/>
      <c r="U193" s="157"/>
      <c r="V193" s="105"/>
      <c r="W193" s="156"/>
      <c r="X193" s="156"/>
      <c r="Y193" s="156"/>
      <c r="Z193" s="156"/>
      <c r="AA193" s="156"/>
      <c r="AB193" s="156"/>
      <c r="AC193" s="156"/>
      <c r="AD193" s="156"/>
      <c r="AE193" s="156"/>
      <c r="AF193" s="156"/>
      <c r="AG193" s="156"/>
      <c r="AH193" s="156"/>
      <c r="AI193" s="157"/>
      <c r="AJ193" s="105"/>
      <c r="AK193" s="105"/>
      <c r="AL193" s="105"/>
      <c r="AM193" s="105"/>
      <c r="AN193" s="157"/>
      <c r="AO193" s="105"/>
      <c r="AP193" s="105"/>
      <c r="AQ193" s="105"/>
      <c r="AR193" s="105"/>
      <c r="AS193" s="105"/>
      <c r="AT193" s="105"/>
      <c r="AU193" s="105"/>
      <c r="AV193" s="105"/>
      <c r="AW193" s="105"/>
      <c r="AX193" s="105"/>
      <c r="AY193" s="105"/>
      <c r="AZ193" s="105"/>
      <c r="BA193" s="105"/>
      <c r="BB193" s="105"/>
      <c r="BC193" s="105"/>
      <c r="BD193" s="105"/>
      <c r="BE193" s="105"/>
      <c r="BF193" s="105"/>
      <c r="BG193" s="105"/>
      <c r="BH193" s="105"/>
      <c r="BI193" s="105"/>
      <c r="BJ193" s="105"/>
      <c r="BK193" s="105"/>
      <c r="BL193" s="105"/>
      <c r="BM193" s="105"/>
      <c r="BN193" s="105"/>
      <c r="BO193" s="105"/>
      <c r="BP193" s="105"/>
      <c r="BQ193" s="105"/>
      <c r="BR193" s="105"/>
      <c r="BS193" s="105"/>
      <c r="BT193" s="105"/>
      <c r="BU193" s="105"/>
      <c r="BV193" s="105"/>
      <c r="BW193" s="105"/>
      <c r="BX193" s="105"/>
      <c r="BY193" s="105"/>
      <c r="BZ193" s="105"/>
      <c r="CA193" s="158"/>
      <c r="CB193" s="158"/>
      <c r="CC193" s="158"/>
      <c r="CD193" s="158"/>
      <c r="CE193" s="158"/>
      <c r="CF193" s="105"/>
      <c r="CG193" s="156"/>
      <c r="CH193" s="156"/>
      <c r="CI193" s="156"/>
      <c r="CJ193" s="156"/>
      <c r="CK193" s="105"/>
      <c r="CL193" s="156"/>
      <c r="CM193" s="156"/>
      <c r="CN193" s="105"/>
    </row>
    <row r="194" ht="9.0" customHeight="1">
      <c r="A194" s="152">
        <f t="shared" si="22"/>
        <v>0</v>
      </c>
      <c r="B194" s="93"/>
      <c r="C194" s="99"/>
      <c r="D194" s="159"/>
      <c r="E194" s="160"/>
      <c r="F194" s="155"/>
      <c r="G194" s="105"/>
      <c r="H194" s="105"/>
      <c r="I194" s="156"/>
      <c r="J194" s="156"/>
      <c r="K194" s="156"/>
      <c r="L194" s="156"/>
      <c r="M194" s="156"/>
      <c r="N194" s="156"/>
      <c r="O194" s="156"/>
      <c r="P194" s="156"/>
      <c r="Q194" s="156"/>
      <c r="R194" s="156"/>
      <c r="S194" s="156"/>
      <c r="T194" s="156"/>
      <c r="U194" s="157"/>
      <c r="V194" s="105"/>
      <c r="W194" s="156"/>
      <c r="X194" s="156"/>
      <c r="Y194" s="156"/>
      <c r="Z194" s="156"/>
      <c r="AA194" s="156"/>
      <c r="AB194" s="156"/>
      <c r="AC194" s="156"/>
      <c r="AD194" s="156"/>
      <c r="AE194" s="156"/>
      <c r="AF194" s="156"/>
      <c r="AG194" s="156"/>
      <c r="AH194" s="156"/>
      <c r="AI194" s="157"/>
      <c r="AJ194" s="105"/>
      <c r="AK194" s="105"/>
      <c r="AL194" s="105"/>
      <c r="AM194" s="105"/>
      <c r="AN194" s="157"/>
      <c r="AO194" s="105"/>
      <c r="AP194" s="105"/>
      <c r="AQ194" s="105"/>
      <c r="AR194" s="105"/>
      <c r="AS194" s="105"/>
      <c r="AT194" s="105"/>
      <c r="AU194" s="105"/>
      <c r="AV194" s="105"/>
      <c r="AW194" s="105"/>
      <c r="AX194" s="105"/>
      <c r="AY194" s="105"/>
      <c r="AZ194" s="105"/>
      <c r="BA194" s="105"/>
      <c r="BB194" s="105"/>
      <c r="BC194" s="105"/>
      <c r="BD194" s="105"/>
      <c r="BE194" s="105"/>
      <c r="BF194" s="105"/>
      <c r="BG194" s="105"/>
      <c r="BH194" s="105"/>
      <c r="BI194" s="105"/>
      <c r="BJ194" s="105"/>
      <c r="BK194" s="105"/>
      <c r="BL194" s="105"/>
      <c r="BM194" s="105"/>
      <c r="BN194" s="105"/>
      <c r="BO194" s="105"/>
      <c r="BP194" s="105"/>
      <c r="BQ194" s="105"/>
      <c r="BR194" s="105"/>
      <c r="BS194" s="105"/>
      <c r="BT194" s="105"/>
      <c r="BU194" s="105"/>
      <c r="BV194" s="105"/>
      <c r="BW194" s="105"/>
      <c r="BX194" s="105"/>
      <c r="BY194" s="105"/>
      <c r="BZ194" s="105"/>
      <c r="CA194" s="158"/>
      <c r="CB194" s="158"/>
      <c r="CC194" s="105" t="str">
        <f>IF($C194="","",(AI194+AN194)*$F$2)</f>
        <v/>
      </c>
      <c r="CD194" s="105" t="str">
        <f>IF($C194="","",U195*$F$2)</f>
        <v/>
      </c>
      <c r="CE194" s="158"/>
      <c r="CF194" s="105"/>
      <c r="CG194" s="156"/>
      <c r="CH194" s="156"/>
      <c r="CI194" s="156"/>
      <c r="CJ194" s="156"/>
      <c r="CK194" s="105"/>
      <c r="CL194" s="156"/>
      <c r="CM194" s="156"/>
      <c r="CN194" s="105"/>
    </row>
    <row r="195" ht="9.0" customHeight="1">
      <c r="A195" s="152">
        <f t="shared" si="22"/>
        <v>0</v>
      </c>
      <c r="B195" s="93"/>
      <c r="C195" s="99"/>
      <c r="D195" s="159"/>
      <c r="E195" s="160"/>
      <c r="F195" s="155"/>
      <c r="G195" s="105"/>
      <c r="H195" s="105"/>
      <c r="I195" s="156"/>
      <c r="J195" s="156"/>
      <c r="K195" s="156"/>
      <c r="L195" s="156"/>
      <c r="M195" s="156"/>
      <c r="N195" s="156"/>
      <c r="O195" s="156"/>
      <c r="P195" s="156"/>
      <c r="Q195" s="156"/>
      <c r="R195" s="156"/>
      <c r="S195" s="156"/>
      <c r="T195" s="156"/>
      <c r="U195" s="157"/>
      <c r="V195" s="105"/>
      <c r="W195" s="156"/>
      <c r="X195" s="156"/>
      <c r="Y195" s="156"/>
      <c r="Z195" s="156"/>
      <c r="AA195" s="156"/>
      <c r="AB195" s="156"/>
      <c r="AC195" s="156"/>
      <c r="AD195" s="156"/>
      <c r="AE195" s="156"/>
      <c r="AF195" s="156"/>
      <c r="AG195" s="156"/>
      <c r="AH195" s="156"/>
      <c r="AI195" s="157"/>
      <c r="AJ195" s="105"/>
      <c r="AK195" s="105"/>
      <c r="AL195" s="105"/>
      <c r="AM195" s="105"/>
      <c r="AN195" s="157"/>
      <c r="AO195" s="105"/>
      <c r="AP195" s="105"/>
      <c r="AQ195" s="105"/>
      <c r="AR195" s="105"/>
      <c r="AS195" s="105"/>
      <c r="AT195" s="105"/>
      <c r="AU195" s="105"/>
      <c r="AV195" s="105"/>
      <c r="AW195" s="105"/>
      <c r="AX195" s="105"/>
      <c r="AY195" s="105"/>
      <c r="AZ195" s="105"/>
      <c r="BA195" s="105"/>
      <c r="BB195" s="105"/>
      <c r="BC195" s="105"/>
      <c r="BD195" s="105"/>
      <c r="BE195" s="105"/>
      <c r="BF195" s="105"/>
      <c r="BG195" s="105"/>
      <c r="BH195" s="105"/>
      <c r="BI195" s="105"/>
      <c r="BJ195" s="105"/>
      <c r="BK195" s="105"/>
      <c r="BL195" s="105"/>
      <c r="BM195" s="105"/>
      <c r="BN195" s="105"/>
      <c r="BO195" s="105"/>
      <c r="BP195" s="105"/>
      <c r="BQ195" s="105"/>
      <c r="BR195" s="105"/>
      <c r="BS195" s="105"/>
      <c r="BT195" s="105"/>
      <c r="BU195" s="105"/>
      <c r="BV195" s="105"/>
      <c r="BW195" s="105"/>
      <c r="BX195" s="105"/>
      <c r="BY195" s="105"/>
      <c r="BZ195" s="105"/>
      <c r="CA195" s="158"/>
      <c r="CB195" s="158"/>
      <c r="CC195" s="158"/>
      <c r="CD195" s="158"/>
      <c r="CE195" s="158"/>
      <c r="CF195" s="105"/>
      <c r="CG195" s="156"/>
      <c r="CH195" s="156"/>
      <c r="CI195" s="156"/>
      <c r="CJ195" s="156"/>
      <c r="CK195" s="105"/>
      <c r="CL195" s="156"/>
      <c r="CM195" s="156"/>
      <c r="CN195" s="105"/>
    </row>
    <row r="196" ht="9.0" customHeight="1">
      <c r="A196" s="152">
        <f t="shared" si="22"/>
        <v>1</v>
      </c>
      <c r="B196" s="93"/>
      <c r="C196" s="99"/>
      <c r="D196" s="159"/>
      <c r="E196" s="160"/>
      <c r="F196" s="155"/>
      <c r="G196" s="105"/>
      <c r="H196" s="105"/>
      <c r="I196" s="156"/>
      <c r="J196" s="156"/>
      <c r="K196" s="156"/>
      <c r="L196" s="156"/>
      <c r="M196" s="156"/>
      <c r="N196" s="156"/>
      <c r="O196" s="156"/>
      <c r="P196" s="156"/>
      <c r="Q196" s="156"/>
      <c r="R196" s="156"/>
      <c r="S196" s="156"/>
      <c r="T196" s="156"/>
      <c r="U196" s="157"/>
      <c r="V196" s="105"/>
      <c r="W196" s="156"/>
      <c r="X196" s="156"/>
      <c r="Y196" s="156"/>
      <c r="Z196" s="156"/>
      <c r="AA196" s="156"/>
      <c r="AB196" s="156"/>
      <c r="AC196" s="156"/>
      <c r="AD196" s="156"/>
      <c r="AE196" s="156"/>
      <c r="AF196" s="156"/>
      <c r="AG196" s="156"/>
      <c r="AH196" s="156"/>
      <c r="AI196" s="157"/>
      <c r="AJ196" s="105"/>
      <c r="AK196" s="105"/>
      <c r="AL196" s="105"/>
      <c r="AM196" s="105"/>
      <c r="AN196" s="157"/>
      <c r="AO196" s="105"/>
      <c r="AP196" s="105"/>
      <c r="AQ196" s="105"/>
      <c r="AR196" s="105"/>
      <c r="AS196" s="105"/>
      <c r="AT196" s="105"/>
      <c r="AU196" s="105"/>
      <c r="AV196" s="105"/>
      <c r="AW196" s="105"/>
      <c r="AX196" s="105"/>
      <c r="AY196" s="105"/>
      <c r="AZ196" s="105"/>
      <c r="BA196" s="105"/>
      <c r="BB196" s="105"/>
      <c r="BC196" s="105"/>
      <c r="BD196" s="105"/>
      <c r="BE196" s="105"/>
      <c r="BF196" s="105"/>
      <c r="BG196" s="105"/>
      <c r="BH196" s="105"/>
      <c r="BI196" s="105"/>
      <c r="BJ196" s="105"/>
      <c r="BK196" s="105"/>
      <c r="BL196" s="105"/>
      <c r="BM196" s="105"/>
      <c r="BN196" s="105"/>
      <c r="BO196" s="105"/>
      <c r="BP196" s="105"/>
      <c r="BQ196" s="105"/>
      <c r="BR196" s="105"/>
      <c r="BS196" s="105"/>
      <c r="BT196" s="105"/>
      <c r="BU196" s="105"/>
      <c r="BV196" s="105"/>
      <c r="BW196" s="105"/>
      <c r="BX196" s="105"/>
      <c r="BY196" s="105"/>
      <c r="BZ196" s="105"/>
      <c r="CA196" s="158"/>
      <c r="CB196" s="158"/>
      <c r="CC196" s="105" t="str">
        <f>IF($C196="","",(AI196+AN196)*$F$2)</f>
        <v/>
      </c>
      <c r="CD196" s="105" t="str">
        <f>IF($C196="","",U197*$F$2)</f>
        <v/>
      </c>
      <c r="CE196" s="158"/>
      <c r="CF196" s="105"/>
      <c r="CG196" s="156"/>
      <c r="CH196" s="156"/>
      <c r="CI196" s="156"/>
      <c r="CJ196" s="156"/>
      <c r="CK196" s="105"/>
      <c r="CL196" s="156"/>
      <c r="CM196" s="156"/>
      <c r="CN196" s="105"/>
    </row>
    <row r="197" ht="9.0" customHeight="1">
      <c r="A197" s="152">
        <f t="shared" si="22"/>
        <v>1</v>
      </c>
      <c r="B197" s="93"/>
      <c r="C197" s="99"/>
      <c r="D197" s="159"/>
      <c r="E197" s="160"/>
      <c r="F197" s="155"/>
      <c r="G197" s="105"/>
      <c r="H197" s="105"/>
      <c r="I197" s="156"/>
      <c r="J197" s="156"/>
      <c r="K197" s="156"/>
      <c r="L197" s="156"/>
      <c r="M197" s="156"/>
      <c r="N197" s="156"/>
      <c r="O197" s="156"/>
      <c r="P197" s="156"/>
      <c r="Q197" s="156"/>
      <c r="R197" s="156"/>
      <c r="S197" s="156"/>
      <c r="T197" s="156"/>
      <c r="U197" s="157"/>
      <c r="V197" s="105"/>
      <c r="W197" s="156"/>
      <c r="X197" s="156"/>
      <c r="Y197" s="156"/>
      <c r="Z197" s="156"/>
      <c r="AA197" s="156"/>
      <c r="AB197" s="156"/>
      <c r="AC197" s="156"/>
      <c r="AD197" s="156"/>
      <c r="AE197" s="156"/>
      <c r="AF197" s="156"/>
      <c r="AG197" s="156"/>
      <c r="AH197" s="156"/>
      <c r="AI197" s="157"/>
      <c r="AJ197" s="105"/>
      <c r="AK197" s="105"/>
      <c r="AL197" s="105"/>
      <c r="AM197" s="105"/>
      <c r="AN197" s="157"/>
      <c r="AO197" s="105"/>
      <c r="AP197" s="105"/>
      <c r="AQ197" s="105"/>
      <c r="AR197" s="105"/>
      <c r="AS197" s="105"/>
      <c r="AT197" s="105"/>
      <c r="AU197" s="105"/>
      <c r="AV197" s="105"/>
      <c r="AW197" s="105"/>
      <c r="AX197" s="105"/>
      <c r="AY197" s="105"/>
      <c r="AZ197" s="105"/>
      <c r="BA197" s="105"/>
      <c r="BB197" s="105"/>
      <c r="BC197" s="105"/>
      <c r="BD197" s="105"/>
      <c r="BE197" s="105"/>
      <c r="BF197" s="105"/>
      <c r="BG197" s="105"/>
      <c r="BH197" s="105"/>
      <c r="BI197" s="105"/>
      <c r="BJ197" s="105"/>
      <c r="BK197" s="105"/>
      <c r="BL197" s="105"/>
      <c r="BM197" s="105"/>
      <c r="BN197" s="105"/>
      <c r="BO197" s="105"/>
      <c r="BP197" s="105"/>
      <c r="BQ197" s="105"/>
      <c r="BR197" s="105"/>
      <c r="BS197" s="105"/>
      <c r="BT197" s="105"/>
      <c r="BU197" s="105"/>
      <c r="BV197" s="105"/>
      <c r="BW197" s="105"/>
      <c r="BX197" s="105"/>
      <c r="BY197" s="105"/>
      <c r="BZ197" s="105"/>
      <c r="CA197" s="158"/>
      <c r="CB197" s="158"/>
      <c r="CC197" s="158"/>
      <c r="CD197" s="158"/>
      <c r="CE197" s="158"/>
      <c r="CF197" s="105"/>
      <c r="CG197" s="156"/>
      <c r="CH197" s="156"/>
      <c r="CI197" s="156"/>
      <c r="CJ197" s="156"/>
      <c r="CK197" s="105"/>
      <c r="CL197" s="156"/>
      <c r="CM197" s="156"/>
      <c r="CN197" s="105"/>
    </row>
    <row r="198" ht="9.0" customHeight="1">
      <c r="A198" s="152">
        <f t="shared" si="22"/>
        <v>0</v>
      </c>
      <c r="B198" s="93"/>
      <c r="C198" s="99"/>
      <c r="D198" s="159"/>
      <c r="E198" s="160"/>
      <c r="F198" s="155"/>
      <c r="G198" s="105"/>
      <c r="H198" s="105"/>
      <c r="I198" s="156"/>
      <c r="J198" s="156"/>
      <c r="K198" s="156"/>
      <c r="L198" s="156"/>
      <c r="M198" s="156"/>
      <c r="N198" s="156"/>
      <c r="O198" s="156"/>
      <c r="P198" s="156"/>
      <c r="Q198" s="156"/>
      <c r="R198" s="156"/>
      <c r="S198" s="156"/>
      <c r="T198" s="156"/>
      <c r="U198" s="157"/>
      <c r="V198" s="105"/>
      <c r="W198" s="156"/>
      <c r="X198" s="156"/>
      <c r="Y198" s="156"/>
      <c r="Z198" s="156"/>
      <c r="AA198" s="156"/>
      <c r="AB198" s="156"/>
      <c r="AC198" s="156"/>
      <c r="AD198" s="156"/>
      <c r="AE198" s="156"/>
      <c r="AF198" s="156"/>
      <c r="AG198" s="156"/>
      <c r="AH198" s="156"/>
      <c r="AI198" s="157"/>
      <c r="AJ198" s="105"/>
      <c r="AK198" s="105"/>
      <c r="AL198" s="105"/>
      <c r="AM198" s="105"/>
      <c r="AN198" s="157"/>
      <c r="AO198" s="105"/>
      <c r="AP198" s="105"/>
      <c r="AQ198" s="105"/>
      <c r="AR198" s="105"/>
      <c r="AS198" s="105"/>
      <c r="AT198" s="105"/>
      <c r="AU198" s="105"/>
      <c r="AV198" s="105"/>
      <c r="AW198" s="105"/>
      <c r="AX198" s="105"/>
      <c r="AY198" s="105"/>
      <c r="AZ198" s="105"/>
      <c r="BA198" s="105"/>
      <c r="BB198" s="105"/>
      <c r="BC198" s="105"/>
      <c r="BD198" s="105"/>
      <c r="BE198" s="105"/>
      <c r="BF198" s="105"/>
      <c r="BG198" s="105"/>
      <c r="BH198" s="105"/>
      <c r="BI198" s="105"/>
      <c r="BJ198" s="105"/>
      <c r="BK198" s="105"/>
      <c r="BL198" s="105"/>
      <c r="BM198" s="105"/>
      <c r="BN198" s="105"/>
      <c r="BO198" s="105"/>
      <c r="BP198" s="105"/>
      <c r="BQ198" s="105"/>
      <c r="BR198" s="105"/>
      <c r="BS198" s="105"/>
      <c r="BT198" s="105"/>
      <c r="BU198" s="105"/>
      <c r="BV198" s="105"/>
      <c r="BW198" s="105"/>
      <c r="BX198" s="105"/>
      <c r="BY198" s="105"/>
      <c r="BZ198" s="105"/>
      <c r="CA198" s="158"/>
      <c r="CB198" s="158"/>
      <c r="CC198" s="105" t="str">
        <f>IF($C198="","",(AI198+AN198)*$F$2)</f>
        <v/>
      </c>
      <c r="CD198" s="105" t="str">
        <f>IF($C198="","",U199*$F$2)</f>
        <v/>
      </c>
      <c r="CE198" s="158"/>
      <c r="CF198" s="105"/>
      <c r="CG198" s="156"/>
      <c r="CH198" s="156"/>
      <c r="CI198" s="156"/>
      <c r="CJ198" s="156"/>
      <c r="CK198" s="105"/>
      <c r="CL198" s="156"/>
      <c r="CM198" s="156"/>
      <c r="CN198" s="105"/>
    </row>
    <row r="199" ht="9.0" customHeight="1">
      <c r="A199" s="152">
        <f t="shared" si="22"/>
        <v>0</v>
      </c>
      <c r="B199" s="93"/>
      <c r="C199" s="99"/>
      <c r="D199" s="159"/>
      <c r="E199" s="160"/>
      <c r="F199" s="155"/>
      <c r="G199" s="105"/>
      <c r="H199" s="105"/>
      <c r="I199" s="156"/>
      <c r="J199" s="156"/>
      <c r="K199" s="156"/>
      <c r="L199" s="156"/>
      <c r="M199" s="156"/>
      <c r="N199" s="156"/>
      <c r="O199" s="156"/>
      <c r="P199" s="156"/>
      <c r="Q199" s="156"/>
      <c r="R199" s="156"/>
      <c r="S199" s="156"/>
      <c r="T199" s="156"/>
      <c r="U199" s="157"/>
      <c r="V199" s="105"/>
      <c r="W199" s="156"/>
      <c r="X199" s="156"/>
      <c r="Y199" s="156"/>
      <c r="Z199" s="156"/>
      <c r="AA199" s="156"/>
      <c r="AB199" s="156"/>
      <c r="AC199" s="156"/>
      <c r="AD199" s="156"/>
      <c r="AE199" s="156"/>
      <c r="AF199" s="156"/>
      <c r="AG199" s="156"/>
      <c r="AH199" s="156"/>
      <c r="AI199" s="157"/>
      <c r="AJ199" s="105"/>
      <c r="AK199" s="105"/>
      <c r="AL199" s="105"/>
      <c r="AM199" s="105"/>
      <c r="AN199" s="157"/>
      <c r="AO199" s="105"/>
      <c r="AP199" s="105"/>
      <c r="AQ199" s="105"/>
      <c r="AR199" s="105"/>
      <c r="AS199" s="105"/>
      <c r="AT199" s="105"/>
      <c r="AU199" s="105"/>
      <c r="AV199" s="105"/>
      <c r="AW199" s="105"/>
      <c r="AX199" s="105"/>
      <c r="AY199" s="105"/>
      <c r="AZ199" s="105"/>
      <c r="BA199" s="105"/>
      <c r="BB199" s="105"/>
      <c r="BC199" s="105"/>
      <c r="BD199" s="105"/>
      <c r="BE199" s="105"/>
      <c r="BF199" s="105"/>
      <c r="BG199" s="105"/>
      <c r="BH199" s="105"/>
      <c r="BI199" s="105"/>
      <c r="BJ199" s="105"/>
      <c r="BK199" s="105"/>
      <c r="BL199" s="105"/>
      <c r="BM199" s="105"/>
      <c r="BN199" s="105"/>
      <c r="BO199" s="105"/>
      <c r="BP199" s="105"/>
      <c r="BQ199" s="105"/>
      <c r="BR199" s="105"/>
      <c r="BS199" s="105"/>
      <c r="BT199" s="105"/>
      <c r="BU199" s="105"/>
      <c r="BV199" s="105"/>
      <c r="BW199" s="105"/>
      <c r="BX199" s="105"/>
      <c r="BY199" s="105"/>
      <c r="BZ199" s="105"/>
      <c r="CA199" s="158"/>
      <c r="CB199" s="158"/>
      <c r="CC199" s="158"/>
      <c r="CD199" s="158"/>
      <c r="CE199" s="158"/>
      <c r="CF199" s="105"/>
      <c r="CG199" s="156"/>
      <c r="CH199" s="156"/>
      <c r="CI199" s="156"/>
      <c r="CJ199" s="156"/>
      <c r="CK199" s="105"/>
      <c r="CL199" s="156"/>
      <c r="CM199" s="156"/>
      <c r="CN199" s="105"/>
    </row>
    <row r="200" ht="9.0" customHeight="1">
      <c r="A200" s="152">
        <f t="shared" si="22"/>
        <v>1</v>
      </c>
      <c r="B200" s="93"/>
      <c r="C200" s="99"/>
      <c r="D200" s="159"/>
      <c r="E200" s="160"/>
      <c r="F200" s="155"/>
      <c r="G200" s="105"/>
      <c r="H200" s="105"/>
      <c r="I200" s="156"/>
      <c r="J200" s="156"/>
      <c r="K200" s="156"/>
      <c r="L200" s="156"/>
      <c r="M200" s="156"/>
      <c r="N200" s="156"/>
      <c r="O200" s="156"/>
      <c r="P200" s="156"/>
      <c r="Q200" s="156"/>
      <c r="R200" s="156"/>
      <c r="S200" s="156"/>
      <c r="T200" s="156"/>
      <c r="U200" s="157"/>
      <c r="V200" s="105"/>
      <c r="W200" s="156"/>
      <c r="X200" s="156"/>
      <c r="Y200" s="156"/>
      <c r="Z200" s="156"/>
      <c r="AA200" s="156"/>
      <c r="AB200" s="156"/>
      <c r="AC200" s="156"/>
      <c r="AD200" s="156"/>
      <c r="AE200" s="156"/>
      <c r="AF200" s="156"/>
      <c r="AG200" s="156"/>
      <c r="AH200" s="156"/>
      <c r="AI200" s="157"/>
      <c r="AJ200" s="105"/>
      <c r="AK200" s="105"/>
      <c r="AL200" s="105"/>
      <c r="AM200" s="105"/>
      <c r="AN200" s="157"/>
      <c r="AO200" s="105"/>
      <c r="AP200" s="105"/>
      <c r="AQ200" s="105"/>
      <c r="AR200" s="105"/>
      <c r="AS200" s="105"/>
      <c r="AT200" s="105"/>
      <c r="AU200" s="105"/>
      <c r="AV200" s="105"/>
      <c r="AW200" s="105"/>
      <c r="AX200" s="105"/>
      <c r="AY200" s="105"/>
      <c r="AZ200" s="105"/>
      <c r="BA200" s="105"/>
      <c r="BB200" s="105"/>
      <c r="BC200" s="105"/>
      <c r="BD200" s="105"/>
      <c r="BE200" s="105"/>
      <c r="BF200" s="105"/>
      <c r="BG200" s="105"/>
      <c r="BH200" s="105"/>
      <c r="BI200" s="105"/>
      <c r="BJ200" s="105"/>
      <c r="BK200" s="105"/>
      <c r="BL200" s="105"/>
      <c r="BM200" s="105"/>
      <c r="BN200" s="105"/>
      <c r="BO200" s="105"/>
      <c r="BP200" s="105"/>
      <c r="BQ200" s="105"/>
      <c r="BR200" s="105"/>
      <c r="BS200" s="105"/>
      <c r="BT200" s="105"/>
      <c r="BU200" s="105"/>
      <c r="BV200" s="105"/>
      <c r="BW200" s="105"/>
      <c r="BX200" s="105"/>
      <c r="BY200" s="105"/>
      <c r="BZ200" s="105"/>
      <c r="CA200" s="158"/>
      <c r="CB200" s="158"/>
      <c r="CC200" s="105" t="str">
        <f>IF($C200="","",(AI200+AN200)*$F$2)</f>
        <v/>
      </c>
      <c r="CD200" s="105" t="str">
        <f>IF($C200="","",U201*$F$2)</f>
        <v/>
      </c>
      <c r="CE200" s="158"/>
      <c r="CF200" s="105"/>
      <c r="CG200" s="156"/>
      <c r="CH200" s="156"/>
      <c r="CI200" s="156"/>
      <c r="CJ200" s="156"/>
      <c r="CK200" s="105"/>
      <c r="CL200" s="156"/>
      <c r="CM200" s="156"/>
      <c r="CN200" s="105"/>
    </row>
    <row r="201" ht="9.0" customHeight="1">
      <c r="A201" s="152">
        <f t="shared" si="22"/>
        <v>1</v>
      </c>
      <c r="B201" s="93"/>
      <c r="C201" s="99"/>
      <c r="D201" s="159"/>
      <c r="E201" s="160"/>
      <c r="F201" s="155"/>
      <c r="G201" s="105"/>
      <c r="H201" s="105"/>
      <c r="I201" s="156"/>
      <c r="J201" s="156"/>
      <c r="K201" s="156"/>
      <c r="L201" s="156"/>
      <c r="M201" s="156"/>
      <c r="N201" s="156"/>
      <c r="O201" s="156"/>
      <c r="P201" s="156"/>
      <c r="Q201" s="156"/>
      <c r="R201" s="156"/>
      <c r="S201" s="156"/>
      <c r="T201" s="156"/>
      <c r="U201" s="157"/>
      <c r="V201" s="105"/>
      <c r="W201" s="156"/>
      <c r="X201" s="156"/>
      <c r="Y201" s="156"/>
      <c r="Z201" s="156"/>
      <c r="AA201" s="156"/>
      <c r="AB201" s="156"/>
      <c r="AC201" s="156"/>
      <c r="AD201" s="156"/>
      <c r="AE201" s="156"/>
      <c r="AF201" s="156"/>
      <c r="AG201" s="156"/>
      <c r="AH201" s="156"/>
      <c r="AI201" s="157"/>
      <c r="AJ201" s="105"/>
      <c r="AK201" s="105"/>
      <c r="AL201" s="105"/>
      <c r="AM201" s="105"/>
      <c r="AN201" s="157"/>
      <c r="AO201" s="105"/>
      <c r="AP201" s="105"/>
      <c r="AQ201" s="105"/>
      <c r="AR201" s="105"/>
      <c r="AS201" s="105"/>
      <c r="AT201" s="105"/>
      <c r="AU201" s="105"/>
      <c r="AV201" s="105"/>
      <c r="AW201" s="105"/>
      <c r="AX201" s="105"/>
      <c r="AY201" s="105"/>
      <c r="AZ201" s="105"/>
      <c r="BA201" s="105"/>
      <c r="BB201" s="105"/>
      <c r="BC201" s="105"/>
      <c r="BD201" s="105"/>
      <c r="BE201" s="105"/>
      <c r="BF201" s="105"/>
      <c r="BG201" s="105"/>
      <c r="BH201" s="105"/>
      <c r="BI201" s="105"/>
      <c r="BJ201" s="105"/>
      <c r="BK201" s="105"/>
      <c r="BL201" s="105"/>
      <c r="BM201" s="105"/>
      <c r="BN201" s="105"/>
      <c r="BO201" s="105"/>
      <c r="BP201" s="105"/>
      <c r="BQ201" s="105"/>
      <c r="BR201" s="105"/>
      <c r="BS201" s="105"/>
      <c r="BT201" s="105"/>
      <c r="BU201" s="105"/>
      <c r="BV201" s="105"/>
      <c r="BW201" s="105"/>
      <c r="BX201" s="105"/>
      <c r="BY201" s="105"/>
      <c r="BZ201" s="105"/>
      <c r="CA201" s="158"/>
      <c r="CB201" s="158"/>
      <c r="CC201" s="158"/>
      <c r="CD201" s="158"/>
      <c r="CE201" s="158"/>
      <c r="CF201" s="105"/>
      <c r="CG201" s="156"/>
      <c r="CH201" s="156"/>
      <c r="CI201" s="156"/>
      <c r="CJ201" s="156"/>
      <c r="CK201" s="105"/>
      <c r="CL201" s="156"/>
      <c r="CM201" s="156"/>
      <c r="CN201" s="105"/>
    </row>
    <row r="202" ht="9.0" customHeight="1">
      <c r="A202" s="152">
        <f t="shared" si="22"/>
        <v>0</v>
      </c>
      <c r="B202" s="93"/>
      <c r="C202" s="99"/>
      <c r="D202" s="159"/>
      <c r="E202" s="160"/>
      <c r="F202" s="155"/>
      <c r="G202" s="105"/>
      <c r="H202" s="105"/>
      <c r="I202" s="156"/>
      <c r="J202" s="156"/>
      <c r="K202" s="156"/>
      <c r="L202" s="156"/>
      <c r="M202" s="156"/>
      <c r="N202" s="156"/>
      <c r="O202" s="156"/>
      <c r="P202" s="156"/>
      <c r="Q202" s="156"/>
      <c r="R202" s="156"/>
      <c r="S202" s="156"/>
      <c r="T202" s="156"/>
      <c r="U202" s="157"/>
      <c r="V202" s="105"/>
      <c r="W202" s="156"/>
      <c r="X202" s="156"/>
      <c r="Y202" s="156"/>
      <c r="Z202" s="156"/>
      <c r="AA202" s="156"/>
      <c r="AB202" s="156"/>
      <c r="AC202" s="156"/>
      <c r="AD202" s="156"/>
      <c r="AE202" s="156"/>
      <c r="AF202" s="156"/>
      <c r="AG202" s="156"/>
      <c r="AH202" s="156"/>
      <c r="AI202" s="157"/>
      <c r="AJ202" s="105"/>
      <c r="AK202" s="105"/>
      <c r="AL202" s="105"/>
      <c r="AM202" s="105"/>
      <c r="AN202" s="157"/>
      <c r="AO202" s="105"/>
      <c r="AP202" s="105"/>
      <c r="AQ202" s="105"/>
      <c r="AR202" s="105"/>
      <c r="AS202" s="105"/>
      <c r="AT202" s="105"/>
      <c r="AU202" s="105"/>
      <c r="AV202" s="105"/>
      <c r="AW202" s="105"/>
      <c r="AX202" s="105"/>
      <c r="AY202" s="105"/>
      <c r="AZ202" s="105"/>
      <c r="BA202" s="105"/>
      <c r="BB202" s="105"/>
      <c r="BC202" s="105"/>
      <c r="BD202" s="105"/>
      <c r="BE202" s="105"/>
      <c r="BF202" s="105"/>
      <c r="BG202" s="105"/>
      <c r="BH202" s="105"/>
      <c r="BI202" s="105"/>
      <c r="BJ202" s="105"/>
      <c r="BK202" s="105"/>
      <c r="BL202" s="105"/>
      <c r="BM202" s="105"/>
      <c r="BN202" s="105"/>
      <c r="BO202" s="105"/>
      <c r="BP202" s="105"/>
      <c r="BQ202" s="105"/>
      <c r="BR202" s="105"/>
      <c r="BS202" s="105"/>
      <c r="BT202" s="105"/>
      <c r="BU202" s="105"/>
      <c r="BV202" s="105"/>
      <c r="BW202" s="105"/>
      <c r="BX202" s="105"/>
      <c r="BY202" s="105"/>
      <c r="BZ202" s="105"/>
      <c r="CA202" s="158"/>
      <c r="CB202" s="158"/>
      <c r="CC202" s="105" t="str">
        <f>IF($C202="","",(AI202+AN202)*$F$2)</f>
        <v/>
      </c>
      <c r="CD202" s="105" t="str">
        <f>IF($C202="","",U203*$F$2)</f>
        <v/>
      </c>
      <c r="CE202" s="158"/>
      <c r="CF202" s="105"/>
      <c r="CG202" s="156"/>
      <c r="CH202" s="156"/>
      <c r="CI202" s="156"/>
      <c r="CJ202" s="156"/>
      <c r="CK202" s="105"/>
      <c r="CL202" s="156"/>
      <c r="CM202" s="156"/>
      <c r="CN202" s="105"/>
    </row>
    <row r="203" ht="9.0" customHeight="1">
      <c r="A203" s="152">
        <f t="shared" si="22"/>
        <v>0</v>
      </c>
      <c r="B203" s="93"/>
      <c r="C203" s="99"/>
      <c r="D203" s="159"/>
      <c r="E203" s="160"/>
      <c r="F203" s="155"/>
      <c r="G203" s="105"/>
      <c r="H203" s="105"/>
      <c r="I203" s="156"/>
      <c r="J203" s="156"/>
      <c r="K203" s="156"/>
      <c r="L203" s="156"/>
      <c r="M203" s="156"/>
      <c r="N203" s="156"/>
      <c r="O203" s="156"/>
      <c r="P203" s="156"/>
      <c r="Q203" s="156"/>
      <c r="R203" s="156"/>
      <c r="S203" s="156"/>
      <c r="T203" s="156"/>
      <c r="U203" s="157"/>
      <c r="V203" s="105"/>
      <c r="W203" s="156"/>
      <c r="X203" s="156"/>
      <c r="Y203" s="156"/>
      <c r="Z203" s="156"/>
      <c r="AA203" s="156"/>
      <c r="AB203" s="156"/>
      <c r="AC203" s="156"/>
      <c r="AD203" s="156"/>
      <c r="AE203" s="156"/>
      <c r="AF203" s="156"/>
      <c r="AG203" s="156"/>
      <c r="AH203" s="156"/>
      <c r="AI203" s="157"/>
      <c r="AJ203" s="105"/>
      <c r="AK203" s="105"/>
      <c r="AL203" s="105"/>
      <c r="AM203" s="105"/>
      <c r="AN203" s="157"/>
      <c r="AO203" s="105"/>
      <c r="AP203" s="105"/>
      <c r="AQ203" s="105"/>
      <c r="AR203" s="105"/>
      <c r="AS203" s="105"/>
      <c r="AT203" s="105"/>
      <c r="AU203" s="105"/>
      <c r="AV203" s="105"/>
      <c r="AW203" s="105"/>
      <c r="AX203" s="105"/>
      <c r="AY203" s="105"/>
      <c r="AZ203" s="105"/>
      <c r="BA203" s="105"/>
      <c r="BB203" s="105"/>
      <c r="BC203" s="105"/>
      <c r="BD203" s="105"/>
      <c r="BE203" s="105"/>
      <c r="BF203" s="105"/>
      <c r="BG203" s="105"/>
      <c r="BH203" s="105"/>
      <c r="BI203" s="105"/>
      <c r="BJ203" s="105"/>
      <c r="BK203" s="105"/>
      <c r="BL203" s="105"/>
      <c r="BM203" s="105"/>
      <c r="BN203" s="105"/>
      <c r="BO203" s="105"/>
      <c r="BP203" s="105"/>
      <c r="BQ203" s="105"/>
      <c r="BR203" s="105"/>
      <c r="BS203" s="105"/>
      <c r="BT203" s="105"/>
      <c r="BU203" s="105"/>
      <c r="BV203" s="105"/>
      <c r="BW203" s="105"/>
      <c r="BX203" s="105"/>
      <c r="BY203" s="105"/>
      <c r="BZ203" s="105"/>
      <c r="CA203" s="158"/>
      <c r="CB203" s="158"/>
      <c r="CC203" s="158"/>
      <c r="CD203" s="158"/>
      <c r="CE203" s="158"/>
      <c r="CF203" s="105"/>
      <c r="CG203" s="156"/>
      <c r="CH203" s="156"/>
      <c r="CI203" s="156"/>
      <c r="CJ203" s="156"/>
      <c r="CK203" s="105"/>
      <c r="CL203" s="156"/>
      <c r="CM203" s="156"/>
      <c r="CN203" s="105"/>
    </row>
    <row r="204" ht="9.0" customHeight="1">
      <c r="A204" s="152">
        <f t="shared" si="22"/>
        <v>1</v>
      </c>
      <c r="B204" s="93"/>
      <c r="C204" s="99"/>
      <c r="D204" s="159"/>
      <c r="E204" s="160"/>
      <c r="F204" s="155"/>
      <c r="G204" s="105"/>
      <c r="H204" s="105"/>
      <c r="I204" s="156"/>
      <c r="J204" s="156"/>
      <c r="K204" s="156"/>
      <c r="L204" s="156"/>
      <c r="M204" s="156"/>
      <c r="N204" s="156"/>
      <c r="O204" s="156"/>
      <c r="P204" s="156"/>
      <c r="Q204" s="156"/>
      <c r="R204" s="156"/>
      <c r="S204" s="156"/>
      <c r="T204" s="156"/>
      <c r="U204" s="157"/>
      <c r="V204" s="105"/>
      <c r="W204" s="156"/>
      <c r="X204" s="156"/>
      <c r="Y204" s="156"/>
      <c r="Z204" s="156"/>
      <c r="AA204" s="156"/>
      <c r="AB204" s="156"/>
      <c r="AC204" s="156"/>
      <c r="AD204" s="156"/>
      <c r="AE204" s="156"/>
      <c r="AF204" s="156"/>
      <c r="AG204" s="156"/>
      <c r="AH204" s="156"/>
      <c r="AI204" s="157"/>
      <c r="AJ204" s="105"/>
      <c r="AK204" s="105"/>
      <c r="AL204" s="105"/>
      <c r="AM204" s="105"/>
      <c r="AN204" s="157"/>
      <c r="AO204" s="105"/>
      <c r="AP204" s="105"/>
      <c r="AQ204" s="105"/>
      <c r="AR204" s="105"/>
      <c r="AS204" s="105"/>
      <c r="AT204" s="105"/>
      <c r="AU204" s="105"/>
      <c r="AV204" s="105"/>
      <c r="AW204" s="105"/>
      <c r="AX204" s="105"/>
      <c r="AY204" s="105"/>
      <c r="AZ204" s="105"/>
      <c r="BA204" s="105"/>
      <c r="BB204" s="105"/>
      <c r="BC204" s="105"/>
      <c r="BD204" s="105"/>
      <c r="BE204" s="105"/>
      <c r="BF204" s="105"/>
      <c r="BG204" s="105"/>
      <c r="BH204" s="105"/>
      <c r="BI204" s="105"/>
      <c r="BJ204" s="105"/>
      <c r="BK204" s="105"/>
      <c r="BL204" s="105"/>
      <c r="BM204" s="105"/>
      <c r="BN204" s="105"/>
      <c r="BO204" s="105"/>
      <c r="BP204" s="105"/>
      <c r="BQ204" s="105"/>
      <c r="BR204" s="105"/>
      <c r="BS204" s="105"/>
      <c r="BT204" s="105"/>
      <c r="BU204" s="105"/>
      <c r="BV204" s="105"/>
      <c r="BW204" s="105"/>
      <c r="BX204" s="105"/>
      <c r="BY204" s="105"/>
      <c r="BZ204" s="105"/>
      <c r="CA204" s="158"/>
      <c r="CB204" s="158"/>
      <c r="CC204" s="105" t="str">
        <f>IF($C204="","",(AI204+AN204)*$F$2)</f>
        <v/>
      </c>
      <c r="CD204" s="105" t="str">
        <f>IF($C204="","",U205*$F$2)</f>
        <v/>
      </c>
      <c r="CE204" s="158"/>
      <c r="CF204" s="105"/>
      <c r="CG204" s="156"/>
      <c r="CH204" s="156"/>
      <c r="CI204" s="156"/>
      <c r="CJ204" s="156"/>
      <c r="CK204" s="105"/>
      <c r="CL204" s="156"/>
      <c r="CM204" s="156"/>
      <c r="CN204" s="105"/>
    </row>
    <row r="205" ht="9.0" customHeight="1">
      <c r="A205" s="152">
        <f t="shared" si="22"/>
        <v>1</v>
      </c>
      <c r="B205" s="93"/>
      <c r="C205" s="99"/>
      <c r="D205" s="159"/>
      <c r="E205" s="160"/>
      <c r="F205" s="155"/>
      <c r="G205" s="105"/>
      <c r="H205" s="105"/>
      <c r="I205" s="156"/>
      <c r="J205" s="156"/>
      <c r="K205" s="156"/>
      <c r="L205" s="156"/>
      <c r="M205" s="156"/>
      <c r="N205" s="156"/>
      <c r="O205" s="156"/>
      <c r="P205" s="156"/>
      <c r="Q205" s="156"/>
      <c r="R205" s="156"/>
      <c r="S205" s="156"/>
      <c r="T205" s="156"/>
      <c r="U205" s="157"/>
      <c r="V205" s="105"/>
      <c r="W205" s="156"/>
      <c r="X205" s="156"/>
      <c r="Y205" s="156"/>
      <c r="Z205" s="156"/>
      <c r="AA205" s="156"/>
      <c r="AB205" s="156"/>
      <c r="AC205" s="156"/>
      <c r="AD205" s="156"/>
      <c r="AE205" s="156"/>
      <c r="AF205" s="156"/>
      <c r="AG205" s="156"/>
      <c r="AH205" s="156"/>
      <c r="AI205" s="157"/>
      <c r="AJ205" s="105"/>
      <c r="AK205" s="105"/>
      <c r="AL205" s="105"/>
      <c r="AM205" s="105"/>
      <c r="AN205" s="157"/>
      <c r="AO205" s="105"/>
      <c r="AP205" s="105"/>
      <c r="AQ205" s="105"/>
      <c r="AR205" s="105"/>
      <c r="AS205" s="105"/>
      <c r="AT205" s="105"/>
      <c r="AU205" s="105"/>
      <c r="AV205" s="105"/>
      <c r="AW205" s="105"/>
      <c r="AX205" s="105"/>
      <c r="AY205" s="105"/>
      <c r="AZ205" s="105"/>
      <c r="BA205" s="105"/>
      <c r="BB205" s="105"/>
      <c r="BC205" s="105"/>
      <c r="BD205" s="105"/>
      <c r="BE205" s="105"/>
      <c r="BF205" s="105"/>
      <c r="BG205" s="105"/>
      <c r="BH205" s="105"/>
      <c r="BI205" s="105"/>
      <c r="BJ205" s="105"/>
      <c r="BK205" s="105"/>
      <c r="BL205" s="105"/>
      <c r="BM205" s="105"/>
      <c r="BN205" s="105"/>
      <c r="BO205" s="105"/>
      <c r="BP205" s="105"/>
      <c r="BQ205" s="105"/>
      <c r="BR205" s="105"/>
      <c r="BS205" s="105"/>
      <c r="BT205" s="105"/>
      <c r="BU205" s="105"/>
      <c r="BV205" s="105"/>
      <c r="BW205" s="105"/>
      <c r="BX205" s="105"/>
      <c r="BY205" s="105"/>
      <c r="BZ205" s="105"/>
      <c r="CA205" s="158"/>
      <c r="CB205" s="158"/>
      <c r="CC205" s="158"/>
      <c r="CD205" s="158"/>
      <c r="CE205" s="158"/>
      <c r="CF205" s="105"/>
      <c r="CG205" s="156"/>
      <c r="CH205" s="156"/>
      <c r="CI205" s="156"/>
      <c r="CJ205" s="156"/>
      <c r="CK205" s="105"/>
      <c r="CL205" s="156"/>
      <c r="CM205" s="156"/>
      <c r="CN205" s="105"/>
    </row>
    <row r="206" ht="9.0" customHeight="1">
      <c r="A206" s="152">
        <f t="shared" si="22"/>
        <v>0</v>
      </c>
      <c r="B206" s="93"/>
      <c r="C206" s="99"/>
      <c r="D206" s="159"/>
      <c r="E206" s="160"/>
      <c r="F206" s="155"/>
      <c r="G206" s="105"/>
      <c r="H206" s="105"/>
      <c r="I206" s="156"/>
      <c r="J206" s="156"/>
      <c r="K206" s="156"/>
      <c r="L206" s="156"/>
      <c r="M206" s="156"/>
      <c r="N206" s="156"/>
      <c r="O206" s="156"/>
      <c r="P206" s="156"/>
      <c r="Q206" s="156"/>
      <c r="R206" s="156"/>
      <c r="S206" s="156"/>
      <c r="T206" s="156"/>
      <c r="U206" s="157"/>
      <c r="V206" s="105"/>
      <c r="W206" s="156"/>
      <c r="X206" s="156"/>
      <c r="Y206" s="156"/>
      <c r="Z206" s="156"/>
      <c r="AA206" s="156"/>
      <c r="AB206" s="156"/>
      <c r="AC206" s="156"/>
      <c r="AD206" s="156"/>
      <c r="AE206" s="156"/>
      <c r="AF206" s="156"/>
      <c r="AG206" s="156"/>
      <c r="AH206" s="156"/>
      <c r="AI206" s="157"/>
      <c r="AJ206" s="105"/>
      <c r="AK206" s="105"/>
      <c r="AL206" s="105"/>
      <c r="AM206" s="105"/>
      <c r="AN206" s="157"/>
      <c r="AO206" s="105"/>
      <c r="AP206" s="105"/>
      <c r="AQ206" s="105"/>
      <c r="AR206" s="105"/>
      <c r="AS206" s="105"/>
      <c r="AT206" s="105"/>
      <c r="AU206" s="105"/>
      <c r="AV206" s="105"/>
      <c r="AW206" s="105"/>
      <c r="AX206" s="105"/>
      <c r="AY206" s="105"/>
      <c r="AZ206" s="105"/>
      <c r="BA206" s="105"/>
      <c r="BB206" s="105"/>
      <c r="BC206" s="105"/>
      <c r="BD206" s="105"/>
      <c r="BE206" s="105"/>
      <c r="BF206" s="105"/>
      <c r="BG206" s="105"/>
      <c r="BH206" s="105"/>
      <c r="BI206" s="105"/>
      <c r="BJ206" s="105"/>
      <c r="BK206" s="105"/>
      <c r="BL206" s="105"/>
      <c r="BM206" s="105"/>
      <c r="BN206" s="105"/>
      <c r="BO206" s="105"/>
      <c r="BP206" s="105"/>
      <c r="BQ206" s="105"/>
      <c r="BR206" s="105"/>
      <c r="BS206" s="105"/>
      <c r="BT206" s="105"/>
      <c r="BU206" s="105"/>
      <c r="BV206" s="105"/>
      <c r="BW206" s="105"/>
      <c r="BX206" s="105"/>
      <c r="BY206" s="105"/>
      <c r="BZ206" s="105"/>
      <c r="CA206" s="158"/>
      <c r="CB206" s="158"/>
      <c r="CC206" s="105" t="str">
        <f>IF($C206="","",(AI206+AN206)*$F$2)</f>
        <v/>
      </c>
      <c r="CD206" s="105" t="str">
        <f>IF($C206="","",U207*$F$2)</f>
        <v/>
      </c>
      <c r="CE206" s="158"/>
      <c r="CF206" s="105"/>
      <c r="CG206" s="156"/>
      <c r="CH206" s="156"/>
      <c r="CI206" s="156"/>
      <c r="CJ206" s="156"/>
      <c r="CK206" s="105"/>
      <c r="CL206" s="156"/>
      <c r="CM206" s="156"/>
      <c r="CN206" s="105"/>
    </row>
    <row r="207" ht="9.0" customHeight="1">
      <c r="A207" s="152">
        <f t="shared" si="22"/>
        <v>0</v>
      </c>
      <c r="B207" s="93"/>
      <c r="C207" s="99"/>
      <c r="D207" s="159"/>
      <c r="E207" s="160"/>
      <c r="F207" s="155"/>
      <c r="G207" s="105"/>
      <c r="H207" s="105"/>
      <c r="I207" s="156"/>
      <c r="J207" s="156"/>
      <c r="K207" s="156"/>
      <c r="L207" s="156"/>
      <c r="M207" s="156"/>
      <c r="N207" s="156"/>
      <c r="O207" s="156"/>
      <c r="P207" s="156"/>
      <c r="Q207" s="156"/>
      <c r="R207" s="156"/>
      <c r="S207" s="156"/>
      <c r="T207" s="156"/>
      <c r="U207" s="157"/>
      <c r="V207" s="105"/>
      <c r="W207" s="156"/>
      <c r="X207" s="156"/>
      <c r="Y207" s="156"/>
      <c r="Z207" s="156"/>
      <c r="AA207" s="156"/>
      <c r="AB207" s="156"/>
      <c r="AC207" s="156"/>
      <c r="AD207" s="156"/>
      <c r="AE207" s="156"/>
      <c r="AF207" s="156"/>
      <c r="AG207" s="156"/>
      <c r="AH207" s="156"/>
      <c r="AI207" s="157"/>
      <c r="AJ207" s="105"/>
      <c r="AK207" s="105"/>
      <c r="AL207" s="105"/>
      <c r="AM207" s="105"/>
      <c r="AN207" s="157"/>
      <c r="AO207" s="105"/>
      <c r="AP207" s="105"/>
      <c r="AQ207" s="105"/>
      <c r="AR207" s="105"/>
      <c r="AS207" s="105"/>
      <c r="AT207" s="105"/>
      <c r="AU207" s="105"/>
      <c r="AV207" s="105"/>
      <c r="AW207" s="105"/>
      <c r="AX207" s="105"/>
      <c r="AY207" s="105"/>
      <c r="AZ207" s="105"/>
      <c r="BA207" s="105"/>
      <c r="BB207" s="105"/>
      <c r="BC207" s="105"/>
      <c r="BD207" s="105"/>
      <c r="BE207" s="105"/>
      <c r="BF207" s="105"/>
      <c r="BG207" s="105"/>
      <c r="BH207" s="105"/>
      <c r="BI207" s="105"/>
      <c r="BJ207" s="105"/>
      <c r="BK207" s="105"/>
      <c r="BL207" s="105"/>
      <c r="BM207" s="105"/>
      <c r="BN207" s="105"/>
      <c r="BO207" s="105"/>
      <c r="BP207" s="105"/>
      <c r="BQ207" s="105"/>
      <c r="BR207" s="105"/>
      <c r="BS207" s="105"/>
      <c r="BT207" s="105"/>
      <c r="BU207" s="105"/>
      <c r="BV207" s="105"/>
      <c r="BW207" s="105"/>
      <c r="BX207" s="105"/>
      <c r="BY207" s="105"/>
      <c r="BZ207" s="105"/>
      <c r="CA207" s="158"/>
      <c r="CB207" s="158"/>
      <c r="CC207" s="158"/>
      <c r="CD207" s="158"/>
      <c r="CE207" s="158"/>
      <c r="CF207" s="105"/>
      <c r="CG207" s="156"/>
      <c r="CH207" s="156"/>
      <c r="CI207" s="156"/>
      <c r="CJ207" s="156"/>
      <c r="CK207" s="105"/>
      <c r="CL207" s="156"/>
      <c r="CM207" s="156"/>
      <c r="CN207" s="105"/>
    </row>
    <row r="208" ht="9.0" customHeight="1">
      <c r="A208" s="152">
        <f t="shared" si="22"/>
        <v>1</v>
      </c>
      <c r="B208" s="93"/>
      <c r="C208" s="99"/>
      <c r="D208" s="159"/>
      <c r="E208" s="160"/>
      <c r="F208" s="155"/>
      <c r="G208" s="105"/>
      <c r="H208" s="105"/>
      <c r="I208" s="156"/>
      <c r="J208" s="156"/>
      <c r="K208" s="156"/>
      <c r="L208" s="156"/>
      <c r="M208" s="156"/>
      <c r="N208" s="156"/>
      <c r="O208" s="156"/>
      <c r="P208" s="156"/>
      <c r="Q208" s="156"/>
      <c r="R208" s="156"/>
      <c r="S208" s="156"/>
      <c r="T208" s="156"/>
      <c r="U208" s="157"/>
      <c r="V208" s="105"/>
      <c r="W208" s="156"/>
      <c r="X208" s="156"/>
      <c r="Y208" s="156"/>
      <c r="Z208" s="156"/>
      <c r="AA208" s="156"/>
      <c r="AB208" s="156"/>
      <c r="AC208" s="156"/>
      <c r="AD208" s="156"/>
      <c r="AE208" s="156"/>
      <c r="AF208" s="156"/>
      <c r="AG208" s="156"/>
      <c r="AH208" s="156"/>
      <c r="AI208" s="157"/>
      <c r="AJ208" s="105"/>
      <c r="AK208" s="105"/>
      <c r="AL208" s="105"/>
      <c r="AM208" s="105"/>
      <c r="AN208" s="157"/>
      <c r="AO208" s="105"/>
      <c r="AP208" s="105"/>
      <c r="AQ208" s="105"/>
      <c r="AR208" s="105"/>
      <c r="AS208" s="105"/>
      <c r="AT208" s="105"/>
      <c r="AU208" s="105"/>
      <c r="AV208" s="105"/>
      <c r="AW208" s="105"/>
      <c r="AX208" s="105"/>
      <c r="AY208" s="105"/>
      <c r="AZ208" s="105"/>
      <c r="BA208" s="105"/>
      <c r="BB208" s="105"/>
      <c r="BC208" s="105"/>
      <c r="BD208" s="105"/>
      <c r="BE208" s="105"/>
      <c r="BF208" s="105"/>
      <c r="BG208" s="105"/>
      <c r="BH208" s="105"/>
      <c r="BI208" s="105"/>
      <c r="BJ208" s="105"/>
      <c r="BK208" s="105"/>
      <c r="BL208" s="105"/>
      <c r="BM208" s="105"/>
      <c r="BN208" s="105"/>
      <c r="BO208" s="105"/>
      <c r="BP208" s="105"/>
      <c r="BQ208" s="105"/>
      <c r="BR208" s="105"/>
      <c r="BS208" s="105"/>
      <c r="BT208" s="105"/>
      <c r="BU208" s="105"/>
      <c r="BV208" s="105"/>
      <c r="BW208" s="105"/>
      <c r="BX208" s="105"/>
      <c r="BY208" s="105"/>
      <c r="BZ208" s="105"/>
      <c r="CA208" s="158"/>
      <c r="CB208" s="158"/>
      <c r="CC208" s="105" t="str">
        <f>IF($C208="","",(AI208+AN208)*$F$2)</f>
        <v/>
      </c>
      <c r="CD208" s="105" t="str">
        <f>IF($C208="","",U209*$F$2)</f>
        <v/>
      </c>
      <c r="CE208" s="158"/>
      <c r="CF208" s="105"/>
      <c r="CG208" s="156"/>
      <c r="CH208" s="156"/>
      <c r="CI208" s="156"/>
      <c r="CJ208" s="156"/>
      <c r="CK208" s="105"/>
      <c r="CL208" s="156"/>
      <c r="CM208" s="156"/>
      <c r="CN208" s="105"/>
    </row>
    <row r="209" ht="9.0" customHeight="1">
      <c r="A209" s="152">
        <f t="shared" si="22"/>
        <v>1</v>
      </c>
      <c r="B209" s="93"/>
      <c r="C209" s="99"/>
      <c r="D209" s="159"/>
      <c r="E209" s="160"/>
      <c r="F209" s="155"/>
      <c r="G209" s="105"/>
      <c r="H209" s="105"/>
      <c r="I209" s="156"/>
      <c r="J209" s="156"/>
      <c r="K209" s="156"/>
      <c r="L209" s="156"/>
      <c r="M209" s="156"/>
      <c r="N209" s="156"/>
      <c r="O209" s="156"/>
      <c r="P209" s="156"/>
      <c r="Q209" s="156"/>
      <c r="R209" s="156"/>
      <c r="S209" s="156"/>
      <c r="T209" s="156"/>
      <c r="U209" s="157"/>
      <c r="V209" s="105"/>
      <c r="W209" s="156"/>
      <c r="X209" s="156"/>
      <c r="Y209" s="156"/>
      <c r="Z209" s="156"/>
      <c r="AA209" s="156"/>
      <c r="AB209" s="156"/>
      <c r="AC209" s="156"/>
      <c r="AD209" s="156"/>
      <c r="AE209" s="156"/>
      <c r="AF209" s="156"/>
      <c r="AG209" s="156"/>
      <c r="AH209" s="156"/>
      <c r="AI209" s="157"/>
      <c r="AJ209" s="105"/>
      <c r="AK209" s="105"/>
      <c r="AL209" s="105"/>
      <c r="AM209" s="105"/>
      <c r="AN209" s="157"/>
      <c r="AO209" s="105"/>
      <c r="AP209" s="105"/>
      <c r="AQ209" s="105"/>
      <c r="AR209" s="105"/>
      <c r="AS209" s="105"/>
      <c r="AT209" s="105"/>
      <c r="AU209" s="105"/>
      <c r="AV209" s="105"/>
      <c r="AW209" s="105"/>
      <c r="AX209" s="105"/>
      <c r="AY209" s="105"/>
      <c r="AZ209" s="105"/>
      <c r="BA209" s="105"/>
      <c r="BB209" s="105"/>
      <c r="BC209" s="105"/>
      <c r="BD209" s="105"/>
      <c r="BE209" s="105"/>
      <c r="BF209" s="105"/>
      <c r="BG209" s="105"/>
      <c r="BH209" s="105"/>
      <c r="BI209" s="105"/>
      <c r="BJ209" s="105"/>
      <c r="BK209" s="105"/>
      <c r="BL209" s="105"/>
      <c r="BM209" s="105"/>
      <c r="BN209" s="105"/>
      <c r="BO209" s="105"/>
      <c r="BP209" s="105"/>
      <c r="BQ209" s="105"/>
      <c r="BR209" s="105"/>
      <c r="BS209" s="105"/>
      <c r="BT209" s="105"/>
      <c r="BU209" s="105"/>
      <c r="BV209" s="105"/>
      <c r="BW209" s="105"/>
      <c r="BX209" s="105"/>
      <c r="BY209" s="105"/>
      <c r="BZ209" s="105"/>
      <c r="CA209" s="158"/>
      <c r="CB209" s="158"/>
      <c r="CC209" s="158"/>
      <c r="CD209" s="158"/>
      <c r="CE209" s="158"/>
      <c r="CF209" s="105"/>
      <c r="CG209" s="156"/>
      <c r="CH209" s="156"/>
      <c r="CI209" s="156"/>
      <c r="CJ209" s="156"/>
      <c r="CK209" s="105"/>
      <c r="CL209" s="156"/>
      <c r="CM209" s="156"/>
      <c r="CN209" s="105"/>
    </row>
    <row r="210" ht="9.0" customHeight="1">
      <c r="A210" s="152">
        <f t="shared" si="22"/>
        <v>0</v>
      </c>
      <c r="B210" s="93"/>
      <c r="C210" s="99"/>
      <c r="D210" s="159"/>
      <c r="E210" s="160"/>
      <c r="F210" s="155"/>
      <c r="G210" s="105"/>
      <c r="H210" s="105"/>
      <c r="I210" s="156"/>
      <c r="J210" s="156"/>
      <c r="K210" s="156"/>
      <c r="L210" s="156"/>
      <c r="M210" s="156"/>
      <c r="N210" s="156"/>
      <c r="O210" s="156"/>
      <c r="P210" s="156"/>
      <c r="Q210" s="156"/>
      <c r="R210" s="156"/>
      <c r="S210" s="156"/>
      <c r="T210" s="156"/>
      <c r="U210" s="157"/>
      <c r="V210" s="105"/>
      <c r="W210" s="156"/>
      <c r="X210" s="156"/>
      <c r="Y210" s="156"/>
      <c r="Z210" s="156"/>
      <c r="AA210" s="156"/>
      <c r="AB210" s="156"/>
      <c r="AC210" s="156"/>
      <c r="AD210" s="156"/>
      <c r="AE210" s="156"/>
      <c r="AF210" s="156"/>
      <c r="AG210" s="156"/>
      <c r="AH210" s="156"/>
      <c r="AI210" s="157"/>
      <c r="AJ210" s="105"/>
      <c r="AK210" s="105"/>
      <c r="AL210" s="105"/>
      <c r="AM210" s="105"/>
      <c r="AN210" s="157"/>
      <c r="AO210" s="105"/>
      <c r="AP210" s="105"/>
      <c r="AQ210" s="105"/>
      <c r="AR210" s="105"/>
      <c r="AS210" s="105"/>
      <c r="AT210" s="105"/>
      <c r="AU210" s="105"/>
      <c r="AV210" s="105"/>
      <c r="AW210" s="105"/>
      <c r="AX210" s="105"/>
      <c r="AY210" s="105"/>
      <c r="AZ210" s="105"/>
      <c r="BA210" s="105"/>
      <c r="BB210" s="105"/>
      <c r="BC210" s="105"/>
      <c r="BD210" s="105"/>
      <c r="BE210" s="105"/>
      <c r="BF210" s="105"/>
      <c r="BG210" s="105"/>
      <c r="BH210" s="105"/>
      <c r="BI210" s="105"/>
      <c r="BJ210" s="105"/>
      <c r="BK210" s="105"/>
      <c r="BL210" s="105"/>
      <c r="BM210" s="105"/>
      <c r="BN210" s="105"/>
      <c r="BO210" s="105"/>
      <c r="BP210" s="105"/>
      <c r="BQ210" s="105"/>
      <c r="BR210" s="105"/>
      <c r="BS210" s="105"/>
      <c r="BT210" s="105"/>
      <c r="BU210" s="105"/>
      <c r="BV210" s="105"/>
      <c r="BW210" s="105"/>
      <c r="BX210" s="105"/>
      <c r="BY210" s="105"/>
      <c r="BZ210" s="105"/>
      <c r="CA210" s="158"/>
      <c r="CB210" s="158"/>
      <c r="CC210" s="105" t="str">
        <f>IF($C210="","",(AI210+AN210)*$F$2)</f>
        <v/>
      </c>
      <c r="CD210" s="105" t="str">
        <f>IF($C210="","",U211*$F$2)</f>
        <v/>
      </c>
      <c r="CE210" s="158"/>
      <c r="CF210" s="105"/>
      <c r="CG210" s="156"/>
      <c r="CH210" s="156"/>
      <c r="CI210" s="156"/>
      <c r="CJ210" s="156"/>
      <c r="CK210" s="105"/>
      <c r="CL210" s="156"/>
      <c r="CM210" s="156"/>
      <c r="CN210" s="105"/>
    </row>
    <row r="211" ht="9.0" customHeight="1">
      <c r="A211" s="152">
        <f t="shared" si="22"/>
        <v>0</v>
      </c>
      <c r="B211" s="93"/>
      <c r="C211" s="99"/>
      <c r="D211" s="159"/>
      <c r="E211" s="160"/>
      <c r="F211" s="155"/>
      <c r="G211" s="105"/>
      <c r="H211" s="105"/>
      <c r="I211" s="156"/>
      <c r="J211" s="156"/>
      <c r="K211" s="156"/>
      <c r="L211" s="156"/>
      <c r="M211" s="156"/>
      <c r="N211" s="156"/>
      <c r="O211" s="156"/>
      <c r="P211" s="156"/>
      <c r="Q211" s="156"/>
      <c r="R211" s="156"/>
      <c r="S211" s="156"/>
      <c r="T211" s="156"/>
      <c r="U211" s="157"/>
      <c r="V211" s="105"/>
      <c r="W211" s="156"/>
      <c r="X211" s="156"/>
      <c r="Y211" s="156"/>
      <c r="Z211" s="156"/>
      <c r="AA211" s="156"/>
      <c r="AB211" s="156"/>
      <c r="AC211" s="156"/>
      <c r="AD211" s="156"/>
      <c r="AE211" s="156"/>
      <c r="AF211" s="156"/>
      <c r="AG211" s="156"/>
      <c r="AH211" s="156"/>
      <c r="AI211" s="157"/>
      <c r="AJ211" s="105"/>
      <c r="AK211" s="105"/>
      <c r="AL211" s="105"/>
      <c r="AM211" s="105"/>
      <c r="AN211" s="157"/>
      <c r="AO211" s="105"/>
      <c r="AP211" s="105"/>
      <c r="AQ211" s="105"/>
      <c r="AR211" s="105"/>
      <c r="AS211" s="105"/>
      <c r="AT211" s="105"/>
      <c r="AU211" s="105"/>
      <c r="AV211" s="105"/>
      <c r="AW211" s="105"/>
      <c r="AX211" s="105"/>
      <c r="AY211" s="105"/>
      <c r="AZ211" s="105"/>
      <c r="BA211" s="105"/>
      <c r="BB211" s="105"/>
      <c r="BC211" s="105"/>
      <c r="BD211" s="105"/>
      <c r="BE211" s="105"/>
      <c r="BF211" s="105"/>
      <c r="BG211" s="105"/>
      <c r="BH211" s="105"/>
      <c r="BI211" s="105"/>
      <c r="BJ211" s="105"/>
      <c r="BK211" s="105"/>
      <c r="BL211" s="105"/>
      <c r="BM211" s="105"/>
      <c r="BN211" s="105"/>
      <c r="BO211" s="105"/>
      <c r="BP211" s="105"/>
      <c r="BQ211" s="105"/>
      <c r="BR211" s="105"/>
      <c r="BS211" s="105"/>
      <c r="BT211" s="105"/>
      <c r="BU211" s="105"/>
      <c r="BV211" s="105"/>
      <c r="BW211" s="105"/>
      <c r="BX211" s="105"/>
      <c r="BY211" s="105"/>
      <c r="BZ211" s="105"/>
      <c r="CA211" s="158"/>
      <c r="CB211" s="158"/>
      <c r="CC211" s="158"/>
      <c r="CD211" s="158"/>
      <c r="CE211" s="158"/>
      <c r="CF211" s="105"/>
      <c r="CG211" s="156"/>
      <c r="CH211" s="156"/>
      <c r="CI211" s="156"/>
      <c r="CJ211" s="156"/>
      <c r="CK211" s="105"/>
      <c r="CL211" s="156"/>
      <c r="CM211" s="156"/>
      <c r="CN211" s="105"/>
    </row>
    <row r="212" ht="9.0" customHeight="1">
      <c r="A212" s="152">
        <f t="shared" si="22"/>
        <v>1</v>
      </c>
      <c r="B212" s="93"/>
      <c r="C212" s="99"/>
      <c r="D212" s="159"/>
      <c r="E212" s="160"/>
      <c r="F212" s="155"/>
      <c r="G212" s="105"/>
      <c r="H212" s="105"/>
      <c r="I212" s="156"/>
      <c r="J212" s="156"/>
      <c r="K212" s="156"/>
      <c r="L212" s="156"/>
      <c r="M212" s="156"/>
      <c r="N212" s="156"/>
      <c r="O212" s="156"/>
      <c r="P212" s="156"/>
      <c r="Q212" s="156"/>
      <c r="R212" s="156"/>
      <c r="S212" s="156"/>
      <c r="T212" s="156"/>
      <c r="U212" s="157"/>
      <c r="V212" s="105"/>
      <c r="W212" s="156"/>
      <c r="X212" s="156"/>
      <c r="Y212" s="156"/>
      <c r="Z212" s="156"/>
      <c r="AA212" s="156"/>
      <c r="AB212" s="156"/>
      <c r="AC212" s="156"/>
      <c r="AD212" s="156"/>
      <c r="AE212" s="156"/>
      <c r="AF212" s="156"/>
      <c r="AG212" s="156"/>
      <c r="AH212" s="156"/>
      <c r="AI212" s="157"/>
      <c r="AJ212" s="105"/>
      <c r="AK212" s="105"/>
      <c r="AL212" s="105"/>
      <c r="AM212" s="105"/>
      <c r="AN212" s="157"/>
      <c r="AO212" s="105"/>
      <c r="AP212" s="105"/>
      <c r="AQ212" s="105"/>
      <c r="AR212" s="105"/>
      <c r="AS212" s="105"/>
      <c r="AT212" s="105"/>
      <c r="AU212" s="105"/>
      <c r="AV212" s="105"/>
      <c r="AW212" s="105"/>
      <c r="AX212" s="105"/>
      <c r="AY212" s="105"/>
      <c r="AZ212" s="105"/>
      <c r="BA212" s="105"/>
      <c r="BB212" s="105"/>
      <c r="BC212" s="105"/>
      <c r="BD212" s="105"/>
      <c r="BE212" s="105"/>
      <c r="BF212" s="105"/>
      <c r="BG212" s="105"/>
      <c r="BH212" s="105"/>
      <c r="BI212" s="105"/>
      <c r="BJ212" s="105"/>
      <c r="BK212" s="105"/>
      <c r="BL212" s="105"/>
      <c r="BM212" s="105"/>
      <c r="BN212" s="105"/>
      <c r="BO212" s="105"/>
      <c r="BP212" s="105"/>
      <c r="BQ212" s="105"/>
      <c r="BR212" s="105"/>
      <c r="BS212" s="105"/>
      <c r="BT212" s="105"/>
      <c r="BU212" s="105"/>
      <c r="BV212" s="105"/>
      <c r="BW212" s="105"/>
      <c r="BX212" s="105"/>
      <c r="BY212" s="105"/>
      <c r="BZ212" s="105"/>
      <c r="CA212" s="158"/>
      <c r="CB212" s="158"/>
      <c r="CC212" s="105" t="str">
        <f>IF($C212="","",(AI212+AN212)*$F$2)</f>
        <v/>
      </c>
      <c r="CD212" s="105" t="str">
        <f>IF($C212="","",U213*$F$2)</f>
        <v/>
      </c>
      <c r="CE212" s="158"/>
      <c r="CF212" s="105"/>
      <c r="CG212" s="156"/>
      <c r="CH212" s="156"/>
      <c r="CI212" s="156"/>
      <c r="CJ212" s="156"/>
      <c r="CK212" s="105"/>
      <c r="CL212" s="156"/>
      <c r="CM212" s="156"/>
      <c r="CN212" s="105"/>
    </row>
    <row r="213" ht="9.0" customHeight="1">
      <c r="A213" s="152">
        <f t="shared" si="22"/>
        <v>1</v>
      </c>
      <c r="B213" s="93"/>
      <c r="C213" s="99"/>
      <c r="D213" s="159"/>
      <c r="E213" s="160"/>
      <c r="F213" s="155"/>
      <c r="G213" s="105"/>
      <c r="H213" s="105"/>
      <c r="I213" s="156"/>
      <c r="J213" s="156"/>
      <c r="K213" s="156"/>
      <c r="L213" s="156"/>
      <c r="M213" s="156"/>
      <c r="N213" s="156"/>
      <c r="O213" s="156"/>
      <c r="P213" s="156"/>
      <c r="Q213" s="156"/>
      <c r="R213" s="156"/>
      <c r="S213" s="156"/>
      <c r="T213" s="156"/>
      <c r="U213" s="157"/>
      <c r="V213" s="105"/>
      <c r="W213" s="156"/>
      <c r="X213" s="156"/>
      <c r="Y213" s="156"/>
      <c r="Z213" s="156"/>
      <c r="AA213" s="156"/>
      <c r="AB213" s="156"/>
      <c r="AC213" s="156"/>
      <c r="AD213" s="156"/>
      <c r="AE213" s="156"/>
      <c r="AF213" s="156"/>
      <c r="AG213" s="156"/>
      <c r="AH213" s="156"/>
      <c r="AI213" s="157"/>
      <c r="AJ213" s="105"/>
      <c r="AK213" s="105"/>
      <c r="AL213" s="105"/>
      <c r="AM213" s="105"/>
      <c r="AN213" s="157"/>
      <c r="AO213" s="105"/>
      <c r="AP213" s="105"/>
      <c r="AQ213" s="105"/>
      <c r="AR213" s="105"/>
      <c r="AS213" s="105"/>
      <c r="AT213" s="105"/>
      <c r="AU213" s="105"/>
      <c r="AV213" s="105"/>
      <c r="AW213" s="105"/>
      <c r="AX213" s="105"/>
      <c r="AY213" s="105"/>
      <c r="AZ213" s="105"/>
      <c r="BA213" s="105"/>
      <c r="BB213" s="105"/>
      <c r="BC213" s="105"/>
      <c r="BD213" s="105"/>
      <c r="BE213" s="105"/>
      <c r="BF213" s="105"/>
      <c r="BG213" s="105"/>
      <c r="BH213" s="105"/>
      <c r="BI213" s="105"/>
      <c r="BJ213" s="105"/>
      <c r="BK213" s="105"/>
      <c r="BL213" s="105"/>
      <c r="BM213" s="105"/>
      <c r="BN213" s="105"/>
      <c r="BO213" s="105"/>
      <c r="BP213" s="105"/>
      <c r="BQ213" s="105"/>
      <c r="BR213" s="105"/>
      <c r="BS213" s="105"/>
      <c r="BT213" s="105"/>
      <c r="BU213" s="105"/>
      <c r="BV213" s="105"/>
      <c r="BW213" s="105"/>
      <c r="BX213" s="105"/>
      <c r="BY213" s="105"/>
      <c r="BZ213" s="105"/>
      <c r="CA213" s="158"/>
      <c r="CB213" s="158"/>
      <c r="CC213" s="158"/>
      <c r="CD213" s="158"/>
      <c r="CE213" s="158"/>
      <c r="CF213" s="105"/>
      <c r="CG213" s="156"/>
      <c r="CH213" s="156"/>
      <c r="CI213" s="156"/>
      <c r="CJ213" s="156"/>
      <c r="CK213" s="105"/>
      <c r="CL213" s="156"/>
      <c r="CM213" s="156"/>
      <c r="CN213" s="105"/>
    </row>
    <row r="214" ht="9.0" customHeight="1">
      <c r="A214" s="152">
        <f t="shared" si="22"/>
        <v>0</v>
      </c>
      <c r="B214" s="93"/>
      <c r="C214" s="99"/>
      <c r="D214" s="159"/>
      <c r="E214" s="160"/>
      <c r="F214" s="155"/>
      <c r="G214" s="105"/>
      <c r="H214" s="105"/>
      <c r="I214" s="156"/>
      <c r="J214" s="156"/>
      <c r="K214" s="156"/>
      <c r="L214" s="156"/>
      <c r="M214" s="156"/>
      <c r="N214" s="156"/>
      <c r="O214" s="156"/>
      <c r="P214" s="156"/>
      <c r="Q214" s="156"/>
      <c r="R214" s="156"/>
      <c r="S214" s="156"/>
      <c r="T214" s="156"/>
      <c r="U214" s="157"/>
      <c r="V214" s="105"/>
      <c r="W214" s="156"/>
      <c r="X214" s="156"/>
      <c r="Y214" s="156"/>
      <c r="Z214" s="156"/>
      <c r="AA214" s="156"/>
      <c r="AB214" s="156"/>
      <c r="AC214" s="156"/>
      <c r="AD214" s="156"/>
      <c r="AE214" s="156"/>
      <c r="AF214" s="156"/>
      <c r="AG214" s="156"/>
      <c r="AH214" s="156"/>
      <c r="AI214" s="157"/>
      <c r="AJ214" s="105"/>
      <c r="AK214" s="105"/>
      <c r="AL214" s="105"/>
      <c r="AM214" s="105"/>
      <c r="AN214" s="157"/>
      <c r="AO214" s="105"/>
      <c r="AP214" s="105"/>
      <c r="AQ214" s="105"/>
      <c r="AR214" s="105"/>
      <c r="AS214" s="105"/>
      <c r="AT214" s="105"/>
      <c r="AU214" s="105"/>
      <c r="AV214" s="105"/>
      <c r="AW214" s="105"/>
      <c r="AX214" s="105"/>
      <c r="AY214" s="105"/>
      <c r="AZ214" s="105"/>
      <c r="BA214" s="105"/>
      <c r="BB214" s="105"/>
      <c r="BC214" s="105"/>
      <c r="BD214" s="105"/>
      <c r="BE214" s="105"/>
      <c r="BF214" s="105"/>
      <c r="BG214" s="105"/>
      <c r="BH214" s="105"/>
      <c r="BI214" s="105"/>
      <c r="BJ214" s="105"/>
      <c r="BK214" s="105"/>
      <c r="BL214" s="105"/>
      <c r="BM214" s="105"/>
      <c r="BN214" s="105"/>
      <c r="BO214" s="105"/>
      <c r="BP214" s="105"/>
      <c r="BQ214" s="105"/>
      <c r="BR214" s="105"/>
      <c r="BS214" s="105"/>
      <c r="BT214" s="105"/>
      <c r="BU214" s="105"/>
      <c r="BV214" s="105"/>
      <c r="BW214" s="105"/>
      <c r="BX214" s="105"/>
      <c r="BY214" s="105"/>
      <c r="BZ214" s="105"/>
      <c r="CA214" s="158"/>
      <c r="CB214" s="158"/>
      <c r="CC214" s="105" t="str">
        <f>IF($C214="","",(AI214+AN214)*$F$2)</f>
        <v/>
      </c>
      <c r="CD214" s="105" t="str">
        <f>IF($C214="","",U215*$F$2)</f>
        <v/>
      </c>
      <c r="CE214" s="158"/>
      <c r="CF214" s="105"/>
      <c r="CG214" s="156"/>
      <c r="CH214" s="156"/>
      <c r="CI214" s="156"/>
      <c r="CJ214" s="156"/>
      <c r="CK214" s="105"/>
      <c r="CL214" s="156"/>
      <c r="CM214" s="156"/>
      <c r="CN214" s="105"/>
    </row>
    <row r="215" ht="9.0" customHeight="1">
      <c r="A215" s="152">
        <f t="shared" si="22"/>
        <v>0</v>
      </c>
      <c r="B215" s="93"/>
      <c r="C215" s="99"/>
      <c r="D215" s="159"/>
      <c r="E215" s="160"/>
      <c r="F215" s="155"/>
      <c r="G215" s="105"/>
      <c r="H215" s="105"/>
      <c r="I215" s="156"/>
      <c r="J215" s="156"/>
      <c r="K215" s="156"/>
      <c r="L215" s="156"/>
      <c r="M215" s="156"/>
      <c r="N215" s="156"/>
      <c r="O215" s="156"/>
      <c r="P215" s="156"/>
      <c r="Q215" s="156"/>
      <c r="R215" s="156"/>
      <c r="S215" s="156"/>
      <c r="T215" s="156"/>
      <c r="U215" s="157"/>
      <c r="V215" s="105"/>
      <c r="W215" s="156"/>
      <c r="X215" s="156"/>
      <c r="Y215" s="156"/>
      <c r="Z215" s="156"/>
      <c r="AA215" s="156"/>
      <c r="AB215" s="156"/>
      <c r="AC215" s="156"/>
      <c r="AD215" s="156"/>
      <c r="AE215" s="156"/>
      <c r="AF215" s="156"/>
      <c r="AG215" s="156"/>
      <c r="AH215" s="156"/>
      <c r="AI215" s="157"/>
      <c r="AJ215" s="105"/>
      <c r="AK215" s="105"/>
      <c r="AL215" s="105"/>
      <c r="AM215" s="105"/>
      <c r="AN215" s="157"/>
      <c r="AO215" s="105"/>
      <c r="AP215" s="105"/>
      <c r="AQ215" s="105"/>
      <c r="AR215" s="105"/>
      <c r="AS215" s="105"/>
      <c r="AT215" s="105"/>
      <c r="AU215" s="105"/>
      <c r="AV215" s="105"/>
      <c r="AW215" s="105"/>
      <c r="AX215" s="105"/>
      <c r="AY215" s="105"/>
      <c r="AZ215" s="105"/>
      <c r="BA215" s="105"/>
      <c r="BB215" s="105"/>
      <c r="BC215" s="105"/>
      <c r="BD215" s="105"/>
      <c r="BE215" s="105"/>
      <c r="BF215" s="105"/>
      <c r="BG215" s="105"/>
      <c r="BH215" s="105"/>
      <c r="BI215" s="105"/>
      <c r="BJ215" s="105"/>
      <c r="BK215" s="105"/>
      <c r="BL215" s="105"/>
      <c r="BM215" s="105"/>
      <c r="BN215" s="105"/>
      <c r="BO215" s="105"/>
      <c r="BP215" s="105"/>
      <c r="BQ215" s="105"/>
      <c r="BR215" s="105"/>
      <c r="BS215" s="105"/>
      <c r="BT215" s="105"/>
      <c r="BU215" s="105"/>
      <c r="BV215" s="105"/>
      <c r="BW215" s="105"/>
      <c r="BX215" s="105"/>
      <c r="BY215" s="105"/>
      <c r="BZ215" s="105"/>
      <c r="CA215" s="158"/>
      <c r="CB215" s="158"/>
      <c r="CC215" s="158"/>
      <c r="CD215" s="158"/>
      <c r="CE215" s="158"/>
      <c r="CF215" s="105"/>
      <c r="CG215" s="156"/>
      <c r="CH215" s="156"/>
      <c r="CI215" s="156"/>
      <c r="CJ215" s="156"/>
      <c r="CK215" s="105"/>
      <c r="CL215" s="156"/>
      <c r="CM215" s="156"/>
      <c r="CN215" s="105"/>
    </row>
    <row r="216" ht="9.0" customHeight="1">
      <c r="A216" s="152">
        <f t="shared" si="22"/>
        <v>1</v>
      </c>
      <c r="B216" s="93"/>
      <c r="C216" s="99"/>
      <c r="D216" s="159"/>
      <c r="E216" s="160"/>
      <c r="F216" s="155"/>
      <c r="G216" s="105"/>
      <c r="H216" s="105"/>
      <c r="I216" s="156"/>
      <c r="J216" s="156"/>
      <c r="K216" s="156"/>
      <c r="L216" s="156"/>
      <c r="M216" s="156"/>
      <c r="N216" s="156"/>
      <c r="O216" s="156"/>
      <c r="P216" s="156"/>
      <c r="Q216" s="156"/>
      <c r="R216" s="156"/>
      <c r="S216" s="156"/>
      <c r="T216" s="156"/>
      <c r="U216" s="157"/>
      <c r="V216" s="105"/>
      <c r="W216" s="156"/>
      <c r="X216" s="156"/>
      <c r="Y216" s="156"/>
      <c r="Z216" s="156"/>
      <c r="AA216" s="156"/>
      <c r="AB216" s="156"/>
      <c r="AC216" s="156"/>
      <c r="AD216" s="156"/>
      <c r="AE216" s="156"/>
      <c r="AF216" s="156"/>
      <c r="AG216" s="156"/>
      <c r="AH216" s="156"/>
      <c r="AI216" s="157"/>
      <c r="AJ216" s="105"/>
      <c r="AK216" s="105"/>
      <c r="AL216" s="105"/>
      <c r="AM216" s="105"/>
      <c r="AN216" s="157"/>
      <c r="AO216" s="105"/>
      <c r="AP216" s="105"/>
      <c r="AQ216" s="105"/>
      <c r="AR216" s="105"/>
      <c r="AS216" s="105"/>
      <c r="AT216" s="105"/>
      <c r="AU216" s="105"/>
      <c r="AV216" s="105"/>
      <c r="AW216" s="105"/>
      <c r="AX216" s="105"/>
      <c r="AY216" s="105"/>
      <c r="AZ216" s="105"/>
      <c r="BA216" s="105"/>
      <c r="BB216" s="105"/>
      <c r="BC216" s="105"/>
      <c r="BD216" s="105"/>
      <c r="BE216" s="105"/>
      <c r="BF216" s="105"/>
      <c r="BG216" s="105"/>
      <c r="BH216" s="105"/>
      <c r="BI216" s="105"/>
      <c r="BJ216" s="105"/>
      <c r="BK216" s="105"/>
      <c r="BL216" s="105"/>
      <c r="BM216" s="105"/>
      <c r="BN216" s="105"/>
      <c r="BO216" s="105"/>
      <c r="BP216" s="105"/>
      <c r="BQ216" s="105"/>
      <c r="BR216" s="105"/>
      <c r="BS216" s="105"/>
      <c r="BT216" s="105"/>
      <c r="BU216" s="105"/>
      <c r="BV216" s="105"/>
      <c r="BW216" s="105"/>
      <c r="BX216" s="105"/>
      <c r="BY216" s="105"/>
      <c r="BZ216" s="105"/>
      <c r="CA216" s="158"/>
      <c r="CB216" s="158"/>
      <c r="CC216" s="105" t="str">
        <f>IF($C216="","",(AI216+AN216)*$F$2)</f>
        <v/>
      </c>
      <c r="CD216" s="105" t="str">
        <f>IF($C216="","",U217*$F$2)</f>
        <v/>
      </c>
      <c r="CE216" s="158"/>
      <c r="CF216" s="105"/>
      <c r="CG216" s="156"/>
      <c r="CH216" s="156"/>
      <c r="CI216" s="156"/>
      <c r="CJ216" s="156"/>
      <c r="CK216" s="105"/>
      <c r="CL216" s="156"/>
      <c r="CM216" s="156"/>
      <c r="CN216" s="105"/>
    </row>
    <row r="217" ht="9.0" customHeight="1">
      <c r="A217" s="152">
        <f t="shared" si="22"/>
        <v>1</v>
      </c>
      <c r="B217" s="93"/>
      <c r="C217" s="99"/>
      <c r="D217" s="159"/>
      <c r="E217" s="160"/>
      <c r="F217" s="155"/>
      <c r="G217" s="105"/>
      <c r="H217" s="105"/>
      <c r="I217" s="156"/>
      <c r="J217" s="156"/>
      <c r="K217" s="156"/>
      <c r="L217" s="156"/>
      <c r="M217" s="156"/>
      <c r="N217" s="156"/>
      <c r="O217" s="156"/>
      <c r="P217" s="156"/>
      <c r="Q217" s="156"/>
      <c r="R217" s="156"/>
      <c r="S217" s="156"/>
      <c r="T217" s="156"/>
      <c r="U217" s="157"/>
      <c r="V217" s="105"/>
      <c r="W217" s="156"/>
      <c r="X217" s="156"/>
      <c r="Y217" s="156"/>
      <c r="Z217" s="156"/>
      <c r="AA217" s="156"/>
      <c r="AB217" s="156"/>
      <c r="AC217" s="156"/>
      <c r="AD217" s="156"/>
      <c r="AE217" s="156"/>
      <c r="AF217" s="156"/>
      <c r="AG217" s="156"/>
      <c r="AH217" s="156"/>
      <c r="AI217" s="157"/>
      <c r="AJ217" s="105"/>
      <c r="AK217" s="105"/>
      <c r="AL217" s="105"/>
      <c r="AM217" s="105"/>
      <c r="AN217" s="157"/>
      <c r="AO217" s="105"/>
      <c r="AP217" s="105"/>
      <c r="AQ217" s="105"/>
      <c r="AR217" s="105"/>
      <c r="AS217" s="105"/>
      <c r="AT217" s="105"/>
      <c r="AU217" s="105"/>
      <c r="AV217" s="105"/>
      <c r="AW217" s="105"/>
      <c r="AX217" s="105"/>
      <c r="AY217" s="105"/>
      <c r="AZ217" s="105"/>
      <c r="BA217" s="105"/>
      <c r="BB217" s="105"/>
      <c r="BC217" s="105"/>
      <c r="BD217" s="105"/>
      <c r="BE217" s="105"/>
      <c r="BF217" s="105"/>
      <c r="BG217" s="105"/>
      <c r="BH217" s="105"/>
      <c r="BI217" s="105"/>
      <c r="BJ217" s="105"/>
      <c r="BK217" s="105"/>
      <c r="BL217" s="105"/>
      <c r="BM217" s="105"/>
      <c r="BN217" s="105"/>
      <c r="BO217" s="105"/>
      <c r="BP217" s="105"/>
      <c r="BQ217" s="105"/>
      <c r="BR217" s="105"/>
      <c r="BS217" s="105"/>
      <c r="BT217" s="105"/>
      <c r="BU217" s="105"/>
      <c r="BV217" s="105"/>
      <c r="BW217" s="105"/>
      <c r="BX217" s="105"/>
      <c r="BY217" s="105"/>
      <c r="BZ217" s="105"/>
      <c r="CA217" s="158"/>
      <c r="CB217" s="158"/>
      <c r="CC217" s="158"/>
      <c r="CD217" s="158"/>
      <c r="CE217" s="158"/>
      <c r="CF217" s="105"/>
      <c r="CG217" s="156"/>
      <c r="CH217" s="156"/>
      <c r="CI217" s="156"/>
      <c r="CJ217" s="156"/>
      <c r="CK217" s="105"/>
      <c r="CL217" s="156"/>
      <c r="CM217" s="156"/>
      <c r="CN217" s="105"/>
    </row>
    <row r="218" ht="9.0" customHeight="1">
      <c r="A218" s="152">
        <f t="shared" si="22"/>
        <v>0</v>
      </c>
      <c r="B218" s="93"/>
      <c r="C218" s="99"/>
      <c r="D218" s="159"/>
      <c r="E218" s="160"/>
      <c r="F218" s="155"/>
      <c r="G218" s="105"/>
      <c r="H218" s="105"/>
      <c r="I218" s="156"/>
      <c r="J218" s="156"/>
      <c r="K218" s="156"/>
      <c r="L218" s="156"/>
      <c r="M218" s="156"/>
      <c r="N218" s="156"/>
      <c r="O218" s="156"/>
      <c r="P218" s="156"/>
      <c r="Q218" s="156"/>
      <c r="R218" s="156"/>
      <c r="S218" s="156"/>
      <c r="T218" s="156"/>
      <c r="U218" s="157"/>
      <c r="V218" s="105"/>
      <c r="W218" s="156"/>
      <c r="X218" s="156"/>
      <c r="Y218" s="156"/>
      <c r="Z218" s="156"/>
      <c r="AA218" s="156"/>
      <c r="AB218" s="156"/>
      <c r="AC218" s="156"/>
      <c r="AD218" s="156"/>
      <c r="AE218" s="156"/>
      <c r="AF218" s="156"/>
      <c r="AG218" s="156"/>
      <c r="AH218" s="156"/>
      <c r="AI218" s="157"/>
      <c r="AJ218" s="105"/>
      <c r="AK218" s="105"/>
      <c r="AL218" s="105"/>
      <c r="AM218" s="105"/>
      <c r="AN218" s="157"/>
      <c r="AO218" s="105"/>
      <c r="AP218" s="105"/>
      <c r="AQ218" s="105"/>
      <c r="AR218" s="105"/>
      <c r="AS218" s="105"/>
      <c r="AT218" s="105"/>
      <c r="AU218" s="105"/>
      <c r="AV218" s="105"/>
      <c r="AW218" s="105"/>
      <c r="AX218" s="105"/>
      <c r="AY218" s="105"/>
      <c r="AZ218" s="105"/>
      <c r="BA218" s="105"/>
      <c r="BB218" s="105"/>
      <c r="BC218" s="105"/>
      <c r="BD218" s="105"/>
      <c r="BE218" s="105"/>
      <c r="BF218" s="105"/>
      <c r="BG218" s="105"/>
      <c r="BH218" s="105"/>
      <c r="BI218" s="105"/>
      <c r="BJ218" s="105"/>
      <c r="BK218" s="105"/>
      <c r="BL218" s="105"/>
      <c r="BM218" s="105"/>
      <c r="BN218" s="105"/>
      <c r="BO218" s="105"/>
      <c r="BP218" s="105"/>
      <c r="BQ218" s="105"/>
      <c r="BR218" s="105"/>
      <c r="BS218" s="105"/>
      <c r="BT218" s="105"/>
      <c r="BU218" s="105"/>
      <c r="BV218" s="105"/>
      <c r="BW218" s="105"/>
      <c r="BX218" s="105"/>
      <c r="BY218" s="105"/>
      <c r="BZ218" s="105"/>
      <c r="CA218" s="158"/>
      <c r="CB218" s="158"/>
      <c r="CC218" s="105" t="str">
        <f>IF($C218="","",(AI218+AN218)*$F$2)</f>
        <v/>
      </c>
      <c r="CD218" s="105" t="str">
        <f>IF($C218="","",U219*$F$2)</f>
        <v/>
      </c>
      <c r="CE218" s="158"/>
      <c r="CF218" s="105"/>
      <c r="CG218" s="156"/>
      <c r="CH218" s="156"/>
      <c r="CI218" s="156"/>
      <c r="CJ218" s="156"/>
      <c r="CK218" s="105"/>
      <c r="CL218" s="156"/>
      <c r="CM218" s="156"/>
      <c r="CN218" s="105"/>
    </row>
    <row r="219" ht="9.0" customHeight="1">
      <c r="A219" s="152">
        <f t="shared" si="22"/>
        <v>0</v>
      </c>
      <c r="B219" s="93"/>
      <c r="C219" s="99"/>
      <c r="D219" s="159"/>
      <c r="E219" s="160"/>
      <c r="F219" s="155"/>
      <c r="G219" s="105"/>
      <c r="H219" s="105"/>
      <c r="I219" s="156"/>
      <c r="J219" s="156"/>
      <c r="K219" s="156"/>
      <c r="L219" s="156"/>
      <c r="M219" s="156"/>
      <c r="N219" s="156"/>
      <c r="O219" s="156"/>
      <c r="P219" s="156"/>
      <c r="Q219" s="156"/>
      <c r="R219" s="156"/>
      <c r="S219" s="156"/>
      <c r="T219" s="156"/>
      <c r="U219" s="157"/>
      <c r="V219" s="105"/>
      <c r="W219" s="156"/>
      <c r="X219" s="156"/>
      <c r="Y219" s="156"/>
      <c r="Z219" s="156"/>
      <c r="AA219" s="156"/>
      <c r="AB219" s="156"/>
      <c r="AC219" s="156"/>
      <c r="AD219" s="156"/>
      <c r="AE219" s="156"/>
      <c r="AF219" s="156"/>
      <c r="AG219" s="156"/>
      <c r="AH219" s="156"/>
      <c r="AI219" s="157"/>
      <c r="AJ219" s="105"/>
      <c r="AK219" s="105"/>
      <c r="AL219" s="105"/>
      <c r="AM219" s="105"/>
      <c r="AN219" s="157"/>
      <c r="AO219" s="105"/>
      <c r="AP219" s="105"/>
      <c r="AQ219" s="105"/>
      <c r="AR219" s="105"/>
      <c r="AS219" s="105"/>
      <c r="AT219" s="105"/>
      <c r="AU219" s="105"/>
      <c r="AV219" s="105"/>
      <c r="AW219" s="105"/>
      <c r="AX219" s="105"/>
      <c r="AY219" s="105"/>
      <c r="AZ219" s="105"/>
      <c r="BA219" s="105"/>
      <c r="BB219" s="105"/>
      <c r="BC219" s="105"/>
      <c r="BD219" s="105"/>
      <c r="BE219" s="105"/>
      <c r="BF219" s="105"/>
      <c r="BG219" s="105"/>
      <c r="BH219" s="105"/>
      <c r="BI219" s="105"/>
      <c r="BJ219" s="105"/>
      <c r="BK219" s="105"/>
      <c r="BL219" s="105"/>
      <c r="BM219" s="105"/>
      <c r="BN219" s="105"/>
      <c r="BO219" s="105"/>
      <c r="BP219" s="105"/>
      <c r="BQ219" s="105"/>
      <c r="BR219" s="105"/>
      <c r="BS219" s="105"/>
      <c r="BT219" s="105"/>
      <c r="BU219" s="105"/>
      <c r="BV219" s="105"/>
      <c r="BW219" s="105"/>
      <c r="BX219" s="105"/>
      <c r="BY219" s="105"/>
      <c r="BZ219" s="105"/>
      <c r="CA219" s="158"/>
      <c r="CB219" s="158"/>
      <c r="CC219" s="158"/>
      <c r="CD219" s="158"/>
      <c r="CE219" s="158"/>
      <c r="CF219" s="105"/>
      <c r="CG219" s="156"/>
      <c r="CH219" s="156"/>
      <c r="CI219" s="156"/>
      <c r="CJ219" s="156"/>
      <c r="CK219" s="105"/>
      <c r="CL219" s="156"/>
      <c r="CM219" s="156"/>
      <c r="CN219" s="105"/>
    </row>
    <row r="220" ht="9.0" customHeight="1">
      <c r="A220" s="152">
        <f t="shared" si="22"/>
        <v>1</v>
      </c>
      <c r="B220" s="93"/>
      <c r="C220" s="99"/>
      <c r="D220" s="159"/>
      <c r="E220" s="160"/>
      <c r="F220" s="155"/>
      <c r="G220" s="105"/>
      <c r="H220" s="105"/>
      <c r="I220" s="156"/>
      <c r="J220" s="156"/>
      <c r="K220" s="156"/>
      <c r="L220" s="156"/>
      <c r="M220" s="156"/>
      <c r="N220" s="156"/>
      <c r="O220" s="156"/>
      <c r="P220" s="156"/>
      <c r="Q220" s="156"/>
      <c r="R220" s="156"/>
      <c r="S220" s="156"/>
      <c r="T220" s="156"/>
      <c r="U220" s="157"/>
      <c r="V220" s="105"/>
      <c r="W220" s="156"/>
      <c r="X220" s="156"/>
      <c r="Y220" s="156"/>
      <c r="Z220" s="156"/>
      <c r="AA220" s="156"/>
      <c r="AB220" s="156"/>
      <c r="AC220" s="156"/>
      <c r="AD220" s="156"/>
      <c r="AE220" s="156"/>
      <c r="AF220" s="156"/>
      <c r="AG220" s="156"/>
      <c r="AH220" s="156"/>
      <c r="AI220" s="157"/>
      <c r="AJ220" s="105"/>
      <c r="AK220" s="105"/>
      <c r="AL220" s="105"/>
      <c r="AM220" s="105"/>
      <c r="AN220" s="157"/>
      <c r="AO220" s="105"/>
      <c r="AP220" s="105"/>
      <c r="AQ220" s="105"/>
      <c r="AR220" s="105"/>
      <c r="AS220" s="105"/>
      <c r="AT220" s="105"/>
      <c r="AU220" s="105"/>
      <c r="AV220" s="105"/>
      <c r="AW220" s="105"/>
      <c r="AX220" s="105"/>
      <c r="AY220" s="105"/>
      <c r="AZ220" s="105"/>
      <c r="BA220" s="105"/>
      <c r="BB220" s="105"/>
      <c r="BC220" s="105"/>
      <c r="BD220" s="105"/>
      <c r="BE220" s="105"/>
      <c r="BF220" s="105"/>
      <c r="BG220" s="105"/>
      <c r="BH220" s="105"/>
      <c r="BI220" s="105"/>
      <c r="BJ220" s="105"/>
      <c r="BK220" s="105"/>
      <c r="BL220" s="105"/>
      <c r="BM220" s="105"/>
      <c r="BN220" s="105"/>
      <c r="BO220" s="105"/>
      <c r="BP220" s="105"/>
      <c r="BQ220" s="105"/>
      <c r="BR220" s="105"/>
      <c r="BS220" s="105"/>
      <c r="BT220" s="105"/>
      <c r="BU220" s="105"/>
      <c r="BV220" s="105"/>
      <c r="BW220" s="105"/>
      <c r="BX220" s="105"/>
      <c r="BY220" s="105"/>
      <c r="BZ220" s="105"/>
      <c r="CA220" s="158"/>
      <c r="CB220" s="158"/>
      <c r="CC220" s="105" t="str">
        <f>IF($C220="","",(AI220+AN220)*$F$2)</f>
        <v/>
      </c>
      <c r="CD220" s="105" t="str">
        <f>IF($C220="","",U221*$F$2)</f>
        <v/>
      </c>
      <c r="CE220" s="158"/>
      <c r="CF220" s="105"/>
      <c r="CG220" s="156"/>
      <c r="CH220" s="156"/>
      <c r="CI220" s="156"/>
      <c r="CJ220" s="156"/>
      <c r="CK220" s="105"/>
      <c r="CL220" s="156"/>
      <c r="CM220" s="156"/>
      <c r="CN220" s="105"/>
    </row>
    <row r="221" ht="9.0" customHeight="1">
      <c r="A221" s="152">
        <f t="shared" si="22"/>
        <v>1</v>
      </c>
      <c r="B221" s="93"/>
      <c r="C221" s="99"/>
      <c r="D221" s="159"/>
      <c r="E221" s="160"/>
      <c r="F221" s="155"/>
      <c r="G221" s="105"/>
      <c r="H221" s="105"/>
      <c r="I221" s="156"/>
      <c r="J221" s="156"/>
      <c r="K221" s="156"/>
      <c r="L221" s="156"/>
      <c r="M221" s="156"/>
      <c r="N221" s="156"/>
      <c r="O221" s="156"/>
      <c r="P221" s="156"/>
      <c r="Q221" s="156"/>
      <c r="R221" s="156"/>
      <c r="S221" s="156"/>
      <c r="T221" s="156"/>
      <c r="U221" s="157"/>
      <c r="V221" s="105"/>
      <c r="W221" s="156"/>
      <c r="X221" s="156"/>
      <c r="Y221" s="156"/>
      <c r="Z221" s="156"/>
      <c r="AA221" s="156"/>
      <c r="AB221" s="156"/>
      <c r="AC221" s="156"/>
      <c r="AD221" s="156"/>
      <c r="AE221" s="156"/>
      <c r="AF221" s="156"/>
      <c r="AG221" s="156"/>
      <c r="AH221" s="156"/>
      <c r="AI221" s="157"/>
      <c r="AJ221" s="105"/>
      <c r="AK221" s="105"/>
      <c r="AL221" s="105"/>
      <c r="AM221" s="105"/>
      <c r="AN221" s="157"/>
      <c r="AO221" s="105"/>
      <c r="AP221" s="105"/>
      <c r="AQ221" s="105"/>
      <c r="AR221" s="105"/>
      <c r="AS221" s="105"/>
      <c r="AT221" s="105"/>
      <c r="AU221" s="105"/>
      <c r="AV221" s="105"/>
      <c r="AW221" s="105"/>
      <c r="AX221" s="105"/>
      <c r="AY221" s="105"/>
      <c r="AZ221" s="105"/>
      <c r="BA221" s="105"/>
      <c r="BB221" s="105"/>
      <c r="BC221" s="105"/>
      <c r="BD221" s="105"/>
      <c r="BE221" s="105"/>
      <c r="BF221" s="105"/>
      <c r="BG221" s="105"/>
      <c r="BH221" s="105"/>
      <c r="BI221" s="105"/>
      <c r="BJ221" s="105"/>
      <c r="BK221" s="105"/>
      <c r="BL221" s="105"/>
      <c r="BM221" s="105"/>
      <c r="BN221" s="105"/>
      <c r="BO221" s="105"/>
      <c r="BP221" s="105"/>
      <c r="BQ221" s="105"/>
      <c r="BR221" s="105"/>
      <c r="BS221" s="105"/>
      <c r="BT221" s="105"/>
      <c r="BU221" s="105"/>
      <c r="BV221" s="105"/>
      <c r="BW221" s="105"/>
      <c r="BX221" s="105"/>
      <c r="BY221" s="105"/>
      <c r="BZ221" s="105"/>
      <c r="CA221" s="158"/>
      <c r="CB221" s="158"/>
      <c r="CC221" s="158"/>
      <c r="CD221" s="158"/>
      <c r="CE221" s="158"/>
      <c r="CF221" s="105"/>
      <c r="CG221" s="156"/>
      <c r="CH221" s="156"/>
      <c r="CI221" s="156"/>
      <c r="CJ221" s="156"/>
      <c r="CK221" s="105"/>
      <c r="CL221" s="156"/>
      <c r="CM221" s="156"/>
      <c r="CN221" s="105"/>
    </row>
    <row r="222" ht="9.0" customHeight="1">
      <c r="A222" s="152">
        <f t="shared" si="22"/>
        <v>0</v>
      </c>
      <c r="B222" s="93"/>
      <c r="C222" s="99"/>
      <c r="D222" s="159"/>
      <c r="E222" s="160"/>
      <c r="F222" s="155"/>
      <c r="G222" s="105"/>
      <c r="H222" s="105"/>
      <c r="I222" s="156"/>
      <c r="J222" s="156"/>
      <c r="K222" s="156"/>
      <c r="L222" s="156"/>
      <c r="M222" s="156"/>
      <c r="N222" s="156"/>
      <c r="O222" s="156"/>
      <c r="P222" s="156"/>
      <c r="Q222" s="156"/>
      <c r="R222" s="156"/>
      <c r="S222" s="156"/>
      <c r="T222" s="156"/>
      <c r="U222" s="157"/>
      <c r="V222" s="105"/>
      <c r="W222" s="156"/>
      <c r="X222" s="156"/>
      <c r="Y222" s="156"/>
      <c r="Z222" s="156"/>
      <c r="AA222" s="156"/>
      <c r="AB222" s="156"/>
      <c r="AC222" s="156"/>
      <c r="AD222" s="156"/>
      <c r="AE222" s="156"/>
      <c r="AF222" s="156"/>
      <c r="AG222" s="156"/>
      <c r="AH222" s="156"/>
      <c r="AI222" s="157"/>
      <c r="AJ222" s="105"/>
      <c r="AK222" s="105"/>
      <c r="AL222" s="105"/>
      <c r="AM222" s="105"/>
      <c r="AN222" s="157"/>
      <c r="AO222" s="105"/>
      <c r="AP222" s="105"/>
      <c r="AQ222" s="105"/>
      <c r="AR222" s="105"/>
      <c r="AS222" s="105"/>
      <c r="AT222" s="105"/>
      <c r="AU222" s="105"/>
      <c r="AV222" s="105"/>
      <c r="AW222" s="105"/>
      <c r="AX222" s="105"/>
      <c r="AY222" s="105"/>
      <c r="AZ222" s="105"/>
      <c r="BA222" s="105"/>
      <c r="BB222" s="105"/>
      <c r="BC222" s="105"/>
      <c r="BD222" s="105"/>
      <c r="BE222" s="105"/>
      <c r="BF222" s="105"/>
      <c r="BG222" s="105"/>
      <c r="BH222" s="105"/>
      <c r="BI222" s="105"/>
      <c r="BJ222" s="105"/>
      <c r="BK222" s="105"/>
      <c r="BL222" s="105"/>
      <c r="BM222" s="105"/>
      <c r="BN222" s="105"/>
      <c r="BO222" s="105"/>
      <c r="BP222" s="105"/>
      <c r="BQ222" s="105"/>
      <c r="BR222" s="105"/>
      <c r="BS222" s="105"/>
      <c r="BT222" s="105"/>
      <c r="BU222" s="105"/>
      <c r="BV222" s="105"/>
      <c r="BW222" s="105"/>
      <c r="BX222" s="105"/>
      <c r="BY222" s="105"/>
      <c r="BZ222" s="105"/>
      <c r="CA222" s="158"/>
      <c r="CB222" s="158"/>
      <c r="CC222" s="105" t="str">
        <f>IF($C222="","",(AI222+AN222)*$F$2)</f>
        <v/>
      </c>
      <c r="CD222" s="105" t="str">
        <f>IF($C222="","",U223*$F$2)</f>
        <v/>
      </c>
      <c r="CE222" s="158"/>
      <c r="CF222" s="105"/>
      <c r="CG222" s="156"/>
      <c r="CH222" s="156"/>
      <c r="CI222" s="156"/>
      <c r="CJ222" s="156"/>
      <c r="CK222" s="105"/>
      <c r="CL222" s="156"/>
      <c r="CM222" s="156"/>
      <c r="CN222" s="105"/>
    </row>
    <row r="223" ht="9.0" customHeight="1">
      <c r="A223" s="152">
        <f t="shared" si="22"/>
        <v>0</v>
      </c>
      <c r="B223" s="93"/>
      <c r="C223" s="99"/>
      <c r="D223" s="159"/>
      <c r="E223" s="160"/>
      <c r="F223" s="155"/>
      <c r="G223" s="105"/>
      <c r="H223" s="105"/>
      <c r="I223" s="156"/>
      <c r="J223" s="156"/>
      <c r="K223" s="156"/>
      <c r="L223" s="156"/>
      <c r="M223" s="156"/>
      <c r="N223" s="156"/>
      <c r="O223" s="156"/>
      <c r="P223" s="156"/>
      <c r="Q223" s="156"/>
      <c r="R223" s="156"/>
      <c r="S223" s="156"/>
      <c r="T223" s="156"/>
      <c r="U223" s="157"/>
      <c r="V223" s="105"/>
      <c r="W223" s="156"/>
      <c r="X223" s="156"/>
      <c r="Y223" s="156"/>
      <c r="Z223" s="156"/>
      <c r="AA223" s="156"/>
      <c r="AB223" s="156"/>
      <c r="AC223" s="156"/>
      <c r="AD223" s="156"/>
      <c r="AE223" s="156"/>
      <c r="AF223" s="156"/>
      <c r="AG223" s="156"/>
      <c r="AH223" s="156"/>
      <c r="AI223" s="157"/>
      <c r="AJ223" s="105"/>
      <c r="AK223" s="105"/>
      <c r="AL223" s="105"/>
      <c r="AM223" s="105"/>
      <c r="AN223" s="157"/>
      <c r="AO223" s="105"/>
      <c r="AP223" s="105"/>
      <c r="AQ223" s="105"/>
      <c r="AR223" s="105"/>
      <c r="AS223" s="105"/>
      <c r="AT223" s="105"/>
      <c r="AU223" s="105"/>
      <c r="AV223" s="105"/>
      <c r="AW223" s="105"/>
      <c r="AX223" s="105"/>
      <c r="AY223" s="105"/>
      <c r="AZ223" s="105"/>
      <c r="BA223" s="105"/>
      <c r="BB223" s="105"/>
      <c r="BC223" s="105"/>
      <c r="BD223" s="105"/>
      <c r="BE223" s="105"/>
      <c r="BF223" s="105"/>
      <c r="BG223" s="105"/>
      <c r="BH223" s="105"/>
      <c r="BI223" s="105"/>
      <c r="BJ223" s="105"/>
      <c r="BK223" s="105"/>
      <c r="BL223" s="105"/>
      <c r="BM223" s="105"/>
      <c r="BN223" s="105"/>
      <c r="BO223" s="105"/>
      <c r="BP223" s="105"/>
      <c r="BQ223" s="105"/>
      <c r="BR223" s="105"/>
      <c r="BS223" s="105"/>
      <c r="BT223" s="105"/>
      <c r="BU223" s="105"/>
      <c r="BV223" s="105"/>
      <c r="BW223" s="105"/>
      <c r="BX223" s="105"/>
      <c r="BY223" s="105"/>
      <c r="BZ223" s="105"/>
      <c r="CA223" s="158"/>
      <c r="CB223" s="158"/>
      <c r="CC223" s="158"/>
      <c r="CD223" s="158"/>
      <c r="CE223" s="158"/>
      <c r="CF223" s="105"/>
      <c r="CG223" s="156"/>
      <c r="CH223" s="156"/>
      <c r="CI223" s="156"/>
      <c r="CJ223" s="156"/>
      <c r="CK223" s="105"/>
      <c r="CL223" s="156"/>
      <c r="CM223" s="156"/>
      <c r="CN223" s="105"/>
    </row>
    <row r="224" ht="9.0" customHeight="1">
      <c r="A224" s="152">
        <f t="shared" si="22"/>
        <v>1</v>
      </c>
      <c r="B224" s="93"/>
      <c r="C224" s="99"/>
      <c r="D224" s="159"/>
      <c r="E224" s="160"/>
      <c r="F224" s="155"/>
      <c r="G224" s="105"/>
      <c r="H224" s="105"/>
      <c r="I224" s="156"/>
      <c r="J224" s="156"/>
      <c r="K224" s="156"/>
      <c r="L224" s="156"/>
      <c r="M224" s="156"/>
      <c r="N224" s="156"/>
      <c r="O224" s="156"/>
      <c r="P224" s="156"/>
      <c r="Q224" s="156"/>
      <c r="R224" s="156"/>
      <c r="S224" s="156"/>
      <c r="T224" s="156"/>
      <c r="U224" s="157"/>
      <c r="V224" s="105"/>
      <c r="W224" s="156"/>
      <c r="X224" s="156"/>
      <c r="Y224" s="156"/>
      <c r="Z224" s="156"/>
      <c r="AA224" s="156"/>
      <c r="AB224" s="156"/>
      <c r="AC224" s="156"/>
      <c r="AD224" s="156"/>
      <c r="AE224" s="156"/>
      <c r="AF224" s="156"/>
      <c r="AG224" s="156"/>
      <c r="AH224" s="156"/>
      <c r="AI224" s="157"/>
      <c r="AJ224" s="105"/>
      <c r="AK224" s="105"/>
      <c r="AL224" s="105"/>
      <c r="AM224" s="105"/>
      <c r="AN224" s="157"/>
      <c r="AO224" s="105"/>
      <c r="AP224" s="105"/>
      <c r="AQ224" s="105"/>
      <c r="AR224" s="105"/>
      <c r="AS224" s="105"/>
      <c r="AT224" s="105"/>
      <c r="AU224" s="105"/>
      <c r="AV224" s="105"/>
      <c r="AW224" s="105"/>
      <c r="AX224" s="105"/>
      <c r="AY224" s="105"/>
      <c r="AZ224" s="105"/>
      <c r="BA224" s="105"/>
      <c r="BB224" s="105"/>
      <c r="BC224" s="105"/>
      <c r="BD224" s="105"/>
      <c r="BE224" s="105"/>
      <c r="BF224" s="105"/>
      <c r="BG224" s="105"/>
      <c r="BH224" s="105"/>
      <c r="BI224" s="105"/>
      <c r="BJ224" s="105"/>
      <c r="BK224" s="105"/>
      <c r="BL224" s="105"/>
      <c r="BM224" s="105"/>
      <c r="BN224" s="105"/>
      <c r="BO224" s="105"/>
      <c r="BP224" s="105"/>
      <c r="BQ224" s="105"/>
      <c r="BR224" s="105"/>
      <c r="BS224" s="105"/>
      <c r="BT224" s="105"/>
      <c r="BU224" s="105"/>
      <c r="BV224" s="105"/>
      <c r="BW224" s="105"/>
      <c r="BX224" s="105"/>
      <c r="BY224" s="105"/>
      <c r="BZ224" s="105"/>
      <c r="CA224" s="158"/>
      <c r="CB224" s="158"/>
      <c r="CC224" s="105" t="str">
        <f>IF($C224="","",(AI224+AN224)*$F$2)</f>
        <v/>
      </c>
      <c r="CD224" s="105" t="str">
        <f>IF($C224="","",U225*$F$2)</f>
        <v/>
      </c>
      <c r="CE224" s="158"/>
      <c r="CF224" s="105"/>
      <c r="CG224" s="156"/>
      <c r="CH224" s="156"/>
      <c r="CI224" s="156"/>
      <c r="CJ224" s="156"/>
      <c r="CK224" s="105"/>
      <c r="CL224" s="156"/>
      <c r="CM224" s="156"/>
      <c r="CN224" s="105"/>
    </row>
    <row r="225" ht="9.0" customHeight="1">
      <c r="A225" s="152">
        <f t="shared" si="22"/>
        <v>1</v>
      </c>
      <c r="B225" s="93"/>
      <c r="C225" s="99"/>
      <c r="D225" s="159"/>
      <c r="E225" s="160"/>
      <c r="F225" s="155"/>
      <c r="G225" s="105"/>
      <c r="H225" s="105"/>
      <c r="I225" s="156"/>
      <c r="J225" s="156"/>
      <c r="K225" s="156"/>
      <c r="L225" s="156"/>
      <c r="M225" s="156"/>
      <c r="N225" s="156"/>
      <c r="O225" s="156"/>
      <c r="P225" s="156"/>
      <c r="Q225" s="156"/>
      <c r="R225" s="156"/>
      <c r="S225" s="156"/>
      <c r="T225" s="156"/>
      <c r="U225" s="157"/>
      <c r="V225" s="105"/>
      <c r="W225" s="156"/>
      <c r="X225" s="156"/>
      <c r="Y225" s="156"/>
      <c r="Z225" s="156"/>
      <c r="AA225" s="156"/>
      <c r="AB225" s="156"/>
      <c r="AC225" s="156"/>
      <c r="AD225" s="156"/>
      <c r="AE225" s="156"/>
      <c r="AF225" s="156"/>
      <c r="AG225" s="156"/>
      <c r="AH225" s="156"/>
      <c r="AI225" s="157"/>
      <c r="AJ225" s="105"/>
      <c r="AK225" s="105"/>
      <c r="AL225" s="105"/>
      <c r="AM225" s="105"/>
      <c r="AN225" s="157"/>
      <c r="AO225" s="105"/>
      <c r="AP225" s="105"/>
      <c r="AQ225" s="105"/>
      <c r="AR225" s="105"/>
      <c r="AS225" s="105"/>
      <c r="AT225" s="105"/>
      <c r="AU225" s="105"/>
      <c r="AV225" s="105"/>
      <c r="AW225" s="105"/>
      <c r="AX225" s="105"/>
      <c r="AY225" s="105"/>
      <c r="AZ225" s="105"/>
      <c r="BA225" s="105"/>
      <c r="BB225" s="105"/>
      <c r="BC225" s="105"/>
      <c r="BD225" s="105"/>
      <c r="BE225" s="105"/>
      <c r="BF225" s="105"/>
      <c r="BG225" s="105"/>
      <c r="BH225" s="105"/>
      <c r="BI225" s="105"/>
      <c r="BJ225" s="105"/>
      <c r="BK225" s="105"/>
      <c r="BL225" s="105"/>
      <c r="BM225" s="105"/>
      <c r="BN225" s="105"/>
      <c r="BO225" s="105"/>
      <c r="BP225" s="105"/>
      <c r="BQ225" s="105"/>
      <c r="BR225" s="105"/>
      <c r="BS225" s="105"/>
      <c r="BT225" s="105"/>
      <c r="BU225" s="105"/>
      <c r="BV225" s="105"/>
      <c r="BW225" s="105"/>
      <c r="BX225" s="105"/>
      <c r="BY225" s="105"/>
      <c r="BZ225" s="105"/>
      <c r="CA225" s="158"/>
      <c r="CB225" s="158"/>
      <c r="CC225" s="158"/>
      <c r="CD225" s="158"/>
      <c r="CE225" s="158"/>
      <c r="CF225" s="105"/>
      <c r="CG225" s="156"/>
      <c r="CH225" s="156"/>
      <c r="CI225" s="156"/>
      <c r="CJ225" s="156"/>
      <c r="CK225" s="105"/>
      <c r="CL225" s="156"/>
      <c r="CM225" s="156"/>
      <c r="CN225" s="105"/>
    </row>
    <row r="226" ht="9.0" customHeight="1">
      <c r="A226" s="152">
        <f t="shared" si="22"/>
        <v>0</v>
      </c>
      <c r="B226" s="93"/>
      <c r="C226" s="99"/>
      <c r="D226" s="159"/>
      <c r="E226" s="160"/>
      <c r="F226" s="155"/>
      <c r="G226" s="105"/>
      <c r="H226" s="105"/>
      <c r="I226" s="156"/>
      <c r="J226" s="156"/>
      <c r="K226" s="156"/>
      <c r="L226" s="156"/>
      <c r="M226" s="156"/>
      <c r="N226" s="156"/>
      <c r="O226" s="156"/>
      <c r="P226" s="156"/>
      <c r="Q226" s="156"/>
      <c r="R226" s="156"/>
      <c r="S226" s="156"/>
      <c r="T226" s="156"/>
      <c r="U226" s="157"/>
      <c r="V226" s="105"/>
      <c r="W226" s="156"/>
      <c r="X226" s="156"/>
      <c r="Y226" s="156"/>
      <c r="Z226" s="156"/>
      <c r="AA226" s="156"/>
      <c r="AB226" s="156"/>
      <c r="AC226" s="156"/>
      <c r="AD226" s="156"/>
      <c r="AE226" s="156"/>
      <c r="AF226" s="156"/>
      <c r="AG226" s="156"/>
      <c r="AH226" s="156"/>
      <c r="AI226" s="157"/>
      <c r="AJ226" s="105"/>
      <c r="AK226" s="105"/>
      <c r="AL226" s="105"/>
      <c r="AM226" s="105"/>
      <c r="AN226" s="157"/>
      <c r="AO226" s="105"/>
      <c r="AP226" s="105"/>
      <c r="AQ226" s="105"/>
      <c r="AR226" s="105"/>
      <c r="AS226" s="105"/>
      <c r="AT226" s="105"/>
      <c r="AU226" s="105"/>
      <c r="AV226" s="105"/>
      <c r="AW226" s="105"/>
      <c r="AX226" s="105"/>
      <c r="AY226" s="105"/>
      <c r="AZ226" s="105"/>
      <c r="BA226" s="105"/>
      <c r="BB226" s="105"/>
      <c r="BC226" s="105"/>
      <c r="BD226" s="105"/>
      <c r="BE226" s="105"/>
      <c r="BF226" s="105"/>
      <c r="BG226" s="105"/>
      <c r="BH226" s="105"/>
      <c r="BI226" s="105"/>
      <c r="BJ226" s="105"/>
      <c r="BK226" s="105"/>
      <c r="BL226" s="105"/>
      <c r="BM226" s="105"/>
      <c r="BN226" s="105"/>
      <c r="BO226" s="105"/>
      <c r="BP226" s="105"/>
      <c r="BQ226" s="105"/>
      <c r="BR226" s="105"/>
      <c r="BS226" s="105"/>
      <c r="BT226" s="105"/>
      <c r="BU226" s="105"/>
      <c r="BV226" s="105"/>
      <c r="BW226" s="105"/>
      <c r="BX226" s="105"/>
      <c r="BY226" s="105"/>
      <c r="BZ226" s="105"/>
      <c r="CA226" s="158"/>
      <c r="CB226" s="158"/>
      <c r="CC226" s="105" t="str">
        <f>IF($C226="","",(AI226+AN226)*$F$2)</f>
        <v/>
      </c>
      <c r="CD226" s="105" t="str">
        <f>IF($C226="","",U227*$F$2)</f>
        <v/>
      </c>
      <c r="CE226" s="158"/>
      <c r="CF226" s="105"/>
      <c r="CG226" s="156"/>
      <c r="CH226" s="156"/>
      <c r="CI226" s="156"/>
      <c r="CJ226" s="156"/>
      <c r="CK226" s="105"/>
      <c r="CL226" s="156"/>
      <c r="CM226" s="156"/>
      <c r="CN226" s="105"/>
    </row>
    <row r="227" ht="9.0" customHeight="1">
      <c r="A227" s="152">
        <f t="shared" si="22"/>
        <v>0</v>
      </c>
      <c r="B227" s="93"/>
      <c r="C227" s="99"/>
      <c r="D227" s="159"/>
      <c r="E227" s="160"/>
      <c r="F227" s="155"/>
      <c r="G227" s="105"/>
      <c r="H227" s="105"/>
      <c r="I227" s="156"/>
      <c r="J227" s="156"/>
      <c r="K227" s="156"/>
      <c r="L227" s="156"/>
      <c r="M227" s="156"/>
      <c r="N227" s="156"/>
      <c r="O227" s="156"/>
      <c r="P227" s="156"/>
      <c r="Q227" s="156"/>
      <c r="R227" s="156"/>
      <c r="S227" s="156"/>
      <c r="T227" s="156"/>
      <c r="U227" s="157"/>
      <c r="V227" s="105"/>
      <c r="W227" s="156"/>
      <c r="X227" s="156"/>
      <c r="Y227" s="156"/>
      <c r="Z227" s="156"/>
      <c r="AA227" s="156"/>
      <c r="AB227" s="156"/>
      <c r="AC227" s="156"/>
      <c r="AD227" s="156"/>
      <c r="AE227" s="156"/>
      <c r="AF227" s="156"/>
      <c r="AG227" s="156"/>
      <c r="AH227" s="156"/>
      <c r="AI227" s="157"/>
      <c r="AJ227" s="105"/>
      <c r="AK227" s="105"/>
      <c r="AL227" s="105"/>
      <c r="AM227" s="105"/>
      <c r="AN227" s="157"/>
      <c r="AO227" s="105"/>
      <c r="AP227" s="105"/>
      <c r="AQ227" s="105"/>
      <c r="AR227" s="105"/>
      <c r="AS227" s="105"/>
      <c r="AT227" s="105"/>
      <c r="AU227" s="105"/>
      <c r="AV227" s="105"/>
      <c r="AW227" s="105"/>
      <c r="AX227" s="105"/>
      <c r="AY227" s="105"/>
      <c r="AZ227" s="105"/>
      <c r="BA227" s="105"/>
      <c r="BB227" s="105"/>
      <c r="BC227" s="105"/>
      <c r="BD227" s="105"/>
      <c r="BE227" s="105"/>
      <c r="BF227" s="105"/>
      <c r="BG227" s="105"/>
      <c r="BH227" s="105"/>
      <c r="BI227" s="105"/>
      <c r="BJ227" s="105"/>
      <c r="BK227" s="105"/>
      <c r="BL227" s="105"/>
      <c r="BM227" s="105"/>
      <c r="BN227" s="105"/>
      <c r="BO227" s="105"/>
      <c r="BP227" s="105"/>
      <c r="BQ227" s="105"/>
      <c r="BR227" s="105"/>
      <c r="BS227" s="105"/>
      <c r="BT227" s="105"/>
      <c r="BU227" s="105"/>
      <c r="BV227" s="105"/>
      <c r="BW227" s="105"/>
      <c r="BX227" s="105"/>
      <c r="BY227" s="105"/>
      <c r="BZ227" s="105"/>
      <c r="CA227" s="158"/>
      <c r="CB227" s="158"/>
      <c r="CC227" s="158"/>
      <c r="CD227" s="158"/>
      <c r="CE227" s="158"/>
      <c r="CF227" s="105"/>
      <c r="CG227" s="156"/>
      <c r="CH227" s="156"/>
      <c r="CI227" s="156"/>
      <c r="CJ227" s="156"/>
      <c r="CK227" s="105"/>
      <c r="CL227" s="156"/>
      <c r="CM227" s="156"/>
      <c r="CN227" s="105"/>
    </row>
    <row r="228" ht="9.0" customHeight="1">
      <c r="A228" s="152">
        <f t="shared" si="22"/>
        <v>1</v>
      </c>
      <c r="B228" s="93"/>
      <c r="C228" s="99"/>
      <c r="D228" s="159"/>
      <c r="E228" s="160"/>
      <c r="F228" s="155"/>
      <c r="G228" s="105"/>
      <c r="H228" s="105"/>
      <c r="I228" s="156"/>
      <c r="J228" s="156"/>
      <c r="K228" s="156"/>
      <c r="L228" s="156"/>
      <c r="M228" s="156"/>
      <c r="N228" s="156"/>
      <c r="O228" s="156"/>
      <c r="P228" s="156"/>
      <c r="Q228" s="156"/>
      <c r="R228" s="156"/>
      <c r="S228" s="156"/>
      <c r="T228" s="156"/>
      <c r="U228" s="157"/>
      <c r="V228" s="105"/>
      <c r="W228" s="156"/>
      <c r="X228" s="156"/>
      <c r="Y228" s="156"/>
      <c r="Z228" s="156"/>
      <c r="AA228" s="156"/>
      <c r="AB228" s="156"/>
      <c r="AC228" s="156"/>
      <c r="AD228" s="156"/>
      <c r="AE228" s="156"/>
      <c r="AF228" s="156"/>
      <c r="AG228" s="156"/>
      <c r="AH228" s="156"/>
      <c r="AI228" s="157"/>
      <c r="AJ228" s="105"/>
      <c r="AK228" s="105"/>
      <c r="AL228" s="105"/>
      <c r="AM228" s="105"/>
      <c r="AN228" s="157"/>
      <c r="AO228" s="105"/>
      <c r="AP228" s="105"/>
      <c r="AQ228" s="105"/>
      <c r="AR228" s="105"/>
      <c r="AS228" s="105"/>
      <c r="AT228" s="105"/>
      <c r="AU228" s="105"/>
      <c r="AV228" s="105"/>
      <c r="AW228" s="105"/>
      <c r="AX228" s="105"/>
      <c r="AY228" s="105"/>
      <c r="AZ228" s="105"/>
      <c r="BA228" s="105"/>
      <c r="BB228" s="105"/>
      <c r="BC228" s="105"/>
      <c r="BD228" s="105"/>
      <c r="BE228" s="105"/>
      <c r="BF228" s="105"/>
      <c r="BG228" s="105"/>
      <c r="BH228" s="105"/>
      <c r="BI228" s="105"/>
      <c r="BJ228" s="105"/>
      <c r="BK228" s="105"/>
      <c r="BL228" s="105"/>
      <c r="BM228" s="105"/>
      <c r="BN228" s="105"/>
      <c r="BO228" s="105"/>
      <c r="BP228" s="105"/>
      <c r="BQ228" s="105"/>
      <c r="BR228" s="105"/>
      <c r="BS228" s="105"/>
      <c r="BT228" s="105"/>
      <c r="BU228" s="105"/>
      <c r="BV228" s="105"/>
      <c r="BW228" s="105"/>
      <c r="BX228" s="105"/>
      <c r="BY228" s="105"/>
      <c r="BZ228" s="105"/>
      <c r="CA228" s="158"/>
      <c r="CB228" s="158"/>
      <c r="CC228" s="105" t="str">
        <f>IF($C228="","",AI228*$F$2)</f>
        <v/>
      </c>
      <c r="CD228" s="105" t="str">
        <f>IF($C228="","",U229*$F$2)</f>
        <v/>
      </c>
      <c r="CE228" s="158"/>
      <c r="CF228" s="105"/>
      <c r="CG228" s="156"/>
      <c r="CH228" s="156"/>
      <c r="CI228" s="156"/>
      <c r="CJ228" s="156"/>
      <c r="CK228" s="105"/>
      <c r="CL228" s="156"/>
      <c r="CM228" s="156"/>
      <c r="CN228" s="105"/>
    </row>
    <row r="229" ht="9.0" customHeight="1">
      <c r="A229" s="152">
        <f t="shared" si="22"/>
        <v>1</v>
      </c>
      <c r="B229" s="93"/>
      <c r="C229" s="99"/>
      <c r="D229" s="159"/>
      <c r="E229" s="160"/>
      <c r="F229" s="155"/>
      <c r="G229" s="105"/>
      <c r="H229" s="105"/>
      <c r="I229" s="156"/>
      <c r="J229" s="156"/>
      <c r="K229" s="156"/>
      <c r="L229" s="156"/>
      <c r="M229" s="156"/>
      <c r="N229" s="156"/>
      <c r="O229" s="156"/>
      <c r="P229" s="156"/>
      <c r="Q229" s="156"/>
      <c r="R229" s="156"/>
      <c r="S229" s="156"/>
      <c r="T229" s="156"/>
      <c r="U229" s="157"/>
      <c r="V229" s="105"/>
      <c r="W229" s="156"/>
      <c r="X229" s="156"/>
      <c r="Y229" s="156"/>
      <c r="Z229" s="156"/>
      <c r="AA229" s="156"/>
      <c r="AB229" s="156"/>
      <c r="AC229" s="156"/>
      <c r="AD229" s="156"/>
      <c r="AE229" s="156"/>
      <c r="AF229" s="156"/>
      <c r="AG229" s="156"/>
      <c r="AH229" s="156"/>
      <c r="AI229" s="157"/>
      <c r="AJ229" s="105"/>
      <c r="AK229" s="105"/>
      <c r="AL229" s="105"/>
      <c r="AM229" s="105"/>
      <c r="AN229" s="157"/>
      <c r="AO229" s="105"/>
      <c r="AP229" s="105"/>
      <c r="AQ229" s="105"/>
      <c r="AR229" s="105"/>
      <c r="AS229" s="105"/>
      <c r="AT229" s="105"/>
      <c r="AU229" s="105"/>
      <c r="AV229" s="105"/>
      <c r="AW229" s="105"/>
      <c r="AX229" s="105"/>
      <c r="AY229" s="105"/>
      <c r="AZ229" s="105"/>
      <c r="BA229" s="105"/>
      <c r="BB229" s="105"/>
      <c r="BC229" s="105"/>
      <c r="BD229" s="105"/>
      <c r="BE229" s="105"/>
      <c r="BF229" s="105"/>
      <c r="BG229" s="105"/>
      <c r="BH229" s="105"/>
      <c r="BI229" s="105"/>
      <c r="BJ229" s="105"/>
      <c r="BK229" s="105"/>
      <c r="BL229" s="105"/>
      <c r="BM229" s="105"/>
      <c r="BN229" s="105"/>
      <c r="BO229" s="105"/>
      <c r="BP229" s="105"/>
      <c r="BQ229" s="105"/>
      <c r="BR229" s="105"/>
      <c r="BS229" s="105"/>
      <c r="BT229" s="105"/>
      <c r="BU229" s="105"/>
      <c r="BV229" s="105"/>
      <c r="BW229" s="105"/>
      <c r="BX229" s="105"/>
      <c r="BY229" s="105"/>
      <c r="BZ229" s="105"/>
      <c r="CA229" s="158"/>
      <c r="CB229" s="158"/>
      <c r="CC229" s="158"/>
      <c r="CD229" s="158"/>
      <c r="CE229" s="158"/>
      <c r="CF229" s="105"/>
      <c r="CG229" s="156"/>
      <c r="CH229" s="156"/>
      <c r="CI229" s="156"/>
      <c r="CJ229" s="156"/>
      <c r="CK229" s="105"/>
      <c r="CL229" s="156"/>
      <c r="CM229" s="156"/>
      <c r="CN229" s="105"/>
    </row>
    <row r="230" ht="9.0" customHeight="1">
      <c r="A230" s="152">
        <f t="shared" si="22"/>
        <v>0</v>
      </c>
      <c r="B230" s="93"/>
      <c r="C230" s="99"/>
      <c r="D230" s="159"/>
      <c r="E230" s="160"/>
      <c r="F230" s="155"/>
      <c r="G230" s="105"/>
      <c r="H230" s="105"/>
      <c r="I230" s="156"/>
      <c r="J230" s="156"/>
      <c r="K230" s="156"/>
      <c r="L230" s="156"/>
      <c r="M230" s="156"/>
      <c r="N230" s="156"/>
      <c r="O230" s="156"/>
      <c r="P230" s="156"/>
      <c r="Q230" s="156"/>
      <c r="R230" s="156"/>
      <c r="S230" s="156"/>
      <c r="T230" s="156"/>
      <c r="U230" s="157"/>
      <c r="V230" s="105"/>
      <c r="W230" s="156"/>
      <c r="X230" s="156"/>
      <c r="Y230" s="156"/>
      <c r="Z230" s="156"/>
      <c r="AA230" s="156"/>
      <c r="AB230" s="156"/>
      <c r="AC230" s="156"/>
      <c r="AD230" s="156"/>
      <c r="AE230" s="156"/>
      <c r="AF230" s="156"/>
      <c r="AG230" s="156"/>
      <c r="AH230" s="156"/>
      <c r="AI230" s="157"/>
      <c r="AJ230" s="105"/>
      <c r="AK230" s="105"/>
      <c r="AL230" s="105"/>
      <c r="AM230" s="105"/>
      <c r="AN230" s="157"/>
      <c r="AO230" s="105"/>
      <c r="AP230" s="105"/>
      <c r="AQ230" s="105"/>
      <c r="AR230" s="105"/>
      <c r="AS230" s="105"/>
      <c r="AT230" s="105"/>
      <c r="AU230" s="105"/>
      <c r="AV230" s="105"/>
      <c r="AW230" s="105"/>
      <c r="AX230" s="105"/>
      <c r="AY230" s="105"/>
      <c r="AZ230" s="105"/>
      <c r="BA230" s="105"/>
      <c r="BB230" s="105"/>
      <c r="BC230" s="105"/>
      <c r="BD230" s="105"/>
      <c r="BE230" s="105"/>
      <c r="BF230" s="105"/>
      <c r="BG230" s="105"/>
      <c r="BH230" s="105"/>
      <c r="BI230" s="105"/>
      <c r="BJ230" s="105"/>
      <c r="BK230" s="105"/>
      <c r="BL230" s="105"/>
      <c r="BM230" s="105"/>
      <c r="BN230" s="105"/>
      <c r="BO230" s="105"/>
      <c r="BP230" s="105"/>
      <c r="BQ230" s="105"/>
      <c r="BR230" s="105"/>
      <c r="BS230" s="105"/>
      <c r="BT230" s="105"/>
      <c r="BU230" s="105"/>
      <c r="BV230" s="105"/>
      <c r="BW230" s="105"/>
      <c r="BX230" s="105"/>
      <c r="BY230" s="105"/>
      <c r="BZ230" s="105"/>
      <c r="CA230" s="158"/>
      <c r="CB230" s="158"/>
      <c r="CC230" s="105" t="str">
        <f>IF($C230="","",AI230*$F$2)</f>
        <v/>
      </c>
      <c r="CD230" s="105" t="str">
        <f>IF($C230="","",U231*$F$2)</f>
        <v/>
      </c>
      <c r="CE230" s="158"/>
      <c r="CF230" s="105"/>
      <c r="CG230" s="156"/>
      <c r="CH230" s="156"/>
      <c r="CI230" s="156"/>
      <c r="CJ230" s="156"/>
      <c r="CK230" s="105"/>
      <c r="CL230" s="156"/>
      <c r="CM230" s="156"/>
      <c r="CN230" s="105"/>
    </row>
    <row r="231" ht="9.0" customHeight="1">
      <c r="A231" s="152">
        <f t="shared" si="22"/>
        <v>0</v>
      </c>
      <c r="B231" s="93"/>
      <c r="C231" s="99"/>
      <c r="D231" s="159"/>
      <c r="E231" s="160"/>
      <c r="F231" s="155"/>
      <c r="G231" s="105"/>
      <c r="H231" s="105"/>
      <c r="I231" s="156"/>
      <c r="J231" s="156"/>
      <c r="K231" s="156"/>
      <c r="L231" s="156"/>
      <c r="M231" s="156"/>
      <c r="N231" s="156"/>
      <c r="O231" s="156"/>
      <c r="P231" s="156"/>
      <c r="Q231" s="156"/>
      <c r="R231" s="156"/>
      <c r="S231" s="156"/>
      <c r="T231" s="156"/>
      <c r="U231" s="157"/>
      <c r="V231" s="105"/>
      <c r="W231" s="156"/>
      <c r="X231" s="156"/>
      <c r="Y231" s="156"/>
      <c r="Z231" s="156"/>
      <c r="AA231" s="156"/>
      <c r="AB231" s="156"/>
      <c r="AC231" s="156"/>
      <c r="AD231" s="156"/>
      <c r="AE231" s="156"/>
      <c r="AF231" s="156"/>
      <c r="AG231" s="156"/>
      <c r="AH231" s="156"/>
      <c r="AI231" s="157"/>
      <c r="AJ231" s="105"/>
      <c r="AK231" s="105"/>
      <c r="AL231" s="105"/>
      <c r="AM231" s="105"/>
      <c r="AN231" s="157"/>
      <c r="AO231" s="105"/>
      <c r="AP231" s="105"/>
      <c r="AQ231" s="105"/>
      <c r="AR231" s="105"/>
      <c r="AS231" s="105"/>
      <c r="AT231" s="105"/>
      <c r="AU231" s="105"/>
      <c r="AV231" s="105"/>
      <c r="AW231" s="105"/>
      <c r="AX231" s="105"/>
      <c r="AY231" s="105"/>
      <c r="AZ231" s="105"/>
      <c r="BA231" s="105"/>
      <c r="BB231" s="105"/>
      <c r="BC231" s="105"/>
      <c r="BD231" s="105"/>
      <c r="BE231" s="105"/>
      <c r="BF231" s="105"/>
      <c r="BG231" s="105"/>
      <c r="BH231" s="105"/>
      <c r="BI231" s="105"/>
      <c r="BJ231" s="105"/>
      <c r="BK231" s="105"/>
      <c r="BL231" s="105"/>
      <c r="BM231" s="105"/>
      <c r="BN231" s="105"/>
      <c r="BO231" s="105"/>
      <c r="BP231" s="105"/>
      <c r="BQ231" s="105"/>
      <c r="BR231" s="105"/>
      <c r="BS231" s="105"/>
      <c r="BT231" s="105"/>
      <c r="BU231" s="105"/>
      <c r="BV231" s="105"/>
      <c r="BW231" s="105"/>
      <c r="BX231" s="105"/>
      <c r="BY231" s="105"/>
      <c r="BZ231" s="105"/>
      <c r="CA231" s="158"/>
      <c r="CB231" s="158"/>
      <c r="CC231" s="158"/>
      <c r="CD231" s="158"/>
      <c r="CE231" s="158"/>
      <c r="CF231" s="105"/>
      <c r="CG231" s="156"/>
      <c r="CH231" s="156"/>
      <c r="CI231" s="156"/>
      <c r="CJ231" s="156"/>
      <c r="CK231" s="105"/>
      <c r="CL231" s="156"/>
      <c r="CM231" s="156"/>
      <c r="CN231" s="105"/>
    </row>
    <row r="232" ht="9.0" customHeight="1">
      <c r="A232" s="152">
        <f t="shared" si="22"/>
        <v>1</v>
      </c>
      <c r="B232" s="93"/>
      <c r="C232" s="99"/>
      <c r="D232" s="159"/>
      <c r="E232" s="160"/>
      <c r="F232" s="155"/>
      <c r="G232" s="105"/>
      <c r="H232" s="105"/>
      <c r="I232" s="156"/>
      <c r="J232" s="156"/>
      <c r="K232" s="156"/>
      <c r="L232" s="156"/>
      <c r="M232" s="156"/>
      <c r="N232" s="156"/>
      <c r="O232" s="156"/>
      <c r="P232" s="156"/>
      <c r="Q232" s="156"/>
      <c r="R232" s="156"/>
      <c r="S232" s="156"/>
      <c r="T232" s="156"/>
      <c r="U232" s="157"/>
      <c r="V232" s="105"/>
      <c r="W232" s="156"/>
      <c r="X232" s="156"/>
      <c r="Y232" s="156"/>
      <c r="Z232" s="156"/>
      <c r="AA232" s="156"/>
      <c r="AB232" s="156"/>
      <c r="AC232" s="156"/>
      <c r="AD232" s="156"/>
      <c r="AE232" s="156"/>
      <c r="AF232" s="156"/>
      <c r="AG232" s="156"/>
      <c r="AH232" s="156"/>
      <c r="AI232" s="157"/>
      <c r="AJ232" s="105"/>
      <c r="AK232" s="105"/>
      <c r="AL232" s="105"/>
      <c r="AM232" s="105"/>
      <c r="AN232" s="157"/>
      <c r="AO232" s="105"/>
      <c r="AP232" s="105"/>
      <c r="AQ232" s="105"/>
      <c r="AR232" s="105"/>
      <c r="AS232" s="105"/>
      <c r="AT232" s="105"/>
      <c r="AU232" s="105"/>
      <c r="AV232" s="105"/>
      <c r="AW232" s="105"/>
      <c r="AX232" s="105"/>
      <c r="AY232" s="105"/>
      <c r="AZ232" s="105"/>
      <c r="BA232" s="105"/>
      <c r="BB232" s="105"/>
      <c r="BC232" s="105"/>
      <c r="BD232" s="105"/>
      <c r="BE232" s="105"/>
      <c r="BF232" s="105"/>
      <c r="BG232" s="105"/>
      <c r="BH232" s="105"/>
      <c r="BI232" s="105"/>
      <c r="BJ232" s="105"/>
      <c r="BK232" s="105"/>
      <c r="BL232" s="105"/>
      <c r="BM232" s="105"/>
      <c r="BN232" s="105"/>
      <c r="BO232" s="105"/>
      <c r="BP232" s="105"/>
      <c r="BQ232" s="105"/>
      <c r="BR232" s="105"/>
      <c r="BS232" s="105"/>
      <c r="BT232" s="105"/>
      <c r="BU232" s="105"/>
      <c r="BV232" s="105"/>
      <c r="BW232" s="105"/>
      <c r="BX232" s="105"/>
      <c r="BY232" s="105"/>
      <c r="BZ232" s="105"/>
      <c r="CA232" s="158"/>
      <c r="CB232" s="158"/>
      <c r="CC232" s="105" t="str">
        <f>IF($C232="","",AI232*$F$2)</f>
        <v/>
      </c>
      <c r="CD232" s="105" t="str">
        <f>IF($C232="","",U233*$F$2)</f>
        <v/>
      </c>
      <c r="CE232" s="158"/>
      <c r="CF232" s="105"/>
      <c r="CG232" s="156"/>
      <c r="CH232" s="156"/>
      <c r="CI232" s="156"/>
      <c r="CJ232" s="156"/>
      <c r="CK232" s="105"/>
      <c r="CL232" s="156"/>
      <c r="CM232" s="156"/>
      <c r="CN232" s="105"/>
    </row>
    <row r="233" ht="9.0" customHeight="1">
      <c r="A233" s="152">
        <f t="shared" si="22"/>
        <v>1</v>
      </c>
      <c r="B233" s="93"/>
      <c r="C233" s="99"/>
      <c r="D233" s="159"/>
      <c r="E233" s="160"/>
      <c r="F233" s="155"/>
      <c r="G233" s="105"/>
      <c r="H233" s="105"/>
      <c r="I233" s="156"/>
      <c r="J233" s="156"/>
      <c r="K233" s="156"/>
      <c r="L233" s="156"/>
      <c r="M233" s="156"/>
      <c r="N233" s="156"/>
      <c r="O233" s="156"/>
      <c r="P233" s="156"/>
      <c r="Q233" s="156"/>
      <c r="R233" s="156"/>
      <c r="S233" s="156"/>
      <c r="T233" s="156"/>
      <c r="U233" s="157"/>
      <c r="V233" s="105"/>
      <c r="W233" s="156"/>
      <c r="X233" s="156"/>
      <c r="Y233" s="156"/>
      <c r="Z233" s="156"/>
      <c r="AA233" s="156"/>
      <c r="AB233" s="156"/>
      <c r="AC233" s="156"/>
      <c r="AD233" s="156"/>
      <c r="AE233" s="156"/>
      <c r="AF233" s="156"/>
      <c r="AG233" s="156"/>
      <c r="AH233" s="156"/>
      <c r="AI233" s="157"/>
      <c r="AJ233" s="105"/>
      <c r="AK233" s="105"/>
      <c r="AL233" s="105"/>
      <c r="AM233" s="105"/>
      <c r="AN233" s="157"/>
      <c r="AO233" s="105"/>
      <c r="AP233" s="105"/>
      <c r="AQ233" s="105"/>
      <c r="AR233" s="105"/>
      <c r="AS233" s="105"/>
      <c r="AT233" s="105"/>
      <c r="AU233" s="105"/>
      <c r="AV233" s="105"/>
      <c r="AW233" s="105"/>
      <c r="AX233" s="105"/>
      <c r="AY233" s="105"/>
      <c r="AZ233" s="105"/>
      <c r="BA233" s="105"/>
      <c r="BB233" s="105"/>
      <c r="BC233" s="105"/>
      <c r="BD233" s="105"/>
      <c r="BE233" s="105"/>
      <c r="BF233" s="105"/>
      <c r="BG233" s="105"/>
      <c r="BH233" s="105"/>
      <c r="BI233" s="105"/>
      <c r="BJ233" s="105"/>
      <c r="BK233" s="105"/>
      <c r="BL233" s="105"/>
      <c r="BM233" s="105"/>
      <c r="BN233" s="105"/>
      <c r="BO233" s="105"/>
      <c r="BP233" s="105"/>
      <c r="BQ233" s="105"/>
      <c r="BR233" s="105"/>
      <c r="BS233" s="105"/>
      <c r="BT233" s="105"/>
      <c r="BU233" s="105"/>
      <c r="BV233" s="105"/>
      <c r="BW233" s="105"/>
      <c r="BX233" s="105"/>
      <c r="BY233" s="105"/>
      <c r="BZ233" s="105"/>
      <c r="CA233" s="158"/>
      <c r="CB233" s="158"/>
      <c r="CC233" s="158"/>
      <c r="CD233" s="158"/>
      <c r="CE233" s="158"/>
      <c r="CF233" s="105"/>
      <c r="CG233" s="156"/>
      <c r="CH233" s="156"/>
      <c r="CI233" s="156"/>
      <c r="CJ233" s="156"/>
      <c r="CK233" s="105"/>
      <c r="CL233" s="156"/>
      <c r="CM233" s="156"/>
      <c r="CN233" s="105"/>
    </row>
    <row r="234" ht="9.0" customHeight="1">
      <c r="A234" s="152">
        <f t="shared" si="22"/>
        <v>0</v>
      </c>
      <c r="B234" s="93"/>
      <c r="C234" s="99"/>
      <c r="D234" s="159"/>
      <c r="E234" s="160"/>
      <c r="F234" s="155"/>
      <c r="G234" s="105"/>
      <c r="H234" s="105"/>
      <c r="I234" s="156"/>
      <c r="J234" s="156"/>
      <c r="K234" s="156"/>
      <c r="L234" s="156"/>
      <c r="M234" s="156"/>
      <c r="N234" s="156"/>
      <c r="O234" s="156"/>
      <c r="P234" s="156"/>
      <c r="Q234" s="156"/>
      <c r="R234" s="156"/>
      <c r="S234" s="156"/>
      <c r="T234" s="156"/>
      <c r="U234" s="157"/>
      <c r="V234" s="105"/>
      <c r="W234" s="156"/>
      <c r="X234" s="156"/>
      <c r="Y234" s="156"/>
      <c r="Z234" s="156"/>
      <c r="AA234" s="156"/>
      <c r="AB234" s="156"/>
      <c r="AC234" s="156"/>
      <c r="AD234" s="156"/>
      <c r="AE234" s="156"/>
      <c r="AF234" s="156"/>
      <c r="AG234" s="156"/>
      <c r="AH234" s="156"/>
      <c r="AI234" s="157"/>
      <c r="AJ234" s="105"/>
      <c r="AK234" s="105"/>
      <c r="AL234" s="105"/>
      <c r="AM234" s="105"/>
      <c r="AN234" s="157"/>
      <c r="AO234" s="105"/>
      <c r="AP234" s="105"/>
      <c r="AQ234" s="105"/>
      <c r="AR234" s="105"/>
      <c r="AS234" s="105"/>
      <c r="AT234" s="105"/>
      <c r="AU234" s="105"/>
      <c r="AV234" s="105"/>
      <c r="AW234" s="105"/>
      <c r="AX234" s="105"/>
      <c r="AY234" s="105"/>
      <c r="AZ234" s="105"/>
      <c r="BA234" s="105"/>
      <c r="BB234" s="105"/>
      <c r="BC234" s="105"/>
      <c r="BD234" s="105"/>
      <c r="BE234" s="105"/>
      <c r="BF234" s="105"/>
      <c r="BG234" s="105"/>
      <c r="BH234" s="105"/>
      <c r="BI234" s="105"/>
      <c r="BJ234" s="105"/>
      <c r="BK234" s="105"/>
      <c r="BL234" s="105"/>
      <c r="BM234" s="105"/>
      <c r="BN234" s="105"/>
      <c r="BO234" s="105"/>
      <c r="BP234" s="105"/>
      <c r="BQ234" s="105"/>
      <c r="BR234" s="105"/>
      <c r="BS234" s="105"/>
      <c r="BT234" s="105"/>
      <c r="BU234" s="105"/>
      <c r="BV234" s="105"/>
      <c r="BW234" s="105"/>
      <c r="BX234" s="105"/>
      <c r="BY234" s="105"/>
      <c r="BZ234" s="105"/>
      <c r="CA234" s="158"/>
      <c r="CB234" s="158"/>
      <c r="CC234" s="105" t="str">
        <f>IF($C234="","",AI234*$F$2)</f>
        <v/>
      </c>
      <c r="CD234" s="105" t="str">
        <f>IF($C234="","",U235*$F$2)</f>
        <v/>
      </c>
      <c r="CE234" s="158"/>
      <c r="CF234" s="105"/>
      <c r="CG234" s="156"/>
      <c r="CH234" s="156"/>
      <c r="CI234" s="156"/>
      <c r="CJ234" s="156"/>
      <c r="CK234" s="105"/>
      <c r="CL234" s="156"/>
      <c r="CM234" s="156"/>
      <c r="CN234" s="105"/>
    </row>
    <row r="235" ht="9.0" customHeight="1">
      <c r="A235" s="152">
        <f t="shared" si="22"/>
        <v>0</v>
      </c>
      <c r="B235" s="93"/>
      <c r="C235" s="99"/>
      <c r="D235" s="159"/>
      <c r="E235" s="160"/>
      <c r="F235" s="155"/>
      <c r="G235" s="105"/>
      <c r="H235" s="105"/>
      <c r="I235" s="156"/>
      <c r="J235" s="156"/>
      <c r="K235" s="156"/>
      <c r="L235" s="156"/>
      <c r="M235" s="156"/>
      <c r="N235" s="156"/>
      <c r="O235" s="156"/>
      <c r="P235" s="156"/>
      <c r="Q235" s="156"/>
      <c r="R235" s="156"/>
      <c r="S235" s="156"/>
      <c r="T235" s="156"/>
      <c r="U235" s="157"/>
      <c r="V235" s="105"/>
      <c r="W235" s="156"/>
      <c r="X235" s="156"/>
      <c r="Y235" s="156"/>
      <c r="Z235" s="156"/>
      <c r="AA235" s="156"/>
      <c r="AB235" s="156"/>
      <c r="AC235" s="156"/>
      <c r="AD235" s="156"/>
      <c r="AE235" s="156"/>
      <c r="AF235" s="156"/>
      <c r="AG235" s="156"/>
      <c r="AH235" s="156"/>
      <c r="AI235" s="157"/>
      <c r="AJ235" s="105"/>
      <c r="AK235" s="105"/>
      <c r="AL235" s="105"/>
      <c r="AM235" s="105"/>
      <c r="AN235" s="157"/>
      <c r="AO235" s="105"/>
      <c r="AP235" s="105"/>
      <c r="AQ235" s="105"/>
      <c r="AR235" s="105"/>
      <c r="AS235" s="105"/>
      <c r="AT235" s="105"/>
      <c r="AU235" s="105"/>
      <c r="AV235" s="105"/>
      <c r="AW235" s="105"/>
      <c r="AX235" s="105"/>
      <c r="AY235" s="105"/>
      <c r="AZ235" s="105"/>
      <c r="BA235" s="105"/>
      <c r="BB235" s="105"/>
      <c r="BC235" s="105"/>
      <c r="BD235" s="105"/>
      <c r="BE235" s="105"/>
      <c r="BF235" s="105"/>
      <c r="BG235" s="105"/>
      <c r="BH235" s="105"/>
      <c r="BI235" s="105"/>
      <c r="BJ235" s="105"/>
      <c r="BK235" s="105"/>
      <c r="BL235" s="105"/>
      <c r="BM235" s="105"/>
      <c r="BN235" s="105"/>
      <c r="BO235" s="105"/>
      <c r="BP235" s="105"/>
      <c r="BQ235" s="105"/>
      <c r="BR235" s="105"/>
      <c r="BS235" s="105"/>
      <c r="BT235" s="105"/>
      <c r="BU235" s="105"/>
      <c r="BV235" s="105"/>
      <c r="BW235" s="105"/>
      <c r="BX235" s="105"/>
      <c r="BY235" s="105"/>
      <c r="BZ235" s="105"/>
      <c r="CA235" s="158"/>
      <c r="CB235" s="158"/>
      <c r="CC235" s="158"/>
      <c r="CD235" s="158"/>
      <c r="CE235" s="158"/>
      <c r="CF235" s="105"/>
      <c r="CG235" s="156"/>
      <c r="CH235" s="156"/>
      <c r="CI235" s="156"/>
      <c r="CJ235" s="156"/>
      <c r="CK235" s="105"/>
      <c r="CL235" s="156"/>
      <c r="CM235" s="156"/>
      <c r="CN235" s="105"/>
    </row>
    <row r="236" ht="9.0" customHeight="1">
      <c r="A236" s="152">
        <f t="shared" si="22"/>
        <v>1</v>
      </c>
      <c r="B236" s="93"/>
      <c r="C236" s="99"/>
      <c r="D236" s="159"/>
      <c r="E236" s="160"/>
      <c r="F236" s="155"/>
      <c r="G236" s="105"/>
      <c r="H236" s="105"/>
      <c r="I236" s="156"/>
      <c r="J236" s="156"/>
      <c r="K236" s="156"/>
      <c r="L236" s="156"/>
      <c r="M236" s="156"/>
      <c r="N236" s="156"/>
      <c r="O236" s="156"/>
      <c r="P236" s="156"/>
      <c r="Q236" s="156"/>
      <c r="R236" s="156"/>
      <c r="S236" s="156"/>
      <c r="T236" s="156"/>
      <c r="U236" s="157"/>
      <c r="V236" s="105"/>
      <c r="W236" s="156"/>
      <c r="X236" s="156"/>
      <c r="Y236" s="156"/>
      <c r="Z236" s="156"/>
      <c r="AA236" s="156"/>
      <c r="AB236" s="156"/>
      <c r="AC236" s="156"/>
      <c r="AD236" s="156"/>
      <c r="AE236" s="156"/>
      <c r="AF236" s="156"/>
      <c r="AG236" s="156"/>
      <c r="AH236" s="156"/>
      <c r="AI236" s="157"/>
      <c r="AJ236" s="105"/>
      <c r="AK236" s="105"/>
      <c r="AL236" s="105"/>
      <c r="AM236" s="105"/>
      <c r="AN236" s="157"/>
      <c r="AO236" s="105"/>
      <c r="AP236" s="105"/>
      <c r="AQ236" s="105"/>
      <c r="AR236" s="105"/>
      <c r="AS236" s="105"/>
      <c r="AT236" s="105"/>
      <c r="AU236" s="105"/>
      <c r="AV236" s="105"/>
      <c r="AW236" s="105"/>
      <c r="AX236" s="105"/>
      <c r="AY236" s="105"/>
      <c r="AZ236" s="105"/>
      <c r="BA236" s="105"/>
      <c r="BB236" s="105"/>
      <c r="BC236" s="105"/>
      <c r="BD236" s="105"/>
      <c r="BE236" s="105"/>
      <c r="BF236" s="105"/>
      <c r="BG236" s="105"/>
      <c r="BH236" s="105"/>
      <c r="BI236" s="105"/>
      <c r="BJ236" s="105"/>
      <c r="BK236" s="105"/>
      <c r="BL236" s="105"/>
      <c r="BM236" s="105"/>
      <c r="BN236" s="105"/>
      <c r="BO236" s="105"/>
      <c r="BP236" s="105"/>
      <c r="BQ236" s="105"/>
      <c r="BR236" s="105"/>
      <c r="BS236" s="105"/>
      <c r="BT236" s="105"/>
      <c r="BU236" s="105"/>
      <c r="BV236" s="105"/>
      <c r="BW236" s="105"/>
      <c r="BX236" s="105"/>
      <c r="BY236" s="105"/>
      <c r="BZ236" s="105"/>
      <c r="CA236" s="158"/>
      <c r="CB236" s="158"/>
      <c r="CC236" s="105" t="str">
        <f>IF($C236="","",AI236*$F$2)</f>
        <v/>
      </c>
      <c r="CD236" s="105" t="str">
        <f>IF($C236="","",U237*$F$2)</f>
        <v/>
      </c>
      <c r="CE236" s="158"/>
      <c r="CF236" s="105"/>
      <c r="CG236" s="156"/>
      <c r="CH236" s="156"/>
      <c r="CI236" s="156"/>
      <c r="CJ236" s="156"/>
      <c r="CK236" s="105"/>
      <c r="CL236" s="156"/>
      <c r="CM236" s="156"/>
      <c r="CN236" s="105"/>
    </row>
    <row r="237" ht="9.0" customHeight="1">
      <c r="A237" s="152">
        <f t="shared" si="22"/>
        <v>1</v>
      </c>
      <c r="B237" s="93"/>
      <c r="C237" s="99"/>
      <c r="D237" s="159"/>
      <c r="E237" s="160"/>
      <c r="F237" s="155"/>
      <c r="G237" s="105"/>
      <c r="H237" s="105"/>
      <c r="I237" s="156"/>
      <c r="J237" s="156"/>
      <c r="K237" s="156"/>
      <c r="L237" s="156"/>
      <c r="M237" s="156"/>
      <c r="N237" s="156"/>
      <c r="O237" s="156"/>
      <c r="P237" s="156"/>
      <c r="Q237" s="156"/>
      <c r="R237" s="156"/>
      <c r="S237" s="156"/>
      <c r="T237" s="156"/>
      <c r="U237" s="157"/>
      <c r="V237" s="105"/>
      <c r="W237" s="156"/>
      <c r="X237" s="156"/>
      <c r="Y237" s="156"/>
      <c r="Z237" s="156"/>
      <c r="AA237" s="156"/>
      <c r="AB237" s="156"/>
      <c r="AC237" s="156"/>
      <c r="AD237" s="156"/>
      <c r="AE237" s="156"/>
      <c r="AF237" s="156"/>
      <c r="AG237" s="156"/>
      <c r="AH237" s="156"/>
      <c r="AI237" s="157"/>
      <c r="AJ237" s="105"/>
      <c r="AK237" s="105"/>
      <c r="AL237" s="105"/>
      <c r="AM237" s="105"/>
      <c r="AN237" s="157"/>
      <c r="AO237" s="105"/>
      <c r="AP237" s="105"/>
      <c r="AQ237" s="105"/>
      <c r="AR237" s="105"/>
      <c r="AS237" s="105"/>
      <c r="AT237" s="105"/>
      <c r="AU237" s="105"/>
      <c r="AV237" s="105"/>
      <c r="AW237" s="105"/>
      <c r="AX237" s="105"/>
      <c r="AY237" s="105"/>
      <c r="AZ237" s="105"/>
      <c r="BA237" s="105"/>
      <c r="BB237" s="105"/>
      <c r="BC237" s="105"/>
      <c r="BD237" s="105"/>
      <c r="BE237" s="105"/>
      <c r="BF237" s="105"/>
      <c r="BG237" s="105"/>
      <c r="BH237" s="105"/>
      <c r="BI237" s="105"/>
      <c r="BJ237" s="105"/>
      <c r="BK237" s="105"/>
      <c r="BL237" s="105"/>
      <c r="BM237" s="105"/>
      <c r="BN237" s="105"/>
      <c r="BO237" s="105"/>
      <c r="BP237" s="105"/>
      <c r="BQ237" s="105"/>
      <c r="BR237" s="105"/>
      <c r="BS237" s="105"/>
      <c r="BT237" s="105"/>
      <c r="BU237" s="105"/>
      <c r="BV237" s="105"/>
      <c r="BW237" s="105"/>
      <c r="BX237" s="105"/>
      <c r="BY237" s="105"/>
      <c r="BZ237" s="105"/>
      <c r="CA237" s="158"/>
      <c r="CB237" s="158"/>
      <c r="CC237" s="158"/>
      <c r="CD237" s="158"/>
      <c r="CE237" s="158"/>
      <c r="CF237" s="105"/>
      <c r="CG237" s="156"/>
      <c r="CH237" s="156"/>
      <c r="CI237" s="156"/>
      <c r="CJ237" s="156"/>
      <c r="CK237" s="105"/>
      <c r="CL237" s="156"/>
      <c r="CM237" s="156"/>
      <c r="CN237" s="105"/>
    </row>
    <row r="238" ht="9.0" customHeight="1">
      <c r="A238" s="152">
        <f t="shared" si="22"/>
        <v>0</v>
      </c>
      <c r="B238" s="93"/>
      <c r="C238" s="99"/>
      <c r="D238" s="159"/>
      <c r="E238" s="160"/>
      <c r="F238" s="155"/>
      <c r="G238" s="105"/>
      <c r="H238" s="105"/>
      <c r="I238" s="156"/>
      <c r="J238" s="156"/>
      <c r="K238" s="156"/>
      <c r="L238" s="156"/>
      <c r="M238" s="156"/>
      <c r="N238" s="156"/>
      <c r="O238" s="156"/>
      <c r="P238" s="156"/>
      <c r="Q238" s="156"/>
      <c r="R238" s="156"/>
      <c r="S238" s="156"/>
      <c r="T238" s="156"/>
      <c r="U238" s="157"/>
      <c r="V238" s="105"/>
      <c r="W238" s="156"/>
      <c r="X238" s="156"/>
      <c r="Y238" s="156"/>
      <c r="Z238" s="156"/>
      <c r="AA238" s="156"/>
      <c r="AB238" s="156"/>
      <c r="AC238" s="156"/>
      <c r="AD238" s="156"/>
      <c r="AE238" s="156"/>
      <c r="AF238" s="156"/>
      <c r="AG238" s="156"/>
      <c r="AH238" s="156"/>
      <c r="AI238" s="157"/>
      <c r="AJ238" s="105"/>
      <c r="AK238" s="105"/>
      <c r="AL238" s="105"/>
      <c r="AM238" s="105"/>
      <c r="AN238" s="157"/>
      <c r="AO238" s="105"/>
      <c r="AP238" s="105"/>
      <c r="AQ238" s="105"/>
      <c r="AR238" s="105"/>
      <c r="AS238" s="105"/>
      <c r="AT238" s="105"/>
      <c r="AU238" s="105"/>
      <c r="AV238" s="105"/>
      <c r="AW238" s="105"/>
      <c r="AX238" s="105"/>
      <c r="AY238" s="105"/>
      <c r="AZ238" s="105"/>
      <c r="BA238" s="105"/>
      <c r="BB238" s="105"/>
      <c r="BC238" s="105"/>
      <c r="BD238" s="105"/>
      <c r="BE238" s="105"/>
      <c r="BF238" s="105"/>
      <c r="BG238" s="105"/>
      <c r="BH238" s="105"/>
      <c r="BI238" s="105"/>
      <c r="BJ238" s="105"/>
      <c r="BK238" s="105"/>
      <c r="BL238" s="105"/>
      <c r="BM238" s="105"/>
      <c r="BN238" s="105"/>
      <c r="BO238" s="105"/>
      <c r="BP238" s="105"/>
      <c r="BQ238" s="105"/>
      <c r="BR238" s="105"/>
      <c r="BS238" s="105"/>
      <c r="BT238" s="105"/>
      <c r="BU238" s="105"/>
      <c r="BV238" s="105"/>
      <c r="BW238" s="105"/>
      <c r="BX238" s="105"/>
      <c r="BY238" s="105"/>
      <c r="BZ238" s="105"/>
      <c r="CA238" s="158"/>
      <c r="CB238" s="158"/>
      <c r="CC238" s="105" t="str">
        <f>IF($C238="","",AI238*$F$2)</f>
        <v/>
      </c>
      <c r="CD238" s="105" t="str">
        <f>IF($C238="","",U239*$F$2)</f>
        <v/>
      </c>
      <c r="CE238" s="158"/>
      <c r="CF238" s="105"/>
      <c r="CG238" s="156"/>
      <c r="CH238" s="156"/>
      <c r="CI238" s="156"/>
      <c r="CJ238" s="156"/>
      <c r="CK238" s="105"/>
      <c r="CL238" s="156"/>
      <c r="CM238" s="156"/>
      <c r="CN238" s="105"/>
    </row>
    <row r="239" ht="9.0" customHeight="1">
      <c r="A239" s="152">
        <f t="shared" si="22"/>
        <v>0</v>
      </c>
      <c r="B239" s="93"/>
      <c r="C239" s="99"/>
      <c r="D239" s="159"/>
      <c r="E239" s="160"/>
      <c r="F239" s="155"/>
      <c r="G239" s="105"/>
      <c r="H239" s="105"/>
      <c r="I239" s="156"/>
      <c r="J239" s="156"/>
      <c r="K239" s="156"/>
      <c r="L239" s="156"/>
      <c r="M239" s="156"/>
      <c r="N239" s="156"/>
      <c r="O239" s="156"/>
      <c r="P239" s="156"/>
      <c r="Q239" s="156"/>
      <c r="R239" s="156"/>
      <c r="S239" s="156"/>
      <c r="T239" s="156"/>
      <c r="U239" s="157"/>
      <c r="V239" s="105"/>
      <c r="W239" s="156"/>
      <c r="X239" s="156"/>
      <c r="Y239" s="156"/>
      <c r="Z239" s="156"/>
      <c r="AA239" s="156"/>
      <c r="AB239" s="156"/>
      <c r="AC239" s="156"/>
      <c r="AD239" s="156"/>
      <c r="AE239" s="156"/>
      <c r="AF239" s="156"/>
      <c r="AG239" s="156"/>
      <c r="AH239" s="156"/>
      <c r="AI239" s="157"/>
      <c r="AJ239" s="105"/>
      <c r="AK239" s="105"/>
      <c r="AL239" s="105"/>
      <c r="AM239" s="105"/>
      <c r="AN239" s="157"/>
      <c r="AO239" s="105"/>
      <c r="AP239" s="105"/>
      <c r="AQ239" s="105"/>
      <c r="AR239" s="105"/>
      <c r="AS239" s="105"/>
      <c r="AT239" s="105"/>
      <c r="AU239" s="105"/>
      <c r="AV239" s="105"/>
      <c r="AW239" s="105"/>
      <c r="AX239" s="105"/>
      <c r="AY239" s="105"/>
      <c r="AZ239" s="105"/>
      <c r="BA239" s="105"/>
      <c r="BB239" s="105"/>
      <c r="BC239" s="105"/>
      <c r="BD239" s="105"/>
      <c r="BE239" s="105"/>
      <c r="BF239" s="105"/>
      <c r="BG239" s="105"/>
      <c r="BH239" s="105"/>
      <c r="BI239" s="105"/>
      <c r="BJ239" s="105"/>
      <c r="BK239" s="105"/>
      <c r="BL239" s="105"/>
      <c r="BM239" s="105"/>
      <c r="BN239" s="105"/>
      <c r="BO239" s="105"/>
      <c r="BP239" s="105"/>
      <c r="BQ239" s="105"/>
      <c r="BR239" s="105"/>
      <c r="BS239" s="105"/>
      <c r="BT239" s="105"/>
      <c r="BU239" s="105"/>
      <c r="BV239" s="105"/>
      <c r="BW239" s="105"/>
      <c r="BX239" s="105"/>
      <c r="BY239" s="105"/>
      <c r="BZ239" s="105"/>
      <c r="CA239" s="158"/>
      <c r="CB239" s="158"/>
      <c r="CC239" s="158"/>
      <c r="CD239" s="158"/>
      <c r="CE239" s="158"/>
      <c r="CF239" s="105"/>
      <c r="CG239" s="156"/>
      <c r="CH239" s="156"/>
      <c r="CI239" s="156"/>
      <c r="CJ239" s="156"/>
      <c r="CK239" s="105"/>
      <c r="CL239" s="156"/>
      <c r="CM239" s="156"/>
      <c r="CN239" s="105"/>
    </row>
    <row r="240" ht="9.0" customHeight="1">
      <c r="A240" s="152">
        <f t="shared" si="22"/>
        <v>1</v>
      </c>
      <c r="B240" s="93"/>
      <c r="C240" s="99"/>
      <c r="D240" s="159"/>
      <c r="E240" s="160"/>
      <c r="F240" s="155"/>
      <c r="G240" s="105"/>
      <c r="H240" s="105"/>
      <c r="I240" s="156"/>
      <c r="J240" s="156"/>
      <c r="K240" s="156"/>
      <c r="L240" s="156"/>
      <c r="M240" s="156"/>
      <c r="N240" s="156"/>
      <c r="O240" s="156"/>
      <c r="P240" s="156"/>
      <c r="Q240" s="156"/>
      <c r="R240" s="156"/>
      <c r="S240" s="156"/>
      <c r="T240" s="156"/>
      <c r="U240" s="157"/>
      <c r="V240" s="105"/>
      <c r="W240" s="156"/>
      <c r="X240" s="156"/>
      <c r="Y240" s="156"/>
      <c r="Z240" s="156"/>
      <c r="AA240" s="156"/>
      <c r="AB240" s="156"/>
      <c r="AC240" s="156"/>
      <c r="AD240" s="156"/>
      <c r="AE240" s="156"/>
      <c r="AF240" s="156"/>
      <c r="AG240" s="156"/>
      <c r="AH240" s="156"/>
      <c r="AI240" s="157"/>
      <c r="AJ240" s="105"/>
      <c r="AK240" s="105"/>
      <c r="AL240" s="105"/>
      <c r="AM240" s="105"/>
      <c r="AN240" s="157"/>
      <c r="AO240" s="105"/>
      <c r="AP240" s="105"/>
      <c r="AQ240" s="105"/>
      <c r="AR240" s="105"/>
      <c r="AS240" s="105"/>
      <c r="AT240" s="105"/>
      <c r="AU240" s="105"/>
      <c r="AV240" s="105"/>
      <c r="AW240" s="105"/>
      <c r="AX240" s="105"/>
      <c r="AY240" s="105"/>
      <c r="AZ240" s="105"/>
      <c r="BA240" s="105"/>
      <c r="BB240" s="105"/>
      <c r="BC240" s="105"/>
      <c r="BD240" s="105"/>
      <c r="BE240" s="105"/>
      <c r="BF240" s="105"/>
      <c r="BG240" s="105"/>
      <c r="BH240" s="105"/>
      <c r="BI240" s="105"/>
      <c r="BJ240" s="105"/>
      <c r="BK240" s="105"/>
      <c r="BL240" s="105"/>
      <c r="BM240" s="105"/>
      <c r="BN240" s="105"/>
      <c r="BO240" s="105"/>
      <c r="BP240" s="105"/>
      <c r="BQ240" s="105"/>
      <c r="BR240" s="105"/>
      <c r="BS240" s="105"/>
      <c r="BT240" s="105"/>
      <c r="BU240" s="105"/>
      <c r="BV240" s="105"/>
      <c r="BW240" s="105"/>
      <c r="BX240" s="105"/>
      <c r="BY240" s="105"/>
      <c r="BZ240" s="105"/>
      <c r="CA240" s="158"/>
      <c r="CB240" s="158"/>
      <c r="CC240" s="105" t="str">
        <f>IF($C240="","",AI240*$F$2)</f>
        <v/>
      </c>
      <c r="CD240" s="105" t="str">
        <f>IF($C240="","",U241*$F$2)</f>
        <v/>
      </c>
      <c r="CE240" s="158"/>
      <c r="CF240" s="105"/>
      <c r="CG240" s="156"/>
      <c r="CH240" s="156"/>
      <c r="CI240" s="156"/>
      <c r="CJ240" s="156"/>
      <c r="CK240" s="105"/>
      <c r="CL240" s="156"/>
      <c r="CM240" s="156"/>
      <c r="CN240" s="105"/>
    </row>
    <row r="241" ht="9.0" customHeight="1">
      <c r="A241" s="152">
        <f t="shared" si="22"/>
        <v>1</v>
      </c>
      <c r="B241" s="93"/>
      <c r="C241" s="99"/>
      <c r="D241" s="159"/>
      <c r="E241" s="160"/>
      <c r="F241" s="155"/>
      <c r="G241" s="105"/>
      <c r="H241" s="105"/>
      <c r="I241" s="156"/>
      <c r="J241" s="156"/>
      <c r="K241" s="156"/>
      <c r="L241" s="156"/>
      <c r="M241" s="156"/>
      <c r="N241" s="156"/>
      <c r="O241" s="156"/>
      <c r="P241" s="156"/>
      <c r="Q241" s="156"/>
      <c r="R241" s="156"/>
      <c r="S241" s="156"/>
      <c r="T241" s="156"/>
      <c r="U241" s="157"/>
      <c r="V241" s="105"/>
      <c r="W241" s="156"/>
      <c r="X241" s="156"/>
      <c r="Y241" s="156"/>
      <c r="Z241" s="156"/>
      <c r="AA241" s="156"/>
      <c r="AB241" s="156"/>
      <c r="AC241" s="156"/>
      <c r="AD241" s="156"/>
      <c r="AE241" s="156"/>
      <c r="AF241" s="156"/>
      <c r="AG241" s="156"/>
      <c r="AH241" s="156"/>
      <c r="AI241" s="157"/>
      <c r="AJ241" s="105"/>
      <c r="AK241" s="105"/>
      <c r="AL241" s="105"/>
      <c r="AM241" s="105"/>
      <c r="AN241" s="157"/>
      <c r="AO241" s="105"/>
      <c r="AP241" s="105"/>
      <c r="AQ241" s="105"/>
      <c r="AR241" s="105"/>
      <c r="AS241" s="105"/>
      <c r="AT241" s="105"/>
      <c r="AU241" s="105"/>
      <c r="AV241" s="105"/>
      <c r="AW241" s="105"/>
      <c r="AX241" s="105"/>
      <c r="AY241" s="105"/>
      <c r="AZ241" s="105"/>
      <c r="BA241" s="105"/>
      <c r="BB241" s="105"/>
      <c r="BC241" s="105"/>
      <c r="BD241" s="105"/>
      <c r="BE241" s="105"/>
      <c r="BF241" s="105"/>
      <c r="BG241" s="105"/>
      <c r="BH241" s="105"/>
      <c r="BI241" s="105"/>
      <c r="BJ241" s="105"/>
      <c r="BK241" s="105"/>
      <c r="BL241" s="105"/>
      <c r="BM241" s="105"/>
      <c r="BN241" s="105"/>
      <c r="BO241" s="105"/>
      <c r="BP241" s="105"/>
      <c r="BQ241" s="105"/>
      <c r="BR241" s="105"/>
      <c r="BS241" s="105"/>
      <c r="BT241" s="105"/>
      <c r="BU241" s="105"/>
      <c r="BV241" s="105"/>
      <c r="BW241" s="105"/>
      <c r="BX241" s="105"/>
      <c r="BY241" s="105"/>
      <c r="BZ241" s="105"/>
      <c r="CA241" s="158"/>
      <c r="CB241" s="158"/>
      <c r="CC241" s="158"/>
      <c r="CD241" s="158"/>
      <c r="CE241" s="158"/>
      <c r="CF241" s="105"/>
      <c r="CG241" s="156"/>
      <c r="CH241" s="156"/>
      <c r="CI241" s="156"/>
      <c r="CJ241" s="156"/>
      <c r="CK241" s="105"/>
      <c r="CL241" s="156"/>
      <c r="CM241" s="156"/>
      <c r="CN241" s="105"/>
    </row>
    <row r="242" ht="9.0" customHeight="1">
      <c r="A242" s="152">
        <f t="shared" si="22"/>
        <v>0</v>
      </c>
      <c r="B242" s="93"/>
      <c r="C242" s="99"/>
      <c r="D242" s="159"/>
      <c r="E242" s="160"/>
      <c r="F242" s="155"/>
      <c r="G242" s="105"/>
      <c r="H242" s="105"/>
      <c r="I242" s="156"/>
      <c r="J242" s="156"/>
      <c r="K242" s="156"/>
      <c r="L242" s="156"/>
      <c r="M242" s="156"/>
      <c r="N242" s="156"/>
      <c r="O242" s="156"/>
      <c r="P242" s="156"/>
      <c r="Q242" s="156"/>
      <c r="R242" s="156"/>
      <c r="S242" s="156"/>
      <c r="T242" s="156"/>
      <c r="U242" s="157"/>
      <c r="V242" s="105"/>
      <c r="W242" s="156"/>
      <c r="X242" s="156"/>
      <c r="Y242" s="156"/>
      <c r="Z242" s="156"/>
      <c r="AA242" s="156"/>
      <c r="AB242" s="156"/>
      <c r="AC242" s="156"/>
      <c r="AD242" s="156"/>
      <c r="AE242" s="156"/>
      <c r="AF242" s="156"/>
      <c r="AG242" s="156"/>
      <c r="AH242" s="156"/>
      <c r="AI242" s="157"/>
      <c r="AJ242" s="105"/>
      <c r="AK242" s="105"/>
      <c r="AL242" s="105"/>
      <c r="AM242" s="105"/>
      <c r="AN242" s="157"/>
      <c r="AO242" s="105"/>
      <c r="AP242" s="105"/>
      <c r="AQ242" s="105"/>
      <c r="AR242" s="105"/>
      <c r="AS242" s="105"/>
      <c r="AT242" s="105"/>
      <c r="AU242" s="105"/>
      <c r="AV242" s="105"/>
      <c r="AW242" s="105"/>
      <c r="AX242" s="105"/>
      <c r="AY242" s="105"/>
      <c r="AZ242" s="105"/>
      <c r="BA242" s="105"/>
      <c r="BB242" s="105"/>
      <c r="BC242" s="105"/>
      <c r="BD242" s="105"/>
      <c r="BE242" s="105"/>
      <c r="BF242" s="105"/>
      <c r="BG242" s="105"/>
      <c r="BH242" s="105"/>
      <c r="BI242" s="105"/>
      <c r="BJ242" s="105"/>
      <c r="BK242" s="105"/>
      <c r="BL242" s="105"/>
      <c r="BM242" s="105"/>
      <c r="BN242" s="105"/>
      <c r="BO242" s="105"/>
      <c r="BP242" s="105"/>
      <c r="BQ242" s="105"/>
      <c r="BR242" s="105"/>
      <c r="BS242" s="105"/>
      <c r="BT242" s="105"/>
      <c r="BU242" s="105"/>
      <c r="BV242" s="105"/>
      <c r="BW242" s="105"/>
      <c r="BX242" s="105"/>
      <c r="BY242" s="105"/>
      <c r="BZ242" s="105"/>
      <c r="CA242" s="158"/>
      <c r="CB242" s="158"/>
      <c r="CC242" s="105" t="str">
        <f>IF($C242="","",AI242*$F$2)</f>
        <v/>
      </c>
      <c r="CD242" s="105" t="str">
        <f>IF($C242="","",U243*$F$2)</f>
        <v/>
      </c>
      <c r="CE242" s="158"/>
      <c r="CF242" s="105"/>
      <c r="CG242" s="156"/>
      <c r="CH242" s="156"/>
      <c r="CI242" s="156"/>
      <c r="CJ242" s="156"/>
      <c r="CK242" s="105"/>
      <c r="CL242" s="156"/>
      <c r="CM242" s="156"/>
      <c r="CN242" s="105"/>
    </row>
    <row r="243" ht="9.0" customHeight="1">
      <c r="A243" s="152">
        <f t="shared" si="22"/>
        <v>0</v>
      </c>
      <c r="B243" s="93"/>
      <c r="C243" s="99"/>
      <c r="D243" s="159"/>
      <c r="E243" s="160"/>
      <c r="F243" s="155"/>
      <c r="G243" s="105"/>
      <c r="H243" s="105"/>
      <c r="I243" s="156"/>
      <c r="J243" s="156"/>
      <c r="K243" s="156"/>
      <c r="L243" s="156"/>
      <c r="M243" s="156"/>
      <c r="N243" s="156"/>
      <c r="O243" s="156"/>
      <c r="P243" s="156"/>
      <c r="Q243" s="156"/>
      <c r="R243" s="156"/>
      <c r="S243" s="156"/>
      <c r="T243" s="156"/>
      <c r="U243" s="157"/>
      <c r="V243" s="105"/>
      <c r="W243" s="156"/>
      <c r="X243" s="156"/>
      <c r="Y243" s="156"/>
      <c r="Z243" s="156"/>
      <c r="AA243" s="156"/>
      <c r="AB243" s="156"/>
      <c r="AC243" s="156"/>
      <c r="AD243" s="156"/>
      <c r="AE243" s="156"/>
      <c r="AF243" s="156"/>
      <c r="AG243" s="156"/>
      <c r="AH243" s="156"/>
      <c r="AI243" s="157"/>
      <c r="AJ243" s="105"/>
      <c r="AK243" s="105"/>
      <c r="AL243" s="105"/>
      <c r="AM243" s="105"/>
      <c r="AN243" s="157"/>
      <c r="AO243" s="105"/>
      <c r="AP243" s="105"/>
      <c r="AQ243" s="105"/>
      <c r="AR243" s="105"/>
      <c r="AS243" s="105"/>
      <c r="AT243" s="105"/>
      <c r="AU243" s="105"/>
      <c r="AV243" s="105"/>
      <c r="AW243" s="105"/>
      <c r="AX243" s="105"/>
      <c r="AY243" s="105"/>
      <c r="AZ243" s="105"/>
      <c r="BA243" s="105"/>
      <c r="BB243" s="105"/>
      <c r="BC243" s="105"/>
      <c r="BD243" s="105"/>
      <c r="BE243" s="105"/>
      <c r="BF243" s="105"/>
      <c r="BG243" s="105"/>
      <c r="BH243" s="105"/>
      <c r="BI243" s="105"/>
      <c r="BJ243" s="105"/>
      <c r="BK243" s="105"/>
      <c r="BL243" s="105"/>
      <c r="BM243" s="105"/>
      <c r="BN243" s="105"/>
      <c r="BO243" s="105"/>
      <c r="BP243" s="105"/>
      <c r="BQ243" s="105"/>
      <c r="BR243" s="105"/>
      <c r="BS243" s="105"/>
      <c r="BT243" s="105"/>
      <c r="BU243" s="105"/>
      <c r="BV243" s="105"/>
      <c r="BW243" s="105"/>
      <c r="BX243" s="105"/>
      <c r="BY243" s="105"/>
      <c r="BZ243" s="105"/>
      <c r="CA243" s="158"/>
      <c r="CB243" s="158"/>
      <c r="CC243" s="158"/>
      <c r="CD243" s="158"/>
      <c r="CE243" s="158"/>
      <c r="CF243" s="105"/>
      <c r="CG243" s="156"/>
      <c r="CH243" s="156"/>
      <c r="CI243" s="156"/>
      <c r="CJ243" s="156"/>
      <c r="CK243" s="105"/>
      <c r="CL243" s="156"/>
      <c r="CM243" s="156"/>
      <c r="CN243" s="105"/>
    </row>
    <row r="244" ht="9.0" customHeight="1">
      <c r="A244" s="152">
        <f t="shared" si="22"/>
        <v>1</v>
      </c>
      <c r="B244" s="93"/>
      <c r="C244" s="99"/>
      <c r="D244" s="159"/>
      <c r="E244" s="160"/>
      <c r="F244" s="155"/>
      <c r="G244" s="105"/>
      <c r="H244" s="105"/>
      <c r="I244" s="156"/>
      <c r="J244" s="156"/>
      <c r="K244" s="156"/>
      <c r="L244" s="156"/>
      <c r="M244" s="156"/>
      <c r="N244" s="156"/>
      <c r="O244" s="156"/>
      <c r="P244" s="156"/>
      <c r="Q244" s="156"/>
      <c r="R244" s="156"/>
      <c r="S244" s="156"/>
      <c r="T244" s="156"/>
      <c r="U244" s="157"/>
      <c r="V244" s="105"/>
      <c r="W244" s="156"/>
      <c r="X244" s="156"/>
      <c r="Y244" s="156"/>
      <c r="Z244" s="156"/>
      <c r="AA244" s="156"/>
      <c r="AB244" s="156"/>
      <c r="AC244" s="156"/>
      <c r="AD244" s="156"/>
      <c r="AE244" s="156"/>
      <c r="AF244" s="156"/>
      <c r="AG244" s="156"/>
      <c r="AH244" s="156"/>
      <c r="AI244" s="157"/>
      <c r="AJ244" s="105"/>
      <c r="AK244" s="105"/>
      <c r="AL244" s="105"/>
      <c r="AM244" s="105"/>
      <c r="AN244" s="157"/>
      <c r="AO244" s="105"/>
      <c r="AP244" s="105"/>
      <c r="AQ244" s="105"/>
      <c r="AR244" s="105"/>
      <c r="AS244" s="105"/>
      <c r="AT244" s="105"/>
      <c r="AU244" s="105"/>
      <c r="AV244" s="105"/>
      <c r="AW244" s="105"/>
      <c r="AX244" s="105"/>
      <c r="AY244" s="105"/>
      <c r="AZ244" s="105"/>
      <c r="BA244" s="105"/>
      <c r="BB244" s="105"/>
      <c r="BC244" s="105"/>
      <c r="BD244" s="105"/>
      <c r="BE244" s="105"/>
      <c r="BF244" s="105"/>
      <c r="BG244" s="105"/>
      <c r="BH244" s="105"/>
      <c r="BI244" s="105"/>
      <c r="BJ244" s="105"/>
      <c r="BK244" s="105"/>
      <c r="BL244" s="105"/>
      <c r="BM244" s="105"/>
      <c r="BN244" s="105"/>
      <c r="BO244" s="105"/>
      <c r="BP244" s="105"/>
      <c r="BQ244" s="105"/>
      <c r="BR244" s="105"/>
      <c r="BS244" s="105"/>
      <c r="BT244" s="105"/>
      <c r="BU244" s="105"/>
      <c r="BV244" s="105"/>
      <c r="BW244" s="105"/>
      <c r="BX244" s="105"/>
      <c r="BY244" s="105"/>
      <c r="BZ244" s="105"/>
      <c r="CA244" s="158"/>
      <c r="CB244" s="158"/>
      <c r="CC244" s="105" t="str">
        <f>IF($C244="","",AI244*$F$2)</f>
        <v/>
      </c>
      <c r="CD244" s="105" t="str">
        <f>IF($C244="","",U245*$F$2)</f>
        <v/>
      </c>
      <c r="CE244" s="158"/>
      <c r="CF244" s="105"/>
      <c r="CG244" s="156"/>
      <c r="CH244" s="156"/>
      <c r="CI244" s="156"/>
      <c r="CJ244" s="156"/>
      <c r="CK244" s="105"/>
      <c r="CL244" s="156"/>
      <c r="CM244" s="156"/>
      <c r="CN244" s="105"/>
    </row>
    <row r="245" ht="9.0" customHeight="1">
      <c r="A245" s="152">
        <f t="shared" si="22"/>
        <v>1</v>
      </c>
      <c r="B245" s="93"/>
      <c r="C245" s="99"/>
      <c r="D245" s="159"/>
      <c r="E245" s="160"/>
      <c r="F245" s="155"/>
      <c r="G245" s="105"/>
      <c r="H245" s="105"/>
      <c r="I245" s="156"/>
      <c r="J245" s="156"/>
      <c r="K245" s="156"/>
      <c r="L245" s="156"/>
      <c r="M245" s="156"/>
      <c r="N245" s="156"/>
      <c r="O245" s="156"/>
      <c r="P245" s="156"/>
      <c r="Q245" s="156"/>
      <c r="R245" s="156"/>
      <c r="S245" s="156"/>
      <c r="T245" s="156"/>
      <c r="U245" s="157"/>
      <c r="V245" s="105"/>
      <c r="W245" s="156"/>
      <c r="X245" s="156"/>
      <c r="Y245" s="156"/>
      <c r="Z245" s="156"/>
      <c r="AA245" s="156"/>
      <c r="AB245" s="156"/>
      <c r="AC245" s="156"/>
      <c r="AD245" s="156"/>
      <c r="AE245" s="156"/>
      <c r="AF245" s="156"/>
      <c r="AG245" s="156"/>
      <c r="AH245" s="156"/>
      <c r="AI245" s="157"/>
      <c r="AJ245" s="105"/>
      <c r="AK245" s="105"/>
      <c r="AL245" s="105"/>
      <c r="AM245" s="105"/>
      <c r="AN245" s="157"/>
      <c r="AO245" s="105"/>
      <c r="AP245" s="105"/>
      <c r="AQ245" s="105"/>
      <c r="AR245" s="105"/>
      <c r="AS245" s="105"/>
      <c r="AT245" s="105"/>
      <c r="AU245" s="105"/>
      <c r="AV245" s="105"/>
      <c r="AW245" s="105"/>
      <c r="AX245" s="105"/>
      <c r="AY245" s="105"/>
      <c r="AZ245" s="105"/>
      <c r="BA245" s="105"/>
      <c r="BB245" s="105"/>
      <c r="BC245" s="105"/>
      <c r="BD245" s="105"/>
      <c r="BE245" s="105"/>
      <c r="BF245" s="105"/>
      <c r="BG245" s="105"/>
      <c r="BH245" s="105"/>
      <c r="BI245" s="105"/>
      <c r="BJ245" s="105"/>
      <c r="BK245" s="105"/>
      <c r="BL245" s="105"/>
      <c r="BM245" s="105"/>
      <c r="BN245" s="105"/>
      <c r="BO245" s="105"/>
      <c r="BP245" s="105"/>
      <c r="BQ245" s="105"/>
      <c r="BR245" s="105"/>
      <c r="BS245" s="105"/>
      <c r="BT245" s="105"/>
      <c r="BU245" s="105"/>
      <c r="BV245" s="105"/>
      <c r="BW245" s="105"/>
      <c r="BX245" s="105"/>
      <c r="BY245" s="105"/>
      <c r="BZ245" s="105"/>
      <c r="CA245" s="158"/>
      <c r="CB245" s="158"/>
      <c r="CC245" s="158"/>
      <c r="CD245" s="158"/>
      <c r="CE245" s="158"/>
      <c r="CF245" s="105"/>
      <c r="CG245" s="156"/>
      <c r="CH245" s="156"/>
      <c r="CI245" s="156"/>
      <c r="CJ245" s="156"/>
      <c r="CK245" s="105"/>
      <c r="CL245" s="156"/>
      <c r="CM245" s="156"/>
      <c r="CN245" s="105"/>
    </row>
    <row r="246" ht="9.0" customHeight="1">
      <c r="A246" s="152">
        <f t="shared" si="22"/>
        <v>0</v>
      </c>
      <c r="B246" s="93"/>
      <c r="C246" s="99"/>
      <c r="D246" s="159"/>
      <c r="E246" s="160"/>
      <c r="F246" s="155"/>
      <c r="G246" s="105"/>
      <c r="H246" s="105"/>
      <c r="I246" s="156"/>
      <c r="J246" s="156"/>
      <c r="K246" s="156"/>
      <c r="L246" s="156"/>
      <c r="M246" s="156"/>
      <c r="N246" s="156"/>
      <c r="O246" s="156"/>
      <c r="P246" s="156"/>
      <c r="Q246" s="156"/>
      <c r="R246" s="156"/>
      <c r="S246" s="156"/>
      <c r="T246" s="156"/>
      <c r="U246" s="157"/>
      <c r="V246" s="105"/>
      <c r="W246" s="156"/>
      <c r="X246" s="156"/>
      <c r="Y246" s="156"/>
      <c r="Z246" s="156"/>
      <c r="AA246" s="156"/>
      <c r="AB246" s="156"/>
      <c r="AC246" s="156"/>
      <c r="AD246" s="156"/>
      <c r="AE246" s="156"/>
      <c r="AF246" s="156"/>
      <c r="AG246" s="156"/>
      <c r="AH246" s="156"/>
      <c r="AI246" s="157"/>
      <c r="AJ246" s="105"/>
      <c r="AK246" s="105"/>
      <c r="AL246" s="105"/>
      <c r="AM246" s="105"/>
      <c r="AN246" s="157"/>
      <c r="AO246" s="105"/>
      <c r="AP246" s="105"/>
      <c r="AQ246" s="105"/>
      <c r="AR246" s="105"/>
      <c r="AS246" s="105"/>
      <c r="AT246" s="105"/>
      <c r="AU246" s="105"/>
      <c r="AV246" s="105"/>
      <c r="AW246" s="105"/>
      <c r="AX246" s="105"/>
      <c r="AY246" s="105"/>
      <c r="AZ246" s="105"/>
      <c r="BA246" s="105"/>
      <c r="BB246" s="105"/>
      <c r="BC246" s="105"/>
      <c r="BD246" s="105"/>
      <c r="BE246" s="105"/>
      <c r="BF246" s="105"/>
      <c r="BG246" s="105"/>
      <c r="BH246" s="105"/>
      <c r="BI246" s="105"/>
      <c r="BJ246" s="105"/>
      <c r="BK246" s="105"/>
      <c r="BL246" s="105"/>
      <c r="BM246" s="105"/>
      <c r="BN246" s="105"/>
      <c r="BO246" s="105"/>
      <c r="BP246" s="105"/>
      <c r="BQ246" s="105"/>
      <c r="BR246" s="105"/>
      <c r="BS246" s="105"/>
      <c r="BT246" s="105"/>
      <c r="BU246" s="105"/>
      <c r="BV246" s="105"/>
      <c r="BW246" s="105"/>
      <c r="BX246" s="105"/>
      <c r="BY246" s="105"/>
      <c r="BZ246" s="105"/>
      <c r="CA246" s="158"/>
      <c r="CB246" s="158"/>
      <c r="CC246" s="105" t="str">
        <f>IF($C246="","",AI246*$F$2)</f>
        <v/>
      </c>
      <c r="CD246" s="105" t="str">
        <f>IF($C246="","",U247*$F$2)</f>
        <v/>
      </c>
      <c r="CE246" s="158"/>
      <c r="CF246" s="105"/>
      <c r="CG246" s="156"/>
      <c r="CH246" s="156"/>
      <c r="CI246" s="156"/>
      <c r="CJ246" s="156"/>
      <c r="CK246" s="105"/>
      <c r="CL246" s="156"/>
      <c r="CM246" s="156"/>
      <c r="CN246" s="105"/>
    </row>
    <row r="247" ht="9.0" customHeight="1">
      <c r="A247" s="152">
        <f t="shared" si="22"/>
        <v>0</v>
      </c>
      <c r="B247" s="93"/>
      <c r="C247" s="99"/>
      <c r="D247" s="159"/>
      <c r="E247" s="160"/>
      <c r="F247" s="155"/>
      <c r="G247" s="105"/>
      <c r="H247" s="105"/>
      <c r="I247" s="156"/>
      <c r="J247" s="156"/>
      <c r="K247" s="156"/>
      <c r="L247" s="156"/>
      <c r="M247" s="156"/>
      <c r="N247" s="156"/>
      <c r="O247" s="156"/>
      <c r="P247" s="156"/>
      <c r="Q247" s="156"/>
      <c r="R247" s="156"/>
      <c r="S247" s="156"/>
      <c r="T247" s="156"/>
      <c r="U247" s="157"/>
      <c r="V247" s="105"/>
      <c r="W247" s="156"/>
      <c r="X247" s="156"/>
      <c r="Y247" s="156"/>
      <c r="Z247" s="156"/>
      <c r="AA247" s="156"/>
      <c r="AB247" s="156"/>
      <c r="AC247" s="156"/>
      <c r="AD247" s="156"/>
      <c r="AE247" s="156"/>
      <c r="AF247" s="156"/>
      <c r="AG247" s="156"/>
      <c r="AH247" s="156"/>
      <c r="AI247" s="157"/>
      <c r="AJ247" s="105"/>
      <c r="AK247" s="105"/>
      <c r="AL247" s="105"/>
      <c r="AM247" s="105"/>
      <c r="AN247" s="157"/>
      <c r="AO247" s="105"/>
      <c r="AP247" s="105"/>
      <c r="AQ247" s="105"/>
      <c r="AR247" s="105"/>
      <c r="AS247" s="105"/>
      <c r="AT247" s="105"/>
      <c r="AU247" s="105"/>
      <c r="AV247" s="105"/>
      <c r="AW247" s="105"/>
      <c r="AX247" s="105"/>
      <c r="AY247" s="105"/>
      <c r="AZ247" s="105"/>
      <c r="BA247" s="105"/>
      <c r="BB247" s="105"/>
      <c r="BC247" s="105"/>
      <c r="BD247" s="105"/>
      <c r="BE247" s="105"/>
      <c r="BF247" s="105"/>
      <c r="BG247" s="105"/>
      <c r="BH247" s="105"/>
      <c r="BI247" s="105"/>
      <c r="BJ247" s="105"/>
      <c r="BK247" s="105"/>
      <c r="BL247" s="105"/>
      <c r="BM247" s="105"/>
      <c r="BN247" s="105"/>
      <c r="BO247" s="105"/>
      <c r="BP247" s="105"/>
      <c r="BQ247" s="105"/>
      <c r="BR247" s="105"/>
      <c r="BS247" s="105"/>
      <c r="BT247" s="105"/>
      <c r="BU247" s="105"/>
      <c r="BV247" s="105"/>
      <c r="BW247" s="105"/>
      <c r="BX247" s="105"/>
      <c r="BY247" s="105"/>
      <c r="BZ247" s="105"/>
      <c r="CA247" s="158"/>
      <c r="CB247" s="158"/>
      <c r="CC247" s="158"/>
      <c r="CD247" s="158"/>
      <c r="CE247" s="158"/>
      <c r="CF247" s="105"/>
      <c r="CG247" s="156"/>
      <c r="CH247" s="156"/>
      <c r="CI247" s="156"/>
      <c r="CJ247" s="156"/>
      <c r="CK247" s="105"/>
      <c r="CL247" s="156"/>
      <c r="CM247" s="156"/>
      <c r="CN247" s="105"/>
    </row>
    <row r="248" ht="9.0" customHeight="1">
      <c r="A248" s="152">
        <f t="shared" si="22"/>
        <v>1</v>
      </c>
      <c r="B248" s="93"/>
      <c r="C248" s="99"/>
      <c r="D248" s="159"/>
      <c r="E248" s="160"/>
      <c r="F248" s="155"/>
      <c r="G248" s="105"/>
      <c r="H248" s="105"/>
      <c r="I248" s="156"/>
      <c r="J248" s="156"/>
      <c r="K248" s="156"/>
      <c r="L248" s="156"/>
      <c r="M248" s="156"/>
      <c r="N248" s="156"/>
      <c r="O248" s="156"/>
      <c r="P248" s="156"/>
      <c r="Q248" s="156"/>
      <c r="R248" s="156"/>
      <c r="S248" s="156"/>
      <c r="T248" s="156"/>
      <c r="U248" s="157"/>
      <c r="V248" s="105"/>
      <c r="W248" s="156"/>
      <c r="X248" s="156"/>
      <c r="Y248" s="156"/>
      <c r="Z248" s="156"/>
      <c r="AA248" s="156"/>
      <c r="AB248" s="156"/>
      <c r="AC248" s="156"/>
      <c r="AD248" s="156"/>
      <c r="AE248" s="156"/>
      <c r="AF248" s="156"/>
      <c r="AG248" s="156"/>
      <c r="AH248" s="156"/>
      <c r="AI248" s="157"/>
      <c r="AJ248" s="105"/>
      <c r="AK248" s="105"/>
      <c r="AL248" s="105"/>
      <c r="AM248" s="105"/>
      <c r="AN248" s="157"/>
      <c r="AO248" s="105"/>
      <c r="AP248" s="105"/>
      <c r="AQ248" s="105"/>
      <c r="AR248" s="105"/>
      <c r="AS248" s="105"/>
      <c r="AT248" s="105"/>
      <c r="AU248" s="105"/>
      <c r="AV248" s="105"/>
      <c r="AW248" s="105"/>
      <c r="AX248" s="105"/>
      <c r="AY248" s="105"/>
      <c r="AZ248" s="105"/>
      <c r="BA248" s="105"/>
      <c r="BB248" s="105"/>
      <c r="BC248" s="105"/>
      <c r="BD248" s="105"/>
      <c r="BE248" s="105"/>
      <c r="BF248" s="105"/>
      <c r="BG248" s="105"/>
      <c r="BH248" s="105"/>
      <c r="BI248" s="105"/>
      <c r="BJ248" s="105"/>
      <c r="BK248" s="105"/>
      <c r="BL248" s="105"/>
      <c r="BM248" s="105"/>
      <c r="BN248" s="105"/>
      <c r="BO248" s="105"/>
      <c r="BP248" s="105"/>
      <c r="BQ248" s="105"/>
      <c r="BR248" s="105"/>
      <c r="BS248" s="105"/>
      <c r="BT248" s="105"/>
      <c r="BU248" s="105"/>
      <c r="BV248" s="105"/>
      <c r="BW248" s="105"/>
      <c r="BX248" s="105"/>
      <c r="BY248" s="105"/>
      <c r="BZ248" s="105"/>
      <c r="CA248" s="158"/>
      <c r="CB248" s="158"/>
      <c r="CC248" s="105" t="str">
        <f>IF($C248="","",AI248*$F$2)</f>
        <v/>
      </c>
      <c r="CD248" s="105" t="str">
        <f>IF($C248="","",U249*$F$2)</f>
        <v/>
      </c>
      <c r="CE248" s="158"/>
      <c r="CF248" s="105"/>
      <c r="CG248" s="156"/>
      <c r="CH248" s="156"/>
      <c r="CI248" s="156"/>
      <c r="CJ248" s="156"/>
      <c r="CK248" s="105"/>
      <c r="CL248" s="156"/>
      <c r="CM248" s="156"/>
      <c r="CN248" s="105"/>
    </row>
    <row r="249" ht="9.0" customHeight="1">
      <c r="A249" s="152">
        <f t="shared" si="22"/>
        <v>1</v>
      </c>
      <c r="B249" s="93"/>
      <c r="C249" s="99"/>
      <c r="D249" s="159"/>
      <c r="E249" s="160"/>
      <c r="F249" s="155"/>
      <c r="G249" s="105"/>
      <c r="H249" s="105"/>
      <c r="I249" s="156"/>
      <c r="J249" s="156"/>
      <c r="K249" s="156"/>
      <c r="L249" s="156"/>
      <c r="M249" s="156"/>
      <c r="N249" s="156"/>
      <c r="O249" s="156"/>
      <c r="P249" s="156"/>
      <c r="Q249" s="156"/>
      <c r="R249" s="156"/>
      <c r="S249" s="156"/>
      <c r="T249" s="156"/>
      <c r="U249" s="157"/>
      <c r="V249" s="105"/>
      <c r="W249" s="156"/>
      <c r="X249" s="156"/>
      <c r="Y249" s="156"/>
      <c r="Z249" s="156"/>
      <c r="AA249" s="156"/>
      <c r="AB249" s="156"/>
      <c r="AC249" s="156"/>
      <c r="AD249" s="156"/>
      <c r="AE249" s="156"/>
      <c r="AF249" s="156"/>
      <c r="AG249" s="156"/>
      <c r="AH249" s="156"/>
      <c r="AI249" s="157"/>
      <c r="AJ249" s="105"/>
      <c r="AK249" s="105"/>
      <c r="AL249" s="105"/>
      <c r="AM249" s="105"/>
      <c r="AN249" s="157"/>
      <c r="AO249" s="105"/>
      <c r="AP249" s="105"/>
      <c r="AQ249" s="105"/>
      <c r="AR249" s="105"/>
      <c r="AS249" s="105"/>
      <c r="AT249" s="105"/>
      <c r="AU249" s="105"/>
      <c r="AV249" s="105"/>
      <c r="AW249" s="105"/>
      <c r="AX249" s="105"/>
      <c r="AY249" s="105"/>
      <c r="AZ249" s="105"/>
      <c r="BA249" s="105"/>
      <c r="BB249" s="105"/>
      <c r="BC249" s="105"/>
      <c r="BD249" s="105"/>
      <c r="BE249" s="105"/>
      <c r="BF249" s="105"/>
      <c r="BG249" s="105"/>
      <c r="BH249" s="105"/>
      <c r="BI249" s="105"/>
      <c r="BJ249" s="105"/>
      <c r="BK249" s="105"/>
      <c r="BL249" s="105"/>
      <c r="BM249" s="105"/>
      <c r="BN249" s="105"/>
      <c r="BO249" s="105"/>
      <c r="BP249" s="105"/>
      <c r="BQ249" s="105"/>
      <c r="BR249" s="105"/>
      <c r="BS249" s="105"/>
      <c r="BT249" s="105"/>
      <c r="BU249" s="105"/>
      <c r="BV249" s="105"/>
      <c r="BW249" s="105"/>
      <c r="BX249" s="105"/>
      <c r="BY249" s="105"/>
      <c r="BZ249" s="105"/>
      <c r="CA249" s="158"/>
      <c r="CB249" s="158"/>
      <c r="CC249" s="158"/>
      <c r="CD249" s="158"/>
      <c r="CE249" s="158"/>
      <c r="CF249" s="105"/>
      <c r="CG249" s="156"/>
      <c r="CH249" s="156"/>
      <c r="CI249" s="156"/>
      <c r="CJ249" s="156"/>
      <c r="CK249" s="105"/>
      <c r="CL249" s="156"/>
      <c r="CM249" s="156"/>
      <c r="CN249" s="105"/>
    </row>
    <row r="250" ht="9.0" customHeight="1">
      <c r="A250" s="152">
        <f t="shared" si="22"/>
        <v>0</v>
      </c>
      <c r="B250" s="93"/>
      <c r="C250" s="99"/>
      <c r="D250" s="159"/>
      <c r="E250" s="160"/>
      <c r="F250" s="155"/>
      <c r="G250" s="105"/>
      <c r="H250" s="105"/>
      <c r="I250" s="156"/>
      <c r="J250" s="156"/>
      <c r="K250" s="156"/>
      <c r="L250" s="156"/>
      <c r="M250" s="156"/>
      <c r="N250" s="156"/>
      <c r="O250" s="156"/>
      <c r="P250" s="156"/>
      <c r="Q250" s="156"/>
      <c r="R250" s="156"/>
      <c r="S250" s="156"/>
      <c r="T250" s="156"/>
      <c r="U250" s="157"/>
      <c r="V250" s="105"/>
      <c r="W250" s="156"/>
      <c r="X250" s="156"/>
      <c r="Y250" s="156"/>
      <c r="Z250" s="156"/>
      <c r="AA250" s="156"/>
      <c r="AB250" s="156"/>
      <c r="AC250" s="156"/>
      <c r="AD250" s="156"/>
      <c r="AE250" s="156"/>
      <c r="AF250" s="156"/>
      <c r="AG250" s="156"/>
      <c r="AH250" s="156"/>
      <c r="AI250" s="157"/>
      <c r="AJ250" s="105"/>
      <c r="AK250" s="105"/>
      <c r="AL250" s="105"/>
      <c r="AM250" s="105"/>
      <c r="AN250" s="157"/>
      <c r="AO250" s="105"/>
      <c r="AP250" s="105"/>
      <c r="AQ250" s="105"/>
      <c r="AR250" s="105"/>
      <c r="AS250" s="105"/>
      <c r="AT250" s="105"/>
      <c r="AU250" s="105"/>
      <c r="AV250" s="105"/>
      <c r="AW250" s="105"/>
      <c r="AX250" s="105"/>
      <c r="AY250" s="105"/>
      <c r="AZ250" s="105"/>
      <c r="BA250" s="105"/>
      <c r="BB250" s="105"/>
      <c r="BC250" s="105"/>
      <c r="BD250" s="105"/>
      <c r="BE250" s="105"/>
      <c r="BF250" s="105"/>
      <c r="BG250" s="105"/>
      <c r="BH250" s="105"/>
      <c r="BI250" s="105"/>
      <c r="BJ250" s="105"/>
      <c r="BK250" s="105"/>
      <c r="BL250" s="105"/>
      <c r="BM250" s="105"/>
      <c r="BN250" s="105"/>
      <c r="BO250" s="105"/>
      <c r="BP250" s="105"/>
      <c r="BQ250" s="105"/>
      <c r="BR250" s="105"/>
      <c r="BS250" s="105"/>
      <c r="BT250" s="105"/>
      <c r="BU250" s="105"/>
      <c r="BV250" s="105"/>
      <c r="BW250" s="105"/>
      <c r="BX250" s="105"/>
      <c r="BY250" s="105"/>
      <c r="BZ250" s="105"/>
      <c r="CA250" s="158"/>
      <c r="CB250" s="158"/>
      <c r="CC250" s="105" t="str">
        <f>IF($C250="","",AI250*$F$2)</f>
        <v/>
      </c>
      <c r="CD250" s="105" t="str">
        <f>IF($C250="","",U251*$F$2)</f>
        <v/>
      </c>
      <c r="CE250" s="158"/>
      <c r="CF250" s="105"/>
      <c r="CG250" s="156"/>
      <c r="CH250" s="156"/>
      <c r="CI250" s="156"/>
      <c r="CJ250" s="156"/>
      <c r="CK250" s="105"/>
      <c r="CL250" s="156"/>
      <c r="CM250" s="156"/>
      <c r="CN250" s="105"/>
    </row>
    <row r="251" ht="9.0" customHeight="1">
      <c r="A251" s="152">
        <f t="shared" si="22"/>
        <v>0</v>
      </c>
      <c r="B251" s="93"/>
      <c r="C251" s="99"/>
      <c r="D251" s="159"/>
      <c r="E251" s="160"/>
      <c r="F251" s="155"/>
      <c r="G251" s="105"/>
      <c r="H251" s="105"/>
      <c r="I251" s="156"/>
      <c r="J251" s="156"/>
      <c r="K251" s="156"/>
      <c r="L251" s="156"/>
      <c r="M251" s="156"/>
      <c r="N251" s="156"/>
      <c r="O251" s="156"/>
      <c r="P251" s="156"/>
      <c r="Q251" s="156"/>
      <c r="R251" s="156"/>
      <c r="S251" s="156"/>
      <c r="T251" s="156"/>
      <c r="U251" s="157"/>
      <c r="V251" s="105"/>
      <c r="W251" s="156"/>
      <c r="X251" s="156"/>
      <c r="Y251" s="156"/>
      <c r="Z251" s="156"/>
      <c r="AA251" s="156"/>
      <c r="AB251" s="156"/>
      <c r="AC251" s="156"/>
      <c r="AD251" s="156"/>
      <c r="AE251" s="156"/>
      <c r="AF251" s="156"/>
      <c r="AG251" s="156"/>
      <c r="AH251" s="156"/>
      <c r="AI251" s="157"/>
      <c r="AJ251" s="105"/>
      <c r="AK251" s="105"/>
      <c r="AL251" s="105"/>
      <c r="AM251" s="105"/>
      <c r="AN251" s="157"/>
      <c r="AO251" s="105"/>
      <c r="AP251" s="105"/>
      <c r="AQ251" s="105"/>
      <c r="AR251" s="105"/>
      <c r="AS251" s="105"/>
      <c r="AT251" s="105"/>
      <c r="AU251" s="105"/>
      <c r="AV251" s="105"/>
      <c r="AW251" s="105"/>
      <c r="AX251" s="105"/>
      <c r="AY251" s="105"/>
      <c r="AZ251" s="105"/>
      <c r="BA251" s="105"/>
      <c r="BB251" s="105"/>
      <c r="BC251" s="105"/>
      <c r="BD251" s="105"/>
      <c r="BE251" s="105"/>
      <c r="BF251" s="105"/>
      <c r="BG251" s="105"/>
      <c r="BH251" s="105"/>
      <c r="BI251" s="105"/>
      <c r="BJ251" s="105"/>
      <c r="BK251" s="105"/>
      <c r="BL251" s="105"/>
      <c r="BM251" s="105"/>
      <c r="BN251" s="105"/>
      <c r="BO251" s="105"/>
      <c r="BP251" s="105"/>
      <c r="BQ251" s="105"/>
      <c r="BR251" s="105"/>
      <c r="BS251" s="105"/>
      <c r="BT251" s="105"/>
      <c r="BU251" s="105"/>
      <c r="BV251" s="105"/>
      <c r="BW251" s="105"/>
      <c r="BX251" s="105"/>
      <c r="BY251" s="105"/>
      <c r="BZ251" s="105"/>
      <c r="CA251" s="158"/>
      <c r="CB251" s="158"/>
      <c r="CC251" s="158"/>
      <c r="CD251" s="158"/>
      <c r="CE251" s="158"/>
      <c r="CF251" s="105"/>
      <c r="CG251" s="156"/>
      <c r="CH251" s="156"/>
      <c r="CI251" s="156"/>
      <c r="CJ251" s="156"/>
      <c r="CK251" s="105"/>
      <c r="CL251" s="156"/>
      <c r="CM251" s="156"/>
      <c r="CN251" s="105"/>
    </row>
    <row r="252" ht="9.0" customHeight="1">
      <c r="A252" s="152">
        <f t="shared" si="22"/>
        <v>1</v>
      </c>
      <c r="B252" s="93"/>
      <c r="C252" s="99"/>
      <c r="D252" s="159"/>
      <c r="E252" s="160"/>
      <c r="F252" s="155"/>
      <c r="G252" s="105"/>
      <c r="H252" s="105"/>
      <c r="I252" s="156"/>
      <c r="J252" s="156"/>
      <c r="K252" s="156"/>
      <c r="L252" s="156"/>
      <c r="M252" s="156"/>
      <c r="N252" s="156"/>
      <c r="O252" s="156"/>
      <c r="P252" s="156"/>
      <c r="Q252" s="156"/>
      <c r="R252" s="156"/>
      <c r="S252" s="156"/>
      <c r="T252" s="156"/>
      <c r="U252" s="157"/>
      <c r="V252" s="105"/>
      <c r="W252" s="156"/>
      <c r="X252" s="156"/>
      <c r="Y252" s="156"/>
      <c r="Z252" s="156"/>
      <c r="AA252" s="156"/>
      <c r="AB252" s="156"/>
      <c r="AC252" s="156"/>
      <c r="AD252" s="156"/>
      <c r="AE252" s="156"/>
      <c r="AF252" s="156"/>
      <c r="AG252" s="156"/>
      <c r="AH252" s="156"/>
      <c r="AI252" s="157"/>
      <c r="AJ252" s="105"/>
      <c r="AK252" s="105"/>
      <c r="AL252" s="105"/>
      <c r="AM252" s="105"/>
      <c r="AN252" s="157"/>
      <c r="AO252" s="105"/>
      <c r="AP252" s="105"/>
      <c r="AQ252" s="105"/>
      <c r="AR252" s="105"/>
      <c r="AS252" s="105"/>
      <c r="AT252" s="105"/>
      <c r="AU252" s="105"/>
      <c r="AV252" s="105"/>
      <c r="AW252" s="105"/>
      <c r="AX252" s="105"/>
      <c r="AY252" s="105"/>
      <c r="AZ252" s="105"/>
      <c r="BA252" s="105"/>
      <c r="BB252" s="105"/>
      <c r="BC252" s="105"/>
      <c r="BD252" s="105"/>
      <c r="BE252" s="105"/>
      <c r="BF252" s="105"/>
      <c r="BG252" s="105"/>
      <c r="BH252" s="105"/>
      <c r="BI252" s="105"/>
      <c r="BJ252" s="105"/>
      <c r="BK252" s="105"/>
      <c r="BL252" s="105"/>
      <c r="BM252" s="105"/>
      <c r="BN252" s="105"/>
      <c r="BO252" s="105"/>
      <c r="BP252" s="105"/>
      <c r="BQ252" s="105"/>
      <c r="BR252" s="105"/>
      <c r="BS252" s="105"/>
      <c r="BT252" s="105"/>
      <c r="BU252" s="105"/>
      <c r="BV252" s="105"/>
      <c r="BW252" s="105"/>
      <c r="BX252" s="105"/>
      <c r="BY252" s="105"/>
      <c r="BZ252" s="105"/>
      <c r="CA252" s="158"/>
      <c r="CB252" s="158"/>
      <c r="CC252" s="105" t="str">
        <f>IF($C252="","",AI252*$F$2)</f>
        <v/>
      </c>
      <c r="CD252" s="105" t="str">
        <f>IF($C252="","",U253*$F$2)</f>
        <v/>
      </c>
      <c r="CE252" s="158"/>
      <c r="CF252" s="105"/>
      <c r="CG252" s="156"/>
      <c r="CH252" s="156"/>
      <c r="CI252" s="156"/>
      <c r="CJ252" s="156"/>
      <c r="CK252" s="105"/>
      <c r="CL252" s="156"/>
      <c r="CM252" s="156"/>
      <c r="CN252" s="105"/>
    </row>
    <row r="253" ht="9.0" customHeight="1">
      <c r="A253" s="152">
        <f t="shared" si="22"/>
        <v>1</v>
      </c>
      <c r="B253" s="93"/>
      <c r="C253" s="99"/>
      <c r="D253" s="159"/>
      <c r="E253" s="160"/>
      <c r="F253" s="155"/>
      <c r="G253" s="105"/>
      <c r="H253" s="105"/>
      <c r="I253" s="156"/>
      <c r="J253" s="156"/>
      <c r="K253" s="156"/>
      <c r="L253" s="156"/>
      <c r="M253" s="156"/>
      <c r="N253" s="156"/>
      <c r="O253" s="156"/>
      <c r="P253" s="156"/>
      <c r="Q253" s="156"/>
      <c r="R253" s="156"/>
      <c r="S253" s="156"/>
      <c r="T253" s="156"/>
      <c r="U253" s="157"/>
      <c r="V253" s="105"/>
      <c r="W253" s="156"/>
      <c r="X253" s="156"/>
      <c r="Y253" s="156"/>
      <c r="Z253" s="156"/>
      <c r="AA253" s="156"/>
      <c r="AB253" s="156"/>
      <c r="AC253" s="156"/>
      <c r="AD253" s="156"/>
      <c r="AE253" s="156"/>
      <c r="AF253" s="156"/>
      <c r="AG253" s="156"/>
      <c r="AH253" s="156"/>
      <c r="AI253" s="157"/>
      <c r="AJ253" s="105"/>
      <c r="AK253" s="105"/>
      <c r="AL253" s="105"/>
      <c r="AM253" s="105"/>
      <c r="AN253" s="157"/>
      <c r="AO253" s="105"/>
      <c r="AP253" s="105"/>
      <c r="AQ253" s="105"/>
      <c r="AR253" s="105"/>
      <c r="AS253" s="105"/>
      <c r="AT253" s="105"/>
      <c r="AU253" s="105"/>
      <c r="AV253" s="105"/>
      <c r="AW253" s="105"/>
      <c r="AX253" s="105"/>
      <c r="AY253" s="105"/>
      <c r="AZ253" s="105"/>
      <c r="BA253" s="105"/>
      <c r="BB253" s="105"/>
      <c r="BC253" s="105"/>
      <c r="BD253" s="105"/>
      <c r="BE253" s="105"/>
      <c r="BF253" s="105"/>
      <c r="BG253" s="105"/>
      <c r="BH253" s="105"/>
      <c r="BI253" s="105"/>
      <c r="BJ253" s="105"/>
      <c r="BK253" s="105"/>
      <c r="BL253" s="105"/>
      <c r="BM253" s="105"/>
      <c r="BN253" s="105"/>
      <c r="BO253" s="105"/>
      <c r="BP253" s="105"/>
      <c r="BQ253" s="105"/>
      <c r="BR253" s="105"/>
      <c r="BS253" s="105"/>
      <c r="BT253" s="105"/>
      <c r="BU253" s="105"/>
      <c r="BV253" s="105"/>
      <c r="BW253" s="105"/>
      <c r="BX253" s="105"/>
      <c r="BY253" s="105"/>
      <c r="BZ253" s="105"/>
      <c r="CA253" s="158"/>
      <c r="CB253" s="158"/>
      <c r="CC253" s="158"/>
      <c r="CD253" s="158"/>
      <c r="CE253" s="158"/>
      <c r="CF253" s="105"/>
      <c r="CG253" s="156"/>
      <c r="CH253" s="156"/>
      <c r="CI253" s="156"/>
      <c r="CJ253" s="156"/>
      <c r="CK253" s="105"/>
      <c r="CL253" s="156"/>
      <c r="CM253" s="156"/>
      <c r="CN253" s="105"/>
    </row>
    <row r="254" ht="9.0" customHeight="1">
      <c r="A254" s="152">
        <f t="shared" si="22"/>
        <v>0</v>
      </c>
      <c r="B254" s="93"/>
      <c r="C254" s="99"/>
      <c r="D254" s="159"/>
      <c r="E254" s="160"/>
      <c r="F254" s="155"/>
      <c r="G254" s="105"/>
      <c r="H254" s="105"/>
      <c r="I254" s="156"/>
      <c r="J254" s="156"/>
      <c r="K254" s="156"/>
      <c r="L254" s="156"/>
      <c r="M254" s="156"/>
      <c r="N254" s="156"/>
      <c r="O254" s="156"/>
      <c r="P254" s="156"/>
      <c r="Q254" s="156"/>
      <c r="R254" s="156"/>
      <c r="S254" s="156"/>
      <c r="T254" s="156"/>
      <c r="U254" s="157"/>
      <c r="V254" s="105"/>
      <c r="W254" s="156"/>
      <c r="X254" s="156"/>
      <c r="Y254" s="156"/>
      <c r="Z254" s="156"/>
      <c r="AA254" s="156"/>
      <c r="AB254" s="156"/>
      <c r="AC254" s="156"/>
      <c r="AD254" s="156"/>
      <c r="AE254" s="156"/>
      <c r="AF254" s="156"/>
      <c r="AG254" s="156"/>
      <c r="AH254" s="156"/>
      <c r="AI254" s="157"/>
      <c r="AJ254" s="105"/>
      <c r="AK254" s="105"/>
      <c r="AL254" s="105"/>
      <c r="AM254" s="105"/>
      <c r="AN254" s="157"/>
      <c r="AO254" s="105"/>
      <c r="AP254" s="105"/>
      <c r="AQ254" s="105"/>
      <c r="AR254" s="105"/>
      <c r="AS254" s="105"/>
      <c r="AT254" s="105"/>
      <c r="AU254" s="105"/>
      <c r="AV254" s="105"/>
      <c r="AW254" s="105"/>
      <c r="AX254" s="105"/>
      <c r="AY254" s="105"/>
      <c r="AZ254" s="105"/>
      <c r="BA254" s="105"/>
      <c r="BB254" s="105"/>
      <c r="BC254" s="105"/>
      <c r="BD254" s="105"/>
      <c r="BE254" s="105"/>
      <c r="BF254" s="105"/>
      <c r="BG254" s="105"/>
      <c r="BH254" s="105"/>
      <c r="BI254" s="105"/>
      <c r="BJ254" s="105"/>
      <c r="BK254" s="105"/>
      <c r="BL254" s="105"/>
      <c r="BM254" s="105"/>
      <c r="BN254" s="105"/>
      <c r="BO254" s="105"/>
      <c r="BP254" s="105"/>
      <c r="BQ254" s="105"/>
      <c r="BR254" s="105"/>
      <c r="BS254" s="105"/>
      <c r="BT254" s="105"/>
      <c r="BU254" s="105"/>
      <c r="BV254" s="105"/>
      <c r="BW254" s="105"/>
      <c r="BX254" s="105"/>
      <c r="BY254" s="105"/>
      <c r="BZ254" s="105"/>
      <c r="CA254" s="158"/>
      <c r="CB254" s="158"/>
      <c r="CC254" s="105" t="str">
        <f>IF($C254="","",AI254*$F$2)</f>
        <v/>
      </c>
      <c r="CD254" s="105" t="str">
        <f>IF($C254="","",U255*$F$2)</f>
        <v/>
      </c>
      <c r="CE254" s="158"/>
      <c r="CF254" s="105"/>
      <c r="CG254" s="156"/>
      <c r="CH254" s="156"/>
      <c r="CI254" s="156"/>
      <c r="CJ254" s="156"/>
      <c r="CK254" s="105"/>
      <c r="CL254" s="156"/>
      <c r="CM254" s="156"/>
      <c r="CN254" s="105"/>
    </row>
    <row r="255" ht="9.0" customHeight="1">
      <c r="A255" s="152">
        <f t="shared" si="22"/>
        <v>0</v>
      </c>
      <c r="B255" s="93"/>
      <c r="C255" s="99"/>
      <c r="D255" s="159"/>
      <c r="E255" s="160"/>
      <c r="F255" s="155"/>
      <c r="G255" s="105"/>
      <c r="H255" s="105"/>
      <c r="I255" s="156"/>
      <c r="J255" s="156"/>
      <c r="K255" s="156"/>
      <c r="L255" s="156"/>
      <c r="M255" s="156"/>
      <c r="N255" s="156"/>
      <c r="O255" s="156"/>
      <c r="P255" s="156"/>
      <c r="Q255" s="156"/>
      <c r="R255" s="156"/>
      <c r="S255" s="156"/>
      <c r="T255" s="156"/>
      <c r="U255" s="157"/>
      <c r="V255" s="105"/>
      <c r="W255" s="156"/>
      <c r="X255" s="156"/>
      <c r="Y255" s="156"/>
      <c r="Z255" s="156"/>
      <c r="AA255" s="156"/>
      <c r="AB255" s="156"/>
      <c r="AC255" s="156"/>
      <c r="AD255" s="156"/>
      <c r="AE255" s="156"/>
      <c r="AF255" s="156"/>
      <c r="AG255" s="156"/>
      <c r="AH255" s="156"/>
      <c r="AI255" s="157"/>
      <c r="AJ255" s="105"/>
      <c r="AK255" s="105"/>
      <c r="AL255" s="105"/>
      <c r="AM255" s="105"/>
      <c r="AN255" s="157"/>
      <c r="AO255" s="105"/>
      <c r="AP255" s="105"/>
      <c r="AQ255" s="105"/>
      <c r="AR255" s="105"/>
      <c r="AS255" s="105"/>
      <c r="AT255" s="105"/>
      <c r="AU255" s="105"/>
      <c r="AV255" s="105"/>
      <c r="AW255" s="105"/>
      <c r="AX255" s="105"/>
      <c r="AY255" s="105"/>
      <c r="AZ255" s="105"/>
      <c r="BA255" s="105"/>
      <c r="BB255" s="105"/>
      <c r="BC255" s="105"/>
      <c r="BD255" s="105"/>
      <c r="BE255" s="105"/>
      <c r="BF255" s="105"/>
      <c r="BG255" s="105"/>
      <c r="BH255" s="105"/>
      <c r="BI255" s="105"/>
      <c r="BJ255" s="105"/>
      <c r="BK255" s="105"/>
      <c r="BL255" s="105"/>
      <c r="BM255" s="105"/>
      <c r="BN255" s="105"/>
      <c r="BO255" s="105"/>
      <c r="BP255" s="105"/>
      <c r="BQ255" s="105"/>
      <c r="BR255" s="105"/>
      <c r="BS255" s="105"/>
      <c r="BT255" s="105"/>
      <c r="BU255" s="105"/>
      <c r="BV255" s="105"/>
      <c r="BW255" s="105"/>
      <c r="BX255" s="105"/>
      <c r="BY255" s="105"/>
      <c r="BZ255" s="105"/>
      <c r="CA255" s="158"/>
      <c r="CB255" s="158"/>
      <c r="CC255" s="158"/>
      <c r="CD255" s="158"/>
      <c r="CE255" s="158"/>
      <c r="CF255" s="105"/>
      <c r="CG255" s="156"/>
      <c r="CH255" s="156"/>
      <c r="CI255" s="156"/>
      <c r="CJ255" s="156"/>
      <c r="CK255" s="105"/>
      <c r="CL255" s="156"/>
      <c r="CM255" s="156"/>
      <c r="CN255" s="105"/>
    </row>
    <row r="256" ht="9.0" customHeight="1">
      <c r="A256" s="152">
        <f t="shared" si="22"/>
        <v>1</v>
      </c>
      <c r="B256" s="93"/>
      <c r="C256" s="99"/>
      <c r="D256" s="159"/>
      <c r="E256" s="160"/>
      <c r="F256" s="155"/>
      <c r="G256" s="105"/>
      <c r="H256" s="105"/>
      <c r="I256" s="156"/>
      <c r="J256" s="156"/>
      <c r="K256" s="156"/>
      <c r="L256" s="156"/>
      <c r="M256" s="156"/>
      <c r="N256" s="156"/>
      <c r="O256" s="156"/>
      <c r="P256" s="156"/>
      <c r="Q256" s="156"/>
      <c r="R256" s="156"/>
      <c r="S256" s="156"/>
      <c r="T256" s="156"/>
      <c r="U256" s="157"/>
      <c r="V256" s="105"/>
      <c r="W256" s="156"/>
      <c r="X256" s="156"/>
      <c r="Y256" s="156"/>
      <c r="Z256" s="156"/>
      <c r="AA256" s="156"/>
      <c r="AB256" s="156"/>
      <c r="AC256" s="156"/>
      <c r="AD256" s="156"/>
      <c r="AE256" s="156"/>
      <c r="AF256" s="156"/>
      <c r="AG256" s="156"/>
      <c r="AH256" s="156"/>
      <c r="AI256" s="157"/>
      <c r="AJ256" s="105"/>
      <c r="AK256" s="105"/>
      <c r="AL256" s="105"/>
      <c r="AM256" s="105"/>
      <c r="AN256" s="157"/>
      <c r="AO256" s="105"/>
      <c r="AP256" s="105"/>
      <c r="AQ256" s="105"/>
      <c r="AR256" s="105"/>
      <c r="AS256" s="105"/>
      <c r="AT256" s="105"/>
      <c r="AU256" s="105"/>
      <c r="AV256" s="105"/>
      <c r="AW256" s="105"/>
      <c r="AX256" s="105"/>
      <c r="AY256" s="105"/>
      <c r="AZ256" s="105"/>
      <c r="BA256" s="105"/>
      <c r="BB256" s="105"/>
      <c r="BC256" s="105"/>
      <c r="BD256" s="105"/>
      <c r="BE256" s="105"/>
      <c r="BF256" s="105"/>
      <c r="BG256" s="105"/>
      <c r="BH256" s="105"/>
      <c r="BI256" s="105"/>
      <c r="BJ256" s="105"/>
      <c r="BK256" s="105"/>
      <c r="BL256" s="105"/>
      <c r="BM256" s="105"/>
      <c r="BN256" s="105"/>
      <c r="BO256" s="105"/>
      <c r="BP256" s="105"/>
      <c r="BQ256" s="105"/>
      <c r="BR256" s="105"/>
      <c r="BS256" s="105"/>
      <c r="BT256" s="105"/>
      <c r="BU256" s="105"/>
      <c r="BV256" s="105"/>
      <c r="BW256" s="105"/>
      <c r="BX256" s="105"/>
      <c r="BY256" s="105"/>
      <c r="BZ256" s="105"/>
      <c r="CA256" s="158"/>
      <c r="CB256" s="158"/>
      <c r="CC256" s="105" t="str">
        <f>IF($C256="","",AI256*$F$2)</f>
        <v/>
      </c>
      <c r="CD256" s="105" t="str">
        <f>IF($C256="","",U257*$F$2)</f>
        <v/>
      </c>
      <c r="CE256" s="158"/>
      <c r="CF256" s="105"/>
      <c r="CG256" s="156"/>
      <c r="CH256" s="156"/>
      <c r="CI256" s="156"/>
      <c r="CJ256" s="156"/>
      <c r="CK256" s="105"/>
      <c r="CL256" s="156"/>
      <c r="CM256" s="156"/>
      <c r="CN256" s="105"/>
    </row>
    <row r="257" ht="9.0" customHeight="1">
      <c r="A257" s="152">
        <f t="shared" si="22"/>
        <v>1</v>
      </c>
      <c r="B257" s="93"/>
      <c r="C257" s="99"/>
      <c r="D257" s="159"/>
      <c r="E257" s="160"/>
      <c r="F257" s="155"/>
      <c r="G257" s="105"/>
      <c r="H257" s="105"/>
      <c r="I257" s="156"/>
      <c r="J257" s="156"/>
      <c r="K257" s="156"/>
      <c r="L257" s="156"/>
      <c r="M257" s="156"/>
      <c r="N257" s="156"/>
      <c r="O257" s="156"/>
      <c r="P257" s="156"/>
      <c r="Q257" s="156"/>
      <c r="R257" s="156"/>
      <c r="S257" s="156"/>
      <c r="T257" s="156"/>
      <c r="U257" s="157"/>
      <c r="V257" s="105"/>
      <c r="W257" s="156"/>
      <c r="X257" s="156"/>
      <c r="Y257" s="156"/>
      <c r="Z257" s="156"/>
      <c r="AA257" s="156"/>
      <c r="AB257" s="156"/>
      <c r="AC257" s="156"/>
      <c r="AD257" s="156"/>
      <c r="AE257" s="156"/>
      <c r="AF257" s="156"/>
      <c r="AG257" s="156"/>
      <c r="AH257" s="156"/>
      <c r="AI257" s="157"/>
      <c r="AJ257" s="105"/>
      <c r="AK257" s="105"/>
      <c r="AL257" s="105"/>
      <c r="AM257" s="105"/>
      <c r="AN257" s="157"/>
      <c r="AO257" s="105"/>
      <c r="AP257" s="105"/>
      <c r="AQ257" s="105"/>
      <c r="AR257" s="105"/>
      <c r="AS257" s="105"/>
      <c r="AT257" s="105"/>
      <c r="AU257" s="105"/>
      <c r="AV257" s="105"/>
      <c r="AW257" s="105"/>
      <c r="AX257" s="105"/>
      <c r="AY257" s="105"/>
      <c r="AZ257" s="105"/>
      <c r="BA257" s="105"/>
      <c r="BB257" s="105"/>
      <c r="BC257" s="105"/>
      <c r="BD257" s="105"/>
      <c r="BE257" s="105"/>
      <c r="BF257" s="105"/>
      <c r="BG257" s="105"/>
      <c r="BH257" s="105"/>
      <c r="BI257" s="105"/>
      <c r="BJ257" s="105"/>
      <c r="BK257" s="105"/>
      <c r="BL257" s="105"/>
      <c r="BM257" s="105"/>
      <c r="BN257" s="105"/>
      <c r="BO257" s="105"/>
      <c r="BP257" s="105"/>
      <c r="BQ257" s="105"/>
      <c r="BR257" s="105"/>
      <c r="BS257" s="105"/>
      <c r="BT257" s="105"/>
      <c r="BU257" s="105"/>
      <c r="BV257" s="105"/>
      <c r="BW257" s="105"/>
      <c r="BX257" s="105"/>
      <c r="BY257" s="105"/>
      <c r="BZ257" s="105"/>
      <c r="CA257" s="158"/>
      <c r="CB257" s="158"/>
      <c r="CC257" s="158"/>
      <c r="CD257" s="158"/>
      <c r="CE257" s="158"/>
      <c r="CF257" s="105"/>
      <c r="CG257" s="156"/>
      <c r="CH257" s="156"/>
      <c r="CI257" s="156"/>
      <c r="CJ257" s="156"/>
      <c r="CK257" s="105"/>
      <c r="CL257" s="156"/>
      <c r="CM257" s="156"/>
      <c r="CN257" s="105"/>
    </row>
    <row r="258" ht="9.0" customHeight="1">
      <c r="A258" s="152">
        <f t="shared" si="22"/>
        <v>0</v>
      </c>
      <c r="B258" s="93"/>
      <c r="C258" s="99"/>
      <c r="D258" s="159"/>
      <c r="E258" s="160"/>
      <c r="F258" s="155"/>
      <c r="G258" s="105"/>
      <c r="H258" s="105"/>
      <c r="I258" s="156"/>
      <c r="J258" s="156"/>
      <c r="K258" s="156"/>
      <c r="L258" s="156"/>
      <c r="M258" s="156"/>
      <c r="N258" s="156"/>
      <c r="O258" s="156"/>
      <c r="P258" s="156"/>
      <c r="Q258" s="156"/>
      <c r="R258" s="156"/>
      <c r="S258" s="156"/>
      <c r="T258" s="156"/>
      <c r="U258" s="157"/>
      <c r="V258" s="105"/>
      <c r="W258" s="156"/>
      <c r="X258" s="156"/>
      <c r="Y258" s="156"/>
      <c r="Z258" s="156"/>
      <c r="AA258" s="156"/>
      <c r="AB258" s="156"/>
      <c r="AC258" s="156"/>
      <c r="AD258" s="156"/>
      <c r="AE258" s="156"/>
      <c r="AF258" s="156"/>
      <c r="AG258" s="156"/>
      <c r="AH258" s="156"/>
      <c r="AI258" s="157"/>
      <c r="AJ258" s="105"/>
      <c r="AK258" s="105"/>
      <c r="AL258" s="105"/>
      <c r="AM258" s="105"/>
      <c r="AN258" s="157"/>
      <c r="AO258" s="105"/>
      <c r="AP258" s="105"/>
      <c r="AQ258" s="105"/>
      <c r="AR258" s="105"/>
      <c r="AS258" s="105"/>
      <c r="AT258" s="105"/>
      <c r="AU258" s="105"/>
      <c r="AV258" s="105"/>
      <c r="AW258" s="105"/>
      <c r="AX258" s="105"/>
      <c r="AY258" s="105"/>
      <c r="AZ258" s="105"/>
      <c r="BA258" s="105"/>
      <c r="BB258" s="105"/>
      <c r="BC258" s="105"/>
      <c r="BD258" s="105"/>
      <c r="BE258" s="105"/>
      <c r="BF258" s="105"/>
      <c r="BG258" s="105"/>
      <c r="BH258" s="105"/>
      <c r="BI258" s="105"/>
      <c r="BJ258" s="105"/>
      <c r="BK258" s="105"/>
      <c r="BL258" s="105"/>
      <c r="BM258" s="105"/>
      <c r="BN258" s="105"/>
      <c r="BO258" s="105"/>
      <c r="BP258" s="105"/>
      <c r="BQ258" s="105"/>
      <c r="BR258" s="105"/>
      <c r="BS258" s="105"/>
      <c r="BT258" s="105"/>
      <c r="BU258" s="105"/>
      <c r="BV258" s="105"/>
      <c r="BW258" s="105"/>
      <c r="BX258" s="105"/>
      <c r="BY258" s="105"/>
      <c r="BZ258" s="105"/>
      <c r="CA258" s="158"/>
      <c r="CB258" s="158"/>
      <c r="CC258" s="105" t="str">
        <f>IF($C258="","",AI258*$F$2)</f>
        <v/>
      </c>
      <c r="CD258" s="105" t="str">
        <f>IF($C258="","",U259*$F$2)</f>
        <v/>
      </c>
      <c r="CE258" s="158"/>
      <c r="CF258" s="105"/>
      <c r="CG258" s="156"/>
      <c r="CH258" s="156"/>
      <c r="CI258" s="156"/>
      <c r="CJ258" s="156"/>
      <c r="CK258" s="105"/>
      <c r="CL258" s="156"/>
      <c r="CM258" s="156"/>
      <c r="CN258" s="105"/>
    </row>
    <row r="259" ht="9.0" customHeight="1">
      <c r="A259" s="152">
        <f t="shared" si="22"/>
        <v>0</v>
      </c>
      <c r="B259" s="93"/>
      <c r="C259" s="99"/>
      <c r="D259" s="159"/>
      <c r="E259" s="160"/>
      <c r="F259" s="155"/>
      <c r="G259" s="105"/>
      <c r="H259" s="105"/>
      <c r="I259" s="156"/>
      <c r="J259" s="156"/>
      <c r="K259" s="156"/>
      <c r="L259" s="156"/>
      <c r="M259" s="156"/>
      <c r="N259" s="156"/>
      <c r="O259" s="156"/>
      <c r="P259" s="156"/>
      <c r="Q259" s="156"/>
      <c r="R259" s="156"/>
      <c r="S259" s="156"/>
      <c r="T259" s="156"/>
      <c r="U259" s="157"/>
      <c r="V259" s="105"/>
      <c r="W259" s="156"/>
      <c r="X259" s="156"/>
      <c r="Y259" s="156"/>
      <c r="Z259" s="156"/>
      <c r="AA259" s="156"/>
      <c r="AB259" s="156"/>
      <c r="AC259" s="156"/>
      <c r="AD259" s="156"/>
      <c r="AE259" s="156"/>
      <c r="AF259" s="156"/>
      <c r="AG259" s="156"/>
      <c r="AH259" s="156"/>
      <c r="AI259" s="157"/>
      <c r="AJ259" s="105"/>
      <c r="AK259" s="105"/>
      <c r="AL259" s="105"/>
      <c r="AM259" s="105"/>
      <c r="AN259" s="157"/>
      <c r="AO259" s="105"/>
      <c r="AP259" s="105"/>
      <c r="AQ259" s="105"/>
      <c r="AR259" s="105"/>
      <c r="AS259" s="105"/>
      <c r="AT259" s="105"/>
      <c r="AU259" s="105"/>
      <c r="AV259" s="105"/>
      <c r="AW259" s="105"/>
      <c r="AX259" s="105"/>
      <c r="AY259" s="105"/>
      <c r="AZ259" s="105"/>
      <c r="BA259" s="105"/>
      <c r="BB259" s="105"/>
      <c r="BC259" s="105"/>
      <c r="BD259" s="105"/>
      <c r="BE259" s="105"/>
      <c r="BF259" s="105"/>
      <c r="BG259" s="105"/>
      <c r="BH259" s="105"/>
      <c r="BI259" s="105"/>
      <c r="BJ259" s="105"/>
      <c r="BK259" s="105"/>
      <c r="BL259" s="105"/>
      <c r="BM259" s="105"/>
      <c r="BN259" s="105"/>
      <c r="BO259" s="105"/>
      <c r="BP259" s="105"/>
      <c r="BQ259" s="105"/>
      <c r="BR259" s="105"/>
      <c r="BS259" s="105"/>
      <c r="BT259" s="105"/>
      <c r="BU259" s="105"/>
      <c r="BV259" s="105"/>
      <c r="BW259" s="105"/>
      <c r="BX259" s="105"/>
      <c r="BY259" s="105"/>
      <c r="BZ259" s="105"/>
      <c r="CA259" s="158"/>
      <c r="CB259" s="158"/>
      <c r="CC259" s="158"/>
      <c r="CD259" s="158"/>
      <c r="CE259" s="158"/>
      <c r="CF259" s="105"/>
      <c r="CG259" s="156"/>
      <c r="CH259" s="156"/>
      <c r="CI259" s="156"/>
      <c r="CJ259" s="156"/>
      <c r="CK259" s="105"/>
      <c r="CL259" s="156"/>
      <c r="CM259" s="156"/>
      <c r="CN259" s="105"/>
    </row>
    <row r="260" ht="9.0" customHeight="1">
      <c r="A260" s="152">
        <f t="shared" si="22"/>
        <v>1</v>
      </c>
      <c r="B260" s="93"/>
      <c r="C260" s="99"/>
      <c r="D260" s="159"/>
      <c r="E260" s="160"/>
      <c r="F260" s="155"/>
      <c r="G260" s="105"/>
      <c r="H260" s="105"/>
      <c r="I260" s="156"/>
      <c r="J260" s="156"/>
      <c r="K260" s="156"/>
      <c r="L260" s="156"/>
      <c r="M260" s="156"/>
      <c r="N260" s="156"/>
      <c r="O260" s="156"/>
      <c r="P260" s="156"/>
      <c r="Q260" s="156"/>
      <c r="R260" s="156"/>
      <c r="S260" s="156"/>
      <c r="T260" s="156"/>
      <c r="U260" s="157"/>
      <c r="V260" s="105"/>
      <c r="W260" s="156"/>
      <c r="X260" s="156"/>
      <c r="Y260" s="156"/>
      <c r="Z260" s="156"/>
      <c r="AA260" s="156"/>
      <c r="AB260" s="156"/>
      <c r="AC260" s="156"/>
      <c r="AD260" s="156"/>
      <c r="AE260" s="156"/>
      <c r="AF260" s="156"/>
      <c r="AG260" s="156"/>
      <c r="AH260" s="156"/>
      <c r="AI260" s="157"/>
      <c r="AJ260" s="105"/>
      <c r="AK260" s="105"/>
      <c r="AL260" s="105"/>
      <c r="AM260" s="105"/>
      <c r="AN260" s="157"/>
      <c r="AO260" s="105"/>
      <c r="AP260" s="105"/>
      <c r="AQ260" s="105"/>
      <c r="AR260" s="105"/>
      <c r="AS260" s="105"/>
      <c r="AT260" s="105"/>
      <c r="AU260" s="105"/>
      <c r="AV260" s="105"/>
      <c r="AW260" s="105"/>
      <c r="AX260" s="105"/>
      <c r="AY260" s="105"/>
      <c r="AZ260" s="105"/>
      <c r="BA260" s="105"/>
      <c r="BB260" s="105"/>
      <c r="BC260" s="105"/>
      <c r="BD260" s="105"/>
      <c r="BE260" s="105"/>
      <c r="BF260" s="105"/>
      <c r="BG260" s="105"/>
      <c r="BH260" s="105"/>
      <c r="BI260" s="105"/>
      <c r="BJ260" s="105"/>
      <c r="BK260" s="105"/>
      <c r="BL260" s="105"/>
      <c r="BM260" s="105"/>
      <c r="BN260" s="105"/>
      <c r="BO260" s="105"/>
      <c r="BP260" s="105"/>
      <c r="BQ260" s="105"/>
      <c r="BR260" s="105"/>
      <c r="BS260" s="105"/>
      <c r="BT260" s="105"/>
      <c r="BU260" s="105"/>
      <c r="BV260" s="105"/>
      <c r="BW260" s="105"/>
      <c r="BX260" s="105"/>
      <c r="BY260" s="105"/>
      <c r="BZ260" s="105"/>
      <c r="CA260" s="158"/>
      <c r="CB260" s="158"/>
      <c r="CC260" s="105" t="str">
        <f>IF($C260="","",AI260*$F$2)</f>
        <v/>
      </c>
      <c r="CD260" s="105" t="str">
        <f>IF($C260="","",U261*$F$2)</f>
        <v/>
      </c>
      <c r="CE260" s="158"/>
      <c r="CF260" s="105"/>
      <c r="CG260" s="156"/>
      <c r="CH260" s="156"/>
      <c r="CI260" s="156"/>
      <c r="CJ260" s="156"/>
      <c r="CK260" s="105"/>
      <c r="CL260" s="156"/>
      <c r="CM260" s="156"/>
      <c r="CN260" s="105"/>
    </row>
    <row r="261" ht="9.0" customHeight="1">
      <c r="A261" s="152">
        <f t="shared" si="22"/>
        <v>1</v>
      </c>
      <c r="B261" s="93"/>
      <c r="C261" s="99"/>
      <c r="D261" s="159"/>
      <c r="E261" s="160"/>
      <c r="F261" s="155"/>
      <c r="G261" s="105"/>
      <c r="H261" s="105"/>
      <c r="I261" s="156"/>
      <c r="J261" s="156"/>
      <c r="K261" s="156"/>
      <c r="L261" s="156"/>
      <c r="M261" s="156"/>
      <c r="N261" s="156"/>
      <c r="O261" s="156"/>
      <c r="P261" s="156"/>
      <c r="Q261" s="156"/>
      <c r="R261" s="156"/>
      <c r="S261" s="156"/>
      <c r="T261" s="156"/>
      <c r="U261" s="157"/>
      <c r="V261" s="105"/>
      <c r="W261" s="156"/>
      <c r="X261" s="156"/>
      <c r="Y261" s="156"/>
      <c r="Z261" s="156"/>
      <c r="AA261" s="156"/>
      <c r="AB261" s="156"/>
      <c r="AC261" s="156"/>
      <c r="AD261" s="156"/>
      <c r="AE261" s="156"/>
      <c r="AF261" s="156"/>
      <c r="AG261" s="156"/>
      <c r="AH261" s="156"/>
      <c r="AI261" s="157"/>
      <c r="AJ261" s="105"/>
      <c r="AK261" s="105"/>
      <c r="AL261" s="105"/>
      <c r="AM261" s="105"/>
      <c r="AN261" s="157"/>
      <c r="AO261" s="105"/>
      <c r="AP261" s="105"/>
      <c r="AQ261" s="105"/>
      <c r="AR261" s="105"/>
      <c r="AS261" s="105"/>
      <c r="AT261" s="105"/>
      <c r="AU261" s="105"/>
      <c r="AV261" s="105"/>
      <c r="AW261" s="105"/>
      <c r="AX261" s="105"/>
      <c r="AY261" s="105"/>
      <c r="AZ261" s="105"/>
      <c r="BA261" s="105"/>
      <c r="BB261" s="105"/>
      <c r="BC261" s="105"/>
      <c r="BD261" s="105"/>
      <c r="BE261" s="105"/>
      <c r="BF261" s="105"/>
      <c r="BG261" s="105"/>
      <c r="BH261" s="105"/>
      <c r="BI261" s="105"/>
      <c r="BJ261" s="105"/>
      <c r="BK261" s="105"/>
      <c r="BL261" s="105"/>
      <c r="BM261" s="105"/>
      <c r="BN261" s="105"/>
      <c r="BO261" s="105"/>
      <c r="BP261" s="105"/>
      <c r="BQ261" s="105"/>
      <c r="BR261" s="105"/>
      <c r="BS261" s="105"/>
      <c r="BT261" s="105"/>
      <c r="BU261" s="105"/>
      <c r="BV261" s="105"/>
      <c r="BW261" s="105"/>
      <c r="BX261" s="105"/>
      <c r="BY261" s="105"/>
      <c r="BZ261" s="105"/>
      <c r="CA261" s="158"/>
      <c r="CB261" s="158"/>
      <c r="CC261" s="158"/>
      <c r="CD261" s="158"/>
      <c r="CE261" s="158"/>
      <c r="CF261" s="105"/>
      <c r="CG261" s="156"/>
      <c r="CH261" s="156"/>
      <c r="CI261" s="156"/>
      <c r="CJ261" s="156"/>
      <c r="CK261" s="105"/>
      <c r="CL261" s="156"/>
      <c r="CM261" s="156"/>
      <c r="CN261" s="105"/>
    </row>
    <row r="262" ht="9.0" customHeight="1">
      <c r="A262" s="152">
        <f t="shared" si="22"/>
        <v>0</v>
      </c>
      <c r="B262" s="93"/>
      <c r="C262" s="99"/>
      <c r="D262" s="159"/>
      <c r="E262" s="160"/>
      <c r="F262" s="155"/>
      <c r="G262" s="105"/>
      <c r="H262" s="105"/>
      <c r="I262" s="156"/>
      <c r="J262" s="156"/>
      <c r="K262" s="156"/>
      <c r="L262" s="156"/>
      <c r="M262" s="156"/>
      <c r="N262" s="156"/>
      <c r="O262" s="156"/>
      <c r="P262" s="156"/>
      <c r="Q262" s="156"/>
      <c r="R262" s="156"/>
      <c r="S262" s="156"/>
      <c r="T262" s="156"/>
      <c r="U262" s="157"/>
      <c r="V262" s="105"/>
      <c r="W262" s="156"/>
      <c r="X262" s="156"/>
      <c r="Y262" s="156"/>
      <c r="Z262" s="156"/>
      <c r="AA262" s="156"/>
      <c r="AB262" s="156"/>
      <c r="AC262" s="156"/>
      <c r="AD262" s="156"/>
      <c r="AE262" s="156"/>
      <c r="AF262" s="156"/>
      <c r="AG262" s="156"/>
      <c r="AH262" s="156"/>
      <c r="AI262" s="157"/>
      <c r="AJ262" s="105"/>
      <c r="AK262" s="105"/>
      <c r="AL262" s="105"/>
      <c r="AM262" s="105"/>
      <c r="AN262" s="157"/>
      <c r="AO262" s="105"/>
      <c r="AP262" s="105"/>
      <c r="AQ262" s="105"/>
      <c r="AR262" s="105"/>
      <c r="AS262" s="105"/>
      <c r="AT262" s="105"/>
      <c r="AU262" s="105"/>
      <c r="AV262" s="105"/>
      <c r="AW262" s="105"/>
      <c r="AX262" s="105"/>
      <c r="AY262" s="105"/>
      <c r="AZ262" s="105"/>
      <c r="BA262" s="105"/>
      <c r="BB262" s="105"/>
      <c r="BC262" s="105"/>
      <c r="BD262" s="105"/>
      <c r="BE262" s="105"/>
      <c r="BF262" s="105"/>
      <c r="BG262" s="105"/>
      <c r="BH262" s="105"/>
      <c r="BI262" s="105"/>
      <c r="BJ262" s="105"/>
      <c r="BK262" s="105"/>
      <c r="BL262" s="105"/>
      <c r="BM262" s="105"/>
      <c r="BN262" s="105"/>
      <c r="BO262" s="105"/>
      <c r="BP262" s="105"/>
      <c r="BQ262" s="105"/>
      <c r="BR262" s="105"/>
      <c r="BS262" s="105"/>
      <c r="BT262" s="105"/>
      <c r="BU262" s="105"/>
      <c r="BV262" s="105"/>
      <c r="BW262" s="105"/>
      <c r="BX262" s="105"/>
      <c r="BY262" s="105"/>
      <c r="BZ262" s="105"/>
      <c r="CA262" s="158"/>
      <c r="CB262" s="158"/>
      <c r="CC262" s="105" t="str">
        <f>IF($C262="","",AI262*$F$2)</f>
        <v/>
      </c>
      <c r="CD262" s="105" t="str">
        <f>IF($C262="","",U263*$F$2)</f>
        <v/>
      </c>
      <c r="CE262" s="158"/>
      <c r="CF262" s="105"/>
      <c r="CG262" s="156"/>
      <c r="CH262" s="156"/>
      <c r="CI262" s="156"/>
      <c r="CJ262" s="156"/>
      <c r="CK262" s="105"/>
      <c r="CL262" s="156"/>
      <c r="CM262" s="156"/>
      <c r="CN262" s="105"/>
    </row>
    <row r="263" ht="9.0" customHeight="1">
      <c r="A263" s="152">
        <f t="shared" si="22"/>
        <v>0</v>
      </c>
      <c r="B263" s="93"/>
      <c r="C263" s="99"/>
      <c r="D263" s="159"/>
      <c r="E263" s="160"/>
      <c r="F263" s="155"/>
      <c r="G263" s="105"/>
      <c r="H263" s="105"/>
      <c r="I263" s="156"/>
      <c r="J263" s="156"/>
      <c r="K263" s="156"/>
      <c r="L263" s="156"/>
      <c r="M263" s="156"/>
      <c r="N263" s="156"/>
      <c r="O263" s="156"/>
      <c r="P263" s="156"/>
      <c r="Q263" s="156"/>
      <c r="R263" s="156"/>
      <c r="S263" s="156"/>
      <c r="T263" s="156"/>
      <c r="U263" s="157"/>
      <c r="V263" s="105"/>
      <c r="W263" s="156"/>
      <c r="X263" s="156"/>
      <c r="Y263" s="156"/>
      <c r="Z263" s="156"/>
      <c r="AA263" s="156"/>
      <c r="AB263" s="156"/>
      <c r="AC263" s="156"/>
      <c r="AD263" s="156"/>
      <c r="AE263" s="156"/>
      <c r="AF263" s="156"/>
      <c r="AG263" s="156"/>
      <c r="AH263" s="156"/>
      <c r="AI263" s="157"/>
      <c r="AJ263" s="105"/>
      <c r="AK263" s="105"/>
      <c r="AL263" s="105"/>
      <c r="AM263" s="105"/>
      <c r="AN263" s="157"/>
      <c r="AO263" s="105"/>
      <c r="AP263" s="105"/>
      <c r="AQ263" s="105"/>
      <c r="AR263" s="105"/>
      <c r="AS263" s="105"/>
      <c r="AT263" s="105"/>
      <c r="AU263" s="105"/>
      <c r="AV263" s="105"/>
      <c r="AW263" s="105"/>
      <c r="AX263" s="105"/>
      <c r="AY263" s="105"/>
      <c r="AZ263" s="105"/>
      <c r="BA263" s="105"/>
      <c r="BB263" s="105"/>
      <c r="BC263" s="105"/>
      <c r="BD263" s="105"/>
      <c r="BE263" s="105"/>
      <c r="BF263" s="105"/>
      <c r="BG263" s="105"/>
      <c r="BH263" s="105"/>
      <c r="BI263" s="105"/>
      <c r="BJ263" s="105"/>
      <c r="BK263" s="105"/>
      <c r="BL263" s="105"/>
      <c r="BM263" s="105"/>
      <c r="BN263" s="105"/>
      <c r="BO263" s="105"/>
      <c r="BP263" s="105"/>
      <c r="BQ263" s="105"/>
      <c r="BR263" s="105"/>
      <c r="BS263" s="105"/>
      <c r="BT263" s="105"/>
      <c r="BU263" s="105"/>
      <c r="BV263" s="105"/>
      <c r="BW263" s="105"/>
      <c r="BX263" s="105"/>
      <c r="BY263" s="105"/>
      <c r="BZ263" s="105"/>
      <c r="CA263" s="158"/>
      <c r="CB263" s="158"/>
      <c r="CC263" s="158"/>
      <c r="CD263" s="158"/>
      <c r="CE263" s="158"/>
      <c r="CF263" s="105"/>
      <c r="CG263" s="156"/>
      <c r="CH263" s="156"/>
      <c r="CI263" s="156"/>
      <c r="CJ263" s="156"/>
      <c r="CK263" s="105"/>
      <c r="CL263" s="156"/>
      <c r="CM263" s="156"/>
      <c r="CN263" s="105"/>
    </row>
    <row r="264" ht="9.0" customHeight="1">
      <c r="A264" s="152">
        <f t="shared" si="22"/>
        <v>1</v>
      </c>
      <c r="B264" s="93"/>
      <c r="C264" s="99"/>
      <c r="D264" s="159"/>
      <c r="E264" s="160"/>
      <c r="F264" s="155"/>
      <c r="G264" s="105"/>
      <c r="H264" s="105"/>
      <c r="I264" s="156"/>
      <c r="J264" s="156"/>
      <c r="K264" s="156"/>
      <c r="L264" s="156"/>
      <c r="M264" s="156"/>
      <c r="N264" s="156"/>
      <c r="O264" s="156"/>
      <c r="P264" s="156"/>
      <c r="Q264" s="156"/>
      <c r="R264" s="156"/>
      <c r="S264" s="156"/>
      <c r="T264" s="156"/>
      <c r="U264" s="157"/>
      <c r="V264" s="105"/>
      <c r="W264" s="156"/>
      <c r="X264" s="156"/>
      <c r="Y264" s="156"/>
      <c r="Z264" s="156"/>
      <c r="AA264" s="156"/>
      <c r="AB264" s="156"/>
      <c r="AC264" s="156"/>
      <c r="AD264" s="156"/>
      <c r="AE264" s="156"/>
      <c r="AF264" s="156"/>
      <c r="AG264" s="156"/>
      <c r="AH264" s="156"/>
      <c r="AI264" s="157"/>
      <c r="AJ264" s="105"/>
      <c r="AK264" s="105"/>
      <c r="AL264" s="105"/>
      <c r="AM264" s="105"/>
      <c r="AN264" s="157"/>
      <c r="AO264" s="105"/>
      <c r="AP264" s="105"/>
      <c r="AQ264" s="105"/>
      <c r="AR264" s="105"/>
      <c r="AS264" s="105"/>
      <c r="AT264" s="105"/>
      <c r="AU264" s="105"/>
      <c r="AV264" s="105"/>
      <c r="AW264" s="105"/>
      <c r="AX264" s="105"/>
      <c r="AY264" s="105"/>
      <c r="AZ264" s="105"/>
      <c r="BA264" s="105"/>
      <c r="BB264" s="105"/>
      <c r="BC264" s="105"/>
      <c r="BD264" s="105"/>
      <c r="BE264" s="105"/>
      <c r="BF264" s="105"/>
      <c r="BG264" s="105"/>
      <c r="BH264" s="105"/>
      <c r="BI264" s="105"/>
      <c r="BJ264" s="105"/>
      <c r="BK264" s="105"/>
      <c r="BL264" s="105"/>
      <c r="BM264" s="105"/>
      <c r="BN264" s="105"/>
      <c r="BO264" s="105"/>
      <c r="BP264" s="105"/>
      <c r="BQ264" s="105"/>
      <c r="BR264" s="105"/>
      <c r="BS264" s="105"/>
      <c r="BT264" s="105"/>
      <c r="BU264" s="105"/>
      <c r="BV264" s="105"/>
      <c r="BW264" s="105"/>
      <c r="BX264" s="105"/>
      <c r="BY264" s="105"/>
      <c r="BZ264" s="105"/>
      <c r="CA264" s="158"/>
      <c r="CB264" s="158"/>
      <c r="CC264" s="105" t="str">
        <f>IF($C264="","",AI264*$F$2)</f>
        <v/>
      </c>
      <c r="CD264" s="105" t="str">
        <f>IF($C264="","",U265*$F$2)</f>
        <v/>
      </c>
      <c r="CE264" s="158"/>
      <c r="CF264" s="105"/>
      <c r="CG264" s="156"/>
      <c r="CH264" s="156"/>
      <c r="CI264" s="156"/>
      <c r="CJ264" s="156"/>
      <c r="CK264" s="105"/>
      <c r="CL264" s="156"/>
      <c r="CM264" s="156"/>
      <c r="CN264" s="105"/>
    </row>
    <row r="265" ht="9.0" customHeight="1">
      <c r="A265" s="152">
        <f t="shared" si="22"/>
        <v>1</v>
      </c>
      <c r="B265" s="93"/>
      <c r="C265" s="99"/>
      <c r="D265" s="159"/>
      <c r="E265" s="160"/>
      <c r="F265" s="155"/>
      <c r="G265" s="105"/>
      <c r="H265" s="105"/>
      <c r="I265" s="156"/>
      <c r="J265" s="156"/>
      <c r="K265" s="156"/>
      <c r="L265" s="156"/>
      <c r="M265" s="156"/>
      <c r="N265" s="156"/>
      <c r="O265" s="156"/>
      <c r="P265" s="156"/>
      <c r="Q265" s="156"/>
      <c r="R265" s="156"/>
      <c r="S265" s="156"/>
      <c r="T265" s="156"/>
      <c r="U265" s="157"/>
      <c r="V265" s="105"/>
      <c r="W265" s="156"/>
      <c r="X265" s="156"/>
      <c r="Y265" s="156"/>
      <c r="Z265" s="156"/>
      <c r="AA265" s="156"/>
      <c r="AB265" s="156"/>
      <c r="AC265" s="156"/>
      <c r="AD265" s="156"/>
      <c r="AE265" s="156"/>
      <c r="AF265" s="156"/>
      <c r="AG265" s="156"/>
      <c r="AH265" s="156"/>
      <c r="AI265" s="157"/>
      <c r="AJ265" s="105"/>
      <c r="AK265" s="105"/>
      <c r="AL265" s="105"/>
      <c r="AM265" s="105"/>
      <c r="AN265" s="157"/>
      <c r="AO265" s="105"/>
      <c r="AP265" s="105"/>
      <c r="AQ265" s="105"/>
      <c r="AR265" s="105"/>
      <c r="AS265" s="105"/>
      <c r="AT265" s="105"/>
      <c r="AU265" s="105"/>
      <c r="AV265" s="105"/>
      <c r="AW265" s="105"/>
      <c r="AX265" s="105"/>
      <c r="AY265" s="105"/>
      <c r="AZ265" s="105"/>
      <c r="BA265" s="105"/>
      <c r="BB265" s="105"/>
      <c r="BC265" s="105"/>
      <c r="BD265" s="105"/>
      <c r="BE265" s="105"/>
      <c r="BF265" s="105"/>
      <c r="BG265" s="105"/>
      <c r="BH265" s="105"/>
      <c r="BI265" s="105"/>
      <c r="BJ265" s="105"/>
      <c r="BK265" s="105"/>
      <c r="BL265" s="105"/>
      <c r="BM265" s="105"/>
      <c r="BN265" s="105"/>
      <c r="BO265" s="105"/>
      <c r="BP265" s="105"/>
      <c r="BQ265" s="105"/>
      <c r="BR265" s="105"/>
      <c r="BS265" s="105"/>
      <c r="BT265" s="105"/>
      <c r="BU265" s="105"/>
      <c r="BV265" s="105"/>
      <c r="BW265" s="105"/>
      <c r="BX265" s="105"/>
      <c r="BY265" s="105"/>
      <c r="BZ265" s="105"/>
      <c r="CA265" s="158"/>
      <c r="CB265" s="158"/>
      <c r="CC265" s="158"/>
      <c r="CD265" s="158"/>
      <c r="CE265" s="158"/>
      <c r="CF265" s="105"/>
      <c r="CG265" s="156"/>
      <c r="CH265" s="156"/>
      <c r="CI265" s="156"/>
      <c r="CJ265" s="156"/>
      <c r="CK265" s="105"/>
      <c r="CL265" s="156"/>
      <c r="CM265" s="156"/>
      <c r="CN265" s="105"/>
    </row>
    <row r="266" ht="9.0" customHeight="1">
      <c r="A266" s="152">
        <f t="shared" si="22"/>
        <v>0</v>
      </c>
      <c r="B266" s="93"/>
      <c r="C266" s="99"/>
      <c r="D266" s="159"/>
      <c r="E266" s="160"/>
      <c r="F266" s="155"/>
      <c r="G266" s="105"/>
      <c r="H266" s="105"/>
      <c r="I266" s="156"/>
      <c r="J266" s="156"/>
      <c r="K266" s="156"/>
      <c r="L266" s="156"/>
      <c r="M266" s="156"/>
      <c r="N266" s="156"/>
      <c r="O266" s="156"/>
      <c r="P266" s="156"/>
      <c r="Q266" s="156"/>
      <c r="R266" s="156"/>
      <c r="S266" s="156"/>
      <c r="T266" s="156"/>
      <c r="U266" s="157"/>
      <c r="V266" s="105"/>
      <c r="W266" s="156"/>
      <c r="X266" s="156"/>
      <c r="Y266" s="156"/>
      <c r="Z266" s="156"/>
      <c r="AA266" s="156"/>
      <c r="AB266" s="156"/>
      <c r="AC266" s="156"/>
      <c r="AD266" s="156"/>
      <c r="AE266" s="156"/>
      <c r="AF266" s="156"/>
      <c r="AG266" s="156"/>
      <c r="AH266" s="156"/>
      <c r="AI266" s="157"/>
      <c r="AJ266" s="105"/>
      <c r="AK266" s="105"/>
      <c r="AL266" s="105"/>
      <c r="AM266" s="105"/>
      <c r="AN266" s="157"/>
      <c r="AO266" s="105"/>
      <c r="AP266" s="105"/>
      <c r="AQ266" s="105"/>
      <c r="AR266" s="105"/>
      <c r="AS266" s="105"/>
      <c r="AT266" s="105"/>
      <c r="AU266" s="105"/>
      <c r="AV266" s="105"/>
      <c r="AW266" s="105"/>
      <c r="AX266" s="105"/>
      <c r="AY266" s="105"/>
      <c r="AZ266" s="105"/>
      <c r="BA266" s="105"/>
      <c r="BB266" s="105"/>
      <c r="BC266" s="105"/>
      <c r="BD266" s="105"/>
      <c r="BE266" s="105"/>
      <c r="BF266" s="105"/>
      <c r="BG266" s="105"/>
      <c r="BH266" s="105"/>
      <c r="BI266" s="105"/>
      <c r="BJ266" s="105"/>
      <c r="BK266" s="105"/>
      <c r="BL266" s="105"/>
      <c r="BM266" s="105"/>
      <c r="BN266" s="105"/>
      <c r="BO266" s="105"/>
      <c r="BP266" s="105"/>
      <c r="BQ266" s="105"/>
      <c r="BR266" s="105"/>
      <c r="BS266" s="105"/>
      <c r="BT266" s="105"/>
      <c r="BU266" s="105"/>
      <c r="BV266" s="105"/>
      <c r="BW266" s="105"/>
      <c r="BX266" s="105"/>
      <c r="BY266" s="105"/>
      <c r="BZ266" s="105"/>
      <c r="CA266" s="158"/>
      <c r="CB266" s="158"/>
      <c r="CC266" s="105" t="str">
        <f>IF($C266="","",AI266*$F$2)</f>
        <v/>
      </c>
      <c r="CD266" s="105" t="str">
        <f>IF($C266="","",U267*$F$2)</f>
        <v/>
      </c>
      <c r="CE266" s="158"/>
      <c r="CF266" s="105"/>
      <c r="CG266" s="156"/>
      <c r="CH266" s="156"/>
      <c r="CI266" s="156"/>
      <c r="CJ266" s="156"/>
      <c r="CK266" s="105"/>
      <c r="CL266" s="156"/>
      <c r="CM266" s="156"/>
      <c r="CN266" s="105"/>
    </row>
    <row r="267" ht="9.0" customHeight="1">
      <c r="A267" s="152">
        <f t="shared" si="22"/>
        <v>0</v>
      </c>
      <c r="B267" s="93"/>
      <c r="C267" s="99"/>
      <c r="D267" s="159"/>
      <c r="E267" s="160"/>
      <c r="F267" s="155"/>
      <c r="G267" s="105"/>
      <c r="H267" s="105"/>
      <c r="I267" s="156"/>
      <c r="J267" s="156"/>
      <c r="K267" s="156"/>
      <c r="L267" s="156"/>
      <c r="M267" s="156"/>
      <c r="N267" s="156"/>
      <c r="O267" s="156"/>
      <c r="P267" s="156"/>
      <c r="Q267" s="156"/>
      <c r="R267" s="156"/>
      <c r="S267" s="156"/>
      <c r="T267" s="156"/>
      <c r="U267" s="157"/>
      <c r="V267" s="105"/>
      <c r="W267" s="156"/>
      <c r="X267" s="156"/>
      <c r="Y267" s="156"/>
      <c r="Z267" s="156"/>
      <c r="AA267" s="156"/>
      <c r="AB267" s="156"/>
      <c r="AC267" s="156"/>
      <c r="AD267" s="156"/>
      <c r="AE267" s="156"/>
      <c r="AF267" s="156"/>
      <c r="AG267" s="156"/>
      <c r="AH267" s="156"/>
      <c r="AI267" s="157"/>
      <c r="AJ267" s="105"/>
      <c r="AK267" s="105"/>
      <c r="AL267" s="105"/>
      <c r="AM267" s="105"/>
      <c r="AN267" s="157"/>
      <c r="AO267" s="105"/>
      <c r="AP267" s="105"/>
      <c r="AQ267" s="105"/>
      <c r="AR267" s="105"/>
      <c r="AS267" s="105"/>
      <c r="AT267" s="105"/>
      <c r="AU267" s="105"/>
      <c r="AV267" s="105"/>
      <c r="AW267" s="105"/>
      <c r="AX267" s="105"/>
      <c r="AY267" s="105"/>
      <c r="AZ267" s="105"/>
      <c r="BA267" s="105"/>
      <c r="BB267" s="105"/>
      <c r="BC267" s="105"/>
      <c r="BD267" s="105"/>
      <c r="BE267" s="105"/>
      <c r="BF267" s="105"/>
      <c r="BG267" s="105"/>
      <c r="BH267" s="105"/>
      <c r="BI267" s="105"/>
      <c r="BJ267" s="105"/>
      <c r="BK267" s="105"/>
      <c r="BL267" s="105"/>
      <c r="BM267" s="105"/>
      <c r="BN267" s="105"/>
      <c r="BO267" s="105"/>
      <c r="BP267" s="105"/>
      <c r="BQ267" s="105"/>
      <c r="BR267" s="105"/>
      <c r="BS267" s="105"/>
      <c r="BT267" s="105"/>
      <c r="BU267" s="105"/>
      <c r="BV267" s="105"/>
      <c r="BW267" s="105"/>
      <c r="BX267" s="105"/>
      <c r="BY267" s="105"/>
      <c r="BZ267" s="105"/>
      <c r="CA267" s="158"/>
      <c r="CB267" s="158"/>
      <c r="CC267" s="158"/>
      <c r="CD267" s="158"/>
      <c r="CE267" s="158"/>
      <c r="CF267" s="105"/>
      <c r="CG267" s="156"/>
      <c r="CH267" s="156"/>
      <c r="CI267" s="156"/>
      <c r="CJ267" s="156"/>
      <c r="CK267" s="105"/>
      <c r="CL267" s="156"/>
      <c r="CM267" s="156"/>
      <c r="CN267" s="105"/>
    </row>
    <row r="268" ht="9.0" customHeight="1">
      <c r="A268" s="152">
        <f t="shared" si="22"/>
        <v>1</v>
      </c>
      <c r="B268" s="93"/>
      <c r="C268" s="99"/>
      <c r="D268" s="159"/>
      <c r="E268" s="160"/>
      <c r="F268" s="155"/>
      <c r="G268" s="105"/>
      <c r="H268" s="105"/>
      <c r="I268" s="156"/>
      <c r="J268" s="156"/>
      <c r="K268" s="156"/>
      <c r="L268" s="156"/>
      <c r="M268" s="156"/>
      <c r="N268" s="156"/>
      <c r="O268" s="156"/>
      <c r="P268" s="156"/>
      <c r="Q268" s="156"/>
      <c r="R268" s="156"/>
      <c r="S268" s="156"/>
      <c r="T268" s="156"/>
      <c r="U268" s="157"/>
      <c r="V268" s="105"/>
      <c r="W268" s="156"/>
      <c r="X268" s="156"/>
      <c r="Y268" s="156"/>
      <c r="Z268" s="156"/>
      <c r="AA268" s="156"/>
      <c r="AB268" s="156"/>
      <c r="AC268" s="156"/>
      <c r="AD268" s="156"/>
      <c r="AE268" s="156"/>
      <c r="AF268" s="156"/>
      <c r="AG268" s="156"/>
      <c r="AH268" s="156"/>
      <c r="AI268" s="157"/>
      <c r="AJ268" s="105"/>
      <c r="AK268" s="105"/>
      <c r="AL268" s="105"/>
      <c r="AM268" s="105"/>
      <c r="AN268" s="157"/>
      <c r="AO268" s="105"/>
      <c r="AP268" s="105"/>
      <c r="AQ268" s="105"/>
      <c r="AR268" s="105"/>
      <c r="AS268" s="105"/>
      <c r="AT268" s="105"/>
      <c r="AU268" s="105"/>
      <c r="AV268" s="105"/>
      <c r="AW268" s="105"/>
      <c r="AX268" s="105"/>
      <c r="AY268" s="105"/>
      <c r="AZ268" s="105"/>
      <c r="BA268" s="105"/>
      <c r="BB268" s="105"/>
      <c r="BC268" s="105"/>
      <c r="BD268" s="105"/>
      <c r="BE268" s="105"/>
      <c r="BF268" s="105"/>
      <c r="BG268" s="105"/>
      <c r="BH268" s="105"/>
      <c r="BI268" s="105"/>
      <c r="BJ268" s="105"/>
      <c r="BK268" s="105"/>
      <c r="BL268" s="105"/>
      <c r="BM268" s="105"/>
      <c r="BN268" s="105"/>
      <c r="BO268" s="105"/>
      <c r="BP268" s="105"/>
      <c r="BQ268" s="105"/>
      <c r="BR268" s="105"/>
      <c r="BS268" s="105"/>
      <c r="BT268" s="105"/>
      <c r="BU268" s="105"/>
      <c r="BV268" s="105"/>
      <c r="BW268" s="105"/>
      <c r="BX268" s="105"/>
      <c r="BY268" s="105"/>
      <c r="BZ268" s="105"/>
      <c r="CA268" s="158"/>
      <c r="CB268" s="158"/>
      <c r="CC268" s="105" t="str">
        <f>IF($C268="","",AI268*$F$2)</f>
        <v/>
      </c>
      <c r="CD268" s="105" t="str">
        <f>IF($C268="","",U269*$F$2)</f>
        <v/>
      </c>
      <c r="CE268" s="158"/>
      <c r="CF268" s="105"/>
      <c r="CG268" s="156"/>
      <c r="CH268" s="156"/>
      <c r="CI268" s="156"/>
      <c r="CJ268" s="156"/>
      <c r="CK268" s="105"/>
      <c r="CL268" s="156"/>
      <c r="CM268" s="156"/>
      <c r="CN268" s="105"/>
    </row>
    <row r="269" ht="9.0" customHeight="1">
      <c r="A269" s="152">
        <f t="shared" si="22"/>
        <v>1</v>
      </c>
      <c r="B269" s="93"/>
      <c r="C269" s="99"/>
      <c r="D269" s="159"/>
      <c r="E269" s="160"/>
      <c r="F269" s="155"/>
      <c r="G269" s="105"/>
      <c r="H269" s="105"/>
      <c r="I269" s="156"/>
      <c r="J269" s="156"/>
      <c r="K269" s="156"/>
      <c r="L269" s="156"/>
      <c r="M269" s="156"/>
      <c r="N269" s="156"/>
      <c r="O269" s="156"/>
      <c r="P269" s="156"/>
      <c r="Q269" s="156"/>
      <c r="R269" s="156"/>
      <c r="S269" s="156"/>
      <c r="T269" s="156"/>
      <c r="U269" s="157"/>
      <c r="V269" s="105"/>
      <c r="W269" s="156"/>
      <c r="X269" s="156"/>
      <c r="Y269" s="156"/>
      <c r="Z269" s="156"/>
      <c r="AA269" s="156"/>
      <c r="AB269" s="156"/>
      <c r="AC269" s="156"/>
      <c r="AD269" s="156"/>
      <c r="AE269" s="156"/>
      <c r="AF269" s="156"/>
      <c r="AG269" s="156"/>
      <c r="AH269" s="156"/>
      <c r="AI269" s="157"/>
      <c r="AJ269" s="105"/>
      <c r="AK269" s="105"/>
      <c r="AL269" s="105"/>
      <c r="AM269" s="105"/>
      <c r="AN269" s="157"/>
      <c r="AO269" s="105"/>
      <c r="AP269" s="105"/>
      <c r="AQ269" s="105"/>
      <c r="AR269" s="105"/>
      <c r="AS269" s="105"/>
      <c r="AT269" s="105"/>
      <c r="AU269" s="105"/>
      <c r="AV269" s="105"/>
      <c r="AW269" s="105"/>
      <c r="AX269" s="105"/>
      <c r="AY269" s="105"/>
      <c r="AZ269" s="105"/>
      <c r="BA269" s="105"/>
      <c r="BB269" s="105"/>
      <c r="BC269" s="105"/>
      <c r="BD269" s="105"/>
      <c r="BE269" s="105"/>
      <c r="BF269" s="105"/>
      <c r="BG269" s="105"/>
      <c r="BH269" s="105"/>
      <c r="BI269" s="105"/>
      <c r="BJ269" s="105"/>
      <c r="BK269" s="105"/>
      <c r="BL269" s="105"/>
      <c r="BM269" s="105"/>
      <c r="BN269" s="105"/>
      <c r="BO269" s="105"/>
      <c r="BP269" s="105"/>
      <c r="BQ269" s="105"/>
      <c r="BR269" s="105"/>
      <c r="BS269" s="105"/>
      <c r="BT269" s="105"/>
      <c r="BU269" s="105"/>
      <c r="BV269" s="105"/>
      <c r="BW269" s="105"/>
      <c r="BX269" s="105"/>
      <c r="BY269" s="105"/>
      <c r="BZ269" s="105"/>
      <c r="CA269" s="158"/>
      <c r="CB269" s="158"/>
      <c r="CC269" s="158"/>
      <c r="CD269" s="158"/>
      <c r="CE269" s="158"/>
      <c r="CF269" s="105"/>
      <c r="CG269" s="156"/>
      <c r="CH269" s="156"/>
      <c r="CI269" s="156"/>
      <c r="CJ269" s="156"/>
      <c r="CK269" s="105"/>
      <c r="CL269" s="156"/>
      <c r="CM269" s="156"/>
      <c r="CN269" s="105"/>
    </row>
    <row r="270" ht="9.0" customHeight="1">
      <c r="A270" s="152">
        <f t="shared" si="22"/>
        <v>0</v>
      </c>
      <c r="B270" s="93"/>
      <c r="C270" s="99"/>
      <c r="D270" s="159"/>
      <c r="E270" s="160"/>
      <c r="F270" s="155"/>
      <c r="G270" s="105"/>
      <c r="H270" s="105"/>
      <c r="I270" s="156"/>
      <c r="J270" s="156"/>
      <c r="K270" s="156"/>
      <c r="L270" s="156"/>
      <c r="M270" s="156"/>
      <c r="N270" s="156"/>
      <c r="O270" s="156"/>
      <c r="P270" s="156"/>
      <c r="Q270" s="156"/>
      <c r="R270" s="156"/>
      <c r="S270" s="156"/>
      <c r="T270" s="156"/>
      <c r="U270" s="157"/>
      <c r="V270" s="105"/>
      <c r="W270" s="156"/>
      <c r="X270" s="156"/>
      <c r="Y270" s="156"/>
      <c r="Z270" s="156"/>
      <c r="AA270" s="156"/>
      <c r="AB270" s="156"/>
      <c r="AC270" s="156"/>
      <c r="AD270" s="156"/>
      <c r="AE270" s="156"/>
      <c r="AF270" s="156"/>
      <c r="AG270" s="156"/>
      <c r="AH270" s="156"/>
      <c r="AI270" s="157"/>
      <c r="AJ270" s="105"/>
      <c r="AK270" s="105"/>
      <c r="AL270" s="105"/>
      <c r="AM270" s="105"/>
      <c r="AN270" s="157"/>
      <c r="AO270" s="105"/>
      <c r="AP270" s="105"/>
      <c r="AQ270" s="105"/>
      <c r="AR270" s="105"/>
      <c r="AS270" s="105"/>
      <c r="AT270" s="105"/>
      <c r="AU270" s="105"/>
      <c r="AV270" s="105"/>
      <c r="AW270" s="105"/>
      <c r="AX270" s="105"/>
      <c r="AY270" s="105"/>
      <c r="AZ270" s="105"/>
      <c r="BA270" s="105"/>
      <c r="BB270" s="105"/>
      <c r="BC270" s="105"/>
      <c r="BD270" s="105"/>
      <c r="BE270" s="105"/>
      <c r="BF270" s="105"/>
      <c r="BG270" s="105"/>
      <c r="BH270" s="105"/>
      <c r="BI270" s="105"/>
      <c r="BJ270" s="105"/>
      <c r="BK270" s="105"/>
      <c r="BL270" s="105"/>
      <c r="BM270" s="105"/>
      <c r="BN270" s="105"/>
      <c r="BO270" s="105"/>
      <c r="BP270" s="105"/>
      <c r="BQ270" s="105"/>
      <c r="BR270" s="105"/>
      <c r="BS270" s="105"/>
      <c r="BT270" s="105"/>
      <c r="BU270" s="105"/>
      <c r="BV270" s="105"/>
      <c r="BW270" s="105"/>
      <c r="BX270" s="105"/>
      <c r="BY270" s="105"/>
      <c r="BZ270" s="105"/>
      <c r="CA270" s="158"/>
      <c r="CB270" s="158"/>
      <c r="CC270" s="105" t="str">
        <f>IF($C270="","",AI270*$F$2)</f>
        <v/>
      </c>
      <c r="CD270" s="105" t="str">
        <f>IF($C270="","",U271*$F$2)</f>
        <v/>
      </c>
      <c r="CE270" s="158"/>
      <c r="CF270" s="105"/>
      <c r="CG270" s="156"/>
      <c r="CH270" s="156"/>
      <c r="CI270" s="156"/>
      <c r="CJ270" s="156"/>
      <c r="CK270" s="105"/>
      <c r="CL270" s="156"/>
      <c r="CM270" s="156"/>
      <c r="CN270" s="105"/>
    </row>
    <row r="271" ht="9.0" customHeight="1">
      <c r="A271" s="152">
        <f t="shared" si="22"/>
        <v>0</v>
      </c>
      <c r="B271" s="93"/>
      <c r="C271" s="99"/>
      <c r="D271" s="159"/>
      <c r="E271" s="160"/>
      <c r="F271" s="155"/>
      <c r="G271" s="105"/>
      <c r="H271" s="105"/>
      <c r="I271" s="156"/>
      <c r="J271" s="156"/>
      <c r="K271" s="156"/>
      <c r="L271" s="156"/>
      <c r="M271" s="156"/>
      <c r="N271" s="156"/>
      <c r="O271" s="156"/>
      <c r="P271" s="156"/>
      <c r="Q271" s="156"/>
      <c r="R271" s="156"/>
      <c r="S271" s="156"/>
      <c r="T271" s="156"/>
      <c r="U271" s="157"/>
      <c r="V271" s="105"/>
      <c r="W271" s="156"/>
      <c r="X271" s="156"/>
      <c r="Y271" s="156"/>
      <c r="Z271" s="156"/>
      <c r="AA271" s="156"/>
      <c r="AB271" s="156"/>
      <c r="AC271" s="156"/>
      <c r="AD271" s="156"/>
      <c r="AE271" s="156"/>
      <c r="AF271" s="156"/>
      <c r="AG271" s="156"/>
      <c r="AH271" s="156"/>
      <c r="AI271" s="157"/>
      <c r="AJ271" s="105"/>
      <c r="AK271" s="105"/>
      <c r="AL271" s="105"/>
      <c r="AM271" s="105"/>
      <c r="AN271" s="157"/>
      <c r="AO271" s="105"/>
      <c r="AP271" s="105"/>
      <c r="AQ271" s="105"/>
      <c r="AR271" s="105"/>
      <c r="AS271" s="105"/>
      <c r="AT271" s="105"/>
      <c r="AU271" s="105"/>
      <c r="AV271" s="105"/>
      <c r="AW271" s="105"/>
      <c r="AX271" s="105"/>
      <c r="AY271" s="105"/>
      <c r="AZ271" s="105"/>
      <c r="BA271" s="105"/>
      <c r="BB271" s="105"/>
      <c r="BC271" s="105"/>
      <c r="BD271" s="105"/>
      <c r="BE271" s="105"/>
      <c r="BF271" s="105"/>
      <c r="BG271" s="105"/>
      <c r="BH271" s="105"/>
      <c r="BI271" s="105"/>
      <c r="BJ271" s="105"/>
      <c r="BK271" s="105"/>
      <c r="BL271" s="105"/>
      <c r="BM271" s="105"/>
      <c r="BN271" s="105"/>
      <c r="BO271" s="105"/>
      <c r="BP271" s="105"/>
      <c r="BQ271" s="105"/>
      <c r="BR271" s="105"/>
      <c r="BS271" s="105"/>
      <c r="BT271" s="105"/>
      <c r="BU271" s="105"/>
      <c r="BV271" s="105"/>
      <c r="BW271" s="105"/>
      <c r="BX271" s="105"/>
      <c r="BY271" s="105"/>
      <c r="BZ271" s="105"/>
      <c r="CA271" s="158"/>
      <c r="CB271" s="158"/>
      <c r="CC271" s="158"/>
      <c r="CD271" s="158"/>
      <c r="CE271" s="158"/>
      <c r="CF271" s="105"/>
      <c r="CG271" s="156"/>
      <c r="CH271" s="156"/>
      <c r="CI271" s="156"/>
      <c r="CJ271" s="156"/>
      <c r="CK271" s="105"/>
      <c r="CL271" s="156"/>
      <c r="CM271" s="156"/>
      <c r="CN271" s="105"/>
    </row>
    <row r="272" ht="9.0" customHeight="1">
      <c r="A272" s="152">
        <f t="shared" si="22"/>
        <v>1</v>
      </c>
      <c r="B272" s="93"/>
      <c r="C272" s="99"/>
      <c r="D272" s="159"/>
      <c r="E272" s="160"/>
      <c r="F272" s="155"/>
      <c r="G272" s="105"/>
      <c r="H272" s="105"/>
      <c r="I272" s="156"/>
      <c r="J272" s="156"/>
      <c r="K272" s="156"/>
      <c r="L272" s="156"/>
      <c r="M272" s="156"/>
      <c r="N272" s="156"/>
      <c r="O272" s="156"/>
      <c r="P272" s="156"/>
      <c r="Q272" s="156"/>
      <c r="R272" s="156"/>
      <c r="S272" s="156"/>
      <c r="T272" s="156"/>
      <c r="U272" s="157"/>
      <c r="V272" s="105"/>
      <c r="W272" s="156"/>
      <c r="X272" s="156"/>
      <c r="Y272" s="156"/>
      <c r="Z272" s="156"/>
      <c r="AA272" s="156"/>
      <c r="AB272" s="156"/>
      <c r="AC272" s="156"/>
      <c r="AD272" s="156"/>
      <c r="AE272" s="156"/>
      <c r="AF272" s="156"/>
      <c r="AG272" s="156"/>
      <c r="AH272" s="156"/>
      <c r="AI272" s="157"/>
      <c r="AJ272" s="105"/>
      <c r="AK272" s="105"/>
      <c r="AL272" s="105"/>
      <c r="AM272" s="105"/>
      <c r="AN272" s="157"/>
      <c r="AO272" s="105"/>
      <c r="AP272" s="105"/>
      <c r="AQ272" s="105"/>
      <c r="AR272" s="105"/>
      <c r="AS272" s="105"/>
      <c r="AT272" s="105"/>
      <c r="AU272" s="105"/>
      <c r="AV272" s="105"/>
      <c r="AW272" s="105"/>
      <c r="AX272" s="105"/>
      <c r="AY272" s="105"/>
      <c r="AZ272" s="105"/>
      <c r="BA272" s="105"/>
      <c r="BB272" s="105"/>
      <c r="BC272" s="105"/>
      <c r="BD272" s="105"/>
      <c r="BE272" s="105"/>
      <c r="BF272" s="105"/>
      <c r="BG272" s="105"/>
      <c r="BH272" s="105"/>
      <c r="BI272" s="105"/>
      <c r="BJ272" s="105"/>
      <c r="BK272" s="105"/>
      <c r="BL272" s="105"/>
      <c r="BM272" s="105"/>
      <c r="BN272" s="105"/>
      <c r="BO272" s="105"/>
      <c r="BP272" s="105"/>
      <c r="BQ272" s="105"/>
      <c r="BR272" s="105"/>
      <c r="BS272" s="105"/>
      <c r="BT272" s="105"/>
      <c r="BU272" s="105"/>
      <c r="BV272" s="105"/>
      <c r="BW272" s="105"/>
      <c r="BX272" s="105"/>
      <c r="BY272" s="105"/>
      <c r="BZ272" s="105"/>
      <c r="CA272" s="158"/>
      <c r="CB272" s="158"/>
      <c r="CC272" s="105" t="str">
        <f>IF($C272="","",AI272*$F$2)</f>
        <v/>
      </c>
      <c r="CD272" s="105" t="str">
        <f>IF($C272="","",U273*$F$2)</f>
        <v/>
      </c>
      <c r="CE272" s="158"/>
      <c r="CF272" s="105"/>
      <c r="CG272" s="156"/>
      <c r="CH272" s="156"/>
      <c r="CI272" s="156"/>
      <c r="CJ272" s="156"/>
      <c r="CK272" s="105"/>
      <c r="CL272" s="156"/>
      <c r="CM272" s="156"/>
      <c r="CN272" s="105"/>
    </row>
    <row r="273" ht="9.0" customHeight="1">
      <c r="A273" s="152">
        <f t="shared" si="22"/>
        <v>1</v>
      </c>
      <c r="B273" s="93"/>
      <c r="C273" s="99"/>
      <c r="D273" s="159"/>
      <c r="E273" s="160"/>
      <c r="F273" s="155"/>
      <c r="G273" s="105"/>
      <c r="H273" s="105"/>
      <c r="I273" s="156"/>
      <c r="J273" s="156"/>
      <c r="K273" s="156"/>
      <c r="L273" s="156"/>
      <c r="M273" s="156"/>
      <c r="N273" s="156"/>
      <c r="O273" s="156"/>
      <c r="P273" s="156"/>
      <c r="Q273" s="156"/>
      <c r="R273" s="156"/>
      <c r="S273" s="156"/>
      <c r="T273" s="156"/>
      <c r="U273" s="157"/>
      <c r="V273" s="105"/>
      <c r="W273" s="156"/>
      <c r="X273" s="156"/>
      <c r="Y273" s="156"/>
      <c r="Z273" s="156"/>
      <c r="AA273" s="156"/>
      <c r="AB273" s="156"/>
      <c r="AC273" s="156"/>
      <c r="AD273" s="156"/>
      <c r="AE273" s="156"/>
      <c r="AF273" s="156"/>
      <c r="AG273" s="156"/>
      <c r="AH273" s="156"/>
      <c r="AI273" s="157"/>
      <c r="AJ273" s="105"/>
      <c r="AK273" s="105"/>
      <c r="AL273" s="105"/>
      <c r="AM273" s="105"/>
      <c r="AN273" s="157"/>
      <c r="AO273" s="105"/>
      <c r="AP273" s="105"/>
      <c r="AQ273" s="105"/>
      <c r="AR273" s="105"/>
      <c r="AS273" s="105"/>
      <c r="AT273" s="105"/>
      <c r="AU273" s="105"/>
      <c r="AV273" s="105"/>
      <c r="AW273" s="105"/>
      <c r="AX273" s="105"/>
      <c r="AY273" s="105"/>
      <c r="AZ273" s="105"/>
      <c r="BA273" s="105"/>
      <c r="BB273" s="105"/>
      <c r="BC273" s="105"/>
      <c r="BD273" s="105"/>
      <c r="BE273" s="105"/>
      <c r="BF273" s="105"/>
      <c r="BG273" s="105"/>
      <c r="BH273" s="105"/>
      <c r="BI273" s="105"/>
      <c r="BJ273" s="105"/>
      <c r="BK273" s="105"/>
      <c r="BL273" s="105"/>
      <c r="BM273" s="105"/>
      <c r="BN273" s="105"/>
      <c r="BO273" s="105"/>
      <c r="BP273" s="105"/>
      <c r="BQ273" s="105"/>
      <c r="BR273" s="105"/>
      <c r="BS273" s="105"/>
      <c r="BT273" s="105"/>
      <c r="BU273" s="105"/>
      <c r="BV273" s="105"/>
      <c r="BW273" s="105"/>
      <c r="BX273" s="105"/>
      <c r="BY273" s="105"/>
      <c r="BZ273" s="105"/>
      <c r="CA273" s="158"/>
      <c r="CB273" s="158"/>
      <c r="CC273" s="158"/>
      <c r="CD273" s="158"/>
      <c r="CE273" s="158"/>
      <c r="CF273" s="105"/>
      <c r="CG273" s="156"/>
      <c r="CH273" s="156"/>
      <c r="CI273" s="156"/>
      <c r="CJ273" s="156"/>
      <c r="CK273" s="105"/>
      <c r="CL273" s="156"/>
      <c r="CM273" s="156"/>
      <c r="CN273" s="105"/>
    </row>
    <row r="274" ht="9.0" customHeight="1">
      <c r="A274" s="152">
        <f t="shared" si="22"/>
        <v>0</v>
      </c>
      <c r="B274" s="93"/>
      <c r="C274" s="99"/>
      <c r="D274" s="159"/>
      <c r="E274" s="160"/>
      <c r="F274" s="155"/>
      <c r="G274" s="105"/>
      <c r="H274" s="105"/>
      <c r="I274" s="156"/>
      <c r="J274" s="156"/>
      <c r="K274" s="156"/>
      <c r="L274" s="156"/>
      <c r="M274" s="156"/>
      <c r="N274" s="156"/>
      <c r="O274" s="156"/>
      <c r="P274" s="156"/>
      <c r="Q274" s="156"/>
      <c r="R274" s="156"/>
      <c r="S274" s="156"/>
      <c r="T274" s="156"/>
      <c r="U274" s="157"/>
      <c r="V274" s="105"/>
      <c r="W274" s="156"/>
      <c r="X274" s="156"/>
      <c r="Y274" s="156"/>
      <c r="Z274" s="156"/>
      <c r="AA274" s="156"/>
      <c r="AB274" s="156"/>
      <c r="AC274" s="156"/>
      <c r="AD274" s="156"/>
      <c r="AE274" s="156"/>
      <c r="AF274" s="156"/>
      <c r="AG274" s="156"/>
      <c r="AH274" s="156"/>
      <c r="AI274" s="157"/>
      <c r="AJ274" s="105"/>
      <c r="AK274" s="105"/>
      <c r="AL274" s="105"/>
      <c r="AM274" s="105"/>
      <c r="AN274" s="157"/>
      <c r="AO274" s="105"/>
      <c r="AP274" s="105"/>
      <c r="AQ274" s="105"/>
      <c r="AR274" s="105"/>
      <c r="AS274" s="105"/>
      <c r="AT274" s="105"/>
      <c r="AU274" s="105"/>
      <c r="AV274" s="105"/>
      <c r="AW274" s="105"/>
      <c r="AX274" s="105"/>
      <c r="AY274" s="105"/>
      <c r="AZ274" s="105"/>
      <c r="BA274" s="105"/>
      <c r="BB274" s="105"/>
      <c r="BC274" s="105"/>
      <c r="BD274" s="105"/>
      <c r="BE274" s="105"/>
      <c r="BF274" s="105"/>
      <c r="BG274" s="105"/>
      <c r="BH274" s="105"/>
      <c r="BI274" s="105"/>
      <c r="BJ274" s="105"/>
      <c r="BK274" s="105"/>
      <c r="BL274" s="105"/>
      <c r="BM274" s="105"/>
      <c r="BN274" s="105"/>
      <c r="BO274" s="105"/>
      <c r="BP274" s="105"/>
      <c r="BQ274" s="105"/>
      <c r="BR274" s="105"/>
      <c r="BS274" s="105"/>
      <c r="BT274" s="105"/>
      <c r="BU274" s="105"/>
      <c r="BV274" s="105"/>
      <c r="BW274" s="105"/>
      <c r="BX274" s="105"/>
      <c r="BY274" s="105"/>
      <c r="BZ274" s="105"/>
      <c r="CA274" s="158"/>
      <c r="CB274" s="158"/>
      <c r="CC274" s="105" t="str">
        <f>IF($C274="","",AI274*$F$2)</f>
        <v/>
      </c>
      <c r="CD274" s="105" t="str">
        <f>IF($C274="","",U275*$F$2)</f>
        <v/>
      </c>
      <c r="CE274" s="158"/>
      <c r="CF274" s="105"/>
      <c r="CG274" s="156"/>
      <c r="CH274" s="156"/>
      <c r="CI274" s="156"/>
      <c r="CJ274" s="156"/>
      <c r="CK274" s="105"/>
      <c r="CL274" s="156"/>
      <c r="CM274" s="156"/>
      <c r="CN274" s="105"/>
    </row>
    <row r="275" ht="9.0" customHeight="1">
      <c r="A275" s="152">
        <f t="shared" si="22"/>
        <v>0</v>
      </c>
      <c r="B275" s="93"/>
      <c r="C275" s="99"/>
      <c r="D275" s="159"/>
      <c r="E275" s="160"/>
      <c r="F275" s="155"/>
      <c r="G275" s="105"/>
      <c r="H275" s="105"/>
      <c r="I275" s="156"/>
      <c r="J275" s="156"/>
      <c r="K275" s="156"/>
      <c r="L275" s="156"/>
      <c r="M275" s="156"/>
      <c r="N275" s="156"/>
      <c r="O275" s="156"/>
      <c r="P275" s="156"/>
      <c r="Q275" s="156"/>
      <c r="R275" s="156"/>
      <c r="S275" s="156"/>
      <c r="T275" s="156"/>
      <c r="U275" s="157"/>
      <c r="V275" s="105"/>
      <c r="W275" s="156"/>
      <c r="X275" s="156"/>
      <c r="Y275" s="156"/>
      <c r="Z275" s="156"/>
      <c r="AA275" s="156"/>
      <c r="AB275" s="156"/>
      <c r="AC275" s="156"/>
      <c r="AD275" s="156"/>
      <c r="AE275" s="156"/>
      <c r="AF275" s="156"/>
      <c r="AG275" s="156"/>
      <c r="AH275" s="156"/>
      <c r="AI275" s="157"/>
      <c r="AJ275" s="105"/>
      <c r="AK275" s="105"/>
      <c r="AL275" s="105"/>
      <c r="AM275" s="105"/>
      <c r="AN275" s="157"/>
      <c r="AO275" s="105"/>
      <c r="AP275" s="105"/>
      <c r="AQ275" s="105"/>
      <c r="AR275" s="105"/>
      <c r="AS275" s="105"/>
      <c r="AT275" s="105"/>
      <c r="AU275" s="105"/>
      <c r="AV275" s="105"/>
      <c r="AW275" s="105"/>
      <c r="AX275" s="105"/>
      <c r="AY275" s="105"/>
      <c r="AZ275" s="105"/>
      <c r="BA275" s="105"/>
      <c r="BB275" s="105"/>
      <c r="BC275" s="105"/>
      <c r="BD275" s="105"/>
      <c r="BE275" s="105"/>
      <c r="BF275" s="105"/>
      <c r="BG275" s="105"/>
      <c r="BH275" s="105"/>
      <c r="BI275" s="105"/>
      <c r="BJ275" s="105"/>
      <c r="BK275" s="105"/>
      <c r="BL275" s="105"/>
      <c r="BM275" s="105"/>
      <c r="BN275" s="105"/>
      <c r="BO275" s="105"/>
      <c r="BP275" s="105"/>
      <c r="BQ275" s="105"/>
      <c r="BR275" s="105"/>
      <c r="BS275" s="105"/>
      <c r="BT275" s="105"/>
      <c r="BU275" s="105"/>
      <c r="BV275" s="105"/>
      <c r="BW275" s="105"/>
      <c r="BX275" s="105"/>
      <c r="BY275" s="105"/>
      <c r="BZ275" s="105"/>
      <c r="CA275" s="158"/>
      <c r="CB275" s="158"/>
      <c r="CC275" s="158"/>
      <c r="CD275" s="158"/>
      <c r="CE275" s="158"/>
      <c r="CF275" s="105"/>
      <c r="CG275" s="156"/>
      <c r="CH275" s="156"/>
      <c r="CI275" s="156"/>
      <c r="CJ275" s="156"/>
      <c r="CK275" s="105"/>
      <c r="CL275" s="156"/>
      <c r="CM275" s="156"/>
      <c r="CN275" s="105"/>
    </row>
    <row r="276" ht="9.0" customHeight="1">
      <c r="A276" s="152">
        <f t="shared" si="22"/>
        <v>1</v>
      </c>
      <c r="B276" s="93"/>
      <c r="C276" s="99"/>
      <c r="D276" s="159"/>
      <c r="E276" s="160"/>
      <c r="F276" s="155"/>
      <c r="G276" s="105"/>
      <c r="H276" s="105"/>
      <c r="I276" s="156"/>
      <c r="J276" s="156"/>
      <c r="K276" s="156"/>
      <c r="L276" s="156"/>
      <c r="M276" s="156"/>
      <c r="N276" s="156"/>
      <c r="O276" s="156"/>
      <c r="P276" s="156"/>
      <c r="Q276" s="156"/>
      <c r="R276" s="156"/>
      <c r="S276" s="156"/>
      <c r="T276" s="156"/>
      <c r="U276" s="157"/>
      <c r="V276" s="105"/>
      <c r="W276" s="156"/>
      <c r="X276" s="156"/>
      <c r="Y276" s="156"/>
      <c r="Z276" s="156"/>
      <c r="AA276" s="156"/>
      <c r="AB276" s="156"/>
      <c r="AC276" s="156"/>
      <c r="AD276" s="156"/>
      <c r="AE276" s="156"/>
      <c r="AF276" s="156"/>
      <c r="AG276" s="156"/>
      <c r="AH276" s="156"/>
      <c r="AI276" s="157"/>
      <c r="AJ276" s="105"/>
      <c r="AK276" s="105"/>
      <c r="AL276" s="105"/>
      <c r="AM276" s="105"/>
      <c r="AN276" s="157"/>
      <c r="AO276" s="105"/>
      <c r="AP276" s="105"/>
      <c r="AQ276" s="105"/>
      <c r="AR276" s="105"/>
      <c r="AS276" s="105"/>
      <c r="AT276" s="105"/>
      <c r="AU276" s="105"/>
      <c r="AV276" s="105"/>
      <c r="AW276" s="105"/>
      <c r="AX276" s="105"/>
      <c r="AY276" s="105"/>
      <c r="AZ276" s="105"/>
      <c r="BA276" s="105"/>
      <c r="BB276" s="105"/>
      <c r="BC276" s="105"/>
      <c r="BD276" s="105"/>
      <c r="BE276" s="105"/>
      <c r="BF276" s="105"/>
      <c r="BG276" s="105"/>
      <c r="BH276" s="105"/>
      <c r="BI276" s="105"/>
      <c r="BJ276" s="105"/>
      <c r="BK276" s="105"/>
      <c r="BL276" s="105"/>
      <c r="BM276" s="105"/>
      <c r="BN276" s="105"/>
      <c r="BO276" s="105"/>
      <c r="BP276" s="105"/>
      <c r="BQ276" s="105"/>
      <c r="BR276" s="105"/>
      <c r="BS276" s="105"/>
      <c r="BT276" s="105"/>
      <c r="BU276" s="105"/>
      <c r="BV276" s="105"/>
      <c r="BW276" s="105"/>
      <c r="BX276" s="105"/>
      <c r="BY276" s="105"/>
      <c r="BZ276" s="105"/>
      <c r="CA276" s="158"/>
      <c r="CB276" s="158"/>
      <c r="CC276" s="105" t="str">
        <f>IF($C276="","",AI276*$F$2)</f>
        <v/>
      </c>
      <c r="CD276" s="105" t="str">
        <f>IF($C276="","",U277*$F$2)</f>
        <v/>
      </c>
      <c r="CE276" s="158"/>
      <c r="CF276" s="105"/>
      <c r="CG276" s="156"/>
      <c r="CH276" s="156"/>
      <c r="CI276" s="156"/>
      <c r="CJ276" s="156"/>
      <c r="CK276" s="105"/>
      <c r="CL276" s="156"/>
      <c r="CM276" s="156"/>
      <c r="CN276" s="105"/>
    </row>
    <row r="277" ht="9.0" customHeight="1">
      <c r="A277" s="152">
        <f t="shared" si="22"/>
        <v>1</v>
      </c>
      <c r="B277" s="93"/>
      <c r="C277" s="99"/>
      <c r="D277" s="159"/>
      <c r="E277" s="160"/>
      <c r="F277" s="155"/>
      <c r="G277" s="105"/>
      <c r="H277" s="105"/>
      <c r="I277" s="156"/>
      <c r="J277" s="156"/>
      <c r="K277" s="156"/>
      <c r="L277" s="156"/>
      <c r="M277" s="156"/>
      <c r="N277" s="156"/>
      <c r="O277" s="156"/>
      <c r="P277" s="156"/>
      <c r="Q277" s="156"/>
      <c r="R277" s="156"/>
      <c r="S277" s="156"/>
      <c r="T277" s="156"/>
      <c r="U277" s="157"/>
      <c r="V277" s="105"/>
      <c r="W277" s="156"/>
      <c r="X277" s="156"/>
      <c r="Y277" s="156"/>
      <c r="Z277" s="156"/>
      <c r="AA277" s="156"/>
      <c r="AB277" s="156"/>
      <c r="AC277" s="156"/>
      <c r="AD277" s="156"/>
      <c r="AE277" s="156"/>
      <c r="AF277" s="156"/>
      <c r="AG277" s="156"/>
      <c r="AH277" s="156"/>
      <c r="AI277" s="157"/>
      <c r="AJ277" s="105"/>
      <c r="AK277" s="105"/>
      <c r="AL277" s="105"/>
      <c r="AM277" s="105"/>
      <c r="AN277" s="157"/>
      <c r="AO277" s="105"/>
      <c r="AP277" s="105"/>
      <c r="AQ277" s="105"/>
      <c r="AR277" s="105"/>
      <c r="AS277" s="105"/>
      <c r="AT277" s="105"/>
      <c r="AU277" s="105"/>
      <c r="AV277" s="105"/>
      <c r="AW277" s="105"/>
      <c r="AX277" s="105"/>
      <c r="AY277" s="105"/>
      <c r="AZ277" s="105"/>
      <c r="BA277" s="105"/>
      <c r="BB277" s="105"/>
      <c r="BC277" s="105"/>
      <c r="BD277" s="105"/>
      <c r="BE277" s="105"/>
      <c r="BF277" s="105"/>
      <c r="BG277" s="105"/>
      <c r="BH277" s="105"/>
      <c r="BI277" s="105"/>
      <c r="BJ277" s="105"/>
      <c r="BK277" s="105"/>
      <c r="BL277" s="105"/>
      <c r="BM277" s="105"/>
      <c r="BN277" s="105"/>
      <c r="BO277" s="105"/>
      <c r="BP277" s="105"/>
      <c r="BQ277" s="105"/>
      <c r="BR277" s="105"/>
      <c r="BS277" s="105"/>
      <c r="BT277" s="105"/>
      <c r="BU277" s="105"/>
      <c r="BV277" s="105"/>
      <c r="BW277" s="105"/>
      <c r="BX277" s="105"/>
      <c r="BY277" s="105"/>
      <c r="BZ277" s="105"/>
      <c r="CA277" s="158"/>
      <c r="CB277" s="158"/>
      <c r="CC277" s="158"/>
      <c r="CD277" s="158"/>
      <c r="CE277" s="158"/>
      <c r="CF277" s="105"/>
      <c r="CG277" s="156"/>
      <c r="CH277" s="156"/>
      <c r="CI277" s="156"/>
      <c r="CJ277" s="156"/>
      <c r="CK277" s="105"/>
      <c r="CL277" s="156"/>
      <c r="CM277" s="156"/>
      <c r="CN277" s="105"/>
    </row>
    <row r="278" ht="9.0" customHeight="1">
      <c r="A278" s="152">
        <f t="shared" si="22"/>
        <v>0</v>
      </c>
      <c r="B278" s="93"/>
      <c r="C278" s="99"/>
      <c r="D278" s="159"/>
      <c r="E278" s="160"/>
      <c r="F278" s="155"/>
      <c r="G278" s="105"/>
      <c r="H278" s="105"/>
      <c r="I278" s="156"/>
      <c r="J278" s="156"/>
      <c r="K278" s="156"/>
      <c r="L278" s="156"/>
      <c r="M278" s="156"/>
      <c r="N278" s="156"/>
      <c r="O278" s="156"/>
      <c r="P278" s="156"/>
      <c r="Q278" s="156"/>
      <c r="R278" s="156"/>
      <c r="S278" s="156"/>
      <c r="T278" s="156"/>
      <c r="U278" s="157"/>
      <c r="V278" s="105"/>
      <c r="W278" s="156"/>
      <c r="X278" s="156"/>
      <c r="Y278" s="156"/>
      <c r="Z278" s="156"/>
      <c r="AA278" s="156"/>
      <c r="AB278" s="156"/>
      <c r="AC278" s="156"/>
      <c r="AD278" s="156"/>
      <c r="AE278" s="156"/>
      <c r="AF278" s="156"/>
      <c r="AG278" s="156"/>
      <c r="AH278" s="156"/>
      <c r="AI278" s="157"/>
      <c r="AJ278" s="105"/>
      <c r="AK278" s="105"/>
      <c r="AL278" s="105"/>
      <c r="AM278" s="105"/>
      <c r="AN278" s="157"/>
      <c r="AO278" s="105"/>
      <c r="AP278" s="105"/>
      <c r="AQ278" s="105"/>
      <c r="AR278" s="105"/>
      <c r="AS278" s="105"/>
      <c r="AT278" s="105"/>
      <c r="AU278" s="105"/>
      <c r="AV278" s="105"/>
      <c r="AW278" s="105"/>
      <c r="AX278" s="105"/>
      <c r="AY278" s="105"/>
      <c r="AZ278" s="105"/>
      <c r="BA278" s="105"/>
      <c r="BB278" s="105"/>
      <c r="BC278" s="105"/>
      <c r="BD278" s="105"/>
      <c r="BE278" s="105"/>
      <c r="BF278" s="105"/>
      <c r="BG278" s="105"/>
      <c r="BH278" s="105"/>
      <c r="BI278" s="105"/>
      <c r="BJ278" s="105"/>
      <c r="BK278" s="105"/>
      <c r="BL278" s="105"/>
      <c r="BM278" s="105"/>
      <c r="BN278" s="105"/>
      <c r="BO278" s="105"/>
      <c r="BP278" s="105"/>
      <c r="BQ278" s="105"/>
      <c r="BR278" s="105"/>
      <c r="BS278" s="105"/>
      <c r="BT278" s="105"/>
      <c r="BU278" s="105"/>
      <c r="BV278" s="105"/>
      <c r="BW278" s="105"/>
      <c r="BX278" s="105"/>
      <c r="BY278" s="105"/>
      <c r="BZ278" s="105"/>
      <c r="CA278" s="158"/>
      <c r="CB278" s="158"/>
      <c r="CC278" s="105" t="str">
        <f>IF($C278="","",AI278*$F$2)</f>
        <v/>
      </c>
      <c r="CD278" s="105" t="str">
        <f>IF($C278="","",U279*$F$2)</f>
        <v/>
      </c>
      <c r="CE278" s="158"/>
      <c r="CF278" s="105"/>
      <c r="CG278" s="156"/>
      <c r="CH278" s="156"/>
      <c r="CI278" s="156"/>
      <c r="CJ278" s="156"/>
      <c r="CK278" s="105"/>
      <c r="CL278" s="156"/>
      <c r="CM278" s="156"/>
      <c r="CN278" s="105"/>
    </row>
    <row r="279" ht="9.0" customHeight="1">
      <c r="A279" s="152">
        <f t="shared" si="22"/>
        <v>0</v>
      </c>
      <c r="B279" s="93"/>
      <c r="C279" s="99"/>
      <c r="D279" s="159"/>
      <c r="E279" s="160"/>
      <c r="F279" s="155"/>
      <c r="G279" s="105"/>
      <c r="H279" s="105"/>
      <c r="I279" s="156"/>
      <c r="J279" s="156"/>
      <c r="K279" s="156"/>
      <c r="L279" s="156"/>
      <c r="M279" s="156"/>
      <c r="N279" s="156"/>
      <c r="O279" s="156"/>
      <c r="P279" s="156"/>
      <c r="Q279" s="156"/>
      <c r="R279" s="156"/>
      <c r="S279" s="156"/>
      <c r="T279" s="156"/>
      <c r="U279" s="157"/>
      <c r="V279" s="105"/>
      <c r="W279" s="156"/>
      <c r="X279" s="156"/>
      <c r="Y279" s="156"/>
      <c r="Z279" s="156"/>
      <c r="AA279" s="156"/>
      <c r="AB279" s="156"/>
      <c r="AC279" s="156"/>
      <c r="AD279" s="156"/>
      <c r="AE279" s="156"/>
      <c r="AF279" s="156"/>
      <c r="AG279" s="156"/>
      <c r="AH279" s="156"/>
      <c r="AI279" s="157"/>
      <c r="AJ279" s="105"/>
      <c r="AK279" s="105"/>
      <c r="AL279" s="105"/>
      <c r="AM279" s="105"/>
      <c r="AN279" s="157"/>
      <c r="AO279" s="105"/>
      <c r="AP279" s="105"/>
      <c r="AQ279" s="105"/>
      <c r="AR279" s="105"/>
      <c r="AS279" s="105"/>
      <c r="AT279" s="105"/>
      <c r="AU279" s="105"/>
      <c r="AV279" s="105"/>
      <c r="AW279" s="105"/>
      <c r="AX279" s="105"/>
      <c r="AY279" s="105"/>
      <c r="AZ279" s="105"/>
      <c r="BA279" s="105"/>
      <c r="BB279" s="105"/>
      <c r="BC279" s="105"/>
      <c r="BD279" s="105"/>
      <c r="BE279" s="105"/>
      <c r="BF279" s="105"/>
      <c r="BG279" s="105"/>
      <c r="BH279" s="105"/>
      <c r="BI279" s="105"/>
      <c r="BJ279" s="105"/>
      <c r="BK279" s="105"/>
      <c r="BL279" s="105"/>
      <c r="BM279" s="105"/>
      <c r="BN279" s="105"/>
      <c r="BO279" s="105"/>
      <c r="BP279" s="105"/>
      <c r="BQ279" s="105"/>
      <c r="BR279" s="105"/>
      <c r="BS279" s="105"/>
      <c r="BT279" s="105"/>
      <c r="BU279" s="105"/>
      <c r="BV279" s="105"/>
      <c r="BW279" s="105"/>
      <c r="BX279" s="105"/>
      <c r="BY279" s="105"/>
      <c r="BZ279" s="105"/>
      <c r="CA279" s="158"/>
      <c r="CB279" s="158"/>
      <c r="CC279" s="158"/>
      <c r="CD279" s="158"/>
      <c r="CE279" s="158"/>
      <c r="CF279" s="105"/>
      <c r="CG279" s="156"/>
      <c r="CH279" s="156"/>
      <c r="CI279" s="156"/>
      <c r="CJ279" s="156"/>
      <c r="CK279" s="105"/>
      <c r="CL279" s="156"/>
      <c r="CM279" s="156"/>
      <c r="CN279" s="105"/>
    </row>
    <row r="280" ht="9.0" customHeight="1">
      <c r="A280" s="152">
        <f t="shared" si="22"/>
        <v>1</v>
      </c>
      <c r="B280" s="93"/>
      <c r="C280" s="99"/>
      <c r="D280" s="159"/>
      <c r="E280" s="160"/>
      <c r="F280" s="155"/>
      <c r="G280" s="105"/>
      <c r="H280" s="105"/>
      <c r="I280" s="156"/>
      <c r="J280" s="156"/>
      <c r="K280" s="156"/>
      <c r="L280" s="156"/>
      <c r="M280" s="156"/>
      <c r="N280" s="156"/>
      <c r="O280" s="156"/>
      <c r="P280" s="156"/>
      <c r="Q280" s="156"/>
      <c r="R280" s="156"/>
      <c r="S280" s="156"/>
      <c r="T280" s="156"/>
      <c r="U280" s="157"/>
      <c r="V280" s="105"/>
      <c r="W280" s="156"/>
      <c r="X280" s="156"/>
      <c r="Y280" s="156"/>
      <c r="Z280" s="156"/>
      <c r="AA280" s="156"/>
      <c r="AB280" s="156"/>
      <c r="AC280" s="156"/>
      <c r="AD280" s="156"/>
      <c r="AE280" s="156"/>
      <c r="AF280" s="156"/>
      <c r="AG280" s="156"/>
      <c r="AH280" s="156"/>
      <c r="AI280" s="157"/>
      <c r="AJ280" s="105"/>
      <c r="AK280" s="105"/>
      <c r="AL280" s="105"/>
      <c r="AM280" s="105"/>
      <c r="AN280" s="157"/>
      <c r="AO280" s="105"/>
      <c r="AP280" s="105"/>
      <c r="AQ280" s="105"/>
      <c r="AR280" s="105"/>
      <c r="AS280" s="105"/>
      <c r="AT280" s="105"/>
      <c r="AU280" s="105"/>
      <c r="AV280" s="105"/>
      <c r="AW280" s="105"/>
      <c r="AX280" s="105"/>
      <c r="AY280" s="105"/>
      <c r="AZ280" s="105"/>
      <c r="BA280" s="105"/>
      <c r="BB280" s="105"/>
      <c r="BC280" s="105"/>
      <c r="BD280" s="105"/>
      <c r="BE280" s="105"/>
      <c r="BF280" s="105"/>
      <c r="BG280" s="105"/>
      <c r="BH280" s="105"/>
      <c r="BI280" s="105"/>
      <c r="BJ280" s="105"/>
      <c r="BK280" s="105"/>
      <c r="BL280" s="105"/>
      <c r="BM280" s="105"/>
      <c r="BN280" s="105"/>
      <c r="BO280" s="105"/>
      <c r="BP280" s="105"/>
      <c r="BQ280" s="105"/>
      <c r="BR280" s="105"/>
      <c r="BS280" s="105"/>
      <c r="BT280" s="105"/>
      <c r="BU280" s="105"/>
      <c r="BV280" s="105"/>
      <c r="BW280" s="105"/>
      <c r="BX280" s="105"/>
      <c r="BY280" s="105"/>
      <c r="BZ280" s="105"/>
      <c r="CA280" s="158"/>
      <c r="CB280" s="158"/>
      <c r="CC280" s="105" t="str">
        <f>IF($C280="","",AI280*$F$2)</f>
        <v/>
      </c>
      <c r="CD280" s="105" t="str">
        <f>IF($C280="","",U281*$F$2)</f>
        <v/>
      </c>
      <c r="CE280" s="158"/>
      <c r="CF280" s="105"/>
      <c r="CG280" s="156"/>
      <c r="CH280" s="156"/>
      <c r="CI280" s="156"/>
      <c r="CJ280" s="156"/>
      <c r="CK280" s="105"/>
      <c r="CL280" s="156"/>
      <c r="CM280" s="156"/>
      <c r="CN280" s="105"/>
    </row>
    <row r="281" ht="9.0" customHeight="1">
      <c r="A281" s="152">
        <f t="shared" si="22"/>
        <v>1</v>
      </c>
      <c r="B281" s="93"/>
      <c r="C281" s="99"/>
      <c r="D281" s="159"/>
      <c r="E281" s="160"/>
      <c r="F281" s="155"/>
      <c r="G281" s="105"/>
      <c r="H281" s="105"/>
      <c r="I281" s="156"/>
      <c r="J281" s="156"/>
      <c r="K281" s="156"/>
      <c r="L281" s="156"/>
      <c r="M281" s="156"/>
      <c r="N281" s="156"/>
      <c r="O281" s="156"/>
      <c r="P281" s="156"/>
      <c r="Q281" s="156"/>
      <c r="R281" s="156"/>
      <c r="S281" s="156"/>
      <c r="T281" s="156"/>
      <c r="U281" s="157"/>
      <c r="V281" s="105"/>
      <c r="W281" s="156"/>
      <c r="X281" s="156"/>
      <c r="Y281" s="156"/>
      <c r="Z281" s="156"/>
      <c r="AA281" s="156"/>
      <c r="AB281" s="156"/>
      <c r="AC281" s="156"/>
      <c r="AD281" s="156"/>
      <c r="AE281" s="156"/>
      <c r="AF281" s="156"/>
      <c r="AG281" s="156"/>
      <c r="AH281" s="156"/>
      <c r="AI281" s="157"/>
      <c r="AJ281" s="105"/>
      <c r="AK281" s="105"/>
      <c r="AL281" s="105"/>
      <c r="AM281" s="105"/>
      <c r="AN281" s="157"/>
      <c r="AO281" s="105"/>
      <c r="AP281" s="105"/>
      <c r="AQ281" s="105"/>
      <c r="AR281" s="105"/>
      <c r="AS281" s="105"/>
      <c r="AT281" s="105"/>
      <c r="AU281" s="105"/>
      <c r="AV281" s="105"/>
      <c r="AW281" s="105"/>
      <c r="AX281" s="105"/>
      <c r="AY281" s="105"/>
      <c r="AZ281" s="105"/>
      <c r="BA281" s="105"/>
      <c r="BB281" s="105"/>
      <c r="BC281" s="105"/>
      <c r="BD281" s="105"/>
      <c r="BE281" s="105"/>
      <c r="BF281" s="105"/>
      <c r="BG281" s="105"/>
      <c r="BH281" s="105"/>
      <c r="BI281" s="105"/>
      <c r="BJ281" s="105"/>
      <c r="BK281" s="105"/>
      <c r="BL281" s="105"/>
      <c r="BM281" s="105"/>
      <c r="BN281" s="105"/>
      <c r="BO281" s="105"/>
      <c r="BP281" s="105"/>
      <c r="BQ281" s="105"/>
      <c r="BR281" s="105"/>
      <c r="BS281" s="105"/>
      <c r="BT281" s="105"/>
      <c r="BU281" s="105"/>
      <c r="BV281" s="105"/>
      <c r="BW281" s="105"/>
      <c r="BX281" s="105"/>
      <c r="BY281" s="105"/>
      <c r="BZ281" s="105"/>
      <c r="CA281" s="158"/>
      <c r="CB281" s="158"/>
      <c r="CC281" s="158"/>
      <c r="CD281" s="158"/>
      <c r="CE281" s="158"/>
      <c r="CF281" s="105"/>
      <c r="CG281" s="156"/>
      <c r="CH281" s="156"/>
      <c r="CI281" s="156"/>
      <c r="CJ281" s="156"/>
      <c r="CK281" s="105"/>
      <c r="CL281" s="156"/>
      <c r="CM281" s="156"/>
      <c r="CN281" s="105"/>
    </row>
    <row r="282" ht="9.0" customHeight="1">
      <c r="A282" s="152">
        <f t="shared" si="22"/>
        <v>0</v>
      </c>
      <c r="B282" s="93"/>
      <c r="C282" s="99"/>
      <c r="D282" s="159"/>
      <c r="E282" s="160"/>
      <c r="F282" s="155"/>
      <c r="G282" s="105"/>
      <c r="H282" s="105"/>
      <c r="I282" s="156"/>
      <c r="J282" s="156"/>
      <c r="K282" s="156"/>
      <c r="L282" s="156"/>
      <c r="M282" s="156"/>
      <c r="N282" s="156"/>
      <c r="O282" s="156"/>
      <c r="P282" s="156"/>
      <c r="Q282" s="156"/>
      <c r="R282" s="156"/>
      <c r="S282" s="156"/>
      <c r="T282" s="156"/>
      <c r="U282" s="157"/>
      <c r="V282" s="105"/>
      <c r="W282" s="156"/>
      <c r="X282" s="156"/>
      <c r="Y282" s="156"/>
      <c r="Z282" s="156"/>
      <c r="AA282" s="156"/>
      <c r="AB282" s="156"/>
      <c r="AC282" s="156"/>
      <c r="AD282" s="156"/>
      <c r="AE282" s="156"/>
      <c r="AF282" s="156"/>
      <c r="AG282" s="156"/>
      <c r="AH282" s="156"/>
      <c r="AI282" s="157"/>
      <c r="AJ282" s="105"/>
      <c r="AK282" s="105"/>
      <c r="AL282" s="105"/>
      <c r="AM282" s="105"/>
      <c r="AN282" s="157"/>
      <c r="AO282" s="105"/>
      <c r="AP282" s="105"/>
      <c r="AQ282" s="105"/>
      <c r="AR282" s="105"/>
      <c r="AS282" s="105"/>
      <c r="AT282" s="105"/>
      <c r="AU282" s="105"/>
      <c r="AV282" s="105"/>
      <c r="AW282" s="105"/>
      <c r="AX282" s="105"/>
      <c r="AY282" s="105"/>
      <c r="AZ282" s="105"/>
      <c r="BA282" s="105"/>
      <c r="BB282" s="105"/>
      <c r="BC282" s="105"/>
      <c r="BD282" s="105"/>
      <c r="BE282" s="105"/>
      <c r="BF282" s="105"/>
      <c r="BG282" s="105"/>
      <c r="BH282" s="105"/>
      <c r="BI282" s="105"/>
      <c r="BJ282" s="105"/>
      <c r="BK282" s="105"/>
      <c r="BL282" s="105"/>
      <c r="BM282" s="105"/>
      <c r="BN282" s="105"/>
      <c r="BO282" s="105"/>
      <c r="BP282" s="105"/>
      <c r="BQ282" s="105"/>
      <c r="BR282" s="105"/>
      <c r="BS282" s="105"/>
      <c r="BT282" s="105"/>
      <c r="BU282" s="105"/>
      <c r="BV282" s="105"/>
      <c r="BW282" s="105"/>
      <c r="BX282" s="105"/>
      <c r="BY282" s="105"/>
      <c r="BZ282" s="105"/>
      <c r="CA282" s="158"/>
      <c r="CB282" s="158"/>
      <c r="CC282" s="105" t="str">
        <f>IF($C282="","",AI282*$F$2)</f>
        <v/>
      </c>
      <c r="CD282" s="105" t="str">
        <f>IF($C282="","",U283*$F$2)</f>
        <v/>
      </c>
      <c r="CE282" s="158"/>
      <c r="CF282" s="105"/>
      <c r="CG282" s="156"/>
      <c r="CH282" s="156"/>
      <c r="CI282" s="156"/>
      <c r="CJ282" s="156"/>
      <c r="CK282" s="105"/>
      <c r="CL282" s="156"/>
      <c r="CM282" s="156"/>
      <c r="CN282" s="105"/>
    </row>
    <row r="283" ht="9.0" customHeight="1">
      <c r="A283" s="152">
        <f t="shared" si="22"/>
        <v>0</v>
      </c>
      <c r="B283" s="93"/>
      <c r="C283" s="99"/>
      <c r="D283" s="159"/>
      <c r="E283" s="160"/>
      <c r="F283" s="155"/>
      <c r="G283" s="105"/>
      <c r="H283" s="105"/>
      <c r="I283" s="156"/>
      <c r="J283" s="156"/>
      <c r="K283" s="156"/>
      <c r="L283" s="156"/>
      <c r="M283" s="156"/>
      <c r="N283" s="156"/>
      <c r="O283" s="156"/>
      <c r="P283" s="156"/>
      <c r="Q283" s="156"/>
      <c r="R283" s="156"/>
      <c r="S283" s="156"/>
      <c r="T283" s="156"/>
      <c r="U283" s="157"/>
      <c r="V283" s="105"/>
      <c r="W283" s="156"/>
      <c r="X283" s="156"/>
      <c r="Y283" s="156"/>
      <c r="Z283" s="156"/>
      <c r="AA283" s="156"/>
      <c r="AB283" s="156"/>
      <c r="AC283" s="156"/>
      <c r="AD283" s="156"/>
      <c r="AE283" s="156"/>
      <c r="AF283" s="156"/>
      <c r="AG283" s="156"/>
      <c r="AH283" s="156"/>
      <c r="AI283" s="157"/>
      <c r="AJ283" s="105"/>
      <c r="AK283" s="105"/>
      <c r="AL283" s="105"/>
      <c r="AM283" s="105"/>
      <c r="AN283" s="157"/>
      <c r="AO283" s="105"/>
      <c r="AP283" s="105"/>
      <c r="AQ283" s="105"/>
      <c r="AR283" s="105"/>
      <c r="AS283" s="105"/>
      <c r="AT283" s="105"/>
      <c r="AU283" s="105"/>
      <c r="AV283" s="105"/>
      <c r="AW283" s="105"/>
      <c r="AX283" s="105"/>
      <c r="AY283" s="105"/>
      <c r="AZ283" s="105"/>
      <c r="BA283" s="105"/>
      <c r="BB283" s="105"/>
      <c r="BC283" s="105"/>
      <c r="BD283" s="105"/>
      <c r="BE283" s="105"/>
      <c r="BF283" s="105"/>
      <c r="BG283" s="105"/>
      <c r="BH283" s="105"/>
      <c r="BI283" s="105"/>
      <c r="BJ283" s="105"/>
      <c r="BK283" s="105"/>
      <c r="BL283" s="105"/>
      <c r="BM283" s="105"/>
      <c r="BN283" s="105"/>
      <c r="BO283" s="105"/>
      <c r="BP283" s="105"/>
      <c r="BQ283" s="105"/>
      <c r="BR283" s="105"/>
      <c r="BS283" s="105"/>
      <c r="BT283" s="105"/>
      <c r="BU283" s="105"/>
      <c r="BV283" s="105"/>
      <c r="BW283" s="105"/>
      <c r="BX283" s="105"/>
      <c r="BY283" s="105"/>
      <c r="BZ283" s="105"/>
      <c r="CA283" s="158"/>
      <c r="CB283" s="158"/>
      <c r="CC283" s="158"/>
      <c r="CD283" s="158"/>
      <c r="CE283" s="158"/>
      <c r="CF283" s="105"/>
      <c r="CG283" s="156"/>
      <c r="CH283" s="156"/>
      <c r="CI283" s="156"/>
      <c r="CJ283" s="156"/>
      <c r="CK283" s="105"/>
      <c r="CL283" s="156"/>
      <c r="CM283" s="156"/>
      <c r="CN283" s="105"/>
    </row>
    <row r="284" ht="9.0" customHeight="1">
      <c r="A284" s="152">
        <f t="shared" si="22"/>
        <v>1</v>
      </c>
      <c r="B284" s="93"/>
      <c r="C284" s="99"/>
      <c r="D284" s="159"/>
      <c r="E284" s="160"/>
      <c r="F284" s="155"/>
      <c r="G284" s="105"/>
      <c r="H284" s="105"/>
      <c r="I284" s="156"/>
      <c r="J284" s="156"/>
      <c r="K284" s="156"/>
      <c r="L284" s="156"/>
      <c r="M284" s="156"/>
      <c r="N284" s="156"/>
      <c r="O284" s="156"/>
      <c r="P284" s="156"/>
      <c r="Q284" s="156"/>
      <c r="R284" s="156"/>
      <c r="S284" s="156"/>
      <c r="T284" s="156"/>
      <c r="U284" s="157"/>
      <c r="V284" s="105"/>
      <c r="W284" s="156"/>
      <c r="X284" s="156"/>
      <c r="Y284" s="156"/>
      <c r="Z284" s="156"/>
      <c r="AA284" s="156"/>
      <c r="AB284" s="156"/>
      <c r="AC284" s="156"/>
      <c r="AD284" s="156"/>
      <c r="AE284" s="156"/>
      <c r="AF284" s="156"/>
      <c r="AG284" s="156"/>
      <c r="AH284" s="156"/>
      <c r="AI284" s="157"/>
      <c r="AJ284" s="105"/>
      <c r="AK284" s="105"/>
      <c r="AL284" s="105"/>
      <c r="AM284" s="105"/>
      <c r="AN284" s="157"/>
      <c r="AO284" s="105"/>
      <c r="AP284" s="105"/>
      <c r="AQ284" s="105"/>
      <c r="AR284" s="105"/>
      <c r="AS284" s="105"/>
      <c r="AT284" s="105"/>
      <c r="AU284" s="105"/>
      <c r="AV284" s="105"/>
      <c r="AW284" s="105"/>
      <c r="AX284" s="105"/>
      <c r="AY284" s="105"/>
      <c r="AZ284" s="105"/>
      <c r="BA284" s="105"/>
      <c r="BB284" s="105"/>
      <c r="BC284" s="105"/>
      <c r="BD284" s="105"/>
      <c r="BE284" s="105"/>
      <c r="BF284" s="105"/>
      <c r="BG284" s="105"/>
      <c r="BH284" s="105"/>
      <c r="BI284" s="105"/>
      <c r="BJ284" s="105"/>
      <c r="BK284" s="105"/>
      <c r="BL284" s="105"/>
      <c r="BM284" s="105"/>
      <c r="BN284" s="105"/>
      <c r="BO284" s="105"/>
      <c r="BP284" s="105"/>
      <c r="BQ284" s="105"/>
      <c r="BR284" s="105"/>
      <c r="BS284" s="105"/>
      <c r="BT284" s="105"/>
      <c r="BU284" s="105"/>
      <c r="BV284" s="105"/>
      <c r="BW284" s="105"/>
      <c r="BX284" s="105"/>
      <c r="BY284" s="105"/>
      <c r="BZ284" s="105"/>
      <c r="CA284" s="158"/>
      <c r="CB284" s="158"/>
      <c r="CC284" s="105" t="str">
        <f>IF($C284="","",AI284*$F$2)</f>
        <v/>
      </c>
      <c r="CD284" s="105" t="str">
        <f>IF($C284="","",U285*$F$2)</f>
        <v/>
      </c>
      <c r="CE284" s="158"/>
      <c r="CF284" s="105"/>
      <c r="CG284" s="156"/>
      <c r="CH284" s="156"/>
      <c r="CI284" s="156"/>
      <c r="CJ284" s="156"/>
      <c r="CK284" s="105"/>
      <c r="CL284" s="156"/>
      <c r="CM284" s="156"/>
      <c r="CN284" s="105"/>
    </row>
    <row r="285" ht="9.0" customHeight="1">
      <c r="A285" s="152">
        <f t="shared" si="22"/>
        <v>1</v>
      </c>
      <c r="B285" s="93"/>
      <c r="C285" s="99"/>
      <c r="D285" s="159"/>
      <c r="E285" s="160"/>
      <c r="F285" s="155"/>
      <c r="G285" s="105"/>
      <c r="H285" s="105"/>
      <c r="I285" s="156"/>
      <c r="J285" s="156"/>
      <c r="K285" s="156"/>
      <c r="L285" s="156"/>
      <c r="M285" s="156"/>
      <c r="N285" s="156"/>
      <c r="O285" s="156"/>
      <c r="P285" s="156"/>
      <c r="Q285" s="156"/>
      <c r="R285" s="156"/>
      <c r="S285" s="156"/>
      <c r="T285" s="156"/>
      <c r="U285" s="157"/>
      <c r="V285" s="105"/>
      <c r="W285" s="156"/>
      <c r="X285" s="156"/>
      <c r="Y285" s="156"/>
      <c r="Z285" s="156"/>
      <c r="AA285" s="156"/>
      <c r="AB285" s="156"/>
      <c r="AC285" s="156"/>
      <c r="AD285" s="156"/>
      <c r="AE285" s="156"/>
      <c r="AF285" s="156"/>
      <c r="AG285" s="156"/>
      <c r="AH285" s="156"/>
      <c r="AI285" s="157"/>
      <c r="AJ285" s="105"/>
      <c r="AK285" s="105"/>
      <c r="AL285" s="105"/>
      <c r="AM285" s="105"/>
      <c r="AN285" s="157"/>
      <c r="AO285" s="105"/>
      <c r="AP285" s="105"/>
      <c r="AQ285" s="105"/>
      <c r="AR285" s="105"/>
      <c r="AS285" s="105"/>
      <c r="AT285" s="105"/>
      <c r="AU285" s="105"/>
      <c r="AV285" s="105"/>
      <c r="AW285" s="105"/>
      <c r="AX285" s="105"/>
      <c r="AY285" s="105"/>
      <c r="AZ285" s="105"/>
      <c r="BA285" s="105"/>
      <c r="BB285" s="105"/>
      <c r="BC285" s="105"/>
      <c r="BD285" s="105"/>
      <c r="BE285" s="105"/>
      <c r="BF285" s="105"/>
      <c r="BG285" s="105"/>
      <c r="BH285" s="105"/>
      <c r="BI285" s="105"/>
      <c r="BJ285" s="105"/>
      <c r="BK285" s="105"/>
      <c r="BL285" s="105"/>
      <c r="BM285" s="105"/>
      <c r="BN285" s="105"/>
      <c r="BO285" s="105"/>
      <c r="BP285" s="105"/>
      <c r="BQ285" s="105"/>
      <c r="BR285" s="105"/>
      <c r="BS285" s="105"/>
      <c r="BT285" s="105"/>
      <c r="BU285" s="105"/>
      <c r="BV285" s="105"/>
      <c r="BW285" s="105"/>
      <c r="BX285" s="105"/>
      <c r="BY285" s="105"/>
      <c r="BZ285" s="105"/>
      <c r="CA285" s="158"/>
      <c r="CB285" s="158"/>
      <c r="CC285" s="158"/>
      <c r="CD285" s="158"/>
      <c r="CE285" s="158"/>
      <c r="CF285" s="105"/>
      <c r="CG285" s="156"/>
      <c r="CH285" s="156"/>
      <c r="CI285" s="156"/>
      <c r="CJ285" s="156"/>
      <c r="CK285" s="105"/>
      <c r="CL285" s="156"/>
      <c r="CM285" s="156"/>
      <c r="CN285" s="105"/>
    </row>
    <row r="286" ht="9.0" customHeight="1">
      <c r="A286" s="152">
        <f t="shared" si="22"/>
        <v>0</v>
      </c>
      <c r="B286" s="93"/>
      <c r="C286" s="99"/>
      <c r="D286" s="159"/>
      <c r="E286" s="160"/>
      <c r="F286" s="155"/>
      <c r="G286" s="105"/>
      <c r="H286" s="105"/>
      <c r="I286" s="156"/>
      <c r="J286" s="156"/>
      <c r="K286" s="156"/>
      <c r="L286" s="156"/>
      <c r="M286" s="156"/>
      <c r="N286" s="156"/>
      <c r="O286" s="156"/>
      <c r="P286" s="156"/>
      <c r="Q286" s="156"/>
      <c r="R286" s="156"/>
      <c r="S286" s="156"/>
      <c r="T286" s="156"/>
      <c r="U286" s="157"/>
      <c r="V286" s="105"/>
      <c r="W286" s="156"/>
      <c r="X286" s="156"/>
      <c r="Y286" s="156"/>
      <c r="Z286" s="156"/>
      <c r="AA286" s="156"/>
      <c r="AB286" s="156"/>
      <c r="AC286" s="156"/>
      <c r="AD286" s="156"/>
      <c r="AE286" s="156"/>
      <c r="AF286" s="156"/>
      <c r="AG286" s="156"/>
      <c r="AH286" s="156"/>
      <c r="AI286" s="157"/>
      <c r="AJ286" s="105"/>
      <c r="AK286" s="105"/>
      <c r="AL286" s="105"/>
      <c r="AM286" s="105"/>
      <c r="AN286" s="157"/>
      <c r="AO286" s="105"/>
      <c r="AP286" s="105"/>
      <c r="AQ286" s="105"/>
      <c r="AR286" s="105"/>
      <c r="AS286" s="105"/>
      <c r="AT286" s="105"/>
      <c r="AU286" s="105"/>
      <c r="AV286" s="105"/>
      <c r="AW286" s="105"/>
      <c r="AX286" s="105"/>
      <c r="AY286" s="105"/>
      <c r="AZ286" s="105"/>
      <c r="BA286" s="105"/>
      <c r="BB286" s="105"/>
      <c r="BC286" s="105"/>
      <c r="BD286" s="105"/>
      <c r="BE286" s="105"/>
      <c r="BF286" s="105"/>
      <c r="BG286" s="105"/>
      <c r="BH286" s="105"/>
      <c r="BI286" s="105"/>
      <c r="BJ286" s="105"/>
      <c r="BK286" s="105"/>
      <c r="BL286" s="105"/>
      <c r="BM286" s="105"/>
      <c r="BN286" s="105"/>
      <c r="BO286" s="105"/>
      <c r="BP286" s="105"/>
      <c r="BQ286" s="105"/>
      <c r="BR286" s="105"/>
      <c r="BS286" s="105"/>
      <c r="BT286" s="105"/>
      <c r="BU286" s="105"/>
      <c r="BV286" s="105"/>
      <c r="BW286" s="105"/>
      <c r="BX286" s="105"/>
      <c r="BY286" s="105"/>
      <c r="BZ286" s="105"/>
      <c r="CA286" s="158"/>
      <c r="CB286" s="158"/>
      <c r="CC286" s="105" t="str">
        <f>IF($C286="","",AI286*$F$2)</f>
        <v/>
      </c>
      <c r="CD286" s="105" t="str">
        <f>IF($C286="","",U287*$F$2)</f>
        <v/>
      </c>
      <c r="CE286" s="158"/>
      <c r="CF286" s="105"/>
      <c r="CG286" s="156"/>
      <c r="CH286" s="156"/>
      <c r="CI286" s="156"/>
      <c r="CJ286" s="156"/>
      <c r="CK286" s="105"/>
      <c r="CL286" s="156"/>
      <c r="CM286" s="156"/>
      <c r="CN286" s="105"/>
    </row>
    <row r="287" ht="9.0" customHeight="1">
      <c r="A287" s="152">
        <f t="shared" si="22"/>
        <v>0</v>
      </c>
      <c r="B287" s="93"/>
      <c r="C287" s="99"/>
      <c r="D287" s="159"/>
      <c r="E287" s="160"/>
      <c r="F287" s="155"/>
      <c r="G287" s="105"/>
      <c r="H287" s="105"/>
      <c r="I287" s="156"/>
      <c r="J287" s="156"/>
      <c r="K287" s="156"/>
      <c r="L287" s="156"/>
      <c r="M287" s="156"/>
      <c r="N287" s="156"/>
      <c r="O287" s="156"/>
      <c r="P287" s="156"/>
      <c r="Q287" s="156"/>
      <c r="R287" s="156"/>
      <c r="S287" s="156"/>
      <c r="T287" s="156"/>
      <c r="U287" s="157"/>
      <c r="V287" s="105"/>
      <c r="W287" s="156"/>
      <c r="X287" s="156"/>
      <c r="Y287" s="156"/>
      <c r="Z287" s="156"/>
      <c r="AA287" s="156"/>
      <c r="AB287" s="156"/>
      <c r="AC287" s="156"/>
      <c r="AD287" s="156"/>
      <c r="AE287" s="156"/>
      <c r="AF287" s="156"/>
      <c r="AG287" s="156"/>
      <c r="AH287" s="156"/>
      <c r="AI287" s="157"/>
      <c r="AJ287" s="105"/>
      <c r="AK287" s="105"/>
      <c r="AL287" s="105"/>
      <c r="AM287" s="105"/>
      <c r="AN287" s="157"/>
      <c r="AO287" s="105"/>
      <c r="AP287" s="105"/>
      <c r="AQ287" s="105"/>
      <c r="AR287" s="105"/>
      <c r="AS287" s="105"/>
      <c r="AT287" s="105"/>
      <c r="AU287" s="105"/>
      <c r="AV287" s="105"/>
      <c r="AW287" s="105"/>
      <c r="AX287" s="105"/>
      <c r="AY287" s="105"/>
      <c r="AZ287" s="105"/>
      <c r="BA287" s="105"/>
      <c r="BB287" s="105"/>
      <c r="BC287" s="105"/>
      <c r="BD287" s="105"/>
      <c r="BE287" s="105"/>
      <c r="BF287" s="105"/>
      <c r="BG287" s="105"/>
      <c r="BH287" s="105"/>
      <c r="BI287" s="105"/>
      <c r="BJ287" s="105"/>
      <c r="BK287" s="105"/>
      <c r="BL287" s="105"/>
      <c r="BM287" s="105"/>
      <c r="BN287" s="105"/>
      <c r="BO287" s="105"/>
      <c r="BP287" s="105"/>
      <c r="BQ287" s="105"/>
      <c r="BR287" s="105"/>
      <c r="BS287" s="105"/>
      <c r="BT287" s="105"/>
      <c r="BU287" s="105"/>
      <c r="BV287" s="105"/>
      <c r="BW287" s="105"/>
      <c r="BX287" s="105"/>
      <c r="BY287" s="105"/>
      <c r="BZ287" s="105"/>
      <c r="CA287" s="158"/>
      <c r="CB287" s="158"/>
      <c r="CC287" s="158"/>
      <c r="CD287" s="158"/>
      <c r="CE287" s="158"/>
      <c r="CF287" s="105"/>
      <c r="CG287" s="156"/>
      <c r="CH287" s="156"/>
      <c r="CI287" s="156"/>
      <c r="CJ287" s="156"/>
      <c r="CK287" s="105"/>
      <c r="CL287" s="156"/>
      <c r="CM287" s="156"/>
      <c r="CN287" s="105"/>
    </row>
    <row r="288" ht="9.0" customHeight="1">
      <c r="A288" s="152">
        <f t="shared" si="22"/>
        <v>1</v>
      </c>
      <c r="B288" s="93"/>
      <c r="C288" s="99"/>
      <c r="D288" s="159"/>
      <c r="E288" s="160"/>
      <c r="F288" s="155"/>
      <c r="G288" s="105"/>
      <c r="H288" s="105"/>
      <c r="I288" s="156"/>
      <c r="J288" s="156"/>
      <c r="K288" s="156"/>
      <c r="L288" s="156"/>
      <c r="M288" s="156"/>
      <c r="N288" s="156"/>
      <c r="O288" s="156"/>
      <c r="P288" s="156"/>
      <c r="Q288" s="156"/>
      <c r="R288" s="156"/>
      <c r="S288" s="156"/>
      <c r="T288" s="156"/>
      <c r="U288" s="157"/>
      <c r="V288" s="105"/>
      <c r="W288" s="156"/>
      <c r="X288" s="156"/>
      <c r="Y288" s="156"/>
      <c r="Z288" s="156"/>
      <c r="AA288" s="156"/>
      <c r="AB288" s="156"/>
      <c r="AC288" s="156"/>
      <c r="AD288" s="156"/>
      <c r="AE288" s="156"/>
      <c r="AF288" s="156"/>
      <c r="AG288" s="156"/>
      <c r="AH288" s="156"/>
      <c r="AI288" s="157"/>
      <c r="AJ288" s="105"/>
      <c r="AK288" s="105"/>
      <c r="AL288" s="105"/>
      <c r="AM288" s="105"/>
      <c r="AN288" s="157"/>
      <c r="AO288" s="105"/>
      <c r="AP288" s="105"/>
      <c r="AQ288" s="105"/>
      <c r="AR288" s="105"/>
      <c r="AS288" s="105"/>
      <c r="AT288" s="105"/>
      <c r="AU288" s="105"/>
      <c r="AV288" s="105"/>
      <c r="AW288" s="105"/>
      <c r="AX288" s="105"/>
      <c r="AY288" s="105"/>
      <c r="AZ288" s="105"/>
      <c r="BA288" s="105"/>
      <c r="BB288" s="105"/>
      <c r="BC288" s="105"/>
      <c r="BD288" s="105"/>
      <c r="BE288" s="105"/>
      <c r="BF288" s="105"/>
      <c r="BG288" s="105"/>
      <c r="BH288" s="105"/>
      <c r="BI288" s="105"/>
      <c r="BJ288" s="105"/>
      <c r="BK288" s="105"/>
      <c r="BL288" s="105"/>
      <c r="BM288" s="105"/>
      <c r="BN288" s="105"/>
      <c r="BO288" s="105"/>
      <c r="BP288" s="105"/>
      <c r="BQ288" s="105"/>
      <c r="BR288" s="105"/>
      <c r="BS288" s="105"/>
      <c r="BT288" s="105"/>
      <c r="BU288" s="105"/>
      <c r="BV288" s="105"/>
      <c r="BW288" s="105"/>
      <c r="BX288" s="105"/>
      <c r="BY288" s="105"/>
      <c r="BZ288" s="105"/>
      <c r="CA288" s="158"/>
      <c r="CB288" s="158"/>
      <c r="CC288" s="105" t="str">
        <f>IF($C288="","",AI288*$F$2)</f>
        <v/>
      </c>
      <c r="CD288" s="105" t="str">
        <f>IF($C288="","",U289*$F$2)</f>
        <v/>
      </c>
      <c r="CE288" s="158"/>
      <c r="CF288" s="105"/>
      <c r="CG288" s="156"/>
      <c r="CH288" s="156"/>
      <c r="CI288" s="156"/>
      <c r="CJ288" s="156"/>
      <c r="CK288" s="105"/>
      <c r="CL288" s="156"/>
      <c r="CM288" s="156"/>
      <c r="CN288" s="105"/>
    </row>
    <row r="289" ht="9.0" customHeight="1">
      <c r="A289" s="152">
        <f t="shared" si="22"/>
        <v>1</v>
      </c>
      <c r="B289" s="93"/>
      <c r="C289" s="99"/>
      <c r="D289" s="159"/>
      <c r="E289" s="160"/>
      <c r="F289" s="155"/>
      <c r="G289" s="105"/>
      <c r="H289" s="105"/>
      <c r="I289" s="156"/>
      <c r="J289" s="156"/>
      <c r="K289" s="156"/>
      <c r="L289" s="156"/>
      <c r="M289" s="156"/>
      <c r="N289" s="156"/>
      <c r="O289" s="156"/>
      <c r="P289" s="156"/>
      <c r="Q289" s="156"/>
      <c r="R289" s="156"/>
      <c r="S289" s="156"/>
      <c r="T289" s="156"/>
      <c r="U289" s="157"/>
      <c r="V289" s="105"/>
      <c r="W289" s="156"/>
      <c r="X289" s="156"/>
      <c r="Y289" s="156"/>
      <c r="Z289" s="156"/>
      <c r="AA289" s="156"/>
      <c r="AB289" s="156"/>
      <c r="AC289" s="156"/>
      <c r="AD289" s="156"/>
      <c r="AE289" s="156"/>
      <c r="AF289" s="156"/>
      <c r="AG289" s="156"/>
      <c r="AH289" s="156"/>
      <c r="AI289" s="157"/>
      <c r="AJ289" s="105"/>
      <c r="AK289" s="105"/>
      <c r="AL289" s="105"/>
      <c r="AM289" s="105"/>
      <c r="AN289" s="157"/>
      <c r="AO289" s="105"/>
      <c r="AP289" s="105"/>
      <c r="AQ289" s="105"/>
      <c r="AR289" s="105"/>
      <c r="AS289" s="105"/>
      <c r="AT289" s="105"/>
      <c r="AU289" s="105"/>
      <c r="AV289" s="105"/>
      <c r="AW289" s="105"/>
      <c r="AX289" s="105"/>
      <c r="AY289" s="105"/>
      <c r="AZ289" s="105"/>
      <c r="BA289" s="105"/>
      <c r="BB289" s="105"/>
      <c r="BC289" s="105"/>
      <c r="BD289" s="105"/>
      <c r="BE289" s="105"/>
      <c r="BF289" s="105"/>
      <c r="BG289" s="105"/>
      <c r="BH289" s="105"/>
      <c r="BI289" s="105"/>
      <c r="BJ289" s="105"/>
      <c r="BK289" s="105"/>
      <c r="BL289" s="105"/>
      <c r="BM289" s="105"/>
      <c r="BN289" s="105"/>
      <c r="BO289" s="105"/>
      <c r="BP289" s="105"/>
      <c r="BQ289" s="105"/>
      <c r="BR289" s="105"/>
      <c r="BS289" s="105"/>
      <c r="BT289" s="105"/>
      <c r="BU289" s="105"/>
      <c r="BV289" s="105"/>
      <c r="BW289" s="105"/>
      <c r="BX289" s="105"/>
      <c r="BY289" s="105"/>
      <c r="BZ289" s="105"/>
      <c r="CA289" s="158"/>
      <c r="CB289" s="158"/>
      <c r="CC289" s="158"/>
      <c r="CD289" s="158"/>
      <c r="CE289" s="158"/>
      <c r="CF289" s="105"/>
      <c r="CG289" s="156"/>
      <c r="CH289" s="156"/>
      <c r="CI289" s="156"/>
      <c r="CJ289" s="156"/>
      <c r="CK289" s="105"/>
      <c r="CL289" s="156"/>
      <c r="CM289" s="156"/>
      <c r="CN289" s="105"/>
    </row>
    <row r="290" ht="9.0" customHeight="1">
      <c r="A290" s="152">
        <f t="shared" si="22"/>
        <v>0</v>
      </c>
      <c r="B290" s="93"/>
      <c r="C290" s="99"/>
      <c r="D290" s="159"/>
      <c r="E290" s="160"/>
      <c r="F290" s="155"/>
      <c r="G290" s="105"/>
      <c r="H290" s="105"/>
      <c r="I290" s="156"/>
      <c r="J290" s="156"/>
      <c r="K290" s="156"/>
      <c r="L290" s="156"/>
      <c r="M290" s="156"/>
      <c r="N290" s="156"/>
      <c r="O290" s="156"/>
      <c r="P290" s="156"/>
      <c r="Q290" s="156"/>
      <c r="R290" s="156"/>
      <c r="S290" s="156"/>
      <c r="T290" s="156"/>
      <c r="U290" s="157"/>
      <c r="V290" s="105"/>
      <c r="W290" s="156"/>
      <c r="X290" s="156"/>
      <c r="Y290" s="156"/>
      <c r="Z290" s="156"/>
      <c r="AA290" s="156"/>
      <c r="AB290" s="156"/>
      <c r="AC290" s="156"/>
      <c r="AD290" s="156"/>
      <c r="AE290" s="156"/>
      <c r="AF290" s="156"/>
      <c r="AG290" s="156"/>
      <c r="AH290" s="156"/>
      <c r="AI290" s="157"/>
      <c r="AJ290" s="105"/>
      <c r="AK290" s="105"/>
      <c r="AL290" s="105"/>
      <c r="AM290" s="105"/>
      <c r="AN290" s="157"/>
      <c r="AO290" s="105"/>
      <c r="AP290" s="105"/>
      <c r="AQ290" s="105"/>
      <c r="AR290" s="105"/>
      <c r="AS290" s="105"/>
      <c r="AT290" s="105"/>
      <c r="AU290" s="105"/>
      <c r="AV290" s="105"/>
      <c r="AW290" s="105"/>
      <c r="AX290" s="105"/>
      <c r="AY290" s="105"/>
      <c r="AZ290" s="105"/>
      <c r="BA290" s="105"/>
      <c r="BB290" s="105"/>
      <c r="BC290" s="105"/>
      <c r="BD290" s="105"/>
      <c r="BE290" s="105"/>
      <c r="BF290" s="105"/>
      <c r="BG290" s="105"/>
      <c r="BH290" s="105"/>
      <c r="BI290" s="105"/>
      <c r="BJ290" s="105"/>
      <c r="BK290" s="105"/>
      <c r="BL290" s="105"/>
      <c r="BM290" s="105"/>
      <c r="BN290" s="105"/>
      <c r="BO290" s="105"/>
      <c r="BP290" s="105"/>
      <c r="BQ290" s="105"/>
      <c r="BR290" s="105"/>
      <c r="BS290" s="105"/>
      <c r="BT290" s="105"/>
      <c r="BU290" s="105"/>
      <c r="BV290" s="105"/>
      <c r="BW290" s="105"/>
      <c r="BX290" s="105"/>
      <c r="BY290" s="105"/>
      <c r="BZ290" s="105"/>
      <c r="CA290" s="158"/>
      <c r="CB290" s="158"/>
      <c r="CC290" s="105" t="str">
        <f>IF($C290="","",AI290*$F$2)</f>
        <v/>
      </c>
      <c r="CD290" s="105" t="str">
        <f>IF($C290="","",U291*$F$2)</f>
        <v/>
      </c>
      <c r="CE290" s="158"/>
      <c r="CF290" s="105"/>
      <c r="CG290" s="156"/>
      <c r="CH290" s="156"/>
      <c r="CI290" s="156"/>
      <c r="CJ290" s="156"/>
      <c r="CK290" s="105"/>
      <c r="CL290" s="156"/>
      <c r="CM290" s="156"/>
      <c r="CN290" s="105"/>
    </row>
    <row r="291" ht="9.0" customHeight="1">
      <c r="A291" s="152">
        <f t="shared" si="22"/>
        <v>0</v>
      </c>
      <c r="B291" s="93"/>
      <c r="C291" s="99"/>
      <c r="D291" s="159"/>
      <c r="E291" s="160"/>
      <c r="F291" s="155"/>
      <c r="G291" s="105"/>
      <c r="H291" s="105"/>
      <c r="I291" s="156"/>
      <c r="J291" s="156"/>
      <c r="K291" s="156"/>
      <c r="L291" s="156"/>
      <c r="M291" s="156"/>
      <c r="N291" s="156"/>
      <c r="O291" s="156"/>
      <c r="P291" s="156"/>
      <c r="Q291" s="156"/>
      <c r="R291" s="156"/>
      <c r="S291" s="156"/>
      <c r="T291" s="156"/>
      <c r="U291" s="157"/>
      <c r="V291" s="105"/>
      <c r="W291" s="156"/>
      <c r="X291" s="156"/>
      <c r="Y291" s="156"/>
      <c r="Z291" s="156"/>
      <c r="AA291" s="156"/>
      <c r="AB291" s="156"/>
      <c r="AC291" s="156"/>
      <c r="AD291" s="156"/>
      <c r="AE291" s="156"/>
      <c r="AF291" s="156"/>
      <c r="AG291" s="156"/>
      <c r="AH291" s="156"/>
      <c r="AI291" s="157"/>
      <c r="AJ291" s="105"/>
      <c r="AK291" s="105"/>
      <c r="AL291" s="105"/>
      <c r="AM291" s="105"/>
      <c r="AN291" s="157"/>
      <c r="AO291" s="105"/>
      <c r="AP291" s="105"/>
      <c r="AQ291" s="105"/>
      <c r="AR291" s="105"/>
      <c r="AS291" s="105"/>
      <c r="AT291" s="105"/>
      <c r="AU291" s="105"/>
      <c r="AV291" s="105"/>
      <c r="AW291" s="105"/>
      <c r="AX291" s="105"/>
      <c r="AY291" s="105"/>
      <c r="AZ291" s="105"/>
      <c r="BA291" s="105"/>
      <c r="BB291" s="105"/>
      <c r="BC291" s="105"/>
      <c r="BD291" s="105"/>
      <c r="BE291" s="105"/>
      <c r="BF291" s="105"/>
      <c r="BG291" s="105"/>
      <c r="BH291" s="105"/>
      <c r="BI291" s="105"/>
      <c r="BJ291" s="105"/>
      <c r="BK291" s="105"/>
      <c r="BL291" s="105"/>
      <c r="BM291" s="105"/>
      <c r="BN291" s="105"/>
      <c r="BO291" s="105"/>
      <c r="BP291" s="105"/>
      <c r="BQ291" s="105"/>
      <c r="BR291" s="105"/>
      <c r="BS291" s="105"/>
      <c r="BT291" s="105"/>
      <c r="BU291" s="105"/>
      <c r="BV291" s="105"/>
      <c r="BW291" s="105"/>
      <c r="BX291" s="105"/>
      <c r="BY291" s="105"/>
      <c r="BZ291" s="105"/>
      <c r="CA291" s="158"/>
      <c r="CB291" s="158"/>
      <c r="CC291" s="158"/>
      <c r="CD291" s="158"/>
      <c r="CE291" s="158"/>
      <c r="CF291" s="105"/>
      <c r="CG291" s="156"/>
      <c r="CH291" s="156"/>
      <c r="CI291" s="156"/>
      <c r="CJ291" s="156"/>
      <c r="CK291" s="105"/>
      <c r="CL291" s="156"/>
      <c r="CM291" s="156"/>
      <c r="CN291" s="105"/>
    </row>
    <row r="292" ht="9.0" customHeight="1">
      <c r="A292" s="152">
        <f t="shared" si="22"/>
        <v>1</v>
      </c>
      <c r="B292" s="93"/>
      <c r="C292" s="99"/>
      <c r="D292" s="159"/>
      <c r="E292" s="160"/>
      <c r="F292" s="155"/>
      <c r="G292" s="105"/>
      <c r="H292" s="105"/>
      <c r="I292" s="156"/>
      <c r="J292" s="156"/>
      <c r="K292" s="156"/>
      <c r="L292" s="156"/>
      <c r="M292" s="156"/>
      <c r="N292" s="156"/>
      <c r="O292" s="156"/>
      <c r="P292" s="156"/>
      <c r="Q292" s="156"/>
      <c r="R292" s="156"/>
      <c r="S292" s="156"/>
      <c r="T292" s="156"/>
      <c r="U292" s="157"/>
      <c r="V292" s="105"/>
      <c r="W292" s="156"/>
      <c r="X292" s="156"/>
      <c r="Y292" s="156"/>
      <c r="Z292" s="156"/>
      <c r="AA292" s="156"/>
      <c r="AB292" s="156"/>
      <c r="AC292" s="156"/>
      <c r="AD292" s="156"/>
      <c r="AE292" s="156"/>
      <c r="AF292" s="156"/>
      <c r="AG292" s="156"/>
      <c r="AH292" s="156"/>
      <c r="AI292" s="157"/>
      <c r="AJ292" s="105"/>
      <c r="AK292" s="105"/>
      <c r="AL292" s="105"/>
      <c r="AM292" s="105"/>
      <c r="AN292" s="157"/>
      <c r="AO292" s="105"/>
      <c r="AP292" s="105"/>
      <c r="AQ292" s="105"/>
      <c r="AR292" s="105"/>
      <c r="AS292" s="105"/>
      <c r="AT292" s="105"/>
      <c r="AU292" s="105"/>
      <c r="AV292" s="105"/>
      <c r="AW292" s="105"/>
      <c r="AX292" s="105"/>
      <c r="AY292" s="105"/>
      <c r="AZ292" s="105"/>
      <c r="BA292" s="105"/>
      <c r="BB292" s="105"/>
      <c r="BC292" s="105"/>
      <c r="BD292" s="105"/>
      <c r="BE292" s="105"/>
      <c r="BF292" s="105"/>
      <c r="BG292" s="105"/>
      <c r="BH292" s="105"/>
      <c r="BI292" s="105"/>
      <c r="BJ292" s="105"/>
      <c r="BK292" s="105"/>
      <c r="BL292" s="105"/>
      <c r="BM292" s="105"/>
      <c r="BN292" s="105"/>
      <c r="BO292" s="105"/>
      <c r="BP292" s="105"/>
      <c r="BQ292" s="105"/>
      <c r="BR292" s="105"/>
      <c r="BS292" s="105"/>
      <c r="BT292" s="105"/>
      <c r="BU292" s="105"/>
      <c r="BV292" s="105"/>
      <c r="BW292" s="105"/>
      <c r="BX292" s="105"/>
      <c r="BY292" s="105"/>
      <c r="BZ292" s="105"/>
      <c r="CA292" s="158"/>
      <c r="CB292" s="158"/>
      <c r="CC292" s="105" t="str">
        <f>IF($C292="","",AI292*$F$2)</f>
        <v/>
      </c>
      <c r="CD292" s="105" t="str">
        <f>IF($C292="","",U293*$F$2)</f>
        <v/>
      </c>
      <c r="CE292" s="158"/>
      <c r="CF292" s="105"/>
      <c r="CG292" s="156"/>
      <c r="CH292" s="156"/>
      <c r="CI292" s="156"/>
      <c r="CJ292" s="156"/>
      <c r="CK292" s="105"/>
      <c r="CL292" s="156"/>
      <c r="CM292" s="156"/>
      <c r="CN292" s="105"/>
    </row>
    <row r="293" ht="9.0" customHeight="1">
      <c r="A293" s="152">
        <f t="shared" si="22"/>
        <v>1</v>
      </c>
      <c r="B293" s="93"/>
      <c r="C293" s="99"/>
      <c r="D293" s="159"/>
      <c r="E293" s="160"/>
      <c r="F293" s="155"/>
      <c r="G293" s="105"/>
      <c r="H293" s="105"/>
      <c r="I293" s="156"/>
      <c r="J293" s="156"/>
      <c r="K293" s="156"/>
      <c r="L293" s="156"/>
      <c r="M293" s="156"/>
      <c r="N293" s="156"/>
      <c r="O293" s="156"/>
      <c r="P293" s="156"/>
      <c r="Q293" s="156"/>
      <c r="R293" s="156"/>
      <c r="S293" s="156"/>
      <c r="T293" s="156"/>
      <c r="U293" s="157"/>
      <c r="V293" s="105"/>
      <c r="W293" s="156"/>
      <c r="X293" s="156"/>
      <c r="Y293" s="156"/>
      <c r="Z293" s="156"/>
      <c r="AA293" s="156"/>
      <c r="AB293" s="156"/>
      <c r="AC293" s="156"/>
      <c r="AD293" s="156"/>
      <c r="AE293" s="156"/>
      <c r="AF293" s="156"/>
      <c r="AG293" s="156"/>
      <c r="AH293" s="156"/>
      <c r="AI293" s="157"/>
      <c r="AJ293" s="105"/>
      <c r="AK293" s="105"/>
      <c r="AL293" s="105"/>
      <c r="AM293" s="105"/>
      <c r="AN293" s="157"/>
      <c r="AO293" s="105"/>
      <c r="AP293" s="105"/>
      <c r="AQ293" s="105"/>
      <c r="AR293" s="105"/>
      <c r="AS293" s="105"/>
      <c r="AT293" s="105"/>
      <c r="AU293" s="105"/>
      <c r="AV293" s="105"/>
      <c r="AW293" s="105"/>
      <c r="AX293" s="105"/>
      <c r="AY293" s="105"/>
      <c r="AZ293" s="105"/>
      <c r="BA293" s="105"/>
      <c r="BB293" s="105"/>
      <c r="BC293" s="105"/>
      <c r="BD293" s="105"/>
      <c r="BE293" s="105"/>
      <c r="BF293" s="105"/>
      <c r="BG293" s="105"/>
      <c r="BH293" s="105"/>
      <c r="BI293" s="105"/>
      <c r="BJ293" s="105"/>
      <c r="BK293" s="105"/>
      <c r="BL293" s="105"/>
      <c r="BM293" s="105"/>
      <c r="BN293" s="105"/>
      <c r="BO293" s="105"/>
      <c r="BP293" s="105"/>
      <c r="BQ293" s="105"/>
      <c r="BR293" s="105"/>
      <c r="BS293" s="105"/>
      <c r="BT293" s="105"/>
      <c r="BU293" s="105"/>
      <c r="BV293" s="105"/>
      <c r="BW293" s="105"/>
      <c r="BX293" s="105"/>
      <c r="BY293" s="105"/>
      <c r="BZ293" s="105"/>
      <c r="CA293" s="158"/>
      <c r="CB293" s="158"/>
      <c r="CC293" s="158"/>
      <c r="CD293" s="158"/>
      <c r="CE293" s="158"/>
      <c r="CF293" s="105"/>
      <c r="CG293" s="156"/>
      <c r="CH293" s="156"/>
      <c r="CI293" s="156"/>
      <c r="CJ293" s="156"/>
      <c r="CK293" s="105"/>
      <c r="CL293" s="156"/>
      <c r="CM293" s="156"/>
      <c r="CN293" s="105"/>
    </row>
    <row r="294" ht="9.0" customHeight="1">
      <c r="A294" s="152">
        <f t="shared" si="22"/>
        <v>0</v>
      </c>
      <c r="B294" s="93"/>
      <c r="C294" s="99"/>
      <c r="D294" s="159"/>
      <c r="E294" s="160"/>
      <c r="F294" s="155"/>
      <c r="G294" s="105"/>
      <c r="H294" s="105"/>
      <c r="I294" s="156"/>
      <c r="J294" s="156"/>
      <c r="K294" s="156"/>
      <c r="L294" s="156"/>
      <c r="M294" s="156"/>
      <c r="N294" s="156"/>
      <c r="O294" s="156"/>
      <c r="P294" s="156"/>
      <c r="Q294" s="156"/>
      <c r="R294" s="156"/>
      <c r="S294" s="156"/>
      <c r="T294" s="156"/>
      <c r="U294" s="157"/>
      <c r="V294" s="105"/>
      <c r="W294" s="156"/>
      <c r="X294" s="156"/>
      <c r="Y294" s="156"/>
      <c r="Z294" s="156"/>
      <c r="AA294" s="156"/>
      <c r="AB294" s="156"/>
      <c r="AC294" s="156"/>
      <c r="AD294" s="156"/>
      <c r="AE294" s="156"/>
      <c r="AF294" s="156"/>
      <c r="AG294" s="156"/>
      <c r="AH294" s="156"/>
      <c r="AI294" s="157"/>
      <c r="AJ294" s="105"/>
      <c r="AK294" s="105"/>
      <c r="AL294" s="105"/>
      <c r="AM294" s="105"/>
      <c r="AN294" s="157"/>
      <c r="AO294" s="105"/>
      <c r="AP294" s="105"/>
      <c r="AQ294" s="105"/>
      <c r="AR294" s="105"/>
      <c r="AS294" s="105"/>
      <c r="AT294" s="105"/>
      <c r="AU294" s="105"/>
      <c r="AV294" s="105"/>
      <c r="AW294" s="105"/>
      <c r="AX294" s="105"/>
      <c r="AY294" s="105"/>
      <c r="AZ294" s="105"/>
      <c r="BA294" s="105"/>
      <c r="BB294" s="105"/>
      <c r="BC294" s="105"/>
      <c r="BD294" s="105"/>
      <c r="BE294" s="105"/>
      <c r="BF294" s="105"/>
      <c r="BG294" s="105"/>
      <c r="BH294" s="105"/>
      <c r="BI294" s="105"/>
      <c r="BJ294" s="105"/>
      <c r="BK294" s="105"/>
      <c r="BL294" s="105"/>
      <c r="BM294" s="105"/>
      <c r="BN294" s="105"/>
      <c r="BO294" s="105"/>
      <c r="BP294" s="105"/>
      <c r="BQ294" s="105"/>
      <c r="BR294" s="105"/>
      <c r="BS294" s="105"/>
      <c r="BT294" s="105"/>
      <c r="BU294" s="105"/>
      <c r="BV294" s="105"/>
      <c r="BW294" s="105"/>
      <c r="BX294" s="105"/>
      <c r="BY294" s="105"/>
      <c r="BZ294" s="105"/>
      <c r="CA294" s="158"/>
      <c r="CB294" s="158"/>
      <c r="CC294" s="105" t="str">
        <f>IF($C294="","",AI294*$F$2)</f>
        <v/>
      </c>
      <c r="CD294" s="105" t="str">
        <f>IF($C294="","",U295*$F$2)</f>
        <v/>
      </c>
      <c r="CE294" s="158"/>
      <c r="CF294" s="105"/>
      <c r="CG294" s="156"/>
      <c r="CH294" s="156"/>
      <c r="CI294" s="156"/>
      <c r="CJ294" s="156"/>
      <c r="CK294" s="105"/>
      <c r="CL294" s="156"/>
      <c r="CM294" s="156"/>
      <c r="CN294" s="105"/>
    </row>
    <row r="295" ht="9.0" customHeight="1">
      <c r="A295" s="152">
        <f t="shared" si="22"/>
        <v>0</v>
      </c>
      <c r="B295" s="93"/>
      <c r="C295" s="99"/>
      <c r="D295" s="159"/>
      <c r="E295" s="160"/>
      <c r="F295" s="155"/>
      <c r="G295" s="105"/>
      <c r="H295" s="105"/>
      <c r="I295" s="156"/>
      <c r="J295" s="156"/>
      <c r="K295" s="156"/>
      <c r="L295" s="156"/>
      <c r="M295" s="156"/>
      <c r="N295" s="156"/>
      <c r="O295" s="156"/>
      <c r="P295" s="156"/>
      <c r="Q295" s="156"/>
      <c r="R295" s="156"/>
      <c r="S295" s="156"/>
      <c r="T295" s="156"/>
      <c r="U295" s="157"/>
      <c r="V295" s="105"/>
      <c r="W295" s="156"/>
      <c r="X295" s="156"/>
      <c r="Y295" s="156"/>
      <c r="Z295" s="156"/>
      <c r="AA295" s="156"/>
      <c r="AB295" s="156"/>
      <c r="AC295" s="156"/>
      <c r="AD295" s="156"/>
      <c r="AE295" s="156"/>
      <c r="AF295" s="156"/>
      <c r="AG295" s="156"/>
      <c r="AH295" s="156"/>
      <c r="AI295" s="157"/>
      <c r="AJ295" s="105"/>
      <c r="AK295" s="105"/>
      <c r="AL295" s="105"/>
      <c r="AM295" s="105"/>
      <c r="AN295" s="157"/>
      <c r="AO295" s="105"/>
      <c r="AP295" s="105"/>
      <c r="AQ295" s="105"/>
      <c r="AR295" s="105"/>
      <c r="AS295" s="105"/>
      <c r="AT295" s="105"/>
      <c r="AU295" s="105"/>
      <c r="AV295" s="105"/>
      <c r="AW295" s="105"/>
      <c r="AX295" s="105"/>
      <c r="AY295" s="105"/>
      <c r="AZ295" s="105"/>
      <c r="BA295" s="105"/>
      <c r="BB295" s="105"/>
      <c r="BC295" s="105"/>
      <c r="BD295" s="105"/>
      <c r="BE295" s="105"/>
      <c r="BF295" s="105"/>
      <c r="BG295" s="105"/>
      <c r="BH295" s="105"/>
      <c r="BI295" s="105"/>
      <c r="BJ295" s="105"/>
      <c r="BK295" s="105"/>
      <c r="BL295" s="105"/>
      <c r="BM295" s="105"/>
      <c r="BN295" s="105"/>
      <c r="BO295" s="105"/>
      <c r="BP295" s="105"/>
      <c r="BQ295" s="105"/>
      <c r="BR295" s="105"/>
      <c r="BS295" s="105"/>
      <c r="BT295" s="105"/>
      <c r="BU295" s="105"/>
      <c r="BV295" s="105"/>
      <c r="BW295" s="105"/>
      <c r="BX295" s="105"/>
      <c r="BY295" s="105"/>
      <c r="BZ295" s="105"/>
      <c r="CA295" s="158"/>
      <c r="CB295" s="158"/>
      <c r="CC295" s="158"/>
      <c r="CD295" s="158"/>
      <c r="CE295" s="158"/>
      <c r="CF295" s="105"/>
      <c r="CG295" s="156"/>
      <c r="CH295" s="156"/>
      <c r="CI295" s="156"/>
      <c r="CJ295" s="156"/>
      <c r="CK295" s="105"/>
      <c r="CL295" s="156"/>
      <c r="CM295" s="156"/>
      <c r="CN295" s="105"/>
    </row>
    <row r="296" ht="9.0" customHeight="1">
      <c r="A296" s="152">
        <f t="shared" si="22"/>
        <v>1</v>
      </c>
      <c r="B296" s="93"/>
      <c r="C296" s="99"/>
      <c r="D296" s="159"/>
      <c r="E296" s="160"/>
      <c r="F296" s="155"/>
      <c r="G296" s="105"/>
      <c r="H296" s="105"/>
      <c r="I296" s="156"/>
      <c r="J296" s="156"/>
      <c r="K296" s="156"/>
      <c r="L296" s="156"/>
      <c r="M296" s="156"/>
      <c r="N296" s="156"/>
      <c r="O296" s="156"/>
      <c r="P296" s="156"/>
      <c r="Q296" s="156"/>
      <c r="R296" s="156"/>
      <c r="S296" s="156"/>
      <c r="T296" s="156"/>
      <c r="U296" s="157"/>
      <c r="V296" s="105"/>
      <c r="W296" s="156"/>
      <c r="X296" s="156"/>
      <c r="Y296" s="156"/>
      <c r="Z296" s="156"/>
      <c r="AA296" s="156"/>
      <c r="AB296" s="156"/>
      <c r="AC296" s="156"/>
      <c r="AD296" s="156"/>
      <c r="AE296" s="156"/>
      <c r="AF296" s="156"/>
      <c r="AG296" s="156"/>
      <c r="AH296" s="156"/>
      <c r="AI296" s="157"/>
      <c r="AJ296" s="105"/>
      <c r="AK296" s="105"/>
      <c r="AL296" s="105"/>
      <c r="AM296" s="105"/>
      <c r="AN296" s="157"/>
      <c r="AO296" s="105"/>
      <c r="AP296" s="105"/>
      <c r="AQ296" s="105"/>
      <c r="AR296" s="105"/>
      <c r="AS296" s="105"/>
      <c r="AT296" s="105"/>
      <c r="AU296" s="105"/>
      <c r="AV296" s="105"/>
      <c r="AW296" s="105"/>
      <c r="AX296" s="105"/>
      <c r="AY296" s="105"/>
      <c r="AZ296" s="105"/>
      <c r="BA296" s="105"/>
      <c r="BB296" s="105"/>
      <c r="BC296" s="105"/>
      <c r="BD296" s="105"/>
      <c r="BE296" s="105"/>
      <c r="BF296" s="105"/>
      <c r="BG296" s="105"/>
      <c r="BH296" s="105"/>
      <c r="BI296" s="105"/>
      <c r="BJ296" s="105"/>
      <c r="BK296" s="105"/>
      <c r="BL296" s="105"/>
      <c r="BM296" s="105"/>
      <c r="BN296" s="105"/>
      <c r="BO296" s="105"/>
      <c r="BP296" s="105"/>
      <c r="BQ296" s="105"/>
      <c r="BR296" s="105"/>
      <c r="BS296" s="105"/>
      <c r="BT296" s="105"/>
      <c r="BU296" s="105"/>
      <c r="BV296" s="105"/>
      <c r="BW296" s="105"/>
      <c r="BX296" s="105"/>
      <c r="BY296" s="105"/>
      <c r="BZ296" s="105"/>
      <c r="CA296" s="158"/>
      <c r="CB296" s="158"/>
      <c r="CC296" s="105" t="str">
        <f>IF($C296="","",AI296*$F$2)</f>
        <v/>
      </c>
      <c r="CD296" s="105" t="str">
        <f>IF($C296="","",U297*$F$2)</f>
        <v/>
      </c>
      <c r="CE296" s="158"/>
      <c r="CF296" s="105"/>
      <c r="CG296" s="156"/>
      <c r="CH296" s="156"/>
      <c r="CI296" s="156"/>
      <c r="CJ296" s="156"/>
      <c r="CK296" s="105"/>
      <c r="CL296" s="156"/>
      <c r="CM296" s="156"/>
      <c r="CN296" s="105"/>
    </row>
    <row r="297" ht="9.0" customHeight="1">
      <c r="A297" s="152">
        <f t="shared" si="22"/>
        <v>1</v>
      </c>
      <c r="B297" s="93"/>
      <c r="C297" s="99"/>
      <c r="D297" s="159"/>
      <c r="E297" s="160"/>
      <c r="F297" s="155"/>
      <c r="G297" s="105"/>
      <c r="H297" s="105"/>
      <c r="I297" s="156"/>
      <c r="J297" s="156"/>
      <c r="K297" s="156"/>
      <c r="L297" s="156"/>
      <c r="M297" s="156"/>
      <c r="N297" s="156"/>
      <c r="O297" s="156"/>
      <c r="P297" s="156"/>
      <c r="Q297" s="156"/>
      <c r="R297" s="156"/>
      <c r="S297" s="156"/>
      <c r="T297" s="156"/>
      <c r="U297" s="157"/>
      <c r="V297" s="105"/>
      <c r="W297" s="156"/>
      <c r="X297" s="156"/>
      <c r="Y297" s="156"/>
      <c r="Z297" s="156"/>
      <c r="AA297" s="156"/>
      <c r="AB297" s="156"/>
      <c r="AC297" s="156"/>
      <c r="AD297" s="156"/>
      <c r="AE297" s="156"/>
      <c r="AF297" s="156"/>
      <c r="AG297" s="156"/>
      <c r="AH297" s="156"/>
      <c r="AI297" s="157"/>
      <c r="AJ297" s="105"/>
      <c r="AK297" s="105"/>
      <c r="AL297" s="105"/>
      <c r="AM297" s="105"/>
      <c r="AN297" s="157"/>
      <c r="AO297" s="105"/>
      <c r="AP297" s="105"/>
      <c r="AQ297" s="105"/>
      <c r="AR297" s="105"/>
      <c r="AS297" s="105"/>
      <c r="AT297" s="105"/>
      <c r="AU297" s="105"/>
      <c r="AV297" s="105"/>
      <c r="AW297" s="105"/>
      <c r="AX297" s="105"/>
      <c r="AY297" s="105"/>
      <c r="AZ297" s="105"/>
      <c r="BA297" s="105"/>
      <c r="BB297" s="105"/>
      <c r="BC297" s="105"/>
      <c r="BD297" s="105"/>
      <c r="BE297" s="105"/>
      <c r="BF297" s="105"/>
      <c r="BG297" s="105"/>
      <c r="BH297" s="105"/>
      <c r="BI297" s="105"/>
      <c r="BJ297" s="105"/>
      <c r="BK297" s="105"/>
      <c r="BL297" s="105"/>
      <c r="BM297" s="105"/>
      <c r="BN297" s="105"/>
      <c r="BO297" s="105"/>
      <c r="BP297" s="105"/>
      <c r="BQ297" s="105"/>
      <c r="BR297" s="105"/>
      <c r="BS297" s="105"/>
      <c r="BT297" s="105"/>
      <c r="BU297" s="105"/>
      <c r="BV297" s="105"/>
      <c r="BW297" s="105"/>
      <c r="BX297" s="105"/>
      <c r="BY297" s="105"/>
      <c r="BZ297" s="105"/>
      <c r="CA297" s="158"/>
      <c r="CB297" s="158"/>
      <c r="CC297" s="158"/>
      <c r="CD297" s="158"/>
      <c r="CE297" s="158"/>
      <c r="CF297" s="105"/>
      <c r="CG297" s="156"/>
      <c r="CH297" s="156"/>
      <c r="CI297" s="156"/>
      <c r="CJ297" s="156"/>
      <c r="CK297" s="105"/>
      <c r="CL297" s="156"/>
      <c r="CM297" s="156"/>
      <c r="CN297" s="105"/>
    </row>
    <row r="298" ht="9.0" customHeight="1">
      <c r="A298" s="152">
        <f t="shared" si="22"/>
        <v>0</v>
      </c>
      <c r="B298" s="93"/>
      <c r="C298" s="99"/>
      <c r="D298" s="159"/>
      <c r="E298" s="160"/>
      <c r="F298" s="155"/>
      <c r="G298" s="105"/>
      <c r="H298" s="105"/>
      <c r="I298" s="156"/>
      <c r="J298" s="156"/>
      <c r="K298" s="156"/>
      <c r="L298" s="156"/>
      <c r="M298" s="156"/>
      <c r="N298" s="156"/>
      <c r="O298" s="156"/>
      <c r="P298" s="156"/>
      <c r="Q298" s="156"/>
      <c r="R298" s="156"/>
      <c r="S298" s="156"/>
      <c r="T298" s="156"/>
      <c r="U298" s="157"/>
      <c r="V298" s="105"/>
      <c r="W298" s="156"/>
      <c r="X298" s="156"/>
      <c r="Y298" s="156"/>
      <c r="Z298" s="156"/>
      <c r="AA298" s="156"/>
      <c r="AB298" s="156"/>
      <c r="AC298" s="156"/>
      <c r="AD298" s="156"/>
      <c r="AE298" s="156"/>
      <c r="AF298" s="156"/>
      <c r="AG298" s="156"/>
      <c r="AH298" s="156"/>
      <c r="AI298" s="157"/>
      <c r="AJ298" s="105"/>
      <c r="AK298" s="105"/>
      <c r="AL298" s="105"/>
      <c r="AM298" s="105"/>
      <c r="AN298" s="157"/>
      <c r="AO298" s="105"/>
      <c r="AP298" s="105"/>
      <c r="AQ298" s="105"/>
      <c r="AR298" s="105"/>
      <c r="AS298" s="105"/>
      <c r="AT298" s="105"/>
      <c r="AU298" s="105"/>
      <c r="AV298" s="105"/>
      <c r="AW298" s="105"/>
      <c r="AX298" s="105"/>
      <c r="AY298" s="105"/>
      <c r="AZ298" s="105"/>
      <c r="BA298" s="105"/>
      <c r="BB298" s="105"/>
      <c r="BC298" s="105"/>
      <c r="BD298" s="105"/>
      <c r="BE298" s="105"/>
      <c r="BF298" s="105"/>
      <c r="BG298" s="105"/>
      <c r="BH298" s="105"/>
      <c r="BI298" s="105"/>
      <c r="BJ298" s="105"/>
      <c r="BK298" s="105"/>
      <c r="BL298" s="105"/>
      <c r="BM298" s="105"/>
      <c r="BN298" s="105"/>
      <c r="BO298" s="105"/>
      <c r="BP298" s="105"/>
      <c r="BQ298" s="105"/>
      <c r="BR298" s="105"/>
      <c r="BS298" s="105"/>
      <c r="BT298" s="105"/>
      <c r="BU298" s="105"/>
      <c r="BV298" s="105"/>
      <c r="BW298" s="105"/>
      <c r="BX298" s="105"/>
      <c r="BY298" s="105"/>
      <c r="BZ298" s="105"/>
      <c r="CA298" s="158"/>
      <c r="CB298" s="158"/>
      <c r="CC298" s="105" t="str">
        <f>IF($C298="","",AI298*$F$2)</f>
        <v/>
      </c>
      <c r="CD298" s="105" t="str">
        <f>IF($C298="","",U299*$F$2)</f>
        <v/>
      </c>
      <c r="CE298" s="158"/>
      <c r="CF298" s="105"/>
      <c r="CG298" s="156"/>
      <c r="CH298" s="156"/>
      <c r="CI298" s="156"/>
      <c r="CJ298" s="156"/>
      <c r="CK298" s="105"/>
      <c r="CL298" s="156"/>
      <c r="CM298" s="156"/>
      <c r="CN298" s="105"/>
    </row>
    <row r="299" ht="9.0" customHeight="1">
      <c r="A299" s="152">
        <f t="shared" si="22"/>
        <v>0</v>
      </c>
      <c r="B299" s="93"/>
      <c r="C299" s="99"/>
      <c r="D299" s="159"/>
      <c r="E299" s="160"/>
      <c r="F299" s="155"/>
      <c r="G299" s="105"/>
      <c r="H299" s="105"/>
      <c r="I299" s="156"/>
      <c r="J299" s="156"/>
      <c r="K299" s="156"/>
      <c r="L299" s="156"/>
      <c r="M299" s="156"/>
      <c r="N299" s="156"/>
      <c r="O299" s="156"/>
      <c r="P299" s="156"/>
      <c r="Q299" s="156"/>
      <c r="R299" s="156"/>
      <c r="S299" s="156"/>
      <c r="T299" s="156"/>
      <c r="U299" s="157"/>
      <c r="V299" s="105"/>
      <c r="W299" s="156"/>
      <c r="X299" s="156"/>
      <c r="Y299" s="156"/>
      <c r="Z299" s="156"/>
      <c r="AA299" s="156"/>
      <c r="AB299" s="156"/>
      <c r="AC299" s="156"/>
      <c r="AD299" s="156"/>
      <c r="AE299" s="156"/>
      <c r="AF299" s="156"/>
      <c r="AG299" s="156"/>
      <c r="AH299" s="156"/>
      <c r="AI299" s="157"/>
      <c r="AJ299" s="105"/>
      <c r="AK299" s="105"/>
      <c r="AL299" s="105"/>
      <c r="AM299" s="105"/>
      <c r="AN299" s="157"/>
      <c r="AO299" s="105"/>
      <c r="AP299" s="105"/>
      <c r="AQ299" s="105"/>
      <c r="AR299" s="105"/>
      <c r="AS299" s="105"/>
      <c r="AT299" s="105"/>
      <c r="AU299" s="105"/>
      <c r="AV299" s="105"/>
      <c r="AW299" s="105"/>
      <c r="AX299" s="105"/>
      <c r="AY299" s="105"/>
      <c r="AZ299" s="105"/>
      <c r="BA299" s="105"/>
      <c r="BB299" s="105"/>
      <c r="BC299" s="105"/>
      <c r="BD299" s="105"/>
      <c r="BE299" s="105"/>
      <c r="BF299" s="105"/>
      <c r="BG299" s="105"/>
      <c r="BH299" s="105"/>
      <c r="BI299" s="105"/>
      <c r="BJ299" s="105"/>
      <c r="BK299" s="105"/>
      <c r="BL299" s="105"/>
      <c r="BM299" s="105"/>
      <c r="BN299" s="105"/>
      <c r="BO299" s="105"/>
      <c r="BP299" s="105"/>
      <c r="BQ299" s="105"/>
      <c r="BR299" s="105"/>
      <c r="BS299" s="105"/>
      <c r="BT299" s="105"/>
      <c r="BU299" s="105"/>
      <c r="BV299" s="105"/>
      <c r="BW299" s="105"/>
      <c r="BX299" s="105"/>
      <c r="BY299" s="105"/>
      <c r="BZ299" s="105"/>
      <c r="CA299" s="158"/>
      <c r="CB299" s="158"/>
      <c r="CC299" s="158"/>
      <c r="CD299" s="158"/>
      <c r="CE299" s="158"/>
      <c r="CF299" s="105"/>
      <c r="CG299" s="156"/>
      <c r="CH299" s="156"/>
      <c r="CI299" s="156"/>
      <c r="CJ299" s="156"/>
      <c r="CK299" s="105"/>
      <c r="CL299" s="156"/>
      <c r="CM299" s="156"/>
      <c r="CN299" s="105"/>
    </row>
    <row r="300" ht="9.0" customHeight="1">
      <c r="A300" s="152">
        <f t="shared" si="22"/>
        <v>1</v>
      </c>
      <c r="B300" s="93"/>
      <c r="C300" s="99"/>
      <c r="D300" s="159"/>
      <c r="E300" s="160"/>
      <c r="F300" s="155"/>
      <c r="G300" s="105"/>
      <c r="H300" s="105"/>
      <c r="I300" s="156"/>
      <c r="J300" s="156"/>
      <c r="K300" s="156"/>
      <c r="L300" s="156"/>
      <c r="M300" s="156"/>
      <c r="N300" s="156"/>
      <c r="O300" s="156"/>
      <c r="P300" s="156"/>
      <c r="Q300" s="156"/>
      <c r="R300" s="156"/>
      <c r="S300" s="156"/>
      <c r="T300" s="156"/>
      <c r="U300" s="157"/>
      <c r="V300" s="105"/>
      <c r="W300" s="156"/>
      <c r="X300" s="156"/>
      <c r="Y300" s="156"/>
      <c r="Z300" s="156"/>
      <c r="AA300" s="156"/>
      <c r="AB300" s="156"/>
      <c r="AC300" s="156"/>
      <c r="AD300" s="156"/>
      <c r="AE300" s="156"/>
      <c r="AF300" s="156"/>
      <c r="AG300" s="156"/>
      <c r="AH300" s="156"/>
      <c r="AI300" s="157"/>
      <c r="AJ300" s="105"/>
      <c r="AK300" s="105"/>
      <c r="AL300" s="105"/>
      <c r="AM300" s="105"/>
      <c r="AN300" s="157"/>
      <c r="AO300" s="105"/>
      <c r="AP300" s="105"/>
      <c r="AQ300" s="105"/>
      <c r="AR300" s="105"/>
      <c r="AS300" s="105"/>
      <c r="AT300" s="105"/>
      <c r="AU300" s="105"/>
      <c r="AV300" s="105"/>
      <c r="AW300" s="105"/>
      <c r="AX300" s="105"/>
      <c r="AY300" s="105"/>
      <c r="AZ300" s="105"/>
      <c r="BA300" s="105"/>
      <c r="BB300" s="105"/>
      <c r="BC300" s="105"/>
      <c r="BD300" s="105"/>
      <c r="BE300" s="105"/>
      <c r="BF300" s="105"/>
      <c r="BG300" s="105"/>
      <c r="BH300" s="105"/>
      <c r="BI300" s="105"/>
      <c r="BJ300" s="105"/>
      <c r="BK300" s="105"/>
      <c r="BL300" s="105"/>
      <c r="BM300" s="105"/>
      <c r="BN300" s="105"/>
      <c r="BO300" s="105"/>
      <c r="BP300" s="105"/>
      <c r="BQ300" s="105"/>
      <c r="BR300" s="105"/>
      <c r="BS300" s="105"/>
      <c r="BT300" s="105"/>
      <c r="BU300" s="105"/>
      <c r="BV300" s="105"/>
      <c r="BW300" s="105"/>
      <c r="BX300" s="105"/>
      <c r="BY300" s="105"/>
      <c r="BZ300" s="105"/>
      <c r="CA300" s="158"/>
      <c r="CB300" s="158"/>
      <c r="CC300" s="105" t="str">
        <f>IF($C300="","",AI300*$F$2)</f>
        <v/>
      </c>
      <c r="CD300" s="105" t="str">
        <f>IF($C300="","",U301*$F$2)</f>
        <v/>
      </c>
      <c r="CE300" s="158"/>
      <c r="CF300" s="105"/>
      <c r="CG300" s="156"/>
      <c r="CH300" s="156"/>
      <c r="CI300" s="156"/>
      <c r="CJ300" s="156"/>
      <c r="CK300" s="105"/>
      <c r="CL300" s="156"/>
      <c r="CM300" s="156"/>
      <c r="CN300" s="105"/>
    </row>
    <row r="301" ht="9.0" customHeight="1">
      <c r="A301" s="152">
        <f t="shared" si="22"/>
        <v>1</v>
      </c>
      <c r="B301" s="93"/>
      <c r="C301" s="99"/>
      <c r="D301" s="159"/>
      <c r="E301" s="160"/>
      <c r="F301" s="155"/>
      <c r="G301" s="105"/>
      <c r="H301" s="105"/>
      <c r="I301" s="156"/>
      <c r="J301" s="156"/>
      <c r="K301" s="156"/>
      <c r="L301" s="156"/>
      <c r="M301" s="156"/>
      <c r="N301" s="156"/>
      <c r="O301" s="156"/>
      <c r="P301" s="156"/>
      <c r="Q301" s="156"/>
      <c r="R301" s="156"/>
      <c r="S301" s="156"/>
      <c r="T301" s="156"/>
      <c r="U301" s="157"/>
      <c r="V301" s="105"/>
      <c r="W301" s="156"/>
      <c r="X301" s="156"/>
      <c r="Y301" s="156"/>
      <c r="Z301" s="156"/>
      <c r="AA301" s="156"/>
      <c r="AB301" s="156"/>
      <c r="AC301" s="156"/>
      <c r="AD301" s="156"/>
      <c r="AE301" s="156"/>
      <c r="AF301" s="156"/>
      <c r="AG301" s="156"/>
      <c r="AH301" s="156"/>
      <c r="AI301" s="157"/>
      <c r="AJ301" s="105"/>
      <c r="AK301" s="105"/>
      <c r="AL301" s="105"/>
      <c r="AM301" s="105"/>
      <c r="AN301" s="157"/>
      <c r="AO301" s="105"/>
      <c r="AP301" s="105"/>
      <c r="AQ301" s="105"/>
      <c r="AR301" s="105"/>
      <c r="AS301" s="105"/>
      <c r="AT301" s="105"/>
      <c r="AU301" s="105"/>
      <c r="AV301" s="105"/>
      <c r="AW301" s="105"/>
      <c r="AX301" s="105"/>
      <c r="AY301" s="105"/>
      <c r="AZ301" s="105"/>
      <c r="BA301" s="105"/>
      <c r="BB301" s="105"/>
      <c r="BC301" s="105"/>
      <c r="BD301" s="105"/>
      <c r="BE301" s="105"/>
      <c r="BF301" s="105"/>
      <c r="BG301" s="105"/>
      <c r="BH301" s="105"/>
      <c r="BI301" s="105"/>
      <c r="BJ301" s="105"/>
      <c r="BK301" s="105"/>
      <c r="BL301" s="105"/>
      <c r="BM301" s="105"/>
      <c r="BN301" s="105"/>
      <c r="BO301" s="105"/>
      <c r="BP301" s="105"/>
      <c r="BQ301" s="105"/>
      <c r="BR301" s="105"/>
      <c r="BS301" s="105"/>
      <c r="BT301" s="105"/>
      <c r="BU301" s="105"/>
      <c r="BV301" s="105"/>
      <c r="BW301" s="105"/>
      <c r="BX301" s="105"/>
      <c r="BY301" s="105"/>
      <c r="BZ301" s="105"/>
      <c r="CA301" s="158"/>
      <c r="CB301" s="158"/>
      <c r="CC301" s="158"/>
      <c r="CD301" s="158"/>
      <c r="CE301" s="158"/>
      <c r="CF301" s="105"/>
      <c r="CG301" s="156"/>
      <c r="CH301" s="156"/>
      <c r="CI301" s="156"/>
      <c r="CJ301" s="156"/>
      <c r="CK301" s="105"/>
      <c r="CL301" s="156"/>
      <c r="CM301" s="156"/>
      <c r="CN301" s="105"/>
    </row>
    <row r="302" ht="9.0" customHeight="1">
      <c r="A302" s="152">
        <f t="shared" si="22"/>
        <v>0</v>
      </c>
      <c r="B302" s="93"/>
      <c r="C302" s="99"/>
      <c r="D302" s="159"/>
      <c r="E302" s="160"/>
      <c r="F302" s="155"/>
      <c r="G302" s="105"/>
      <c r="H302" s="105"/>
      <c r="I302" s="156"/>
      <c r="J302" s="156"/>
      <c r="K302" s="156"/>
      <c r="L302" s="156"/>
      <c r="M302" s="156"/>
      <c r="N302" s="156"/>
      <c r="O302" s="156"/>
      <c r="P302" s="156"/>
      <c r="Q302" s="156"/>
      <c r="R302" s="156"/>
      <c r="S302" s="156"/>
      <c r="T302" s="156"/>
      <c r="U302" s="157"/>
      <c r="V302" s="105"/>
      <c r="W302" s="156"/>
      <c r="X302" s="156"/>
      <c r="Y302" s="156"/>
      <c r="Z302" s="156"/>
      <c r="AA302" s="156"/>
      <c r="AB302" s="156"/>
      <c r="AC302" s="156"/>
      <c r="AD302" s="156"/>
      <c r="AE302" s="156"/>
      <c r="AF302" s="156"/>
      <c r="AG302" s="156"/>
      <c r="AH302" s="156"/>
      <c r="AI302" s="157"/>
      <c r="AJ302" s="105"/>
      <c r="AK302" s="105"/>
      <c r="AL302" s="105"/>
      <c r="AM302" s="105"/>
      <c r="AN302" s="157"/>
      <c r="AO302" s="105"/>
      <c r="AP302" s="105"/>
      <c r="AQ302" s="105"/>
      <c r="AR302" s="105"/>
      <c r="AS302" s="105"/>
      <c r="AT302" s="105"/>
      <c r="AU302" s="105"/>
      <c r="AV302" s="105"/>
      <c r="AW302" s="105"/>
      <c r="AX302" s="105"/>
      <c r="AY302" s="105"/>
      <c r="AZ302" s="105"/>
      <c r="BA302" s="105"/>
      <c r="BB302" s="105"/>
      <c r="BC302" s="105"/>
      <c r="BD302" s="105"/>
      <c r="BE302" s="105"/>
      <c r="BF302" s="105"/>
      <c r="BG302" s="105"/>
      <c r="BH302" s="105"/>
      <c r="BI302" s="105"/>
      <c r="BJ302" s="105"/>
      <c r="BK302" s="105"/>
      <c r="BL302" s="105"/>
      <c r="BM302" s="105"/>
      <c r="BN302" s="105"/>
      <c r="BO302" s="105"/>
      <c r="BP302" s="105"/>
      <c r="BQ302" s="105"/>
      <c r="BR302" s="105"/>
      <c r="BS302" s="105"/>
      <c r="BT302" s="105"/>
      <c r="BU302" s="105"/>
      <c r="BV302" s="105"/>
      <c r="BW302" s="105"/>
      <c r="BX302" s="105"/>
      <c r="BY302" s="105"/>
      <c r="BZ302" s="105"/>
      <c r="CA302" s="158"/>
      <c r="CB302" s="158"/>
      <c r="CC302" s="105" t="str">
        <f>IF($C302="","",AI302*$F$2)</f>
        <v/>
      </c>
      <c r="CD302" s="105" t="str">
        <f>IF($C302="","",U303*$F$2)</f>
        <v/>
      </c>
      <c r="CE302" s="158"/>
      <c r="CF302" s="105"/>
      <c r="CG302" s="156"/>
      <c r="CH302" s="156"/>
      <c r="CI302" s="156"/>
      <c r="CJ302" s="156"/>
      <c r="CK302" s="105"/>
      <c r="CL302" s="156"/>
      <c r="CM302" s="156"/>
      <c r="CN302" s="105"/>
    </row>
    <row r="303" ht="9.0" customHeight="1">
      <c r="A303" s="152">
        <f t="shared" si="22"/>
        <v>0</v>
      </c>
      <c r="B303" s="93"/>
      <c r="C303" s="99"/>
      <c r="D303" s="159"/>
      <c r="E303" s="160"/>
      <c r="F303" s="155"/>
      <c r="G303" s="105"/>
      <c r="H303" s="105"/>
      <c r="I303" s="156"/>
      <c r="J303" s="156"/>
      <c r="K303" s="156"/>
      <c r="L303" s="156"/>
      <c r="M303" s="156"/>
      <c r="N303" s="156"/>
      <c r="O303" s="156"/>
      <c r="P303" s="156"/>
      <c r="Q303" s="156"/>
      <c r="R303" s="156"/>
      <c r="S303" s="156"/>
      <c r="T303" s="156"/>
      <c r="U303" s="157"/>
      <c r="V303" s="105"/>
      <c r="W303" s="156"/>
      <c r="X303" s="156"/>
      <c r="Y303" s="156"/>
      <c r="Z303" s="156"/>
      <c r="AA303" s="156"/>
      <c r="AB303" s="156"/>
      <c r="AC303" s="156"/>
      <c r="AD303" s="156"/>
      <c r="AE303" s="156"/>
      <c r="AF303" s="156"/>
      <c r="AG303" s="156"/>
      <c r="AH303" s="156"/>
      <c r="AI303" s="157"/>
      <c r="AJ303" s="105"/>
      <c r="AK303" s="105"/>
      <c r="AL303" s="105"/>
      <c r="AM303" s="105"/>
      <c r="AN303" s="157"/>
      <c r="AO303" s="105"/>
      <c r="AP303" s="105"/>
      <c r="AQ303" s="105"/>
      <c r="AR303" s="105"/>
      <c r="AS303" s="105"/>
      <c r="AT303" s="105"/>
      <c r="AU303" s="105"/>
      <c r="AV303" s="105"/>
      <c r="AW303" s="105"/>
      <c r="AX303" s="105"/>
      <c r="AY303" s="105"/>
      <c r="AZ303" s="105"/>
      <c r="BA303" s="105"/>
      <c r="BB303" s="105"/>
      <c r="BC303" s="105"/>
      <c r="BD303" s="105"/>
      <c r="BE303" s="105"/>
      <c r="BF303" s="105"/>
      <c r="BG303" s="105"/>
      <c r="BH303" s="105"/>
      <c r="BI303" s="105"/>
      <c r="BJ303" s="105"/>
      <c r="BK303" s="105"/>
      <c r="BL303" s="105"/>
      <c r="BM303" s="105"/>
      <c r="BN303" s="105"/>
      <c r="BO303" s="105"/>
      <c r="BP303" s="105"/>
      <c r="BQ303" s="105"/>
      <c r="BR303" s="105"/>
      <c r="BS303" s="105"/>
      <c r="BT303" s="105"/>
      <c r="BU303" s="105"/>
      <c r="BV303" s="105"/>
      <c r="BW303" s="105"/>
      <c r="BX303" s="105"/>
      <c r="BY303" s="105"/>
      <c r="BZ303" s="105"/>
      <c r="CA303" s="158"/>
      <c r="CB303" s="158"/>
      <c r="CC303" s="158"/>
      <c r="CD303" s="158"/>
      <c r="CE303" s="158"/>
      <c r="CF303" s="105"/>
      <c r="CG303" s="156"/>
      <c r="CH303" s="156"/>
      <c r="CI303" s="156"/>
      <c r="CJ303" s="156"/>
      <c r="CK303" s="105"/>
      <c r="CL303" s="156"/>
      <c r="CM303" s="156"/>
      <c r="CN303" s="105"/>
    </row>
    <row r="304" ht="9.0" customHeight="1">
      <c r="A304" s="152">
        <f t="shared" si="22"/>
        <v>1</v>
      </c>
      <c r="B304" s="93"/>
      <c r="C304" s="99"/>
      <c r="D304" s="159"/>
      <c r="E304" s="160"/>
      <c r="F304" s="155"/>
      <c r="G304" s="105"/>
      <c r="H304" s="105"/>
      <c r="I304" s="156"/>
      <c r="J304" s="156"/>
      <c r="K304" s="156"/>
      <c r="L304" s="156"/>
      <c r="M304" s="156"/>
      <c r="N304" s="156"/>
      <c r="O304" s="156"/>
      <c r="P304" s="156"/>
      <c r="Q304" s="156"/>
      <c r="R304" s="156"/>
      <c r="S304" s="156"/>
      <c r="T304" s="156"/>
      <c r="U304" s="157"/>
      <c r="V304" s="105"/>
      <c r="W304" s="156"/>
      <c r="X304" s="156"/>
      <c r="Y304" s="156"/>
      <c r="Z304" s="156"/>
      <c r="AA304" s="156"/>
      <c r="AB304" s="156"/>
      <c r="AC304" s="156"/>
      <c r="AD304" s="156"/>
      <c r="AE304" s="156"/>
      <c r="AF304" s="156"/>
      <c r="AG304" s="156"/>
      <c r="AH304" s="156"/>
      <c r="AI304" s="157"/>
      <c r="AJ304" s="105"/>
      <c r="AK304" s="105"/>
      <c r="AL304" s="105"/>
      <c r="AM304" s="105"/>
      <c r="AN304" s="157"/>
      <c r="AO304" s="105"/>
      <c r="AP304" s="105"/>
      <c r="AQ304" s="105"/>
      <c r="AR304" s="105"/>
      <c r="AS304" s="105"/>
      <c r="AT304" s="105"/>
      <c r="AU304" s="105"/>
      <c r="AV304" s="105"/>
      <c r="AW304" s="105"/>
      <c r="AX304" s="105"/>
      <c r="AY304" s="105"/>
      <c r="AZ304" s="105"/>
      <c r="BA304" s="105"/>
      <c r="BB304" s="105"/>
      <c r="BC304" s="105"/>
      <c r="BD304" s="105"/>
      <c r="BE304" s="105"/>
      <c r="BF304" s="105"/>
      <c r="BG304" s="105"/>
      <c r="BH304" s="105"/>
      <c r="BI304" s="105"/>
      <c r="BJ304" s="105"/>
      <c r="BK304" s="105"/>
      <c r="BL304" s="105"/>
      <c r="BM304" s="105"/>
      <c r="BN304" s="105"/>
      <c r="BO304" s="105"/>
      <c r="BP304" s="105"/>
      <c r="BQ304" s="105"/>
      <c r="BR304" s="105"/>
      <c r="BS304" s="105"/>
      <c r="BT304" s="105"/>
      <c r="BU304" s="105"/>
      <c r="BV304" s="105"/>
      <c r="BW304" s="105"/>
      <c r="BX304" s="105"/>
      <c r="BY304" s="105"/>
      <c r="BZ304" s="105"/>
      <c r="CA304" s="158"/>
      <c r="CB304" s="158"/>
      <c r="CC304" s="105" t="str">
        <f>IF($C304="","",AI304*$F$2)</f>
        <v/>
      </c>
      <c r="CD304" s="105" t="str">
        <f>IF($C304="","",U305*$F$2)</f>
        <v/>
      </c>
      <c r="CE304" s="158"/>
      <c r="CF304" s="105"/>
      <c r="CG304" s="156"/>
      <c r="CH304" s="156"/>
      <c r="CI304" s="156"/>
      <c r="CJ304" s="156"/>
      <c r="CK304" s="105"/>
      <c r="CL304" s="156"/>
      <c r="CM304" s="156"/>
      <c r="CN304" s="105"/>
    </row>
    <row r="305" ht="9.0" customHeight="1">
      <c r="A305" s="152">
        <f t="shared" si="22"/>
        <v>1</v>
      </c>
      <c r="B305" s="93"/>
      <c r="C305" s="99"/>
      <c r="D305" s="159"/>
      <c r="E305" s="160"/>
      <c r="F305" s="155"/>
      <c r="G305" s="105"/>
      <c r="H305" s="105"/>
      <c r="I305" s="156"/>
      <c r="J305" s="156"/>
      <c r="K305" s="156"/>
      <c r="L305" s="156"/>
      <c r="M305" s="156"/>
      <c r="N305" s="156"/>
      <c r="O305" s="156"/>
      <c r="P305" s="156"/>
      <c r="Q305" s="156"/>
      <c r="R305" s="156"/>
      <c r="S305" s="156"/>
      <c r="T305" s="156"/>
      <c r="U305" s="157"/>
      <c r="V305" s="105"/>
      <c r="W305" s="156"/>
      <c r="X305" s="156"/>
      <c r="Y305" s="156"/>
      <c r="Z305" s="156"/>
      <c r="AA305" s="156"/>
      <c r="AB305" s="156"/>
      <c r="AC305" s="156"/>
      <c r="AD305" s="156"/>
      <c r="AE305" s="156"/>
      <c r="AF305" s="156"/>
      <c r="AG305" s="156"/>
      <c r="AH305" s="156"/>
      <c r="AI305" s="157"/>
      <c r="AJ305" s="105"/>
      <c r="AK305" s="105"/>
      <c r="AL305" s="105"/>
      <c r="AM305" s="105"/>
      <c r="AN305" s="157"/>
      <c r="AO305" s="105"/>
      <c r="AP305" s="105"/>
      <c r="AQ305" s="105"/>
      <c r="AR305" s="105"/>
      <c r="AS305" s="105"/>
      <c r="AT305" s="105"/>
      <c r="AU305" s="105"/>
      <c r="AV305" s="105"/>
      <c r="AW305" s="105"/>
      <c r="AX305" s="105"/>
      <c r="AY305" s="105"/>
      <c r="AZ305" s="105"/>
      <c r="BA305" s="105"/>
      <c r="BB305" s="105"/>
      <c r="BC305" s="105"/>
      <c r="BD305" s="105"/>
      <c r="BE305" s="105"/>
      <c r="BF305" s="105"/>
      <c r="BG305" s="105"/>
      <c r="BH305" s="105"/>
      <c r="BI305" s="105"/>
      <c r="BJ305" s="105"/>
      <c r="BK305" s="105"/>
      <c r="BL305" s="105"/>
      <c r="BM305" s="105"/>
      <c r="BN305" s="105"/>
      <c r="BO305" s="105"/>
      <c r="BP305" s="105"/>
      <c r="BQ305" s="105"/>
      <c r="BR305" s="105"/>
      <c r="BS305" s="105"/>
      <c r="BT305" s="105"/>
      <c r="BU305" s="105"/>
      <c r="BV305" s="105"/>
      <c r="BW305" s="105"/>
      <c r="BX305" s="105"/>
      <c r="BY305" s="105"/>
      <c r="BZ305" s="105"/>
      <c r="CA305" s="158"/>
      <c r="CB305" s="158"/>
      <c r="CC305" s="158"/>
      <c r="CD305" s="158"/>
      <c r="CE305" s="158"/>
      <c r="CF305" s="105"/>
      <c r="CG305" s="156"/>
      <c r="CH305" s="156"/>
      <c r="CI305" s="156"/>
      <c r="CJ305" s="156"/>
      <c r="CK305" s="105"/>
      <c r="CL305" s="156"/>
      <c r="CM305" s="156"/>
      <c r="CN305" s="105"/>
    </row>
    <row r="306" ht="9.0" customHeight="1">
      <c r="A306" s="152">
        <f t="shared" si="22"/>
        <v>0</v>
      </c>
      <c r="B306" s="93"/>
      <c r="C306" s="99"/>
      <c r="D306" s="159"/>
      <c r="E306" s="160"/>
      <c r="F306" s="155"/>
      <c r="G306" s="105"/>
      <c r="H306" s="105"/>
      <c r="I306" s="156"/>
      <c r="J306" s="156"/>
      <c r="K306" s="156"/>
      <c r="L306" s="156"/>
      <c r="M306" s="156"/>
      <c r="N306" s="156"/>
      <c r="O306" s="156"/>
      <c r="P306" s="156"/>
      <c r="Q306" s="156"/>
      <c r="R306" s="156"/>
      <c r="S306" s="156"/>
      <c r="T306" s="156"/>
      <c r="U306" s="157"/>
      <c r="V306" s="105"/>
      <c r="W306" s="156"/>
      <c r="X306" s="156"/>
      <c r="Y306" s="156"/>
      <c r="Z306" s="156"/>
      <c r="AA306" s="156"/>
      <c r="AB306" s="156"/>
      <c r="AC306" s="156"/>
      <c r="AD306" s="156"/>
      <c r="AE306" s="156"/>
      <c r="AF306" s="156"/>
      <c r="AG306" s="156"/>
      <c r="AH306" s="156"/>
      <c r="AI306" s="157"/>
      <c r="AJ306" s="105"/>
      <c r="AK306" s="105"/>
      <c r="AL306" s="105"/>
      <c r="AM306" s="105"/>
      <c r="AN306" s="157"/>
      <c r="AO306" s="105"/>
      <c r="AP306" s="105"/>
      <c r="AQ306" s="105"/>
      <c r="AR306" s="105"/>
      <c r="AS306" s="105"/>
      <c r="AT306" s="105"/>
      <c r="AU306" s="105"/>
      <c r="AV306" s="105"/>
      <c r="AW306" s="105"/>
      <c r="AX306" s="105"/>
      <c r="AY306" s="105"/>
      <c r="AZ306" s="105"/>
      <c r="BA306" s="105"/>
      <c r="BB306" s="105"/>
      <c r="BC306" s="105"/>
      <c r="BD306" s="105"/>
      <c r="BE306" s="105"/>
      <c r="BF306" s="105"/>
      <c r="BG306" s="105"/>
      <c r="BH306" s="105"/>
      <c r="BI306" s="105"/>
      <c r="BJ306" s="105"/>
      <c r="BK306" s="105"/>
      <c r="BL306" s="105"/>
      <c r="BM306" s="105"/>
      <c r="BN306" s="105"/>
      <c r="BO306" s="105"/>
      <c r="BP306" s="105"/>
      <c r="BQ306" s="105"/>
      <c r="BR306" s="105"/>
      <c r="BS306" s="105"/>
      <c r="BT306" s="105"/>
      <c r="BU306" s="105"/>
      <c r="BV306" s="105"/>
      <c r="BW306" s="105"/>
      <c r="BX306" s="105"/>
      <c r="BY306" s="105"/>
      <c r="BZ306" s="105"/>
      <c r="CA306" s="158"/>
      <c r="CB306" s="158"/>
      <c r="CC306" s="105" t="str">
        <f>IF($C306="","",AI306*$F$2)</f>
        <v/>
      </c>
      <c r="CD306" s="105" t="str">
        <f>IF($C306="","",U307*$F$2)</f>
        <v/>
      </c>
      <c r="CE306" s="158"/>
      <c r="CF306" s="105"/>
      <c r="CG306" s="156"/>
      <c r="CH306" s="156"/>
      <c r="CI306" s="156"/>
      <c r="CJ306" s="156"/>
      <c r="CK306" s="105"/>
      <c r="CL306" s="156"/>
      <c r="CM306" s="156"/>
      <c r="CN306" s="105"/>
    </row>
    <row r="307" ht="9.0" customHeight="1">
      <c r="A307" s="152">
        <f t="shared" si="22"/>
        <v>0</v>
      </c>
      <c r="B307" s="93"/>
      <c r="C307" s="99"/>
      <c r="D307" s="159"/>
      <c r="E307" s="160"/>
      <c r="F307" s="155"/>
      <c r="G307" s="105"/>
      <c r="H307" s="105"/>
      <c r="I307" s="156"/>
      <c r="J307" s="156"/>
      <c r="K307" s="156"/>
      <c r="L307" s="156"/>
      <c r="M307" s="156"/>
      <c r="N307" s="156"/>
      <c r="O307" s="156"/>
      <c r="P307" s="156"/>
      <c r="Q307" s="156"/>
      <c r="R307" s="156"/>
      <c r="S307" s="156"/>
      <c r="T307" s="156"/>
      <c r="U307" s="157"/>
      <c r="V307" s="105"/>
      <c r="W307" s="156"/>
      <c r="X307" s="156"/>
      <c r="Y307" s="156"/>
      <c r="Z307" s="156"/>
      <c r="AA307" s="156"/>
      <c r="AB307" s="156"/>
      <c r="AC307" s="156"/>
      <c r="AD307" s="156"/>
      <c r="AE307" s="156"/>
      <c r="AF307" s="156"/>
      <c r="AG307" s="156"/>
      <c r="AH307" s="156"/>
      <c r="AI307" s="157"/>
      <c r="AJ307" s="105"/>
      <c r="AK307" s="105"/>
      <c r="AL307" s="105"/>
      <c r="AM307" s="105"/>
      <c r="AN307" s="157"/>
      <c r="AO307" s="105"/>
      <c r="AP307" s="105"/>
      <c r="AQ307" s="105"/>
      <c r="AR307" s="105"/>
      <c r="AS307" s="105"/>
      <c r="AT307" s="105"/>
      <c r="AU307" s="105"/>
      <c r="AV307" s="105"/>
      <c r="AW307" s="105"/>
      <c r="AX307" s="105"/>
      <c r="AY307" s="105"/>
      <c r="AZ307" s="105"/>
      <c r="BA307" s="105"/>
      <c r="BB307" s="105"/>
      <c r="BC307" s="105"/>
      <c r="BD307" s="105"/>
      <c r="BE307" s="105"/>
      <c r="BF307" s="105"/>
      <c r="BG307" s="105"/>
      <c r="BH307" s="105"/>
      <c r="BI307" s="105"/>
      <c r="BJ307" s="105"/>
      <c r="BK307" s="105"/>
      <c r="BL307" s="105"/>
      <c r="BM307" s="105"/>
      <c r="BN307" s="105"/>
      <c r="BO307" s="105"/>
      <c r="BP307" s="105"/>
      <c r="BQ307" s="105"/>
      <c r="BR307" s="105"/>
      <c r="BS307" s="105"/>
      <c r="BT307" s="105"/>
      <c r="BU307" s="105"/>
      <c r="BV307" s="105"/>
      <c r="BW307" s="105"/>
      <c r="BX307" s="105"/>
      <c r="BY307" s="105"/>
      <c r="BZ307" s="105"/>
      <c r="CA307" s="158"/>
      <c r="CB307" s="158"/>
      <c r="CC307" s="158"/>
      <c r="CD307" s="158"/>
      <c r="CE307" s="158"/>
      <c r="CF307" s="105"/>
      <c r="CG307" s="156"/>
      <c r="CH307" s="156"/>
      <c r="CI307" s="156"/>
      <c r="CJ307" s="156"/>
      <c r="CK307" s="105"/>
      <c r="CL307" s="156"/>
      <c r="CM307" s="156"/>
      <c r="CN307" s="105"/>
    </row>
    <row r="308" ht="9.0" customHeight="1">
      <c r="A308" s="152">
        <f t="shared" si="22"/>
        <v>1</v>
      </c>
      <c r="B308" s="93"/>
      <c r="C308" s="99"/>
      <c r="D308" s="159"/>
      <c r="E308" s="160"/>
      <c r="F308" s="155"/>
      <c r="G308" s="105"/>
      <c r="H308" s="105"/>
      <c r="I308" s="156"/>
      <c r="J308" s="156"/>
      <c r="K308" s="156"/>
      <c r="L308" s="156"/>
      <c r="M308" s="156"/>
      <c r="N308" s="156"/>
      <c r="O308" s="156"/>
      <c r="P308" s="156"/>
      <c r="Q308" s="156"/>
      <c r="R308" s="156"/>
      <c r="S308" s="156"/>
      <c r="T308" s="156"/>
      <c r="U308" s="157"/>
      <c r="V308" s="105"/>
      <c r="W308" s="156"/>
      <c r="X308" s="156"/>
      <c r="Y308" s="156"/>
      <c r="Z308" s="156"/>
      <c r="AA308" s="156"/>
      <c r="AB308" s="156"/>
      <c r="AC308" s="156"/>
      <c r="AD308" s="156"/>
      <c r="AE308" s="156"/>
      <c r="AF308" s="156"/>
      <c r="AG308" s="156"/>
      <c r="AH308" s="156"/>
      <c r="AI308" s="157"/>
      <c r="AJ308" s="105"/>
      <c r="AK308" s="105"/>
      <c r="AL308" s="105"/>
      <c r="AM308" s="105"/>
      <c r="AN308" s="157"/>
      <c r="AO308" s="105"/>
      <c r="AP308" s="105"/>
      <c r="AQ308" s="105"/>
      <c r="AR308" s="105"/>
      <c r="AS308" s="105"/>
      <c r="AT308" s="105"/>
      <c r="AU308" s="105"/>
      <c r="AV308" s="105"/>
      <c r="AW308" s="105"/>
      <c r="AX308" s="105"/>
      <c r="AY308" s="105"/>
      <c r="AZ308" s="105"/>
      <c r="BA308" s="105"/>
      <c r="BB308" s="105"/>
      <c r="BC308" s="105"/>
      <c r="BD308" s="105"/>
      <c r="BE308" s="105"/>
      <c r="BF308" s="105"/>
      <c r="BG308" s="105"/>
      <c r="BH308" s="105"/>
      <c r="BI308" s="105"/>
      <c r="BJ308" s="105"/>
      <c r="BK308" s="105"/>
      <c r="BL308" s="105"/>
      <c r="BM308" s="105"/>
      <c r="BN308" s="105"/>
      <c r="BO308" s="105"/>
      <c r="BP308" s="105"/>
      <c r="BQ308" s="105"/>
      <c r="BR308" s="105"/>
      <c r="BS308" s="105"/>
      <c r="BT308" s="105"/>
      <c r="BU308" s="105"/>
      <c r="BV308" s="105"/>
      <c r="BW308" s="105"/>
      <c r="BX308" s="105"/>
      <c r="BY308" s="105"/>
      <c r="BZ308" s="105"/>
      <c r="CA308" s="158"/>
      <c r="CB308" s="158"/>
      <c r="CC308" s="105" t="str">
        <f>IF($C308="","",AI308*$F$2)</f>
        <v/>
      </c>
      <c r="CD308" s="105" t="str">
        <f>IF($C308="","",U309*$F$2)</f>
        <v/>
      </c>
      <c r="CE308" s="158"/>
      <c r="CF308" s="105"/>
      <c r="CG308" s="156"/>
      <c r="CH308" s="156"/>
      <c r="CI308" s="156"/>
      <c r="CJ308" s="156"/>
      <c r="CK308" s="105"/>
      <c r="CL308" s="156"/>
      <c r="CM308" s="156"/>
      <c r="CN308" s="105"/>
    </row>
    <row r="309" ht="9.0" customHeight="1">
      <c r="A309" s="152">
        <f t="shared" si="22"/>
        <v>1</v>
      </c>
      <c r="B309" s="93"/>
      <c r="C309" s="99"/>
      <c r="D309" s="159"/>
      <c r="E309" s="160"/>
      <c r="F309" s="155"/>
      <c r="G309" s="105"/>
      <c r="H309" s="105"/>
      <c r="I309" s="156"/>
      <c r="J309" s="156"/>
      <c r="K309" s="156"/>
      <c r="L309" s="156"/>
      <c r="M309" s="156"/>
      <c r="N309" s="156"/>
      <c r="O309" s="156"/>
      <c r="P309" s="156"/>
      <c r="Q309" s="156"/>
      <c r="R309" s="156"/>
      <c r="S309" s="156"/>
      <c r="T309" s="156"/>
      <c r="U309" s="157"/>
      <c r="V309" s="105"/>
      <c r="W309" s="156"/>
      <c r="X309" s="156"/>
      <c r="Y309" s="156"/>
      <c r="Z309" s="156"/>
      <c r="AA309" s="156"/>
      <c r="AB309" s="156"/>
      <c r="AC309" s="156"/>
      <c r="AD309" s="156"/>
      <c r="AE309" s="156"/>
      <c r="AF309" s="156"/>
      <c r="AG309" s="156"/>
      <c r="AH309" s="156"/>
      <c r="AI309" s="157"/>
      <c r="AJ309" s="105"/>
      <c r="AK309" s="105"/>
      <c r="AL309" s="105"/>
      <c r="AM309" s="105"/>
      <c r="AN309" s="157"/>
      <c r="AO309" s="105"/>
      <c r="AP309" s="105"/>
      <c r="AQ309" s="105"/>
      <c r="AR309" s="105"/>
      <c r="AS309" s="105"/>
      <c r="AT309" s="105"/>
      <c r="AU309" s="105"/>
      <c r="AV309" s="105"/>
      <c r="AW309" s="105"/>
      <c r="AX309" s="105"/>
      <c r="AY309" s="105"/>
      <c r="AZ309" s="105"/>
      <c r="BA309" s="105"/>
      <c r="BB309" s="105"/>
      <c r="BC309" s="105"/>
      <c r="BD309" s="105"/>
      <c r="BE309" s="105"/>
      <c r="BF309" s="105"/>
      <c r="BG309" s="105"/>
      <c r="BH309" s="105"/>
      <c r="BI309" s="105"/>
      <c r="BJ309" s="105"/>
      <c r="BK309" s="105"/>
      <c r="BL309" s="105"/>
      <c r="BM309" s="105"/>
      <c r="BN309" s="105"/>
      <c r="BO309" s="105"/>
      <c r="BP309" s="105"/>
      <c r="BQ309" s="105"/>
      <c r="BR309" s="105"/>
      <c r="BS309" s="105"/>
      <c r="BT309" s="105"/>
      <c r="BU309" s="105"/>
      <c r="BV309" s="105"/>
      <c r="BW309" s="105"/>
      <c r="BX309" s="105"/>
      <c r="BY309" s="105"/>
      <c r="BZ309" s="105"/>
      <c r="CA309" s="158"/>
      <c r="CB309" s="158"/>
      <c r="CC309" s="158"/>
      <c r="CD309" s="158"/>
      <c r="CE309" s="158"/>
      <c r="CF309" s="105"/>
      <c r="CG309" s="156"/>
      <c r="CH309" s="156"/>
      <c r="CI309" s="156"/>
      <c r="CJ309" s="156"/>
      <c r="CK309" s="105"/>
      <c r="CL309" s="156"/>
      <c r="CM309" s="156"/>
      <c r="CN309" s="105"/>
    </row>
    <row r="310" ht="9.0" customHeight="1">
      <c r="A310" s="152">
        <f t="shared" si="22"/>
        <v>0</v>
      </c>
      <c r="B310" s="93"/>
      <c r="C310" s="99"/>
      <c r="D310" s="159"/>
      <c r="E310" s="160"/>
      <c r="F310" s="155"/>
      <c r="G310" s="105"/>
      <c r="H310" s="105"/>
      <c r="I310" s="156"/>
      <c r="J310" s="156"/>
      <c r="K310" s="156"/>
      <c r="L310" s="156"/>
      <c r="M310" s="156"/>
      <c r="N310" s="156"/>
      <c r="O310" s="156"/>
      <c r="P310" s="156"/>
      <c r="Q310" s="156"/>
      <c r="R310" s="156"/>
      <c r="S310" s="156"/>
      <c r="T310" s="156"/>
      <c r="U310" s="157"/>
      <c r="V310" s="105"/>
      <c r="W310" s="156"/>
      <c r="X310" s="156"/>
      <c r="Y310" s="156"/>
      <c r="Z310" s="156"/>
      <c r="AA310" s="156"/>
      <c r="AB310" s="156"/>
      <c r="AC310" s="156"/>
      <c r="AD310" s="156"/>
      <c r="AE310" s="156"/>
      <c r="AF310" s="156"/>
      <c r="AG310" s="156"/>
      <c r="AH310" s="156"/>
      <c r="AI310" s="157"/>
      <c r="AJ310" s="105"/>
      <c r="AK310" s="105"/>
      <c r="AL310" s="105"/>
      <c r="AM310" s="105"/>
      <c r="AN310" s="157"/>
      <c r="AO310" s="105"/>
      <c r="AP310" s="105"/>
      <c r="AQ310" s="105"/>
      <c r="AR310" s="105"/>
      <c r="AS310" s="105"/>
      <c r="AT310" s="105"/>
      <c r="AU310" s="105"/>
      <c r="AV310" s="105"/>
      <c r="AW310" s="105"/>
      <c r="AX310" s="105"/>
      <c r="AY310" s="105"/>
      <c r="AZ310" s="105"/>
      <c r="BA310" s="105"/>
      <c r="BB310" s="105"/>
      <c r="BC310" s="105"/>
      <c r="BD310" s="105"/>
      <c r="BE310" s="105"/>
      <c r="BF310" s="105"/>
      <c r="BG310" s="105"/>
      <c r="BH310" s="105"/>
      <c r="BI310" s="105"/>
      <c r="BJ310" s="105"/>
      <c r="BK310" s="105"/>
      <c r="BL310" s="105"/>
      <c r="BM310" s="105"/>
      <c r="BN310" s="105"/>
      <c r="BO310" s="105"/>
      <c r="BP310" s="105"/>
      <c r="BQ310" s="105"/>
      <c r="BR310" s="105"/>
      <c r="BS310" s="105"/>
      <c r="BT310" s="105"/>
      <c r="BU310" s="105"/>
      <c r="BV310" s="105"/>
      <c r="BW310" s="105"/>
      <c r="BX310" s="105"/>
      <c r="BY310" s="105"/>
      <c r="BZ310" s="105"/>
      <c r="CA310" s="158"/>
      <c r="CB310" s="158"/>
      <c r="CC310" s="105" t="str">
        <f>IF($C310="","",AI310*$F$2)</f>
        <v/>
      </c>
      <c r="CD310" s="105" t="str">
        <f>IF($C310="","",U311*$F$2)</f>
        <v/>
      </c>
      <c r="CE310" s="158"/>
      <c r="CF310" s="105"/>
      <c r="CG310" s="156"/>
      <c r="CH310" s="156"/>
      <c r="CI310" s="156"/>
      <c r="CJ310" s="156"/>
      <c r="CK310" s="105"/>
      <c r="CL310" s="156"/>
      <c r="CM310" s="156"/>
      <c r="CN310" s="105"/>
    </row>
    <row r="311" ht="9.0" customHeight="1">
      <c r="A311" s="152">
        <f t="shared" si="22"/>
        <v>0</v>
      </c>
      <c r="B311" s="93"/>
      <c r="C311" s="99"/>
      <c r="D311" s="159"/>
      <c r="E311" s="160"/>
      <c r="F311" s="155"/>
      <c r="G311" s="105"/>
      <c r="H311" s="105"/>
      <c r="I311" s="156"/>
      <c r="J311" s="156"/>
      <c r="K311" s="156"/>
      <c r="L311" s="156"/>
      <c r="M311" s="156"/>
      <c r="N311" s="156"/>
      <c r="O311" s="156"/>
      <c r="P311" s="156"/>
      <c r="Q311" s="156"/>
      <c r="R311" s="156"/>
      <c r="S311" s="156"/>
      <c r="T311" s="156"/>
      <c r="U311" s="157"/>
      <c r="V311" s="105"/>
      <c r="W311" s="156"/>
      <c r="X311" s="156"/>
      <c r="Y311" s="156"/>
      <c r="Z311" s="156"/>
      <c r="AA311" s="156"/>
      <c r="AB311" s="156"/>
      <c r="AC311" s="156"/>
      <c r="AD311" s="156"/>
      <c r="AE311" s="156"/>
      <c r="AF311" s="156"/>
      <c r="AG311" s="156"/>
      <c r="AH311" s="156"/>
      <c r="AI311" s="157"/>
      <c r="AJ311" s="105"/>
      <c r="AK311" s="105"/>
      <c r="AL311" s="105"/>
      <c r="AM311" s="105"/>
      <c r="AN311" s="157"/>
      <c r="AO311" s="105"/>
      <c r="AP311" s="105"/>
      <c r="AQ311" s="105"/>
      <c r="AR311" s="105"/>
      <c r="AS311" s="105"/>
      <c r="AT311" s="105"/>
      <c r="AU311" s="105"/>
      <c r="AV311" s="105"/>
      <c r="AW311" s="105"/>
      <c r="AX311" s="105"/>
      <c r="AY311" s="105"/>
      <c r="AZ311" s="105"/>
      <c r="BA311" s="105"/>
      <c r="BB311" s="105"/>
      <c r="BC311" s="105"/>
      <c r="BD311" s="105"/>
      <c r="BE311" s="105"/>
      <c r="BF311" s="105"/>
      <c r="BG311" s="105"/>
      <c r="BH311" s="105"/>
      <c r="BI311" s="105"/>
      <c r="BJ311" s="105"/>
      <c r="BK311" s="105"/>
      <c r="BL311" s="105"/>
      <c r="BM311" s="105"/>
      <c r="BN311" s="105"/>
      <c r="BO311" s="105"/>
      <c r="BP311" s="105"/>
      <c r="BQ311" s="105"/>
      <c r="BR311" s="105"/>
      <c r="BS311" s="105"/>
      <c r="BT311" s="105"/>
      <c r="BU311" s="105"/>
      <c r="BV311" s="105"/>
      <c r="BW311" s="105"/>
      <c r="BX311" s="105"/>
      <c r="BY311" s="105"/>
      <c r="BZ311" s="105"/>
      <c r="CA311" s="158"/>
      <c r="CB311" s="158"/>
      <c r="CC311" s="158"/>
      <c r="CD311" s="158"/>
      <c r="CE311" s="158"/>
      <c r="CF311" s="105"/>
      <c r="CG311" s="156"/>
      <c r="CH311" s="156"/>
      <c r="CI311" s="156"/>
      <c r="CJ311" s="156"/>
      <c r="CK311" s="105"/>
      <c r="CL311" s="156"/>
      <c r="CM311" s="156"/>
      <c r="CN311" s="105"/>
    </row>
    <row r="312" ht="9.0" customHeight="1">
      <c r="A312" s="152">
        <f t="shared" si="22"/>
        <v>1</v>
      </c>
      <c r="B312" s="93"/>
      <c r="C312" s="99"/>
      <c r="D312" s="159"/>
      <c r="E312" s="160"/>
      <c r="F312" s="155"/>
      <c r="G312" s="105"/>
      <c r="H312" s="105"/>
      <c r="I312" s="156"/>
      <c r="J312" s="156"/>
      <c r="K312" s="156"/>
      <c r="L312" s="156"/>
      <c r="M312" s="156"/>
      <c r="N312" s="156"/>
      <c r="O312" s="156"/>
      <c r="P312" s="156"/>
      <c r="Q312" s="156"/>
      <c r="R312" s="156"/>
      <c r="S312" s="156"/>
      <c r="T312" s="156"/>
      <c r="U312" s="157"/>
      <c r="V312" s="105"/>
      <c r="W312" s="156"/>
      <c r="X312" s="156"/>
      <c r="Y312" s="156"/>
      <c r="Z312" s="156"/>
      <c r="AA312" s="156"/>
      <c r="AB312" s="156"/>
      <c r="AC312" s="156"/>
      <c r="AD312" s="156"/>
      <c r="AE312" s="156"/>
      <c r="AF312" s="156"/>
      <c r="AG312" s="156"/>
      <c r="AH312" s="156"/>
      <c r="AI312" s="157"/>
      <c r="AJ312" s="105"/>
      <c r="AK312" s="105"/>
      <c r="AL312" s="105"/>
      <c r="AM312" s="105"/>
      <c r="AN312" s="157"/>
      <c r="AO312" s="105"/>
      <c r="AP312" s="105"/>
      <c r="AQ312" s="105"/>
      <c r="AR312" s="105"/>
      <c r="AS312" s="105"/>
      <c r="AT312" s="105"/>
      <c r="AU312" s="105"/>
      <c r="AV312" s="105"/>
      <c r="AW312" s="105"/>
      <c r="AX312" s="105"/>
      <c r="AY312" s="105"/>
      <c r="AZ312" s="105"/>
      <c r="BA312" s="105"/>
      <c r="BB312" s="105"/>
      <c r="BC312" s="105"/>
      <c r="BD312" s="105"/>
      <c r="BE312" s="105"/>
      <c r="BF312" s="105"/>
      <c r="BG312" s="105"/>
      <c r="BH312" s="105"/>
      <c r="BI312" s="105"/>
      <c r="BJ312" s="105"/>
      <c r="BK312" s="105"/>
      <c r="BL312" s="105"/>
      <c r="BM312" s="105"/>
      <c r="BN312" s="105"/>
      <c r="BO312" s="105"/>
      <c r="BP312" s="105"/>
      <c r="BQ312" s="105"/>
      <c r="BR312" s="105"/>
      <c r="BS312" s="105"/>
      <c r="BT312" s="105"/>
      <c r="BU312" s="105"/>
      <c r="BV312" s="105"/>
      <c r="BW312" s="105"/>
      <c r="BX312" s="105"/>
      <c r="BY312" s="105"/>
      <c r="BZ312" s="105"/>
      <c r="CA312" s="158"/>
      <c r="CB312" s="158"/>
      <c r="CC312" s="105" t="str">
        <f>IF($C312="","",AI312*$F$2)</f>
        <v/>
      </c>
      <c r="CD312" s="105" t="str">
        <f>IF($C312="","",U313*$F$2)</f>
        <v/>
      </c>
      <c r="CE312" s="158"/>
      <c r="CF312" s="105"/>
      <c r="CG312" s="156"/>
      <c r="CH312" s="156"/>
      <c r="CI312" s="156"/>
      <c r="CJ312" s="156"/>
      <c r="CK312" s="105"/>
      <c r="CL312" s="156"/>
      <c r="CM312" s="156"/>
      <c r="CN312" s="105"/>
    </row>
    <row r="313" ht="9.0" customHeight="1">
      <c r="A313" s="152">
        <f t="shared" si="22"/>
        <v>1</v>
      </c>
      <c r="B313" s="93"/>
      <c r="C313" s="99"/>
      <c r="D313" s="159"/>
      <c r="E313" s="160"/>
      <c r="F313" s="155"/>
      <c r="G313" s="105"/>
      <c r="H313" s="105"/>
      <c r="I313" s="156"/>
      <c r="J313" s="156"/>
      <c r="K313" s="156"/>
      <c r="L313" s="156"/>
      <c r="M313" s="156"/>
      <c r="N313" s="156"/>
      <c r="O313" s="156"/>
      <c r="P313" s="156"/>
      <c r="Q313" s="156"/>
      <c r="R313" s="156"/>
      <c r="S313" s="156"/>
      <c r="T313" s="156"/>
      <c r="U313" s="157"/>
      <c r="V313" s="105"/>
      <c r="W313" s="156"/>
      <c r="X313" s="156"/>
      <c r="Y313" s="156"/>
      <c r="Z313" s="156"/>
      <c r="AA313" s="156"/>
      <c r="AB313" s="156"/>
      <c r="AC313" s="156"/>
      <c r="AD313" s="156"/>
      <c r="AE313" s="156"/>
      <c r="AF313" s="156"/>
      <c r="AG313" s="156"/>
      <c r="AH313" s="156"/>
      <c r="AI313" s="157"/>
      <c r="AJ313" s="105"/>
      <c r="AK313" s="105"/>
      <c r="AL313" s="105"/>
      <c r="AM313" s="105"/>
      <c r="AN313" s="157"/>
      <c r="AO313" s="105"/>
      <c r="AP313" s="105"/>
      <c r="AQ313" s="105"/>
      <c r="AR313" s="105"/>
      <c r="AS313" s="105"/>
      <c r="AT313" s="105"/>
      <c r="AU313" s="105"/>
      <c r="AV313" s="105"/>
      <c r="AW313" s="105"/>
      <c r="AX313" s="105"/>
      <c r="AY313" s="105"/>
      <c r="AZ313" s="105"/>
      <c r="BA313" s="105"/>
      <c r="BB313" s="105"/>
      <c r="BC313" s="105"/>
      <c r="BD313" s="105"/>
      <c r="BE313" s="105"/>
      <c r="BF313" s="105"/>
      <c r="BG313" s="105"/>
      <c r="BH313" s="105"/>
      <c r="BI313" s="105"/>
      <c r="BJ313" s="105"/>
      <c r="BK313" s="105"/>
      <c r="BL313" s="105"/>
      <c r="BM313" s="105"/>
      <c r="BN313" s="105"/>
      <c r="BO313" s="105"/>
      <c r="BP313" s="105"/>
      <c r="BQ313" s="105"/>
      <c r="BR313" s="105"/>
      <c r="BS313" s="105"/>
      <c r="BT313" s="105"/>
      <c r="BU313" s="105"/>
      <c r="BV313" s="105"/>
      <c r="BW313" s="105"/>
      <c r="BX313" s="105"/>
      <c r="BY313" s="105"/>
      <c r="BZ313" s="105"/>
      <c r="CA313" s="158"/>
      <c r="CB313" s="158"/>
      <c r="CC313" s="158"/>
      <c r="CD313" s="158"/>
      <c r="CE313" s="158"/>
      <c r="CF313" s="105"/>
      <c r="CG313" s="156"/>
      <c r="CH313" s="156"/>
      <c r="CI313" s="156"/>
      <c r="CJ313" s="156"/>
      <c r="CK313" s="105"/>
      <c r="CL313" s="156"/>
      <c r="CM313" s="156"/>
      <c r="CN313" s="105"/>
    </row>
    <row r="314" ht="9.0" customHeight="1">
      <c r="A314" s="152">
        <f t="shared" si="22"/>
        <v>0</v>
      </c>
      <c r="B314" s="93"/>
      <c r="C314" s="99"/>
      <c r="D314" s="159"/>
      <c r="E314" s="160"/>
      <c r="F314" s="155"/>
      <c r="G314" s="105"/>
      <c r="H314" s="105"/>
      <c r="I314" s="156"/>
      <c r="J314" s="156"/>
      <c r="K314" s="156"/>
      <c r="L314" s="156"/>
      <c r="M314" s="156"/>
      <c r="N314" s="156"/>
      <c r="O314" s="156"/>
      <c r="P314" s="156"/>
      <c r="Q314" s="156"/>
      <c r="R314" s="156"/>
      <c r="S314" s="156"/>
      <c r="T314" s="156"/>
      <c r="U314" s="157"/>
      <c r="V314" s="105"/>
      <c r="W314" s="156"/>
      <c r="X314" s="156"/>
      <c r="Y314" s="156"/>
      <c r="Z314" s="156"/>
      <c r="AA314" s="156"/>
      <c r="AB314" s="156"/>
      <c r="AC314" s="156"/>
      <c r="AD314" s="156"/>
      <c r="AE314" s="156"/>
      <c r="AF314" s="156"/>
      <c r="AG314" s="156"/>
      <c r="AH314" s="156"/>
      <c r="AI314" s="157"/>
      <c r="AJ314" s="105"/>
      <c r="AK314" s="105"/>
      <c r="AL314" s="105"/>
      <c r="AM314" s="105"/>
      <c r="AN314" s="157"/>
      <c r="AO314" s="105"/>
      <c r="AP314" s="105"/>
      <c r="AQ314" s="105"/>
      <c r="AR314" s="105"/>
      <c r="AS314" s="105"/>
      <c r="AT314" s="105"/>
      <c r="AU314" s="105"/>
      <c r="AV314" s="105"/>
      <c r="AW314" s="105"/>
      <c r="AX314" s="105"/>
      <c r="AY314" s="105"/>
      <c r="AZ314" s="105"/>
      <c r="BA314" s="105"/>
      <c r="BB314" s="105"/>
      <c r="BC314" s="105"/>
      <c r="BD314" s="105"/>
      <c r="BE314" s="105"/>
      <c r="BF314" s="105"/>
      <c r="BG314" s="105"/>
      <c r="BH314" s="105"/>
      <c r="BI314" s="105"/>
      <c r="BJ314" s="105"/>
      <c r="BK314" s="105"/>
      <c r="BL314" s="105"/>
      <c r="BM314" s="105"/>
      <c r="BN314" s="105"/>
      <c r="BO314" s="105"/>
      <c r="BP314" s="105"/>
      <c r="BQ314" s="105"/>
      <c r="BR314" s="105"/>
      <c r="BS314" s="105"/>
      <c r="BT314" s="105"/>
      <c r="BU314" s="105"/>
      <c r="BV314" s="105"/>
      <c r="BW314" s="105"/>
      <c r="BX314" s="105"/>
      <c r="BY314" s="105"/>
      <c r="BZ314" s="105"/>
      <c r="CA314" s="158"/>
      <c r="CB314" s="158"/>
      <c r="CC314" s="105" t="str">
        <f>IF($C314="","",AI314*$F$2)</f>
        <v/>
      </c>
      <c r="CD314" s="105" t="str">
        <f>IF($C314="","",U315*$F$2)</f>
        <v/>
      </c>
      <c r="CE314" s="158"/>
      <c r="CF314" s="105"/>
      <c r="CG314" s="156"/>
      <c r="CH314" s="156"/>
      <c r="CI314" s="156"/>
      <c r="CJ314" s="156"/>
      <c r="CK314" s="105"/>
      <c r="CL314" s="156"/>
      <c r="CM314" s="156"/>
      <c r="CN314" s="105"/>
    </row>
    <row r="315" ht="9.0" customHeight="1">
      <c r="A315" s="152">
        <f t="shared" si="22"/>
        <v>0</v>
      </c>
      <c r="B315" s="93"/>
      <c r="C315" s="99"/>
      <c r="D315" s="159"/>
      <c r="E315" s="160"/>
      <c r="F315" s="155"/>
      <c r="G315" s="105"/>
      <c r="H315" s="105"/>
      <c r="I315" s="156"/>
      <c r="J315" s="156"/>
      <c r="K315" s="156"/>
      <c r="L315" s="156"/>
      <c r="M315" s="156"/>
      <c r="N315" s="156"/>
      <c r="O315" s="156"/>
      <c r="P315" s="156"/>
      <c r="Q315" s="156"/>
      <c r="R315" s="156"/>
      <c r="S315" s="156"/>
      <c r="T315" s="156"/>
      <c r="U315" s="157"/>
      <c r="V315" s="105"/>
      <c r="W315" s="156"/>
      <c r="X315" s="156"/>
      <c r="Y315" s="156"/>
      <c r="Z315" s="156"/>
      <c r="AA315" s="156"/>
      <c r="AB315" s="156"/>
      <c r="AC315" s="156"/>
      <c r="AD315" s="156"/>
      <c r="AE315" s="156"/>
      <c r="AF315" s="156"/>
      <c r="AG315" s="156"/>
      <c r="AH315" s="156"/>
      <c r="AI315" s="157"/>
      <c r="AJ315" s="105"/>
      <c r="AK315" s="105"/>
      <c r="AL315" s="105"/>
      <c r="AM315" s="105"/>
      <c r="AN315" s="157"/>
      <c r="AO315" s="105"/>
      <c r="AP315" s="105"/>
      <c r="AQ315" s="105"/>
      <c r="AR315" s="105"/>
      <c r="AS315" s="105"/>
      <c r="AT315" s="105"/>
      <c r="AU315" s="105"/>
      <c r="AV315" s="105"/>
      <c r="AW315" s="105"/>
      <c r="AX315" s="105"/>
      <c r="AY315" s="105"/>
      <c r="AZ315" s="105"/>
      <c r="BA315" s="105"/>
      <c r="BB315" s="105"/>
      <c r="BC315" s="105"/>
      <c r="BD315" s="105"/>
      <c r="BE315" s="105"/>
      <c r="BF315" s="105"/>
      <c r="BG315" s="105"/>
      <c r="BH315" s="105"/>
      <c r="BI315" s="105"/>
      <c r="BJ315" s="105"/>
      <c r="BK315" s="105"/>
      <c r="BL315" s="105"/>
      <c r="BM315" s="105"/>
      <c r="BN315" s="105"/>
      <c r="BO315" s="105"/>
      <c r="BP315" s="105"/>
      <c r="BQ315" s="105"/>
      <c r="BR315" s="105"/>
      <c r="BS315" s="105"/>
      <c r="BT315" s="105"/>
      <c r="BU315" s="105"/>
      <c r="BV315" s="105"/>
      <c r="BW315" s="105"/>
      <c r="BX315" s="105"/>
      <c r="BY315" s="105"/>
      <c r="BZ315" s="105"/>
      <c r="CA315" s="158"/>
      <c r="CB315" s="158"/>
      <c r="CC315" s="158"/>
      <c r="CD315" s="158"/>
      <c r="CE315" s="158"/>
      <c r="CF315" s="105"/>
      <c r="CG315" s="156"/>
      <c r="CH315" s="156"/>
      <c r="CI315" s="156"/>
      <c r="CJ315" s="156"/>
      <c r="CK315" s="105"/>
      <c r="CL315" s="156"/>
      <c r="CM315" s="156"/>
      <c r="CN315" s="105"/>
    </row>
    <row r="316" ht="9.0" customHeight="1">
      <c r="A316" s="152">
        <f t="shared" si="22"/>
        <v>1</v>
      </c>
      <c r="B316" s="93"/>
      <c r="C316" s="99"/>
      <c r="D316" s="159"/>
      <c r="E316" s="160"/>
      <c r="F316" s="155"/>
      <c r="G316" s="105"/>
      <c r="H316" s="105"/>
      <c r="I316" s="156"/>
      <c r="J316" s="156"/>
      <c r="K316" s="156"/>
      <c r="L316" s="156"/>
      <c r="M316" s="156"/>
      <c r="N316" s="156"/>
      <c r="O316" s="156"/>
      <c r="P316" s="156"/>
      <c r="Q316" s="156"/>
      <c r="R316" s="156"/>
      <c r="S316" s="156"/>
      <c r="T316" s="156"/>
      <c r="U316" s="157"/>
      <c r="V316" s="105"/>
      <c r="W316" s="156"/>
      <c r="X316" s="156"/>
      <c r="Y316" s="156"/>
      <c r="Z316" s="156"/>
      <c r="AA316" s="156"/>
      <c r="AB316" s="156"/>
      <c r="AC316" s="156"/>
      <c r="AD316" s="156"/>
      <c r="AE316" s="156"/>
      <c r="AF316" s="156"/>
      <c r="AG316" s="156"/>
      <c r="AH316" s="156"/>
      <c r="AI316" s="157"/>
      <c r="AJ316" s="105"/>
      <c r="AK316" s="105"/>
      <c r="AL316" s="105"/>
      <c r="AM316" s="105"/>
      <c r="AN316" s="157"/>
      <c r="AO316" s="105"/>
      <c r="AP316" s="105"/>
      <c r="AQ316" s="105"/>
      <c r="AR316" s="105"/>
      <c r="AS316" s="105"/>
      <c r="AT316" s="105"/>
      <c r="AU316" s="105"/>
      <c r="AV316" s="105"/>
      <c r="AW316" s="105"/>
      <c r="AX316" s="105"/>
      <c r="AY316" s="105"/>
      <c r="AZ316" s="105"/>
      <c r="BA316" s="105"/>
      <c r="BB316" s="105"/>
      <c r="BC316" s="105"/>
      <c r="BD316" s="105"/>
      <c r="BE316" s="105"/>
      <c r="BF316" s="105"/>
      <c r="BG316" s="105"/>
      <c r="BH316" s="105"/>
      <c r="BI316" s="105"/>
      <c r="BJ316" s="105"/>
      <c r="BK316" s="105"/>
      <c r="BL316" s="105"/>
      <c r="BM316" s="105"/>
      <c r="BN316" s="105"/>
      <c r="BO316" s="105"/>
      <c r="BP316" s="105"/>
      <c r="BQ316" s="105"/>
      <c r="BR316" s="105"/>
      <c r="BS316" s="105"/>
      <c r="BT316" s="105"/>
      <c r="BU316" s="105"/>
      <c r="BV316" s="105"/>
      <c r="BW316" s="105"/>
      <c r="BX316" s="105"/>
      <c r="BY316" s="105"/>
      <c r="BZ316" s="105"/>
      <c r="CA316" s="158"/>
      <c r="CB316" s="158"/>
      <c r="CC316" s="105" t="str">
        <f>IF($C316="","",AI316*$F$2)</f>
        <v/>
      </c>
      <c r="CD316" s="105" t="str">
        <f>IF($C316="","",U317*$F$2)</f>
        <v/>
      </c>
      <c r="CE316" s="158"/>
      <c r="CF316" s="105"/>
      <c r="CG316" s="156"/>
      <c r="CH316" s="156"/>
      <c r="CI316" s="156"/>
      <c r="CJ316" s="156"/>
      <c r="CK316" s="105"/>
      <c r="CL316" s="156"/>
      <c r="CM316" s="156"/>
      <c r="CN316" s="105"/>
    </row>
    <row r="317" ht="9.0" customHeight="1">
      <c r="A317" s="152">
        <f t="shared" si="22"/>
        <v>1</v>
      </c>
      <c r="B317" s="93"/>
      <c r="C317" s="99"/>
      <c r="D317" s="159"/>
      <c r="E317" s="160"/>
      <c r="F317" s="155"/>
      <c r="G317" s="105"/>
      <c r="H317" s="105"/>
      <c r="I317" s="156"/>
      <c r="J317" s="156"/>
      <c r="K317" s="156"/>
      <c r="L317" s="156"/>
      <c r="M317" s="156"/>
      <c r="N317" s="156"/>
      <c r="O317" s="156"/>
      <c r="P317" s="156"/>
      <c r="Q317" s="156"/>
      <c r="R317" s="156"/>
      <c r="S317" s="156"/>
      <c r="T317" s="156"/>
      <c r="U317" s="157"/>
      <c r="V317" s="105"/>
      <c r="W317" s="156"/>
      <c r="X317" s="156"/>
      <c r="Y317" s="156"/>
      <c r="Z317" s="156"/>
      <c r="AA317" s="156"/>
      <c r="AB317" s="156"/>
      <c r="AC317" s="156"/>
      <c r="AD317" s="156"/>
      <c r="AE317" s="156"/>
      <c r="AF317" s="156"/>
      <c r="AG317" s="156"/>
      <c r="AH317" s="156"/>
      <c r="AI317" s="157"/>
      <c r="AJ317" s="105"/>
      <c r="AK317" s="105"/>
      <c r="AL317" s="105"/>
      <c r="AM317" s="105"/>
      <c r="AN317" s="157"/>
      <c r="AO317" s="105"/>
      <c r="AP317" s="105"/>
      <c r="AQ317" s="105"/>
      <c r="AR317" s="105"/>
      <c r="AS317" s="105"/>
      <c r="AT317" s="105"/>
      <c r="AU317" s="105"/>
      <c r="AV317" s="105"/>
      <c r="AW317" s="105"/>
      <c r="AX317" s="105"/>
      <c r="AY317" s="105"/>
      <c r="AZ317" s="105"/>
      <c r="BA317" s="105"/>
      <c r="BB317" s="105"/>
      <c r="BC317" s="105"/>
      <c r="BD317" s="105"/>
      <c r="BE317" s="105"/>
      <c r="BF317" s="105"/>
      <c r="BG317" s="105"/>
      <c r="BH317" s="105"/>
      <c r="BI317" s="105"/>
      <c r="BJ317" s="105"/>
      <c r="BK317" s="105"/>
      <c r="BL317" s="105"/>
      <c r="BM317" s="105"/>
      <c r="BN317" s="105"/>
      <c r="BO317" s="105"/>
      <c r="BP317" s="105"/>
      <c r="BQ317" s="105"/>
      <c r="BR317" s="105"/>
      <c r="BS317" s="105"/>
      <c r="BT317" s="105"/>
      <c r="BU317" s="105"/>
      <c r="BV317" s="105"/>
      <c r="BW317" s="105"/>
      <c r="BX317" s="105"/>
      <c r="BY317" s="105"/>
      <c r="BZ317" s="105"/>
      <c r="CA317" s="158"/>
      <c r="CB317" s="158"/>
      <c r="CC317" s="158"/>
      <c r="CD317" s="158"/>
      <c r="CE317" s="158"/>
      <c r="CF317" s="105"/>
      <c r="CG317" s="156"/>
      <c r="CH317" s="156"/>
      <c r="CI317" s="156"/>
      <c r="CJ317" s="156"/>
      <c r="CK317" s="105"/>
      <c r="CL317" s="156"/>
      <c r="CM317" s="156"/>
      <c r="CN317" s="105"/>
    </row>
    <row r="318" ht="9.0" customHeight="1">
      <c r="A318" s="152">
        <f t="shared" si="22"/>
        <v>0</v>
      </c>
      <c r="B318" s="93"/>
      <c r="C318" s="99"/>
      <c r="D318" s="159"/>
      <c r="E318" s="160"/>
      <c r="F318" s="155"/>
      <c r="G318" s="105"/>
      <c r="H318" s="105"/>
      <c r="I318" s="156"/>
      <c r="J318" s="156"/>
      <c r="K318" s="156"/>
      <c r="L318" s="156"/>
      <c r="M318" s="156"/>
      <c r="N318" s="156"/>
      <c r="O318" s="156"/>
      <c r="P318" s="156"/>
      <c r="Q318" s="156"/>
      <c r="R318" s="156"/>
      <c r="S318" s="156"/>
      <c r="T318" s="156"/>
      <c r="U318" s="157"/>
      <c r="V318" s="105"/>
      <c r="W318" s="156"/>
      <c r="X318" s="156"/>
      <c r="Y318" s="156"/>
      <c r="Z318" s="156"/>
      <c r="AA318" s="156"/>
      <c r="AB318" s="156"/>
      <c r="AC318" s="156"/>
      <c r="AD318" s="156"/>
      <c r="AE318" s="156"/>
      <c r="AF318" s="156"/>
      <c r="AG318" s="156"/>
      <c r="AH318" s="156"/>
      <c r="AI318" s="157"/>
      <c r="AJ318" s="105"/>
      <c r="AK318" s="105"/>
      <c r="AL318" s="105"/>
      <c r="AM318" s="105"/>
      <c r="AN318" s="157"/>
      <c r="AO318" s="105"/>
      <c r="AP318" s="105"/>
      <c r="AQ318" s="105"/>
      <c r="AR318" s="105"/>
      <c r="AS318" s="105"/>
      <c r="AT318" s="105"/>
      <c r="AU318" s="105"/>
      <c r="AV318" s="105"/>
      <c r="AW318" s="105"/>
      <c r="AX318" s="105"/>
      <c r="AY318" s="105"/>
      <c r="AZ318" s="105"/>
      <c r="BA318" s="105"/>
      <c r="BB318" s="105"/>
      <c r="BC318" s="105"/>
      <c r="BD318" s="105"/>
      <c r="BE318" s="105"/>
      <c r="BF318" s="105"/>
      <c r="BG318" s="105"/>
      <c r="BH318" s="105"/>
      <c r="BI318" s="105"/>
      <c r="BJ318" s="105"/>
      <c r="BK318" s="105"/>
      <c r="BL318" s="105"/>
      <c r="BM318" s="105"/>
      <c r="BN318" s="105"/>
      <c r="BO318" s="105"/>
      <c r="BP318" s="105"/>
      <c r="BQ318" s="105"/>
      <c r="BR318" s="105"/>
      <c r="BS318" s="105"/>
      <c r="BT318" s="105"/>
      <c r="BU318" s="105"/>
      <c r="BV318" s="105"/>
      <c r="BW318" s="105"/>
      <c r="BX318" s="105"/>
      <c r="BY318" s="105"/>
      <c r="BZ318" s="105"/>
      <c r="CA318" s="158"/>
      <c r="CB318" s="158"/>
      <c r="CC318" s="105" t="str">
        <f>IF($C318="","",AI318*$F$2)</f>
        <v/>
      </c>
      <c r="CD318" s="105" t="str">
        <f>IF($C318="","",U319*$F$2)</f>
        <v/>
      </c>
      <c r="CE318" s="158"/>
      <c r="CF318" s="105"/>
      <c r="CG318" s="156"/>
      <c r="CH318" s="156"/>
      <c r="CI318" s="156"/>
      <c r="CJ318" s="156"/>
      <c r="CK318" s="105"/>
      <c r="CL318" s="156"/>
      <c r="CM318" s="156"/>
      <c r="CN318" s="105"/>
    </row>
    <row r="319" ht="9.0" customHeight="1">
      <c r="A319" s="152">
        <f t="shared" si="22"/>
        <v>0</v>
      </c>
      <c r="B319" s="93"/>
      <c r="C319" s="99"/>
      <c r="D319" s="159"/>
      <c r="E319" s="160"/>
      <c r="F319" s="155"/>
      <c r="G319" s="105"/>
      <c r="H319" s="105"/>
      <c r="I319" s="156"/>
      <c r="J319" s="156"/>
      <c r="K319" s="156"/>
      <c r="L319" s="156"/>
      <c r="M319" s="156"/>
      <c r="N319" s="156"/>
      <c r="O319" s="156"/>
      <c r="P319" s="156"/>
      <c r="Q319" s="156"/>
      <c r="R319" s="156"/>
      <c r="S319" s="156"/>
      <c r="T319" s="156"/>
      <c r="U319" s="157"/>
      <c r="V319" s="105"/>
      <c r="W319" s="156"/>
      <c r="X319" s="156"/>
      <c r="Y319" s="156"/>
      <c r="Z319" s="156"/>
      <c r="AA319" s="156"/>
      <c r="AB319" s="156"/>
      <c r="AC319" s="156"/>
      <c r="AD319" s="156"/>
      <c r="AE319" s="156"/>
      <c r="AF319" s="156"/>
      <c r="AG319" s="156"/>
      <c r="AH319" s="156"/>
      <c r="AI319" s="157"/>
      <c r="AJ319" s="105"/>
      <c r="AK319" s="105"/>
      <c r="AL319" s="105"/>
      <c r="AM319" s="105"/>
      <c r="AN319" s="157"/>
      <c r="AO319" s="105"/>
      <c r="AP319" s="105"/>
      <c r="AQ319" s="105"/>
      <c r="AR319" s="105"/>
      <c r="AS319" s="105"/>
      <c r="AT319" s="105"/>
      <c r="AU319" s="105"/>
      <c r="AV319" s="105"/>
      <c r="AW319" s="105"/>
      <c r="AX319" s="105"/>
      <c r="AY319" s="105"/>
      <c r="AZ319" s="105"/>
      <c r="BA319" s="105"/>
      <c r="BB319" s="105"/>
      <c r="BC319" s="105"/>
      <c r="BD319" s="105"/>
      <c r="BE319" s="105"/>
      <c r="BF319" s="105"/>
      <c r="BG319" s="105"/>
      <c r="BH319" s="105"/>
      <c r="BI319" s="105"/>
      <c r="BJ319" s="105"/>
      <c r="BK319" s="105"/>
      <c r="BL319" s="105"/>
      <c r="BM319" s="105"/>
      <c r="BN319" s="105"/>
      <c r="BO319" s="105"/>
      <c r="BP319" s="105"/>
      <c r="BQ319" s="105"/>
      <c r="BR319" s="105"/>
      <c r="BS319" s="105"/>
      <c r="BT319" s="105"/>
      <c r="BU319" s="105"/>
      <c r="BV319" s="105"/>
      <c r="BW319" s="105"/>
      <c r="BX319" s="105"/>
      <c r="BY319" s="105"/>
      <c r="BZ319" s="105"/>
      <c r="CA319" s="158"/>
      <c r="CB319" s="158"/>
      <c r="CC319" s="158"/>
      <c r="CD319" s="158"/>
      <c r="CE319" s="158"/>
      <c r="CF319" s="105"/>
      <c r="CG319" s="156"/>
      <c r="CH319" s="156"/>
      <c r="CI319" s="156"/>
      <c r="CJ319" s="156"/>
      <c r="CK319" s="105"/>
      <c r="CL319" s="156"/>
      <c r="CM319" s="156"/>
      <c r="CN319" s="105"/>
    </row>
    <row r="320" ht="9.0" customHeight="1">
      <c r="A320" s="152">
        <f t="shared" si="22"/>
        <v>1</v>
      </c>
      <c r="B320" s="93"/>
      <c r="C320" s="99"/>
      <c r="D320" s="159"/>
      <c r="E320" s="160"/>
      <c r="F320" s="155"/>
      <c r="G320" s="105"/>
      <c r="H320" s="105"/>
      <c r="I320" s="156"/>
      <c r="J320" s="156"/>
      <c r="K320" s="156"/>
      <c r="L320" s="156"/>
      <c r="M320" s="156"/>
      <c r="N320" s="156"/>
      <c r="O320" s="156"/>
      <c r="P320" s="156"/>
      <c r="Q320" s="156"/>
      <c r="R320" s="156"/>
      <c r="S320" s="156"/>
      <c r="T320" s="156"/>
      <c r="U320" s="157"/>
      <c r="V320" s="105"/>
      <c r="W320" s="156"/>
      <c r="X320" s="156"/>
      <c r="Y320" s="156"/>
      <c r="Z320" s="156"/>
      <c r="AA320" s="156"/>
      <c r="AB320" s="156"/>
      <c r="AC320" s="156"/>
      <c r="AD320" s="156"/>
      <c r="AE320" s="156"/>
      <c r="AF320" s="156"/>
      <c r="AG320" s="156"/>
      <c r="AH320" s="156"/>
      <c r="AI320" s="157"/>
      <c r="AJ320" s="105"/>
      <c r="AK320" s="105"/>
      <c r="AL320" s="105"/>
      <c r="AM320" s="105"/>
      <c r="AN320" s="157"/>
      <c r="AO320" s="105"/>
      <c r="AP320" s="105"/>
      <c r="AQ320" s="105"/>
      <c r="AR320" s="105"/>
      <c r="AS320" s="105"/>
      <c r="AT320" s="105"/>
      <c r="AU320" s="105"/>
      <c r="AV320" s="105"/>
      <c r="AW320" s="105"/>
      <c r="AX320" s="105"/>
      <c r="AY320" s="105"/>
      <c r="AZ320" s="105"/>
      <c r="BA320" s="105"/>
      <c r="BB320" s="105"/>
      <c r="BC320" s="105"/>
      <c r="BD320" s="105"/>
      <c r="BE320" s="105"/>
      <c r="BF320" s="105"/>
      <c r="BG320" s="105"/>
      <c r="BH320" s="105"/>
      <c r="BI320" s="105"/>
      <c r="BJ320" s="105"/>
      <c r="BK320" s="105"/>
      <c r="BL320" s="105"/>
      <c r="BM320" s="105"/>
      <c r="BN320" s="105"/>
      <c r="BO320" s="105"/>
      <c r="BP320" s="105"/>
      <c r="BQ320" s="105"/>
      <c r="BR320" s="105"/>
      <c r="BS320" s="105"/>
      <c r="BT320" s="105"/>
      <c r="BU320" s="105"/>
      <c r="BV320" s="105"/>
      <c r="BW320" s="105"/>
      <c r="BX320" s="105"/>
      <c r="BY320" s="105"/>
      <c r="BZ320" s="105"/>
      <c r="CA320" s="158"/>
      <c r="CB320" s="158"/>
      <c r="CC320" s="105" t="str">
        <f>IF($C320="","",AI320*$F$2)</f>
        <v/>
      </c>
      <c r="CD320" s="105" t="str">
        <f>IF($C320="","",U321*$F$2)</f>
        <v/>
      </c>
      <c r="CE320" s="158"/>
      <c r="CF320" s="105"/>
      <c r="CG320" s="156"/>
      <c r="CH320" s="156"/>
      <c r="CI320" s="156"/>
      <c r="CJ320" s="156"/>
      <c r="CK320" s="105"/>
      <c r="CL320" s="156"/>
      <c r="CM320" s="156"/>
      <c r="CN320" s="105"/>
    </row>
    <row r="321" ht="9.0" customHeight="1">
      <c r="A321" s="152">
        <f t="shared" si="22"/>
        <v>1</v>
      </c>
      <c r="B321" s="93"/>
      <c r="C321" s="99"/>
      <c r="D321" s="159"/>
      <c r="E321" s="160"/>
      <c r="F321" s="155"/>
      <c r="G321" s="105"/>
      <c r="H321" s="105"/>
      <c r="I321" s="156"/>
      <c r="J321" s="156"/>
      <c r="K321" s="156"/>
      <c r="L321" s="156"/>
      <c r="M321" s="156"/>
      <c r="N321" s="156"/>
      <c r="O321" s="156"/>
      <c r="P321" s="156"/>
      <c r="Q321" s="156"/>
      <c r="R321" s="156"/>
      <c r="S321" s="156"/>
      <c r="T321" s="156"/>
      <c r="U321" s="157"/>
      <c r="V321" s="105"/>
      <c r="W321" s="156"/>
      <c r="X321" s="156"/>
      <c r="Y321" s="156"/>
      <c r="Z321" s="156"/>
      <c r="AA321" s="156"/>
      <c r="AB321" s="156"/>
      <c r="AC321" s="156"/>
      <c r="AD321" s="156"/>
      <c r="AE321" s="156"/>
      <c r="AF321" s="156"/>
      <c r="AG321" s="156"/>
      <c r="AH321" s="156"/>
      <c r="AI321" s="157"/>
      <c r="AJ321" s="105"/>
      <c r="AK321" s="105"/>
      <c r="AL321" s="105"/>
      <c r="AM321" s="105"/>
      <c r="AN321" s="157"/>
      <c r="AO321" s="105"/>
      <c r="AP321" s="105"/>
      <c r="AQ321" s="105"/>
      <c r="AR321" s="105"/>
      <c r="AS321" s="105"/>
      <c r="AT321" s="105"/>
      <c r="AU321" s="105"/>
      <c r="AV321" s="105"/>
      <c r="AW321" s="105"/>
      <c r="AX321" s="105"/>
      <c r="AY321" s="105"/>
      <c r="AZ321" s="105"/>
      <c r="BA321" s="105"/>
      <c r="BB321" s="105"/>
      <c r="BC321" s="105"/>
      <c r="BD321" s="105"/>
      <c r="BE321" s="105"/>
      <c r="BF321" s="105"/>
      <c r="BG321" s="105"/>
      <c r="BH321" s="105"/>
      <c r="BI321" s="105"/>
      <c r="BJ321" s="105"/>
      <c r="BK321" s="105"/>
      <c r="BL321" s="105"/>
      <c r="BM321" s="105"/>
      <c r="BN321" s="105"/>
      <c r="BO321" s="105"/>
      <c r="BP321" s="105"/>
      <c r="BQ321" s="105"/>
      <c r="BR321" s="105"/>
      <c r="BS321" s="105"/>
      <c r="BT321" s="105"/>
      <c r="BU321" s="105"/>
      <c r="BV321" s="105"/>
      <c r="BW321" s="105"/>
      <c r="BX321" s="105"/>
      <c r="BY321" s="105"/>
      <c r="BZ321" s="105"/>
      <c r="CA321" s="158"/>
      <c r="CB321" s="158"/>
      <c r="CC321" s="158"/>
      <c r="CD321" s="158"/>
      <c r="CE321" s="158"/>
      <c r="CF321" s="105"/>
      <c r="CG321" s="156"/>
      <c r="CH321" s="156"/>
      <c r="CI321" s="156"/>
      <c r="CJ321" s="156"/>
      <c r="CK321" s="105"/>
      <c r="CL321" s="156"/>
      <c r="CM321" s="156"/>
      <c r="CN321" s="105"/>
    </row>
    <row r="322" ht="9.0" customHeight="1">
      <c r="A322" s="152">
        <f t="shared" si="22"/>
        <v>0</v>
      </c>
      <c r="B322" s="93"/>
      <c r="C322" s="99"/>
      <c r="D322" s="159"/>
      <c r="E322" s="160"/>
      <c r="F322" s="155"/>
      <c r="G322" s="105"/>
      <c r="H322" s="105"/>
      <c r="I322" s="156"/>
      <c r="J322" s="156"/>
      <c r="K322" s="156"/>
      <c r="L322" s="156"/>
      <c r="M322" s="156"/>
      <c r="N322" s="156"/>
      <c r="O322" s="156"/>
      <c r="P322" s="156"/>
      <c r="Q322" s="156"/>
      <c r="R322" s="156"/>
      <c r="S322" s="156"/>
      <c r="T322" s="156"/>
      <c r="U322" s="157"/>
      <c r="V322" s="105"/>
      <c r="W322" s="156"/>
      <c r="X322" s="156"/>
      <c r="Y322" s="156"/>
      <c r="Z322" s="156"/>
      <c r="AA322" s="156"/>
      <c r="AB322" s="156"/>
      <c r="AC322" s="156"/>
      <c r="AD322" s="156"/>
      <c r="AE322" s="156"/>
      <c r="AF322" s="156"/>
      <c r="AG322" s="156"/>
      <c r="AH322" s="156"/>
      <c r="AI322" s="157"/>
      <c r="AJ322" s="105"/>
      <c r="AK322" s="105"/>
      <c r="AL322" s="105"/>
      <c r="AM322" s="105"/>
      <c r="AN322" s="157"/>
      <c r="AO322" s="105"/>
      <c r="AP322" s="105"/>
      <c r="AQ322" s="105"/>
      <c r="AR322" s="105"/>
      <c r="AS322" s="105"/>
      <c r="AT322" s="105"/>
      <c r="AU322" s="105"/>
      <c r="AV322" s="105"/>
      <c r="AW322" s="105"/>
      <c r="AX322" s="105"/>
      <c r="AY322" s="105"/>
      <c r="AZ322" s="105"/>
      <c r="BA322" s="105"/>
      <c r="BB322" s="105"/>
      <c r="BC322" s="105"/>
      <c r="BD322" s="105"/>
      <c r="BE322" s="105"/>
      <c r="BF322" s="105"/>
      <c r="BG322" s="105"/>
      <c r="BH322" s="105"/>
      <c r="BI322" s="105"/>
      <c r="BJ322" s="105"/>
      <c r="BK322" s="105"/>
      <c r="BL322" s="105"/>
      <c r="BM322" s="105"/>
      <c r="BN322" s="105"/>
      <c r="BO322" s="105"/>
      <c r="BP322" s="105"/>
      <c r="BQ322" s="105"/>
      <c r="BR322" s="105"/>
      <c r="BS322" s="105"/>
      <c r="BT322" s="105"/>
      <c r="BU322" s="105"/>
      <c r="BV322" s="105"/>
      <c r="BW322" s="105"/>
      <c r="BX322" s="105"/>
      <c r="BY322" s="105"/>
      <c r="BZ322" s="105"/>
      <c r="CA322" s="158"/>
      <c r="CB322" s="158"/>
      <c r="CC322" s="105" t="str">
        <f>IF($C322="","",AI322*$F$2)</f>
        <v/>
      </c>
      <c r="CD322" s="105" t="str">
        <f>IF($C322="","",U323*$F$2)</f>
        <v/>
      </c>
      <c r="CE322" s="158"/>
      <c r="CF322" s="105"/>
      <c r="CG322" s="156"/>
      <c r="CH322" s="156"/>
      <c r="CI322" s="156"/>
      <c r="CJ322" s="156"/>
      <c r="CK322" s="105"/>
      <c r="CL322" s="156"/>
      <c r="CM322" s="156"/>
      <c r="CN322" s="105"/>
    </row>
    <row r="323" ht="9.0" customHeight="1">
      <c r="A323" s="152">
        <f t="shared" si="22"/>
        <v>0</v>
      </c>
      <c r="B323" s="93"/>
      <c r="C323" s="99"/>
      <c r="D323" s="159"/>
      <c r="E323" s="160"/>
      <c r="F323" s="155"/>
      <c r="G323" s="105"/>
      <c r="H323" s="105"/>
      <c r="I323" s="156"/>
      <c r="J323" s="156"/>
      <c r="K323" s="156"/>
      <c r="L323" s="156"/>
      <c r="M323" s="156"/>
      <c r="N323" s="156"/>
      <c r="O323" s="156"/>
      <c r="P323" s="156"/>
      <c r="Q323" s="156"/>
      <c r="R323" s="156"/>
      <c r="S323" s="156"/>
      <c r="T323" s="156"/>
      <c r="U323" s="157"/>
      <c r="V323" s="105"/>
      <c r="W323" s="156"/>
      <c r="X323" s="156"/>
      <c r="Y323" s="156"/>
      <c r="Z323" s="156"/>
      <c r="AA323" s="156"/>
      <c r="AB323" s="156"/>
      <c r="AC323" s="156"/>
      <c r="AD323" s="156"/>
      <c r="AE323" s="156"/>
      <c r="AF323" s="156"/>
      <c r="AG323" s="156"/>
      <c r="AH323" s="156"/>
      <c r="AI323" s="157"/>
      <c r="AJ323" s="105"/>
      <c r="AK323" s="105"/>
      <c r="AL323" s="105"/>
      <c r="AM323" s="105"/>
      <c r="AN323" s="157"/>
      <c r="AO323" s="105"/>
      <c r="AP323" s="105"/>
      <c r="AQ323" s="105"/>
      <c r="AR323" s="105"/>
      <c r="AS323" s="105"/>
      <c r="AT323" s="105"/>
      <c r="AU323" s="105"/>
      <c r="AV323" s="105"/>
      <c r="AW323" s="105"/>
      <c r="AX323" s="105"/>
      <c r="AY323" s="105"/>
      <c r="AZ323" s="105"/>
      <c r="BA323" s="105"/>
      <c r="BB323" s="105"/>
      <c r="BC323" s="105"/>
      <c r="BD323" s="105"/>
      <c r="BE323" s="105"/>
      <c r="BF323" s="105"/>
      <c r="BG323" s="105"/>
      <c r="BH323" s="105"/>
      <c r="BI323" s="105"/>
      <c r="BJ323" s="105"/>
      <c r="BK323" s="105"/>
      <c r="BL323" s="105"/>
      <c r="BM323" s="105"/>
      <c r="BN323" s="105"/>
      <c r="BO323" s="105"/>
      <c r="BP323" s="105"/>
      <c r="BQ323" s="105"/>
      <c r="BR323" s="105"/>
      <c r="BS323" s="105"/>
      <c r="BT323" s="105"/>
      <c r="BU323" s="105"/>
      <c r="BV323" s="105"/>
      <c r="BW323" s="105"/>
      <c r="BX323" s="105"/>
      <c r="BY323" s="105"/>
      <c r="BZ323" s="105"/>
      <c r="CA323" s="158"/>
      <c r="CB323" s="158"/>
      <c r="CC323" s="158"/>
      <c r="CD323" s="158"/>
      <c r="CE323" s="158"/>
      <c r="CF323" s="105"/>
      <c r="CG323" s="156"/>
      <c r="CH323" s="156"/>
      <c r="CI323" s="156"/>
      <c r="CJ323" s="156"/>
      <c r="CK323" s="105"/>
      <c r="CL323" s="156"/>
      <c r="CM323" s="156"/>
      <c r="CN323" s="105"/>
    </row>
    <row r="324" ht="9.0" customHeight="1">
      <c r="A324" s="152">
        <f t="shared" si="22"/>
        <v>1</v>
      </c>
      <c r="B324" s="93"/>
      <c r="C324" s="99"/>
      <c r="D324" s="159"/>
      <c r="E324" s="160"/>
      <c r="F324" s="155"/>
      <c r="G324" s="105"/>
      <c r="H324" s="105"/>
      <c r="I324" s="156"/>
      <c r="J324" s="156"/>
      <c r="K324" s="156"/>
      <c r="L324" s="156"/>
      <c r="M324" s="156"/>
      <c r="N324" s="156"/>
      <c r="O324" s="156"/>
      <c r="P324" s="156"/>
      <c r="Q324" s="156"/>
      <c r="R324" s="156"/>
      <c r="S324" s="156"/>
      <c r="T324" s="156"/>
      <c r="U324" s="157"/>
      <c r="V324" s="105"/>
      <c r="W324" s="156"/>
      <c r="X324" s="156"/>
      <c r="Y324" s="156"/>
      <c r="Z324" s="156"/>
      <c r="AA324" s="156"/>
      <c r="AB324" s="156"/>
      <c r="AC324" s="156"/>
      <c r="AD324" s="156"/>
      <c r="AE324" s="156"/>
      <c r="AF324" s="156"/>
      <c r="AG324" s="156"/>
      <c r="AH324" s="156"/>
      <c r="AI324" s="157"/>
      <c r="AJ324" s="105"/>
      <c r="AK324" s="105"/>
      <c r="AL324" s="105"/>
      <c r="AM324" s="105"/>
      <c r="AN324" s="157"/>
      <c r="AO324" s="105"/>
      <c r="AP324" s="105"/>
      <c r="AQ324" s="105"/>
      <c r="AR324" s="105"/>
      <c r="AS324" s="105"/>
      <c r="AT324" s="105"/>
      <c r="AU324" s="105"/>
      <c r="AV324" s="105"/>
      <c r="AW324" s="105"/>
      <c r="AX324" s="105"/>
      <c r="AY324" s="105"/>
      <c r="AZ324" s="105"/>
      <c r="BA324" s="105"/>
      <c r="BB324" s="105"/>
      <c r="BC324" s="105"/>
      <c r="BD324" s="105"/>
      <c r="BE324" s="105"/>
      <c r="BF324" s="105"/>
      <c r="BG324" s="105"/>
      <c r="BH324" s="105"/>
      <c r="BI324" s="105"/>
      <c r="BJ324" s="105"/>
      <c r="BK324" s="105"/>
      <c r="BL324" s="105"/>
      <c r="BM324" s="105"/>
      <c r="BN324" s="105"/>
      <c r="BO324" s="105"/>
      <c r="BP324" s="105"/>
      <c r="BQ324" s="105"/>
      <c r="BR324" s="105"/>
      <c r="BS324" s="105"/>
      <c r="BT324" s="105"/>
      <c r="BU324" s="105"/>
      <c r="BV324" s="105"/>
      <c r="BW324" s="105"/>
      <c r="BX324" s="105"/>
      <c r="BY324" s="105"/>
      <c r="BZ324" s="105"/>
      <c r="CA324" s="158"/>
      <c r="CB324" s="158"/>
      <c r="CC324" s="105" t="str">
        <f>IF($C324="","",AI324*$F$2)</f>
        <v/>
      </c>
      <c r="CD324" s="105" t="str">
        <f>IF($C324="","",U325*$F$2)</f>
        <v/>
      </c>
      <c r="CE324" s="158"/>
      <c r="CF324" s="105"/>
      <c r="CG324" s="156"/>
      <c r="CH324" s="156"/>
      <c r="CI324" s="156"/>
      <c r="CJ324" s="156"/>
      <c r="CK324" s="105"/>
      <c r="CL324" s="156"/>
      <c r="CM324" s="156"/>
      <c r="CN324" s="105"/>
    </row>
    <row r="325" ht="9.0" customHeight="1">
      <c r="A325" s="152">
        <f t="shared" si="22"/>
        <v>1</v>
      </c>
      <c r="B325" s="93"/>
      <c r="C325" s="99"/>
      <c r="D325" s="159"/>
      <c r="E325" s="160"/>
      <c r="F325" s="155"/>
      <c r="G325" s="105"/>
      <c r="H325" s="105"/>
      <c r="I325" s="156"/>
      <c r="J325" s="156"/>
      <c r="K325" s="156"/>
      <c r="L325" s="156"/>
      <c r="M325" s="156"/>
      <c r="N325" s="156"/>
      <c r="O325" s="156"/>
      <c r="P325" s="156"/>
      <c r="Q325" s="156"/>
      <c r="R325" s="156"/>
      <c r="S325" s="156"/>
      <c r="T325" s="156"/>
      <c r="U325" s="157"/>
      <c r="V325" s="105"/>
      <c r="W325" s="156"/>
      <c r="X325" s="156"/>
      <c r="Y325" s="156"/>
      <c r="Z325" s="156"/>
      <c r="AA325" s="156"/>
      <c r="AB325" s="156"/>
      <c r="AC325" s="156"/>
      <c r="AD325" s="156"/>
      <c r="AE325" s="156"/>
      <c r="AF325" s="156"/>
      <c r="AG325" s="156"/>
      <c r="AH325" s="156"/>
      <c r="AI325" s="157"/>
      <c r="AJ325" s="105"/>
      <c r="AK325" s="105"/>
      <c r="AL325" s="105"/>
      <c r="AM325" s="105"/>
      <c r="AN325" s="157"/>
      <c r="AO325" s="105"/>
      <c r="AP325" s="105"/>
      <c r="AQ325" s="105"/>
      <c r="AR325" s="105"/>
      <c r="AS325" s="105"/>
      <c r="AT325" s="105"/>
      <c r="AU325" s="105"/>
      <c r="AV325" s="105"/>
      <c r="AW325" s="105"/>
      <c r="AX325" s="105"/>
      <c r="AY325" s="105"/>
      <c r="AZ325" s="105"/>
      <c r="BA325" s="105"/>
      <c r="BB325" s="105"/>
      <c r="BC325" s="105"/>
      <c r="BD325" s="105"/>
      <c r="BE325" s="105"/>
      <c r="BF325" s="105"/>
      <c r="BG325" s="105"/>
      <c r="BH325" s="105"/>
      <c r="BI325" s="105"/>
      <c r="BJ325" s="105"/>
      <c r="BK325" s="105"/>
      <c r="BL325" s="105"/>
      <c r="BM325" s="105"/>
      <c r="BN325" s="105"/>
      <c r="BO325" s="105"/>
      <c r="BP325" s="105"/>
      <c r="BQ325" s="105"/>
      <c r="BR325" s="105"/>
      <c r="BS325" s="105"/>
      <c r="BT325" s="105"/>
      <c r="BU325" s="105"/>
      <c r="BV325" s="105"/>
      <c r="BW325" s="105"/>
      <c r="BX325" s="105"/>
      <c r="BY325" s="105"/>
      <c r="BZ325" s="105"/>
      <c r="CA325" s="158"/>
      <c r="CB325" s="158"/>
      <c r="CC325" s="158"/>
      <c r="CD325" s="158"/>
      <c r="CE325" s="158"/>
      <c r="CF325" s="105"/>
      <c r="CG325" s="156"/>
      <c r="CH325" s="156"/>
      <c r="CI325" s="156"/>
      <c r="CJ325" s="156"/>
      <c r="CK325" s="105"/>
      <c r="CL325" s="156"/>
      <c r="CM325" s="156"/>
      <c r="CN325" s="105"/>
    </row>
    <row r="326" ht="9.0" customHeight="1">
      <c r="A326" s="152">
        <f t="shared" si="22"/>
        <v>0</v>
      </c>
      <c r="B326" s="93"/>
      <c r="C326" s="99"/>
      <c r="D326" s="159"/>
      <c r="E326" s="160"/>
      <c r="F326" s="155"/>
      <c r="G326" s="105"/>
      <c r="H326" s="105"/>
      <c r="I326" s="156"/>
      <c r="J326" s="156"/>
      <c r="K326" s="156"/>
      <c r="L326" s="156"/>
      <c r="M326" s="156"/>
      <c r="N326" s="156"/>
      <c r="O326" s="156"/>
      <c r="P326" s="156"/>
      <c r="Q326" s="156"/>
      <c r="R326" s="156"/>
      <c r="S326" s="156"/>
      <c r="T326" s="156"/>
      <c r="U326" s="157"/>
      <c r="V326" s="105"/>
      <c r="W326" s="156"/>
      <c r="X326" s="156"/>
      <c r="Y326" s="156"/>
      <c r="Z326" s="156"/>
      <c r="AA326" s="156"/>
      <c r="AB326" s="156"/>
      <c r="AC326" s="156"/>
      <c r="AD326" s="156"/>
      <c r="AE326" s="156"/>
      <c r="AF326" s="156"/>
      <c r="AG326" s="156"/>
      <c r="AH326" s="156"/>
      <c r="AI326" s="157"/>
      <c r="AJ326" s="105"/>
      <c r="AK326" s="105"/>
      <c r="AL326" s="105"/>
      <c r="AM326" s="105"/>
      <c r="AN326" s="157"/>
      <c r="AO326" s="105"/>
      <c r="AP326" s="105"/>
      <c r="AQ326" s="105"/>
      <c r="AR326" s="105"/>
      <c r="AS326" s="105"/>
      <c r="AT326" s="105"/>
      <c r="AU326" s="105"/>
      <c r="AV326" s="105"/>
      <c r="AW326" s="105"/>
      <c r="AX326" s="105"/>
      <c r="AY326" s="105"/>
      <c r="AZ326" s="105"/>
      <c r="BA326" s="105"/>
      <c r="BB326" s="105"/>
      <c r="BC326" s="105"/>
      <c r="BD326" s="105"/>
      <c r="BE326" s="105"/>
      <c r="BF326" s="105"/>
      <c r="BG326" s="105"/>
      <c r="BH326" s="105"/>
      <c r="BI326" s="105"/>
      <c r="BJ326" s="105"/>
      <c r="BK326" s="105"/>
      <c r="BL326" s="105"/>
      <c r="BM326" s="105"/>
      <c r="BN326" s="105"/>
      <c r="BO326" s="105"/>
      <c r="BP326" s="105"/>
      <c r="BQ326" s="105"/>
      <c r="BR326" s="105"/>
      <c r="BS326" s="105"/>
      <c r="BT326" s="105"/>
      <c r="BU326" s="105"/>
      <c r="BV326" s="105"/>
      <c r="BW326" s="105"/>
      <c r="BX326" s="105"/>
      <c r="BY326" s="105"/>
      <c r="BZ326" s="105"/>
      <c r="CA326" s="158"/>
      <c r="CB326" s="158"/>
      <c r="CC326" s="105" t="str">
        <f>IF($C326="","",AI326*$F$2)</f>
        <v/>
      </c>
      <c r="CD326" s="105" t="str">
        <f>IF($C326="","",U327*$F$2)</f>
        <v/>
      </c>
      <c r="CE326" s="158"/>
      <c r="CF326" s="105"/>
      <c r="CG326" s="156"/>
      <c r="CH326" s="156"/>
      <c r="CI326" s="156"/>
      <c r="CJ326" s="156"/>
      <c r="CK326" s="105"/>
      <c r="CL326" s="156"/>
      <c r="CM326" s="156"/>
      <c r="CN326" s="105"/>
    </row>
    <row r="327" ht="9.0" customHeight="1">
      <c r="A327" s="152">
        <f t="shared" si="22"/>
        <v>0</v>
      </c>
      <c r="B327" s="93"/>
      <c r="C327" s="99"/>
      <c r="D327" s="159"/>
      <c r="E327" s="160"/>
      <c r="F327" s="155"/>
      <c r="G327" s="105"/>
      <c r="H327" s="105"/>
      <c r="I327" s="156"/>
      <c r="J327" s="156"/>
      <c r="K327" s="156"/>
      <c r="L327" s="156"/>
      <c r="M327" s="156"/>
      <c r="N327" s="156"/>
      <c r="O327" s="156"/>
      <c r="P327" s="156"/>
      <c r="Q327" s="156"/>
      <c r="R327" s="156"/>
      <c r="S327" s="156"/>
      <c r="T327" s="156"/>
      <c r="U327" s="157"/>
      <c r="V327" s="105"/>
      <c r="W327" s="156"/>
      <c r="X327" s="156"/>
      <c r="Y327" s="156"/>
      <c r="Z327" s="156"/>
      <c r="AA327" s="156"/>
      <c r="AB327" s="156"/>
      <c r="AC327" s="156"/>
      <c r="AD327" s="156"/>
      <c r="AE327" s="156"/>
      <c r="AF327" s="156"/>
      <c r="AG327" s="156"/>
      <c r="AH327" s="156"/>
      <c r="AI327" s="157"/>
      <c r="AJ327" s="105"/>
      <c r="AK327" s="105"/>
      <c r="AL327" s="105"/>
      <c r="AM327" s="105"/>
      <c r="AN327" s="157"/>
      <c r="AO327" s="105"/>
      <c r="AP327" s="105"/>
      <c r="AQ327" s="105"/>
      <c r="AR327" s="105"/>
      <c r="AS327" s="105"/>
      <c r="AT327" s="105"/>
      <c r="AU327" s="105"/>
      <c r="AV327" s="105"/>
      <c r="AW327" s="105"/>
      <c r="AX327" s="105"/>
      <c r="AY327" s="105"/>
      <c r="AZ327" s="105"/>
      <c r="BA327" s="105"/>
      <c r="BB327" s="105"/>
      <c r="BC327" s="105"/>
      <c r="BD327" s="105"/>
      <c r="BE327" s="105"/>
      <c r="BF327" s="105"/>
      <c r="BG327" s="105"/>
      <c r="BH327" s="105"/>
      <c r="BI327" s="105"/>
      <c r="BJ327" s="105"/>
      <c r="BK327" s="105"/>
      <c r="BL327" s="105"/>
      <c r="BM327" s="105"/>
      <c r="BN327" s="105"/>
      <c r="BO327" s="105"/>
      <c r="BP327" s="105"/>
      <c r="BQ327" s="105"/>
      <c r="BR327" s="105"/>
      <c r="BS327" s="105"/>
      <c r="BT327" s="105"/>
      <c r="BU327" s="105"/>
      <c r="BV327" s="105"/>
      <c r="BW327" s="105"/>
      <c r="BX327" s="105"/>
      <c r="BY327" s="105"/>
      <c r="BZ327" s="105"/>
      <c r="CA327" s="158"/>
      <c r="CB327" s="158"/>
      <c r="CC327" s="158"/>
      <c r="CD327" s="158"/>
      <c r="CE327" s="158"/>
      <c r="CF327" s="105"/>
      <c r="CG327" s="156"/>
      <c r="CH327" s="156"/>
      <c r="CI327" s="156"/>
      <c r="CJ327" s="156"/>
      <c r="CK327" s="105"/>
      <c r="CL327" s="156"/>
      <c r="CM327" s="156"/>
      <c r="CN327" s="105"/>
    </row>
    <row r="328" ht="9.0" customHeight="1">
      <c r="A328" s="152">
        <f t="shared" si="22"/>
        <v>1</v>
      </c>
      <c r="B328" s="93"/>
      <c r="C328" s="99"/>
      <c r="D328" s="159"/>
      <c r="E328" s="160"/>
      <c r="F328" s="155"/>
      <c r="G328" s="105"/>
      <c r="H328" s="105"/>
      <c r="I328" s="156"/>
      <c r="J328" s="156"/>
      <c r="K328" s="156"/>
      <c r="L328" s="156"/>
      <c r="M328" s="156"/>
      <c r="N328" s="156"/>
      <c r="O328" s="156"/>
      <c r="P328" s="156"/>
      <c r="Q328" s="156"/>
      <c r="R328" s="156"/>
      <c r="S328" s="156"/>
      <c r="T328" s="156"/>
      <c r="U328" s="157"/>
      <c r="V328" s="105"/>
      <c r="W328" s="156"/>
      <c r="X328" s="156"/>
      <c r="Y328" s="156"/>
      <c r="Z328" s="156"/>
      <c r="AA328" s="156"/>
      <c r="AB328" s="156"/>
      <c r="AC328" s="156"/>
      <c r="AD328" s="156"/>
      <c r="AE328" s="156"/>
      <c r="AF328" s="156"/>
      <c r="AG328" s="156"/>
      <c r="AH328" s="156"/>
      <c r="AI328" s="157"/>
      <c r="AJ328" s="105"/>
      <c r="AK328" s="105"/>
      <c r="AL328" s="105"/>
      <c r="AM328" s="105"/>
      <c r="AN328" s="157"/>
      <c r="AO328" s="105"/>
      <c r="AP328" s="105"/>
      <c r="AQ328" s="105"/>
      <c r="AR328" s="105"/>
      <c r="AS328" s="105"/>
      <c r="AT328" s="105"/>
      <c r="AU328" s="105"/>
      <c r="AV328" s="105"/>
      <c r="AW328" s="105"/>
      <c r="AX328" s="105"/>
      <c r="AY328" s="105"/>
      <c r="AZ328" s="105"/>
      <c r="BA328" s="105"/>
      <c r="BB328" s="105"/>
      <c r="BC328" s="105"/>
      <c r="BD328" s="105"/>
      <c r="BE328" s="105"/>
      <c r="BF328" s="105"/>
      <c r="BG328" s="105"/>
      <c r="BH328" s="105"/>
      <c r="BI328" s="105"/>
      <c r="BJ328" s="105"/>
      <c r="BK328" s="105"/>
      <c r="BL328" s="105"/>
      <c r="BM328" s="105"/>
      <c r="BN328" s="105"/>
      <c r="BO328" s="105"/>
      <c r="BP328" s="105"/>
      <c r="BQ328" s="105"/>
      <c r="BR328" s="105"/>
      <c r="BS328" s="105"/>
      <c r="BT328" s="105"/>
      <c r="BU328" s="105"/>
      <c r="BV328" s="105"/>
      <c r="BW328" s="105"/>
      <c r="BX328" s="105"/>
      <c r="BY328" s="105"/>
      <c r="BZ328" s="105"/>
      <c r="CA328" s="158"/>
      <c r="CB328" s="158"/>
      <c r="CC328" s="105" t="str">
        <f>IF($C328="","",AI328*$F$2)</f>
        <v/>
      </c>
      <c r="CD328" s="105" t="str">
        <f>IF($C328="","",U329*$F$2)</f>
        <v/>
      </c>
      <c r="CE328" s="158"/>
      <c r="CF328" s="105"/>
      <c r="CG328" s="156"/>
      <c r="CH328" s="156"/>
      <c r="CI328" s="156"/>
      <c r="CJ328" s="156"/>
      <c r="CK328" s="105"/>
      <c r="CL328" s="156"/>
      <c r="CM328" s="156"/>
      <c r="CN328" s="105"/>
    </row>
    <row r="329" ht="9.0" customHeight="1">
      <c r="A329" s="152">
        <f t="shared" si="22"/>
        <v>1</v>
      </c>
      <c r="B329" s="93"/>
      <c r="C329" s="99"/>
      <c r="D329" s="159"/>
      <c r="E329" s="160"/>
      <c r="F329" s="155"/>
      <c r="G329" s="105"/>
      <c r="H329" s="105"/>
      <c r="I329" s="156"/>
      <c r="J329" s="156"/>
      <c r="K329" s="156"/>
      <c r="L329" s="156"/>
      <c r="M329" s="156"/>
      <c r="N329" s="156"/>
      <c r="O329" s="156"/>
      <c r="P329" s="156"/>
      <c r="Q329" s="156"/>
      <c r="R329" s="156"/>
      <c r="S329" s="156"/>
      <c r="T329" s="156"/>
      <c r="U329" s="157"/>
      <c r="V329" s="105"/>
      <c r="W329" s="156"/>
      <c r="X329" s="156"/>
      <c r="Y329" s="156"/>
      <c r="Z329" s="156"/>
      <c r="AA329" s="156"/>
      <c r="AB329" s="156"/>
      <c r="AC329" s="156"/>
      <c r="AD329" s="156"/>
      <c r="AE329" s="156"/>
      <c r="AF329" s="156"/>
      <c r="AG329" s="156"/>
      <c r="AH329" s="156"/>
      <c r="AI329" s="157"/>
      <c r="AJ329" s="105"/>
      <c r="AK329" s="105"/>
      <c r="AL329" s="105"/>
      <c r="AM329" s="105"/>
      <c r="AN329" s="157"/>
      <c r="AO329" s="105"/>
      <c r="AP329" s="105"/>
      <c r="AQ329" s="105"/>
      <c r="AR329" s="105"/>
      <c r="AS329" s="105"/>
      <c r="AT329" s="105"/>
      <c r="AU329" s="105"/>
      <c r="AV329" s="105"/>
      <c r="AW329" s="105"/>
      <c r="AX329" s="105"/>
      <c r="AY329" s="105"/>
      <c r="AZ329" s="105"/>
      <c r="BA329" s="105"/>
      <c r="BB329" s="105"/>
      <c r="BC329" s="105"/>
      <c r="BD329" s="105"/>
      <c r="BE329" s="105"/>
      <c r="BF329" s="105"/>
      <c r="BG329" s="105"/>
      <c r="BH329" s="105"/>
      <c r="BI329" s="105"/>
      <c r="BJ329" s="105"/>
      <c r="BK329" s="105"/>
      <c r="BL329" s="105"/>
      <c r="BM329" s="105"/>
      <c r="BN329" s="105"/>
      <c r="BO329" s="105"/>
      <c r="BP329" s="105"/>
      <c r="BQ329" s="105"/>
      <c r="BR329" s="105"/>
      <c r="BS329" s="105"/>
      <c r="BT329" s="105"/>
      <c r="BU329" s="105"/>
      <c r="BV329" s="105"/>
      <c r="BW329" s="105"/>
      <c r="BX329" s="105"/>
      <c r="BY329" s="105"/>
      <c r="BZ329" s="105"/>
      <c r="CA329" s="158"/>
      <c r="CB329" s="158"/>
      <c r="CC329" s="158"/>
      <c r="CD329" s="158"/>
      <c r="CE329" s="158"/>
      <c r="CF329" s="105"/>
      <c r="CG329" s="156"/>
      <c r="CH329" s="156"/>
      <c r="CI329" s="156"/>
      <c r="CJ329" s="156"/>
      <c r="CK329" s="105"/>
      <c r="CL329" s="156"/>
      <c r="CM329" s="156"/>
      <c r="CN329" s="105"/>
    </row>
    <row r="330" ht="9.0" customHeight="1">
      <c r="A330" s="152">
        <f t="shared" si="22"/>
        <v>0</v>
      </c>
      <c r="B330" s="93"/>
      <c r="C330" s="99"/>
      <c r="D330" s="159"/>
      <c r="E330" s="160"/>
      <c r="F330" s="155"/>
      <c r="G330" s="105"/>
      <c r="H330" s="105"/>
      <c r="I330" s="156"/>
      <c r="J330" s="156"/>
      <c r="K330" s="156"/>
      <c r="L330" s="156"/>
      <c r="M330" s="156"/>
      <c r="N330" s="156"/>
      <c r="O330" s="156"/>
      <c r="P330" s="156"/>
      <c r="Q330" s="156"/>
      <c r="R330" s="156"/>
      <c r="S330" s="156"/>
      <c r="T330" s="156"/>
      <c r="U330" s="157"/>
      <c r="V330" s="105"/>
      <c r="W330" s="156"/>
      <c r="X330" s="156"/>
      <c r="Y330" s="156"/>
      <c r="Z330" s="156"/>
      <c r="AA330" s="156"/>
      <c r="AB330" s="156"/>
      <c r="AC330" s="156"/>
      <c r="AD330" s="156"/>
      <c r="AE330" s="156"/>
      <c r="AF330" s="156"/>
      <c r="AG330" s="156"/>
      <c r="AH330" s="156"/>
      <c r="AI330" s="157"/>
      <c r="AJ330" s="105"/>
      <c r="AK330" s="105"/>
      <c r="AL330" s="105"/>
      <c r="AM330" s="105"/>
      <c r="AN330" s="157"/>
      <c r="AO330" s="105"/>
      <c r="AP330" s="105"/>
      <c r="AQ330" s="105"/>
      <c r="AR330" s="105"/>
      <c r="AS330" s="105"/>
      <c r="AT330" s="105"/>
      <c r="AU330" s="105"/>
      <c r="AV330" s="105"/>
      <c r="AW330" s="105"/>
      <c r="AX330" s="105"/>
      <c r="AY330" s="105"/>
      <c r="AZ330" s="105"/>
      <c r="BA330" s="105"/>
      <c r="BB330" s="105"/>
      <c r="BC330" s="105"/>
      <c r="BD330" s="105"/>
      <c r="BE330" s="105"/>
      <c r="BF330" s="105"/>
      <c r="BG330" s="105"/>
      <c r="BH330" s="105"/>
      <c r="BI330" s="105"/>
      <c r="BJ330" s="105"/>
      <c r="BK330" s="105"/>
      <c r="BL330" s="105"/>
      <c r="BM330" s="105"/>
      <c r="BN330" s="105"/>
      <c r="BO330" s="105"/>
      <c r="BP330" s="105"/>
      <c r="BQ330" s="105"/>
      <c r="BR330" s="105"/>
      <c r="BS330" s="105"/>
      <c r="BT330" s="105"/>
      <c r="BU330" s="105"/>
      <c r="BV330" s="105"/>
      <c r="BW330" s="105"/>
      <c r="BX330" s="105"/>
      <c r="BY330" s="105"/>
      <c r="BZ330" s="105"/>
      <c r="CA330" s="158"/>
      <c r="CB330" s="158"/>
      <c r="CC330" s="105" t="str">
        <f>IF($C330="","",AI330*$F$2)</f>
        <v/>
      </c>
      <c r="CD330" s="105" t="str">
        <f>IF($C330="","",U331*$F$2)</f>
        <v/>
      </c>
      <c r="CE330" s="158"/>
      <c r="CF330" s="105"/>
      <c r="CG330" s="156"/>
      <c r="CH330" s="156"/>
      <c r="CI330" s="156"/>
      <c r="CJ330" s="156"/>
      <c r="CK330" s="105"/>
      <c r="CL330" s="156"/>
      <c r="CM330" s="156"/>
      <c r="CN330" s="105"/>
    </row>
    <row r="331" ht="9.0" customHeight="1">
      <c r="A331" s="152">
        <f t="shared" si="22"/>
        <v>0</v>
      </c>
      <c r="B331" s="93"/>
      <c r="C331" s="99"/>
      <c r="D331" s="159"/>
      <c r="E331" s="160"/>
      <c r="F331" s="155"/>
      <c r="G331" s="105"/>
      <c r="H331" s="105"/>
      <c r="I331" s="156"/>
      <c r="J331" s="156"/>
      <c r="K331" s="156"/>
      <c r="L331" s="156"/>
      <c r="M331" s="156"/>
      <c r="N331" s="156"/>
      <c r="O331" s="156"/>
      <c r="P331" s="156"/>
      <c r="Q331" s="156"/>
      <c r="R331" s="156"/>
      <c r="S331" s="156"/>
      <c r="T331" s="156"/>
      <c r="U331" s="157"/>
      <c r="V331" s="105"/>
      <c r="W331" s="156"/>
      <c r="X331" s="156"/>
      <c r="Y331" s="156"/>
      <c r="Z331" s="156"/>
      <c r="AA331" s="156"/>
      <c r="AB331" s="156"/>
      <c r="AC331" s="156"/>
      <c r="AD331" s="156"/>
      <c r="AE331" s="156"/>
      <c r="AF331" s="156"/>
      <c r="AG331" s="156"/>
      <c r="AH331" s="156"/>
      <c r="AI331" s="157"/>
      <c r="AJ331" s="105"/>
      <c r="AK331" s="105"/>
      <c r="AL331" s="105"/>
      <c r="AM331" s="105"/>
      <c r="AN331" s="157"/>
      <c r="AO331" s="105"/>
      <c r="AP331" s="105"/>
      <c r="AQ331" s="105"/>
      <c r="AR331" s="105"/>
      <c r="AS331" s="105"/>
      <c r="AT331" s="105"/>
      <c r="AU331" s="105"/>
      <c r="AV331" s="105"/>
      <c r="AW331" s="105"/>
      <c r="AX331" s="105"/>
      <c r="AY331" s="105"/>
      <c r="AZ331" s="105"/>
      <c r="BA331" s="105"/>
      <c r="BB331" s="105"/>
      <c r="BC331" s="105"/>
      <c r="BD331" s="105"/>
      <c r="BE331" s="105"/>
      <c r="BF331" s="105"/>
      <c r="BG331" s="105"/>
      <c r="BH331" s="105"/>
      <c r="BI331" s="105"/>
      <c r="BJ331" s="105"/>
      <c r="BK331" s="105"/>
      <c r="BL331" s="105"/>
      <c r="BM331" s="105"/>
      <c r="BN331" s="105"/>
      <c r="BO331" s="105"/>
      <c r="BP331" s="105"/>
      <c r="BQ331" s="105"/>
      <c r="BR331" s="105"/>
      <c r="BS331" s="105"/>
      <c r="BT331" s="105"/>
      <c r="BU331" s="105"/>
      <c r="BV331" s="105"/>
      <c r="BW331" s="105"/>
      <c r="BX331" s="105"/>
      <c r="BY331" s="105"/>
      <c r="BZ331" s="105"/>
      <c r="CA331" s="158"/>
      <c r="CB331" s="158"/>
      <c r="CC331" s="158"/>
      <c r="CD331" s="158"/>
      <c r="CE331" s="158"/>
      <c r="CF331" s="105"/>
      <c r="CG331" s="156"/>
      <c r="CH331" s="156"/>
      <c r="CI331" s="156"/>
      <c r="CJ331" s="156"/>
      <c r="CK331" s="105"/>
      <c r="CL331" s="156"/>
      <c r="CM331" s="156"/>
      <c r="CN331" s="105"/>
    </row>
    <row r="332" ht="9.0" customHeight="1">
      <c r="A332" s="152">
        <f t="shared" si="22"/>
        <v>1</v>
      </c>
      <c r="B332" s="93"/>
      <c r="C332" s="99"/>
      <c r="D332" s="159"/>
      <c r="E332" s="160"/>
      <c r="F332" s="155"/>
      <c r="G332" s="105"/>
      <c r="H332" s="105"/>
      <c r="I332" s="156"/>
      <c r="J332" s="156"/>
      <c r="K332" s="156"/>
      <c r="L332" s="156"/>
      <c r="M332" s="156"/>
      <c r="N332" s="156"/>
      <c r="O332" s="156"/>
      <c r="P332" s="156"/>
      <c r="Q332" s="156"/>
      <c r="R332" s="156"/>
      <c r="S332" s="156"/>
      <c r="T332" s="156"/>
      <c r="U332" s="157"/>
      <c r="V332" s="105"/>
      <c r="W332" s="156"/>
      <c r="X332" s="156"/>
      <c r="Y332" s="156"/>
      <c r="Z332" s="156"/>
      <c r="AA332" s="156"/>
      <c r="AB332" s="156"/>
      <c r="AC332" s="156"/>
      <c r="AD332" s="156"/>
      <c r="AE332" s="156"/>
      <c r="AF332" s="156"/>
      <c r="AG332" s="156"/>
      <c r="AH332" s="156"/>
      <c r="AI332" s="157"/>
      <c r="AJ332" s="105"/>
      <c r="AK332" s="105"/>
      <c r="AL332" s="105"/>
      <c r="AM332" s="105"/>
      <c r="AN332" s="157"/>
      <c r="AO332" s="105"/>
      <c r="AP332" s="105"/>
      <c r="AQ332" s="105"/>
      <c r="AR332" s="105"/>
      <c r="AS332" s="105"/>
      <c r="AT332" s="105"/>
      <c r="AU332" s="105"/>
      <c r="AV332" s="105"/>
      <c r="AW332" s="105"/>
      <c r="AX332" s="105"/>
      <c r="AY332" s="105"/>
      <c r="AZ332" s="105"/>
      <c r="BA332" s="105"/>
      <c r="BB332" s="105"/>
      <c r="BC332" s="105"/>
      <c r="BD332" s="105"/>
      <c r="BE332" s="105"/>
      <c r="BF332" s="105"/>
      <c r="BG332" s="105"/>
      <c r="BH332" s="105"/>
      <c r="BI332" s="105"/>
      <c r="BJ332" s="105"/>
      <c r="BK332" s="105"/>
      <c r="BL332" s="105"/>
      <c r="BM332" s="105"/>
      <c r="BN332" s="105"/>
      <c r="BO332" s="105"/>
      <c r="BP332" s="105"/>
      <c r="BQ332" s="105"/>
      <c r="BR332" s="105"/>
      <c r="BS332" s="105"/>
      <c r="BT332" s="105"/>
      <c r="BU332" s="105"/>
      <c r="BV332" s="105"/>
      <c r="BW332" s="105"/>
      <c r="BX332" s="105"/>
      <c r="BY332" s="105"/>
      <c r="BZ332" s="105"/>
      <c r="CA332" s="158"/>
      <c r="CB332" s="158"/>
      <c r="CC332" s="105" t="str">
        <f>IF($C332="","",AI332*$F$2)</f>
        <v/>
      </c>
      <c r="CD332" s="105" t="str">
        <f>IF($C332="","",U333*$F$2)</f>
        <v/>
      </c>
      <c r="CE332" s="158"/>
      <c r="CF332" s="105"/>
      <c r="CG332" s="156"/>
      <c r="CH332" s="156"/>
      <c r="CI332" s="156"/>
      <c r="CJ332" s="156"/>
      <c r="CK332" s="105"/>
      <c r="CL332" s="156"/>
      <c r="CM332" s="156"/>
      <c r="CN332" s="105"/>
    </row>
    <row r="333" ht="9.0" customHeight="1">
      <c r="A333" s="152">
        <f t="shared" si="22"/>
        <v>1</v>
      </c>
      <c r="B333" s="93"/>
      <c r="C333" s="99"/>
      <c r="D333" s="159"/>
      <c r="E333" s="160"/>
      <c r="F333" s="155"/>
      <c r="G333" s="105"/>
      <c r="H333" s="105"/>
      <c r="I333" s="156"/>
      <c r="J333" s="156"/>
      <c r="K333" s="156"/>
      <c r="L333" s="156"/>
      <c r="M333" s="156"/>
      <c r="N333" s="156"/>
      <c r="O333" s="156"/>
      <c r="P333" s="156"/>
      <c r="Q333" s="156"/>
      <c r="R333" s="156"/>
      <c r="S333" s="156"/>
      <c r="T333" s="156"/>
      <c r="U333" s="157"/>
      <c r="V333" s="105"/>
      <c r="W333" s="156"/>
      <c r="X333" s="156"/>
      <c r="Y333" s="156"/>
      <c r="Z333" s="156"/>
      <c r="AA333" s="156"/>
      <c r="AB333" s="156"/>
      <c r="AC333" s="156"/>
      <c r="AD333" s="156"/>
      <c r="AE333" s="156"/>
      <c r="AF333" s="156"/>
      <c r="AG333" s="156"/>
      <c r="AH333" s="156"/>
      <c r="AI333" s="157"/>
      <c r="AJ333" s="105"/>
      <c r="AK333" s="105"/>
      <c r="AL333" s="105"/>
      <c r="AM333" s="105"/>
      <c r="AN333" s="157"/>
      <c r="AO333" s="105"/>
      <c r="AP333" s="105"/>
      <c r="AQ333" s="105"/>
      <c r="AR333" s="105"/>
      <c r="AS333" s="105"/>
      <c r="AT333" s="105"/>
      <c r="AU333" s="105"/>
      <c r="AV333" s="105"/>
      <c r="AW333" s="105"/>
      <c r="AX333" s="105"/>
      <c r="AY333" s="105"/>
      <c r="AZ333" s="105"/>
      <c r="BA333" s="105"/>
      <c r="BB333" s="105"/>
      <c r="BC333" s="105"/>
      <c r="BD333" s="105"/>
      <c r="BE333" s="105"/>
      <c r="BF333" s="105"/>
      <c r="BG333" s="105"/>
      <c r="BH333" s="105"/>
      <c r="BI333" s="105"/>
      <c r="BJ333" s="105"/>
      <c r="BK333" s="105"/>
      <c r="BL333" s="105"/>
      <c r="BM333" s="105"/>
      <c r="BN333" s="105"/>
      <c r="BO333" s="105"/>
      <c r="BP333" s="105"/>
      <c r="BQ333" s="105"/>
      <c r="BR333" s="105"/>
      <c r="BS333" s="105"/>
      <c r="BT333" s="105"/>
      <c r="BU333" s="105"/>
      <c r="BV333" s="105"/>
      <c r="BW333" s="105"/>
      <c r="BX333" s="105"/>
      <c r="BY333" s="105"/>
      <c r="BZ333" s="105"/>
      <c r="CA333" s="158"/>
      <c r="CB333" s="158"/>
      <c r="CC333" s="158"/>
      <c r="CD333" s="158"/>
      <c r="CE333" s="158"/>
      <c r="CF333" s="105"/>
      <c r="CG333" s="156"/>
      <c r="CH333" s="156"/>
      <c r="CI333" s="156"/>
      <c r="CJ333" s="156"/>
      <c r="CK333" s="105"/>
      <c r="CL333" s="156"/>
      <c r="CM333" s="156"/>
      <c r="CN333" s="105"/>
    </row>
    <row r="334" ht="9.0" customHeight="1">
      <c r="A334" s="152">
        <f t="shared" si="22"/>
        <v>0</v>
      </c>
      <c r="B334" s="93"/>
      <c r="C334" s="99"/>
      <c r="D334" s="159"/>
      <c r="E334" s="160"/>
      <c r="F334" s="155"/>
      <c r="G334" s="105"/>
      <c r="H334" s="105"/>
      <c r="I334" s="156"/>
      <c r="J334" s="156"/>
      <c r="K334" s="156"/>
      <c r="L334" s="156"/>
      <c r="M334" s="156"/>
      <c r="N334" s="156"/>
      <c r="O334" s="156"/>
      <c r="P334" s="156"/>
      <c r="Q334" s="156"/>
      <c r="R334" s="156"/>
      <c r="S334" s="156"/>
      <c r="T334" s="156"/>
      <c r="U334" s="157"/>
      <c r="V334" s="105"/>
      <c r="W334" s="156"/>
      <c r="X334" s="156"/>
      <c r="Y334" s="156"/>
      <c r="Z334" s="156"/>
      <c r="AA334" s="156"/>
      <c r="AB334" s="156"/>
      <c r="AC334" s="156"/>
      <c r="AD334" s="156"/>
      <c r="AE334" s="156"/>
      <c r="AF334" s="156"/>
      <c r="AG334" s="156"/>
      <c r="AH334" s="156"/>
      <c r="AI334" s="157"/>
      <c r="AJ334" s="105"/>
      <c r="AK334" s="105"/>
      <c r="AL334" s="105"/>
      <c r="AM334" s="105"/>
      <c r="AN334" s="157"/>
      <c r="AO334" s="105"/>
      <c r="AP334" s="105"/>
      <c r="AQ334" s="105"/>
      <c r="AR334" s="105"/>
      <c r="AS334" s="105"/>
      <c r="AT334" s="105"/>
      <c r="AU334" s="105"/>
      <c r="AV334" s="105"/>
      <c r="AW334" s="105"/>
      <c r="AX334" s="105"/>
      <c r="AY334" s="105"/>
      <c r="AZ334" s="105"/>
      <c r="BA334" s="105"/>
      <c r="BB334" s="105"/>
      <c r="BC334" s="105"/>
      <c r="BD334" s="105"/>
      <c r="BE334" s="105"/>
      <c r="BF334" s="105"/>
      <c r="BG334" s="105"/>
      <c r="BH334" s="105"/>
      <c r="BI334" s="105"/>
      <c r="BJ334" s="105"/>
      <c r="BK334" s="105"/>
      <c r="BL334" s="105"/>
      <c r="BM334" s="105"/>
      <c r="BN334" s="105"/>
      <c r="BO334" s="105"/>
      <c r="BP334" s="105"/>
      <c r="BQ334" s="105"/>
      <c r="BR334" s="105"/>
      <c r="BS334" s="105"/>
      <c r="BT334" s="105"/>
      <c r="BU334" s="105"/>
      <c r="BV334" s="105"/>
      <c r="BW334" s="105"/>
      <c r="BX334" s="105"/>
      <c r="BY334" s="105"/>
      <c r="BZ334" s="105"/>
      <c r="CA334" s="158"/>
      <c r="CB334" s="158"/>
      <c r="CC334" s="105" t="str">
        <f>IF($C334="","",AI334*$F$2)</f>
        <v/>
      </c>
      <c r="CD334" s="105" t="str">
        <f>IF($C334="","",U335*$F$2)</f>
        <v/>
      </c>
      <c r="CE334" s="158"/>
      <c r="CF334" s="105"/>
      <c r="CG334" s="156"/>
      <c r="CH334" s="156"/>
      <c r="CI334" s="156"/>
      <c r="CJ334" s="156"/>
      <c r="CK334" s="105"/>
      <c r="CL334" s="156"/>
      <c r="CM334" s="156"/>
      <c r="CN334" s="105"/>
    </row>
    <row r="335" ht="9.0" customHeight="1">
      <c r="A335" s="152">
        <f t="shared" si="22"/>
        <v>0</v>
      </c>
      <c r="B335" s="93"/>
      <c r="C335" s="99"/>
      <c r="D335" s="159"/>
      <c r="E335" s="160"/>
      <c r="F335" s="155"/>
      <c r="G335" s="105"/>
      <c r="H335" s="105"/>
      <c r="I335" s="156"/>
      <c r="J335" s="156"/>
      <c r="K335" s="156"/>
      <c r="L335" s="156"/>
      <c r="M335" s="156"/>
      <c r="N335" s="156"/>
      <c r="O335" s="156"/>
      <c r="P335" s="156"/>
      <c r="Q335" s="156"/>
      <c r="R335" s="156"/>
      <c r="S335" s="156"/>
      <c r="T335" s="156"/>
      <c r="U335" s="157"/>
      <c r="V335" s="105"/>
      <c r="W335" s="156"/>
      <c r="X335" s="156"/>
      <c r="Y335" s="156"/>
      <c r="Z335" s="156"/>
      <c r="AA335" s="156"/>
      <c r="AB335" s="156"/>
      <c r="AC335" s="156"/>
      <c r="AD335" s="156"/>
      <c r="AE335" s="156"/>
      <c r="AF335" s="156"/>
      <c r="AG335" s="156"/>
      <c r="AH335" s="156"/>
      <c r="AI335" s="157"/>
      <c r="AJ335" s="105"/>
      <c r="AK335" s="105"/>
      <c r="AL335" s="105"/>
      <c r="AM335" s="105"/>
      <c r="AN335" s="157"/>
      <c r="AO335" s="105"/>
      <c r="AP335" s="105"/>
      <c r="AQ335" s="105"/>
      <c r="AR335" s="105"/>
      <c r="AS335" s="105"/>
      <c r="AT335" s="105"/>
      <c r="AU335" s="105"/>
      <c r="AV335" s="105"/>
      <c r="AW335" s="105"/>
      <c r="AX335" s="105"/>
      <c r="AY335" s="105"/>
      <c r="AZ335" s="105"/>
      <c r="BA335" s="105"/>
      <c r="BB335" s="105"/>
      <c r="BC335" s="105"/>
      <c r="BD335" s="105"/>
      <c r="BE335" s="105"/>
      <c r="BF335" s="105"/>
      <c r="BG335" s="105"/>
      <c r="BH335" s="105"/>
      <c r="BI335" s="105"/>
      <c r="BJ335" s="105"/>
      <c r="BK335" s="105"/>
      <c r="BL335" s="105"/>
      <c r="BM335" s="105"/>
      <c r="BN335" s="105"/>
      <c r="BO335" s="105"/>
      <c r="BP335" s="105"/>
      <c r="BQ335" s="105"/>
      <c r="BR335" s="105"/>
      <c r="BS335" s="105"/>
      <c r="BT335" s="105"/>
      <c r="BU335" s="105"/>
      <c r="BV335" s="105"/>
      <c r="BW335" s="105"/>
      <c r="BX335" s="105"/>
      <c r="BY335" s="105"/>
      <c r="BZ335" s="105"/>
      <c r="CA335" s="158"/>
      <c r="CB335" s="158"/>
      <c r="CC335" s="158"/>
      <c r="CD335" s="158"/>
      <c r="CE335" s="158"/>
      <c r="CF335" s="105"/>
      <c r="CG335" s="156"/>
      <c r="CH335" s="156"/>
      <c r="CI335" s="156"/>
      <c r="CJ335" s="156"/>
      <c r="CK335" s="105"/>
      <c r="CL335" s="156"/>
      <c r="CM335" s="156"/>
      <c r="CN335" s="105"/>
    </row>
    <row r="336" ht="9.0" customHeight="1">
      <c r="A336" s="152">
        <f t="shared" si="22"/>
        <v>1</v>
      </c>
      <c r="B336" s="93"/>
      <c r="C336" s="99"/>
      <c r="D336" s="159"/>
      <c r="E336" s="160"/>
      <c r="F336" s="155"/>
      <c r="G336" s="105"/>
      <c r="H336" s="105"/>
      <c r="I336" s="156"/>
      <c r="J336" s="156"/>
      <c r="K336" s="156"/>
      <c r="L336" s="156"/>
      <c r="M336" s="156"/>
      <c r="N336" s="156"/>
      <c r="O336" s="156"/>
      <c r="P336" s="156"/>
      <c r="Q336" s="156"/>
      <c r="R336" s="156"/>
      <c r="S336" s="156"/>
      <c r="T336" s="156"/>
      <c r="U336" s="157"/>
      <c r="V336" s="105"/>
      <c r="W336" s="156"/>
      <c r="X336" s="156"/>
      <c r="Y336" s="156"/>
      <c r="Z336" s="156"/>
      <c r="AA336" s="156"/>
      <c r="AB336" s="156"/>
      <c r="AC336" s="156"/>
      <c r="AD336" s="156"/>
      <c r="AE336" s="156"/>
      <c r="AF336" s="156"/>
      <c r="AG336" s="156"/>
      <c r="AH336" s="156"/>
      <c r="AI336" s="157"/>
      <c r="AJ336" s="105"/>
      <c r="AK336" s="105"/>
      <c r="AL336" s="105"/>
      <c r="AM336" s="105"/>
      <c r="AN336" s="157"/>
      <c r="AO336" s="105"/>
      <c r="AP336" s="105"/>
      <c r="AQ336" s="105"/>
      <c r="AR336" s="105"/>
      <c r="AS336" s="105"/>
      <c r="AT336" s="105"/>
      <c r="AU336" s="105"/>
      <c r="AV336" s="105"/>
      <c r="AW336" s="105"/>
      <c r="AX336" s="105"/>
      <c r="AY336" s="105"/>
      <c r="AZ336" s="105"/>
      <c r="BA336" s="105"/>
      <c r="BB336" s="105"/>
      <c r="BC336" s="105"/>
      <c r="BD336" s="105"/>
      <c r="BE336" s="105"/>
      <c r="BF336" s="105"/>
      <c r="BG336" s="105"/>
      <c r="BH336" s="105"/>
      <c r="BI336" s="105"/>
      <c r="BJ336" s="105"/>
      <c r="BK336" s="105"/>
      <c r="BL336" s="105"/>
      <c r="BM336" s="105"/>
      <c r="BN336" s="105"/>
      <c r="BO336" s="105"/>
      <c r="BP336" s="105"/>
      <c r="BQ336" s="105"/>
      <c r="BR336" s="105"/>
      <c r="BS336" s="105"/>
      <c r="BT336" s="105"/>
      <c r="BU336" s="105"/>
      <c r="BV336" s="105"/>
      <c r="BW336" s="105"/>
      <c r="BX336" s="105"/>
      <c r="BY336" s="105"/>
      <c r="BZ336" s="105"/>
      <c r="CA336" s="158"/>
      <c r="CB336" s="158"/>
      <c r="CC336" s="105" t="str">
        <f>IF($C336="","",AI336*$F$2)</f>
        <v/>
      </c>
      <c r="CD336" s="105" t="str">
        <f>IF($C336="","",U337*$F$2)</f>
        <v/>
      </c>
      <c r="CE336" s="158"/>
      <c r="CF336" s="105"/>
      <c r="CG336" s="156"/>
      <c r="CH336" s="156"/>
      <c r="CI336" s="156"/>
      <c r="CJ336" s="156"/>
      <c r="CK336" s="105"/>
      <c r="CL336" s="156"/>
      <c r="CM336" s="156"/>
      <c r="CN336" s="105"/>
    </row>
    <row r="337" ht="9.0" customHeight="1">
      <c r="A337" s="152">
        <f t="shared" si="22"/>
        <v>1</v>
      </c>
      <c r="B337" s="93"/>
      <c r="C337" s="99"/>
      <c r="D337" s="159"/>
      <c r="E337" s="160"/>
      <c r="F337" s="155"/>
      <c r="G337" s="105"/>
      <c r="H337" s="105"/>
      <c r="I337" s="156"/>
      <c r="J337" s="156"/>
      <c r="K337" s="156"/>
      <c r="L337" s="156"/>
      <c r="M337" s="156"/>
      <c r="N337" s="156"/>
      <c r="O337" s="156"/>
      <c r="P337" s="156"/>
      <c r="Q337" s="156"/>
      <c r="R337" s="156"/>
      <c r="S337" s="156"/>
      <c r="T337" s="156"/>
      <c r="U337" s="157"/>
      <c r="V337" s="105"/>
      <c r="W337" s="156"/>
      <c r="X337" s="156"/>
      <c r="Y337" s="156"/>
      <c r="Z337" s="156"/>
      <c r="AA337" s="156"/>
      <c r="AB337" s="156"/>
      <c r="AC337" s="156"/>
      <c r="AD337" s="156"/>
      <c r="AE337" s="156"/>
      <c r="AF337" s="156"/>
      <c r="AG337" s="156"/>
      <c r="AH337" s="156"/>
      <c r="AI337" s="157"/>
      <c r="AJ337" s="105"/>
      <c r="AK337" s="105"/>
      <c r="AL337" s="105"/>
      <c r="AM337" s="105"/>
      <c r="AN337" s="157"/>
      <c r="AO337" s="105"/>
      <c r="AP337" s="105"/>
      <c r="AQ337" s="105"/>
      <c r="AR337" s="105"/>
      <c r="AS337" s="105"/>
      <c r="AT337" s="105"/>
      <c r="AU337" s="105"/>
      <c r="AV337" s="105"/>
      <c r="AW337" s="105"/>
      <c r="AX337" s="105"/>
      <c r="AY337" s="105"/>
      <c r="AZ337" s="105"/>
      <c r="BA337" s="105"/>
      <c r="BB337" s="105"/>
      <c r="BC337" s="105"/>
      <c r="BD337" s="105"/>
      <c r="BE337" s="105"/>
      <c r="BF337" s="105"/>
      <c r="BG337" s="105"/>
      <c r="BH337" s="105"/>
      <c r="BI337" s="105"/>
      <c r="BJ337" s="105"/>
      <c r="BK337" s="105"/>
      <c r="BL337" s="105"/>
      <c r="BM337" s="105"/>
      <c r="BN337" s="105"/>
      <c r="BO337" s="105"/>
      <c r="BP337" s="105"/>
      <c r="BQ337" s="105"/>
      <c r="BR337" s="105"/>
      <c r="BS337" s="105"/>
      <c r="BT337" s="105"/>
      <c r="BU337" s="105"/>
      <c r="BV337" s="105"/>
      <c r="BW337" s="105"/>
      <c r="BX337" s="105"/>
      <c r="BY337" s="105"/>
      <c r="BZ337" s="105"/>
      <c r="CA337" s="158"/>
      <c r="CB337" s="158"/>
      <c r="CC337" s="158"/>
      <c r="CD337" s="158"/>
      <c r="CE337" s="158"/>
      <c r="CF337" s="105"/>
      <c r="CG337" s="156"/>
      <c r="CH337" s="156"/>
      <c r="CI337" s="156"/>
      <c r="CJ337" s="156"/>
      <c r="CK337" s="105"/>
      <c r="CL337" s="156"/>
      <c r="CM337" s="156"/>
      <c r="CN337" s="105"/>
    </row>
    <row r="338" ht="9.0" customHeight="1">
      <c r="A338" s="152">
        <f t="shared" si="22"/>
        <v>0</v>
      </c>
      <c r="B338" s="93"/>
      <c r="C338" s="99"/>
      <c r="D338" s="159"/>
      <c r="E338" s="160"/>
      <c r="F338" s="155"/>
      <c r="G338" s="105"/>
      <c r="H338" s="105"/>
      <c r="I338" s="156"/>
      <c r="J338" s="156"/>
      <c r="K338" s="156"/>
      <c r="L338" s="156"/>
      <c r="M338" s="156"/>
      <c r="N338" s="156"/>
      <c r="O338" s="156"/>
      <c r="P338" s="156"/>
      <c r="Q338" s="156"/>
      <c r="R338" s="156"/>
      <c r="S338" s="156"/>
      <c r="T338" s="156"/>
      <c r="U338" s="157"/>
      <c r="V338" s="105"/>
      <c r="W338" s="156"/>
      <c r="X338" s="156"/>
      <c r="Y338" s="156"/>
      <c r="Z338" s="156"/>
      <c r="AA338" s="156"/>
      <c r="AB338" s="156"/>
      <c r="AC338" s="156"/>
      <c r="AD338" s="156"/>
      <c r="AE338" s="156"/>
      <c r="AF338" s="156"/>
      <c r="AG338" s="156"/>
      <c r="AH338" s="156"/>
      <c r="AI338" s="157"/>
      <c r="AJ338" s="105"/>
      <c r="AK338" s="105"/>
      <c r="AL338" s="105"/>
      <c r="AM338" s="105"/>
      <c r="AN338" s="157"/>
      <c r="AO338" s="105"/>
      <c r="AP338" s="105"/>
      <c r="AQ338" s="105"/>
      <c r="AR338" s="105"/>
      <c r="AS338" s="105"/>
      <c r="AT338" s="105"/>
      <c r="AU338" s="105"/>
      <c r="AV338" s="105"/>
      <c r="AW338" s="105"/>
      <c r="AX338" s="105"/>
      <c r="AY338" s="105"/>
      <c r="AZ338" s="105"/>
      <c r="BA338" s="105"/>
      <c r="BB338" s="105"/>
      <c r="BC338" s="105"/>
      <c r="BD338" s="105"/>
      <c r="BE338" s="105"/>
      <c r="BF338" s="105"/>
      <c r="BG338" s="105"/>
      <c r="BH338" s="105"/>
      <c r="BI338" s="105"/>
      <c r="BJ338" s="105"/>
      <c r="BK338" s="105"/>
      <c r="BL338" s="105"/>
      <c r="BM338" s="105"/>
      <c r="BN338" s="105"/>
      <c r="BO338" s="105"/>
      <c r="BP338" s="105"/>
      <c r="BQ338" s="105"/>
      <c r="BR338" s="105"/>
      <c r="BS338" s="105"/>
      <c r="BT338" s="105"/>
      <c r="BU338" s="105"/>
      <c r="BV338" s="105"/>
      <c r="BW338" s="105"/>
      <c r="BX338" s="105"/>
      <c r="BY338" s="105"/>
      <c r="BZ338" s="105"/>
      <c r="CA338" s="158"/>
      <c r="CB338" s="158"/>
      <c r="CC338" s="105" t="str">
        <f>IF($C338="","",AI338*$F$2)</f>
        <v/>
      </c>
      <c r="CD338" s="105" t="str">
        <f>IF($C338="","",U339*$F$2)</f>
        <v/>
      </c>
      <c r="CE338" s="158"/>
      <c r="CF338" s="105"/>
      <c r="CG338" s="156"/>
      <c r="CH338" s="156"/>
      <c r="CI338" s="156"/>
      <c r="CJ338" s="156"/>
      <c r="CK338" s="105"/>
      <c r="CL338" s="156"/>
      <c r="CM338" s="156"/>
      <c r="CN338" s="105"/>
    </row>
    <row r="339" ht="9.0" customHeight="1">
      <c r="A339" s="152">
        <f t="shared" si="22"/>
        <v>0</v>
      </c>
      <c r="B339" s="93"/>
      <c r="C339" s="99"/>
      <c r="D339" s="159"/>
      <c r="E339" s="160"/>
      <c r="F339" s="155"/>
      <c r="G339" s="105"/>
      <c r="H339" s="105"/>
      <c r="I339" s="156"/>
      <c r="J339" s="156"/>
      <c r="K339" s="156"/>
      <c r="L339" s="156"/>
      <c r="M339" s="156"/>
      <c r="N339" s="156"/>
      <c r="O339" s="156"/>
      <c r="P339" s="156"/>
      <c r="Q339" s="156"/>
      <c r="R339" s="156"/>
      <c r="S339" s="156"/>
      <c r="T339" s="156"/>
      <c r="U339" s="157"/>
      <c r="V339" s="105"/>
      <c r="W339" s="156"/>
      <c r="X339" s="156"/>
      <c r="Y339" s="156"/>
      <c r="Z339" s="156"/>
      <c r="AA339" s="156"/>
      <c r="AB339" s="156"/>
      <c r="AC339" s="156"/>
      <c r="AD339" s="156"/>
      <c r="AE339" s="156"/>
      <c r="AF339" s="156"/>
      <c r="AG339" s="156"/>
      <c r="AH339" s="156"/>
      <c r="AI339" s="157"/>
      <c r="AJ339" s="105"/>
      <c r="AK339" s="105"/>
      <c r="AL339" s="105"/>
      <c r="AM339" s="105"/>
      <c r="AN339" s="157"/>
      <c r="AO339" s="105"/>
      <c r="AP339" s="105"/>
      <c r="AQ339" s="105"/>
      <c r="AR339" s="105"/>
      <c r="AS339" s="105"/>
      <c r="AT339" s="105"/>
      <c r="AU339" s="105"/>
      <c r="AV339" s="105"/>
      <c r="AW339" s="105"/>
      <c r="AX339" s="105"/>
      <c r="AY339" s="105"/>
      <c r="AZ339" s="105"/>
      <c r="BA339" s="105"/>
      <c r="BB339" s="105"/>
      <c r="BC339" s="105"/>
      <c r="BD339" s="105"/>
      <c r="BE339" s="105"/>
      <c r="BF339" s="105"/>
      <c r="BG339" s="105"/>
      <c r="BH339" s="105"/>
      <c r="BI339" s="105"/>
      <c r="BJ339" s="105"/>
      <c r="BK339" s="105"/>
      <c r="BL339" s="105"/>
      <c r="BM339" s="105"/>
      <c r="BN339" s="105"/>
      <c r="BO339" s="105"/>
      <c r="BP339" s="105"/>
      <c r="BQ339" s="105"/>
      <c r="BR339" s="105"/>
      <c r="BS339" s="105"/>
      <c r="BT339" s="105"/>
      <c r="BU339" s="105"/>
      <c r="BV339" s="105"/>
      <c r="BW339" s="105"/>
      <c r="BX339" s="105"/>
      <c r="BY339" s="105"/>
      <c r="BZ339" s="105"/>
      <c r="CA339" s="158"/>
      <c r="CB339" s="158"/>
      <c r="CC339" s="158"/>
      <c r="CD339" s="158"/>
      <c r="CE339" s="158"/>
      <c r="CF339" s="105"/>
      <c r="CG339" s="156"/>
      <c r="CH339" s="156"/>
      <c r="CI339" s="156"/>
      <c r="CJ339" s="156"/>
      <c r="CK339" s="105"/>
      <c r="CL339" s="156"/>
      <c r="CM339" s="156"/>
      <c r="CN339" s="105"/>
    </row>
    <row r="340" ht="9.0" customHeight="1">
      <c r="A340" s="152">
        <f t="shared" si="22"/>
        <v>1</v>
      </c>
      <c r="B340" s="93"/>
      <c r="C340" s="99"/>
      <c r="D340" s="159"/>
      <c r="E340" s="160"/>
      <c r="F340" s="155"/>
      <c r="G340" s="105"/>
      <c r="H340" s="105"/>
      <c r="I340" s="156"/>
      <c r="J340" s="156"/>
      <c r="K340" s="156"/>
      <c r="L340" s="156"/>
      <c r="M340" s="156"/>
      <c r="N340" s="156"/>
      <c r="O340" s="156"/>
      <c r="P340" s="156"/>
      <c r="Q340" s="156"/>
      <c r="R340" s="156"/>
      <c r="S340" s="156"/>
      <c r="T340" s="156"/>
      <c r="U340" s="157"/>
      <c r="V340" s="105"/>
      <c r="W340" s="156"/>
      <c r="X340" s="156"/>
      <c r="Y340" s="156"/>
      <c r="Z340" s="156"/>
      <c r="AA340" s="156"/>
      <c r="AB340" s="156"/>
      <c r="AC340" s="156"/>
      <c r="AD340" s="156"/>
      <c r="AE340" s="156"/>
      <c r="AF340" s="156"/>
      <c r="AG340" s="156"/>
      <c r="AH340" s="156"/>
      <c r="AI340" s="157"/>
      <c r="AJ340" s="105"/>
      <c r="AK340" s="105"/>
      <c r="AL340" s="105"/>
      <c r="AM340" s="105"/>
      <c r="AN340" s="157"/>
      <c r="AO340" s="105"/>
      <c r="AP340" s="105"/>
      <c r="AQ340" s="105"/>
      <c r="AR340" s="105"/>
      <c r="AS340" s="105"/>
      <c r="AT340" s="105"/>
      <c r="AU340" s="105"/>
      <c r="AV340" s="105"/>
      <c r="AW340" s="105"/>
      <c r="AX340" s="105"/>
      <c r="AY340" s="105"/>
      <c r="AZ340" s="105"/>
      <c r="BA340" s="105"/>
      <c r="BB340" s="105"/>
      <c r="BC340" s="105"/>
      <c r="BD340" s="105"/>
      <c r="BE340" s="105"/>
      <c r="BF340" s="105"/>
      <c r="BG340" s="105"/>
      <c r="BH340" s="105"/>
      <c r="BI340" s="105"/>
      <c r="BJ340" s="105"/>
      <c r="BK340" s="105"/>
      <c r="BL340" s="105"/>
      <c r="BM340" s="105"/>
      <c r="BN340" s="105"/>
      <c r="BO340" s="105"/>
      <c r="BP340" s="105"/>
      <c r="BQ340" s="105"/>
      <c r="BR340" s="105"/>
      <c r="BS340" s="105"/>
      <c r="BT340" s="105"/>
      <c r="BU340" s="105"/>
      <c r="BV340" s="105"/>
      <c r="BW340" s="105"/>
      <c r="BX340" s="105"/>
      <c r="BY340" s="105"/>
      <c r="BZ340" s="105"/>
      <c r="CA340" s="158"/>
      <c r="CB340" s="158"/>
      <c r="CC340" s="105" t="str">
        <f>IF($C340="","",AI340*$F$2)</f>
        <v/>
      </c>
      <c r="CD340" s="105" t="str">
        <f>IF($C340="","",U341*$F$2)</f>
        <v/>
      </c>
      <c r="CE340" s="158"/>
      <c r="CF340" s="105"/>
      <c r="CG340" s="156"/>
      <c r="CH340" s="156"/>
      <c r="CI340" s="156"/>
      <c r="CJ340" s="156"/>
      <c r="CK340" s="105"/>
      <c r="CL340" s="156"/>
      <c r="CM340" s="156"/>
      <c r="CN340" s="105"/>
    </row>
    <row r="341" ht="9.0" customHeight="1">
      <c r="A341" s="152">
        <f t="shared" si="22"/>
        <v>1</v>
      </c>
      <c r="B341" s="93"/>
      <c r="C341" s="99"/>
      <c r="D341" s="159"/>
      <c r="E341" s="160"/>
      <c r="F341" s="155"/>
      <c r="G341" s="105"/>
      <c r="H341" s="105"/>
      <c r="I341" s="156"/>
      <c r="J341" s="156"/>
      <c r="K341" s="156"/>
      <c r="L341" s="156"/>
      <c r="M341" s="156"/>
      <c r="N341" s="156"/>
      <c r="O341" s="156"/>
      <c r="P341" s="156"/>
      <c r="Q341" s="156"/>
      <c r="R341" s="156"/>
      <c r="S341" s="156"/>
      <c r="T341" s="156"/>
      <c r="U341" s="157"/>
      <c r="V341" s="105"/>
      <c r="W341" s="156"/>
      <c r="X341" s="156"/>
      <c r="Y341" s="156"/>
      <c r="Z341" s="156"/>
      <c r="AA341" s="156"/>
      <c r="AB341" s="156"/>
      <c r="AC341" s="156"/>
      <c r="AD341" s="156"/>
      <c r="AE341" s="156"/>
      <c r="AF341" s="156"/>
      <c r="AG341" s="156"/>
      <c r="AH341" s="156"/>
      <c r="AI341" s="157"/>
      <c r="AJ341" s="105"/>
      <c r="AK341" s="105"/>
      <c r="AL341" s="105"/>
      <c r="AM341" s="105"/>
      <c r="AN341" s="157"/>
      <c r="AO341" s="105"/>
      <c r="AP341" s="105"/>
      <c r="AQ341" s="105"/>
      <c r="AR341" s="105"/>
      <c r="AS341" s="105"/>
      <c r="AT341" s="105"/>
      <c r="AU341" s="105"/>
      <c r="AV341" s="105"/>
      <c r="AW341" s="105"/>
      <c r="AX341" s="105"/>
      <c r="AY341" s="105"/>
      <c r="AZ341" s="105"/>
      <c r="BA341" s="105"/>
      <c r="BB341" s="105"/>
      <c r="BC341" s="105"/>
      <c r="BD341" s="105"/>
      <c r="BE341" s="105"/>
      <c r="BF341" s="105"/>
      <c r="BG341" s="105"/>
      <c r="BH341" s="105"/>
      <c r="BI341" s="105"/>
      <c r="BJ341" s="105"/>
      <c r="BK341" s="105"/>
      <c r="BL341" s="105"/>
      <c r="BM341" s="105"/>
      <c r="BN341" s="105"/>
      <c r="BO341" s="105"/>
      <c r="BP341" s="105"/>
      <c r="BQ341" s="105"/>
      <c r="BR341" s="105"/>
      <c r="BS341" s="105"/>
      <c r="BT341" s="105"/>
      <c r="BU341" s="105"/>
      <c r="BV341" s="105"/>
      <c r="BW341" s="105"/>
      <c r="BX341" s="105"/>
      <c r="BY341" s="105"/>
      <c r="BZ341" s="105"/>
      <c r="CA341" s="158"/>
      <c r="CB341" s="158"/>
      <c r="CC341" s="158"/>
      <c r="CD341" s="158"/>
      <c r="CE341" s="158"/>
      <c r="CF341" s="105"/>
      <c r="CG341" s="156"/>
      <c r="CH341" s="156"/>
      <c r="CI341" s="156"/>
      <c r="CJ341" s="156"/>
      <c r="CK341" s="105"/>
      <c r="CL341" s="156"/>
      <c r="CM341" s="156"/>
      <c r="CN341" s="105"/>
    </row>
    <row r="342" ht="9.0" customHeight="1">
      <c r="A342" s="152">
        <f t="shared" si="22"/>
        <v>0</v>
      </c>
      <c r="B342" s="93"/>
      <c r="C342" s="99"/>
      <c r="D342" s="159"/>
      <c r="E342" s="160"/>
      <c r="F342" s="155"/>
      <c r="G342" s="105"/>
      <c r="H342" s="105"/>
      <c r="I342" s="156"/>
      <c r="J342" s="156"/>
      <c r="K342" s="156"/>
      <c r="L342" s="156"/>
      <c r="M342" s="156"/>
      <c r="N342" s="156"/>
      <c r="O342" s="156"/>
      <c r="P342" s="156"/>
      <c r="Q342" s="156"/>
      <c r="R342" s="156"/>
      <c r="S342" s="156"/>
      <c r="T342" s="156"/>
      <c r="U342" s="157"/>
      <c r="V342" s="105"/>
      <c r="W342" s="156"/>
      <c r="X342" s="156"/>
      <c r="Y342" s="156"/>
      <c r="Z342" s="156"/>
      <c r="AA342" s="156"/>
      <c r="AB342" s="156"/>
      <c r="AC342" s="156"/>
      <c r="AD342" s="156"/>
      <c r="AE342" s="156"/>
      <c r="AF342" s="156"/>
      <c r="AG342" s="156"/>
      <c r="AH342" s="156"/>
      <c r="AI342" s="157"/>
      <c r="AJ342" s="105"/>
      <c r="AK342" s="105"/>
      <c r="AL342" s="105"/>
      <c r="AM342" s="105"/>
      <c r="AN342" s="157"/>
      <c r="AO342" s="105"/>
      <c r="AP342" s="105"/>
      <c r="AQ342" s="105"/>
      <c r="AR342" s="105"/>
      <c r="AS342" s="105"/>
      <c r="AT342" s="105"/>
      <c r="AU342" s="105"/>
      <c r="AV342" s="105"/>
      <c r="AW342" s="105"/>
      <c r="AX342" s="105"/>
      <c r="AY342" s="105"/>
      <c r="AZ342" s="105"/>
      <c r="BA342" s="105"/>
      <c r="BB342" s="105"/>
      <c r="BC342" s="105"/>
      <c r="BD342" s="105"/>
      <c r="BE342" s="105"/>
      <c r="BF342" s="105"/>
      <c r="BG342" s="105"/>
      <c r="BH342" s="105"/>
      <c r="BI342" s="105"/>
      <c r="BJ342" s="105"/>
      <c r="BK342" s="105"/>
      <c r="BL342" s="105"/>
      <c r="BM342" s="105"/>
      <c r="BN342" s="105"/>
      <c r="BO342" s="105"/>
      <c r="BP342" s="105"/>
      <c r="BQ342" s="105"/>
      <c r="BR342" s="105"/>
      <c r="BS342" s="105"/>
      <c r="BT342" s="105"/>
      <c r="BU342" s="105"/>
      <c r="BV342" s="105"/>
      <c r="BW342" s="105"/>
      <c r="BX342" s="105"/>
      <c r="BY342" s="105"/>
      <c r="BZ342" s="105"/>
      <c r="CA342" s="158"/>
      <c r="CB342" s="158"/>
      <c r="CC342" s="105" t="str">
        <f>IF($C342="","",AI342*$F$2)</f>
        <v/>
      </c>
      <c r="CD342" s="105" t="str">
        <f>IF($C342="","",U343*$F$2)</f>
        <v/>
      </c>
      <c r="CE342" s="158"/>
      <c r="CF342" s="105"/>
      <c r="CG342" s="156"/>
      <c r="CH342" s="156"/>
      <c r="CI342" s="156"/>
      <c r="CJ342" s="156"/>
      <c r="CK342" s="105"/>
      <c r="CL342" s="156"/>
      <c r="CM342" s="156"/>
      <c r="CN342" s="105"/>
    </row>
    <row r="343" ht="9.0" customHeight="1">
      <c r="A343" s="152">
        <f t="shared" si="22"/>
        <v>0</v>
      </c>
      <c r="B343" s="93"/>
      <c r="C343" s="99"/>
      <c r="D343" s="159"/>
      <c r="E343" s="160"/>
      <c r="F343" s="155"/>
      <c r="G343" s="105"/>
      <c r="H343" s="105"/>
      <c r="I343" s="156"/>
      <c r="J343" s="156"/>
      <c r="K343" s="156"/>
      <c r="L343" s="156"/>
      <c r="M343" s="156"/>
      <c r="N343" s="156"/>
      <c r="O343" s="156"/>
      <c r="P343" s="156"/>
      <c r="Q343" s="156"/>
      <c r="R343" s="156"/>
      <c r="S343" s="156"/>
      <c r="T343" s="156"/>
      <c r="U343" s="157"/>
      <c r="V343" s="105"/>
      <c r="W343" s="156"/>
      <c r="X343" s="156"/>
      <c r="Y343" s="156"/>
      <c r="Z343" s="156"/>
      <c r="AA343" s="156"/>
      <c r="AB343" s="156"/>
      <c r="AC343" s="156"/>
      <c r="AD343" s="156"/>
      <c r="AE343" s="156"/>
      <c r="AF343" s="156"/>
      <c r="AG343" s="156"/>
      <c r="AH343" s="156"/>
      <c r="AI343" s="157"/>
      <c r="AJ343" s="105"/>
      <c r="AK343" s="105"/>
      <c r="AL343" s="105"/>
      <c r="AM343" s="105"/>
      <c r="AN343" s="157"/>
      <c r="AO343" s="105"/>
      <c r="AP343" s="105"/>
      <c r="AQ343" s="105"/>
      <c r="AR343" s="105"/>
      <c r="AS343" s="105"/>
      <c r="AT343" s="105"/>
      <c r="AU343" s="105"/>
      <c r="AV343" s="105"/>
      <c r="AW343" s="105"/>
      <c r="AX343" s="105"/>
      <c r="AY343" s="105"/>
      <c r="AZ343" s="105"/>
      <c r="BA343" s="105"/>
      <c r="BB343" s="105"/>
      <c r="BC343" s="105"/>
      <c r="BD343" s="105"/>
      <c r="BE343" s="105"/>
      <c r="BF343" s="105"/>
      <c r="BG343" s="105"/>
      <c r="BH343" s="105"/>
      <c r="BI343" s="105"/>
      <c r="BJ343" s="105"/>
      <c r="BK343" s="105"/>
      <c r="BL343" s="105"/>
      <c r="BM343" s="105"/>
      <c r="BN343" s="105"/>
      <c r="BO343" s="105"/>
      <c r="BP343" s="105"/>
      <c r="BQ343" s="105"/>
      <c r="BR343" s="105"/>
      <c r="BS343" s="105"/>
      <c r="BT343" s="105"/>
      <c r="BU343" s="105"/>
      <c r="BV343" s="105"/>
      <c r="BW343" s="105"/>
      <c r="BX343" s="105"/>
      <c r="BY343" s="105"/>
      <c r="BZ343" s="105"/>
      <c r="CA343" s="158"/>
      <c r="CB343" s="158"/>
      <c r="CC343" s="158"/>
      <c r="CD343" s="158"/>
      <c r="CE343" s="158"/>
      <c r="CF343" s="105"/>
      <c r="CG343" s="156"/>
      <c r="CH343" s="156"/>
      <c r="CI343" s="156"/>
      <c r="CJ343" s="156"/>
      <c r="CK343" s="105"/>
      <c r="CL343" s="156"/>
      <c r="CM343" s="156"/>
      <c r="CN343" s="105"/>
    </row>
    <row r="344" ht="9.0" customHeight="1">
      <c r="A344" s="152">
        <f t="shared" si="22"/>
        <v>1</v>
      </c>
      <c r="B344" s="93"/>
      <c r="C344" s="99"/>
      <c r="D344" s="159"/>
      <c r="E344" s="160"/>
      <c r="F344" s="155"/>
      <c r="G344" s="105"/>
      <c r="H344" s="105"/>
      <c r="I344" s="156"/>
      <c r="J344" s="156"/>
      <c r="K344" s="156"/>
      <c r="L344" s="156"/>
      <c r="M344" s="156"/>
      <c r="N344" s="156"/>
      <c r="O344" s="156"/>
      <c r="P344" s="156"/>
      <c r="Q344" s="156"/>
      <c r="R344" s="156"/>
      <c r="S344" s="156"/>
      <c r="T344" s="156"/>
      <c r="U344" s="157"/>
      <c r="V344" s="105"/>
      <c r="W344" s="156"/>
      <c r="X344" s="156"/>
      <c r="Y344" s="156"/>
      <c r="Z344" s="156"/>
      <c r="AA344" s="156"/>
      <c r="AB344" s="156"/>
      <c r="AC344" s="156"/>
      <c r="AD344" s="156"/>
      <c r="AE344" s="156"/>
      <c r="AF344" s="156"/>
      <c r="AG344" s="156"/>
      <c r="AH344" s="156"/>
      <c r="AI344" s="157"/>
      <c r="AJ344" s="105"/>
      <c r="AK344" s="105"/>
      <c r="AL344" s="105"/>
      <c r="AM344" s="105"/>
      <c r="AN344" s="157"/>
      <c r="AO344" s="105"/>
      <c r="AP344" s="105"/>
      <c r="AQ344" s="105"/>
      <c r="AR344" s="105"/>
      <c r="AS344" s="105"/>
      <c r="AT344" s="105"/>
      <c r="AU344" s="105"/>
      <c r="AV344" s="105"/>
      <c r="AW344" s="105"/>
      <c r="AX344" s="105"/>
      <c r="AY344" s="105"/>
      <c r="AZ344" s="105"/>
      <c r="BA344" s="105"/>
      <c r="BB344" s="105"/>
      <c r="BC344" s="105"/>
      <c r="BD344" s="105"/>
      <c r="BE344" s="105"/>
      <c r="BF344" s="105"/>
      <c r="BG344" s="105"/>
      <c r="BH344" s="105"/>
      <c r="BI344" s="105"/>
      <c r="BJ344" s="105"/>
      <c r="BK344" s="105"/>
      <c r="BL344" s="105"/>
      <c r="BM344" s="105"/>
      <c r="BN344" s="105"/>
      <c r="BO344" s="105"/>
      <c r="BP344" s="105"/>
      <c r="BQ344" s="105"/>
      <c r="BR344" s="105"/>
      <c r="BS344" s="105"/>
      <c r="BT344" s="105"/>
      <c r="BU344" s="105"/>
      <c r="BV344" s="105"/>
      <c r="BW344" s="105"/>
      <c r="BX344" s="105"/>
      <c r="BY344" s="105"/>
      <c r="BZ344" s="105"/>
      <c r="CA344" s="158"/>
      <c r="CB344" s="158"/>
      <c r="CC344" s="105" t="str">
        <f>IF($C344="","",AI344*$F$2)</f>
        <v/>
      </c>
      <c r="CD344" s="105" t="str">
        <f>IF($C344="","",U345*$F$2)</f>
        <v/>
      </c>
      <c r="CE344" s="158"/>
      <c r="CF344" s="105"/>
      <c r="CG344" s="156"/>
      <c r="CH344" s="156"/>
      <c r="CI344" s="156"/>
      <c r="CJ344" s="156"/>
      <c r="CK344" s="105"/>
      <c r="CL344" s="156"/>
      <c r="CM344" s="156"/>
      <c r="CN344" s="105"/>
    </row>
    <row r="345" ht="9.0" customHeight="1">
      <c r="A345" s="152">
        <f t="shared" si="22"/>
        <v>1</v>
      </c>
      <c r="B345" s="93"/>
      <c r="C345" s="99"/>
      <c r="D345" s="159"/>
      <c r="E345" s="160"/>
      <c r="F345" s="155"/>
      <c r="G345" s="105"/>
      <c r="H345" s="105"/>
      <c r="I345" s="156"/>
      <c r="J345" s="156"/>
      <c r="K345" s="156"/>
      <c r="L345" s="156"/>
      <c r="M345" s="156"/>
      <c r="N345" s="156"/>
      <c r="O345" s="156"/>
      <c r="P345" s="156"/>
      <c r="Q345" s="156"/>
      <c r="R345" s="156"/>
      <c r="S345" s="156"/>
      <c r="T345" s="156"/>
      <c r="U345" s="157"/>
      <c r="V345" s="105"/>
      <c r="W345" s="156"/>
      <c r="X345" s="156"/>
      <c r="Y345" s="156"/>
      <c r="Z345" s="156"/>
      <c r="AA345" s="156"/>
      <c r="AB345" s="156"/>
      <c r="AC345" s="156"/>
      <c r="AD345" s="156"/>
      <c r="AE345" s="156"/>
      <c r="AF345" s="156"/>
      <c r="AG345" s="156"/>
      <c r="AH345" s="156"/>
      <c r="AI345" s="157"/>
      <c r="AJ345" s="105"/>
      <c r="AK345" s="105"/>
      <c r="AL345" s="105"/>
      <c r="AM345" s="105"/>
      <c r="AN345" s="157"/>
      <c r="AO345" s="105"/>
      <c r="AP345" s="105"/>
      <c r="AQ345" s="105"/>
      <c r="AR345" s="105"/>
      <c r="AS345" s="105"/>
      <c r="AT345" s="105"/>
      <c r="AU345" s="105"/>
      <c r="AV345" s="105"/>
      <c r="AW345" s="105"/>
      <c r="AX345" s="105"/>
      <c r="AY345" s="105"/>
      <c r="AZ345" s="105"/>
      <c r="BA345" s="105"/>
      <c r="BB345" s="105"/>
      <c r="BC345" s="105"/>
      <c r="BD345" s="105"/>
      <c r="BE345" s="105"/>
      <c r="BF345" s="105"/>
      <c r="BG345" s="105"/>
      <c r="BH345" s="105"/>
      <c r="BI345" s="105"/>
      <c r="BJ345" s="105"/>
      <c r="BK345" s="105"/>
      <c r="BL345" s="105"/>
      <c r="BM345" s="105"/>
      <c r="BN345" s="105"/>
      <c r="BO345" s="105"/>
      <c r="BP345" s="105"/>
      <c r="BQ345" s="105"/>
      <c r="BR345" s="105"/>
      <c r="BS345" s="105"/>
      <c r="BT345" s="105"/>
      <c r="BU345" s="105"/>
      <c r="BV345" s="105"/>
      <c r="BW345" s="105"/>
      <c r="BX345" s="105"/>
      <c r="BY345" s="105"/>
      <c r="BZ345" s="105"/>
      <c r="CA345" s="158"/>
      <c r="CB345" s="158"/>
      <c r="CC345" s="158"/>
      <c r="CD345" s="158"/>
      <c r="CE345" s="158"/>
      <c r="CF345" s="105"/>
      <c r="CG345" s="156"/>
      <c r="CH345" s="156"/>
      <c r="CI345" s="156"/>
      <c r="CJ345" s="156"/>
      <c r="CK345" s="105"/>
      <c r="CL345" s="156"/>
      <c r="CM345" s="156"/>
      <c r="CN345" s="105"/>
    </row>
    <row r="346" ht="9.0" customHeight="1">
      <c r="A346" s="152">
        <f t="shared" si="22"/>
        <v>0</v>
      </c>
      <c r="B346" s="93"/>
      <c r="C346" s="99"/>
      <c r="D346" s="159"/>
      <c r="E346" s="160"/>
      <c r="F346" s="155"/>
      <c r="G346" s="105"/>
      <c r="H346" s="105"/>
      <c r="I346" s="156"/>
      <c r="J346" s="156"/>
      <c r="K346" s="156"/>
      <c r="L346" s="156"/>
      <c r="M346" s="156"/>
      <c r="N346" s="156"/>
      <c r="O346" s="156"/>
      <c r="P346" s="156"/>
      <c r="Q346" s="156"/>
      <c r="R346" s="156"/>
      <c r="S346" s="156"/>
      <c r="T346" s="156"/>
      <c r="U346" s="157"/>
      <c r="V346" s="105"/>
      <c r="W346" s="156"/>
      <c r="X346" s="156"/>
      <c r="Y346" s="156"/>
      <c r="Z346" s="156"/>
      <c r="AA346" s="156"/>
      <c r="AB346" s="156"/>
      <c r="AC346" s="156"/>
      <c r="AD346" s="156"/>
      <c r="AE346" s="156"/>
      <c r="AF346" s="156"/>
      <c r="AG346" s="156"/>
      <c r="AH346" s="156"/>
      <c r="AI346" s="157"/>
      <c r="AJ346" s="105"/>
      <c r="AK346" s="105"/>
      <c r="AL346" s="105"/>
      <c r="AM346" s="105"/>
      <c r="AN346" s="157"/>
      <c r="AO346" s="105"/>
      <c r="AP346" s="105"/>
      <c r="AQ346" s="105"/>
      <c r="AR346" s="105"/>
      <c r="AS346" s="105"/>
      <c r="AT346" s="105"/>
      <c r="AU346" s="105"/>
      <c r="AV346" s="105"/>
      <c r="AW346" s="105"/>
      <c r="AX346" s="105"/>
      <c r="AY346" s="105"/>
      <c r="AZ346" s="105"/>
      <c r="BA346" s="105"/>
      <c r="BB346" s="105"/>
      <c r="BC346" s="105"/>
      <c r="BD346" s="105"/>
      <c r="BE346" s="105"/>
      <c r="BF346" s="105"/>
      <c r="BG346" s="105"/>
      <c r="BH346" s="105"/>
      <c r="BI346" s="105"/>
      <c r="BJ346" s="105"/>
      <c r="BK346" s="105"/>
      <c r="BL346" s="105"/>
      <c r="BM346" s="105"/>
      <c r="BN346" s="105"/>
      <c r="BO346" s="105"/>
      <c r="BP346" s="105"/>
      <c r="BQ346" s="105"/>
      <c r="BR346" s="105"/>
      <c r="BS346" s="105"/>
      <c r="BT346" s="105"/>
      <c r="BU346" s="105"/>
      <c r="BV346" s="105"/>
      <c r="BW346" s="105"/>
      <c r="BX346" s="105"/>
      <c r="BY346" s="105"/>
      <c r="BZ346" s="105"/>
      <c r="CA346" s="158"/>
      <c r="CB346" s="158"/>
      <c r="CC346" s="105" t="str">
        <f>IF($C346="","",AI346*$F$2)</f>
        <v/>
      </c>
      <c r="CD346" s="105" t="str">
        <f>IF($C346="","",U347*$F$2)</f>
        <v/>
      </c>
      <c r="CE346" s="158"/>
      <c r="CF346" s="105"/>
      <c r="CG346" s="156"/>
      <c r="CH346" s="156"/>
      <c r="CI346" s="156"/>
      <c r="CJ346" s="156"/>
      <c r="CK346" s="105"/>
      <c r="CL346" s="156"/>
      <c r="CM346" s="156"/>
      <c r="CN346" s="105"/>
    </row>
    <row r="347" ht="9.0" customHeight="1">
      <c r="A347" s="152">
        <f t="shared" si="22"/>
        <v>0</v>
      </c>
      <c r="B347" s="93"/>
      <c r="C347" s="99"/>
      <c r="D347" s="159"/>
      <c r="E347" s="160"/>
      <c r="F347" s="155"/>
      <c r="G347" s="105"/>
      <c r="H347" s="105"/>
      <c r="I347" s="156"/>
      <c r="J347" s="156"/>
      <c r="K347" s="156"/>
      <c r="L347" s="156"/>
      <c r="M347" s="156"/>
      <c r="N347" s="156"/>
      <c r="O347" s="156"/>
      <c r="P347" s="156"/>
      <c r="Q347" s="156"/>
      <c r="R347" s="156"/>
      <c r="S347" s="156"/>
      <c r="T347" s="156"/>
      <c r="U347" s="157"/>
      <c r="V347" s="105"/>
      <c r="W347" s="156"/>
      <c r="X347" s="156"/>
      <c r="Y347" s="156"/>
      <c r="Z347" s="156"/>
      <c r="AA347" s="156"/>
      <c r="AB347" s="156"/>
      <c r="AC347" s="156"/>
      <c r="AD347" s="156"/>
      <c r="AE347" s="156"/>
      <c r="AF347" s="156"/>
      <c r="AG347" s="156"/>
      <c r="AH347" s="156"/>
      <c r="AI347" s="157"/>
      <c r="AJ347" s="105"/>
      <c r="AK347" s="105"/>
      <c r="AL347" s="105"/>
      <c r="AM347" s="105"/>
      <c r="AN347" s="157"/>
      <c r="AO347" s="105"/>
      <c r="AP347" s="105"/>
      <c r="AQ347" s="105"/>
      <c r="AR347" s="105"/>
      <c r="AS347" s="105"/>
      <c r="AT347" s="105"/>
      <c r="AU347" s="105"/>
      <c r="AV347" s="105"/>
      <c r="AW347" s="105"/>
      <c r="AX347" s="105"/>
      <c r="AY347" s="105"/>
      <c r="AZ347" s="105"/>
      <c r="BA347" s="105"/>
      <c r="BB347" s="105"/>
      <c r="BC347" s="105"/>
      <c r="BD347" s="105"/>
      <c r="BE347" s="105"/>
      <c r="BF347" s="105"/>
      <c r="BG347" s="105"/>
      <c r="BH347" s="105"/>
      <c r="BI347" s="105"/>
      <c r="BJ347" s="105"/>
      <c r="BK347" s="105"/>
      <c r="BL347" s="105"/>
      <c r="BM347" s="105"/>
      <c r="BN347" s="105"/>
      <c r="BO347" s="105"/>
      <c r="BP347" s="105"/>
      <c r="BQ347" s="105"/>
      <c r="BR347" s="105"/>
      <c r="BS347" s="105"/>
      <c r="BT347" s="105"/>
      <c r="BU347" s="105"/>
      <c r="BV347" s="105"/>
      <c r="BW347" s="105"/>
      <c r="BX347" s="105"/>
      <c r="BY347" s="105"/>
      <c r="BZ347" s="105"/>
      <c r="CA347" s="158"/>
      <c r="CB347" s="158"/>
      <c r="CC347" s="158"/>
      <c r="CD347" s="158"/>
      <c r="CE347" s="158"/>
      <c r="CF347" s="105"/>
      <c r="CG347" s="156"/>
      <c r="CH347" s="156"/>
      <c r="CI347" s="156"/>
      <c r="CJ347" s="156"/>
      <c r="CK347" s="105"/>
      <c r="CL347" s="156"/>
      <c r="CM347" s="156"/>
      <c r="CN347" s="105"/>
    </row>
    <row r="348" ht="9.0" customHeight="1">
      <c r="A348" s="152">
        <f t="shared" si="22"/>
        <v>1</v>
      </c>
      <c r="B348" s="93"/>
      <c r="C348" s="99"/>
      <c r="D348" s="159"/>
      <c r="E348" s="160"/>
      <c r="F348" s="155"/>
      <c r="G348" s="105"/>
      <c r="H348" s="105"/>
      <c r="I348" s="156"/>
      <c r="J348" s="156"/>
      <c r="K348" s="156"/>
      <c r="L348" s="156"/>
      <c r="M348" s="156"/>
      <c r="N348" s="156"/>
      <c r="O348" s="156"/>
      <c r="P348" s="156"/>
      <c r="Q348" s="156"/>
      <c r="R348" s="156"/>
      <c r="S348" s="156"/>
      <c r="T348" s="156"/>
      <c r="U348" s="157"/>
      <c r="V348" s="105"/>
      <c r="W348" s="156"/>
      <c r="X348" s="156"/>
      <c r="Y348" s="156"/>
      <c r="Z348" s="156"/>
      <c r="AA348" s="156"/>
      <c r="AB348" s="156"/>
      <c r="AC348" s="156"/>
      <c r="AD348" s="156"/>
      <c r="AE348" s="156"/>
      <c r="AF348" s="156"/>
      <c r="AG348" s="156"/>
      <c r="AH348" s="156"/>
      <c r="AI348" s="157"/>
      <c r="AJ348" s="105"/>
      <c r="AK348" s="105"/>
      <c r="AL348" s="105"/>
      <c r="AM348" s="105"/>
      <c r="AN348" s="157"/>
      <c r="AO348" s="105"/>
      <c r="AP348" s="105"/>
      <c r="AQ348" s="105"/>
      <c r="AR348" s="105"/>
      <c r="AS348" s="105"/>
      <c r="AT348" s="105"/>
      <c r="AU348" s="105"/>
      <c r="AV348" s="105"/>
      <c r="AW348" s="105"/>
      <c r="AX348" s="105"/>
      <c r="AY348" s="105"/>
      <c r="AZ348" s="105"/>
      <c r="BA348" s="105"/>
      <c r="BB348" s="105"/>
      <c r="BC348" s="105"/>
      <c r="BD348" s="105"/>
      <c r="BE348" s="105"/>
      <c r="BF348" s="105"/>
      <c r="BG348" s="105"/>
      <c r="BH348" s="105"/>
      <c r="BI348" s="105"/>
      <c r="BJ348" s="105"/>
      <c r="BK348" s="105"/>
      <c r="BL348" s="105"/>
      <c r="BM348" s="105"/>
      <c r="BN348" s="105"/>
      <c r="BO348" s="105"/>
      <c r="BP348" s="105"/>
      <c r="BQ348" s="105"/>
      <c r="BR348" s="105"/>
      <c r="BS348" s="105"/>
      <c r="BT348" s="105"/>
      <c r="BU348" s="105"/>
      <c r="BV348" s="105"/>
      <c r="BW348" s="105"/>
      <c r="BX348" s="105"/>
      <c r="BY348" s="105"/>
      <c r="BZ348" s="105"/>
      <c r="CA348" s="158"/>
      <c r="CB348" s="158"/>
      <c r="CC348" s="105" t="str">
        <f>IF($C348="","",AI348*$F$2)</f>
        <v/>
      </c>
      <c r="CD348" s="105" t="str">
        <f>IF($C348="","",U349*$F$2)</f>
        <v/>
      </c>
      <c r="CE348" s="158"/>
      <c r="CF348" s="105"/>
      <c r="CG348" s="156"/>
      <c r="CH348" s="156"/>
      <c r="CI348" s="156"/>
      <c r="CJ348" s="156"/>
      <c r="CK348" s="105"/>
      <c r="CL348" s="156"/>
      <c r="CM348" s="156"/>
      <c r="CN348" s="105"/>
    </row>
    <row r="349" ht="9.0" customHeight="1">
      <c r="A349" s="152">
        <f t="shared" si="22"/>
        <v>1</v>
      </c>
      <c r="B349" s="93"/>
      <c r="C349" s="99"/>
      <c r="D349" s="159"/>
      <c r="E349" s="160"/>
      <c r="F349" s="155"/>
      <c r="G349" s="105"/>
      <c r="H349" s="105"/>
      <c r="I349" s="156"/>
      <c r="J349" s="156"/>
      <c r="K349" s="156"/>
      <c r="L349" s="156"/>
      <c r="M349" s="156"/>
      <c r="N349" s="156"/>
      <c r="O349" s="156"/>
      <c r="P349" s="156"/>
      <c r="Q349" s="156"/>
      <c r="R349" s="156"/>
      <c r="S349" s="156"/>
      <c r="T349" s="156"/>
      <c r="U349" s="157"/>
      <c r="V349" s="105"/>
      <c r="W349" s="156"/>
      <c r="X349" s="156"/>
      <c r="Y349" s="156"/>
      <c r="Z349" s="156"/>
      <c r="AA349" s="156"/>
      <c r="AB349" s="156"/>
      <c r="AC349" s="156"/>
      <c r="AD349" s="156"/>
      <c r="AE349" s="156"/>
      <c r="AF349" s="156"/>
      <c r="AG349" s="156"/>
      <c r="AH349" s="156"/>
      <c r="AI349" s="157"/>
      <c r="AJ349" s="105"/>
      <c r="AK349" s="105"/>
      <c r="AL349" s="105"/>
      <c r="AM349" s="105"/>
      <c r="AN349" s="157"/>
      <c r="AO349" s="105"/>
      <c r="AP349" s="105"/>
      <c r="AQ349" s="105"/>
      <c r="AR349" s="105"/>
      <c r="AS349" s="105"/>
      <c r="AT349" s="105"/>
      <c r="AU349" s="105"/>
      <c r="AV349" s="105"/>
      <c r="AW349" s="105"/>
      <c r="AX349" s="105"/>
      <c r="AY349" s="105"/>
      <c r="AZ349" s="105"/>
      <c r="BA349" s="105"/>
      <c r="BB349" s="105"/>
      <c r="BC349" s="105"/>
      <c r="BD349" s="105"/>
      <c r="BE349" s="105"/>
      <c r="BF349" s="105"/>
      <c r="BG349" s="105"/>
      <c r="BH349" s="105"/>
      <c r="BI349" s="105"/>
      <c r="BJ349" s="105"/>
      <c r="BK349" s="105"/>
      <c r="BL349" s="105"/>
      <c r="BM349" s="105"/>
      <c r="BN349" s="105"/>
      <c r="BO349" s="105"/>
      <c r="BP349" s="105"/>
      <c r="BQ349" s="105"/>
      <c r="BR349" s="105"/>
      <c r="BS349" s="105"/>
      <c r="BT349" s="105"/>
      <c r="BU349" s="105"/>
      <c r="BV349" s="105"/>
      <c r="BW349" s="105"/>
      <c r="BX349" s="105"/>
      <c r="BY349" s="105"/>
      <c r="BZ349" s="105"/>
      <c r="CA349" s="158"/>
      <c r="CB349" s="158"/>
      <c r="CC349" s="158"/>
      <c r="CD349" s="158"/>
      <c r="CE349" s="158"/>
      <c r="CF349" s="105"/>
      <c r="CG349" s="156"/>
      <c r="CH349" s="156"/>
      <c r="CI349" s="156"/>
      <c r="CJ349" s="156"/>
      <c r="CK349" s="105"/>
      <c r="CL349" s="156"/>
      <c r="CM349" s="156"/>
      <c r="CN349" s="105"/>
    </row>
    <row r="350" ht="9.0" customHeight="1">
      <c r="A350" s="152">
        <f t="shared" si="22"/>
        <v>0</v>
      </c>
      <c r="B350" s="93"/>
      <c r="C350" s="99"/>
      <c r="D350" s="159"/>
      <c r="E350" s="160"/>
      <c r="F350" s="155"/>
      <c r="G350" s="105"/>
      <c r="H350" s="105"/>
      <c r="I350" s="156"/>
      <c r="J350" s="156"/>
      <c r="K350" s="156"/>
      <c r="L350" s="156"/>
      <c r="M350" s="156"/>
      <c r="N350" s="156"/>
      <c r="O350" s="156"/>
      <c r="P350" s="156"/>
      <c r="Q350" s="156"/>
      <c r="R350" s="156"/>
      <c r="S350" s="156"/>
      <c r="T350" s="156"/>
      <c r="U350" s="157"/>
      <c r="V350" s="105"/>
      <c r="W350" s="156"/>
      <c r="X350" s="156"/>
      <c r="Y350" s="156"/>
      <c r="Z350" s="156"/>
      <c r="AA350" s="156"/>
      <c r="AB350" s="156"/>
      <c r="AC350" s="156"/>
      <c r="AD350" s="156"/>
      <c r="AE350" s="156"/>
      <c r="AF350" s="156"/>
      <c r="AG350" s="156"/>
      <c r="AH350" s="156"/>
      <c r="AI350" s="157"/>
      <c r="AJ350" s="105"/>
      <c r="AK350" s="105"/>
      <c r="AL350" s="105"/>
      <c r="AM350" s="105"/>
      <c r="AN350" s="157"/>
      <c r="AO350" s="105"/>
      <c r="AP350" s="105"/>
      <c r="AQ350" s="105"/>
      <c r="AR350" s="105"/>
      <c r="AS350" s="105"/>
      <c r="AT350" s="105"/>
      <c r="AU350" s="105"/>
      <c r="AV350" s="105"/>
      <c r="AW350" s="105"/>
      <c r="AX350" s="105"/>
      <c r="AY350" s="105"/>
      <c r="AZ350" s="105"/>
      <c r="BA350" s="105"/>
      <c r="BB350" s="105"/>
      <c r="BC350" s="105"/>
      <c r="BD350" s="105"/>
      <c r="BE350" s="105"/>
      <c r="BF350" s="105"/>
      <c r="BG350" s="105"/>
      <c r="BH350" s="105"/>
      <c r="BI350" s="105"/>
      <c r="BJ350" s="105"/>
      <c r="BK350" s="105"/>
      <c r="BL350" s="105"/>
      <c r="BM350" s="105"/>
      <c r="BN350" s="105"/>
      <c r="BO350" s="105"/>
      <c r="BP350" s="105"/>
      <c r="BQ350" s="105"/>
      <c r="BR350" s="105"/>
      <c r="BS350" s="105"/>
      <c r="BT350" s="105"/>
      <c r="BU350" s="105"/>
      <c r="BV350" s="105"/>
      <c r="BW350" s="105"/>
      <c r="BX350" s="105"/>
      <c r="BY350" s="105"/>
      <c r="BZ350" s="105"/>
      <c r="CA350" s="158"/>
      <c r="CB350" s="158"/>
      <c r="CC350" s="105" t="str">
        <f>IF($C350="","",AI350*$F$2)</f>
        <v/>
      </c>
      <c r="CD350" s="105" t="str">
        <f>IF($C350="","",U351*$F$2)</f>
        <v/>
      </c>
      <c r="CE350" s="158"/>
      <c r="CF350" s="105"/>
      <c r="CG350" s="156"/>
      <c r="CH350" s="156"/>
      <c r="CI350" s="156"/>
      <c r="CJ350" s="156"/>
      <c r="CK350" s="105"/>
      <c r="CL350" s="156"/>
      <c r="CM350" s="156"/>
      <c r="CN350" s="105"/>
    </row>
    <row r="351" ht="9.0" customHeight="1">
      <c r="A351" s="152">
        <f t="shared" si="22"/>
        <v>0</v>
      </c>
      <c r="B351" s="93"/>
      <c r="C351" s="99"/>
      <c r="D351" s="159"/>
      <c r="E351" s="160"/>
      <c r="F351" s="155"/>
      <c r="G351" s="105"/>
      <c r="H351" s="105"/>
      <c r="I351" s="156"/>
      <c r="J351" s="156"/>
      <c r="K351" s="156"/>
      <c r="L351" s="156"/>
      <c r="M351" s="156"/>
      <c r="N351" s="156"/>
      <c r="O351" s="156"/>
      <c r="P351" s="156"/>
      <c r="Q351" s="156"/>
      <c r="R351" s="156"/>
      <c r="S351" s="156"/>
      <c r="T351" s="156"/>
      <c r="U351" s="157"/>
      <c r="V351" s="105"/>
      <c r="W351" s="156"/>
      <c r="X351" s="156"/>
      <c r="Y351" s="156"/>
      <c r="Z351" s="156"/>
      <c r="AA351" s="156"/>
      <c r="AB351" s="156"/>
      <c r="AC351" s="156"/>
      <c r="AD351" s="156"/>
      <c r="AE351" s="156"/>
      <c r="AF351" s="156"/>
      <c r="AG351" s="156"/>
      <c r="AH351" s="156"/>
      <c r="AI351" s="157"/>
      <c r="AJ351" s="105"/>
      <c r="AK351" s="105"/>
      <c r="AL351" s="105"/>
      <c r="AM351" s="105"/>
      <c r="AN351" s="157"/>
      <c r="AO351" s="105"/>
      <c r="AP351" s="105"/>
      <c r="AQ351" s="105"/>
      <c r="AR351" s="105"/>
      <c r="AS351" s="105"/>
      <c r="AT351" s="105"/>
      <c r="AU351" s="105"/>
      <c r="AV351" s="105"/>
      <c r="AW351" s="105"/>
      <c r="AX351" s="105"/>
      <c r="AY351" s="105"/>
      <c r="AZ351" s="105"/>
      <c r="BA351" s="105"/>
      <c r="BB351" s="105"/>
      <c r="BC351" s="105"/>
      <c r="BD351" s="105"/>
      <c r="BE351" s="105"/>
      <c r="BF351" s="105"/>
      <c r="BG351" s="105"/>
      <c r="BH351" s="105"/>
      <c r="BI351" s="105"/>
      <c r="BJ351" s="105"/>
      <c r="BK351" s="105"/>
      <c r="BL351" s="105"/>
      <c r="BM351" s="105"/>
      <c r="BN351" s="105"/>
      <c r="BO351" s="105"/>
      <c r="BP351" s="105"/>
      <c r="BQ351" s="105"/>
      <c r="BR351" s="105"/>
      <c r="BS351" s="105"/>
      <c r="BT351" s="105"/>
      <c r="BU351" s="105"/>
      <c r="BV351" s="105"/>
      <c r="BW351" s="105"/>
      <c r="BX351" s="105"/>
      <c r="BY351" s="105"/>
      <c r="BZ351" s="105"/>
      <c r="CA351" s="158"/>
      <c r="CB351" s="158"/>
      <c r="CC351" s="158"/>
      <c r="CD351" s="158"/>
      <c r="CE351" s="158"/>
      <c r="CF351" s="105"/>
      <c r="CG351" s="156"/>
      <c r="CH351" s="156"/>
      <c r="CI351" s="156"/>
      <c r="CJ351" s="156"/>
      <c r="CK351" s="105"/>
      <c r="CL351" s="156"/>
      <c r="CM351" s="156"/>
      <c r="CN351" s="105"/>
    </row>
    <row r="352" ht="9.0" customHeight="1">
      <c r="A352" s="152">
        <f t="shared" si="22"/>
        <v>1</v>
      </c>
      <c r="B352" s="93"/>
      <c r="C352" s="99"/>
      <c r="D352" s="159"/>
      <c r="E352" s="160"/>
      <c r="F352" s="155"/>
      <c r="G352" s="105"/>
      <c r="H352" s="105"/>
      <c r="I352" s="156"/>
      <c r="J352" s="156"/>
      <c r="K352" s="156"/>
      <c r="L352" s="156"/>
      <c r="M352" s="156"/>
      <c r="N352" s="156"/>
      <c r="O352" s="156"/>
      <c r="P352" s="156"/>
      <c r="Q352" s="156"/>
      <c r="R352" s="156"/>
      <c r="S352" s="156"/>
      <c r="T352" s="156"/>
      <c r="U352" s="157"/>
      <c r="V352" s="105"/>
      <c r="W352" s="156"/>
      <c r="X352" s="156"/>
      <c r="Y352" s="156"/>
      <c r="Z352" s="156"/>
      <c r="AA352" s="156"/>
      <c r="AB352" s="156"/>
      <c r="AC352" s="156"/>
      <c r="AD352" s="156"/>
      <c r="AE352" s="156"/>
      <c r="AF352" s="156"/>
      <c r="AG352" s="156"/>
      <c r="AH352" s="156"/>
      <c r="AI352" s="157"/>
      <c r="AJ352" s="105"/>
      <c r="AK352" s="105"/>
      <c r="AL352" s="105"/>
      <c r="AM352" s="105"/>
      <c r="AN352" s="157"/>
      <c r="AO352" s="105"/>
      <c r="AP352" s="105"/>
      <c r="AQ352" s="105"/>
      <c r="AR352" s="105"/>
      <c r="AS352" s="105"/>
      <c r="AT352" s="105"/>
      <c r="AU352" s="105"/>
      <c r="AV352" s="105"/>
      <c r="AW352" s="105"/>
      <c r="AX352" s="105"/>
      <c r="AY352" s="105"/>
      <c r="AZ352" s="105"/>
      <c r="BA352" s="105"/>
      <c r="BB352" s="105"/>
      <c r="BC352" s="105"/>
      <c r="BD352" s="105"/>
      <c r="BE352" s="105"/>
      <c r="BF352" s="105"/>
      <c r="BG352" s="105"/>
      <c r="BH352" s="105"/>
      <c r="BI352" s="105"/>
      <c r="BJ352" s="105"/>
      <c r="BK352" s="105"/>
      <c r="BL352" s="105"/>
      <c r="BM352" s="105"/>
      <c r="BN352" s="105"/>
      <c r="BO352" s="105"/>
      <c r="BP352" s="105"/>
      <c r="BQ352" s="105"/>
      <c r="BR352" s="105"/>
      <c r="BS352" s="105"/>
      <c r="BT352" s="105"/>
      <c r="BU352" s="105"/>
      <c r="BV352" s="105"/>
      <c r="BW352" s="105"/>
      <c r="BX352" s="105"/>
      <c r="BY352" s="105"/>
      <c r="BZ352" s="105"/>
      <c r="CA352" s="158"/>
      <c r="CB352" s="158"/>
      <c r="CC352" s="105" t="str">
        <f>IF($C352="","",AI352*$F$2)</f>
        <v/>
      </c>
      <c r="CD352" s="105" t="str">
        <f>IF($C352="","",U353*$F$2)</f>
        <v/>
      </c>
      <c r="CE352" s="158"/>
      <c r="CF352" s="105"/>
      <c r="CG352" s="156"/>
      <c r="CH352" s="156"/>
      <c r="CI352" s="156"/>
      <c r="CJ352" s="156"/>
      <c r="CK352" s="105"/>
      <c r="CL352" s="156"/>
      <c r="CM352" s="156"/>
      <c r="CN352" s="105"/>
    </row>
    <row r="353" ht="9.0" customHeight="1">
      <c r="A353" s="152">
        <f t="shared" si="22"/>
        <v>1</v>
      </c>
      <c r="B353" s="93"/>
      <c r="C353" s="99"/>
      <c r="D353" s="159"/>
      <c r="E353" s="160"/>
      <c r="F353" s="155"/>
      <c r="G353" s="105"/>
      <c r="H353" s="105"/>
      <c r="I353" s="156"/>
      <c r="J353" s="156"/>
      <c r="K353" s="156"/>
      <c r="L353" s="156"/>
      <c r="M353" s="156"/>
      <c r="N353" s="156"/>
      <c r="O353" s="156"/>
      <c r="P353" s="156"/>
      <c r="Q353" s="156"/>
      <c r="R353" s="156"/>
      <c r="S353" s="156"/>
      <c r="T353" s="156"/>
      <c r="U353" s="157"/>
      <c r="V353" s="105"/>
      <c r="W353" s="156"/>
      <c r="X353" s="156"/>
      <c r="Y353" s="156"/>
      <c r="Z353" s="156"/>
      <c r="AA353" s="156"/>
      <c r="AB353" s="156"/>
      <c r="AC353" s="156"/>
      <c r="AD353" s="156"/>
      <c r="AE353" s="156"/>
      <c r="AF353" s="156"/>
      <c r="AG353" s="156"/>
      <c r="AH353" s="156"/>
      <c r="AI353" s="157"/>
      <c r="AJ353" s="105"/>
      <c r="AK353" s="105"/>
      <c r="AL353" s="105"/>
      <c r="AM353" s="105"/>
      <c r="AN353" s="157"/>
      <c r="AO353" s="105"/>
      <c r="AP353" s="105"/>
      <c r="AQ353" s="105"/>
      <c r="AR353" s="105"/>
      <c r="AS353" s="105"/>
      <c r="AT353" s="105"/>
      <c r="AU353" s="105"/>
      <c r="AV353" s="105"/>
      <c r="AW353" s="105"/>
      <c r="AX353" s="105"/>
      <c r="AY353" s="105"/>
      <c r="AZ353" s="105"/>
      <c r="BA353" s="105"/>
      <c r="BB353" s="105"/>
      <c r="BC353" s="105"/>
      <c r="BD353" s="105"/>
      <c r="BE353" s="105"/>
      <c r="BF353" s="105"/>
      <c r="BG353" s="105"/>
      <c r="BH353" s="105"/>
      <c r="BI353" s="105"/>
      <c r="BJ353" s="105"/>
      <c r="BK353" s="105"/>
      <c r="BL353" s="105"/>
      <c r="BM353" s="105"/>
      <c r="BN353" s="105"/>
      <c r="BO353" s="105"/>
      <c r="BP353" s="105"/>
      <c r="BQ353" s="105"/>
      <c r="BR353" s="105"/>
      <c r="BS353" s="105"/>
      <c r="BT353" s="105"/>
      <c r="BU353" s="105"/>
      <c r="BV353" s="105"/>
      <c r="BW353" s="105"/>
      <c r="BX353" s="105"/>
      <c r="BY353" s="105"/>
      <c r="BZ353" s="105"/>
      <c r="CA353" s="158"/>
      <c r="CB353" s="158"/>
      <c r="CC353" s="158"/>
      <c r="CD353" s="158"/>
      <c r="CE353" s="158"/>
      <c r="CF353" s="105"/>
      <c r="CG353" s="156"/>
      <c r="CH353" s="156"/>
      <c r="CI353" s="156"/>
      <c r="CJ353" s="156"/>
      <c r="CK353" s="105"/>
      <c r="CL353" s="156"/>
      <c r="CM353" s="156"/>
      <c r="CN353" s="105"/>
    </row>
    <row r="354" ht="9.0" customHeight="1">
      <c r="A354" s="152">
        <f t="shared" si="22"/>
        <v>0</v>
      </c>
      <c r="B354" s="93"/>
      <c r="C354" s="99"/>
      <c r="D354" s="159"/>
      <c r="E354" s="160"/>
      <c r="F354" s="155"/>
      <c r="G354" s="105"/>
      <c r="H354" s="105"/>
      <c r="I354" s="156"/>
      <c r="J354" s="156"/>
      <c r="K354" s="156"/>
      <c r="L354" s="156"/>
      <c r="M354" s="156"/>
      <c r="N354" s="156"/>
      <c r="O354" s="156"/>
      <c r="P354" s="156"/>
      <c r="Q354" s="156"/>
      <c r="R354" s="156"/>
      <c r="S354" s="156"/>
      <c r="T354" s="156"/>
      <c r="U354" s="157"/>
      <c r="V354" s="105"/>
      <c r="W354" s="156"/>
      <c r="X354" s="156"/>
      <c r="Y354" s="156"/>
      <c r="Z354" s="156"/>
      <c r="AA354" s="156"/>
      <c r="AB354" s="156"/>
      <c r="AC354" s="156"/>
      <c r="AD354" s="156"/>
      <c r="AE354" s="156"/>
      <c r="AF354" s="156"/>
      <c r="AG354" s="156"/>
      <c r="AH354" s="156"/>
      <c r="AI354" s="157"/>
      <c r="AJ354" s="105"/>
      <c r="AK354" s="105"/>
      <c r="AL354" s="105"/>
      <c r="AM354" s="105"/>
      <c r="AN354" s="157"/>
      <c r="AO354" s="105"/>
      <c r="AP354" s="105"/>
      <c r="AQ354" s="105"/>
      <c r="AR354" s="105"/>
      <c r="AS354" s="105"/>
      <c r="AT354" s="105"/>
      <c r="AU354" s="105"/>
      <c r="AV354" s="105"/>
      <c r="AW354" s="105"/>
      <c r="AX354" s="105"/>
      <c r="AY354" s="105"/>
      <c r="AZ354" s="105"/>
      <c r="BA354" s="105"/>
      <c r="BB354" s="105"/>
      <c r="BC354" s="105"/>
      <c r="BD354" s="105"/>
      <c r="BE354" s="105"/>
      <c r="BF354" s="105"/>
      <c r="BG354" s="105"/>
      <c r="BH354" s="105"/>
      <c r="BI354" s="105"/>
      <c r="BJ354" s="105"/>
      <c r="BK354" s="105"/>
      <c r="BL354" s="105"/>
      <c r="BM354" s="105"/>
      <c r="BN354" s="105"/>
      <c r="BO354" s="105"/>
      <c r="BP354" s="105"/>
      <c r="BQ354" s="105"/>
      <c r="BR354" s="105"/>
      <c r="BS354" s="105"/>
      <c r="BT354" s="105"/>
      <c r="BU354" s="105"/>
      <c r="BV354" s="105"/>
      <c r="BW354" s="105"/>
      <c r="BX354" s="105"/>
      <c r="BY354" s="105"/>
      <c r="BZ354" s="105"/>
      <c r="CA354" s="158"/>
      <c r="CB354" s="158"/>
      <c r="CC354" s="105" t="str">
        <f>IF($C354="","",AI354*$F$2)</f>
        <v/>
      </c>
      <c r="CD354" s="105" t="str">
        <f>IF($C354="","",U355*$F$2)</f>
        <v/>
      </c>
      <c r="CE354" s="158"/>
      <c r="CF354" s="105"/>
      <c r="CG354" s="156"/>
      <c r="CH354" s="156"/>
      <c r="CI354" s="156"/>
      <c r="CJ354" s="156"/>
      <c r="CK354" s="105"/>
      <c r="CL354" s="156"/>
      <c r="CM354" s="156"/>
      <c r="CN354" s="105"/>
    </row>
    <row r="355" ht="9.0" customHeight="1">
      <c r="A355" s="152">
        <f t="shared" si="22"/>
        <v>0</v>
      </c>
      <c r="B355" s="93"/>
      <c r="C355" s="99"/>
      <c r="D355" s="159"/>
      <c r="E355" s="160"/>
      <c r="F355" s="155"/>
      <c r="G355" s="105"/>
      <c r="H355" s="105"/>
      <c r="I355" s="156"/>
      <c r="J355" s="156"/>
      <c r="K355" s="156"/>
      <c r="L355" s="156"/>
      <c r="M355" s="156"/>
      <c r="N355" s="156"/>
      <c r="O355" s="156"/>
      <c r="P355" s="156"/>
      <c r="Q355" s="156"/>
      <c r="R355" s="156"/>
      <c r="S355" s="156"/>
      <c r="T355" s="156"/>
      <c r="U355" s="157"/>
      <c r="V355" s="105"/>
      <c r="W355" s="156"/>
      <c r="X355" s="156"/>
      <c r="Y355" s="156"/>
      <c r="Z355" s="156"/>
      <c r="AA355" s="156"/>
      <c r="AB355" s="156"/>
      <c r="AC355" s="156"/>
      <c r="AD355" s="156"/>
      <c r="AE355" s="156"/>
      <c r="AF355" s="156"/>
      <c r="AG355" s="156"/>
      <c r="AH355" s="156"/>
      <c r="AI355" s="157"/>
      <c r="AJ355" s="105"/>
      <c r="AK355" s="105"/>
      <c r="AL355" s="105"/>
      <c r="AM355" s="105"/>
      <c r="AN355" s="157"/>
      <c r="AO355" s="105"/>
      <c r="AP355" s="105"/>
      <c r="AQ355" s="105"/>
      <c r="AR355" s="105"/>
      <c r="AS355" s="105"/>
      <c r="AT355" s="105"/>
      <c r="AU355" s="105"/>
      <c r="AV355" s="105"/>
      <c r="AW355" s="105"/>
      <c r="AX355" s="105"/>
      <c r="AY355" s="105"/>
      <c r="AZ355" s="105"/>
      <c r="BA355" s="105"/>
      <c r="BB355" s="105"/>
      <c r="BC355" s="105"/>
      <c r="BD355" s="105"/>
      <c r="BE355" s="105"/>
      <c r="BF355" s="105"/>
      <c r="BG355" s="105"/>
      <c r="BH355" s="105"/>
      <c r="BI355" s="105"/>
      <c r="BJ355" s="105"/>
      <c r="BK355" s="105"/>
      <c r="BL355" s="105"/>
      <c r="BM355" s="105"/>
      <c r="BN355" s="105"/>
      <c r="BO355" s="105"/>
      <c r="BP355" s="105"/>
      <c r="BQ355" s="105"/>
      <c r="BR355" s="105"/>
      <c r="BS355" s="105"/>
      <c r="BT355" s="105"/>
      <c r="BU355" s="105"/>
      <c r="BV355" s="105"/>
      <c r="BW355" s="105"/>
      <c r="BX355" s="105"/>
      <c r="BY355" s="105"/>
      <c r="BZ355" s="105"/>
      <c r="CA355" s="158"/>
      <c r="CB355" s="158"/>
      <c r="CC355" s="158"/>
      <c r="CD355" s="158"/>
      <c r="CE355" s="158"/>
      <c r="CF355" s="105"/>
      <c r="CG355" s="156"/>
      <c r="CH355" s="156"/>
      <c r="CI355" s="156"/>
      <c r="CJ355" s="156"/>
      <c r="CK355" s="105"/>
      <c r="CL355" s="156"/>
      <c r="CM355" s="156"/>
      <c r="CN355" s="105"/>
    </row>
    <row r="356" ht="9.0" customHeight="1">
      <c r="A356" s="152">
        <f t="shared" si="22"/>
        <v>1</v>
      </c>
      <c r="B356" s="93"/>
      <c r="C356" s="99"/>
      <c r="D356" s="159"/>
      <c r="E356" s="160"/>
      <c r="F356" s="155"/>
      <c r="G356" s="105"/>
      <c r="H356" s="105"/>
      <c r="I356" s="156"/>
      <c r="J356" s="156"/>
      <c r="K356" s="156"/>
      <c r="L356" s="156"/>
      <c r="M356" s="156"/>
      <c r="N356" s="156"/>
      <c r="O356" s="156"/>
      <c r="P356" s="156"/>
      <c r="Q356" s="156"/>
      <c r="R356" s="156"/>
      <c r="S356" s="156"/>
      <c r="T356" s="156"/>
      <c r="U356" s="157"/>
      <c r="V356" s="105"/>
      <c r="W356" s="156"/>
      <c r="X356" s="156"/>
      <c r="Y356" s="156"/>
      <c r="Z356" s="156"/>
      <c r="AA356" s="156"/>
      <c r="AB356" s="156"/>
      <c r="AC356" s="156"/>
      <c r="AD356" s="156"/>
      <c r="AE356" s="156"/>
      <c r="AF356" s="156"/>
      <c r="AG356" s="156"/>
      <c r="AH356" s="156"/>
      <c r="AI356" s="157"/>
      <c r="AJ356" s="105"/>
      <c r="AK356" s="105"/>
      <c r="AL356" s="105"/>
      <c r="AM356" s="105"/>
      <c r="AN356" s="157"/>
      <c r="AO356" s="105"/>
      <c r="AP356" s="105"/>
      <c r="AQ356" s="105"/>
      <c r="AR356" s="105"/>
      <c r="AS356" s="105"/>
      <c r="AT356" s="105"/>
      <c r="AU356" s="105"/>
      <c r="AV356" s="105"/>
      <c r="AW356" s="105"/>
      <c r="AX356" s="105"/>
      <c r="AY356" s="105"/>
      <c r="AZ356" s="105"/>
      <c r="BA356" s="105"/>
      <c r="BB356" s="105"/>
      <c r="BC356" s="105"/>
      <c r="BD356" s="105"/>
      <c r="BE356" s="105"/>
      <c r="BF356" s="105"/>
      <c r="BG356" s="105"/>
      <c r="BH356" s="105"/>
      <c r="BI356" s="105"/>
      <c r="BJ356" s="105"/>
      <c r="BK356" s="105"/>
      <c r="BL356" s="105"/>
      <c r="BM356" s="105"/>
      <c r="BN356" s="105"/>
      <c r="BO356" s="105"/>
      <c r="BP356" s="105"/>
      <c r="BQ356" s="105"/>
      <c r="BR356" s="105"/>
      <c r="BS356" s="105"/>
      <c r="BT356" s="105"/>
      <c r="BU356" s="105"/>
      <c r="BV356" s="105"/>
      <c r="BW356" s="105"/>
      <c r="BX356" s="105"/>
      <c r="BY356" s="105"/>
      <c r="BZ356" s="105"/>
      <c r="CA356" s="158"/>
      <c r="CB356" s="158"/>
      <c r="CC356" s="105" t="str">
        <f>IF($C356="","",AI356*$F$2)</f>
        <v/>
      </c>
      <c r="CD356" s="105" t="str">
        <f>IF($C356="","",U357*$F$2)</f>
        <v/>
      </c>
      <c r="CE356" s="158"/>
      <c r="CF356" s="105"/>
      <c r="CG356" s="156"/>
      <c r="CH356" s="156"/>
      <c r="CI356" s="156"/>
      <c r="CJ356" s="156"/>
      <c r="CK356" s="105"/>
      <c r="CL356" s="156"/>
      <c r="CM356" s="156"/>
      <c r="CN356" s="105"/>
    </row>
    <row r="357" ht="9.0" customHeight="1">
      <c r="A357" s="152">
        <f t="shared" si="22"/>
        <v>1</v>
      </c>
      <c r="B357" s="93"/>
      <c r="C357" s="99"/>
      <c r="D357" s="159"/>
      <c r="E357" s="160"/>
      <c r="F357" s="155"/>
      <c r="G357" s="105"/>
      <c r="H357" s="105"/>
      <c r="I357" s="156"/>
      <c r="J357" s="156"/>
      <c r="K357" s="156"/>
      <c r="L357" s="156"/>
      <c r="M357" s="156"/>
      <c r="N357" s="156"/>
      <c r="O357" s="156"/>
      <c r="P357" s="156"/>
      <c r="Q357" s="156"/>
      <c r="R357" s="156"/>
      <c r="S357" s="156"/>
      <c r="T357" s="156"/>
      <c r="U357" s="157"/>
      <c r="V357" s="105"/>
      <c r="W357" s="156"/>
      <c r="X357" s="156"/>
      <c r="Y357" s="156"/>
      <c r="Z357" s="156"/>
      <c r="AA357" s="156"/>
      <c r="AB357" s="156"/>
      <c r="AC357" s="156"/>
      <c r="AD357" s="156"/>
      <c r="AE357" s="156"/>
      <c r="AF357" s="156"/>
      <c r="AG357" s="156"/>
      <c r="AH357" s="156"/>
      <c r="AI357" s="157"/>
      <c r="AJ357" s="105"/>
      <c r="AK357" s="105"/>
      <c r="AL357" s="105"/>
      <c r="AM357" s="105"/>
      <c r="AN357" s="157"/>
      <c r="AO357" s="105"/>
      <c r="AP357" s="105"/>
      <c r="AQ357" s="105"/>
      <c r="AR357" s="105"/>
      <c r="AS357" s="105"/>
      <c r="AT357" s="105"/>
      <c r="AU357" s="105"/>
      <c r="AV357" s="105"/>
      <c r="AW357" s="105"/>
      <c r="AX357" s="105"/>
      <c r="AY357" s="105"/>
      <c r="AZ357" s="105"/>
      <c r="BA357" s="105"/>
      <c r="BB357" s="105"/>
      <c r="BC357" s="105"/>
      <c r="BD357" s="105"/>
      <c r="BE357" s="105"/>
      <c r="BF357" s="105"/>
      <c r="BG357" s="105"/>
      <c r="BH357" s="105"/>
      <c r="BI357" s="105"/>
      <c r="BJ357" s="105"/>
      <c r="BK357" s="105"/>
      <c r="BL357" s="105"/>
      <c r="BM357" s="105"/>
      <c r="BN357" s="105"/>
      <c r="BO357" s="105"/>
      <c r="BP357" s="105"/>
      <c r="BQ357" s="105"/>
      <c r="BR357" s="105"/>
      <c r="BS357" s="105"/>
      <c r="BT357" s="105"/>
      <c r="BU357" s="105"/>
      <c r="BV357" s="105"/>
      <c r="BW357" s="105"/>
      <c r="BX357" s="105"/>
      <c r="BY357" s="105"/>
      <c r="BZ357" s="105"/>
      <c r="CA357" s="158"/>
      <c r="CB357" s="158"/>
      <c r="CC357" s="158"/>
      <c r="CD357" s="158"/>
      <c r="CE357" s="158"/>
      <c r="CF357" s="105"/>
      <c r="CG357" s="156"/>
      <c r="CH357" s="156"/>
      <c r="CI357" s="156"/>
      <c r="CJ357" s="156"/>
      <c r="CK357" s="105"/>
      <c r="CL357" s="156"/>
      <c r="CM357" s="156"/>
      <c r="CN357" s="105"/>
    </row>
    <row r="358" ht="9.0" customHeight="1">
      <c r="A358" s="152">
        <f t="shared" si="22"/>
        <v>0</v>
      </c>
      <c r="B358" s="93"/>
      <c r="C358" s="99"/>
      <c r="D358" s="159"/>
      <c r="E358" s="160"/>
      <c r="F358" s="155"/>
      <c r="G358" s="105"/>
      <c r="H358" s="105"/>
      <c r="I358" s="156"/>
      <c r="J358" s="156"/>
      <c r="K358" s="156"/>
      <c r="L358" s="156"/>
      <c r="M358" s="156"/>
      <c r="N358" s="156"/>
      <c r="O358" s="156"/>
      <c r="P358" s="156"/>
      <c r="Q358" s="156"/>
      <c r="R358" s="156"/>
      <c r="S358" s="156"/>
      <c r="T358" s="156"/>
      <c r="U358" s="157"/>
      <c r="V358" s="105"/>
      <c r="W358" s="156"/>
      <c r="X358" s="156"/>
      <c r="Y358" s="156"/>
      <c r="Z358" s="156"/>
      <c r="AA358" s="156"/>
      <c r="AB358" s="156"/>
      <c r="AC358" s="156"/>
      <c r="AD358" s="156"/>
      <c r="AE358" s="156"/>
      <c r="AF358" s="156"/>
      <c r="AG358" s="156"/>
      <c r="AH358" s="156"/>
      <c r="AI358" s="157"/>
      <c r="AJ358" s="105"/>
      <c r="AK358" s="105"/>
      <c r="AL358" s="105"/>
      <c r="AM358" s="105"/>
      <c r="AN358" s="157"/>
      <c r="AO358" s="105"/>
      <c r="AP358" s="105"/>
      <c r="AQ358" s="105"/>
      <c r="AR358" s="105"/>
      <c r="AS358" s="105"/>
      <c r="AT358" s="105"/>
      <c r="AU358" s="105"/>
      <c r="AV358" s="105"/>
      <c r="AW358" s="105"/>
      <c r="AX358" s="105"/>
      <c r="AY358" s="105"/>
      <c r="AZ358" s="105"/>
      <c r="BA358" s="105"/>
      <c r="BB358" s="105"/>
      <c r="BC358" s="105"/>
      <c r="BD358" s="105"/>
      <c r="BE358" s="105"/>
      <c r="BF358" s="105"/>
      <c r="BG358" s="105"/>
      <c r="BH358" s="105"/>
      <c r="BI358" s="105"/>
      <c r="BJ358" s="105"/>
      <c r="BK358" s="105"/>
      <c r="BL358" s="105"/>
      <c r="BM358" s="105"/>
      <c r="BN358" s="105"/>
      <c r="BO358" s="105"/>
      <c r="BP358" s="105"/>
      <c r="BQ358" s="105"/>
      <c r="BR358" s="105"/>
      <c r="BS358" s="105"/>
      <c r="BT358" s="105"/>
      <c r="BU358" s="105"/>
      <c r="BV358" s="105"/>
      <c r="BW358" s="105"/>
      <c r="BX358" s="105"/>
      <c r="BY358" s="105"/>
      <c r="BZ358" s="105"/>
      <c r="CA358" s="158"/>
      <c r="CB358" s="158"/>
      <c r="CC358" s="105" t="str">
        <f>IF($C358="","",AI358*$F$2)</f>
        <v/>
      </c>
      <c r="CD358" s="105" t="str">
        <f>IF($C358="","",U359*$F$2)</f>
        <v/>
      </c>
      <c r="CE358" s="158"/>
      <c r="CF358" s="105"/>
      <c r="CG358" s="156"/>
      <c r="CH358" s="156"/>
      <c r="CI358" s="156"/>
      <c r="CJ358" s="156"/>
      <c r="CK358" s="105"/>
      <c r="CL358" s="156"/>
      <c r="CM358" s="156"/>
      <c r="CN358" s="105"/>
    </row>
    <row r="359" ht="9.0" customHeight="1">
      <c r="A359" s="152">
        <f t="shared" si="22"/>
        <v>0</v>
      </c>
      <c r="B359" s="93"/>
      <c r="C359" s="99"/>
      <c r="D359" s="159"/>
      <c r="E359" s="160"/>
      <c r="F359" s="155"/>
      <c r="G359" s="105"/>
      <c r="H359" s="105"/>
      <c r="I359" s="156"/>
      <c r="J359" s="156"/>
      <c r="K359" s="156"/>
      <c r="L359" s="156"/>
      <c r="M359" s="156"/>
      <c r="N359" s="156"/>
      <c r="O359" s="156"/>
      <c r="P359" s="156"/>
      <c r="Q359" s="156"/>
      <c r="R359" s="156"/>
      <c r="S359" s="156"/>
      <c r="T359" s="156"/>
      <c r="U359" s="157"/>
      <c r="V359" s="105"/>
      <c r="W359" s="156"/>
      <c r="X359" s="156"/>
      <c r="Y359" s="156"/>
      <c r="Z359" s="156"/>
      <c r="AA359" s="156"/>
      <c r="AB359" s="156"/>
      <c r="AC359" s="156"/>
      <c r="AD359" s="156"/>
      <c r="AE359" s="156"/>
      <c r="AF359" s="156"/>
      <c r="AG359" s="156"/>
      <c r="AH359" s="156"/>
      <c r="AI359" s="157"/>
      <c r="AJ359" s="105"/>
      <c r="AK359" s="105"/>
      <c r="AL359" s="105"/>
      <c r="AM359" s="105"/>
      <c r="AN359" s="157"/>
      <c r="AO359" s="105"/>
      <c r="AP359" s="105"/>
      <c r="AQ359" s="105"/>
      <c r="AR359" s="105"/>
      <c r="AS359" s="105"/>
      <c r="AT359" s="105"/>
      <c r="AU359" s="105"/>
      <c r="AV359" s="105"/>
      <c r="AW359" s="105"/>
      <c r="AX359" s="105"/>
      <c r="AY359" s="105"/>
      <c r="AZ359" s="105"/>
      <c r="BA359" s="105"/>
      <c r="BB359" s="105"/>
      <c r="BC359" s="105"/>
      <c r="BD359" s="105"/>
      <c r="BE359" s="105"/>
      <c r="BF359" s="105"/>
      <c r="BG359" s="105"/>
      <c r="BH359" s="105"/>
      <c r="BI359" s="105"/>
      <c r="BJ359" s="105"/>
      <c r="BK359" s="105"/>
      <c r="BL359" s="105"/>
      <c r="BM359" s="105"/>
      <c r="BN359" s="105"/>
      <c r="BO359" s="105"/>
      <c r="BP359" s="105"/>
      <c r="BQ359" s="105"/>
      <c r="BR359" s="105"/>
      <c r="BS359" s="105"/>
      <c r="BT359" s="105"/>
      <c r="BU359" s="105"/>
      <c r="BV359" s="105"/>
      <c r="BW359" s="105"/>
      <c r="BX359" s="105"/>
      <c r="BY359" s="105"/>
      <c r="BZ359" s="105"/>
      <c r="CA359" s="158"/>
      <c r="CB359" s="158"/>
      <c r="CC359" s="158"/>
      <c r="CD359" s="158"/>
      <c r="CE359" s="158"/>
      <c r="CF359" s="105"/>
      <c r="CG359" s="156"/>
      <c r="CH359" s="156"/>
      <c r="CI359" s="156"/>
      <c r="CJ359" s="156"/>
      <c r="CK359" s="105"/>
      <c r="CL359" s="156"/>
      <c r="CM359" s="156"/>
      <c r="CN359" s="105"/>
    </row>
    <row r="360" ht="9.0" customHeight="1">
      <c r="A360" s="152">
        <f t="shared" si="22"/>
        <v>1</v>
      </c>
      <c r="B360" s="93"/>
      <c r="C360" s="99"/>
      <c r="D360" s="159"/>
      <c r="E360" s="160"/>
      <c r="F360" s="155"/>
      <c r="G360" s="105"/>
      <c r="H360" s="105"/>
      <c r="I360" s="156"/>
      <c r="J360" s="156"/>
      <c r="K360" s="156"/>
      <c r="L360" s="156"/>
      <c r="M360" s="156"/>
      <c r="N360" s="156"/>
      <c r="O360" s="156"/>
      <c r="P360" s="156"/>
      <c r="Q360" s="156"/>
      <c r="R360" s="156"/>
      <c r="S360" s="156"/>
      <c r="T360" s="156"/>
      <c r="U360" s="157"/>
      <c r="V360" s="105"/>
      <c r="W360" s="156"/>
      <c r="X360" s="156"/>
      <c r="Y360" s="156"/>
      <c r="Z360" s="156"/>
      <c r="AA360" s="156"/>
      <c r="AB360" s="156"/>
      <c r="AC360" s="156"/>
      <c r="AD360" s="156"/>
      <c r="AE360" s="156"/>
      <c r="AF360" s="156"/>
      <c r="AG360" s="156"/>
      <c r="AH360" s="156"/>
      <c r="AI360" s="157"/>
      <c r="AJ360" s="105"/>
      <c r="AK360" s="105"/>
      <c r="AL360" s="105"/>
      <c r="AM360" s="105"/>
      <c r="AN360" s="157"/>
      <c r="AO360" s="105"/>
      <c r="AP360" s="105"/>
      <c r="AQ360" s="105"/>
      <c r="AR360" s="105"/>
      <c r="AS360" s="105"/>
      <c r="AT360" s="105"/>
      <c r="AU360" s="105"/>
      <c r="AV360" s="105"/>
      <c r="AW360" s="105"/>
      <c r="AX360" s="105"/>
      <c r="AY360" s="105"/>
      <c r="AZ360" s="105"/>
      <c r="BA360" s="105"/>
      <c r="BB360" s="105"/>
      <c r="BC360" s="105"/>
      <c r="BD360" s="105"/>
      <c r="BE360" s="105"/>
      <c r="BF360" s="105"/>
      <c r="BG360" s="105"/>
      <c r="BH360" s="105"/>
      <c r="BI360" s="105"/>
      <c r="BJ360" s="105"/>
      <c r="BK360" s="105"/>
      <c r="BL360" s="105"/>
      <c r="BM360" s="105"/>
      <c r="BN360" s="105"/>
      <c r="BO360" s="105"/>
      <c r="BP360" s="105"/>
      <c r="BQ360" s="105"/>
      <c r="BR360" s="105"/>
      <c r="BS360" s="105"/>
      <c r="BT360" s="105"/>
      <c r="BU360" s="105"/>
      <c r="BV360" s="105"/>
      <c r="BW360" s="105"/>
      <c r="BX360" s="105"/>
      <c r="BY360" s="105"/>
      <c r="BZ360" s="105"/>
      <c r="CA360" s="158"/>
      <c r="CB360" s="158"/>
      <c r="CC360" s="105" t="str">
        <f>IF($C360="","",AI360*$F$2)</f>
        <v/>
      </c>
      <c r="CD360" s="105" t="str">
        <f>IF($C360="","",U361*$F$2)</f>
        <v/>
      </c>
      <c r="CE360" s="158"/>
      <c r="CF360" s="105"/>
      <c r="CG360" s="156"/>
      <c r="CH360" s="156"/>
      <c r="CI360" s="156"/>
      <c r="CJ360" s="156"/>
      <c r="CK360" s="105"/>
      <c r="CL360" s="156"/>
      <c r="CM360" s="156"/>
      <c r="CN360" s="105"/>
    </row>
    <row r="361" ht="9.0" customHeight="1">
      <c r="A361" s="152">
        <f t="shared" si="22"/>
        <v>1</v>
      </c>
      <c r="B361" s="93"/>
      <c r="C361" s="99"/>
      <c r="D361" s="159"/>
      <c r="E361" s="160"/>
      <c r="F361" s="155"/>
      <c r="G361" s="105"/>
      <c r="H361" s="105"/>
      <c r="I361" s="156"/>
      <c r="J361" s="156"/>
      <c r="K361" s="156"/>
      <c r="L361" s="156"/>
      <c r="M361" s="156"/>
      <c r="N361" s="156"/>
      <c r="O361" s="156"/>
      <c r="P361" s="156"/>
      <c r="Q361" s="156"/>
      <c r="R361" s="156"/>
      <c r="S361" s="156"/>
      <c r="T361" s="156"/>
      <c r="U361" s="157"/>
      <c r="V361" s="105"/>
      <c r="W361" s="156"/>
      <c r="X361" s="156"/>
      <c r="Y361" s="156"/>
      <c r="Z361" s="156"/>
      <c r="AA361" s="156"/>
      <c r="AB361" s="156"/>
      <c r="AC361" s="156"/>
      <c r="AD361" s="156"/>
      <c r="AE361" s="156"/>
      <c r="AF361" s="156"/>
      <c r="AG361" s="156"/>
      <c r="AH361" s="156"/>
      <c r="AI361" s="157"/>
      <c r="AJ361" s="105"/>
      <c r="AK361" s="105"/>
      <c r="AL361" s="105"/>
      <c r="AM361" s="105"/>
      <c r="AN361" s="157"/>
      <c r="AO361" s="105"/>
      <c r="AP361" s="105"/>
      <c r="AQ361" s="105"/>
      <c r="AR361" s="105"/>
      <c r="AS361" s="105"/>
      <c r="AT361" s="105"/>
      <c r="AU361" s="105"/>
      <c r="AV361" s="105"/>
      <c r="AW361" s="105"/>
      <c r="AX361" s="105"/>
      <c r="AY361" s="105"/>
      <c r="AZ361" s="105"/>
      <c r="BA361" s="105"/>
      <c r="BB361" s="105"/>
      <c r="BC361" s="105"/>
      <c r="BD361" s="105"/>
      <c r="BE361" s="105"/>
      <c r="BF361" s="105"/>
      <c r="BG361" s="105"/>
      <c r="BH361" s="105"/>
      <c r="BI361" s="105"/>
      <c r="BJ361" s="105"/>
      <c r="BK361" s="105"/>
      <c r="BL361" s="105"/>
      <c r="BM361" s="105"/>
      <c r="BN361" s="105"/>
      <c r="BO361" s="105"/>
      <c r="BP361" s="105"/>
      <c r="BQ361" s="105"/>
      <c r="BR361" s="105"/>
      <c r="BS361" s="105"/>
      <c r="BT361" s="105"/>
      <c r="BU361" s="105"/>
      <c r="BV361" s="105"/>
      <c r="BW361" s="105"/>
      <c r="BX361" s="105"/>
      <c r="BY361" s="105"/>
      <c r="BZ361" s="105"/>
      <c r="CA361" s="158"/>
      <c r="CB361" s="158"/>
      <c r="CC361" s="158"/>
      <c r="CD361" s="158"/>
      <c r="CE361" s="158"/>
      <c r="CF361" s="105"/>
      <c r="CG361" s="156"/>
      <c r="CH361" s="156"/>
      <c r="CI361" s="156"/>
      <c r="CJ361" s="156"/>
      <c r="CK361" s="105"/>
      <c r="CL361" s="156"/>
      <c r="CM361" s="156"/>
      <c r="CN361" s="105"/>
    </row>
    <row r="362" ht="9.0" customHeight="1">
      <c r="A362" s="152">
        <f t="shared" si="22"/>
        <v>0</v>
      </c>
      <c r="B362" s="93"/>
      <c r="C362" s="99"/>
      <c r="D362" s="159"/>
      <c r="E362" s="160"/>
      <c r="F362" s="155"/>
      <c r="G362" s="105"/>
      <c r="H362" s="105"/>
      <c r="I362" s="156"/>
      <c r="J362" s="156"/>
      <c r="K362" s="156"/>
      <c r="L362" s="156"/>
      <c r="M362" s="156"/>
      <c r="N362" s="156"/>
      <c r="O362" s="156"/>
      <c r="P362" s="156"/>
      <c r="Q362" s="156"/>
      <c r="R362" s="156"/>
      <c r="S362" s="156"/>
      <c r="T362" s="156"/>
      <c r="U362" s="157"/>
      <c r="V362" s="105"/>
      <c r="W362" s="156"/>
      <c r="X362" s="156"/>
      <c r="Y362" s="156"/>
      <c r="Z362" s="156"/>
      <c r="AA362" s="156"/>
      <c r="AB362" s="156"/>
      <c r="AC362" s="156"/>
      <c r="AD362" s="156"/>
      <c r="AE362" s="156"/>
      <c r="AF362" s="156"/>
      <c r="AG362" s="156"/>
      <c r="AH362" s="156"/>
      <c r="AI362" s="157"/>
      <c r="AJ362" s="105"/>
      <c r="AK362" s="105"/>
      <c r="AL362" s="105"/>
      <c r="AM362" s="105"/>
      <c r="AN362" s="157"/>
      <c r="AO362" s="105"/>
      <c r="AP362" s="105"/>
      <c r="AQ362" s="105"/>
      <c r="AR362" s="105"/>
      <c r="AS362" s="105"/>
      <c r="AT362" s="105"/>
      <c r="AU362" s="105"/>
      <c r="AV362" s="105"/>
      <c r="AW362" s="105"/>
      <c r="AX362" s="105"/>
      <c r="AY362" s="105"/>
      <c r="AZ362" s="105"/>
      <c r="BA362" s="105"/>
      <c r="BB362" s="105"/>
      <c r="BC362" s="105"/>
      <c r="BD362" s="105"/>
      <c r="BE362" s="105"/>
      <c r="BF362" s="105"/>
      <c r="BG362" s="105"/>
      <c r="BH362" s="105"/>
      <c r="BI362" s="105"/>
      <c r="BJ362" s="105"/>
      <c r="BK362" s="105"/>
      <c r="BL362" s="105"/>
      <c r="BM362" s="105"/>
      <c r="BN362" s="105"/>
      <c r="BO362" s="105"/>
      <c r="BP362" s="105"/>
      <c r="BQ362" s="105"/>
      <c r="BR362" s="105"/>
      <c r="BS362" s="105"/>
      <c r="BT362" s="105"/>
      <c r="BU362" s="105"/>
      <c r="BV362" s="105"/>
      <c r="BW362" s="105"/>
      <c r="BX362" s="105"/>
      <c r="BY362" s="105"/>
      <c r="BZ362" s="105"/>
      <c r="CA362" s="158"/>
      <c r="CB362" s="158"/>
      <c r="CC362" s="105" t="str">
        <f>IF($C362="","",AI362*$F$2)</f>
        <v/>
      </c>
      <c r="CD362" s="105" t="str">
        <f>IF($C362="","",U363*$F$2)</f>
        <v/>
      </c>
      <c r="CE362" s="158"/>
      <c r="CF362" s="105"/>
      <c r="CG362" s="156"/>
      <c r="CH362" s="156"/>
      <c r="CI362" s="156"/>
      <c r="CJ362" s="156"/>
      <c r="CK362" s="105"/>
      <c r="CL362" s="156"/>
      <c r="CM362" s="156"/>
      <c r="CN362" s="105"/>
    </row>
    <row r="363" ht="9.0" customHeight="1">
      <c r="A363" s="152">
        <f t="shared" si="22"/>
        <v>0</v>
      </c>
      <c r="B363" s="93"/>
      <c r="C363" s="99"/>
      <c r="D363" s="159"/>
      <c r="E363" s="160"/>
      <c r="F363" s="155"/>
      <c r="G363" s="105"/>
      <c r="H363" s="105"/>
      <c r="I363" s="156"/>
      <c r="J363" s="156"/>
      <c r="K363" s="156"/>
      <c r="L363" s="156"/>
      <c r="M363" s="156"/>
      <c r="N363" s="156"/>
      <c r="O363" s="156"/>
      <c r="P363" s="156"/>
      <c r="Q363" s="156"/>
      <c r="R363" s="156"/>
      <c r="S363" s="156"/>
      <c r="T363" s="156"/>
      <c r="U363" s="157"/>
      <c r="V363" s="105"/>
      <c r="W363" s="156"/>
      <c r="X363" s="156"/>
      <c r="Y363" s="156"/>
      <c r="Z363" s="156"/>
      <c r="AA363" s="156"/>
      <c r="AB363" s="156"/>
      <c r="AC363" s="156"/>
      <c r="AD363" s="156"/>
      <c r="AE363" s="156"/>
      <c r="AF363" s="156"/>
      <c r="AG363" s="156"/>
      <c r="AH363" s="156"/>
      <c r="AI363" s="157"/>
      <c r="AJ363" s="105"/>
      <c r="AK363" s="105"/>
      <c r="AL363" s="105"/>
      <c r="AM363" s="105"/>
      <c r="AN363" s="157"/>
      <c r="AO363" s="105"/>
      <c r="AP363" s="105"/>
      <c r="AQ363" s="105"/>
      <c r="AR363" s="105"/>
      <c r="AS363" s="105"/>
      <c r="AT363" s="105"/>
      <c r="AU363" s="105"/>
      <c r="AV363" s="105"/>
      <c r="AW363" s="105"/>
      <c r="AX363" s="105"/>
      <c r="AY363" s="105"/>
      <c r="AZ363" s="105"/>
      <c r="BA363" s="105"/>
      <c r="BB363" s="105"/>
      <c r="BC363" s="105"/>
      <c r="BD363" s="105"/>
      <c r="BE363" s="105"/>
      <c r="BF363" s="105"/>
      <c r="BG363" s="105"/>
      <c r="BH363" s="105"/>
      <c r="BI363" s="105"/>
      <c r="BJ363" s="105"/>
      <c r="BK363" s="105"/>
      <c r="BL363" s="105"/>
      <c r="BM363" s="105"/>
      <c r="BN363" s="105"/>
      <c r="BO363" s="105"/>
      <c r="BP363" s="105"/>
      <c r="BQ363" s="105"/>
      <c r="BR363" s="105"/>
      <c r="BS363" s="105"/>
      <c r="BT363" s="105"/>
      <c r="BU363" s="105"/>
      <c r="BV363" s="105"/>
      <c r="BW363" s="105"/>
      <c r="BX363" s="105"/>
      <c r="BY363" s="105"/>
      <c r="BZ363" s="105"/>
      <c r="CA363" s="158"/>
      <c r="CB363" s="158"/>
      <c r="CC363" s="158"/>
      <c r="CD363" s="158"/>
      <c r="CE363" s="158"/>
      <c r="CF363" s="105"/>
      <c r="CG363" s="156"/>
      <c r="CH363" s="156"/>
      <c r="CI363" s="156"/>
      <c r="CJ363" s="156"/>
      <c r="CK363" s="105"/>
      <c r="CL363" s="156"/>
      <c r="CM363" s="156"/>
      <c r="CN363" s="105"/>
    </row>
    <row r="364" ht="9.0" customHeight="1">
      <c r="A364" s="152">
        <f t="shared" si="22"/>
        <v>1</v>
      </c>
      <c r="B364" s="93"/>
      <c r="C364" s="99"/>
      <c r="D364" s="159"/>
      <c r="E364" s="160"/>
      <c r="F364" s="155"/>
      <c r="G364" s="105"/>
      <c r="H364" s="105"/>
      <c r="I364" s="156"/>
      <c r="J364" s="156"/>
      <c r="K364" s="156"/>
      <c r="L364" s="156"/>
      <c r="M364" s="156"/>
      <c r="N364" s="156"/>
      <c r="O364" s="156"/>
      <c r="P364" s="156"/>
      <c r="Q364" s="156"/>
      <c r="R364" s="156"/>
      <c r="S364" s="156"/>
      <c r="T364" s="156"/>
      <c r="U364" s="157"/>
      <c r="V364" s="105"/>
      <c r="W364" s="156"/>
      <c r="X364" s="156"/>
      <c r="Y364" s="156"/>
      <c r="Z364" s="156"/>
      <c r="AA364" s="156"/>
      <c r="AB364" s="156"/>
      <c r="AC364" s="156"/>
      <c r="AD364" s="156"/>
      <c r="AE364" s="156"/>
      <c r="AF364" s="156"/>
      <c r="AG364" s="156"/>
      <c r="AH364" s="156"/>
      <c r="AI364" s="157"/>
      <c r="AJ364" s="105"/>
      <c r="AK364" s="105"/>
      <c r="AL364" s="105"/>
      <c r="AM364" s="105"/>
      <c r="AN364" s="157"/>
      <c r="AO364" s="105"/>
      <c r="AP364" s="105"/>
      <c r="AQ364" s="105"/>
      <c r="AR364" s="105"/>
      <c r="AS364" s="105"/>
      <c r="AT364" s="105"/>
      <c r="AU364" s="105"/>
      <c r="AV364" s="105"/>
      <c r="AW364" s="105"/>
      <c r="AX364" s="105"/>
      <c r="AY364" s="105"/>
      <c r="AZ364" s="105"/>
      <c r="BA364" s="105"/>
      <c r="BB364" s="105"/>
      <c r="BC364" s="105"/>
      <c r="BD364" s="105"/>
      <c r="BE364" s="105"/>
      <c r="BF364" s="105"/>
      <c r="BG364" s="105"/>
      <c r="BH364" s="105"/>
      <c r="BI364" s="105"/>
      <c r="BJ364" s="105"/>
      <c r="BK364" s="105"/>
      <c r="BL364" s="105"/>
      <c r="BM364" s="105"/>
      <c r="BN364" s="105"/>
      <c r="BO364" s="105"/>
      <c r="BP364" s="105"/>
      <c r="BQ364" s="105"/>
      <c r="BR364" s="105"/>
      <c r="BS364" s="105"/>
      <c r="BT364" s="105"/>
      <c r="BU364" s="105"/>
      <c r="BV364" s="105"/>
      <c r="BW364" s="105"/>
      <c r="BX364" s="105"/>
      <c r="BY364" s="105"/>
      <c r="BZ364" s="105"/>
      <c r="CA364" s="158"/>
      <c r="CB364" s="158"/>
      <c r="CC364" s="105" t="str">
        <f>IF($C364="","",AI364*$F$2)</f>
        <v/>
      </c>
      <c r="CD364" s="105" t="str">
        <f>IF($C364="","",U365*$F$2)</f>
        <v/>
      </c>
      <c r="CE364" s="158"/>
      <c r="CF364" s="105"/>
      <c r="CG364" s="156"/>
      <c r="CH364" s="156"/>
      <c r="CI364" s="156"/>
      <c r="CJ364" s="156"/>
      <c r="CK364" s="105"/>
      <c r="CL364" s="156"/>
      <c r="CM364" s="156"/>
      <c r="CN364" s="105"/>
    </row>
    <row r="365" ht="9.0" customHeight="1">
      <c r="A365" s="152">
        <f t="shared" si="22"/>
        <v>1</v>
      </c>
      <c r="B365" s="93"/>
      <c r="C365" s="99"/>
      <c r="D365" s="159"/>
      <c r="E365" s="160"/>
      <c r="F365" s="155"/>
      <c r="G365" s="105"/>
      <c r="H365" s="105"/>
      <c r="I365" s="156"/>
      <c r="J365" s="156"/>
      <c r="K365" s="156"/>
      <c r="L365" s="156"/>
      <c r="M365" s="156"/>
      <c r="N365" s="156"/>
      <c r="O365" s="156"/>
      <c r="P365" s="156"/>
      <c r="Q365" s="156"/>
      <c r="R365" s="156"/>
      <c r="S365" s="156"/>
      <c r="T365" s="156"/>
      <c r="U365" s="157"/>
      <c r="V365" s="105"/>
      <c r="W365" s="156"/>
      <c r="X365" s="156"/>
      <c r="Y365" s="156"/>
      <c r="Z365" s="156"/>
      <c r="AA365" s="156"/>
      <c r="AB365" s="156"/>
      <c r="AC365" s="156"/>
      <c r="AD365" s="156"/>
      <c r="AE365" s="156"/>
      <c r="AF365" s="156"/>
      <c r="AG365" s="156"/>
      <c r="AH365" s="156"/>
      <c r="AI365" s="157"/>
      <c r="AJ365" s="105"/>
      <c r="AK365" s="105"/>
      <c r="AL365" s="105"/>
      <c r="AM365" s="105"/>
      <c r="AN365" s="157"/>
      <c r="AO365" s="105"/>
      <c r="AP365" s="105"/>
      <c r="AQ365" s="105"/>
      <c r="AR365" s="105"/>
      <c r="AS365" s="105"/>
      <c r="AT365" s="105"/>
      <c r="AU365" s="105"/>
      <c r="AV365" s="105"/>
      <c r="AW365" s="105"/>
      <c r="AX365" s="105"/>
      <c r="AY365" s="105"/>
      <c r="AZ365" s="105"/>
      <c r="BA365" s="105"/>
      <c r="BB365" s="105"/>
      <c r="BC365" s="105"/>
      <c r="BD365" s="105"/>
      <c r="BE365" s="105"/>
      <c r="BF365" s="105"/>
      <c r="BG365" s="105"/>
      <c r="BH365" s="105"/>
      <c r="BI365" s="105"/>
      <c r="BJ365" s="105"/>
      <c r="BK365" s="105"/>
      <c r="BL365" s="105"/>
      <c r="BM365" s="105"/>
      <c r="BN365" s="105"/>
      <c r="BO365" s="105"/>
      <c r="BP365" s="105"/>
      <c r="BQ365" s="105"/>
      <c r="BR365" s="105"/>
      <c r="BS365" s="105"/>
      <c r="BT365" s="105"/>
      <c r="BU365" s="105"/>
      <c r="BV365" s="105"/>
      <c r="BW365" s="105"/>
      <c r="BX365" s="105"/>
      <c r="BY365" s="105"/>
      <c r="BZ365" s="105"/>
      <c r="CA365" s="158"/>
      <c r="CB365" s="158"/>
      <c r="CC365" s="158"/>
      <c r="CD365" s="158"/>
      <c r="CE365" s="158"/>
      <c r="CF365" s="105"/>
      <c r="CG365" s="156"/>
      <c r="CH365" s="156"/>
      <c r="CI365" s="156"/>
      <c r="CJ365" s="156"/>
      <c r="CK365" s="105"/>
      <c r="CL365" s="156"/>
      <c r="CM365" s="156"/>
      <c r="CN365" s="105"/>
    </row>
    <row r="366" ht="9.0" customHeight="1">
      <c r="A366" s="152">
        <f t="shared" si="22"/>
        <v>0</v>
      </c>
      <c r="B366" s="93"/>
      <c r="C366" s="99"/>
      <c r="D366" s="159"/>
      <c r="E366" s="160"/>
      <c r="F366" s="155"/>
      <c r="G366" s="105"/>
      <c r="H366" s="105"/>
      <c r="I366" s="156"/>
      <c r="J366" s="156"/>
      <c r="K366" s="156"/>
      <c r="L366" s="156"/>
      <c r="M366" s="156"/>
      <c r="N366" s="156"/>
      <c r="O366" s="156"/>
      <c r="P366" s="156"/>
      <c r="Q366" s="156"/>
      <c r="R366" s="156"/>
      <c r="S366" s="156"/>
      <c r="T366" s="156"/>
      <c r="U366" s="157"/>
      <c r="V366" s="105"/>
      <c r="W366" s="156"/>
      <c r="X366" s="156"/>
      <c r="Y366" s="156"/>
      <c r="Z366" s="156"/>
      <c r="AA366" s="156"/>
      <c r="AB366" s="156"/>
      <c r="AC366" s="156"/>
      <c r="AD366" s="156"/>
      <c r="AE366" s="156"/>
      <c r="AF366" s="156"/>
      <c r="AG366" s="156"/>
      <c r="AH366" s="156"/>
      <c r="AI366" s="157"/>
      <c r="AJ366" s="105"/>
      <c r="AK366" s="105"/>
      <c r="AL366" s="105"/>
      <c r="AM366" s="105"/>
      <c r="AN366" s="157"/>
      <c r="AO366" s="105"/>
      <c r="AP366" s="105"/>
      <c r="AQ366" s="105"/>
      <c r="AR366" s="105"/>
      <c r="AS366" s="105"/>
      <c r="AT366" s="105"/>
      <c r="AU366" s="105"/>
      <c r="AV366" s="105"/>
      <c r="AW366" s="105"/>
      <c r="AX366" s="105"/>
      <c r="AY366" s="105"/>
      <c r="AZ366" s="105"/>
      <c r="BA366" s="105"/>
      <c r="BB366" s="105"/>
      <c r="BC366" s="105"/>
      <c r="BD366" s="105"/>
      <c r="BE366" s="105"/>
      <c r="BF366" s="105"/>
      <c r="BG366" s="105"/>
      <c r="BH366" s="105"/>
      <c r="BI366" s="105"/>
      <c r="BJ366" s="105"/>
      <c r="BK366" s="105"/>
      <c r="BL366" s="105"/>
      <c r="BM366" s="105"/>
      <c r="BN366" s="105"/>
      <c r="BO366" s="105"/>
      <c r="BP366" s="105"/>
      <c r="BQ366" s="105"/>
      <c r="BR366" s="105"/>
      <c r="BS366" s="105"/>
      <c r="BT366" s="105"/>
      <c r="BU366" s="105"/>
      <c r="BV366" s="105"/>
      <c r="BW366" s="105"/>
      <c r="BX366" s="105"/>
      <c r="BY366" s="105"/>
      <c r="BZ366" s="105"/>
      <c r="CA366" s="158"/>
      <c r="CB366" s="158"/>
      <c r="CC366" s="105" t="str">
        <f>IF($C366="","",AI366*$F$2)</f>
        <v/>
      </c>
      <c r="CD366" s="105" t="str">
        <f>IF($C366="","",U367*$F$2)</f>
        <v/>
      </c>
      <c r="CE366" s="158"/>
      <c r="CF366" s="105"/>
      <c r="CG366" s="156"/>
      <c r="CH366" s="156"/>
      <c r="CI366" s="156"/>
      <c r="CJ366" s="156"/>
      <c r="CK366" s="105"/>
      <c r="CL366" s="156"/>
      <c r="CM366" s="156"/>
      <c r="CN366" s="105"/>
    </row>
    <row r="367" ht="9.0" customHeight="1">
      <c r="A367" s="152">
        <f t="shared" si="22"/>
        <v>0</v>
      </c>
      <c r="B367" s="93"/>
      <c r="C367" s="99"/>
      <c r="D367" s="159"/>
      <c r="E367" s="160"/>
      <c r="F367" s="155"/>
      <c r="G367" s="105"/>
      <c r="H367" s="105"/>
      <c r="I367" s="156"/>
      <c r="J367" s="156"/>
      <c r="K367" s="156"/>
      <c r="L367" s="156"/>
      <c r="M367" s="156"/>
      <c r="N367" s="156"/>
      <c r="O367" s="156"/>
      <c r="P367" s="156"/>
      <c r="Q367" s="156"/>
      <c r="R367" s="156"/>
      <c r="S367" s="156"/>
      <c r="T367" s="156"/>
      <c r="U367" s="157"/>
      <c r="V367" s="105"/>
      <c r="W367" s="156"/>
      <c r="X367" s="156"/>
      <c r="Y367" s="156"/>
      <c r="Z367" s="156"/>
      <c r="AA367" s="156"/>
      <c r="AB367" s="156"/>
      <c r="AC367" s="156"/>
      <c r="AD367" s="156"/>
      <c r="AE367" s="156"/>
      <c r="AF367" s="156"/>
      <c r="AG367" s="156"/>
      <c r="AH367" s="156"/>
      <c r="AI367" s="157"/>
      <c r="AJ367" s="105"/>
      <c r="AK367" s="105"/>
      <c r="AL367" s="105"/>
      <c r="AM367" s="105"/>
      <c r="AN367" s="157"/>
      <c r="AO367" s="105"/>
      <c r="AP367" s="105"/>
      <c r="AQ367" s="105"/>
      <c r="AR367" s="105"/>
      <c r="AS367" s="105"/>
      <c r="AT367" s="105"/>
      <c r="AU367" s="105"/>
      <c r="AV367" s="105"/>
      <c r="AW367" s="105"/>
      <c r="AX367" s="105"/>
      <c r="AY367" s="105"/>
      <c r="AZ367" s="105"/>
      <c r="BA367" s="105"/>
      <c r="BB367" s="105"/>
      <c r="BC367" s="105"/>
      <c r="BD367" s="105"/>
      <c r="BE367" s="105"/>
      <c r="BF367" s="105"/>
      <c r="BG367" s="105"/>
      <c r="BH367" s="105"/>
      <c r="BI367" s="105"/>
      <c r="BJ367" s="105"/>
      <c r="BK367" s="105"/>
      <c r="BL367" s="105"/>
      <c r="BM367" s="105"/>
      <c r="BN367" s="105"/>
      <c r="BO367" s="105"/>
      <c r="BP367" s="105"/>
      <c r="BQ367" s="105"/>
      <c r="BR367" s="105"/>
      <c r="BS367" s="105"/>
      <c r="BT367" s="105"/>
      <c r="BU367" s="105"/>
      <c r="BV367" s="105"/>
      <c r="BW367" s="105"/>
      <c r="BX367" s="105"/>
      <c r="BY367" s="105"/>
      <c r="BZ367" s="105"/>
      <c r="CA367" s="158"/>
      <c r="CB367" s="158"/>
      <c r="CC367" s="158"/>
      <c r="CD367" s="158"/>
      <c r="CE367" s="158"/>
      <c r="CF367" s="105"/>
      <c r="CG367" s="156"/>
      <c r="CH367" s="156"/>
      <c r="CI367" s="156"/>
      <c r="CJ367" s="156"/>
      <c r="CK367" s="105"/>
      <c r="CL367" s="156"/>
      <c r="CM367" s="156"/>
      <c r="CN367" s="105"/>
    </row>
    <row r="368" ht="9.0" customHeight="1">
      <c r="A368" s="152">
        <f t="shared" si="22"/>
        <v>1</v>
      </c>
      <c r="B368" s="93"/>
      <c r="C368" s="99"/>
      <c r="D368" s="159"/>
      <c r="E368" s="160"/>
      <c r="F368" s="155"/>
      <c r="G368" s="105"/>
      <c r="H368" s="105"/>
      <c r="I368" s="156"/>
      <c r="J368" s="156"/>
      <c r="K368" s="156"/>
      <c r="L368" s="156"/>
      <c r="M368" s="156"/>
      <c r="N368" s="156"/>
      <c r="O368" s="156"/>
      <c r="P368" s="156"/>
      <c r="Q368" s="156"/>
      <c r="R368" s="156"/>
      <c r="S368" s="156"/>
      <c r="T368" s="156"/>
      <c r="U368" s="157"/>
      <c r="V368" s="105"/>
      <c r="W368" s="156"/>
      <c r="X368" s="156"/>
      <c r="Y368" s="156"/>
      <c r="Z368" s="156"/>
      <c r="AA368" s="156"/>
      <c r="AB368" s="156"/>
      <c r="AC368" s="156"/>
      <c r="AD368" s="156"/>
      <c r="AE368" s="156"/>
      <c r="AF368" s="156"/>
      <c r="AG368" s="156"/>
      <c r="AH368" s="156"/>
      <c r="AI368" s="157"/>
      <c r="AJ368" s="105"/>
      <c r="AK368" s="105"/>
      <c r="AL368" s="105"/>
      <c r="AM368" s="105"/>
      <c r="AN368" s="157"/>
      <c r="AO368" s="105"/>
      <c r="AP368" s="105"/>
      <c r="AQ368" s="105"/>
      <c r="AR368" s="105"/>
      <c r="AS368" s="105"/>
      <c r="AT368" s="105"/>
      <c r="AU368" s="105"/>
      <c r="AV368" s="105"/>
      <c r="AW368" s="105"/>
      <c r="AX368" s="105"/>
      <c r="AY368" s="105"/>
      <c r="AZ368" s="105"/>
      <c r="BA368" s="105"/>
      <c r="BB368" s="105"/>
      <c r="BC368" s="105"/>
      <c r="BD368" s="105"/>
      <c r="BE368" s="105"/>
      <c r="BF368" s="105"/>
      <c r="BG368" s="105"/>
      <c r="BH368" s="105"/>
      <c r="BI368" s="105"/>
      <c r="BJ368" s="105"/>
      <c r="BK368" s="105"/>
      <c r="BL368" s="105"/>
      <c r="BM368" s="105"/>
      <c r="BN368" s="105"/>
      <c r="BO368" s="105"/>
      <c r="BP368" s="105"/>
      <c r="BQ368" s="105"/>
      <c r="BR368" s="105"/>
      <c r="BS368" s="105"/>
      <c r="BT368" s="105"/>
      <c r="BU368" s="105"/>
      <c r="BV368" s="105"/>
      <c r="BW368" s="105"/>
      <c r="BX368" s="105"/>
      <c r="BY368" s="105"/>
      <c r="BZ368" s="105"/>
      <c r="CA368" s="158"/>
      <c r="CB368" s="158"/>
      <c r="CC368" s="105" t="str">
        <f>IF($C368="","",AI368*$F$2)</f>
        <v/>
      </c>
      <c r="CD368" s="105" t="str">
        <f>IF($C368="","",U369*$F$2)</f>
        <v/>
      </c>
      <c r="CE368" s="158"/>
      <c r="CF368" s="105"/>
      <c r="CG368" s="156"/>
      <c r="CH368" s="156"/>
      <c r="CI368" s="156"/>
      <c r="CJ368" s="156"/>
      <c r="CK368" s="105"/>
      <c r="CL368" s="156"/>
      <c r="CM368" s="156"/>
      <c r="CN368" s="105"/>
    </row>
    <row r="369" ht="9.0" customHeight="1">
      <c r="A369" s="152">
        <f t="shared" si="22"/>
        <v>1</v>
      </c>
      <c r="B369" s="93"/>
      <c r="C369" s="99"/>
      <c r="D369" s="159"/>
      <c r="E369" s="160"/>
      <c r="F369" s="155"/>
      <c r="G369" s="105"/>
      <c r="H369" s="105"/>
      <c r="I369" s="156"/>
      <c r="J369" s="156"/>
      <c r="K369" s="156"/>
      <c r="L369" s="156"/>
      <c r="M369" s="156"/>
      <c r="N369" s="156"/>
      <c r="O369" s="156"/>
      <c r="P369" s="156"/>
      <c r="Q369" s="156"/>
      <c r="R369" s="156"/>
      <c r="S369" s="156"/>
      <c r="T369" s="156"/>
      <c r="U369" s="157"/>
      <c r="V369" s="105"/>
      <c r="W369" s="156"/>
      <c r="X369" s="156"/>
      <c r="Y369" s="156"/>
      <c r="Z369" s="156"/>
      <c r="AA369" s="156"/>
      <c r="AB369" s="156"/>
      <c r="AC369" s="156"/>
      <c r="AD369" s="156"/>
      <c r="AE369" s="156"/>
      <c r="AF369" s="156"/>
      <c r="AG369" s="156"/>
      <c r="AH369" s="156"/>
      <c r="AI369" s="157"/>
      <c r="AJ369" s="105"/>
      <c r="AK369" s="105"/>
      <c r="AL369" s="105"/>
      <c r="AM369" s="105"/>
      <c r="AN369" s="157"/>
      <c r="AO369" s="105"/>
      <c r="AP369" s="105"/>
      <c r="AQ369" s="105"/>
      <c r="AR369" s="105"/>
      <c r="AS369" s="105"/>
      <c r="AT369" s="105"/>
      <c r="AU369" s="105"/>
      <c r="AV369" s="105"/>
      <c r="AW369" s="105"/>
      <c r="AX369" s="105"/>
      <c r="AY369" s="105"/>
      <c r="AZ369" s="105"/>
      <c r="BA369" s="105"/>
      <c r="BB369" s="105"/>
      <c r="BC369" s="105"/>
      <c r="BD369" s="105"/>
      <c r="BE369" s="105"/>
      <c r="BF369" s="105"/>
      <c r="BG369" s="105"/>
      <c r="BH369" s="105"/>
      <c r="BI369" s="105"/>
      <c r="BJ369" s="105"/>
      <c r="BK369" s="105"/>
      <c r="BL369" s="105"/>
      <c r="BM369" s="105"/>
      <c r="BN369" s="105"/>
      <c r="BO369" s="105"/>
      <c r="BP369" s="105"/>
      <c r="BQ369" s="105"/>
      <c r="BR369" s="105"/>
      <c r="BS369" s="105"/>
      <c r="BT369" s="105"/>
      <c r="BU369" s="105"/>
      <c r="BV369" s="105"/>
      <c r="BW369" s="105"/>
      <c r="BX369" s="105"/>
      <c r="BY369" s="105"/>
      <c r="BZ369" s="105"/>
      <c r="CA369" s="158"/>
      <c r="CB369" s="158"/>
      <c r="CC369" s="158"/>
      <c r="CD369" s="158"/>
      <c r="CE369" s="158"/>
      <c r="CF369" s="105"/>
      <c r="CG369" s="156"/>
      <c r="CH369" s="156"/>
      <c r="CI369" s="156"/>
      <c r="CJ369" s="156"/>
      <c r="CK369" s="105"/>
      <c r="CL369" s="156"/>
      <c r="CM369" s="156"/>
      <c r="CN369" s="105"/>
    </row>
    <row r="370" ht="9.0" customHeight="1">
      <c r="A370" s="152">
        <f t="shared" si="22"/>
        <v>0</v>
      </c>
      <c r="B370" s="93"/>
      <c r="C370" s="99"/>
      <c r="D370" s="159"/>
      <c r="E370" s="160"/>
      <c r="F370" s="155"/>
      <c r="G370" s="105"/>
      <c r="H370" s="105"/>
      <c r="I370" s="156"/>
      <c r="J370" s="156"/>
      <c r="K370" s="156"/>
      <c r="L370" s="156"/>
      <c r="M370" s="156"/>
      <c r="N370" s="156"/>
      <c r="O370" s="156"/>
      <c r="P370" s="156"/>
      <c r="Q370" s="156"/>
      <c r="R370" s="156"/>
      <c r="S370" s="156"/>
      <c r="T370" s="156"/>
      <c r="U370" s="157"/>
      <c r="V370" s="105"/>
      <c r="W370" s="156"/>
      <c r="X370" s="156"/>
      <c r="Y370" s="156"/>
      <c r="Z370" s="156"/>
      <c r="AA370" s="156"/>
      <c r="AB370" s="156"/>
      <c r="AC370" s="156"/>
      <c r="AD370" s="156"/>
      <c r="AE370" s="156"/>
      <c r="AF370" s="156"/>
      <c r="AG370" s="156"/>
      <c r="AH370" s="156"/>
      <c r="AI370" s="157"/>
      <c r="AJ370" s="105"/>
      <c r="AK370" s="105"/>
      <c r="AL370" s="105"/>
      <c r="AM370" s="105"/>
      <c r="AN370" s="157"/>
      <c r="AO370" s="105"/>
      <c r="AP370" s="105"/>
      <c r="AQ370" s="105"/>
      <c r="AR370" s="105"/>
      <c r="AS370" s="105"/>
      <c r="AT370" s="105"/>
      <c r="AU370" s="105"/>
      <c r="AV370" s="105"/>
      <c r="AW370" s="105"/>
      <c r="AX370" s="105"/>
      <c r="AY370" s="105"/>
      <c r="AZ370" s="105"/>
      <c r="BA370" s="105"/>
      <c r="BB370" s="105"/>
      <c r="BC370" s="105"/>
      <c r="BD370" s="105"/>
      <c r="BE370" s="105"/>
      <c r="BF370" s="105"/>
      <c r="BG370" s="105"/>
      <c r="BH370" s="105"/>
      <c r="BI370" s="105"/>
      <c r="BJ370" s="105"/>
      <c r="BK370" s="105"/>
      <c r="BL370" s="105"/>
      <c r="BM370" s="105"/>
      <c r="BN370" s="105"/>
      <c r="BO370" s="105"/>
      <c r="BP370" s="105"/>
      <c r="BQ370" s="105"/>
      <c r="BR370" s="105"/>
      <c r="BS370" s="105"/>
      <c r="BT370" s="105"/>
      <c r="BU370" s="105"/>
      <c r="BV370" s="105"/>
      <c r="BW370" s="105"/>
      <c r="BX370" s="105"/>
      <c r="BY370" s="105"/>
      <c r="BZ370" s="105"/>
      <c r="CA370" s="158"/>
      <c r="CB370" s="158"/>
      <c r="CC370" s="105" t="str">
        <f>IF($C370="","",AI370*$F$2)</f>
        <v/>
      </c>
      <c r="CD370" s="105" t="str">
        <f>IF($C370="","",U371*$F$2)</f>
        <v/>
      </c>
      <c r="CE370" s="158"/>
      <c r="CF370" s="105"/>
      <c r="CG370" s="156"/>
      <c r="CH370" s="156"/>
      <c r="CI370" s="156"/>
      <c r="CJ370" s="156"/>
      <c r="CK370" s="105"/>
      <c r="CL370" s="156"/>
      <c r="CM370" s="156"/>
      <c r="CN370" s="105"/>
    </row>
    <row r="371" ht="9.0" customHeight="1">
      <c r="A371" s="152">
        <f t="shared" si="22"/>
        <v>0</v>
      </c>
      <c r="B371" s="93"/>
      <c r="C371" s="99"/>
      <c r="D371" s="159"/>
      <c r="E371" s="160"/>
      <c r="F371" s="155"/>
      <c r="G371" s="105"/>
      <c r="H371" s="105"/>
      <c r="I371" s="156"/>
      <c r="J371" s="156"/>
      <c r="K371" s="156"/>
      <c r="L371" s="156"/>
      <c r="M371" s="156"/>
      <c r="N371" s="156"/>
      <c r="O371" s="156"/>
      <c r="P371" s="156"/>
      <c r="Q371" s="156"/>
      <c r="R371" s="156"/>
      <c r="S371" s="156"/>
      <c r="T371" s="156"/>
      <c r="U371" s="157"/>
      <c r="V371" s="105"/>
      <c r="W371" s="156"/>
      <c r="X371" s="156"/>
      <c r="Y371" s="156"/>
      <c r="Z371" s="156"/>
      <c r="AA371" s="156"/>
      <c r="AB371" s="156"/>
      <c r="AC371" s="156"/>
      <c r="AD371" s="156"/>
      <c r="AE371" s="156"/>
      <c r="AF371" s="156"/>
      <c r="AG371" s="156"/>
      <c r="AH371" s="156"/>
      <c r="AI371" s="157"/>
      <c r="AJ371" s="105"/>
      <c r="AK371" s="105"/>
      <c r="AL371" s="105"/>
      <c r="AM371" s="105"/>
      <c r="AN371" s="157"/>
      <c r="AO371" s="105"/>
      <c r="AP371" s="105"/>
      <c r="AQ371" s="105"/>
      <c r="AR371" s="105"/>
      <c r="AS371" s="105"/>
      <c r="AT371" s="105"/>
      <c r="AU371" s="105"/>
      <c r="AV371" s="105"/>
      <c r="AW371" s="105"/>
      <c r="AX371" s="105"/>
      <c r="AY371" s="105"/>
      <c r="AZ371" s="105"/>
      <c r="BA371" s="105"/>
      <c r="BB371" s="105"/>
      <c r="BC371" s="105"/>
      <c r="BD371" s="105"/>
      <c r="BE371" s="105"/>
      <c r="BF371" s="105"/>
      <c r="BG371" s="105"/>
      <c r="BH371" s="105"/>
      <c r="BI371" s="105"/>
      <c r="BJ371" s="105"/>
      <c r="BK371" s="105"/>
      <c r="BL371" s="105"/>
      <c r="BM371" s="105"/>
      <c r="BN371" s="105"/>
      <c r="BO371" s="105"/>
      <c r="BP371" s="105"/>
      <c r="BQ371" s="105"/>
      <c r="BR371" s="105"/>
      <c r="BS371" s="105"/>
      <c r="BT371" s="105"/>
      <c r="BU371" s="105"/>
      <c r="BV371" s="105"/>
      <c r="BW371" s="105"/>
      <c r="BX371" s="105"/>
      <c r="BY371" s="105"/>
      <c r="BZ371" s="105"/>
      <c r="CA371" s="158"/>
      <c r="CB371" s="158"/>
      <c r="CC371" s="158"/>
      <c r="CD371" s="158"/>
      <c r="CE371" s="158"/>
      <c r="CF371" s="105"/>
      <c r="CG371" s="156"/>
      <c r="CH371" s="156"/>
      <c r="CI371" s="156"/>
      <c r="CJ371" s="156"/>
      <c r="CK371" s="105"/>
      <c r="CL371" s="156"/>
      <c r="CM371" s="156"/>
      <c r="CN371" s="105"/>
    </row>
    <row r="372" ht="9.0" customHeight="1">
      <c r="A372" s="152">
        <f t="shared" si="22"/>
        <v>1</v>
      </c>
      <c r="B372" s="93"/>
      <c r="C372" s="99"/>
      <c r="D372" s="159"/>
      <c r="E372" s="160"/>
      <c r="F372" s="155"/>
      <c r="G372" s="105"/>
      <c r="H372" s="105"/>
      <c r="I372" s="156"/>
      <c r="J372" s="156"/>
      <c r="K372" s="156"/>
      <c r="L372" s="156"/>
      <c r="M372" s="156"/>
      <c r="N372" s="156"/>
      <c r="O372" s="156"/>
      <c r="P372" s="156"/>
      <c r="Q372" s="156"/>
      <c r="R372" s="156"/>
      <c r="S372" s="156"/>
      <c r="T372" s="156"/>
      <c r="U372" s="157"/>
      <c r="V372" s="105"/>
      <c r="W372" s="156"/>
      <c r="X372" s="156"/>
      <c r="Y372" s="156"/>
      <c r="Z372" s="156"/>
      <c r="AA372" s="156"/>
      <c r="AB372" s="156"/>
      <c r="AC372" s="156"/>
      <c r="AD372" s="156"/>
      <c r="AE372" s="156"/>
      <c r="AF372" s="156"/>
      <c r="AG372" s="156"/>
      <c r="AH372" s="156"/>
      <c r="AI372" s="157"/>
      <c r="AJ372" s="105"/>
      <c r="AK372" s="105"/>
      <c r="AL372" s="105"/>
      <c r="AM372" s="105"/>
      <c r="AN372" s="157"/>
      <c r="AO372" s="105"/>
      <c r="AP372" s="105"/>
      <c r="AQ372" s="105"/>
      <c r="AR372" s="105"/>
      <c r="AS372" s="105"/>
      <c r="AT372" s="105"/>
      <c r="AU372" s="105"/>
      <c r="AV372" s="105"/>
      <c r="AW372" s="105"/>
      <c r="AX372" s="105"/>
      <c r="AY372" s="105"/>
      <c r="AZ372" s="105"/>
      <c r="BA372" s="105"/>
      <c r="BB372" s="105"/>
      <c r="BC372" s="105"/>
      <c r="BD372" s="105"/>
      <c r="BE372" s="105"/>
      <c r="BF372" s="105"/>
      <c r="BG372" s="105"/>
      <c r="BH372" s="105"/>
      <c r="BI372" s="105"/>
      <c r="BJ372" s="105"/>
      <c r="BK372" s="105"/>
      <c r="BL372" s="105"/>
      <c r="BM372" s="105"/>
      <c r="BN372" s="105"/>
      <c r="BO372" s="105"/>
      <c r="BP372" s="105"/>
      <c r="BQ372" s="105"/>
      <c r="BR372" s="105"/>
      <c r="BS372" s="105"/>
      <c r="BT372" s="105"/>
      <c r="BU372" s="105"/>
      <c r="BV372" s="105"/>
      <c r="BW372" s="105"/>
      <c r="BX372" s="105"/>
      <c r="BY372" s="105"/>
      <c r="BZ372" s="105"/>
      <c r="CA372" s="158"/>
      <c r="CB372" s="158"/>
      <c r="CC372" s="105" t="str">
        <f>IF($C372="","",AI372*$F$2)</f>
        <v/>
      </c>
      <c r="CD372" s="105" t="str">
        <f>IF($C372="","",U373*$F$2)</f>
        <v/>
      </c>
      <c r="CE372" s="158"/>
      <c r="CF372" s="105"/>
      <c r="CG372" s="156"/>
      <c r="CH372" s="156"/>
      <c r="CI372" s="156"/>
      <c r="CJ372" s="156"/>
      <c r="CK372" s="105"/>
      <c r="CL372" s="156"/>
      <c r="CM372" s="156"/>
      <c r="CN372" s="105"/>
    </row>
    <row r="373" ht="9.0" customHeight="1">
      <c r="A373" s="152">
        <f t="shared" si="22"/>
        <v>1</v>
      </c>
      <c r="B373" s="93"/>
      <c r="C373" s="99"/>
      <c r="D373" s="159"/>
      <c r="E373" s="160"/>
      <c r="F373" s="155"/>
      <c r="G373" s="105"/>
      <c r="H373" s="105"/>
      <c r="I373" s="156"/>
      <c r="J373" s="156"/>
      <c r="K373" s="156"/>
      <c r="L373" s="156"/>
      <c r="M373" s="156"/>
      <c r="N373" s="156"/>
      <c r="O373" s="156"/>
      <c r="P373" s="156"/>
      <c r="Q373" s="156"/>
      <c r="R373" s="156"/>
      <c r="S373" s="156"/>
      <c r="T373" s="156"/>
      <c r="U373" s="157"/>
      <c r="V373" s="105"/>
      <c r="W373" s="156"/>
      <c r="X373" s="156"/>
      <c r="Y373" s="156"/>
      <c r="Z373" s="156"/>
      <c r="AA373" s="156"/>
      <c r="AB373" s="156"/>
      <c r="AC373" s="156"/>
      <c r="AD373" s="156"/>
      <c r="AE373" s="156"/>
      <c r="AF373" s="156"/>
      <c r="AG373" s="156"/>
      <c r="AH373" s="156"/>
      <c r="AI373" s="157"/>
      <c r="AJ373" s="105"/>
      <c r="AK373" s="105"/>
      <c r="AL373" s="105"/>
      <c r="AM373" s="105"/>
      <c r="AN373" s="157"/>
      <c r="AO373" s="105"/>
      <c r="AP373" s="105"/>
      <c r="AQ373" s="105"/>
      <c r="AR373" s="105"/>
      <c r="AS373" s="105"/>
      <c r="AT373" s="105"/>
      <c r="AU373" s="105"/>
      <c r="AV373" s="105"/>
      <c r="AW373" s="105"/>
      <c r="AX373" s="105"/>
      <c r="AY373" s="105"/>
      <c r="AZ373" s="105"/>
      <c r="BA373" s="105"/>
      <c r="BB373" s="105"/>
      <c r="BC373" s="105"/>
      <c r="BD373" s="105"/>
      <c r="BE373" s="105"/>
      <c r="BF373" s="105"/>
      <c r="BG373" s="105"/>
      <c r="BH373" s="105"/>
      <c r="BI373" s="105"/>
      <c r="BJ373" s="105"/>
      <c r="BK373" s="105"/>
      <c r="BL373" s="105"/>
      <c r="BM373" s="105"/>
      <c r="BN373" s="105"/>
      <c r="BO373" s="105"/>
      <c r="BP373" s="105"/>
      <c r="BQ373" s="105"/>
      <c r="BR373" s="105"/>
      <c r="BS373" s="105"/>
      <c r="BT373" s="105"/>
      <c r="BU373" s="105"/>
      <c r="BV373" s="105"/>
      <c r="BW373" s="105"/>
      <c r="BX373" s="105"/>
      <c r="BY373" s="105"/>
      <c r="BZ373" s="105"/>
      <c r="CA373" s="158"/>
      <c r="CB373" s="158"/>
      <c r="CC373" s="158"/>
      <c r="CD373" s="158"/>
      <c r="CE373" s="158"/>
      <c r="CF373" s="105"/>
      <c r="CG373" s="156"/>
      <c r="CH373" s="156"/>
      <c r="CI373" s="156"/>
      <c r="CJ373" s="156"/>
      <c r="CK373" s="105"/>
      <c r="CL373" s="156"/>
      <c r="CM373" s="156"/>
      <c r="CN373" s="105"/>
    </row>
    <row r="374" ht="9.0" customHeight="1">
      <c r="A374" s="152">
        <f t="shared" si="22"/>
        <v>0</v>
      </c>
      <c r="B374" s="93"/>
      <c r="C374" s="99"/>
      <c r="D374" s="159"/>
      <c r="E374" s="160"/>
      <c r="F374" s="155"/>
      <c r="G374" s="105"/>
      <c r="H374" s="105"/>
      <c r="I374" s="156"/>
      <c r="J374" s="156"/>
      <c r="K374" s="156"/>
      <c r="L374" s="156"/>
      <c r="M374" s="156"/>
      <c r="N374" s="156"/>
      <c r="O374" s="156"/>
      <c r="P374" s="156"/>
      <c r="Q374" s="156"/>
      <c r="R374" s="156"/>
      <c r="S374" s="156"/>
      <c r="T374" s="156"/>
      <c r="U374" s="157"/>
      <c r="V374" s="105"/>
      <c r="W374" s="156"/>
      <c r="X374" s="156"/>
      <c r="Y374" s="156"/>
      <c r="Z374" s="156"/>
      <c r="AA374" s="156"/>
      <c r="AB374" s="156"/>
      <c r="AC374" s="156"/>
      <c r="AD374" s="156"/>
      <c r="AE374" s="156"/>
      <c r="AF374" s="156"/>
      <c r="AG374" s="156"/>
      <c r="AH374" s="156"/>
      <c r="AI374" s="157"/>
      <c r="AJ374" s="105"/>
      <c r="AK374" s="105"/>
      <c r="AL374" s="105"/>
      <c r="AM374" s="105"/>
      <c r="AN374" s="157"/>
      <c r="AO374" s="105"/>
      <c r="AP374" s="105"/>
      <c r="AQ374" s="105"/>
      <c r="AR374" s="105"/>
      <c r="AS374" s="105"/>
      <c r="AT374" s="105"/>
      <c r="AU374" s="105"/>
      <c r="AV374" s="105"/>
      <c r="AW374" s="105"/>
      <c r="AX374" s="105"/>
      <c r="AY374" s="105"/>
      <c r="AZ374" s="105"/>
      <c r="BA374" s="105"/>
      <c r="BB374" s="105"/>
      <c r="BC374" s="105"/>
      <c r="BD374" s="105"/>
      <c r="BE374" s="105"/>
      <c r="BF374" s="105"/>
      <c r="BG374" s="105"/>
      <c r="BH374" s="105"/>
      <c r="BI374" s="105"/>
      <c r="BJ374" s="105"/>
      <c r="BK374" s="105"/>
      <c r="BL374" s="105"/>
      <c r="BM374" s="105"/>
      <c r="BN374" s="105"/>
      <c r="BO374" s="105"/>
      <c r="BP374" s="105"/>
      <c r="BQ374" s="105"/>
      <c r="BR374" s="105"/>
      <c r="BS374" s="105"/>
      <c r="BT374" s="105"/>
      <c r="BU374" s="105"/>
      <c r="BV374" s="105"/>
      <c r="BW374" s="105"/>
      <c r="BX374" s="105"/>
      <c r="BY374" s="105"/>
      <c r="BZ374" s="105"/>
      <c r="CA374" s="158"/>
      <c r="CB374" s="158"/>
      <c r="CC374" s="105" t="str">
        <f>IF($C374="","",AI374*$F$2)</f>
        <v/>
      </c>
      <c r="CD374" s="105" t="str">
        <f>IF($C374="","",U375*$F$2)</f>
        <v/>
      </c>
      <c r="CE374" s="158"/>
      <c r="CF374" s="105"/>
      <c r="CG374" s="156"/>
      <c r="CH374" s="156"/>
      <c r="CI374" s="156"/>
      <c r="CJ374" s="156"/>
      <c r="CK374" s="105"/>
      <c r="CL374" s="156"/>
      <c r="CM374" s="156"/>
      <c r="CN374" s="105"/>
    </row>
    <row r="375" ht="9.0" customHeight="1">
      <c r="A375" s="152">
        <f t="shared" si="22"/>
        <v>0</v>
      </c>
      <c r="B375" s="93"/>
      <c r="C375" s="99"/>
      <c r="D375" s="159"/>
      <c r="E375" s="160"/>
      <c r="F375" s="155"/>
      <c r="G375" s="105"/>
      <c r="H375" s="105"/>
      <c r="I375" s="156"/>
      <c r="J375" s="156"/>
      <c r="K375" s="156"/>
      <c r="L375" s="156"/>
      <c r="M375" s="156"/>
      <c r="N375" s="156"/>
      <c r="O375" s="156"/>
      <c r="P375" s="156"/>
      <c r="Q375" s="156"/>
      <c r="R375" s="156"/>
      <c r="S375" s="156"/>
      <c r="T375" s="156"/>
      <c r="U375" s="157"/>
      <c r="V375" s="105"/>
      <c r="W375" s="156"/>
      <c r="X375" s="156"/>
      <c r="Y375" s="156"/>
      <c r="Z375" s="156"/>
      <c r="AA375" s="156"/>
      <c r="AB375" s="156"/>
      <c r="AC375" s="156"/>
      <c r="AD375" s="156"/>
      <c r="AE375" s="156"/>
      <c r="AF375" s="156"/>
      <c r="AG375" s="156"/>
      <c r="AH375" s="156"/>
      <c r="AI375" s="157"/>
      <c r="AJ375" s="105"/>
      <c r="AK375" s="105"/>
      <c r="AL375" s="105"/>
      <c r="AM375" s="105"/>
      <c r="AN375" s="157"/>
      <c r="AO375" s="105"/>
      <c r="AP375" s="105"/>
      <c r="AQ375" s="105"/>
      <c r="AR375" s="105"/>
      <c r="AS375" s="105"/>
      <c r="AT375" s="105"/>
      <c r="AU375" s="105"/>
      <c r="AV375" s="105"/>
      <c r="AW375" s="105"/>
      <c r="AX375" s="105"/>
      <c r="AY375" s="105"/>
      <c r="AZ375" s="105"/>
      <c r="BA375" s="105"/>
      <c r="BB375" s="105"/>
      <c r="BC375" s="105"/>
      <c r="BD375" s="105"/>
      <c r="BE375" s="105"/>
      <c r="BF375" s="105"/>
      <c r="BG375" s="105"/>
      <c r="BH375" s="105"/>
      <c r="BI375" s="105"/>
      <c r="BJ375" s="105"/>
      <c r="BK375" s="105"/>
      <c r="BL375" s="105"/>
      <c r="BM375" s="105"/>
      <c r="BN375" s="105"/>
      <c r="BO375" s="105"/>
      <c r="BP375" s="105"/>
      <c r="BQ375" s="105"/>
      <c r="BR375" s="105"/>
      <c r="BS375" s="105"/>
      <c r="BT375" s="105"/>
      <c r="BU375" s="105"/>
      <c r="BV375" s="105"/>
      <c r="BW375" s="105"/>
      <c r="BX375" s="105"/>
      <c r="BY375" s="105"/>
      <c r="BZ375" s="105"/>
      <c r="CA375" s="158"/>
      <c r="CB375" s="158"/>
      <c r="CC375" s="158"/>
      <c r="CD375" s="158"/>
      <c r="CE375" s="158"/>
      <c r="CF375" s="105"/>
      <c r="CG375" s="156"/>
      <c r="CH375" s="156"/>
      <c r="CI375" s="156"/>
      <c r="CJ375" s="156"/>
      <c r="CK375" s="105"/>
      <c r="CL375" s="156"/>
      <c r="CM375" s="156"/>
      <c r="CN375" s="105"/>
    </row>
    <row r="376" ht="9.0" customHeight="1">
      <c r="A376" s="152">
        <f t="shared" si="22"/>
        <v>1</v>
      </c>
      <c r="B376" s="93"/>
      <c r="C376" s="99"/>
      <c r="D376" s="159"/>
      <c r="E376" s="160"/>
      <c r="F376" s="155"/>
      <c r="G376" s="105"/>
      <c r="H376" s="105"/>
      <c r="I376" s="156"/>
      <c r="J376" s="156"/>
      <c r="K376" s="156"/>
      <c r="L376" s="156"/>
      <c r="M376" s="156"/>
      <c r="N376" s="156"/>
      <c r="O376" s="156"/>
      <c r="P376" s="156"/>
      <c r="Q376" s="156"/>
      <c r="R376" s="156"/>
      <c r="S376" s="156"/>
      <c r="T376" s="156"/>
      <c r="U376" s="157"/>
      <c r="V376" s="105"/>
      <c r="W376" s="156"/>
      <c r="X376" s="156"/>
      <c r="Y376" s="156"/>
      <c r="Z376" s="156"/>
      <c r="AA376" s="156"/>
      <c r="AB376" s="156"/>
      <c r="AC376" s="156"/>
      <c r="AD376" s="156"/>
      <c r="AE376" s="156"/>
      <c r="AF376" s="156"/>
      <c r="AG376" s="156"/>
      <c r="AH376" s="156"/>
      <c r="AI376" s="157"/>
      <c r="AJ376" s="105"/>
      <c r="AK376" s="105"/>
      <c r="AL376" s="105"/>
      <c r="AM376" s="105"/>
      <c r="AN376" s="157"/>
      <c r="AO376" s="105"/>
      <c r="AP376" s="105"/>
      <c r="AQ376" s="105"/>
      <c r="AR376" s="105"/>
      <c r="AS376" s="105"/>
      <c r="AT376" s="105"/>
      <c r="AU376" s="105"/>
      <c r="AV376" s="105"/>
      <c r="AW376" s="105"/>
      <c r="AX376" s="105"/>
      <c r="AY376" s="105"/>
      <c r="AZ376" s="105"/>
      <c r="BA376" s="105"/>
      <c r="BB376" s="105"/>
      <c r="BC376" s="105"/>
      <c r="BD376" s="105"/>
      <c r="BE376" s="105"/>
      <c r="BF376" s="105"/>
      <c r="BG376" s="105"/>
      <c r="BH376" s="105"/>
      <c r="BI376" s="105"/>
      <c r="BJ376" s="105"/>
      <c r="BK376" s="105"/>
      <c r="BL376" s="105"/>
      <c r="BM376" s="105"/>
      <c r="BN376" s="105"/>
      <c r="BO376" s="105"/>
      <c r="BP376" s="105"/>
      <c r="BQ376" s="105"/>
      <c r="BR376" s="105"/>
      <c r="BS376" s="105"/>
      <c r="BT376" s="105"/>
      <c r="BU376" s="105"/>
      <c r="BV376" s="105"/>
      <c r="BW376" s="105"/>
      <c r="BX376" s="105"/>
      <c r="BY376" s="105"/>
      <c r="BZ376" s="105"/>
      <c r="CA376" s="158"/>
      <c r="CB376" s="158"/>
      <c r="CC376" s="105" t="str">
        <f>IF($C376="","",AI376*$F$2)</f>
        <v/>
      </c>
      <c r="CD376" s="105" t="str">
        <f>IF($C376="","",U377*$F$2)</f>
        <v/>
      </c>
      <c r="CE376" s="158"/>
      <c r="CF376" s="105"/>
      <c r="CG376" s="156"/>
      <c r="CH376" s="156"/>
      <c r="CI376" s="156"/>
      <c r="CJ376" s="156"/>
      <c r="CK376" s="105"/>
      <c r="CL376" s="156"/>
      <c r="CM376" s="156"/>
      <c r="CN376" s="105"/>
    </row>
    <row r="377" ht="9.0" customHeight="1">
      <c r="A377" s="152">
        <f t="shared" si="22"/>
        <v>1</v>
      </c>
      <c r="B377" s="93"/>
      <c r="C377" s="99"/>
      <c r="D377" s="159"/>
      <c r="E377" s="160"/>
      <c r="F377" s="155"/>
      <c r="G377" s="105"/>
      <c r="H377" s="105"/>
      <c r="I377" s="156"/>
      <c r="J377" s="156"/>
      <c r="K377" s="156"/>
      <c r="L377" s="156"/>
      <c r="M377" s="156"/>
      <c r="N377" s="156"/>
      <c r="O377" s="156"/>
      <c r="P377" s="156"/>
      <c r="Q377" s="156"/>
      <c r="R377" s="156"/>
      <c r="S377" s="156"/>
      <c r="T377" s="156"/>
      <c r="U377" s="157"/>
      <c r="V377" s="105"/>
      <c r="W377" s="156"/>
      <c r="X377" s="156"/>
      <c r="Y377" s="156"/>
      <c r="Z377" s="156"/>
      <c r="AA377" s="156"/>
      <c r="AB377" s="156"/>
      <c r="AC377" s="156"/>
      <c r="AD377" s="156"/>
      <c r="AE377" s="156"/>
      <c r="AF377" s="156"/>
      <c r="AG377" s="156"/>
      <c r="AH377" s="156"/>
      <c r="AI377" s="157"/>
      <c r="AJ377" s="105"/>
      <c r="AK377" s="105"/>
      <c r="AL377" s="105"/>
      <c r="AM377" s="105"/>
      <c r="AN377" s="157"/>
      <c r="AO377" s="105"/>
      <c r="AP377" s="105"/>
      <c r="AQ377" s="105"/>
      <c r="AR377" s="105"/>
      <c r="AS377" s="105"/>
      <c r="AT377" s="105"/>
      <c r="AU377" s="105"/>
      <c r="AV377" s="105"/>
      <c r="AW377" s="105"/>
      <c r="AX377" s="105"/>
      <c r="AY377" s="105"/>
      <c r="AZ377" s="105"/>
      <c r="BA377" s="105"/>
      <c r="BB377" s="105"/>
      <c r="BC377" s="105"/>
      <c r="BD377" s="105"/>
      <c r="BE377" s="105"/>
      <c r="BF377" s="105"/>
      <c r="BG377" s="105"/>
      <c r="BH377" s="105"/>
      <c r="BI377" s="105"/>
      <c r="BJ377" s="105"/>
      <c r="BK377" s="105"/>
      <c r="BL377" s="105"/>
      <c r="BM377" s="105"/>
      <c r="BN377" s="105"/>
      <c r="BO377" s="105"/>
      <c r="BP377" s="105"/>
      <c r="BQ377" s="105"/>
      <c r="BR377" s="105"/>
      <c r="BS377" s="105"/>
      <c r="BT377" s="105"/>
      <c r="BU377" s="105"/>
      <c r="BV377" s="105"/>
      <c r="BW377" s="105"/>
      <c r="BX377" s="105"/>
      <c r="BY377" s="105"/>
      <c r="BZ377" s="105"/>
      <c r="CA377" s="158"/>
      <c r="CB377" s="158"/>
      <c r="CC377" s="158"/>
      <c r="CD377" s="158"/>
      <c r="CE377" s="158"/>
      <c r="CF377" s="105"/>
      <c r="CG377" s="156"/>
      <c r="CH377" s="156"/>
      <c r="CI377" s="156"/>
      <c r="CJ377" s="156"/>
      <c r="CK377" s="105"/>
      <c r="CL377" s="156"/>
      <c r="CM377" s="156"/>
      <c r="CN377" s="105"/>
    </row>
    <row r="378" ht="9.0" customHeight="1">
      <c r="A378" s="152">
        <f t="shared" si="22"/>
        <v>0</v>
      </c>
      <c r="B378" s="93"/>
      <c r="C378" s="99"/>
      <c r="D378" s="159"/>
      <c r="E378" s="160"/>
      <c r="F378" s="155"/>
      <c r="G378" s="105"/>
      <c r="H378" s="105"/>
      <c r="I378" s="156"/>
      <c r="J378" s="156"/>
      <c r="K378" s="156"/>
      <c r="L378" s="156"/>
      <c r="M378" s="156"/>
      <c r="N378" s="156"/>
      <c r="O378" s="156"/>
      <c r="P378" s="156"/>
      <c r="Q378" s="156"/>
      <c r="R378" s="156"/>
      <c r="S378" s="156"/>
      <c r="T378" s="156"/>
      <c r="U378" s="157"/>
      <c r="V378" s="105"/>
      <c r="W378" s="156"/>
      <c r="X378" s="156"/>
      <c r="Y378" s="156"/>
      <c r="Z378" s="156"/>
      <c r="AA378" s="156"/>
      <c r="AB378" s="156"/>
      <c r="AC378" s="156"/>
      <c r="AD378" s="156"/>
      <c r="AE378" s="156"/>
      <c r="AF378" s="156"/>
      <c r="AG378" s="156"/>
      <c r="AH378" s="156"/>
      <c r="AI378" s="157"/>
      <c r="AJ378" s="105"/>
      <c r="AK378" s="105"/>
      <c r="AL378" s="105"/>
      <c r="AM378" s="105"/>
      <c r="AN378" s="157"/>
      <c r="AO378" s="105"/>
      <c r="AP378" s="105"/>
      <c r="AQ378" s="105"/>
      <c r="AR378" s="105"/>
      <c r="AS378" s="105"/>
      <c r="AT378" s="105"/>
      <c r="AU378" s="105"/>
      <c r="AV378" s="105"/>
      <c r="AW378" s="105"/>
      <c r="AX378" s="105"/>
      <c r="AY378" s="105"/>
      <c r="AZ378" s="105"/>
      <c r="BA378" s="105"/>
      <c r="BB378" s="105"/>
      <c r="BC378" s="105"/>
      <c r="BD378" s="105"/>
      <c r="BE378" s="105"/>
      <c r="BF378" s="105"/>
      <c r="BG378" s="105"/>
      <c r="BH378" s="105"/>
      <c r="BI378" s="105"/>
      <c r="BJ378" s="105"/>
      <c r="BK378" s="105"/>
      <c r="BL378" s="105"/>
      <c r="BM378" s="105"/>
      <c r="BN378" s="105"/>
      <c r="BO378" s="105"/>
      <c r="BP378" s="105"/>
      <c r="BQ378" s="105"/>
      <c r="BR378" s="105"/>
      <c r="BS378" s="105"/>
      <c r="BT378" s="105"/>
      <c r="BU378" s="105"/>
      <c r="BV378" s="105"/>
      <c r="BW378" s="105"/>
      <c r="BX378" s="105"/>
      <c r="BY378" s="105"/>
      <c r="BZ378" s="105"/>
      <c r="CA378" s="158"/>
      <c r="CB378" s="158"/>
      <c r="CC378" s="105" t="str">
        <f>IF($C378="","",AI378*$F$2)</f>
        <v/>
      </c>
      <c r="CD378" s="105" t="str">
        <f>IF($C378="","",U379*$F$2)</f>
        <v/>
      </c>
      <c r="CE378" s="158"/>
      <c r="CF378" s="105"/>
      <c r="CG378" s="156"/>
      <c r="CH378" s="156"/>
      <c r="CI378" s="156"/>
      <c r="CJ378" s="156"/>
      <c r="CK378" s="105"/>
      <c r="CL378" s="156"/>
      <c r="CM378" s="156"/>
      <c r="CN378" s="105"/>
    </row>
    <row r="379" ht="9.0" customHeight="1">
      <c r="A379" s="152">
        <f t="shared" si="22"/>
        <v>0</v>
      </c>
      <c r="B379" s="93"/>
      <c r="C379" s="99"/>
      <c r="D379" s="159"/>
      <c r="E379" s="160"/>
      <c r="F379" s="155"/>
      <c r="G379" s="105"/>
      <c r="H379" s="105"/>
      <c r="I379" s="156"/>
      <c r="J379" s="156"/>
      <c r="K379" s="156"/>
      <c r="L379" s="156"/>
      <c r="M379" s="156"/>
      <c r="N379" s="156"/>
      <c r="O379" s="156"/>
      <c r="P379" s="156"/>
      <c r="Q379" s="156"/>
      <c r="R379" s="156"/>
      <c r="S379" s="156"/>
      <c r="T379" s="156"/>
      <c r="U379" s="157"/>
      <c r="V379" s="105"/>
      <c r="W379" s="156"/>
      <c r="X379" s="156"/>
      <c r="Y379" s="156"/>
      <c r="Z379" s="156"/>
      <c r="AA379" s="156"/>
      <c r="AB379" s="156"/>
      <c r="AC379" s="156"/>
      <c r="AD379" s="156"/>
      <c r="AE379" s="156"/>
      <c r="AF379" s="156"/>
      <c r="AG379" s="156"/>
      <c r="AH379" s="156"/>
      <c r="AI379" s="157"/>
      <c r="AJ379" s="105"/>
      <c r="AK379" s="105"/>
      <c r="AL379" s="105"/>
      <c r="AM379" s="105"/>
      <c r="AN379" s="157"/>
      <c r="AO379" s="105"/>
      <c r="AP379" s="105"/>
      <c r="AQ379" s="105"/>
      <c r="AR379" s="105"/>
      <c r="AS379" s="105"/>
      <c r="AT379" s="105"/>
      <c r="AU379" s="105"/>
      <c r="AV379" s="105"/>
      <c r="AW379" s="105"/>
      <c r="AX379" s="105"/>
      <c r="AY379" s="105"/>
      <c r="AZ379" s="105"/>
      <c r="BA379" s="105"/>
      <c r="BB379" s="105"/>
      <c r="BC379" s="105"/>
      <c r="BD379" s="105"/>
      <c r="BE379" s="105"/>
      <c r="BF379" s="105"/>
      <c r="BG379" s="105"/>
      <c r="BH379" s="105"/>
      <c r="BI379" s="105"/>
      <c r="BJ379" s="105"/>
      <c r="BK379" s="105"/>
      <c r="BL379" s="105"/>
      <c r="BM379" s="105"/>
      <c r="BN379" s="105"/>
      <c r="BO379" s="105"/>
      <c r="BP379" s="105"/>
      <c r="BQ379" s="105"/>
      <c r="BR379" s="105"/>
      <c r="BS379" s="105"/>
      <c r="BT379" s="105"/>
      <c r="BU379" s="105"/>
      <c r="BV379" s="105"/>
      <c r="BW379" s="105"/>
      <c r="BX379" s="105"/>
      <c r="BY379" s="105"/>
      <c r="BZ379" s="105"/>
      <c r="CA379" s="158"/>
      <c r="CB379" s="158"/>
      <c r="CC379" s="158"/>
      <c r="CD379" s="158"/>
      <c r="CE379" s="158"/>
      <c r="CF379" s="105"/>
      <c r="CG379" s="156"/>
      <c r="CH379" s="156"/>
      <c r="CI379" s="156"/>
      <c r="CJ379" s="156"/>
      <c r="CK379" s="105"/>
      <c r="CL379" s="156"/>
      <c r="CM379" s="156"/>
      <c r="CN379" s="105"/>
    </row>
    <row r="380" ht="9.0" customHeight="1">
      <c r="A380" s="152">
        <f t="shared" si="22"/>
        <v>1</v>
      </c>
      <c r="B380" s="93"/>
      <c r="C380" s="99"/>
      <c r="D380" s="159"/>
      <c r="E380" s="160"/>
      <c r="F380" s="155"/>
      <c r="G380" s="105"/>
      <c r="H380" s="105"/>
      <c r="I380" s="156"/>
      <c r="J380" s="156"/>
      <c r="K380" s="156"/>
      <c r="L380" s="156"/>
      <c r="M380" s="156"/>
      <c r="N380" s="156"/>
      <c r="O380" s="156"/>
      <c r="P380" s="156"/>
      <c r="Q380" s="156"/>
      <c r="R380" s="156"/>
      <c r="S380" s="156"/>
      <c r="T380" s="156"/>
      <c r="U380" s="157"/>
      <c r="V380" s="105"/>
      <c r="W380" s="156"/>
      <c r="X380" s="156"/>
      <c r="Y380" s="156"/>
      <c r="Z380" s="156"/>
      <c r="AA380" s="156"/>
      <c r="AB380" s="156"/>
      <c r="AC380" s="156"/>
      <c r="AD380" s="156"/>
      <c r="AE380" s="156"/>
      <c r="AF380" s="156"/>
      <c r="AG380" s="156"/>
      <c r="AH380" s="156"/>
      <c r="AI380" s="157"/>
      <c r="AJ380" s="105"/>
      <c r="AK380" s="105"/>
      <c r="AL380" s="105"/>
      <c r="AM380" s="105"/>
      <c r="AN380" s="157"/>
      <c r="AO380" s="105"/>
      <c r="AP380" s="105"/>
      <c r="AQ380" s="105"/>
      <c r="AR380" s="105"/>
      <c r="AS380" s="105"/>
      <c r="AT380" s="105"/>
      <c r="AU380" s="105"/>
      <c r="AV380" s="105"/>
      <c r="AW380" s="105"/>
      <c r="AX380" s="105"/>
      <c r="AY380" s="105"/>
      <c r="AZ380" s="105"/>
      <c r="BA380" s="105"/>
      <c r="BB380" s="105"/>
      <c r="BC380" s="105"/>
      <c r="BD380" s="105"/>
      <c r="BE380" s="105"/>
      <c r="BF380" s="105"/>
      <c r="BG380" s="105"/>
      <c r="BH380" s="105"/>
      <c r="BI380" s="105"/>
      <c r="BJ380" s="105"/>
      <c r="BK380" s="105"/>
      <c r="BL380" s="105"/>
      <c r="BM380" s="105"/>
      <c r="BN380" s="105"/>
      <c r="BO380" s="105"/>
      <c r="BP380" s="105"/>
      <c r="BQ380" s="105"/>
      <c r="BR380" s="105"/>
      <c r="BS380" s="105"/>
      <c r="BT380" s="105"/>
      <c r="BU380" s="105"/>
      <c r="BV380" s="105"/>
      <c r="BW380" s="105"/>
      <c r="BX380" s="105"/>
      <c r="BY380" s="105"/>
      <c r="BZ380" s="105"/>
      <c r="CA380" s="158"/>
      <c r="CB380" s="158"/>
      <c r="CC380" s="105" t="str">
        <f>IF($C380="","",AI380*$F$2)</f>
        <v/>
      </c>
      <c r="CD380" s="105" t="str">
        <f>IF($C380="","",U381*$F$2)</f>
        <v/>
      </c>
      <c r="CE380" s="158"/>
      <c r="CF380" s="105"/>
      <c r="CG380" s="156"/>
      <c r="CH380" s="156"/>
      <c r="CI380" s="156"/>
      <c r="CJ380" s="156"/>
      <c r="CK380" s="105"/>
      <c r="CL380" s="156"/>
      <c r="CM380" s="156"/>
      <c r="CN380" s="105"/>
    </row>
    <row r="381" ht="9.0" customHeight="1">
      <c r="A381" s="152">
        <f t="shared" si="22"/>
        <v>1</v>
      </c>
      <c r="B381" s="93"/>
      <c r="C381" s="99"/>
      <c r="D381" s="159"/>
      <c r="E381" s="160"/>
      <c r="F381" s="155"/>
      <c r="G381" s="105"/>
      <c r="H381" s="105"/>
      <c r="I381" s="156"/>
      <c r="J381" s="156"/>
      <c r="K381" s="156"/>
      <c r="L381" s="156"/>
      <c r="M381" s="156"/>
      <c r="N381" s="156"/>
      <c r="O381" s="156"/>
      <c r="P381" s="156"/>
      <c r="Q381" s="156"/>
      <c r="R381" s="156"/>
      <c r="S381" s="156"/>
      <c r="T381" s="156"/>
      <c r="U381" s="157"/>
      <c r="V381" s="105"/>
      <c r="W381" s="156"/>
      <c r="X381" s="156"/>
      <c r="Y381" s="156"/>
      <c r="Z381" s="156"/>
      <c r="AA381" s="156"/>
      <c r="AB381" s="156"/>
      <c r="AC381" s="156"/>
      <c r="AD381" s="156"/>
      <c r="AE381" s="156"/>
      <c r="AF381" s="156"/>
      <c r="AG381" s="156"/>
      <c r="AH381" s="156"/>
      <c r="AI381" s="157"/>
      <c r="AJ381" s="105"/>
      <c r="AK381" s="105"/>
      <c r="AL381" s="105"/>
      <c r="AM381" s="105"/>
      <c r="AN381" s="157"/>
      <c r="AO381" s="105"/>
      <c r="AP381" s="105"/>
      <c r="AQ381" s="105"/>
      <c r="AR381" s="105"/>
      <c r="AS381" s="105"/>
      <c r="AT381" s="105"/>
      <c r="AU381" s="105"/>
      <c r="AV381" s="105"/>
      <c r="AW381" s="105"/>
      <c r="AX381" s="105"/>
      <c r="AY381" s="105"/>
      <c r="AZ381" s="105"/>
      <c r="BA381" s="105"/>
      <c r="BB381" s="105"/>
      <c r="BC381" s="105"/>
      <c r="BD381" s="105"/>
      <c r="BE381" s="105"/>
      <c r="BF381" s="105"/>
      <c r="BG381" s="105"/>
      <c r="BH381" s="105"/>
      <c r="BI381" s="105"/>
      <c r="BJ381" s="105"/>
      <c r="BK381" s="105"/>
      <c r="BL381" s="105"/>
      <c r="BM381" s="105"/>
      <c r="BN381" s="105"/>
      <c r="BO381" s="105"/>
      <c r="BP381" s="105"/>
      <c r="BQ381" s="105"/>
      <c r="BR381" s="105"/>
      <c r="BS381" s="105"/>
      <c r="BT381" s="105"/>
      <c r="BU381" s="105"/>
      <c r="BV381" s="105"/>
      <c r="BW381" s="105"/>
      <c r="BX381" s="105"/>
      <c r="BY381" s="105"/>
      <c r="BZ381" s="105"/>
      <c r="CA381" s="158"/>
      <c r="CB381" s="158"/>
      <c r="CC381" s="158"/>
      <c r="CD381" s="158"/>
      <c r="CE381" s="158"/>
      <c r="CF381" s="105"/>
      <c r="CG381" s="156"/>
      <c r="CH381" s="156"/>
      <c r="CI381" s="156"/>
      <c r="CJ381" s="156"/>
      <c r="CK381" s="105"/>
      <c r="CL381" s="156"/>
      <c r="CM381" s="156"/>
      <c r="CN381" s="105"/>
    </row>
    <row r="382" ht="9.0" customHeight="1">
      <c r="A382" s="152">
        <f t="shared" si="22"/>
        <v>0</v>
      </c>
      <c r="B382" s="93"/>
      <c r="C382" s="99"/>
      <c r="D382" s="159"/>
      <c r="E382" s="160"/>
      <c r="F382" s="155"/>
      <c r="G382" s="105"/>
      <c r="H382" s="105"/>
      <c r="I382" s="156"/>
      <c r="J382" s="156"/>
      <c r="K382" s="156"/>
      <c r="L382" s="156"/>
      <c r="M382" s="156"/>
      <c r="N382" s="156"/>
      <c r="O382" s="156"/>
      <c r="P382" s="156"/>
      <c r="Q382" s="156"/>
      <c r="R382" s="156"/>
      <c r="S382" s="156"/>
      <c r="T382" s="156"/>
      <c r="U382" s="157"/>
      <c r="V382" s="105"/>
      <c r="W382" s="156"/>
      <c r="X382" s="156"/>
      <c r="Y382" s="156"/>
      <c r="Z382" s="156"/>
      <c r="AA382" s="156"/>
      <c r="AB382" s="156"/>
      <c r="AC382" s="156"/>
      <c r="AD382" s="156"/>
      <c r="AE382" s="156"/>
      <c r="AF382" s="156"/>
      <c r="AG382" s="156"/>
      <c r="AH382" s="156"/>
      <c r="AI382" s="157"/>
      <c r="AJ382" s="105"/>
      <c r="AK382" s="105"/>
      <c r="AL382" s="105"/>
      <c r="AM382" s="105"/>
      <c r="AN382" s="157"/>
      <c r="AO382" s="105"/>
      <c r="AP382" s="105"/>
      <c r="AQ382" s="105"/>
      <c r="AR382" s="105"/>
      <c r="AS382" s="105"/>
      <c r="AT382" s="105"/>
      <c r="AU382" s="105"/>
      <c r="AV382" s="105"/>
      <c r="AW382" s="105"/>
      <c r="AX382" s="105"/>
      <c r="AY382" s="105"/>
      <c r="AZ382" s="105"/>
      <c r="BA382" s="105"/>
      <c r="BB382" s="105"/>
      <c r="BC382" s="105"/>
      <c r="BD382" s="105"/>
      <c r="BE382" s="105"/>
      <c r="BF382" s="105"/>
      <c r="BG382" s="105"/>
      <c r="BH382" s="105"/>
      <c r="BI382" s="105"/>
      <c r="BJ382" s="105"/>
      <c r="BK382" s="105"/>
      <c r="BL382" s="105"/>
      <c r="BM382" s="105"/>
      <c r="BN382" s="105"/>
      <c r="BO382" s="105"/>
      <c r="BP382" s="105"/>
      <c r="BQ382" s="105"/>
      <c r="BR382" s="105"/>
      <c r="BS382" s="105"/>
      <c r="BT382" s="105"/>
      <c r="BU382" s="105"/>
      <c r="BV382" s="105"/>
      <c r="BW382" s="105"/>
      <c r="BX382" s="105"/>
      <c r="BY382" s="105"/>
      <c r="BZ382" s="105"/>
      <c r="CA382" s="158"/>
      <c r="CB382" s="158"/>
      <c r="CC382" s="105" t="str">
        <f>IF($C382="","",AI382*$F$2)</f>
        <v/>
      </c>
      <c r="CD382" s="105" t="str">
        <f>IF($C382="","",U383*$F$2)</f>
        <v/>
      </c>
      <c r="CE382" s="158"/>
      <c r="CF382" s="105"/>
      <c r="CG382" s="156"/>
      <c r="CH382" s="156"/>
      <c r="CI382" s="156"/>
      <c r="CJ382" s="156"/>
      <c r="CK382" s="105"/>
      <c r="CL382" s="156"/>
      <c r="CM382" s="156"/>
      <c r="CN382" s="105"/>
    </row>
    <row r="383" ht="9.0" customHeight="1">
      <c r="A383" s="152">
        <f t="shared" si="22"/>
        <v>0</v>
      </c>
      <c r="B383" s="93"/>
      <c r="C383" s="99"/>
      <c r="D383" s="159"/>
      <c r="E383" s="160"/>
      <c r="F383" s="155"/>
      <c r="G383" s="105"/>
      <c r="H383" s="105"/>
      <c r="I383" s="156"/>
      <c r="J383" s="156"/>
      <c r="K383" s="156"/>
      <c r="L383" s="156"/>
      <c r="M383" s="156"/>
      <c r="N383" s="156"/>
      <c r="O383" s="156"/>
      <c r="P383" s="156"/>
      <c r="Q383" s="156"/>
      <c r="R383" s="156"/>
      <c r="S383" s="156"/>
      <c r="T383" s="156"/>
      <c r="U383" s="157"/>
      <c r="V383" s="105"/>
      <c r="W383" s="156"/>
      <c r="X383" s="156"/>
      <c r="Y383" s="156"/>
      <c r="Z383" s="156"/>
      <c r="AA383" s="156"/>
      <c r="AB383" s="156"/>
      <c r="AC383" s="156"/>
      <c r="AD383" s="156"/>
      <c r="AE383" s="156"/>
      <c r="AF383" s="156"/>
      <c r="AG383" s="156"/>
      <c r="AH383" s="156"/>
      <c r="AI383" s="157"/>
      <c r="AJ383" s="105"/>
      <c r="AK383" s="105"/>
      <c r="AL383" s="105"/>
      <c r="AM383" s="105"/>
      <c r="AN383" s="157"/>
      <c r="AO383" s="105"/>
      <c r="AP383" s="105"/>
      <c r="AQ383" s="105"/>
      <c r="AR383" s="105"/>
      <c r="AS383" s="105"/>
      <c r="AT383" s="105"/>
      <c r="AU383" s="105"/>
      <c r="AV383" s="105"/>
      <c r="AW383" s="105"/>
      <c r="AX383" s="105"/>
      <c r="AY383" s="105"/>
      <c r="AZ383" s="105"/>
      <c r="BA383" s="105"/>
      <c r="BB383" s="105"/>
      <c r="BC383" s="105"/>
      <c r="BD383" s="105"/>
      <c r="BE383" s="105"/>
      <c r="BF383" s="105"/>
      <c r="BG383" s="105"/>
      <c r="BH383" s="105"/>
      <c r="BI383" s="105"/>
      <c r="BJ383" s="105"/>
      <c r="BK383" s="105"/>
      <c r="BL383" s="105"/>
      <c r="BM383" s="105"/>
      <c r="BN383" s="105"/>
      <c r="BO383" s="105"/>
      <c r="BP383" s="105"/>
      <c r="BQ383" s="105"/>
      <c r="BR383" s="105"/>
      <c r="BS383" s="105"/>
      <c r="BT383" s="105"/>
      <c r="BU383" s="105"/>
      <c r="BV383" s="105"/>
      <c r="BW383" s="105"/>
      <c r="BX383" s="105"/>
      <c r="BY383" s="105"/>
      <c r="BZ383" s="105"/>
      <c r="CA383" s="158"/>
      <c r="CB383" s="158"/>
      <c r="CC383" s="158"/>
      <c r="CD383" s="158"/>
      <c r="CE383" s="158"/>
      <c r="CF383" s="105"/>
      <c r="CG383" s="156"/>
      <c r="CH383" s="156"/>
      <c r="CI383" s="156"/>
      <c r="CJ383" s="156"/>
      <c r="CK383" s="105"/>
      <c r="CL383" s="156"/>
      <c r="CM383" s="156"/>
      <c r="CN383" s="105"/>
    </row>
    <row r="384" ht="9.0" customHeight="1">
      <c r="A384" s="152">
        <f t="shared" si="22"/>
        <v>1</v>
      </c>
      <c r="B384" s="93"/>
      <c r="C384" s="99"/>
      <c r="D384" s="159"/>
      <c r="E384" s="160"/>
      <c r="F384" s="155"/>
      <c r="G384" s="105"/>
      <c r="H384" s="105"/>
      <c r="I384" s="156"/>
      <c r="J384" s="156"/>
      <c r="K384" s="156"/>
      <c r="L384" s="156"/>
      <c r="M384" s="156"/>
      <c r="N384" s="156"/>
      <c r="O384" s="156"/>
      <c r="P384" s="156"/>
      <c r="Q384" s="156"/>
      <c r="R384" s="156"/>
      <c r="S384" s="156"/>
      <c r="T384" s="156"/>
      <c r="U384" s="157"/>
      <c r="V384" s="105"/>
      <c r="W384" s="156"/>
      <c r="X384" s="156"/>
      <c r="Y384" s="156"/>
      <c r="Z384" s="156"/>
      <c r="AA384" s="156"/>
      <c r="AB384" s="156"/>
      <c r="AC384" s="156"/>
      <c r="AD384" s="156"/>
      <c r="AE384" s="156"/>
      <c r="AF384" s="156"/>
      <c r="AG384" s="156"/>
      <c r="AH384" s="156"/>
      <c r="AI384" s="157"/>
      <c r="AJ384" s="105"/>
      <c r="AK384" s="105"/>
      <c r="AL384" s="105"/>
      <c r="AM384" s="105"/>
      <c r="AN384" s="157"/>
      <c r="AO384" s="105"/>
      <c r="AP384" s="105"/>
      <c r="AQ384" s="105"/>
      <c r="AR384" s="105"/>
      <c r="AS384" s="105"/>
      <c r="AT384" s="105"/>
      <c r="AU384" s="105"/>
      <c r="AV384" s="105"/>
      <c r="AW384" s="105"/>
      <c r="AX384" s="105"/>
      <c r="AY384" s="105"/>
      <c r="AZ384" s="105"/>
      <c r="BA384" s="105"/>
      <c r="BB384" s="105"/>
      <c r="BC384" s="105"/>
      <c r="BD384" s="105"/>
      <c r="BE384" s="105"/>
      <c r="BF384" s="105"/>
      <c r="BG384" s="105"/>
      <c r="BH384" s="105"/>
      <c r="BI384" s="105"/>
      <c r="BJ384" s="105"/>
      <c r="BK384" s="105"/>
      <c r="BL384" s="105"/>
      <c r="BM384" s="105"/>
      <c r="BN384" s="105"/>
      <c r="BO384" s="105"/>
      <c r="BP384" s="105"/>
      <c r="BQ384" s="105"/>
      <c r="BR384" s="105"/>
      <c r="BS384" s="105"/>
      <c r="BT384" s="105"/>
      <c r="BU384" s="105"/>
      <c r="BV384" s="105"/>
      <c r="BW384" s="105"/>
      <c r="BX384" s="105"/>
      <c r="BY384" s="105"/>
      <c r="BZ384" s="105"/>
      <c r="CA384" s="158"/>
      <c r="CB384" s="158"/>
      <c r="CC384" s="105" t="str">
        <f>IF($C384="","",AI384*$F$2)</f>
        <v/>
      </c>
      <c r="CD384" s="105" t="str">
        <f>IF($C384="","",U385*$F$2)</f>
        <v/>
      </c>
      <c r="CE384" s="158"/>
      <c r="CF384" s="105"/>
      <c r="CG384" s="156"/>
      <c r="CH384" s="156"/>
      <c r="CI384" s="156"/>
      <c r="CJ384" s="156"/>
      <c r="CK384" s="105"/>
      <c r="CL384" s="156"/>
      <c r="CM384" s="156"/>
      <c r="CN384" s="105"/>
    </row>
    <row r="385" ht="9.0" customHeight="1">
      <c r="A385" s="152">
        <f t="shared" si="22"/>
        <v>1</v>
      </c>
      <c r="B385" s="93"/>
      <c r="C385" s="99"/>
      <c r="D385" s="159"/>
      <c r="E385" s="160"/>
      <c r="F385" s="155"/>
      <c r="G385" s="105"/>
      <c r="H385" s="105"/>
      <c r="I385" s="156"/>
      <c r="J385" s="156"/>
      <c r="K385" s="156"/>
      <c r="L385" s="156"/>
      <c r="M385" s="156"/>
      <c r="N385" s="156"/>
      <c r="O385" s="156"/>
      <c r="P385" s="156"/>
      <c r="Q385" s="156"/>
      <c r="R385" s="156"/>
      <c r="S385" s="156"/>
      <c r="T385" s="156"/>
      <c r="U385" s="157"/>
      <c r="V385" s="105"/>
      <c r="W385" s="156"/>
      <c r="X385" s="156"/>
      <c r="Y385" s="156"/>
      <c r="Z385" s="156"/>
      <c r="AA385" s="156"/>
      <c r="AB385" s="156"/>
      <c r="AC385" s="156"/>
      <c r="AD385" s="156"/>
      <c r="AE385" s="156"/>
      <c r="AF385" s="156"/>
      <c r="AG385" s="156"/>
      <c r="AH385" s="156"/>
      <c r="AI385" s="157"/>
      <c r="AJ385" s="105"/>
      <c r="AK385" s="105"/>
      <c r="AL385" s="105"/>
      <c r="AM385" s="105"/>
      <c r="AN385" s="157"/>
      <c r="AO385" s="105"/>
      <c r="AP385" s="105"/>
      <c r="AQ385" s="105"/>
      <c r="AR385" s="105"/>
      <c r="AS385" s="105"/>
      <c r="AT385" s="105"/>
      <c r="AU385" s="105"/>
      <c r="AV385" s="105"/>
      <c r="AW385" s="105"/>
      <c r="AX385" s="105"/>
      <c r="AY385" s="105"/>
      <c r="AZ385" s="105"/>
      <c r="BA385" s="105"/>
      <c r="BB385" s="105"/>
      <c r="BC385" s="105"/>
      <c r="BD385" s="105"/>
      <c r="BE385" s="105"/>
      <c r="BF385" s="105"/>
      <c r="BG385" s="105"/>
      <c r="BH385" s="105"/>
      <c r="BI385" s="105"/>
      <c r="BJ385" s="105"/>
      <c r="BK385" s="105"/>
      <c r="BL385" s="105"/>
      <c r="BM385" s="105"/>
      <c r="BN385" s="105"/>
      <c r="BO385" s="105"/>
      <c r="BP385" s="105"/>
      <c r="BQ385" s="105"/>
      <c r="BR385" s="105"/>
      <c r="BS385" s="105"/>
      <c r="BT385" s="105"/>
      <c r="BU385" s="105"/>
      <c r="BV385" s="105"/>
      <c r="BW385" s="105"/>
      <c r="BX385" s="105"/>
      <c r="BY385" s="105"/>
      <c r="BZ385" s="105"/>
      <c r="CA385" s="158"/>
      <c r="CB385" s="158"/>
      <c r="CC385" s="158"/>
      <c r="CD385" s="158"/>
      <c r="CE385" s="158"/>
      <c r="CF385" s="105"/>
      <c r="CG385" s="156"/>
      <c r="CH385" s="156"/>
      <c r="CI385" s="156"/>
      <c r="CJ385" s="156"/>
      <c r="CK385" s="105"/>
      <c r="CL385" s="156"/>
      <c r="CM385" s="156"/>
      <c r="CN385" s="105"/>
    </row>
    <row r="386" ht="9.0" customHeight="1">
      <c r="A386" s="152">
        <f t="shared" si="22"/>
        <v>0</v>
      </c>
      <c r="B386" s="93"/>
      <c r="C386" s="99"/>
      <c r="D386" s="159"/>
      <c r="E386" s="160"/>
      <c r="F386" s="155"/>
      <c r="G386" s="105"/>
      <c r="H386" s="105"/>
      <c r="I386" s="156"/>
      <c r="J386" s="156"/>
      <c r="K386" s="156"/>
      <c r="L386" s="156"/>
      <c r="M386" s="156"/>
      <c r="N386" s="156"/>
      <c r="O386" s="156"/>
      <c r="P386" s="156"/>
      <c r="Q386" s="156"/>
      <c r="R386" s="156"/>
      <c r="S386" s="156"/>
      <c r="T386" s="156"/>
      <c r="U386" s="157"/>
      <c r="V386" s="105"/>
      <c r="W386" s="156"/>
      <c r="X386" s="156"/>
      <c r="Y386" s="156"/>
      <c r="Z386" s="156"/>
      <c r="AA386" s="156"/>
      <c r="AB386" s="156"/>
      <c r="AC386" s="156"/>
      <c r="AD386" s="156"/>
      <c r="AE386" s="156"/>
      <c r="AF386" s="156"/>
      <c r="AG386" s="156"/>
      <c r="AH386" s="156"/>
      <c r="AI386" s="157"/>
      <c r="AJ386" s="105"/>
      <c r="AK386" s="105"/>
      <c r="AL386" s="105"/>
      <c r="AM386" s="105"/>
      <c r="AN386" s="157"/>
      <c r="AO386" s="105"/>
      <c r="AP386" s="105"/>
      <c r="AQ386" s="105"/>
      <c r="AR386" s="105"/>
      <c r="AS386" s="105"/>
      <c r="AT386" s="105"/>
      <c r="AU386" s="105"/>
      <c r="AV386" s="105"/>
      <c r="AW386" s="105"/>
      <c r="AX386" s="105"/>
      <c r="AY386" s="105"/>
      <c r="AZ386" s="105"/>
      <c r="BA386" s="105"/>
      <c r="BB386" s="105"/>
      <c r="BC386" s="105"/>
      <c r="BD386" s="105"/>
      <c r="BE386" s="105"/>
      <c r="BF386" s="105"/>
      <c r="BG386" s="105"/>
      <c r="BH386" s="105"/>
      <c r="BI386" s="105"/>
      <c r="BJ386" s="105"/>
      <c r="BK386" s="105"/>
      <c r="BL386" s="105"/>
      <c r="BM386" s="105"/>
      <c r="BN386" s="105"/>
      <c r="BO386" s="105"/>
      <c r="BP386" s="105"/>
      <c r="BQ386" s="105"/>
      <c r="BR386" s="105"/>
      <c r="BS386" s="105"/>
      <c r="BT386" s="105"/>
      <c r="BU386" s="105"/>
      <c r="BV386" s="105"/>
      <c r="BW386" s="105"/>
      <c r="BX386" s="105"/>
      <c r="BY386" s="105"/>
      <c r="BZ386" s="105"/>
      <c r="CA386" s="158"/>
      <c r="CB386" s="158"/>
      <c r="CC386" s="105" t="str">
        <f>IF($C386="","",AI386*$F$2)</f>
        <v/>
      </c>
      <c r="CD386" s="105" t="str">
        <f>IF($C386="","",U387*$F$2)</f>
        <v/>
      </c>
      <c r="CE386" s="158"/>
      <c r="CF386" s="105"/>
      <c r="CG386" s="156"/>
      <c r="CH386" s="156"/>
      <c r="CI386" s="156"/>
      <c r="CJ386" s="156"/>
      <c r="CK386" s="105"/>
      <c r="CL386" s="156"/>
      <c r="CM386" s="156"/>
      <c r="CN386" s="105"/>
    </row>
    <row r="387" ht="9.0" customHeight="1">
      <c r="A387" s="152">
        <f t="shared" si="22"/>
        <v>0</v>
      </c>
      <c r="B387" s="93"/>
      <c r="C387" s="99"/>
      <c r="D387" s="159"/>
      <c r="E387" s="160"/>
      <c r="F387" s="155"/>
      <c r="G387" s="105"/>
      <c r="H387" s="105"/>
      <c r="I387" s="156"/>
      <c r="J387" s="156"/>
      <c r="K387" s="156"/>
      <c r="L387" s="156"/>
      <c r="M387" s="156"/>
      <c r="N387" s="156"/>
      <c r="O387" s="156"/>
      <c r="P387" s="156"/>
      <c r="Q387" s="156"/>
      <c r="R387" s="156"/>
      <c r="S387" s="156"/>
      <c r="T387" s="156"/>
      <c r="U387" s="157"/>
      <c r="V387" s="105"/>
      <c r="W387" s="156"/>
      <c r="X387" s="156"/>
      <c r="Y387" s="156"/>
      <c r="Z387" s="156"/>
      <c r="AA387" s="156"/>
      <c r="AB387" s="156"/>
      <c r="AC387" s="156"/>
      <c r="AD387" s="156"/>
      <c r="AE387" s="156"/>
      <c r="AF387" s="156"/>
      <c r="AG387" s="156"/>
      <c r="AH387" s="156"/>
      <c r="AI387" s="157"/>
      <c r="AJ387" s="105"/>
      <c r="AK387" s="105"/>
      <c r="AL387" s="105"/>
      <c r="AM387" s="105"/>
      <c r="AN387" s="157"/>
      <c r="AO387" s="105"/>
      <c r="AP387" s="105"/>
      <c r="AQ387" s="105"/>
      <c r="AR387" s="105"/>
      <c r="AS387" s="105"/>
      <c r="AT387" s="105"/>
      <c r="AU387" s="105"/>
      <c r="AV387" s="105"/>
      <c r="AW387" s="105"/>
      <c r="AX387" s="105"/>
      <c r="AY387" s="105"/>
      <c r="AZ387" s="105"/>
      <c r="BA387" s="105"/>
      <c r="BB387" s="105"/>
      <c r="BC387" s="105"/>
      <c r="BD387" s="105"/>
      <c r="BE387" s="105"/>
      <c r="BF387" s="105"/>
      <c r="BG387" s="105"/>
      <c r="BH387" s="105"/>
      <c r="BI387" s="105"/>
      <c r="BJ387" s="105"/>
      <c r="BK387" s="105"/>
      <c r="BL387" s="105"/>
      <c r="BM387" s="105"/>
      <c r="BN387" s="105"/>
      <c r="BO387" s="105"/>
      <c r="BP387" s="105"/>
      <c r="BQ387" s="105"/>
      <c r="BR387" s="105"/>
      <c r="BS387" s="105"/>
      <c r="BT387" s="105"/>
      <c r="BU387" s="105"/>
      <c r="BV387" s="105"/>
      <c r="BW387" s="105"/>
      <c r="BX387" s="105"/>
      <c r="BY387" s="105"/>
      <c r="BZ387" s="105"/>
      <c r="CA387" s="158"/>
      <c r="CB387" s="158"/>
      <c r="CC387" s="158"/>
      <c r="CD387" s="158"/>
      <c r="CE387" s="158"/>
      <c r="CF387" s="105"/>
      <c r="CG387" s="156"/>
      <c r="CH387" s="156"/>
      <c r="CI387" s="156"/>
      <c r="CJ387" s="156"/>
      <c r="CK387" s="105"/>
      <c r="CL387" s="156"/>
      <c r="CM387" s="156"/>
      <c r="CN387" s="105"/>
    </row>
    <row r="388" ht="9.0" customHeight="1">
      <c r="A388" s="152">
        <f t="shared" si="22"/>
        <v>1</v>
      </c>
      <c r="B388" s="93"/>
      <c r="C388" s="99"/>
      <c r="D388" s="159"/>
      <c r="E388" s="160"/>
      <c r="F388" s="155"/>
      <c r="G388" s="105"/>
      <c r="H388" s="105"/>
      <c r="I388" s="156"/>
      <c r="J388" s="156"/>
      <c r="K388" s="156"/>
      <c r="L388" s="156"/>
      <c r="M388" s="156"/>
      <c r="N388" s="156"/>
      <c r="O388" s="156"/>
      <c r="P388" s="156"/>
      <c r="Q388" s="156"/>
      <c r="R388" s="156"/>
      <c r="S388" s="156"/>
      <c r="T388" s="156"/>
      <c r="U388" s="157"/>
      <c r="V388" s="105"/>
      <c r="W388" s="156"/>
      <c r="X388" s="156"/>
      <c r="Y388" s="156"/>
      <c r="Z388" s="156"/>
      <c r="AA388" s="156"/>
      <c r="AB388" s="156"/>
      <c r="AC388" s="156"/>
      <c r="AD388" s="156"/>
      <c r="AE388" s="156"/>
      <c r="AF388" s="156"/>
      <c r="AG388" s="156"/>
      <c r="AH388" s="156"/>
      <c r="AI388" s="157"/>
      <c r="AJ388" s="105"/>
      <c r="AK388" s="105"/>
      <c r="AL388" s="105"/>
      <c r="AM388" s="105"/>
      <c r="AN388" s="157"/>
      <c r="AO388" s="105"/>
      <c r="AP388" s="105"/>
      <c r="AQ388" s="105"/>
      <c r="AR388" s="105"/>
      <c r="AS388" s="105"/>
      <c r="AT388" s="105"/>
      <c r="AU388" s="105"/>
      <c r="AV388" s="105"/>
      <c r="AW388" s="105"/>
      <c r="AX388" s="105"/>
      <c r="AY388" s="105"/>
      <c r="AZ388" s="105"/>
      <c r="BA388" s="105"/>
      <c r="BB388" s="105"/>
      <c r="BC388" s="105"/>
      <c r="BD388" s="105"/>
      <c r="BE388" s="105"/>
      <c r="BF388" s="105"/>
      <c r="BG388" s="105"/>
      <c r="BH388" s="105"/>
      <c r="BI388" s="105"/>
      <c r="BJ388" s="105"/>
      <c r="BK388" s="105"/>
      <c r="BL388" s="105"/>
      <c r="BM388" s="105"/>
      <c r="BN388" s="105"/>
      <c r="BO388" s="105"/>
      <c r="BP388" s="105"/>
      <c r="BQ388" s="105"/>
      <c r="BR388" s="105"/>
      <c r="BS388" s="105"/>
      <c r="BT388" s="105"/>
      <c r="BU388" s="105"/>
      <c r="BV388" s="105"/>
      <c r="BW388" s="105"/>
      <c r="BX388" s="105"/>
      <c r="BY388" s="105"/>
      <c r="BZ388" s="105"/>
      <c r="CA388" s="158"/>
      <c r="CB388" s="158"/>
      <c r="CC388" s="105" t="str">
        <f>IF($C388="","",AI388*$F$2)</f>
        <v/>
      </c>
      <c r="CD388" s="105" t="str">
        <f>IF($C388="","",U389*$F$2)</f>
        <v/>
      </c>
      <c r="CE388" s="158"/>
      <c r="CF388" s="105"/>
      <c r="CG388" s="156"/>
      <c r="CH388" s="156"/>
      <c r="CI388" s="156"/>
      <c r="CJ388" s="156"/>
      <c r="CK388" s="105"/>
      <c r="CL388" s="156"/>
      <c r="CM388" s="156"/>
      <c r="CN388" s="105"/>
    </row>
    <row r="389" ht="9.0" customHeight="1">
      <c r="A389" s="152">
        <f t="shared" si="22"/>
        <v>1</v>
      </c>
      <c r="B389" s="93"/>
      <c r="C389" s="99"/>
      <c r="D389" s="159"/>
      <c r="E389" s="160"/>
      <c r="F389" s="155"/>
      <c r="G389" s="105"/>
      <c r="H389" s="105"/>
      <c r="I389" s="156"/>
      <c r="J389" s="156"/>
      <c r="K389" s="156"/>
      <c r="L389" s="156"/>
      <c r="M389" s="156"/>
      <c r="N389" s="156"/>
      <c r="O389" s="156"/>
      <c r="P389" s="156"/>
      <c r="Q389" s="156"/>
      <c r="R389" s="156"/>
      <c r="S389" s="156"/>
      <c r="T389" s="156"/>
      <c r="U389" s="157"/>
      <c r="V389" s="105"/>
      <c r="W389" s="156"/>
      <c r="X389" s="156"/>
      <c r="Y389" s="156"/>
      <c r="Z389" s="156"/>
      <c r="AA389" s="156"/>
      <c r="AB389" s="156"/>
      <c r="AC389" s="156"/>
      <c r="AD389" s="156"/>
      <c r="AE389" s="156"/>
      <c r="AF389" s="156"/>
      <c r="AG389" s="156"/>
      <c r="AH389" s="156"/>
      <c r="AI389" s="157"/>
      <c r="AJ389" s="105"/>
      <c r="AK389" s="105"/>
      <c r="AL389" s="105"/>
      <c r="AM389" s="105"/>
      <c r="AN389" s="157"/>
      <c r="AO389" s="105"/>
      <c r="AP389" s="105"/>
      <c r="AQ389" s="105"/>
      <c r="AR389" s="105"/>
      <c r="AS389" s="105"/>
      <c r="AT389" s="105"/>
      <c r="AU389" s="105"/>
      <c r="AV389" s="105"/>
      <c r="AW389" s="105"/>
      <c r="AX389" s="105"/>
      <c r="AY389" s="105"/>
      <c r="AZ389" s="105"/>
      <c r="BA389" s="105"/>
      <c r="BB389" s="105"/>
      <c r="BC389" s="105"/>
      <c r="BD389" s="105"/>
      <c r="BE389" s="105"/>
      <c r="BF389" s="105"/>
      <c r="BG389" s="105"/>
      <c r="BH389" s="105"/>
      <c r="BI389" s="105"/>
      <c r="BJ389" s="105"/>
      <c r="BK389" s="105"/>
      <c r="BL389" s="105"/>
      <c r="BM389" s="105"/>
      <c r="BN389" s="105"/>
      <c r="BO389" s="105"/>
      <c r="BP389" s="105"/>
      <c r="BQ389" s="105"/>
      <c r="BR389" s="105"/>
      <c r="BS389" s="105"/>
      <c r="BT389" s="105"/>
      <c r="BU389" s="105"/>
      <c r="BV389" s="105"/>
      <c r="BW389" s="105"/>
      <c r="BX389" s="105"/>
      <c r="BY389" s="105"/>
      <c r="BZ389" s="105"/>
      <c r="CA389" s="158"/>
      <c r="CB389" s="158"/>
      <c r="CC389" s="158"/>
      <c r="CD389" s="158"/>
      <c r="CE389" s="158"/>
      <c r="CF389" s="105"/>
      <c r="CG389" s="156"/>
      <c r="CH389" s="156"/>
      <c r="CI389" s="156"/>
      <c r="CJ389" s="156"/>
      <c r="CK389" s="105"/>
      <c r="CL389" s="156"/>
      <c r="CM389" s="156"/>
      <c r="CN389" s="105"/>
    </row>
    <row r="390" ht="9.0" customHeight="1">
      <c r="A390" s="152">
        <f t="shared" si="22"/>
        <v>0</v>
      </c>
      <c r="B390" s="93"/>
      <c r="C390" s="99"/>
      <c r="D390" s="159"/>
      <c r="E390" s="160"/>
      <c r="F390" s="155"/>
      <c r="G390" s="105"/>
      <c r="H390" s="105"/>
      <c r="I390" s="156"/>
      <c r="J390" s="156"/>
      <c r="K390" s="156"/>
      <c r="L390" s="156"/>
      <c r="M390" s="156"/>
      <c r="N390" s="156"/>
      <c r="O390" s="156"/>
      <c r="P390" s="156"/>
      <c r="Q390" s="156"/>
      <c r="R390" s="156"/>
      <c r="S390" s="156"/>
      <c r="T390" s="156"/>
      <c r="U390" s="157"/>
      <c r="V390" s="105"/>
      <c r="W390" s="156"/>
      <c r="X390" s="156"/>
      <c r="Y390" s="156"/>
      <c r="Z390" s="156"/>
      <c r="AA390" s="156"/>
      <c r="AB390" s="156"/>
      <c r="AC390" s="156"/>
      <c r="AD390" s="156"/>
      <c r="AE390" s="156"/>
      <c r="AF390" s="156"/>
      <c r="AG390" s="156"/>
      <c r="AH390" s="156"/>
      <c r="AI390" s="157"/>
      <c r="AJ390" s="105"/>
      <c r="AK390" s="105"/>
      <c r="AL390" s="105"/>
      <c r="AM390" s="105"/>
      <c r="AN390" s="157"/>
      <c r="AO390" s="105"/>
      <c r="AP390" s="105"/>
      <c r="AQ390" s="105"/>
      <c r="AR390" s="105"/>
      <c r="AS390" s="105"/>
      <c r="AT390" s="105"/>
      <c r="AU390" s="105"/>
      <c r="AV390" s="105"/>
      <c r="AW390" s="105"/>
      <c r="AX390" s="105"/>
      <c r="AY390" s="105"/>
      <c r="AZ390" s="105"/>
      <c r="BA390" s="105"/>
      <c r="BB390" s="105"/>
      <c r="BC390" s="105"/>
      <c r="BD390" s="105"/>
      <c r="BE390" s="105"/>
      <c r="BF390" s="105"/>
      <c r="BG390" s="105"/>
      <c r="BH390" s="105"/>
      <c r="BI390" s="105"/>
      <c r="BJ390" s="105"/>
      <c r="BK390" s="105"/>
      <c r="BL390" s="105"/>
      <c r="BM390" s="105"/>
      <c r="BN390" s="105"/>
      <c r="BO390" s="105"/>
      <c r="BP390" s="105"/>
      <c r="BQ390" s="105"/>
      <c r="BR390" s="105"/>
      <c r="BS390" s="105"/>
      <c r="BT390" s="105"/>
      <c r="BU390" s="105"/>
      <c r="BV390" s="105"/>
      <c r="BW390" s="105"/>
      <c r="BX390" s="105"/>
      <c r="BY390" s="105"/>
      <c r="BZ390" s="105"/>
      <c r="CA390" s="158"/>
      <c r="CB390" s="158"/>
      <c r="CC390" s="105" t="str">
        <f>IF($C390="","",AI390*$F$2)</f>
        <v/>
      </c>
      <c r="CD390" s="105" t="str">
        <f>IF($C390="","",U391*$F$2)</f>
        <v/>
      </c>
      <c r="CE390" s="158"/>
      <c r="CF390" s="105"/>
      <c r="CG390" s="156"/>
      <c r="CH390" s="156"/>
      <c r="CI390" s="156"/>
      <c r="CJ390" s="156"/>
      <c r="CK390" s="105"/>
      <c r="CL390" s="156"/>
      <c r="CM390" s="156"/>
      <c r="CN390" s="105"/>
    </row>
    <row r="391" ht="9.0" customHeight="1">
      <c r="A391" s="152">
        <f t="shared" si="22"/>
        <v>0</v>
      </c>
      <c r="B391" s="93"/>
      <c r="C391" s="99"/>
      <c r="D391" s="159"/>
      <c r="E391" s="160"/>
      <c r="F391" s="155"/>
      <c r="G391" s="105"/>
      <c r="H391" s="105"/>
      <c r="I391" s="156"/>
      <c r="J391" s="156"/>
      <c r="K391" s="156"/>
      <c r="L391" s="156"/>
      <c r="M391" s="156"/>
      <c r="N391" s="156"/>
      <c r="O391" s="156"/>
      <c r="P391" s="156"/>
      <c r="Q391" s="156"/>
      <c r="R391" s="156"/>
      <c r="S391" s="156"/>
      <c r="T391" s="156"/>
      <c r="U391" s="157"/>
      <c r="V391" s="105"/>
      <c r="W391" s="156"/>
      <c r="X391" s="156"/>
      <c r="Y391" s="156"/>
      <c r="Z391" s="156"/>
      <c r="AA391" s="156"/>
      <c r="AB391" s="156"/>
      <c r="AC391" s="156"/>
      <c r="AD391" s="156"/>
      <c r="AE391" s="156"/>
      <c r="AF391" s="156"/>
      <c r="AG391" s="156"/>
      <c r="AH391" s="156"/>
      <c r="AI391" s="157"/>
      <c r="AJ391" s="105"/>
      <c r="AK391" s="105"/>
      <c r="AL391" s="105"/>
      <c r="AM391" s="105"/>
      <c r="AN391" s="157"/>
      <c r="AO391" s="105"/>
      <c r="AP391" s="105"/>
      <c r="AQ391" s="105"/>
      <c r="AR391" s="105"/>
      <c r="AS391" s="105"/>
      <c r="AT391" s="105"/>
      <c r="AU391" s="105"/>
      <c r="AV391" s="105"/>
      <c r="AW391" s="105"/>
      <c r="AX391" s="105"/>
      <c r="AY391" s="105"/>
      <c r="AZ391" s="105"/>
      <c r="BA391" s="105"/>
      <c r="BB391" s="105"/>
      <c r="BC391" s="105"/>
      <c r="BD391" s="105"/>
      <c r="BE391" s="105"/>
      <c r="BF391" s="105"/>
      <c r="BG391" s="105"/>
      <c r="BH391" s="105"/>
      <c r="BI391" s="105"/>
      <c r="BJ391" s="105"/>
      <c r="BK391" s="105"/>
      <c r="BL391" s="105"/>
      <c r="BM391" s="105"/>
      <c r="BN391" s="105"/>
      <c r="BO391" s="105"/>
      <c r="BP391" s="105"/>
      <c r="BQ391" s="105"/>
      <c r="BR391" s="105"/>
      <c r="BS391" s="105"/>
      <c r="BT391" s="105"/>
      <c r="BU391" s="105"/>
      <c r="BV391" s="105"/>
      <c r="BW391" s="105"/>
      <c r="BX391" s="105"/>
      <c r="BY391" s="105"/>
      <c r="BZ391" s="105"/>
      <c r="CA391" s="158"/>
      <c r="CB391" s="158"/>
      <c r="CC391" s="158"/>
      <c r="CD391" s="158"/>
      <c r="CE391" s="158"/>
      <c r="CF391" s="105"/>
      <c r="CG391" s="156"/>
      <c r="CH391" s="156"/>
      <c r="CI391" s="156"/>
      <c r="CJ391" s="156"/>
      <c r="CK391" s="105"/>
      <c r="CL391" s="156"/>
      <c r="CM391" s="156"/>
      <c r="CN391" s="105"/>
    </row>
    <row r="392" ht="9.0" customHeight="1">
      <c r="A392" s="152">
        <f t="shared" si="22"/>
        <v>1</v>
      </c>
      <c r="B392" s="93"/>
      <c r="C392" s="99"/>
      <c r="D392" s="159"/>
      <c r="E392" s="160"/>
      <c r="F392" s="155"/>
      <c r="G392" s="105"/>
      <c r="H392" s="105"/>
      <c r="I392" s="156"/>
      <c r="J392" s="156"/>
      <c r="K392" s="156"/>
      <c r="L392" s="156"/>
      <c r="M392" s="156"/>
      <c r="N392" s="156"/>
      <c r="O392" s="156"/>
      <c r="P392" s="156"/>
      <c r="Q392" s="156"/>
      <c r="R392" s="156"/>
      <c r="S392" s="156"/>
      <c r="T392" s="156"/>
      <c r="U392" s="157"/>
      <c r="V392" s="105"/>
      <c r="W392" s="156"/>
      <c r="X392" s="156"/>
      <c r="Y392" s="156"/>
      <c r="Z392" s="156"/>
      <c r="AA392" s="156"/>
      <c r="AB392" s="156"/>
      <c r="AC392" s="156"/>
      <c r="AD392" s="156"/>
      <c r="AE392" s="156"/>
      <c r="AF392" s="156"/>
      <c r="AG392" s="156"/>
      <c r="AH392" s="156"/>
      <c r="AI392" s="157"/>
      <c r="AJ392" s="105"/>
      <c r="AK392" s="105"/>
      <c r="AL392" s="105"/>
      <c r="AM392" s="105"/>
      <c r="AN392" s="157"/>
      <c r="AO392" s="105"/>
      <c r="AP392" s="105"/>
      <c r="AQ392" s="105"/>
      <c r="AR392" s="105"/>
      <c r="AS392" s="105"/>
      <c r="AT392" s="105"/>
      <c r="AU392" s="105"/>
      <c r="AV392" s="105"/>
      <c r="AW392" s="105"/>
      <c r="AX392" s="105"/>
      <c r="AY392" s="105"/>
      <c r="AZ392" s="105"/>
      <c r="BA392" s="105"/>
      <c r="BB392" s="105"/>
      <c r="BC392" s="105"/>
      <c r="BD392" s="105"/>
      <c r="BE392" s="105"/>
      <c r="BF392" s="105"/>
      <c r="BG392" s="105"/>
      <c r="BH392" s="105"/>
      <c r="BI392" s="105"/>
      <c r="BJ392" s="105"/>
      <c r="BK392" s="105"/>
      <c r="BL392" s="105"/>
      <c r="BM392" s="105"/>
      <c r="BN392" s="105"/>
      <c r="BO392" s="105"/>
      <c r="BP392" s="105"/>
      <c r="BQ392" s="105"/>
      <c r="BR392" s="105"/>
      <c r="BS392" s="105"/>
      <c r="BT392" s="105"/>
      <c r="BU392" s="105"/>
      <c r="BV392" s="105"/>
      <c r="BW392" s="105"/>
      <c r="BX392" s="105"/>
      <c r="BY392" s="105"/>
      <c r="BZ392" s="105"/>
      <c r="CA392" s="158"/>
      <c r="CB392" s="158"/>
      <c r="CC392" s="105" t="str">
        <f>IF($C392="","",AI392*$F$2)</f>
        <v/>
      </c>
      <c r="CD392" s="105" t="str">
        <f>IF($C392="","",U393*$F$2)</f>
        <v/>
      </c>
      <c r="CE392" s="158"/>
      <c r="CF392" s="105"/>
      <c r="CG392" s="156"/>
      <c r="CH392" s="156"/>
      <c r="CI392" s="156"/>
      <c r="CJ392" s="156"/>
      <c r="CK392" s="105"/>
      <c r="CL392" s="156"/>
      <c r="CM392" s="156"/>
      <c r="CN392" s="105"/>
    </row>
    <row r="393" ht="9.0" customHeight="1">
      <c r="A393" s="152">
        <f t="shared" si="22"/>
        <v>1</v>
      </c>
      <c r="B393" s="93"/>
      <c r="C393" s="99"/>
      <c r="D393" s="159"/>
      <c r="E393" s="160"/>
      <c r="F393" s="155"/>
      <c r="G393" s="105"/>
      <c r="H393" s="105"/>
      <c r="I393" s="156"/>
      <c r="J393" s="156"/>
      <c r="K393" s="156"/>
      <c r="L393" s="156"/>
      <c r="M393" s="156"/>
      <c r="N393" s="156"/>
      <c r="O393" s="156"/>
      <c r="P393" s="156"/>
      <c r="Q393" s="156"/>
      <c r="R393" s="156"/>
      <c r="S393" s="156"/>
      <c r="T393" s="156"/>
      <c r="U393" s="157"/>
      <c r="V393" s="105"/>
      <c r="W393" s="156"/>
      <c r="X393" s="156"/>
      <c r="Y393" s="156"/>
      <c r="Z393" s="156"/>
      <c r="AA393" s="156"/>
      <c r="AB393" s="156"/>
      <c r="AC393" s="156"/>
      <c r="AD393" s="156"/>
      <c r="AE393" s="156"/>
      <c r="AF393" s="156"/>
      <c r="AG393" s="156"/>
      <c r="AH393" s="156"/>
      <c r="AI393" s="157"/>
      <c r="AJ393" s="105"/>
      <c r="AK393" s="105"/>
      <c r="AL393" s="105"/>
      <c r="AM393" s="105"/>
      <c r="AN393" s="157"/>
      <c r="AO393" s="105"/>
      <c r="AP393" s="105"/>
      <c r="AQ393" s="105"/>
      <c r="AR393" s="105"/>
      <c r="AS393" s="105"/>
      <c r="AT393" s="105"/>
      <c r="AU393" s="105"/>
      <c r="AV393" s="105"/>
      <c r="AW393" s="105"/>
      <c r="AX393" s="105"/>
      <c r="AY393" s="105"/>
      <c r="AZ393" s="105"/>
      <c r="BA393" s="105"/>
      <c r="BB393" s="105"/>
      <c r="BC393" s="105"/>
      <c r="BD393" s="105"/>
      <c r="BE393" s="105"/>
      <c r="BF393" s="105"/>
      <c r="BG393" s="105"/>
      <c r="BH393" s="105"/>
      <c r="BI393" s="105"/>
      <c r="BJ393" s="105"/>
      <c r="BK393" s="105"/>
      <c r="BL393" s="105"/>
      <c r="BM393" s="105"/>
      <c r="BN393" s="105"/>
      <c r="BO393" s="105"/>
      <c r="BP393" s="105"/>
      <c r="BQ393" s="105"/>
      <c r="BR393" s="105"/>
      <c r="BS393" s="105"/>
      <c r="BT393" s="105"/>
      <c r="BU393" s="105"/>
      <c r="BV393" s="105"/>
      <c r="BW393" s="105"/>
      <c r="BX393" s="105"/>
      <c r="BY393" s="105"/>
      <c r="BZ393" s="105"/>
      <c r="CA393" s="158"/>
      <c r="CB393" s="158"/>
      <c r="CC393" s="158"/>
      <c r="CD393" s="158"/>
      <c r="CE393" s="158"/>
      <c r="CF393" s="105"/>
      <c r="CG393" s="156"/>
      <c r="CH393" s="156"/>
      <c r="CI393" s="156"/>
      <c r="CJ393" s="156"/>
      <c r="CK393" s="105"/>
      <c r="CL393" s="156"/>
      <c r="CM393" s="156"/>
      <c r="CN393" s="105"/>
    </row>
    <row r="394" ht="9.0" customHeight="1">
      <c r="A394" s="152">
        <f t="shared" si="22"/>
        <v>0</v>
      </c>
      <c r="B394" s="93"/>
      <c r="C394" s="99"/>
      <c r="D394" s="159"/>
      <c r="E394" s="160"/>
      <c r="F394" s="155"/>
      <c r="G394" s="105"/>
      <c r="H394" s="105"/>
      <c r="I394" s="156"/>
      <c r="J394" s="156"/>
      <c r="K394" s="156"/>
      <c r="L394" s="156"/>
      <c r="M394" s="156"/>
      <c r="N394" s="156"/>
      <c r="O394" s="156"/>
      <c r="P394" s="156"/>
      <c r="Q394" s="156"/>
      <c r="R394" s="156"/>
      <c r="S394" s="156"/>
      <c r="T394" s="156"/>
      <c r="U394" s="157"/>
      <c r="V394" s="105"/>
      <c r="W394" s="156"/>
      <c r="X394" s="156"/>
      <c r="Y394" s="156"/>
      <c r="Z394" s="156"/>
      <c r="AA394" s="156"/>
      <c r="AB394" s="156"/>
      <c r="AC394" s="156"/>
      <c r="AD394" s="156"/>
      <c r="AE394" s="156"/>
      <c r="AF394" s="156"/>
      <c r="AG394" s="156"/>
      <c r="AH394" s="156"/>
      <c r="AI394" s="157"/>
      <c r="AJ394" s="105"/>
      <c r="AK394" s="105"/>
      <c r="AL394" s="105"/>
      <c r="AM394" s="105"/>
      <c r="AN394" s="157"/>
      <c r="AO394" s="105"/>
      <c r="AP394" s="105"/>
      <c r="AQ394" s="105"/>
      <c r="AR394" s="105"/>
      <c r="AS394" s="105"/>
      <c r="AT394" s="105"/>
      <c r="AU394" s="105"/>
      <c r="AV394" s="105"/>
      <c r="AW394" s="105"/>
      <c r="AX394" s="105"/>
      <c r="AY394" s="105"/>
      <c r="AZ394" s="105"/>
      <c r="BA394" s="105"/>
      <c r="BB394" s="105"/>
      <c r="BC394" s="105"/>
      <c r="BD394" s="105"/>
      <c r="BE394" s="105"/>
      <c r="BF394" s="105"/>
      <c r="BG394" s="105"/>
      <c r="BH394" s="105"/>
      <c r="BI394" s="105"/>
      <c r="BJ394" s="105"/>
      <c r="BK394" s="105"/>
      <c r="BL394" s="105"/>
      <c r="BM394" s="105"/>
      <c r="BN394" s="105"/>
      <c r="BO394" s="105"/>
      <c r="BP394" s="105"/>
      <c r="BQ394" s="105"/>
      <c r="BR394" s="105"/>
      <c r="BS394" s="105"/>
      <c r="BT394" s="105"/>
      <c r="BU394" s="105"/>
      <c r="BV394" s="105"/>
      <c r="BW394" s="105"/>
      <c r="BX394" s="105"/>
      <c r="BY394" s="105"/>
      <c r="BZ394" s="105"/>
      <c r="CA394" s="158"/>
      <c r="CB394" s="158"/>
      <c r="CC394" s="105" t="str">
        <f>IF($C394="","",AI394*$F$2)</f>
        <v/>
      </c>
      <c r="CD394" s="105" t="str">
        <f>IF($C394="","",U395*$F$2)</f>
        <v/>
      </c>
      <c r="CE394" s="158"/>
      <c r="CF394" s="105"/>
      <c r="CG394" s="156"/>
      <c r="CH394" s="156"/>
      <c r="CI394" s="156"/>
      <c r="CJ394" s="156"/>
      <c r="CK394" s="105"/>
      <c r="CL394" s="156"/>
      <c r="CM394" s="156"/>
      <c r="CN394" s="105"/>
    </row>
    <row r="395" ht="9.0" customHeight="1">
      <c r="A395" s="152">
        <f t="shared" si="22"/>
        <v>0</v>
      </c>
      <c r="B395" s="93"/>
      <c r="C395" s="99"/>
      <c r="D395" s="159"/>
      <c r="E395" s="160"/>
      <c r="F395" s="155"/>
      <c r="G395" s="105"/>
      <c r="H395" s="105"/>
      <c r="I395" s="156"/>
      <c r="J395" s="156"/>
      <c r="K395" s="156"/>
      <c r="L395" s="156"/>
      <c r="M395" s="156"/>
      <c r="N395" s="156"/>
      <c r="O395" s="156"/>
      <c r="P395" s="156"/>
      <c r="Q395" s="156"/>
      <c r="R395" s="156"/>
      <c r="S395" s="156"/>
      <c r="T395" s="156"/>
      <c r="U395" s="157"/>
      <c r="V395" s="105"/>
      <c r="W395" s="156"/>
      <c r="X395" s="156"/>
      <c r="Y395" s="156"/>
      <c r="Z395" s="156"/>
      <c r="AA395" s="156"/>
      <c r="AB395" s="156"/>
      <c r="AC395" s="156"/>
      <c r="AD395" s="156"/>
      <c r="AE395" s="156"/>
      <c r="AF395" s="156"/>
      <c r="AG395" s="156"/>
      <c r="AH395" s="156"/>
      <c r="AI395" s="157"/>
      <c r="AJ395" s="105"/>
      <c r="AK395" s="105"/>
      <c r="AL395" s="105"/>
      <c r="AM395" s="105"/>
      <c r="AN395" s="157"/>
      <c r="AO395" s="105"/>
      <c r="AP395" s="105"/>
      <c r="AQ395" s="105"/>
      <c r="AR395" s="105"/>
      <c r="AS395" s="105"/>
      <c r="AT395" s="105"/>
      <c r="AU395" s="105"/>
      <c r="AV395" s="105"/>
      <c r="AW395" s="105"/>
      <c r="AX395" s="105"/>
      <c r="AY395" s="105"/>
      <c r="AZ395" s="105"/>
      <c r="BA395" s="105"/>
      <c r="BB395" s="105"/>
      <c r="BC395" s="105"/>
      <c r="BD395" s="105"/>
      <c r="BE395" s="105"/>
      <c r="BF395" s="105"/>
      <c r="BG395" s="105"/>
      <c r="BH395" s="105"/>
      <c r="BI395" s="105"/>
      <c r="BJ395" s="105"/>
      <c r="BK395" s="105"/>
      <c r="BL395" s="105"/>
      <c r="BM395" s="105"/>
      <c r="BN395" s="105"/>
      <c r="BO395" s="105"/>
      <c r="BP395" s="105"/>
      <c r="BQ395" s="105"/>
      <c r="BR395" s="105"/>
      <c r="BS395" s="105"/>
      <c r="BT395" s="105"/>
      <c r="BU395" s="105"/>
      <c r="BV395" s="105"/>
      <c r="BW395" s="105"/>
      <c r="BX395" s="105"/>
      <c r="BY395" s="105"/>
      <c r="BZ395" s="105"/>
      <c r="CA395" s="158"/>
      <c r="CB395" s="158"/>
      <c r="CC395" s="158"/>
      <c r="CD395" s="158"/>
      <c r="CE395" s="158"/>
      <c r="CF395" s="105"/>
      <c r="CG395" s="156"/>
      <c r="CH395" s="156"/>
      <c r="CI395" s="156"/>
      <c r="CJ395" s="156"/>
      <c r="CK395" s="105"/>
      <c r="CL395" s="156"/>
      <c r="CM395" s="156"/>
      <c r="CN395" s="105"/>
    </row>
    <row r="396" ht="9.0" customHeight="1">
      <c r="A396" s="152">
        <f t="shared" si="22"/>
        <v>1</v>
      </c>
      <c r="B396" s="93"/>
      <c r="C396" s="99"/>
      <c r="D396" s="159"/>
      <c r="E396" s="160"/>
      <c r="F396" s="155"/>
      <c r="G396" s="105"/>
      <c r="H396" s="105"/>
      <c r="I396" s="156"/>
      <c r="J396" s="156"/>
      <c r="K396" s="156"/>
      <c r="L396" s="156"/>
      <c r="M396" s="156"/>
      <c r="N396" s="156"/>
      <c r="O396" s="156"/>
      <c r="P396" s="156"/>
      <c r="Q396" s="156"/>
      <c r="R396" s="156"/>
      <c r="S396" s="156"/>
      <c r="T396" s="156"/>
      <c r="U396" s="157"/>
      <c r="V396" s="105"/>
      <c r="W396" s="156"/>
      <c r="X396" s="156"/>
      <c r="Y396" s="156"/>
      <c r="Z396" s="156"/>
      <c r="AA396" s="156"/>
      <c r="AB396" s="156"/>
      <c r="AC396" s="156"/>
      <c r="AD396" s="156"/>
      <c r="AE396" s="156"/>
      <c r="AF396" s="156"/>
      <c r="AG396" s="156"/>
      <c r="AH396" s="156"/>
      <c r="AI396" s="157"/>
      <c r="AJ396" s="105"/>
      <c r="AK396" s="105"/>
      <c r="AL396" s="105"/>
      <c r="AM396" s="105"/>
      <c r="AN396" s="157"/>
      <c r="AO396" s="105"/>
      <c r="AP396" s="105"/>
      <c r="AQ396" s="105"/>
      <c r="AR396" s="105"/>
      <c r="AS396" s="105"/>
      <c r="AT396" s="105"/>
      <c r="AU396" s="105"/>
      <c r="AV396" s="105"/>
      <c r="AW396" s="105"/>
      <c r="AX396" s="105"/>
      <c r="AY396" s="105"/>
      <c r="AZ396" s="105"/>
      <c r="BA396" s="105"/>
      <c r="BB396" s="105"/>
      <c r="BC396" s="105"/>
      <c r="BD396" s="105"/>
      <c r="BE396" s="105"/>
      <c r="BF396" s="105"/>
      <c r="BG396" s="105"/>
      <c r="BH396" s="105"/>
      <c r="BI396" s="105"/>
      <c r="BJ396" s="105"/>
      <c r="BK396" s="105"/>
      <c r="BL396" s="105"/>
      <c r="BM396" s="105"/>
      <c r="BN396" s="105"/>
      <c r="BO396" s="105"/>
      <c r="BP396" s="105"/>
      <c r="BQ396" s="105"/>
      <c r="BR396" s="105"/>
      <c r="BS396" s="105"/>
      <c r="BT396" s="105"/>
      <c r="BU396" s="105"/>
      <c r="BV396" s="105"/>
      <c r="BW396" s="105"/>
      <c r="BX396" s="105"/>
      <c r="BY396" s="105"/>
      <c r="BZ396" s="105"/>
      <c r="CA396" s="158"/>
      <c r="CB396" s="158"/>
      <c r="CC396" s="105" t="str">
        <f>IF($C396="","",AI396*$F$2)</f>
        <v/>
      </c>
      <c r="CD396" s="105" t="str">
        <f>IF($C396="","",U397*$F$2)</f>
        <v/>
      </c>
      <c r="CE396" s="158"/>
      <c r="CF396" s="105"/>
      <c r="CG396" s="156"/>
      <c r="CH396" s="156"/>
      <c r="CI396" s="156"/>
      <c r="CJ396" s="156"/>
      <c r="CK396" s="105"/>
      <c r="CL396" s="156"/>
      <c r="CM396" s="156"/>
      <c r="CN396" s="105"/>
    </row>
    <row r="397" ht="9.0" customHeight="1">
      <c r="A397" s="152">
        <f t="shared" si="22"/>
        <v>1</v>
      </c>
      <c r="B397" s="93"/>
      <c r="C397" s="99"/>
      <c r="D397" s="159"/>
      <c r="E397" s="160"/>
      <c r="F397" s="155"/>
      <c r="G397" s="105"/>
      <c r="H397" s="105"/>
      <c r="I397" s="156"/>
      <c r="J397" s="156"/>
      <c r="K397" s="156"/>
      <c r="L397" s="156"/>
      <c r="M397" s="156"/>
      <c r="N397" s="156"/>
      <c r="O397" s="156"/>
      <c r="P397" s="156"/>
      <c r="Q397" s="156"/>
      <c r="R397" s="156"/>
      <c r="S397" s="156"/>
      <c r="T397" s="156"/>
      <c r="U397" s="157"/>
      <c r="V397" s="105"/>
      <c r="W397" s="156"/>
      <c r="X397" s="156"/>
      <c r="Y397" s="156"/>
      <c r="Z397" s="156"/>
      <c r="AA397" s="156"/>
      <c r="AB397" s="156"/>
      <c r="AC397" s="156"/>
      <c r="AD397" s="156"/>
      <c r="AE397" s="156"/>
      <c r="AF397" s="156"/>
      <c r="AG397" s="156"/>
      <c r="AH397" s="156"/>
      <c r="AI397" s="157"/>
      <c r="AJ397" s="105"/>
      <c r="AK397" s="105"/>
      <c r="AL397" s="105"/>
      <c r="AM397" s="105"/>
      <c r="AN397" s="157"/>
      <c r="AO397" s="105"/>
      <c r="AP397" s="105"/>
      <c r="AQ397" s="105"/>
      <c r="AR397" s="105"/>
      <c r="AS397" s="105"/>
      <c r="AT397" s="105"/>
      <c r="AU397" s="105"/>
      <c r="AV397" s="105"/>
      <c r="AW397" s="105"/>
      <c r="AX397" s="105"/>
      <c r="AY397" s="105"/>
      <c r="AZ397" s="105"/>
      <c r="BA397" s="105"/>
      <c r="BB397" s="105"/>
      <c r="BC397" s="105"/>
      <c r="BD397" s="105"/>
      <c r="BE397" s="105"/>
      <c r="BF397" s="105"/>
      <c r="BG397" s="105"/>
      <c r="BH397" s="105"/>
      <c r="BI397" s="105"/>
      <c r="BJ397" s="105"/>
      <c r="BK397" s="105"/>
      <c r="BL397" s="105"/>
      <c r="BM397" s="105"/>
      <c r="BN397" s="105"/>
      <c r="BO397" s="105"/>
      <c r="BP397" s="105"/>
      <c r="BQ397" s="105"/>
      <c r="BR397" s="105"/>
      <c r="BS397" s="105"/>
      <c r="BT397" s="105"/>
      <c r="BU397" s="105"/>
      <c r="BV397" s="105"/>
      <c r="BW397" s="105"/>
      <c r="BX397" s="105"/>
      <c r="BY397" s="105"/>
      <c r="BZ397" s="105"/>
      <c r="CA397" s="158"/>
      <c r="CB397" s="158"/>
      <c r="CC397" s="158"/>
      <c r="CD397" s="158"/>
      <c r="CE397" s="158"/>
      <c r="CF397" s="105"/>
      <c r="CG397" s="156"/>
      <c r="CH397" s="156"/>
      <c r="CI397" s="156"/>
      <c r="CJ397" s="156"/>
      <c r="CK397" s="105"/>
      <c r="CL397" s="156"/>
      <c r="CM397" s="156"/>
      <c r="CN397" s="105"/>
    </row>
    <row r="398" ht="9.0" customHeight="1">
      <c r="A398" s="152">
        <f t="shared" si="22"/>
        <v>0</v>
      </c>
      <c r="B398" s="93"/>
      <c r="C398" s="99"/>
      <c r="D398" s="159"/>
      <c r="E398" s="160"/>
      <c r="F398" s="155"/>
      <c r="G398" s="105"/>
      <c r="H398" s="105"/>
      <c r="I398" s="156"/>
      <c r="J398" s="156"/>
      <c r="K398" s="156"/>
      <c r="L398" s="156"/>
      <c r="M398" s="156"/>
      <c r="N398" s="156"/>
      <c r="O398" s="156"/>
      <c r="P398" s="156"/>
      <c r="Q398" s="156"/>
      <c r="R398" s="156"/>
      <c r="S398" s="156"/>
      <c r="T398" s="156"/>
      <c r="U398" s="157"/>
      <c r="V398" s="105"/>
      <c r="W398" s="156"/>
      <c r="X398" s="156"/>
      <c r="Y398" s="156"/>
      <c r="Z398" s="156"/>
      <c r="AA398" s="156"/>
      <c r="AB398" s="156"/>
      <c r="AC398" s="156"/>
      <c r="AD398" s="156"/>
      <c r="AE398" s="156"/>
      <c r="AF398" s="156"/>
      <c r="AG398" s="156"/>
      <c r="AH398" s="156"/>
      <c r="AI398" s="157"/>
      <c r="AJ398" s="105"/>
      <c r="AK398" s="105"/>
      <c r="AL398" s="105"/>
      <c r="AM398" s="105"/>
      <c r="AN398" s="157"/>
      <c r="AO398" s="105"/>
      <c r="AP398" s="105"/>
      <c r="AQ398" s="105"/>
      <c r="AR398" s="105"/>
      <c r="AS398" s="105"/>
      <c r="AT398" s="105"/>
      <c r="AU398" s="105"/>
      <c r="AV398" s="105"/>
      <c r="AW398" s="105"/>
      <c r="AX398" s="105"/>
      <c r="AY398" s="105"/>
      <c r="AZ398" s="105"/>
      <c r="BA398" s="105"/>
      <c r="BB398" s="105"/>
      <c r="BC398" s="105"/>
      <c r="BD398" s="105"/>
      <c r="BE398" s="105"/>
      <c r="BF398" s="105"/>
      <c r="BG398" s="105"/>
      <c r="BH398" s="105"/>
      <c r="BI398" s="105"/>
      <c r="BJ398" s="105"/>
      <c r="BK398" s="105"/>
      <c r="BL398" s="105"/>
      <c r="BM398" s="105"/>
      <c r="BN398" s="105"/>
      <c r="BO398" s="105"/>
      <c r="BP398" s="105"/>
      <c r="BQ398" s="105"/>
      <c r="BR398" s="105"/>
      <c r="BS398" s="105"/>
      <c r="BT398" s="105"/>
      <c r="BU398" s="105"/>
      <c r="BV398" s="105"/>
      <c r="BW398" s="105"/>
      <c r="BX398" s="105"/>
      <c r="BY398" s="105"/>
      <c r="BZ398" s="105"/>
      <c r="CA398" s="158"/>
      <c r="CB398" s="158"/>
      <c r="CC398" s="105" t="str">
        <f>IF($C398="","",AI398*$F$2)</f>
        <v/>
      </c>
      <c r="CD398" s="105" t="str">
        <f>IF($C398="","",U399*$F$2)</f>
        <v/>
      </c>
      <c r="CE398" s="158"/>
      <c r="CF398" s="105"/>
      <c r="CG398" s="156"/>
      <c r="CH398" s="156"/>
      <c r="CI398" s="156"/>
      <c r="CJ398" s="156"/>
      <c r="CK398" s="105"/>
      <c r="CL398" s="156"/>
      <c r="CM398" s="156"/>
      <c r="CN398" s="105"/>
    </row>
    <row r="399" ht="9.0" customHeight="1">
      <c r="A399" s="152">
        <f t="shared" si="22"/>
        <v>0</v>
      </c>
      <c r="B399" s="93"/>
      <c r="C399" s="99"/>
      <c r="D399" s="159"/>
      <c r="E399" s="160"/>
      <c r="F399" s="155"/>
      <c r="G399" s="105"/>
      <c r="H399" s="105"/>
      <c r="I399" s="156"/>
      <c r="J399" s="156"/>
      <c r="K399" s="156"/>
      <c r="L399" s="156"/>
      <c r="M399" s="156"/>
      <c r="N399" s="156"/>
      <c r="O399" s="156"/>
      <c r="P399" s="156"/>
      <c r="Q399" s="156"/>
      <c r="R399" s="156"/>
      <c r="S399" s="156"/>
      <c r="T399" s="156"/>
      <c r="U399" s="157"/>
      <c r="V399" s="105"/>
      <c r="W399" s="156"/>
      <c r="X399" s="156"/>
      <c r="Y399" s="156"/>
      <c r="Z399" s="156"/>
      <c r="AA399" s="156"/>
      <c r="AB399" s="156"/>
      <c r="AC399" s="156"/>
      <c r="AD399" s="156"/>
      <c r="AE399" s="156"/>
      <c r="AF399" s="156"/>
      <c r="AG399" s="156"/>
      <c r="AH399" s="156"/>
      <c r="AI399" s="157"/>
      <c r="AJ399" s="105"/>
      <c r="AK399" s="105"/>
      <c r="AL399" s="105"/>
      <c r="AM399" s="105"/>
      <c r="AN399" s="157"/>
      <c r="AO399" s="105"/>
      <c r="AP399" s="105"/>
      <c r="AQ399" s="105"/>
      <c r="AR399" s="105"/>
      <c r="AS399" s="105"/>
      <c r="AT399" s="105"/>
      <c r="AU399" s="105"/>
      <c r="AV399" s="105"/>
      <c r="AW399" s="105"/>
      <c r="AX399" s="105"/>
      <c r="AY399" s="105"/>
      <c r="AZ399" s="105"/>
      <c r="BA399" s="105"/>
      <c r="BB399" s="105"/>
      <c r="BC399" s="105"/>
      <c r="BD399" s="105"/>
      <c r="BE399" s="105"/>
      <c r="BF399" s="105"/>
      <c r="BG399" s="105"/>
      <c r="BH399" s="105"/>
      <c r="BI399" s="105"/>
      <c r="BJ399" s="105"/>
      <c r="BK399" s="105"/>
      <c r="BL399" s="105"/>
      <c r="BM399" s="105"/>
      <c r="BN399" s="105"/>
      <c r="BO399" s="105"/>
      <c r="BP399" s="105"/>
      <c r="BQ399" s="105"/>
      <c r="BR399" s="105"/>
      <c r="BS399" s="105"/>
      <c r="BT399" s="105"/>
      <c r="BU399" s="105"/>
      <c r="BV399" s="105"/>
      <c r="BW399" s="105"/>
      <c r="BX399" s="105"/>
      <c r="BY399" s="105"/>
      <c r="BZ399" s="105"/>
      <c r="CA399" s="158"/>
      <c r="CB399" s="158"/>
      <c r="CC399" s="158"/>
      <c r="CD399" s="158"/>
      <c r="CE399" s="158"/>
      <c r="CF399" s="105"/>
      <c r="CG399" s="156"/>
      <c r="CH399" s="156"/>
      <c r="CI399" s="156"/>
      <c r="CJ399" s="156"/>
      <c r="CK399" s="105"/>
      <c r="CL399" s="156"/>
      <c r="CM399" s="156"/>
      <c r="CN399" s="105"/>
    </row>
    <row r="400" ht="9.0" customHeight="1">
      <c r="A400" s="152">
        <f t="shared" si="22"/>
        <v>1</v>
      </c>
      <c r="B400" s="93"/>
      <c r="C400" s="99"/>
      <c r="D400" s="159"/>
      <c r="E400" s="160"/>
      <c r="F400" s="155"/>
      <c r="G400" s="105"/>
      <c r="H400" s="105"/>
      <c r="I400" s="156"/>
      <c r="J400" s="156"/>
      <c r="K400" s="156"/>
      <c r="L400" s="156"/>
      <c r="M400" s="156"/>
      <c r="N400" s="156"/>
      <c r="O400" s="156"/>
      <c r="P400" s="156"/>
      <c r="Q400" s="156"/>
      <c r="R400" s="156"/>
      <c r="S400" s="156"/>
      <c r="T400" s="156"/>
      <c r="U400" s="157"/>
      <c r="V400" s="105"/>
      <c r="W400" s="156"/>
      <c r="X400" s="156"/>
      <c r="Y400" s="156"/>
      <c r="Z400" s="156"/>
      <c r="AA400" s="156"/>
      <c r="AB400" s="156"/>
      <c r="AC400" s="156"/>
      <c r="AD400" s="156"/>
      <c r="AE400" s="156"/>
      <c r="AF400" s="156"/>
      <c r="AG400" s="156"/>
      <c r="AH400" s="156"/>
      <c r="AI400" s="157"/>
      <c r="AJ400" s="105"/>
      <c r="AK400" s="105"/>
      <c r="AL400" s="105"/>
      <c r="AM400" s="105"/>
      <c r="AN400" s="157"/>
      <c r="AO400" s="105"/>
      <c r="AP400" s="105"/>
      <c r="AQ400" s="105"/>
      <c r="AR400" s="105"/>
      <c r="AS400" s="105"/>
      <c r="AT400" s="105"/>
      <c r="AU400" s="105"/>
      <c r="AV400" s="105"/>
      <c r="AW400" s="105"/>
      <c r="AX400" s="105"/>
      <c r="AY400" s="105"/>
      <c r="AZ400" s="105"/>
      <c r="BA400" s="105"/>
      <c r="BB400" s="105"/>
      <c r="BC400" s="105"/>
      <c r="BD400" s="105"/>
      <c r="BE400" s="105"/>
      <c r="BF400" s="105"/>
      <c r="BG400" s="105"/>
      <c r="BH400" s="105"/>
      <c r="BI400" s="105"/>
      <c r="BJ400" s="105"/>
      <c r="BK400" s="105"/>
      <c r="BL400" s="105"/>
      <c r="BM400" s="105"/>
      <c r="BN400" s="105"/>
      <c r="BO400" s="105"/>
      <c r="BP400" s="105"/>
      <c r="BQ400" s="105"/>
      <c r="BR400" s="105"/>
      <c r="BS400" s="105"/>
      <c r="BT400" s="105"/>
      <c r="BU400" s="105"/>
      <c r="BV400" s="105"/>
      <c r="BW400" s="105"/>
      <c r="BX400" s="105"/>
      <c r="BY400" s="105"/>
      <c r="BZ400" s="105"/>
      <c r="CA400" s="158"/>
      <c r="CB400" s="158"/>
      <c r="CC400" s="105" t="str">
        <f>IF($C400="","",AI400*$F$2)</f>
        <v/>
      </c>
      <c r="CD400" s="105" t="str">
        <f>IF($C400="","",U401*$F$2)</f>
        <v/>
      </c>
      <c r="CE400" s="158"/>
      <c r="CF400" s="105"/>
      <c r="CG400" s="156"/>
      <c r="CH400" s="156"/>
      <c r="CI400" s="156"/>
      <c r="CJ400" s="156"/>
      <c r="CK400" s="105"/>
      <c r="CL400" s="156"/>
      <c r="CM400" s="156"/>
      <c r="CN400" s="105"/>
    </row>
    <row r="401" ht="9.0" customHeight="1">
      <c r="A401" s="152">
        <f t="shared" si="22"/>
        <v>1</v>
      </c>
      <c r="B401" s="93"/>
      <c r="C401" s="99"/>
      <c r="D401" s="159"/>
      <c r="E401" s="160"/>
      <c r="F401" s="155"/>
      <c r="G401" s="105"/>
      <c r="H401" s="105"/>
      <c r="I401" s="156"/>
      <c r="J401" s="156"/>
      <c r="K401" s="156"/>
      <c r="L401" s="156"/>
      <c r="M401" s="156"/>
      <c r="N401" s="156"/>
      <c r="O401" s="156"/>
      <c r="P401" s="156"/>
      <c r="Q401" s="156"/>
      <c r="R401" s="156"/>
      <c r="S401" s="156"/>
      <c r="T401" s="156"/>
      <c r="U401" s="157"/>
      <c r="V401" s="105"/>
      <c r="W401" s="156"/>
      <c r="X401" s="156"/>
      <c r="Y401" s="156"/>
      <c r="Z401" s="156"/>
      <c r="AA401" s="156"/>
      <c r="AB401" s="156"/>
      <c r="AC401" s="156"/>
      <c r="AD401" s="156"/>
      <c r="AE401" s="156"/>
      <c r="AF401" s="156"/>
      <c r="AG401" s="156"/>
      <c r="AH401" s="156"/>
      <c r="AI401" s="157"/>
      <c r="AJ401" s="105"/>
      <c r="AK401" s="105"/>
      <c r="AL401" s="105"/>
      <c r="AM401" s="105"/>
      <c r="AN401" s="157"/>
      <c r="AO401" s="105"/>
      <c r="AP401" s="105"/>
      <c r="AQ401" s="105"/>
      <c r="AR401" s="105"/>
      <c r="AS401" s="105"/>
      <c r="AT401" s="105"/>
      <c r="AU401" s="105"/>
      <c r="AV401" s="105"/>
      <c r="AW401" s="105"/>
      <c r="AX401" s="105"/>
      <c r="AY401" s="105"/>
      <c r="AZ401" s="105"/>
      <c r="BA401" s="105"/>
      <c r="BB401" s="105"/>
      <c r="BC401" s="105"/>
      <c r="BD401" s="105"/>
      <c r="BE401" s="105"/>
      <c r="BF401" s="105"/>
      <c r="BG401" s="105"/>
      <c r="BH401" s="105"/>
      <c r="BI401" s="105"/>
      <c r="BJ401" s="105"/>
      <c r="BK401" s="105"/>
      <c r="BL401" s="105"/>
      <c r="BM401" s="105"/>
      <c r="BN401" s="105"/>
      <c r="BO401" s="105"/>
      <c r="BP401" s="105"/>
      <c r="BQ401" s="105"/>
      <c r="BR401" s="105"/>
      <c r="BS401" s="105"/>
      <c r="BT401" s="105"/>
      <c r="BU401" s="105"/>
      <c r="BV401" s="105"/>
      <c r="BW401" s="105"/>
      <c r="BX401" s="105"/>
      <c r="BY401" s="105"/>
      <c r="BZ401" s="105"/>
      <c r="CA401" s="158"/>
      <c r="CB401" s="158"/>
      <c r="CC401" s="158"/>
      <c r="CD401" s="158"/>
      <c r="CE401" s="158"/>
      <c r="CF401" s="105"/>
      <c r="CG401" s="156"/>
      <c r="CH401" s="156"/>
      <c r="CI401" s="156"/>
      <c r="CJ401" s="156"/>
      <c r="CK401" s="105"/>
      <c r="CL401" s="156"/>
      <c r="CM401" s="156"/>
      <c r="CN401" s="105"/>
    </row>
    <row r="402" ht="9.0" customHeight="1">
      <c r="A402" s="152">
        <f t="shared" si="22"/>
        <v>0</v>
      </c>
      <c r="B402" s="93"/>
      <c r="C402" s="99"/>
      <c r="D402" s="159"/>
      <c r="E402" s="160"/>
      <c r="F402" s="155"/>
      <c r="G402" s="105"/>
      <c r="H402" s="105"/>
      <c r="I402" s="156"/>
      <c r="J402" s="156"/>
      <c r="K402" s="156"/>
      <c r="L402" s="156"/>
      <c r="M402" s="156"/>
      <c r="N402" s="156"/>
      <c r="O402" s="156"/>
      <c r="P402" s="156"/>
      <c r="Q402" s="156"/>
      <c r="R402" s="156"/>
      <c r="S402" s="156"/>
      <c r="T402" s="156"/>
      <c r="U402" s="157"/>
      <c r="V402" s="105"/>
      <c r="W402" s="156"/>
      <c r="X402" s="156"/>
      <c r="Y402" s="156"/>
      <c r="Z402" s="156"/>
      <c r="AA402" s="156"/>
      <c r="AB402" s="156"/>
      <c r="AC402" s="156"/>
      <c r="AD402" s="156"/>
      <c r="AE402" s="156"/>
      <c r="AF402" s="156"/>
      <c r="AG402" s="156"/>
      <c r="AH402" s="156"/>
      <c r="AI402" s="157"/>
      <c r="AJ402" s="105"/>
      <c r="AK402" s="105"/>
      <c r="AL402" s="105"/>
      <c r="AM402" s="105"/>
      <c r="AN402" s="157"/>
      <c r="AO402" s="105"/>
      <c r="AP402" s="105"/>
      <c r="AQ402" s="105"/>
      <c r="AR402" s="105"/>
      <c r="AS402" s="105"/>
      <c r="AT402" s="105"/>
      <c r="AU402" s="105"/>
      <c r="AV402" s="105"/>
      <c r="AW402" s="105"/>
      <c r="AX402" s="105"/>
      <c r="AY402" s="105"/>
      <c r="AZ402" s="105"/>
      <c r="BA402" s="105"/>
      <c r="BB402" s="105"/>
      <c r="BC402" s="105"/>
      <c r="BD402" s="105"/>
      <c r="BE402" s="105"/>
      <c r="BF402" s="105"/>
      <c r="BG402" s="105"/>
      <c r="BH402" s="105"/>
      <c r="BI402" s="105"/>
      <c r="BJ402" s="105"/>
      <c r="BK402" s="105"/>
      <c r="BL402" s="105"/>
      <c r="BM402" s="105"/>
      <c r="BN402" s="105"/>
      <c r="BO402" s="105"/>
      <c r="BP402" s="105"/>
      <c r="BQ402" s="105"/>
      <c r="BR402" s="105"/>
      <c r="BS402" s="105"/>
      <c r="BT402" s="105"/>
      <c r="BU402" s="105"/>
      <c r="BV402" s="105"/>
      <c r="BW402" s="105"/>
      <c r="BX402" s="105"/>
      <c r="BY402" s="105"/>
      <c r="BZ402" s="105"/>
      <c r="CA402" s="158"/>
      <c r="CB402" s="158"/>
      <c r="CC402" s="105" t="str">
        <f>IF($C402="","",AI402*$F$2)</f>
        <v/>
      </c>
      <c r="CD402" s="105" t="str">
        <f>IF($C402="","",U403*$F$2)</f>
        <v/>
      </c>
      <c r="CE402" s="158"/>
      <c r="CF402" s="105"/>
      <c r="CG402" s="156"/>
      <c r="CH402" s="156"/>
      <c r="CI402" s="156"/>
      <c r="CJ402" s="156"/>
      <c r="CK402" s="105"/>
      <c r="CL402" s="156"/>
      <c r="CM402" s="156"/>
      <c r="CN402" s="105"/>
    </row>
    <row r="403" ht="9.0" customHeight="1">
      <c r="A403" s="152">
        <f t="shared" si="22"/>
        <v>0</v>
      </c>
      <c r="B403" s="93"/>
      <c r="C403" s="99"/>
      <c r="D403" s="159"/>
      <c r="E403" s="160"/>
      <c r="F403" s="155"/>
      <c r="G403" s="105"/>
      <c r="H403" s="105"/>
      <c r="I403" s="156"/>
      <c r="J403" s="156"/>
      <c r="K403" s="156"/>
      <c r="L403" s="156"/>
      <c r="M403" s="156"/>
      <c r="N403" s="156"/>
      <c r="O403" s="156"/>
      <c r="P403" s="156"/>
      <c r="Q403" s="156"/>
      <c r="R403" s="156"/>
      <c r="S403" s="156"/>
      <c r="T403" s="156"/>
      <c r="U403" s="157"/>
      <c r="V403" s="105"/>
      <c r="W403" s="156"/>
      <c r="X403" s="156"/>
      <c r="Y403" s="156"/>
      <c r="Z403" s="156"/>
      <c r="AA403" s="156"/>
      <c r="AB403" s="156"/>
      <c r="AC403" s="156"/>
      <c r="AD403" s="156"/>
      <c r="AE403" s="156"/>
      <c r="AF403" s="156"/>
      <c r="AG403" s="156"/>
      <c r="AH403" s="156"/>
      <c r="AI403" s="157"/>
      <c r="AJ403" s="105"/>
      <c r="AK403" s="105"/>
      <c r="AL403" s="105"/>
      <c r="AM403" s="105"/>
      <c r="AN403" s="157"/>
      <c r="AO403" s="105"/>
      <c r="AP403" s="105"/>
      <c r="AQ403" s="105"/>
      <c r="AR403" s="105"/>
      <c r="AS403" s="105"/>
      <c r="AT403" s="105"/>
      <c r="AU403" s="105"/>
      <c r="AV403" s="105"/>
      <c r="AW403" s="105"/>
      <c r="AX403" s="105"/>
      <c r="AY403" s="105"/>
      <c r="AZ403" s="105"/>
      <c r="BA403" s="105"/>
      <c r="BB403" s="105"/>
      <c r="BC403" s="105"/>
      <c r="BD403" s="105"/>
      <c r="BE403" s="105"/>
      <c r="BF403" s="105"/>
      <c r="BG403" s="105"/>
      <c r="BH403" s="105"/>
      <c r="BI403" s="105"/>
      <c r="BJ403" s="105"/>
      <c r="BK403" s="105"/>
      <c r="BL403" s="105"/>
      <c r="BM403" s="105"/>
      <c r="BN403" s="105"/>
      <c r="BO403" s="105"/>
      <c r="BP403" s="105"/>
      <c r="BQ403" s="105"/>
      <c r="BR403" s="105"/>
      <c r="BS403" s="105"/>
      <c r="BT403" s="105"/>
      <c r="BU403" s="105"/>
      <c r="BV403" s="105"/>
      <c r="BW403" s="105"/>
      <c r="BX403" s="105"/>
      <c r="BY403" s="105"/>
      <c r="BZ403" s="105"/>
      <c r="CA403" s="158"/>
      <c r="CB403" s="158"/>
      <c r="CC403" s="158"/>
      <c r="CD403" s="158"/>
      <c r="CE403" s="158"/>
      <c r="CF403" s="105"/>
      <c r="CG403" s="156"/>
      <c r="CH403" s="156"/>
      <c r="CI403" s="156"/>
      <c r="CJ403" s="156"/>
      <c r="CK403" s="105"/>
      <c r="CL403" s="156"/>
      <c r="CM403" s="156"/>
      <c r="CN403" s="105"/>
    </row>
    <row r="404" ht="9.0" customHeight="1">
      <c r="A404" s="152">
        <f t="shared" si="22"/>
        <v>1</v>
      </c>
      <c r="B404" s="93"/>
      <c r="C404" s="99"/>
      <c r="D404" s="159"/>
      <c r="E404" s="160"/>
      <c r="F404" s="155"/>
      <c r="G404" s="105"/>
      <c r="H404" s="105"/>
      <c r="I404" s="156"/>
      <c r="J404" s="156"/>
      <c r="K404" s="156"/>
      <c r="L404" s="156"/>
      <c r="M404" s="156"/>
      <c r="N404" s="156"/>
      <c r="O404" s="156"/>
      <c r="P404" s="156"/>
      <c r="Q404" s="156"/>
      <c r="R404" s="156"/>
      <c r="S404" s="156"/>
      <c r="T404" s="156"/>
      <c r="U404" s="157"/>
      <c r="V404" s="105"/>
      <c r="W404" s="156"/>
      <c r="X404" s="156"/>
      <c r="Y404" s="156"/>
      <c r="Z404" s="156"/>
      <c r="AA404" s="156"/>
      <c r="AB404" s="156"/>
      <c r="AC404" s="156"/>
      <c r="AD404" s="156"/>
      <c r="AE404" s="156"/>
      <c r="AF404" s="156"/>
      <c r="AG404" s="156"/>
      <c r="AH404" s="156"/>
      <c r="AI404" s="157"/>
      <c r="AJ404" s="105"/>
      <c r="AK404" s="105"/>
      <c r="AL404" s="105"/>
      <c r="AM404" s="105"/>
      <c r="AN404" s="157"/>
      <c r="AO404" s="105"/>
      <c r="AP404" s="105"/>
      <c r="AQ404" s="105"/>
      <c r="AR404" s="105"/>
      <c r="AS404" s="105"/>
      <c r="AT404" s="105"/>
      <c r="AU404" s="105"/>
      <c r="AV404" s="105"/>
      <c r="AW404" s="105"/>
      <c r="AX404" s="105"/>
      <c r="AY404" s="105"/>
      <c r="AZ404" s="105"/>
      <c r="BA404" s="105"/>
      <c r="BB404" s="105"/>
      <c r="BC404" s="105"/>
      <c r="BD404" s="105"/>
      <c r="BE404" s="105"/>
      <c r="BF404" s="105"/>
      <c r="BG404" s="105"/>
      <c r="BH404" s="105"/>
      <c r="BI404" s="105"/>
      <c r="BJ404" s="105"/>
      <c r="BK404" s="105"/>
      <c r="BL404" s="105"/>
      <c r="BM404" s="105"/>
      <c r="BN404" s="105"/>
      <c r="BO404" s="105"/>
      <c r="BP404" s="105"/>
      <c r="BQ404" s="105"/>
      <c r="BR404" s="105"/>
      <c r="BS404" s="105"/>
      <c r="BT404" s="105"/>
      <c r="BU404" s="105"/>
      <c r="BV404" s="105"/>
      <c r="BW404" s="105"/>
      <c r="BX404" s="105"/>
      <c r="BY404" s="105"/>
      <c r="BZ404" s="105"/>
      <c r="CA404" s="158"/>
      <c r="CB404" s="158"/>
      <c r="CC404" s="105" t="str">
        <f>IF($C404="","",AI404*$F$2)</f>
        <v/>
      </c>
      <c r="CD404" s="105" t="str">
        <f>IF($C404="","",U405*$F$2)</f>
        <v/>
      </c>
      <c r="CE404" s="158"/>
      <c r="CF404" s="105"/>
      <c r="CG404" s="156"/>
      <c r="CH404" s="156"/>
      <c r="CI404" s="156"/>
      <c r="CJ404" s="156"/>
      <c r="CK404" s="105"/>
      <c r="CL404" s="156"/>
      <c r="CM404" s="156"/>
      <c r="CN404" s="105"/>
    </row>
    <row r="405" ht="9.0" customHeight="1">
      <c r="A405" s="152">
        <f t="shared" si="22"/>
        <v>1</v>
      </c>
      <c r="B405" s="93"/>
      <c r="C405" s="99"/>
      <c r="D405" s="159"/>
      <c r="E405" s="160"/>
      <c r="F405" s="155"/>
      <c r="G405" s="105"/>
      <c r="H405" s="105"/>
      <c r="I405" s="156"/>
      <c r="J405" s="156"/>
      <c r="K405" s="156"/>
      <c r="L405" s="156"/>
      <c r="M405" s="156"/>
      <c r="N405" s="156"/>
      <c r="O405" s="156"/>
      <c r="P405" s="156"/>
      <c r="Q405" s="156"/>
      <c r="R405" s="156"/>
      <c r="S405" s="156"/>
      <c r="T405" s="156"/>
      <c r="U405" s="157"/>
      <c r="V405" s="105"/>
      <c r="W405" s="156"/>
      <c r="X405" s="156"/>
      <c r="Y405" s="156"/>
      <c r="Z405" s="156"/>
      <c r="AA405" s="156"/>
      <c r="AB405" s="156"/>
      <c r="AC405" s="156"/>
      <c r="AD405" s="156"/>
      <c r="AE405" s="156"/>
      <c r="AF405" s="156"/>
      <c r="AG405" s="156"/>
      <c r="AH405" s="156"/>
      <c r="AI405" s="157"/>
      <c r="AJ405" s="105"/>
      <c r="AK405" s="105"/>
      <c r="AL405" s="105"/>
      <c r="AM405" s="105"/>
      <c r="AN405" s="157"/>
      <c r="AO405" s="105"/>
      <c r="AP405" s="105"/>
      <c r="AQ405" s="105"/>
      <c r="AR405" s="105"/>
      <c r="AS405" s="105"/>
      <c r="AT405" s="105"/>
      <c r="AU405" s="105"/>
      <c r="AV405" s="105"/>
      <c r="AW405" s="105"/>
      <c r="AX405" s="105"/>
      <c r="AY405" s="105"/>
      <c r="AZ405" s="105"/>
      <c r="BA405" s="105"/>
      <c r="BB405" s="105"/>
      <c r="BC405" s="105"/>
      <c r="BD405" s="105"/>
      <c r="BE405" s="105"/>
      <c r="BF405" s="105"/>
      <c r="BG405" s="105"/>
      <c r="BH405" s="105"/>
      <c r="BI405" s="105"/>
      <c r="BJ405" s="105"/>
      <c r="BK405" s="105"/>
      <c r="BL405" s="105"/>
      <c r="BM405" s="105"/>
      <c r="BN405" s="105"/>
      <c r="BO405" s="105"/>
      <c r="BP405" s="105"/>
      <c r="BQ405" s="105"/>
      <c r="BR405" s="105"/>
      <c r="BS405" s="105"/>
      <c r="BT405" s="105"/>
      <c r="BU405" s="105"/>
      <c r="BV405" s="105"/>
      <c r="BW405" s="105"/>
      <c r="BX405" s="105"/>
      <c r="BY405" s="105"/>
      <c r="BZ405" s="105"/>
      <c r="CA405" s="158"/>
      <c r="CB405" s="158"/>
      <c r="CC405" s="158"/>
      <c r="CD405" s="158"/>
      <c r="CE405" s="158"/>
      <c r="CF405" s="105"/>
      <c r="CG405" s="156"/>
      <c r="CH405" s="156"/>
      <c r="CI405" s="156"/>
      <c r="CJ405" s="156"/>
      <c r="CK405" s="105"/>
      <c r="CL405" s="156"/>
      <c r="CM405" s="156"/>
      <c r="CN405" s="105"/>
    </row>
    <row r="406" ht="9.0" customHeight="1">
      <c r="A406" s="152">
        <f t="shared" si="22"/>
        <v>0</v>
      </c>
      <c r="B406" s="93"/>
      <c r="C406" s="99"/>
      <c r="D406" s="159"/>
      <c r="E406" s="160"/>
      <c r="F406" s="155"/>
      <c r="G406" s="105"/>
      <c r="H406" s="105"/>
      <c r="I406" s="156"/>
      <c r="J406" s="156"/>
      <c r="K406" s="156"/>
      <c r="L406" s="156"/>
      <c r="M406" s="156"/>
      <c r="N406" s="156"/>
      <c r="O406" s="156"/>
      <c r="P406" s="156"/>
      <c r="Q406" s="156"/>
      <c r="R406" s="156"/>
      <c r="S406" s="156"/>
      <c r="T406" s="156"/>
      <c r="U406" s="157"/>
      <c r="V406" s="105"/>
      <c r="W406" s="156"/>
      <c r="X406" s="156"/>
      <c r="Y406" s="156"/>
      <c r="Z406" s="156"/>
      <c r="AA406" s="156"/>
      <c r="AB406" s="156"/>
      <c r="AC406" s="156"/>
      <c r="AD406" s="156"/>
      <c r="AE406" s="156"/>
      <c r="AF406" s="156"/>
      <c r="AG406" s="156"/>
      <c r="AH406" s="156"/>
      <c r="AI406" s="157"/>
      <c r="AJ406" s="105"/>
      <c r="AK406" s="105"/>
      <c r="AL406" s="105"/>
      <c r="AM406" s="105"/>
      <c r="AN406" s="157"/>
      <c r="AO406" s="105"/>
      <c r="AP406" s="105"/>
      <c r="AQ406" s="105"/>
      <c r="AR406" s="105"/>
      <c r="AS406" s="105"/>
      <c r="AT406" s="105"/>
      <c r="AU406" s="105"/>
      <c r="AV406" s="105"/>
      <c r="AW406" s="105"/>
      <c r="AX406" s="105"/>
      <c r="AY406" s="105"/>
      <c r="AZ406" s="105"/>
      <c r="BA406" s="105"/>
      <c r="BB406" s="105"/>
      <c r="BC406" s="105"/>
      <c r="BD406" s="105"/>
      <c r="BE406" s="105"/>
      <c r="BF406" s="105"/>
      <c r="BG406" s="105"/>
      <c r="BH406" s="105"/>
      <c r="BI406" s="105"/>
      <c r="BJ406" s="105"/>
      <c r="BK406" s="105"/>
      <c r="BL406" s="105"/>
      <c r="BM406" s="105"/>
      <c r="BN406" s="105"/>
      <c r="BO406" s="105"/>
      <c r="BP406" s="105"/>
      <c r="BQ406" s="105"/>
      <c r="BR406" s="105"/>
      <c r="BS406" s="105"/>
      <c r="BT406" s="105"/>
      <c r="BU406" s="105"/>
      <c r="BV406" s="105"/>
      <c r="BW406" s="105"/>
      <c r="BX406" s="105"/>
      <c r="BY406" s="105"/>
      <c r="BZ406" s="105"/>
      <c r="CA406" s="158"/>
      <c r="CB406" s="158"/>
      <c r="CC406" s="105" t="str">
        <f>IF($C406="","",AI406*$F$2)</f>
        <v/>
      </c>
      <c r="CD406" s="105" t="str">
        <f>IF($C406="","",U407*$F$2)</f>
        <v/>
      </c>
      <c r="CE406" s="158"/>
      <c r="CF406" s="105"/>
      <c r="CG406" s="156"/>
      <c r="CH406" s="156"/>
      <c r="CI406" s="156"/>
      <c r="CJ406" s="156"/>
      <c r="CK406" s="105"/>
      <c r="CL406" s="156"/>
      <c r="CM406" s="156"/>
      <c r="CN406" s="105"/>
    </row>
    <row r="407" ht="9.0" customHeight="1">
      <c r="A407" s="152">
        <f t="shared" si="22"/>
        <v>0</v>
      </c>
      <c r="B407" s="93"/>
      <c r="C407" s="99"/>
      <c r="D407" s="159"/>
      <c r="E407" s="160"/>
      <c r="F407" s="155"/>
      <c r="G407" s="105"/>
      <c r="H407" s="105"/>
      <c r="I407" s="156"/>
      <c r="J407" s="156"/>
      <c r="K407" s="156"/>
      <c r="L407" s="156"/>
      <c r="M407" s="156"/>
      <c r="N407" s="156"/>
      <c r="O407" s="156"/>
      <c r="P407" s="156"/>
      <c r="Q407" s="156"/>
      <c r="R407" s="156"/>
      <c r="S407" s="156"/>
      <c r="T407" s="156"/>
      <c r="U407" s="157"/>
      <c r="V407" s="105"/>
      <c r="W407" s="156"/>
      <c r="X407" s="156"/>
      <c r="Y407" s="156"/>
      <c r="Z407" s="156"/>
      <c r="AA407" s="156"/>
      <c r="AB407" s="156"/>
      <c r="AC407" s="156"/>
      <c r="AD407" s="156"/>
      <c r="AE407" s="156"/>
      <c r="AF407" s="156"/>
      <c r="AG407" s="156"/>
      <c r="AH407" s="156"/>
      <c r="AI407" s="157"/>
      <c r="AJ407" s="105"/>
      <c r="AK407" s="105"/>
      <c r="AL407" s="105"/>
      <c r="AM407" s="105"/>
      <c r="AN407" s="157"/>
      <c r="AO407" s="105"/>
      <c r="AP407" s="105"/>
      <c r="AQ407" s="105"/>
      <c r="AR407" s="105"/>
      <c r="AS407" s="105"/>
      <c r="AT407" s="105"/>
      <c r="AU407" s="105"/>
      <c r="AV407" s="105"/>
      <c r="AW407" s="105"/>
      <c r="AX407" s="105"/>
      <c r="AY407" s="105"/>
      <c r="AZ407" s="105"/>
      <c r="BA407" s="105"/>
      <c r="BB407" s="105"/>
      <c r="BC407" s="105"/>
      <c r="BD407" s="105"/>
      <c r="BE407" s="105"/>
      <c r="BF407" s="105"/>
      <c r="BG407" s="105"/>
      <c r="BH407" s="105"/>
      <c r="BI407" s="105"/>
      <c r="BJ407" s="105"/>
      <c r="BK407" s="105"/>
      <c r="BL407" s="105"/>
      <c r="BM407" s="105"/>
      <c r="BN407" s="105"/>
      <c r="BO407" s="105"/>
      <c r="BP407" s="105"/>
      <c r="BQ407" s="105"/>
      <c r="BR407" s="105"/>
      <c r="BS407" s="105"/>
      <c r="BT407" s="105"/>
      <c r="BU407" s="105"/>
      <c r="BV407" s="105"/>
      <c r="BW407" s="105"/>
      <c r="BX407" s="105"/>
      <c r="BY407" s="105"/>
      <c r="BZ407" s="105"/>
      <c r="CA407" s="158"/>
      <c r="CB407" s="158"/>
      <c r="CC407" s="158"/>
      <c r="CD407" s="158"/>
      <c r="CE407" s="158"/>
      <c r="CF407" s="105"/>
      <c r="CG407" s="156"/>
      <c r="CH407" s="156"/>
      <c r="CI407" s="156"/>
      <c r="CJ407" s="156"/>
      <c r="CK407" s="105"/>
      <c r="CL407" s="156"/>
      <c r="CM407" s="156"/>
      <c r="CN407" s="105"/>
    </row>
    <row r="408" ht="9.0" customHeight="1">
      <c r="A408" s="152">
        <f t="shared" si="22"/>
        <v>1</v>
      </c>
      <c r="B408" s="93"/>
      <c r="C408" s="99"/>
      <c r="D408" s="159"/>
      <c r="E408" s="160"/>
      <c r="F408" s="155"/>
      <c r="G408" s="105"/>
      <c r="H408" s="105"/>
      <c r="I408" s="156"/>
      <c r="J408" s="156"/>
      <c r="K408" s="156"/>
      <c r="L408" s="156"/>
      <c r="M408" s="156"/>
      <c r="N408" s="156"/>
      <c r="O408" s="156"/>
      <c r="P408" s="156"/>
      <c r="Q408" s="156"/>
      <c r="R408" s="156"/>
      <c r="S408" s="156"/>
      <c r="T408" s="156"/>
      <c r="U408" s="157"/>
      <c r="V408" s="105"/>
      <c r="W408" s="156"/>
      <c r="X408" s="156"/>
      <c r="Y408" s="156"/>
      <c r="Z408" s="156"/>
      <c r="AA408" s="156"/>
      <c r="AB408" s="156"/>
      <c r="AC408" s="156"/>
      <c r="AD408" s="156"/>
      <c r="AE408" s="156"/>
      <c r="AF408" s="156"/>
      <c r="AG408" s="156"/>
      <c r="AH408" s="156"/>
      <c r="AI408" s="157"/>
      <c r="AJ408" s="105"/>
      <c r="AK408" s="105"/>
      <c r="AL408" s="105"/>
      <c r="AM408" s="105"/>
      <c r="AN408" s="157"/>
      <c r="AO408" s="105"/>
      <c r="AP408" s="105"/>
      <c r="AQ408" s="105"/>
      <c r="AR408" s="105"/>
      <c r="AS408" s="105"/>
      <c r="AT408" s="105"/>
      <c r="AU408" s="105"/>
      <c r="AV408" s="105"/>
      <c r="AW408" s="105"/>
      <c r="AX408" s="105"/>
      <c r="AY408" s="105"/>
      <c r="AZ408" s="105"/>
      <c r="BA408" s="105"/>
      <c r="BB408" s="105"/>
      <c r="BC408" s="105"/>
      <c r="BD408" s="105"/>
      <c r="BE408" s="105"/>
      <c r="BF408" s="105"/>
      <c r="BG408" s="105"/>
      <c r="BH408" s="105"/>
      <c r="BI408" s="105"/>
      <c r="BJ408" s="105"/>
      <c r="BK408" s="105"/>
      <c r="BL408" s="105"/>
      <c r="BM408" s="105"/>
      <c r="BN408" s="105"/>
      <c r="BO408" s="105"/>
      <c r="BP408" s="105"/>
      <c r="BQ408" s="105"/>
      <c r="BR408" s="105"/>
      <c r="BS408" s="105"/>
      <c r="BT408" s="105"/>
      <c r="BU408" s="105"/>
      <c r="BV408" s="105"/>
      <c r="BW408" s="105"/>
      <c r="BX408" s="105"/>
      <c r="BY408" s="105"/>
      <c r="BZ408" s="105"/>
      <c r="CA408" s="158"/>
      <c r="CB408" s="158"/>
      <c r="CC408" s="105" t="str">
        <f>IF($C408="","",AI408*$F$2)</f>
        <v/>
      </c>
      <c r="CD408" s="105" t="str">
        <f>IF($C408="","",U409*$F$2)</f>
        <v/>
      </c>
      <c r="CE408" s="158"/>
      <c r="CF408" s="105"/>
      <c r="CG408" s="156"/>
      <c r="CH408" s="156"/>
      <c r="CI408" s="156"/>
      <c r="CJ408" s="156"/>
      <c r="CK408" s="105"/>
      <c r="CL408" s="156"/>
      <c r="CM408" s="156"/>
      <c r="CN408" s="105"/>
    </row>
    <row r="409" ht="9.0" customHeight="1">
      <c r="A409" s="152">
        <f t="shared" si="22"/>
        <v>1</v>
      </c>
      <c r="B409" s="93"/>
      <c r="C409" s="99"/>
      <c r="D409" s="159"/>
      <c r="E409" s="160"/>
      <c r="F409" s="155"/>
      <c r="G409" s="105"/>
      <c r="H409" s="105"/>
      <c r="I409" s="156"/>
      <c r="J409" s="156"/>
      <c r="K409" s="156"/>
      <c r="L409" s="156"/>
      <c r="M409" s="156"/>
      <c r="N409" s="156"/>
      <c r="O409" s="156"/>
      <c r="P409" s="156"/>
      <c r="Q409" s="156"/>
      <c r="R409" s="156"/>
      <c r="S409" s="156"/>
      <c r="T409" s="156"/>
      <c r="U409" s="157"/>
      <c r="V409" s="105"/>
      <c r="W409" s="156"/>
      <c r="X409" s="156"/>
      <c r="Y409" s="156"/>
      <c r="Z409" s="156"/>
      <c r="AA409" s="156"/>
      <c r="AB409" s="156"/>
      <c r="AC409" s="156"/>
      <c r="AD409" s="156"/>
      <c r="AE409" s="156"/>
      <c r="AF409" s="156"/>
      <c r="AG409" s="156"/>
      <c r="AH409" s="156"/>
      <c r="AI409" s="157"/>
      <c r="AJ409" s="105"/>
      <c r="AK409" s="105"/>
      <c r="AL409" s="105"/>
      <c r="AM409" s="105"/>
      <c r="AN409" s="157"/>
      <c r="AO409" s="105"/>
      <c r="AP409" s="105"/>
      <c r="AQ409" s="105"/>
      <c r="AR409" s="105"/>
      <c r="AS409" s="105"/>
      <c r="AT409" s="105"/>
      <c r="AU409" s="105"/>
      <c r="AV409" s="105"/>
      <c r="AW409" s="105"/>
      <c r="AX409" s="105"/>
      <c r="AY409" s="105"/>
      <c r="AZ409" s="105"/>
      <c r="BA409" s="105"/>
      <c r="BB409" s="105"/>
      <c r="BC409" s="105"/>
      <c r="BD409" s="105"/>
      <c r="BE409" s="105"/>
      <c r="BF409" s="105"/>
      <c r="BG409" s="105"/>
      <c r="BH409" s="105"/>
      <c r="BI409" s="105"/>
      <c r="BJ409" s="105"/>
      <c r="BK409" s="105"/>
      <c r="BL409" s="105"/>
      <c r="BM409" s="105"/>
      <c r="BN409" s="105"/>
      <c r="BO409" s="105"/>
      <c r="BP409" s="105"/>
      <c r="BQ409" s="105"/>
      <c r="BR409" s="105"/>
      <c r="BS409" s="105"/>
      <c r="BT409" s="105"/>
      <c r="BU409" s="105"/>
      <c r="BV409" s="105"/>
      <c r="BW409" s="105"/>
      <c r="BX409" s="105"/>
      <c r="BY409" s="105"/>
      <c r="BZ409" s="105"/>
      <c r="CA409" s="158"/>
      <c r="CB409" s="158"/>
      <c r="CC409" s="158"/>
      <c r="CD409" s="158"/>
      <c r="CE409" s="158"/>
      <c r="CF409" s="105"/>
      <c r="CG409" s="156"/>
      <c r="CH409" s="156"/>
      <c r="CI409" s="156"/>
      <c r="CJ409" s="156"/>
      <c r="CK409" s="105"/>
      <c r="CL409" s="156"/>
      <c r="CM409" s="156"/>
      <c r="CN409" s="105"/>
    </row>
    <row r="410" ht="9.0" customHeight="1">
      <c r="A410" s="152">
        <f t="shared" si="22"/>
        <v>0</v>
      </c>
      <c r="B410" s="93"/>
      <c r="C410" s="99"/>
      <c r="D410" s="159"/>
      <c r="E410" s="160"/>
      <c r="F410" s="155"/>
      <c r="G410" s="105"/>
      <c r="H410" s="105"/>
      <c r="I410" s="156"/>
      <c r="J410" s="156"/>
      <c r="K410" s="156"/>
      <c r="L410" s="156"/>
      <c r="M410" s="156"/>
      <c r="N410" s="156"/>
      <c r="O410" s="156"/>
      <c r="P410" s="156"/>
      <c r="Q410" s="156"/>
      <c r="R410" s="156"/>
      <c r="S410" s="156"/>
      <c r="T410" s="156"/>
      <c r="U410" s="157"/>
      <c r="V410" s="105"/>
      <c r="W410" s="156"/>
      <c r="X410" s="156"/>
      <c r="Y410" s="156"/>
      <c r="Z410" s="156"/>
      <c r="AA410" s="156"/>
      <c r="AB410" s="156"/>
      <c r="AC410" s="156"/>
      <c r="AD410" s="156"/>
      <c r="AE410" s="156"/>
      <c r="AF410" s="156"/>
      <c r="AG410" s="156"/>
      <c r="AH410" s="156"/>
      <c r="AI410" s="157"/>
      <c r="AJ410" s="105"/>
      <c r="AK410" s="105"/>
      <c r="AL410" s="105"/>
      <c r="AM410" s="105"/>
      <c r="AN410" s="157"/>
      <c r="AO410" s="105"/>
      <c r="AP410" s="105"/>
      <c r="AQ410" s="105"/>
      <c r="AR410" s="105"/>
      <c r="AS410" s="105"/>
      <c r="AT410" s="105"/>
      <c r="AU410" s="105"/>
      <c r="AV410" s="105"/>
      <c r="AW410" s="105"/>
      <c r="AX410" s="105"/>
      <c r="AY410" s="105"/>
      <c r="AZ410" s="105"/>
      <c r="BA410" s="105"/>
      <c r="BB410" s="105"/>
      <c r="BC410" s="105"/>
      <c r="BD410" s="105"/>
      <c r="BE410" s="105"/>
      <c r="BF410" s="105"/>
      <c r="BG410" s="105"/>
      <c r="BH410" s="105"/>
      <c r="BI410" s="105"/>
      <c r="BJ410" s="105"/>
      <c r="BK410" s="105"/>
      <c r="BL410" s="105"/>
      <c r="BM410" s="105"/>
      <c r="BN410" s="105"/>
      <c r="BO410" s="105"/>
      <c r="BP410" s="105"/>
      <c r="BQ410" s="105"/>
      <c r="BR410" s="105"/>
      <c r="BS410" s="105"/>
      <c r="BT410" s="105"/>
      <c r="BU410" s="105"/>
      <c r="BV410" s="105"/>
      <c r="BW410" s="105"/>
      <c r="BX410" s="105"/>
      <c r="BY410" s="105"/>
      <c r="BZ410" s="105"/>
      <c r="CA410" s="158"/>
      <c r="CB410" s="158"/>
      <c r="CC410" s="105" t="str">
        <f>IF($C410="","",AI410*$F$2)</f>
        <v/>
      </c>
      <c r="CD410" s="105" t="str">
        <f>IF($C410="","",U411*$F$2)</f>
        <v/>
      </c>
      <c r="CE410" s="158"/>
      <c r="CF410" s="105"/>
      <c r="CG410" s="156"/>
      <c r="CH410" s="156"/>
      <c r="CI410" s="156"/>
      <c r="CJ410" s="156"/>
      <c r="CK410" s="105"/>
      <c r="CL410" s="156"/>
      <c r="CM410" s="156"/>
      <c r="CN410" s="105"/>
    </row>
    <row r="411" ht="9.0" customHeight="1">
      <c r="A411" s="152">
        <f t="shared" si="22"/>
        <v>0</v>
      </c>
      <c r="B411" s="93"/>
      <c r="C411" s="99"/>
      <c r="D411" s="159"/>
      <c r="E411" s="160"/>
      <c r="F411" s="155"/>
      <c r="G411" s="105"/>
      <c r="H411" s="105"/>
      <c r="I411" s="156"/>
      <c r="J411" s="156"/>
      <c r="K411" s="156"/>
      <c r="L411" s="156"/>
      <c r="M411" s="156"/>
      <c r="N411" s="156"/>
      <c r="O411" s="156"/>
      <c r="P411" s="156"/>
      <c r="Q411" s="156"/>
      <c r="R411" s="156"/>
      <c r="S411" s="156"/>
      <c r="T411" s="156"/>
      <c r="U411" s="157"/>
      <c r="V411" s="105"/>
      <c r="W411" s="156"/>
      <c r="X411" s="156"/>
      <c r="Y411" s="156"/>
      <c r="Z411" s="156"/>
      <c r="AA411" s="156"/>
      <c r="AB411" s="156"/>
      <c r="AC411" s="156"/>
      <c r="AD411" s="156"/>
      <c r="AE411" s="156"/>
      <c r="AF411" s="156"/>
      <c r="AG411" s="156"/>
      <c r="AH411" s="156"/>
      <c r="AI411" s="157"/>
      <c r="AJ411" s="105"/>
      <c r="AK411" s="105"/>
      <c r="AL411" s="105"/>
      <c r="AM411" s="105"/>
      <c r="AN411" s="157"/>
      <c r="AO411" s="105"/>
      <c r="AP411" s="105"/>
      <c r="AQ411" s="105"/>
      <c r="AR411" s="105"/>
      <c r="AS411" s="105"/>
      <c r="AT411" s="105"/>
      <c r="AU411" s="105"/>
      <c r="AV411" s="105"/>
      <c r="AW411" s="105"/>
      <c r="AX411" s="105"/>
      <c r="AY411" s="105"/>
      <c r="AZ411" s="105"/>
      <c r="BA411" s="105"/>
      <c r="BB411" s="105"/>
      <c r="BC411" s="105"/>
      <c r="BD411" s="105"/>
      <c r="BE411" s="105"/>
      <c r="BF411" s="105"/>
      <c r="BG411" s="105"/>
      <c r="BH411" s="105"/>
      <c r="BI411" s="105"/>
      <c r="BJ411" s="105"/>
      <c r="BK411" s="105"/>
      <c r="BL411" s="105"/>
      <c r="BM411" s="105"/>
      <c r="BN411" s="105"/>
      <c r="BO411" s="105"/>
      <c r="BP411" s="105"/>
      <c r="BQ411" s="105"/>
      <c r="BR411" s="105"/>
      <c r="BS411" s="105"/>
      <c r="BT411" s="105"/>
      <c r="BU411" s="105"/>
      <c r="BV411" s="105"/>
      <c r="BW411" s="105"/>
      <c r="BX411" s="105"/>
      <c r="BY411" s="105"/>
      <c r="BZ411" s="105"/>
      <c r="CA411" s="158"/>
      <c r="CB411" s="158"/>
      <c r="CC411" s="158"/>
      <c r="CD411" s="158"/>
      <c r="CE411" s="158"/>
      <c r="CF411" s="105"/>
      <c r="CG411" s="156"/>
      <c r="CH411" s="156"/>
      <c r="CI411" s="156"/>
      <c r="CJ411" s="156"/>
      <c r="CK411" s="105"/>
      <c r="CL411" s="156"/>
      <c r="CM411" s="156"/>
      <c r="CN411" s="105"/>
    </row>
    <row r="412" ht="9.0" customHeight="1">
      <c r="A412" s="152">
        <f t="shared" si="22"/>
        <v>1</v>
      </c>
      <c r="B412" s="93"/>
      <c r="C412" s="99"/>
      <c r="D412" s="159"/>
      <c r="E412" s="160"/>
      <c r="F412" s="155"/>
      <c r="G412" s="105"/>
      <c r="H412" s="105"/>
      <c r="I412" s="156"/>
      <c r="J412" s="156"/>
      <c r="K412" s="156"/>
      <c r="L412" s="156"/>
      <c r="M412" s="156"/>
      <c r="N412" s="156"/>
      <c r="O412" s="156"/>
      <c r="P412" s="156"/>
      <c r="Q412" s="156"/>
      <c r="R412" s="156"/>
      <c r="S412" s="156"/>
      <c r="T412" s="156"/>
      <c r="U412" s="157"/>
      <c r="V412" s="105"/>
      <c r="W412" s="156"/>
      <c r="X412" s="156"/>
      <c r="Y412" s="156"/>
      <c r="Z412" s="156"/>
      <c r="AA412" s="156"/>
      <c r="AB412" s="156"/>
      <c r="AC412" s="156"/>
      <c r="AD412" s="156"/>
      <c r="AE412" s="156"/>
      <c r="AF412" s="156"/>
      <c r="AG412" s="156"/>
      <c r="AH412" s="156"/>
      <c r="AI412" s="157"/>
      <c r="AJ412" s="105"/>
      <c r="AK412" s="105"/>
      <c r="AL412" s="105"/>
      <c r="AM412" s="105"/>
      <c r="AN412" s="157"/>
      <c r="AO412" s="105"/>
      <c r="AP412" s="105"/>
      <c r="AQ412" s="105"/>
      <c r="AR412" s="105"/>
      <c r="AS412" s="105"/>
      <c r="AT412" s="105"/>
      <c r="AU412" s="105"/>
      <c r="AV412" s="105"/>
      <c r="AW412" s="105"/>
      <c r="AX412" s="105"/>
      <c r="AY412" s="105"/>
      <c r="AZ412" s="105"/>
      <c r="BA412" s="105"/>
      <c r="BB412" s="105"/>
      <c r="BC412" s="105"/>
      <c r="BD412" s="105"/>
      <c r="BE412" s="105"/>
      <c r="BF412" s="105"/>
      <c r="BG412" s="105"/>
      <c r="BH412" s="105"/>
      <c r="BI412" s="105"/>
      <c r="BJ412" s="105"/>
      <c r="BK412" s="105"/>
      <c r="BL412" s="105"/>
      <c r="BM412" s="105"/>
      <c r="BN412" s="105"/>
      <c r="BO412" s="105"/>
      <c r="BP412" s="105"/>
      <c r="BQ412" s="105"/>
      <c r="BR412" s="105"/>
      <c r="BS412" s="105"/>
      <c r="BT412" s="105"/>
      <c r="BU412" s="105"/>
      <c r="BV412" s="105"/>
      <c r="BW412" s="105"/>
      <c r="BX412" s="105"/>
      <c r="BY412" s="105"/>
      <c r="BZ412" s="105"/>
      <c r="CA412" s="158"/>
      <c r="CB412" s="158"/>
      <c r="CC412" s="105" t="str">
        <f>IF($C412="","",AI412*$F$2)</f>
        <v/>
      </c>
      <c r="CD412" s="105" t="str">
        <f>IF($C412="","",U413*$F$2)</f>
        <v/>
      </c>
      <c r="CE412" s="158"/>
      <c r="CF412" s="105"/>
      <c r="CG412" s="156"/>
      <c r="CH412" s="156"/>
      <c r="CI412" s="156"/>
      <c r="CJ412" s="156"/>
      <c r="CK412" s="105"/>
      <c r="CL412" s="156"/>
      <c r="CM412" s="156"/>
      <c r="CN412" s="105"/>
    </row>
    <row r="413" ht="9.0" customHeight="1">
      <c r="A413" s="152">
        <f t="shared" si="22"/>
        <v>1</v>
      </c>
      <c r="B413" s="93"/>
      <c r="C413" s="99"/>
      <c r="D413" s="159"/>
      <c r="E413" s="160"/>
      <c r="F413" s="155"/>
      <c r="G413" s="105"/>
      <c r="H413" s="105"/>
      <c r="I413" s="156"/>
      <c r="J413" s="156"/>
      <c r="K413" s="156"/>
      <c r="L413" s="156"/>
      <c r="M413" s="156"/>
      <c r="N413" s="156"/>
      <c r="O413" s="156"/>
      <c r="P413" s="156"/>
      <c r="Q413" s="156"/>
      <c r="R413" s="156"/>
      <c r="S413" s="156"/>
      <c r="T413" s="156"/>
      <c r="U413" s="157"/>
      <c r="V413" s="105"/>
      <c r="W413" s="156"/>
      <c r="X413" s="156"/>
      <c r="Y413" s="156"/>
      <c r="Z413" s="156"/>
      <c r="AA413" s="156"/>
      <c r="AB413" s="156"/>
      <c r="AC413" s="156"/>
      <c r="AD413" s="156"/>
      <c r="AE413" s="156"/>
      <c r="AF413" s="156"/>
      <c r="AG413" s="156"/>
      <c r="AH413" s="156"/>
      <c r="AI413" s="157"/>
      <c r="AJ413" s="105"/>
      <c r="AK413" s="105"/>
      <c r="AL413" s="105"/>
      <c r="AM413" s="105"/>
      <c r="AN413" s="157"/>
      <c r="AO413" s="105"/>
      <c r="AP413" s="105"/>
      <c r="AQ413" s="105"/>
      <c r="AR413" s="105"/>
      <c r="AS413" s="105"/>
      <c r="AT413" s="105"/>
      <c r="AU413" s="105"/>
      <c r="AV413" s="105"/>
      <c r="AW413" s="105"/>
      <c r="AX413" s="105"/>
      <c r="AY413" s="105"/>
      <c r="AZ413" s="105"/>
      <c r="BA413" s="105"/>
      <c r="BB413" s="105"/>
      <c r="BC413" s="105"/>
      <c r="BD413" s="105"/>
      <c r="BE413" s="105"/>
      <c r="BF413" s="105"/>
      <c r="BG413" s="105"/>
      <c r="BH413" s="105"/>
      <c r="BI413" s="105"/>
      <c r="BJ413" s="105"/>
      <c r="BK413" s="105"/>
      <c r="BL413" s="105"/>
      <c r="BM413" s="105"/>
      <c r="BN413" s="105"/>
      <c r="BO413" s="105"/>
      <c r="BP413" s="105"/>
      <c r="BQ413" s="105"/>
      <c r="BR413" s="105"/>
      <c r="BS413" s="105"/>
      <c r="BT413" s="105"/>
      <c r="BU413" s="105"/>
      <c r="BV413" s="105"/>
      <c r="BW413" s="105"/>
      <c r="BX413" s="105"/>
      <c r="BY413" s="105"/>
      <c r="BZ413" s="105"/>
      <c r="CA413" s="158"/>
      <c r="CB413" s="158"/>
      <c r="CC413" s="158"/>
      <c r="CD413" s="158"/>
      <c r="CE413" s="158"/>
      <c r="CF413" s="105"/>
      <c r="CG413" s="156"/>
      <c r="CH413" s="156"/>
      <c r="CI413" s="156"/>
      <c r="CJ413" s="156"/>
      <c r="CK413" s="105"/>
      <c r="CL413" s="156"/>
      <c r="CM413" s="156"/>
      <c r="CN413" s="105"/>
    </row>
    <row r="414" ht="9.0" customHeight="1">
      <c r="A414" s="152">
        <f t="shared" si="22"/>
        <v>0</v>
      </c>
      <c r="B414" s="93"/>
      <c r="C414" s="99"/>
      <c r="D414" s="159"/>
      <c r="E414" s="160"/>
      <c r="F414" s="155"/>
      <c r="G414" s="105"/>
      <c r="H414" s="105"/>
      <c r="I414" s="156"/>
      <c r="J414" s="156"/>
      <c r="K414" s="156"/>
      <c r="L414" s="156"/>
      <c r="M414" s="156"/>
      <c r="N414" s="156"/>
      <c r="O414" s="156"/>
      <c r="P414" s="156"/>
      <c r="Q414" s="156"/>
      <c r="R414" s="156"/>
      <c r="S414" s="156"/>
      <c r="T414" s="156"/>
      <c r="U414" s="157"/>
      <c r="V414" s="105"/>
      <c r="W414" s="156"/>
      <c r="X414" s="156"/>
      <c r="Y414" s="156"/>
      <c r="Z414" s="156"/>
      <c r="AA414" s="156"/>
      <c r="AB414" s="156"/>
      <c r="AC414" s="156"/>
      <c r="AD414" s="156"/>
      <c r="AE414" s="156"/>
      <c r="AF414" s="156"/>
      <c r="AG414" s="156"/>
      <c r="AH414" s="156"/>
      <c r="AI414" s="157"/>
      <c r="AJ414" s="105"/>
      <c r="AK414" s="105"/>
      <c r="AL414" s="105"/>
      <c r="AM414" s="105"/>
      <c r="AN414" s="157"/>
      <c r="AO414" s="105"/>
      <c r="AP414" s="105"/>
      <c r="AQ414" s="105"/>
      <c r="AR414" s="105"/>
      <c r="AS414" s="105"/>
      <c r="AT414" s="105"/>
      <c r="AU414" s="105"/>
      <c r="AV414" s="105"/>
      <c r="AW414" s="105"/>
      <c r="AX414" s="105"/>
      <c r="AY414" s="105"/>
      <c r="AZ414" s="105"/>
      <c r="BA414" s="105"/>
      <c r="BB414" s="105"/>
      <c r="BC414" s="105"/>
      <c r="BD414" s="105"/>
      <c r="BE414" s="105"/>
      <c r="BF414" s="105"/>
      <c r="BG414" s="105"/>
      <c r="BH414" s="105"/>
      <c r="BI414" s="105"/>
      <c r="BJ414" s="105"/>
      <c r="BK414" s="105"/>
      <c r="BL414" s="105"/>
      <c r="BM414" s="105"/>
      <c r="BN414" s="105"/>
      <c r="BO414" s="105"/>
      <c r="BP414" s="105"/>
      <c r="BQ414" s="105"/>
      <c r="BR414" s="105"/>
      <c r="BS414" s="105"/>
      <c r="BT414" s="105"/>
      <c r="BU414" s="105"/>
      <c r="BV414" s="105"/>
      <c r="BW414" s="105"/>
      <c r="BX414" s="105"/>
      <c r="BY414" s="105"/>
      <c r="BZ414" s="105"/>
      <c r="CA414" s="158"/>
      <c r="CB414" s="158"/>
      <c r="CC414" s="105" t="str">
        <f>IF($C414="","",AI414*$F$2)</f>
        <v/>
      </c>
      <c r="CD414" s="105" t="str">
        <f>IF($C414="","",U415*$F$2)</f>
        <v/>
      </c>
      <c r="CE414" s="158"/>
      <c r="CF414" s="105"/>
      <c r="CG414" s="156"/>
      <c r="CH414" s="156"/>
      <c r="CI414" s="156"/>
      <c r="CJ414" s="156"/>
      <c r="CK414" s="105"/>
      <c r="CL414" s="156"/>
      <c r="CM414" s="156"/>
      <c r="CN414" s="105"/>
    </row>
    <row r="415" ht="9.0" customHeight="1">
      <c r="A415" s="152">
        <f t="shared" si="22"/>
        <v>0</v>
      </c>
      <c r="B415" s="93"/>
      <c r="C415" s="99"/>
      <c r="D415" s="159"/>
      <c r="E415" s="160"/>
      <c r="F415" s="155"/>
      <c r="G415" s="105"/>
      <c r="H415" s="105"/>
      <c r="I415" s="156"/>
      <c r="J415" s="156"/>
      <c r="K415" s="156"/>
      <c r="L415" s="156"/>
      <c r="M415" s="156"/>
      <c r="N415" s="156"/>
      <c r="O415" s="156"/>
      <c r="P415" s="156"/>
      <c r="Q415" s="156"/>
      <c r="R415" s="156"/>
      <c r="S415" s="156"/>
      <c r="T415" s="156"/>
      <c r="U415" s="157"/>
      <c r="V415" s="105"/>
      <c r="W415" s="156"/>
      <c r="X415" s="156"/>
      <c r="Y415" s="156"/>
      <c r="Z415" s="156"/>
      <c r="AA415" s="156"/>
      <c r="AB415" s="156"/>
      <c r="AC415" s="156"/>
      <c r="AD415" s="156"/>
      <c r="AE415" s="156"/>
      <c r="AF415" s="156"/>
      <c r="AG415" s="156"/>
      <c r="AH415" s="156"/>
      <c r="AI415" s="157"/>
      <c r="AJ415" s="105"/>
      <c r="AK415" s="105"/>
      <c r="AL415" s="105"/>
      <c r="AM415" s="105"/>
      <c r="AN415" s="157"/>
      <c r="AO415" s="105"/>
      <c r="AP415" s="105"/>
      <c r="AQ415" s="105"/>
      <c r="AR415" s="105"/>
      <c r="AS415" s="105"/>
      <c r="AT415" s="105"/>
      <c r="AU415" s="105"/>
      <c r="AV415" s="105"/>
      <c r="AW415" s="105"/>
      <c r="AX415" s="105"/>
      <c r="AY415" s="105"/>
      <c r="AZ415" s="105"/>
      <c r="BA415" s="105"/>
      <c r="BB415" s="105"/>
      <c r="BC415" s="105"/>
      <c r="BD415" s="105"/>
      <c r="BE415" s="105"/>
      <c r="BF415" s="105"/>
      <c r="BG415" s="105"/>
      <c r="BH415" s="105"/>
      <c r="BI415" s="105"/>
      <c r="BJ415" s="105"/>
      <c r="BK415" s="105"/>
      <c r="BL415" s="105"/>
      <c r="BM415" s="105"/>
      <c r="BN415" s="105"/>
      <c r="BO415" s="105"/>
      <c r="BP415" s="105"/>
      <c r="BQ415" s="105"/>
      <c r="BR415" s="105"/>
      <c r="BS415" s="105"/>
      <c r="BT415" s="105"/>
      <c r="BU415" s="105"/>
      <c r="BV415" s="105"/>
      <c r="BW415" s="105"/>
      <c r="BX415" s="105"/>
      <c r="BY415" s="105"/>
      <c r="BZ415" s="105"/>
      <c r="CA415" s="158"/>
      <c r="CB415" s="158"/>
      <c r="CC415" s="158"/>
      <c r="CD415" s="158"/>
      <c r="CE415" s="158"/>
      <c r="CF415" s="105"/>
      <c r="CG415" s="156"/>
      <c r="CH415" s="156"/>
      <c r="CI415" s="156"/>
      <c r="CJ415" s="156"/>
      <c r="CK415" s="105"/>
      <c r="CL415" s="156"/>
      <c r="CM415" s="156"/>
      <c r="CN415" s="105"/>
    </row>
    <row r="416" ht="9.0" customHeight="1">
      <c r="A416" s="152">
        <f t="shared" si="22"/>
        <v>1</v>
      </c>
      <c r="B416" s="93"/>
      <c r="C416" s="99"/>
      <c r="D416" s="159"/>
      <c r="E416" s="160"/>
      <c r="F416" s="155"/>
      <c r="G416" s="105"/>
      <c r="H416" s="105"/>
      <c r="I416" s="156"/>
      <c r="J416" s="156"/>
      <c r="K416" s="156"/>
      <c r="L416" s="156"/>
      <c r="M416" s="156"/>
      <c r="N416" s="156"/>
      <c r="O416" s="156"/>
      <c r="P416" s="156"/>
      <c r="Q416" s="156"/>
      <c r="R416" s="156"/>
      <c r="S416" s="156"/>
      <c r="T416" s="156"/>
      <c r="U416" s="157"/>
      <c r="V416" s="105"/>
      <c r="W416" s="156"/>
      <c r="X416" s="156"/>
      <c r="Y416" s="156"/>
      <c r="Z416" s="156"/>
      <c r="AA416" s="156"/>
      <c r="AB416" s="156"/>
      <c r="AC416" s="156"/>
      <c r="AD416" s="156"/>
      <c r="AE416" s="156"/>
      <c r="AF416" s="156"/>
      <c r="AG416" s="156"/>
      <c r="AH416" s="156"/>
      <c r="AI416" s="157"/>
      <c r="AJ416" s="105"/>
      <c r="AK416" s="105"/>
      <c r="AL416" s="105"/>
      <c r="AM416" s="105"/>
      <c r="AN416" s="157"/>
      <c r="AO416" s="105"/>
      <c r="AP416" s="105"/>
      <c r="AQ416" s="105"/>
      <c r="AR416" s="105"/>
      <c r="AS416" s="105"/>
      <c r="AT416" s="105"/>
      <c r="AU416" s="105"/>
      <c r="AV416" s="105"/>
      <c r="AW416" s="105"/>
      <c r="AX416" s="105"/>
      <c r="AY416" s="105"/>
      <c r="AZ416" s="105"/>
      <c r="BA416" s="105"/>
      <c r="BB416" s="105"/>
      <c r="BC416" s="105"/>
      <c r="BD416" s="105"/>
      <c r="BE416" s="105"/>
      <c r="BF416" s="105"/>
      <c r="BG416" s="105"/>
      <c r="BH416" s="105"/>
      <c r="BI416" s="105"/>
      <c r="BJ416" s="105"/>
      <c r="BK416" s="105"/>
      <c r="BL416" s="105"/>
      <c r="BM416" s="105"/>
      <c r="BN416" s="105"/>
      <c r="BO416" s="105"/>
      <c r="BP416" s="105"/>
      <c r="BQ416" s="105"/>
      <c r="BR416" s="105"/>
      <c r="BS416" s="105"/>
      <c r="BT416" s="105"/>
      <c r="BU416" s="105"/>
      <c r="BV416" s="105"/>
      <c r="BW416" s="105"/>
      <c r="BX416" s="105"/>
      <c r="BY416" s="105"/>
      <c r="BZ416" s="105"/>
      <c r="CA416" s="158"/>
      <c r="CB416" s="158"/>
      <c r="CC416" s="105" t="str">
        <f>IF($C416="","",AI416*$F$2)</f>
        <v/>
      </c>
      <c r="CD416" s="105" t="str">
        <f>IF($C416="","",U417*$F$2)</f>
        <v/>
      </c>
      <c r="CE416" s="158"/>
      <c r="CF416" s="105"/>
      <c r="CG416" s="156"/>
      <c r="CH416" s="156"/>
      <c r="CI416" s="156"/>
      <c r="CJ416" s="156"/>
      <c r="CK416" s="105"/>
      <c r="CL416" s="156"/>
      <c r="CM416" s="156"/>
      <c r="CN416" s="105"/>
    </row>
    <row r="417" ht="9.0" customHeight="1">
      <c r="A417" s="152">
        <f t="shared" si="22"/>
        <v>1</v>
      </c>
      <c r="B417" s="93"/>
      <c r="C417" s="99"/>
      <c r="D417" s="159"/>
      <c r="E417" s="160"/>
      <c r="F417" s="155"/>
      <c r="G417" s="105"/>
      <c r="H417" s="105"/>
      <c r="I417" s="156"/>
      <c r="J417" s="156"/>
      <c r="K417" s="156"/>
      <c r="L417" s="156"/>
      <c r="M417" s="156"/>
      <c r="N417" s="156"/>
      <c r="O417" s="156"/>
      <c r="P417" s="156"/>
      <c r="Q417" s="156"/>
      <c r="R417" s="156"/>
      <c r="S417" s="156"/>
      <c r="T417" s="156"/>
      <c r="U417" s="157"/>
      <c r="V417" s="105"/>
      <c r="W417" s="156"/>
      <c r="X417" s="156"/>
      <c r="Y417" s="156"/>
      <c r="Z417" s="156"/>
      <c r="AA417" s="156"/>
      <c r="AB417" s="156"/>
      <c r="AC417" s="156"/>
      <c r="AD417" s="156"/>
      <c r="AE417" s="156"/>
      <c r="AF417" s="156"/>
      <c r="AG417" s="156"/>
      <c r="AH417" s="156"/>
      <c r="AI417" s="157"/>
      <c r="AJ417" s="105"/>
      <c r="AK417" s="105"/>
      <c r="AL417" s="105"/>
      <c r="AM417" s="105"/>
      <c r="AN417" s="157"/>
      <c r="AO417" s="105"/>
      <c r="AP417" s="105"/>
      <c r="AQ417" s="105"/>
      <c r="AR417" s="105"/>
      <c r="AS417" s="105"/>
      <c r="AT417" s="105"/>
      <c r="AU417" s="105"/>
      <c r="AV417" s="105"/>
      <c r="AW417" s="105"/>
      <c r="AX417" s="105"/>
      <c r="AY417" s="105"/>
      <c r="AZ417" s="105"/>
      <c r="BA417" s="105"/>
      <c r="BB417" s="105"/>
      <c r="BC417" s="105"/>
      <c r="BD417" s="105"/>
      <c r="BE417" s="105"/>
      <c r="BF417" s="105"/>
      <c r="BG417" s="105"/>
      <c r="BH417" s="105"/>
      <c r="BI417" s="105"/>
      <c r="BJ417" s="105"/>
      <c r="BK417" s="105"/>
      <c r="BL417" s="105"/>
      <c r="BM417" s="105"/>
      <c r="BN417" s="105"/>
      <c r="BO417" s="105"/>
      <c r="BP417" s="105"/>
      <c r="BQ417" s="105"/>
      <c r="BR417" s="105"/>
      <c r="BS417" s="105"/>
      <c r="BT417" s="105"/>
      <c r="BU417" s="105"/>
      <c r="BV417" s="105"/>
      <c r="BW417" s="105"/>
      <c r="BX417" s="105"/>
      <c r="BY417" s="105"/>
      <c r="BZ417" s="105"/>
      <c r="CA417" s="158"/>
      <c r="CB417" s="158"/>
      <c r="CC417" s="158"/>
      <c r="CD417" s="158"/>
      <c r="CE417" s="158"/>
      <c r="CF417" s="105"/>
      <c r="CG417" s="156"/>
      <c r="CH417" s="156"/>
      <c r="CI417" s="156"/>
      <c r="CJ417" s="156"/>
      <c r="CK417" s="105"/>
      <c r="CL417" s="156"/>
      <c r="CM417" s="156"/>
      <c r="CN417" s="105"/>
    </row>
    <row r="418" ht="9.0" customHeight="1">
      <c r="A418" s="152">
        <f t="shared" si="22"/>
        <v>0</v>
      </c>
      <c r="B418" s="93"/>
      <c r="C418" s="99"/>
      <c r="D418" s="159"/>
      <c r="E418" s="160"/>
      <c r="F418" s="155"/>
      <c r="G418" s="105"/>
      <c r="H418" s="105"/>
      <c r="I418" s="156"/>
      <c r="J418" s="156"/>
      <c r="K418" s="156"/>
      <c r="L418" s="156"/>
      <c r="M418" s="156"/>
      <c r="N418" s="156"/>
      <c r="O418" s="156"/>
      <c r="P418" s="156"/>
      <c r="Q418" s="156"/>
      <c r="R418" s="156"/>
      <c r="S418" s="156"/>
      <c r="T418" s="156"/>
      <c r="U418" s="157"/>
      <c r="V418" s="105"/>
      <c r="W418" s="156"/>
      <c r="X418" s="156"/>
      <c r="Y418" s="156"/>
      <c r="Z418" s="156"/>
      <c r="AA418" s="156"/>
      <c r="AB418" s="156"/>
      <c r="AC418" s="156"/>
      <c r="AD418" s="156"/>
      <c r="AE418" s="156"/>
      <c r="AF418" s="156"/>
      <c r="AG418" s="156"/>
      <c r="AH418" s="156"/>
      <c r="AI418" s="157"/>
      <c r="AJ418" s="105"/>
      <c r="AK418" s="105"/>
      <c r="AL418" s="105"/>
      <c r="AM418" s="105"/>
      <c r="AN418" s="157"/>
      <c r="AO418" s="105"/>
      <c r="AP418" s="105"/>
      <c r="AQ418" s="105"/>
      <c r="AR418" s="105"/>
      <c r="AS418" s="105"/>
      <c r="AT418" s="105"/>
      <c r="AU418" s="105"/>
      <c r="AV418" s="105"/>
      <c r="AW418" s="105"/>
      <c r="AX418" s="105"/>
      <c r="AY418" s="105"/>
      <c r="AZ418" s="105"/>
      <c r="BA418" s="105"/>
      <c r="BB418" s="105"/>
      <c r="BC418" s="105"/>
      <c r="BD418" s="105"/>
      <c r="BE418" s="105"/>
      <c r="BF418" s="105"/>
      <c r="BG418" s="105"/>
      <c r="BH418" s="105"/>
      <c r="BI418" s="105"/>
      <c r="BJ418" s="105"/>
      <c r="BK418" s="105"/>
      <c r="BL418" s="105"/>
      <c r="BM418" s="105"/>
      <c r="BN418" s="105"/>
      <c r="BO418" s="105"/>
      <c r="BP418" s="105"/>
      <c r="BQ418" s="105"/>
      <c r="BR418" s="105"/>
      <c r="BS418" s="105"/>
      <c r="BT418" s="105"/>
      <c r="BU418" s="105"/>
      <c r="BV418" s="105"/>
      <c r="BW418" s="105"/>
      <c r="BX418" s="105"/>
      <c r="BY418" s="105"/>
      <c r="BZ418" s="105"/>
      <c r="CA418" s="158"/>
      <c r="CB418" s="158"/>
      <c r="CC418" s="105" t="str">
        <f>IF($C418="","",AI418*$F$2)</f>
        <v/>
      </c>
      <c r="CD418" s="105" t="str">
        <f>IF($C418="","",U419*$F$2)</f>
        <v/>
      </c>
      <c r="CE418" s="158"/>
      <c r="CF418" s="105"/>
      <c r="CG418" s="156"/>
      <c r="CH418" s="156"/>
      <c r="CI418" s="156"/>
      <c r="CJ418" s="156"/>
      <c r="CK418" s="105"/>
      <c r="CL418" s="156"/>
      <c r="CM418" s="156"/>
      <c r="CN418" s="105"/>
    </row>
    <row r="419" ht="9.0" customHeight="1">
      <c r="A419" s="152">
        <f t="shared" si="22"/>
        <v>0</v>
      </c>
      <c r="B419" s="93"/>
      <c r="C419" s="99"/>
      <c r="D419" s="159"/>
      <c r="E419" s="160"/>
      <c r="F419" s="155"/>
      <c r="G419" s="105"/>
      <c r="H419" s="105"/>
      <c r="I419" s="156"/>
      <c r="J419" s="156"/>
      <c r="K419" s="156"/>
      <c r="L419" s="156"/>
      <c r="M419" s="156"/>
      <c r="N419" s="156"/>
      <c r="O419" s="156"/>
      <c r="P419" s="156"/>
      <c r="Q419" s="156"/>
      <c r="R419" s="156"/>
      <c r="S419" s="156"/>
      <c r="T419" s="156"/>
      <c r="U419" s="157"/>
      <c r="V419" s="105"/>
      <c r="W419" s="156"/>
      <c r="X419" s="156"/>
      <c r="Y419" s="156"/>
      <c r="Z419" s="156"/>
      <c r="AA419" s="156"/>
      <c r="AB419" s="156"/>
      <c r="AC419" s="156"/>
      <c r="AD419" s="156"/>
      <c r="AE419" s="156"/>
      <c r="AF419" s="156"/>
      <c r="AG419" s="156"/>
      <c r="AH419" s="156"/>
      <c r="AI419" s="157"/>
      <c r="AJ419" s="105"/>
      <c r="AK419" s="105"/>
      <c r="AL419" s="105"/>
      <c r="AM419" s="105"/>
      <c r="AN419" s="157"/>
      <c r="AO419" s="105"/>
      <c r="AP419" s="105"/>
      <c r="AQ419" s="105"/>
      <c r="AR419" s="105"/>
      <c r="AS419" s="105"/>
      <c r="AT419" s="105"/>
      <c r="AU419" s="105"/>
      <c r="AV419" s="105"/>
      <c r="AW419" s="105"/>
      <c r="AX419" s="105"/>
      <c r="AY419" s="105"/>
      <c r="AZ419" s="105"/>
      <c r="BA419" s="105"/>
      <c r="BB419" s="105"/>
      <c r="BC419" s="105"/>
      <c r="BD419" s="105"/>
      <c r="BE419" s="105"/>
      <c r="BF419" s="105"/>
      <c r="BG419" s="105"/>
      <c r="BH419" s="105"/>
      <c r="BI419" s="105"/>
      <c r="BJ419" s="105"/>
      <c r="BK419" s="105"/>
      <c r="BL419" s="105"/>
      <c r="BM419" s="105"/>
      <c r="BN419" s="105"/>
      <c r="BO419" s="105"/>
      <c r="BP419" s="105"/>
      <c r="BQ419" s="105"/>
      <c r="BR419" s="105"/>
      <c r="BS419" s="105"/>
      <c r="BT419" s="105"/>
      <c r="BU419" s="105"/>
      <c r="BV419" s="105"/>
      <c r="BW419" s="105"/>
      <c r="BX419" s="105"/>
      <c r="BY419" s="105"/>
      <c r="BZ419" s="105"/>
      <c r="CA419" s="158"/>
      <c r="CB419" s="158"/>
      <c r="CC419" s="158"/>
      <c r="CD419" s="158"/>
      <c r="CE419" s="158"/>
      <c r="CF419" s="105"/>
      <c r="CG419" s="156"/>
      <c r="CH419" s="156"/>
      <c r="CI419" s="156"/>
      <c r="CJ419" s="156"/>
      <c r="CK419" s="105"/>
      <c r="CL419" s="156"/>
      <c r="CM419" s="156"/>
      <c r="CN419" s="105"/>
    </row>
    <row r="420" ht="9.0" customHeight="1">
      <c r="A420" s="152">
        <f t="shared" si="22"/>
        <v>1</v>
      </c>
      <c r="B420" s="93"/>
      <c r="C420" s="99"/>
      <c r="D420" s="159"/>
      <c r="E420" s="160"/>
      <c r="F420" s="155"/>
      <c r="G420" s="105"/>
      <c r="H420" s="105"/>
      <c r="I420" s="156"/>
      <c r="J420" s="156"/>
      <c r="K420" s="156"/>
      <c r="L420" s="156"/>
      <c r="M420" s="156"/>
      <c r="N420" s="156"/>
      <c r="O420" s="156"/>
      <c r="P420" s="156"/>
      <c r="Q420" s="156"/>
      <c r="R420" s="156"/>
      <c r="S420" s="156"/>
      <c r="T420" s="156"/>
      <c r="U420" s="157"/>
      <c r="V420" s="105"/>
      <c r="W420" s="156"/>
      <c r="X420" s="156"/>
      <c r="Y420" s="156"/>
      <c r="Z420" s="156"/>
      <c r="AA420" s="156"/>
      <c r="AB420" s="156"/>
      <c r="AC420" s="156"/>
      <c r="AD420" s="156"/>
      <c r="AE420" s="156"/>
      <c r="AF420" s="156"/>
      <c r="AG420" s="156"/>
      <c r="AH420" s="156"/>
      <c r="AI420" s="157"/>
      <c r="AJ420" s="105"/>
      <c r="AK420" s="105"/>
      <c r="AL420" s="105"/>
      <c r="AM420" s="105"/>
      <c r="AN420" s="157"/>
      <c r="AO420" s="105"/>
      <c r="AP420" s="105"/>
      <c r="AQ420" s="105"/>
      <c r="AR420" s="105"/>
      <c r="AS420" s="105"/>
      <c r="AT420" s="105"/>
      <c r="AU420" s="105"/>
      <c r="AV420" s="105"/>
      <c r="AW420" s="105"/>
      <c r="AX420" s="105"/>
      <c r="AY420" s="105"/>
      <c r="AZ420" s="105"/>
      <c r="BA420" s="105"/>
      <c r="BB420" s="105"/>
      <c r="BC420" s="105"/>
      <c r="BD420" s="105"/>
      <c r="BE420" s="105"/>
      <c r="BF420" s="105"/>
      <c r="BG420" s="105"/>
      <c r="BH420" s="105"/>
      <c r="BI420" s="105"/>
      <c r="BJ420" s="105"/>
      <c r="BK420" s="105"/>
      <c r="BL420" s="105"/>
      <c r="BM420" s="105"/>
      <c r="BN420" s="105"/>
      <c r="BO420" s="105"/>
      <c r="BP420" s="105"/>
      <c r="BQ420" s="105"/>
      <c r="BR420" s="105"/>
      <c r="BS420" s="105"/>
      <c r="BT420" s="105"/>
      <c r="BU420" s="105"/>
      <c r="BV420" s="105"/>
      <c r="BW420" s="105"/>
      <c r="BX420" s="105"/>
      <c r="BY420" s="105"/>
      <c r="BZ420" s="105"/>
      <c r="CA420" s="158"/>
      <c r="CB420" s="158"/>
      <c r="CC420" s="105" t="str">
        <f>IF($C420="","",AI420*$F$2)</f>
        <v/>
      </c>
      <c r="CD420" s="105" t="str">
        <f>IF($C420="","",U421*$F$2)</f>
        <v/>
      </c>
      <c r="CE420" s="158"/>
      <c r="CF420" s="105"/>
      <c r="CG420" s="156"/>
      <c r="CH420" s="156"/>
      <c r="CI420" s="156"/>
      <c r="CJ420" s="156"/>
      <c r="CK420" s="105"/>
      <c r="CL420" s="156"/>
      <c r="CM420" s="156"/>
      <c r="CN420" s="105"/>
    </row>
    <row r="421" ht="9.0" customHeight="1">
      <c r="A421" s="152">
        <f t="shared" si="22"/>
        <v>1</v>
      </c>
      <c r="B421" s="93"/>
      <c r="C421" s="99"/>
      <c r="D421" s="159"/>
      <c r="E421" s="160"/>
      <c r="F421" s="155"/>
      <c r="G421" s="105"/>
      <c r="H421" s="105"/>
      <c r="I421" s="156"/>
      <c r="J421" s="156"/>
      <c r="K421" s="156"/>
      <c r="L421" s="156"/>
      <c r="M421" s="156"/>
      <c r="N421" s="156"/>
      <c r="O421" s="156"/>
      <c r="P421" s="156"/>
      <c r="Q421" s="156"/>
      <c r="R421" s="156"/>
      <c r="S421" s="156"/>
      <c r="T421" s="156"/>
      <c r="U421" s="157"/>
      <c r="V421" s="105"/>
      <c r="W421" s="156"/>
      <c r="X421" s="156"/>
      <c r="Y421" s="156"/>
      <c r="Z421" s="156"/>
      <c r="AA421" s="156"/>
      <c r="AB421" s="156"/>
      <c r="AC421" s="156"/>
      <c r="AD421" s="156"/>
      <c r="AE421" s="156"/>
      <c r="AF421" s="156"/>
      <c r="AG421" s="156"/>
      <c r="AH421" s="156"/>
      <c r="AI421" s="157"/>
      <c r="AJ421" s="105"/>
      <c r="AK421" s="105"/>
      <c r="AL421" s="105"/>
      <c r="AM421" s="105"/>
      <c r="AN421" s="157"/>
      <c r="AO421" s="105"/>
      <c r="AP421" s="105"/>
      <c r="AQ421" s="105"/>
      <c r="AR421" s="105"/>
      <c r="AS421" s="105"/>
      <c r="AT421" s="105"/>
      <c r="AU421" s="105"/>
      <c r="AV421" s="105"/>
      <c r="AW421" s="105"/>
      <c r="AX421" s="105"/>
      <c r="AY421" s="105"/>
      <c r="AZ421" s="105"/>
      <c r="BA421" s="105"/>
      <c r="BB421" s="105"/>
      <c r="BC421" s="105"/>
      <c r="BD421" s="105"/>
      <c r="BE421" s="105"/>
      <c r="BF421" s="105"/>
      <c r="BG421" s="105"/>
      <c r="BH421" s="105"/>
      <c r="BI421" s="105"/>
      <c r="BJ421" s="105"/>
      <c r="BK421" s="105"/>
      <c r="BL421" s="105"/>
      <c r="BM421" s="105"/>
      <c r="BN421" s="105"/>
      <c r="BO421" s="105"/>
      <c r="BP421" s="105"/>
      <c r="BQ421" s="105"/>
      <c r="BR421" s="105"/>
      <c r="BS421" s="105"/>
      <c r="BT421" s="105"/>
      <c r="BU421" s="105"/>
      <c r="BV421" s="105"/>
      <c r="BW421" s="105"/>
      <c r="BX421" s="105"/>
      <c r="BY421" s="105"/>
      <c r="BZ421" s="105"/>
      <c r="CA421" s="158"/>
      <c r="CB421" s="158"/>
      <c r="CC421" s="158"/>
      <c r="CD421" s="158"/>
      <c r="CE421" s="158"/>
      <c r="CF421" s="105"/>
      <c r="CG421" s="156"/>
      <c r="CH421" s="156"/>
      <c r="CI421" s="156"/>
      <c r="CJ421" s="156"/>
      <c r="CK421" s="105"/>
      <c r="CL421" s="156"/>
      <c r="CM421" s="156"/>
      <c r="CN421" s="105"/>
    </row>
    <row r="422" ht="9.0" customHeight="1">
      <c r="A422" s="152">
        <f t="shared" si="22"/>
        <v>0</v>
      </c>
      <c r="B422" s="93"/>
      <c r="C422" s="99"/>
      <c r="D422" s="159"/>
      <c r="E422" s="160"/>
      <c r="F422" s="155"/>
      <c r="G422" s="105"/>
      <c r="H422" s="105"/>
      <c r="I422" s="156"/>
      <c r="J422" s="156"/>
      <c r="K422" s="156"/>
      <c r="L422" s="156"/>
      <c r="M422" s="156"/>
      <c r="N422" s="156"/>
      <c r="O422" s="156"/>
      <c r="P422" s="156"/>
      <c r="Q422" s="156"/>
      <c r="R422" s="156"/>
      <c r="S422" s="156"/>
      <c r="T422" s="156"/>
      <c r="U422" s="157"/>
      <c r="V422" s="105"/>
      <c r="W422" s="156"/>
      <c r="X422" s="156"/>
      <c r="Y422" s="156"/>
      <c r="Z422" s="156"/>
      <c r="AA422" s="156"/>
      <c r="AB422" s="156"/>
      <c r="AC422" s="156"/>
      <c r="AD422" s="156"/>
      <c r="AE422" s="156"/>
      <c r="AF422" s="156"/>
      <c r="AG422" s="156"/>
      <c r="AH422" s="156"/>
      <c r="AI422" s="157"/>
      <c r="AJ422" s="105"/>
      <c r="AK422" s="105"/>
      <c r="AL422" s="105"/>
      <c r="AM422" s="105"/>
      <c r="AN422" s="157"/>
      <c r="AO422" s="105"/>
      <c r="AP422" s="105"/>
      <c r="AQ422" s="105"/>
      <c r="AR422" s="105"/>
      <c r="AS422" s="105"/>
      <c r="AT422" s="105"/>
      <c r="AU422" s="105"/>
      <c r="AV422" s="105"/>
      <c r="AW422" s="105"/>
      <c r="AX422" s="105"/>
      <c r="AY422" s="105"/>
      <c r="AZ422" s="105"/>
      <c r="BA422" s="105"/>
      <c r="BB422" s="105"/>
      <c r="BC422" s="105"/>
      <c r="BD422" s="105"/>
      <c r="BE422" s="105"/>
      <c r="BF422" s="105"/>
      <c r="BG422" s="105"/>
      <c r="BH422" s="105"/>
      <c r="BI422" s="105"/>
      <c r="BJ422" s="105"/>
      <c r="BK422" s="105"/>
      <c r="BL422" s="105"/>
      <c r="BM422" s="105"/>
      <c r="BN422" s="105"/>
      <c r="BO422" s="105"/>
      <c r="BP422" s="105"/>
      <c r="BQ422" s="105"/>
      <c r="BR422" s="105"/>
      <c r="BS422" s="105"/>
      <c r="BT422" s="105"/>
      <c r="BU422" s="105"/>
      <c r="BV422" s="105"/>
      <c r="BW422" s="105"/>
      <c r="BX422" s="105"/>
      <c r="BY422" s="105"/>
      <c r="BZ422" s="105"/>
      <c r="CA422" s="158"/>
      <c r="CB422" s="158"/>
      <c r="CC422" s="105" t="str">
        <f>IF($C422="","",AI422*$F$2)</f>
        <v/>
      </c>
      <c r="CD422" s="105" t="str">
        <f>IF($C422="","",U423*$F$2)</f>
        <v/>
      </c>
      <c r="CE422" s="158"/>
      <c r="CF422" s="105"/>
      <c r="CG422" s="156"/>
      <c r="CH422" s="156"/>
      <c r="CI422" s="156"/>
      <c r="CJ422" s="156"/>
      <c r="CK422" s="105"/>
      <c r="CL422" s="156"/>
      <c r="CM422" s="156"/>
      <c r="CN422" s="105"/>
    </row>
    <row r="423" ht="9.0" customHeight="1">
      <c r="A423" s="152">
        <f t="shared" si="22"/>
        <v>0</v>
      </c>
      <c r="B423" s="93"/>
      <c r="C423" s="99"/>
      <c r="D423" s="159"/>
      <c r="E423" s="160"/>
      <c r="F423" s="155"/>
      <c r="G423" s="105"/>
      <c r="H423" s="105"/>
      <c r="I423" s="156"/>
      <c r="J423" s="156"/>
      <c r="K423" s="156"/>
      <c r="L423" s="156"/>
      <c r="M423" s="156"/>
      <c r="N423" s="156"/>
      <c r="O423" s="156"/>
      <c r="P423" s="156"/>
      <c r="Q423" s="156"/>
      <c r="R423" s="156"/>
      <c r="S423" s="156"/>
      <c r="T423" s="156"/>
      <c r="U423" s="157"/>
      <c r="V423" s="105"/>
      <c r="W423" s="156"/>
      <c r="X423" s="156"/>
      <c r="Y423" s="156"/>
      <c r="Z423" s="156"/>
      <c r="AA423" s="156"/>
      <c r="AB423" s="156"/>
      <c r="AC423" s="156"/>
      <c r="AD423" s="156"/>
      <c r="AE423" s="156"/>
      <c r="AF423" s="156"/>
      <c r="AG423" s="156"/>
      <c r="AH423" s="156"/>
      <c r="AI423" s="157"/>
      <c r="AJ423" s="105"/>
      <c r="AK423" s="105"/>
      <c r="AL423" s="105"/>
      <c r="AM423" s="105"/>
      <c r="AN423" s="157"/>
      <c r="AO423" s="105"/>
      <c r="AP423" s="105"/>
      <c r="AQ423" s="105"/>
      <c r="AR423" s="105"/>
      <c r="AS423" s="105"/>
      <c r="AT423" s="105"/>
      <c r="AU423" s="105"/>
      <c r="AV423" s="105"/>
      <c r="AW423" s="105"/>
      <c r="AX423" s="105"/>
      <c r="AY423" s="105"/>
      <c r="AZ423" s="105"/>
      <c r="BA423" s="105"/>
      <c r="BB423" s="105"/>
      <c r="BC423" s="105"/>
      <c r="BD423" s="105"/>
      <c r="BE423" s="105"/>
      <c r="BF423" s="105"/>
      <c r="BG423" s="105"/>
      <c r="BH423" s="105"/>
      <c r="BI423" s="105"/>
      <c r="BJ423" s="105"/>
      <c r="BK423" s="105"/>
      <c r="BL423" s="105"/>
      <c r="BM423" s="105"/>
      <c r="BN423" s="105"/>
      <c r="BO423" s="105"/>
      <c r="BP423" s="105"/>
      <c r="BQ423" s="105"/>
      <c r="BR423" s="105"/>
      <c r="BS423" s="105"/>
      <c r="BT423" s="105"/>
      <c r="BU423" s="105"/>
      <c r="BV423" s="105"/>
      <c r="BW423" s="105"/>
      <c r="BX423" s="105"/>
      <c r="BY423" s="105"/>
      <c r="BZ423" s="105"/>
      <c r="CA423" s="158"/>
      <c r="CB423" s="158"/>
      <c r="CC423" s="158"/>
      <c r="CD423" s="158"/>
      <c r="CE423" s="158"/>
      <c r="CF423" s="105"/>
      <c r="CG423" s="156"/>
      <c r="CH423" s="156"/>
      <c r="CI423" s="156"/>
      <c r="CJ423" s="156"/>
      <c r="CK423" s="105"/>
      <c r="CL423" s="156"/>
      <c r="CM423" s="156"/>
      <c r="CN423" s="105"/>
    </row>
    <row r="424" ht="9.0" customHeight="1">
      <c r="A424" s="152">
        <f t="shared" si="22"/>
        <v>1</v>
      </c>
      <c r="B424" s="93"/>
      <c r="C424" s="99"/>
      <c r="D424" s="159"/>
      <c r="E424" s="160"/>
      <c r="F424" s="155"/>
      <c r="G424" s="105"/>
      <c r="H424" s="105"/>
      <c r="I424" s="156"/>
      <c r="J424" s="156"/>
      <c r="K424" s="156"/>
      <c r="L424" s="156"/>
      <c r="M424" s="156"/>
      <c r="N424" s="156"/>
      <c r="O424" s="156"/>
      <c r="P424" s="156"/>
      <c r="Q424" s="156"/>
      <c r="R424" s="156"/>
      <c r="S424" s="156"/>
      <c r="T424" s="156"/>
      <c r="U424" s="157"/>
      <c r="V424" s="105"/>
      <c r="W424" s="156"/>
      <c r="X424" s="156"/>
      <c r="Y424" s="156"/>
      <c r="Z424" s="156"/>
      <c r="AA424" s="156"/>
      <c r="AB424" s="156"/>
      <c r="AC424" s="156"/>
      <c r="AD424" s="156"/>
      <c r="AE424" s="156"/>
      <c r="AF424" s="156"/>
      <c r="AG424" s="156"/>
      <c r="AH424" s="156"/>
      <c r="AI424" s="157"/>
      <c r="AJ424" s="105"/>
      <c r="AK424" s="105"/>
      <c r="AL424" s="105"/>
      <c r="AM424" s="105"/>
      <c r="AN424" s="157"/>
      <c r="AO424" s="105"/>
      <c r="AP424" s="105"/>
      <c r="AQ424" s="105"/>
      <c r="AR424" s="105"/>
      <c r="AS424" s="105"/>
      <c r="AT424" s="105"/>
      <c r="AU424" s="105"/>
      <c r="AV424" s="105"/>
      <c r="AW424" s="105"/>
      <c r="AX424" s="105"/>
      <c r="AY424" s="105"/>
      <c r="AZ424" s="105"/>
      <c r="BA424" s="105"/>
      <c r="BB424" s="105"/>
      <c r="BC424" s="105"/>
      <c r="BD424" s="105"/>
      <c r="BE424" s="105"/>
      <c r="BF424" s="105"/>
      <c r="BG424" s="105"/>
      <c r="BH424" s="105"/>
      <c r="BI424" s="105"/>
      <c r="BJ424" s="105"/>
      <c r="BK424" s="105"/>
      <c r="BL424" s="105"/>
      <c r="BM424" s="105"/>
      <c r="BN424" s="105"/>
      <c r="BO424" s="105"/>
      <c r="BP424" s="105"/>
      <c r="BQ424" s="105"/>
      <c r="BR424" s="105"/>
      <c r="BS424" s="105"/>
      <c r="BT424" s="105"/>
      <c r="BU424" s="105"/>
      <c r="BV424" s="105"/>
      <c r="BW424" s="105"/>
      <c r="BX424" s="105"/>
      <c r="BY424" s="105"/>
      <c r="BZ424" s="105"/>
      <c r="CA424" s="158"/>
      <c r="CB424" s="158"/>
      <c r="CC424" s="105" t="str">
        <f>IF($C424="","",AI424*$F$2)</f>
        <v/>
      </c>
      <c r="CD424" s="105" t="str">
        <f>IF($C424="","",U425*$F$2)</f>
        <v/>
      </c>
      <c r="CE424" s="158"/>
      <c r="CF424" s="105"/>
      <c r="CG424" s="156"/>
      <c r="CH424" s="156"/>
      <c r="CI424" s="156"/>
      <c r="CJ424" s="156"/>
      <c r="CK424" s="105"/>
      <c r="CL424" s="156"/>
      <c r="CM424" s="156"/>
      <c r="CN424" s="105"/>
    </row>
    <row r="425" ht="9.0" customHeight="1">
      <c r="A425" s="152">
        <f t="shared" si="22"/>
        <v>1</v>
      </c>
      <c r="B425" s="93"/>
      <c r="C425" s="99"/>
      <c r="D425" s="159"/>
      <c r="E425" s="160"/>
      <c r="F425" s="155"/>
      <c r="G425" s="105"/>
      <c r="H425" s="105"/>
      <c r="I425" s="156"/>
      <c r="J425" s="156"/>
      <c r="K425" s="156"/>
      <c r="L425" s="156"/>
      <c r="M425" s="156"/>
      <c r="N425" s="156"/>
      <c r="O425" s="156"/>
      <c r="P425" s="156"/>
      <c r="Q425" s="156"/>
      <c r="R425" s="156"/>
      <c r="S425" s="156"/>
      <c r="T425" s="156"/>
      <c r="U425" s="157"/>
      <c r="V425" s="105"/>
      <c r="W425" s="156"/>
      <c r="X425" s="156"/>
      <c r="Y425" s="156"/>
      <c r="Z425" s="156"/>
      <c r="AA425" s="156"/>
      <c r="AB425" s="156"/>
      <c r="AC425" s="156"/>
      <c r="AD425" s="156"/>
      <c r="AE425" s="156"/>
      <c r="AF425" s="156"/>
      <c r="AG425" s="156"/>
      <c r="AH425" s="156"/>
      <c r="AI425" s="157"/>
      <c r="AJ425" s="105"/>
      <c r="AK425" s="105"/>
      <c r="AL425" s="105"/>
      <c r="AM425" s="105"/>
      <c r="AN425" s="157"/>
      <c r="AO425" s="105"/>
      <c r="AP425" s="105"/>
      <c r="AQ425" s="105"/>
      <c r="AR425" s="105"/>
      <c r="AS425" s="105"/>
      <c r="AT425" s="105"/>
      <c r="AU425" s="105"/>
      <c r="AV425" s="105"/>
      <c r="AW425" s="105"/>
      <c r="AX425" s="105"/>
      <c r="AY425" s="105"/>
      <c r="AZ425" s="105"/>
      <c r="BA425" s="105"/>
      <c r="BB425" s="105"/>
      <c r="BC425" s="105"/>
      <c r="BD425" s="105"/>
      <c r="BE425" s="105"/>
      <c r="BF425" s="105"/>
      <c r="BG425" s="105"/>
      <c r="BH425" s="105"/>
      <c r="BI425" s="105"/>
      <c r="BJ425" s="105"/>
      <c r="BK425" s="105"/>
      <c r="BL425" s="105"/>
      <c r="BM425" s="105"/>
      <c r="BN425" s="105"/>
      <c r="BO425" s="105"/>
      <c r="BP425" s="105"/>
      <c r="BQ425" s="105"/>
      <c r="BR425" s="105"/>
      <c r="BS425" s="105"/>
      <c r="BT425" s="105"/>
      <c r="BU425" s="105"/>
      <c r="BV425" s="105"/>
      <c r="BW425" s="105"/>
      <c r="BX425" s="105"/>
      <c r="BY425" s="105"/>
      <c r="BZ425" s="105"/>
      <c r="CA425" s="158"/>
      <c r="CB425" s="158"/>
      <c r="CC425" s="158"/>
      <c r="CD425" s="158"/>
      <c r="CE425" s="158"/>
      <c r="CF425" s="105"/>
      <c r="CG425" s="156"/>
      <c r="CH425" s="156"/>
      <c r="CI425" s="156"/>
      <c r="CJ425" s="156"/>
      <c r="CK425" s="105"/>
      <c r="CL425" s="156"/>
      <c r="CM425" s="156"/>
      <c r="CN425" s="105"/>
    </row>
    <row r="426" ht="9.0" customHeight="1">
      <c r="A426" s="152">
        <f t="shared" si="22"/>
        <v>0</v>
      </c>
      <c r="B426" s="93"/>
      <c r="C426" s="99"/>
      <c r="D426" s="159"/>
      <c r="E426" s="160"/>
      <c r="F426" s="155"/>
      <c r="G426" s="105"/>
      <c r="H426" s="105"/>
      <c r="I426" s="156"/>
      <c r="J426" s="156"/>
      <c r="K426" s="156"/>
      <c r="L426" s="156"/>
      <c r="M426" s="156"/>
      <c r="N426" s="156"/>
      <c r="O426" s="156"/>
      <c r="P426" s="156"/>
      <c r="Q426" s="156"/>
      <c r="R426" s="156"/>
      <c r="S426" s="156"/>
      <c r="T426" s="156"/>
      <c r="U426" s="157"/>
      <c r="V426" s="105"/>
      <c r="W426" s="156"/>
      <c r="X426" s="156"/>
      <c r="Y426" s="156"/>
      <c r="Z426" s="156"/>
      <c r="AA426" s="156"/>
      <c r="AB426" s="156"/>
      <c r="AC426" s="156"/>
      <c r="AD426" s="156"/>
      <c r="AE426" s="156"/>
      <c r="AF426" s="156"/>
      <c r="AG426" s="156"/>
      <c r="AH426" s="156"/>
      <c r="AI426" s="157"/>
      <c r="AJ426" s="105"/>
      <c r="AK426" s="105"/>
      <c r="AL426" s="105"/>
      <c r="AM426" s="105"/>
      <c r="AN426" s="157"/>
      <c r="AO426" s="105"/>
      <c r="AP426" s="105"/>
      <c r="AQ426" s="105"/>
      <c r="AR426" s="105"/>
      <c r="AS426" s="105"/>
      <c r="AT426" s="105"/>
      <c r="AU426" s="105"/>
      <c r="AV426" s="105"/>
      <c r="AW426" s="105"/>
      <c r="AX426" s="105"/>
      <c r="AY426" s="105"/>
      <c r="AZ426" s="105"/>
      <c r="BA426" s="105"/>
      <c r="BB426" s="105"/>
      <c r="BC426" s="105"/>
      <c r="BD426" s="105"/>
      <c r="BE426" s="105"/>
      <c r="BF426" s="105"/>
      <c r="BG426" s="105"/>
      <c r="BH426" s="105"/>
      <c r="BI426" s="105"/>
      <c r="BJ426" s="105"/>
      <c r="BK426" s="105"/>
      <c r="BL426" s="105"/>
      <c r="BM426" s="105"/>
      <c r="BN426" s="105"/>
      <c r="BO426" s="105"/>
      <c r="BP426" s="105"/>
      <c r="BQ426" s="105"/>
      <c r="BR426" s="105"/>
      <c r="BS426" s="105"/>
      <c r="BT426" s="105"/>
      <c r="BU426" s="105"/>
      <c r="BV426" s="105"/>
      <c r="BW426" s="105"/>
      <c r="BX426" s="105"/>
      <c r="BY426" s="105"/>
      <c r="BZ426" s="105"/>
      <c r="CA426" s="158"/>
      <c r="CB426" s="158"/>
      <c r="CC426" s="105" t="str">
        <f>IF($C426="","",AI426*$F$2)</f>
        <v/>
      </c>
      <c r="CD426" s="105" t="str">
        <f>IF($C426="","",U427*$F$2)</f>
        <v/>
      </c>
      <c r="CE426" s="158"/>
      <c r="CF426" s="105"/>
      <c r="CG426" s="156"/>
      <c r="CH426" s="156"/>
      <c r="CI426" s="156"/>
      <c r="CJ426" s="156"/>
      <c r="CK426" s="105"/>
      <c r="CL426" s="156"/>
      <c r="CM426" s="156"/>
      <c r="CN426" s="105"/>
    </row>
    <row r="427" ht="9.0" customHeight="1">
      <c r="A427" s="152">
        <f t="shared" si="22"/>
        <v>0</v>
      </c>
      <c r="B427" s="93"/>
      <c r="C427" s="99"/>
      <c r="D427" s="159"/>
      <c r="E427" s="160"/>
      <c r="F427" s="155"/>
      <c r="G427" s="105"/>
      <c r="H427" s="105"/>
      <c r="I427" s="156"/>
      <c r="J427" s="156"/>
      <c r="K427" s="156"/>
      <c r="L427" s="156"/>
      <c r="M427" s="156"/>
      <c r="N427" s="156"/>
      <c r="O427" s="156"/>
      <c r="P427" s="156"/>
      <c r="Q427" s="156"/>
      <c r="R427" s="156"/>
      <c r="S427" s="156"/>
      <c r="T427" s="156"/>
      <c r="U427" s="157"/>
      <c r="V427" s="105"/>
      <c r="W427" s="156"/>
      <c r="X427" s="156"/>
      <c r="Y427" s="156"/>
      <c r="Z427" s="156"/>
      <c r="AA427" s="156"/>
      <c r="AB427" s="156"/>
      <c r="AC427" s="156"/>
      <c r="AD427" s="156"/>
      <c r="AE427" s="156"/>
      <c r="AF427" s="156"/>
      <c r="AG427" s="156"/>
      <c r="AH427" s="156"/>
      <c r="AI427" s="157"/>
      <c r="AJ427" s="105"/>
      <c r="AK427" s="105"/>
      <c r="AL427" s="105"/>
      <c r="AM427" s="105"/>
      <c r="AN427" s="157"/>
      <c r="AO427" s="105"/>
      <c r="AP427" s="105"/>
      <c r="AQ427" s="105"/>
      <c r="AR427" s="105"/>
      <c r="AS427" s="105"/>
      <c r="AT427" s="105"/>
      <c r="AU427" s="105"/>
      <c r="AV427" s="105"/>
      <c r="AW427" s="105"/>
      <c r="AX427" s="105"/>
      <c r="AY427" s="105"/>
      <c r="AZ427" s="105"/>
      <c r="BA427" s="105"/>
      <c r="BB427" s="105"/>
      <c r="BC427" s="105"/>
      <c r="BD427" s="105"/>
      <c r="BE427" s="105"/>
      <c r="BF427" s="105"/>
      <c r="BG427" s="105"/>
      <c r="BH427" s="105"/>
      <c r="BI427" s="105"/>
      <c r="BJ427" s="105"/>
      <c r="BK427" s="105"/>
      <c r="BL427" s="105"/>
      <c r="BM427" s="105"/>
      <c r="BN427" s="105"/>
      <c r="BO427" s="105"/>
      <c r="BP427" s="105"/>
      <c r="BQ427" s="105"/>
      <c r="BR427" s="105"/>
      <c r="BS427" s="105"/>
      <c r="BT427" s="105"/>
      <c r="BU427" s="105"/>
      <c r="BV427" s="105"/>
      <c r="BW427" s="105"/>
      <c r="BX427" s="105"/>
      <c r="BY427" s="105"/>
      <c r="BZ427" s="105"/>
      <c r="CA427" s="158"/>
      <c r="CB427" s="158"/>
      <c r="CC427" s="158"/>
      <c r="CD427" s="158"/>
      <c r="CE427" s="158"/>
      <c r="CF427" s="105"/>
      <c r="CG427" s="156"/>
      <c r="CH427" s="156"/>
      <c r="CI427" s="156"/>
      <c r="CJ427" s="156"/>
      <c r="CK427" s="105"/>
      <c r="CL427" s="156"/>
      <c r="CM427" s="156"/>
      <c r="CN427" s="105"/>
    </row>
    <row r="428" ht="9.0" customHeight="1">
      <c r="A428" s="152">
        <f t="shared" si="22"/>
        <v>1</v>
      </c>
      <c r="B428" s="93"/>
      <c r="C428" s="99"/>
      <c r="D428" s="159"/>
      <c r="E428" s="160"/>
      <c r="F428" s="155"/>
      <c r="G428" s="105"/>
      <c r="H428" s="105"/>
      <c r="I428" s="156"/>
      <c r="J428" s="156"/>
      <c r="K428" s="156"/>
      <c r="L428" s="156"/>
      <c r="M428" s="156"/>
      <c r="N428" s="156"/>
      <c r="O428" s="156"/>
      <c r="P428" s="156"/>
      <c r="Q428" s="156"/>
      <c r="R428" s="156"/>
      <c r="S428" s="156"/>
      <c r="T428" s="156"/>
      <c r="U428" s="157"/>
      <c r="V428" s="105"/>
      <c r="W428" s="156"/>
      <c r="X428" s="156"/>
      <c r="Y428" s="156"/>
      <c r="Z428" s="156"/>
      <c r="AA428" s="156"/>
      <c r="AB428" s="156"/>
      <c r="AC428" s="156"/>
      <c r="AD428" s="156"/>
      <c r="AE428" s="156"/>
      <c r="AF428" s="156"/>
      <c r="AG428" s="156"/>
      <c r="AH428" s="156"/>
      <c r="AI428" s="157"/>
      <c r="AJ428" s="105"/>
      <c r="AK428" s="105"/>
      <c r="AL428" s="105"/>
      <c r="AM428" s="105"/>
      <c r="AN428" s="157"/>
      <c r="AO428" s="105"/>
      <c r="AP428" s="105"/>
      <c r="AQ428" s="105"/>
      <c r="AR428" s="105"/>
      <c r="AS428" s="105"/>
      <c r="AT428" s="105"/>
      <c r="AU428" s="105"/>
      <c r="AV428" s="105"/>
      <c r="AW428" s="105"/>
      <c r="AX428" s="105"/>
      <c r="AY428" s="105"/>
      <c r="AZ428" s="105"/>
      <c r="BA428" s="105"/>
      <c r="BB428" s="105"/>
      <c r="BC428" s="105"/>
      <c r="BD428" s="105"/>
      <c r="BE428" s="105"/>
      <c r="BF428" s="105"/>
      <c r="BG428" s="105"/>
      <c r="BH428" s="105"/>
      <c r="BI428" s="105"/>
      <c r="BJ428" s="105"/>
      <c r="BK428" s="105"/>
      <c r="BL428" s="105"/>
      <c r="BM428" s="105"/>
      <c r="BN428" s="105"/>
      <c r="BO428" s="105"/>
      <c r="BP428" s="105"/>
      <c r="BQ428" s="105"/>
      <c r="BR428" s="105"/>
      <c r="BS428" s="105"/>
      <c r="BT428" s="105"/>
      <c r="BU428" s="105"/>
      <c r="BV428" s="105"/>
      <c r="BW428" s="105"/>
      <c r="BX428" s="105"/>
      <c r="BY428" s="105"/>
      <c r="BZ428" s="105"/>
      <c r="CA428" s="158"/>
      <c r="CB428" s="158"/>
      <c r="CC428" s="105" t="str">
        <f>IF($C428="","",AI428*$F$2)</f>
        <v/>
      </c>
      <c r="CD428" s="105" t="str">
        <f>IF($C428="","",U429*$F$2)</f>
        <v/>
      </c>
      <c r="CE428" s="158"/>
      <c r="CF428" s="105"/>
      <c r="CG428" s="156"/>
      <c r="CH428" s="156"/>
      <c r="CI428" s="156"/>
      <c r="CJ428" s="156"/>
      <c r="CK428" s="105"/>
      <c r="CL428" s="156"/>
      <c r="CM428" s="156"/>
      <c r="CN428" s="105"/>
    </row>
    <row r="429" ht="9.0" customHeight="1">
      <c r="A429" s="152">
        <f t="shared" si="22"/>
        <v>1</v>
      </c>
      <c r="B429" s="93"/>
      <c r="C429" s="99"/>
      <c r="D429" s="159"/>
      <c r="E429" s="160"/>
      <c r="F429" s="155"/>
      <c r="G429" s="105"/>
      <c r="H429" s="105"/>
      <c r="I429" s="156"/>
      <c r="J429" s="156"/>
      <c r="K429" s="156"/>
      <c r="L429" s="156"/>
      <c r="M429" s="156"/>
      <c r="N429" s="156"/>
      <c r="O429" s="156"/>
      <c r="P429" s="156"/>
      <c r="Q429" s="156"/>
      <c r="R429" s="156"/>
      <c r="S429" s="156"/>
      <c r="T429" s="156"/>
      <c r="U429" s="157"/>
      <c r="V429" s="105"/>
      <c r="W429" s="156"/>
      <c r="X429" s="156"/>
      <c r="Y429" s="156"/>
      <c r="Z429" s="156"/>
      <c r="AA429" s="156"/>
      <c r="AB429" s="156"/>
      <c r="AC429" s="156"/>
      <c r="AD429" s="156"/>
      <c r="AE429" s="156"/>
      <c r="AF429" s="156"/>
      <c r="AG429" s="156"/>
      <c r="AH429" s="156"/>
      <c r="AI429" s="157"/>
      <c r="AJ429" s="105"/>
      <c r="AK429" s="105"/>
      <c r="AL429" s="105"/>
      <c r="AM429" s="105"/>
      <c r="AN429" s="157"/>
      <c r="AO429" s="105"/>
      <c r="AP429" s="105"/>
      <c r="AQ429" s="105"/>
      <c r="AR429" s="105"/>
      <c r="AS429" s="105"/>
      <c r="AT429" s="105"/>
      <c r="AU429" s="105"/>
      <c r="AV429" s="105"/>
      <c r="AW429" s="105"/>
      <c r="AX429" s="105"/>
      <c r="AY429" s="105"/>
      <c r="AZ429" s="105"/>
      <c r="BA429" s="105"/>
      <c r="BB429" s="105"/>
      <c r="BC429" s="105"/>
      <c r="BD429" s="105"/>
      <c r="BE429" s="105"/>
      <c r="BF429" s="105"/>
      <c r="BG429" s="105"/>
      <c r="BH429" s="105"/>
      <c r="BI429" s="105"/>
      <c r="BJ429" s="105"/>
      <c r="BK429" s="105"/>
      <c r="BL429" s="105"/>
      <c r="BM429" s="105"/>
      <c r="BN429" s="105"/>
      <c r="BO429" s="105"/>
      <c r="BP429" s="105"/>
      <c r="BQ429" s="105"/>
      <c r="BR429" s="105"/>
      <c r="BS429" s="105"/>
      <c r="BT429" s="105"/>
      <c r="BU429" s="105"/>
      <c r="BV429" s="105"/>
      <c r="BW429" s="105"/>
      <c r="BX429" s="105"/>
      <c r="BY429" s="105"/>
      <c r="BZ429" s="105"/>
      <c r="CA429" s="158"/>
      <c r="CB429" s="158"/>
      <c r="CC429" s="158"/>
      <c r="CD429" s="158"/>
      <c r="CE429" s="158"/>
      <c r="CF429" s="105"/>
      <c r="CG429" s="156"/>
      <c r="CH429" s="156"/>
      <c r="CI429" s="156"/>
      <c r="CJ429" s="156"/>
      <c r="CK429" s="105"/>
      <c r="CL429" s="156"/>
      <c r="CM429" s="156"/>
      <c r="CN429" s="105"/>
    </row>
    <row r="430" ht="9.0" customHeight="1">
      <c r="A430" s="152">
        <f t="shared" si="22"/>
        <v>0</v>
      </c>
      <c r="B430" s="93"/>
      <c r="C430" s="99"/>
      <c r="D430" s="159"/>
      <c r="E430" s="160"/>
      <c r="F430" s="155"/>
      <c r="G430" s="105"/>
      <c r="H430" s="105"/>
      <c r="I430" s="156"/>
      <c r="J430" s="156"/>
      <c r="K430" s="156"/>
      <c r="L430" s="156"/>
      <c r="M430" s="156"/>
      <c r="N430" s="156"/>
      <c r="O430" s="156"/>
      <c r="P430" s="156"/>
      <c r="Q430" s="156"/>
      <c r="R430" s="156"/>
      <c r="S430" s="156"/>
      <c r="T430" s="156"/>
      <c r="U430" s="157"/>
      <c r="V430" s="105"/>
      <c r="W430" s="156"/>
      <c r="X430" s="156"/>
      <c r="Y430" s="156"/>
      <c r="Z430" s="156"/>
      <c r="AA430" s="156"/>
      <c r="AB430" s="156"/>
      <c r="AC430" s="156"/>
      <c r="AD430" s="156"/>
      <c r="AE430" s="156"/>
      <c r="AF430" s="156"/>
      <c r="AG430" s="156"/>
      <c r="AH430" s="156"/>
      <c r="AI430" s="157"/>
      <c r="AJ430" s="105"/>
      <c r="AK430" s="105"/>
      <c r="AL430" s="105"/>
      <c r="AM430" s="105"/>
      <c r="AN430" s="157"/>
      <c r="AO430" s="105"/>
      <c r="AP430" s="105"/>
      <c r="AQ430" s="105"/>
      <c r="AR430" s="105"/>
      <c r="AS430" s="105"/>
      <c r="AT430" s="105"/>
      <c r="AU430" s="105"/>
      <c r="AV430" s="105"/>
      <c r="AW430" s="105"/>
      <c r="AX430" s="105"/>
      <c r="AY430" s="105"/>
      <c r="AZ430" s="105"/>
      <c r="BA430" s="105"/>
      <c r="BB430" s="105"/>
      <c r="BC430" s="105"/>
      <c r="BD430" s="105"/>
      <c r="BE430" s="105"/>
      <c r="BF430" s="105"/>
      <c r="BG430" s="105"/>
      <c r="BH430" s="105"/>
      <c r="BI430" s="105"/>
      <c r="BJ430" s="105"/>
      <c r="BK430" s="105"/>
      <c r="BL430" s="105"/>
      <c r="BM430" s="105"/>
      <c r="BN430" s="105"/>
      <c r="BO430" s="105"/>
      <c r="BP430" s="105"/>
      <c r="BQ430" s="105"/>
      <c r="BR430" s="105"/>
      <c r="BS430" s="105"/>
      <c r="BT430" s="105"/>
      <c r="BU430" s="105"/>
      <c r="BV430" s="105"/>
      <c r="BW430" s="105"/>
      <c r="BX430" s="105"/>
      <c r="BY430" s="105"/>
      <c r="BZ430" s="105"/>
      <c r="CA430" s="158"/>
      <c r="CB430" s="158"/>
      <c r="CC430" s="105" t="str">
        <f>IF($C430="","",AI430*$F$2)</f>
        <v/>
      </c>
      <c r="CD430" s="105" t="str">
        <f>IF($C430="","",U431*$F$2)</f>
        <v/>
      </c>
      <c r="CE430" s="158"/>
      <c r="CF430" s="105"/>
      <c r="CG430" s="156"/>
      <c r="CH430" s="156"/>
      <c r="CI430" s="156"/>
      <c r="CJ430" s="156"/>
      <c r="CK430" s="105"/>
      <c r="CL430" s="156"/>
      <c r="CM430" s="156"/>
      <c r="CN430" s="105"/>
    </row>
    <row r="431" ht="9.0" customHeight="1">
      <c r="A431" s="152">
        <f t="shared" si="22"/>
        <v>0</v>
      </c>
      <c r="B431" s="93"/>
      <c r="C431" s="99"/>
      <c r="D431" s="159"/>
      <c r="E431" s="160"/>
      <c r="F431" s="155"/>
      <c r="G431" s="105"/>
      <c r="H431" s="105"/>
      <c r="I431" s="156"/>
      <c r="J431" s="156"/>
      <c r="K431" s="156"/>
      <c r="L431" s="156"/>
      <c r="M431" s="156"/>
      <c r="N431" s="156"/>
      <c r="O431" s="156"/>
      <c r="P431" s="156"/>
      <c r="Q431" s="156"/>
      <c r="R431" s="156"/>
      <c r="S431" s="156"/>
      <c r="T431" s="156"/>
      <c r="U431" s="157"/>
      <c r="V431" s="105"/>
      <c r="W431" s="156"/>
      <c r="X431" s="156"/>
      <c r="Y431" s="156"/>
      <c r="Z431" s="156"/>
      <c r="AA431" s="156"/>
      <c r="AB431" s="156"/>
      <c r="AC431" s="156"/>
      <c r="AD431" s="156"/>
      <c r="AE431" s="156"/>
      <c r="AF431" s="156"/>
      <c r="AG431" s="156"/>
      <c r="AH431" s="156"/>
      <c r="AI431" s="157"/>
      <c r="AJ431" s="105"/>
      <c r="AK431" s="105"/>
      <c r="AL431" s="105"/>
      <c r="AM431" s="105"/>
      <c r="AN431" s="157"/>
      <c r="AO431" s="105"/>
      <c r="AP431" s="105"/>
      <c r="AQ431" s="105"/>
      <c r="AR431" s="105"/>
      <c r="AS431" s="105"/>
      <c r="AT431" s="105"/>
      <c r="AU431" s="105"/>
      <c r="AV431" s="105"/>
      <c r="AW431" s="105"/>
      <c r="AX431" s="105"/>
      <c r="AY431" s="105"/>
      <c r="AZ431" s="105"/>
      <c r="BA431" s="105"/>
      <c r="BB431" s="105"/>
      <c r="BC431" s="105"/>
      <c r="BD431" s="105"/>
      <c r="BE431" s="105"/>
      <c r="BF431" s="105"/>
      <c r="BG431" s="105"/>
      <c r="BH431" s="105"/>
      <c r="BI431" s="105"/>
      <c r="BJ431" s="105"/>
      <c r="BK431" s="105"/>
      <c r="BL431" s="105"/>
      <c r="BM431" s="105"/>
      <c r="BN431" s="105"/>
      <c r="BO431" s="105"/>
      <c r="BP431" s="105"/>
      <c r="BQ431" s="105"/>
      <c r="BR431" s="105"/>
      <c r="BS431" s="105"/>
      <c r="BT431" s="105"/>
      <c r="BU431" s="105"/>
      <c r="BV431" s="105"/>
      <c r="BW431" s="105"/>
      <c r="BX431" s="105"/>
      <c r="BY431" s="105"/>
      <c r="BZ431" s="105"/>
      <c r="CA431" s="158"/>
      <c r="CB431" s="158"/>
      <c r="CC431" s="158"/>
      <c r="CD431" s="158"/>
      <c r="CE431" s="158"/>
      <c r="CF431" s="105"/>
      <c r="CG431" s="156"/>
      <c r="CH431" s="156"/>
      <c r="CI431" s="156"/>
      <c r="CJ431" s="156"/>
      <c r="CK431" s="105"/>
      <c r="CL431" s="156"/>
      <c r="CM431" s="156"/>
      <c r="CN431" s="105"/>
    </row>
    <row r="432" ht="9.0" customHeight="1">
      <c r="A432" s="152">
        <f t="shared" si="22"/>
        <v>1</v>
      </c>
      <c r="B432" s="93"/>
      <c r="C432" s="99"/>
      <c r="D432" s="159"/>
      <c r="E432" s="160"/>
      <c r="F432" s="155"/>
      <c r="G432" s="105"/>
      <c r="H432" s="105"/>
      <c r="I432" s="156"/>
      <c r="J432" s="156"/>
      <c r="K432" s="156"/>
      <c r="L432" s="156"/>
      <c r="M432" s="156"/>
      <c r="N432" s="156"/>
      <c r="O432" s="156"/>
      <c r="P432" s="156"/>
      <c r="Q432" s="156"/>
      <c r="R432" s="156"/>
      <c r="S432" s="156"/>
      <c r="T432" s="156"/>
      <c r="U432" s="157"/>
      <c r="V432" s="105"/>
      <c r="W432" s="156"/>
      <c r="X432" s="156"/>
      <c r="Y432" s="156"/>
      <c r="Z432" s="156"/>
      <c r="AA432" s="156"/>
      <c r="AB432" s="156"/>
      <c r="AC432" s="156"/>
      <c r="AD432" s="156"/>
      <c r="AE432" s="156"/>
      <c r="AF432" s="156"/>
      <c r="AG432" s="156"/>
      <c r="AH432" s="156"/>
      <c r="AI432" s="157"/>
      <c r="AJ432" s="105"/>
      <c r="AK432" s="105"/>
      <c r="AL432" s="105"/>
      <c r="AM432" s="105"/>
      <c r="AN432" s="157"/>
      <c r="AO432" s="105"/>
      <c r="AP432" s="105"/>
      <c r="AQ432" s="105"/>
      <c r="AR432" s="105"/>
      <c r="AS432" s="105"/>
      <c r="AT432" s="105"/>
      <c r="AU432" s="105"/>
      <c r="AV432" s="105"/>
      <c r="AW432" s="105"/>
      <c r="AX432" s="105"/>
      <c r="AY432" s="105"/>
      <c r="AZ432" s="105"/>
      <c r="BA432" s="105"/>
      <c r="BB432" s="105"/>
      <c r="BC432" s="105"/>
      <c r="BD432" s="105"/>
      <c r="BE432" s="105"/>
      <c r="BF432" s="105"/>
      <c r="BG432" s="105"/>
      <c r="BH432" s="105"/>
      <c r="BI432" s="105"/>
      <c r="BJ432" s="105"/>
      <c r="BK432" s="105"/>
      <c r="BL432" s="105"/>
      <c r="BM432" s="105"/>
      <c r="BN432" s="105"/>
      <c r="BO432" s="105"/>
      <c r="BP432" s="105"/>
      <c r="BQ432" s="105"/>
      <c r="BR432" s="105"/>
      <c r="BS432" s="105"/>
      <c r="BT432" s="105"/>
      <c r="BU432" s="105"/>
      <c r="BV432" s="105"/>
      <c r="BW432" s="105"/>
      <c r="BX432" s="105"/>
      <c r="BY432" s="105"/>
      <c r="BZ432" s="105"/>
      <c r="CA432" s="158"/>
      <c r="CB432" s="158"/>
      <c r="CC432" s="105" t="str">
        <f>IF($C432="","",AI432*$F$2)</f>
        <v/>
      </c>
      <c r="CD432" s="105" t="str">
        <f>IF($C432="","",U433*$F$2)</f>
        <v/>
      </c>
      <c r="CE432" s="158"/>
      <c r="CF432" s="105"/>
      <c r="CG432" s="156"/>
      <c r="CH432" s="156"/>
      <c r="CI432" s="156"/>
      <c r="CJ432" s="156"/>
      <c r="CK432" s="105"/>
      <c r="CL432" s="156"/>
      <c r="CM432" s="156"/>
      <c r="CN432" s="105"/>
    </row>
    <row r="433" ht="9.0" customHeight="1">
      <c r="A433" s="152">
        <f t="shared" si="22"/>
        <v>1</v>
      </c>
      <c r="B433" s="93"/>
      <c r="C433" s="99"/>
      <c r="D433" s="159"/>
      <c r="E433" s="160"/>
      <c r="F433" s="155"/>
      <c r="G433" s="105"/>
      <c r="H433" s="105"/>
      <c r="I433" s="156"/>
      <c r="J433" s="156"/>
      <c r="K433" s="156"/>
      <c r="L433" s="156"/>
      <c r="M433" s="156"/>
      <c r="N433" s="156"/>
      <c r="O433" s="156"/>
      <c r="P433" s="156"/>
      <c r="Q433" s="156"/>
      <c r="R433" s="156"/>
      <c r="S433" s="156"/>
      <c r="T433" s="156"/>
      <c r="U433" s="157"/>
      <c r="V433" s="105"/>
      <c r="W433" s="156"/>
      <c r="X433" s="156"/>
      <c r="Y433" s="156"/>
      <c r="Z433" s="156"/>
      <c r="AA433" s="156"/>
      <c r="AB433" s="156"/>
      <c r="AC433" s="156"/>
      <c r="AD433" s="156"/>
      <c r="AE433" s="156"/>
      <c r="AF433" s="156"/>
      <c r="AG433" s="156"/>
      <c r="AH433" s="156"/>
      <c r="AI433" s="157"/>
      <c r="AJ433" s="105"/>
      <c r="AK433" s="105"/>
      <c r="AL433" s="105"/>
      <c r="AM433" s="105"/>
      <c r="AN433" s="157"/>
      <c r="AO433" s="105"/>
      <c r="AP433" s="105"/>
      <c r="AQ433" s="105"/>
      <c r="AR433" s="105"/>
      <c r="AS433" s="105"/>
      <c r="AT433" s="105"/>
      <c r="AU433" s="105"/>
      <c r="AV433" s="105"/>
      <c r="AW433" s="105"/>
      <c r="AX433" s="105"/>
      <c r="AY433" s="105"/>
      <c r="AZ433" s="105"/>
      <c r="BA433" s="105"/>
      <c r="BB433" s="105"/>
      <c r="BC433" s="105"/>
      <c r="BD433" s="105"/>
      <c r="BE433" s="105"/>
      <c r="BF433" s="105"/>
      <c r="BG433" s="105"/>
      <c r="BH433" s="105"/>
      <c r="BI433" s="105"/>
      <c r="BJ433" s="105"/>
      <c r="BK433" s="105"/>
      <c r="BL433" s="105"/>
      <c r="BM433" s="105"/>
      <c r="BN433" s="105"/>
      <c r="BO433" s="105"/>
      <c r="BP433" s="105"/>
      <c r="BQ433" s="105"/>
      <c r="BR433" s="105"/>
      <c r="BS433" s="105"/>
      <c r="BT433" s="105"/>
      <c r="BU433" s="105"/>
      <c r="BV433" s="105"/>
      <c r="BW433" s="105"/>
      <c r="BX433" s="105"/>
      <c r="BY433" s="105"/>
      <c r="BZ433" s="105"/>
      <c r="CA433" s="158"/>
      <c r="CB433" s="158"/>
      <c r="CC433" s="158"/>
      <c r="CD433" s="158"/>
      <c r="CE433" s="158"/>
      <c r="CF433" s="105"/>
      <c r="CG433" s="156"/>
      <c r="CH433" s="156"/>
      <c r="CI433" s="156"/>
      <c r="CJ433" s="156"/>
      <c r="CK433" s="105"/>
      <c r="CL433" s="156"/>
      <c r="CM433" s="156"/>
      <c r="CN433" s="105"/>
    </row>
    <row r="434" ht="9.0" customHeight="1">
      <c r="A434" s="152">
        <f t="shared" si="22"/>
        <v>0</v>
      </c>
      <c r="B434" s="93"/>
      <c r="C434" s="99"/>
      <c r="D434" s="159"/>
      <c r="E434" s="160"/>
      <c r="F434" s="155"/>
      <c r="G434" s="105"/>
      <c r="H434" s="105"/>
      <c r="I434" s="156"/>
      <c r="J434" s="156"/>
      <c r="K434" s="156"/>
      <c r="L434" s="156"/>
      <c r="M434" s="156"/>
      <c r="N434" s="156"/>
      <c r="O434" s="156"/>
      <c r="P434" s="156"/>
      <c r="Q434" s="156"/>
      <c r="R434" s="156"/>
      <c r="S434" s="156"/>
      <c r="T434" s="156"/>
      <c r="U434" s="157"/>
      <c r="V434" s="105"/>
      <c r="W434" s="156"/>
      <c r="X434" s="156"/>
      <c r="Y434" s="156"/>
      <c r="Z434" s="156"/>
      <c r="AA434" s="156"/>
      <c r="AB434" s="156"/>
      <c r="AC434" s="156"/>
      <c r="AD434" s="156"/>
      <c r="AE434" s="156"/>
      <c r="AF434" s="156"/>
      <c r="AG434" s="156"/>
      <c r="AH434" s="156"/>
      <c r="AI434" s="157"/>
      <c r="AJ434" s="105"/>
      <c r="AK434" s="105"/>
      <c r="AL434" s="105"/>
      <c r="AM434" s="105"/>
      <c r="AN434" s="157"/>
      <c r="AO434" s="105"/>
      <c r="AP434" s="105"/>
      <c r="AQ434" s="105"/>
      <c r="AR434" s="105"/>
      <c r="AS434" s="105"/>
      <c r="AT434" s="105"/>
      <c r="AU434" s="105"/>
      <c r="AV434" s="105"/>
      <c r="AW434" s="105"/>
      <c r="AX434" s="105"/>
      <c r="AY434" s="105"/>
      <c r="AZ434" s="105"/>
      <c r="BA434" s="105"/>
      <c r="BB434" s="105"/>
      <c r="BC434" s="105"/>
      <c r="BD434" s="105"/>
      <c r="BE434" s="105"/>
      <c r="BF434" s="105"/>
      <c r="BG434" s="105"/>
      <c r="BH434" s="105"/>
      <c r="BI434" s="105"/>
      <c r="BJ434" s="105"/>
      <c r="BK434" s="105"/>
      <c r="BL434" s="105"/>
      <c r="BM434" s="105"/>
      <c r="BN434" s="105"/>
      <c r="BO434" s="105"/>
      <c r="BP434" s="105"/>
      <c r="BQ434" s="105"/>
      <c r="BR434" s="105"/>
      <c r="BS434" s="105"/>
      <c r="BT434" s="105"/>
      <c r="BU434" s="105"/>
      <c r="BV434" s="105"/>
      <c r="BW434" s="105"/>
      <c r="BX434" s="105"/>
      <c r="BY434" s="105"/>
      <c r="BZ434" s="105"/>
      <c r="CA434" s="158"/>
      <c r="CB434" s="158"/>
      <c r="CC434" s="105" t="str">
        <f>IF($C434="","",AI434*$F$2)</f>
        <v/>
      </c>
      <c r="CD434" s="105" t="str">
        <f>IF($C434="","",U435*$F$2)</f>
        <v/>
      </c>
      <c r="CE434" s="158"/>
      <c r="CF434" s="105"/>
      <c r="CG434" s="156"/>
      <c r="CH434" s="156"/>
      <c r="CI434" s="156"/>
      <c r="CJ434" s="156"/>
      <c r="CK434" s="105"/>
      <c r="CL434" s="156"/>
      <c r="CM434" s="156"/>
      <c r="CN434" s="105"/>
    </row>
    <row r="435" ht="9.0" customHeight="1">
      <c r="A435" s="152">
        <f t="shared" si="22"/>
        <v>0</v>
      </c>
      <c r="B435" s="93"/>
      <c r="C435" s="99"/>
      <c r="D435" s="159"/>
      <c r="E435" s="160"/>
      <c r="F435" s="155"/>
      <c r="G435" s="105"/>
      <c r="H435" s="105"/>
      <c r="I435" s="156"/>
      <c r="J435" s="156"/>
      <c r="K435" s="156"/>
      <c r="L435" s="156"/>
      <c r="M435" s="156"/>
      <c r="N435" s="156"/>
      <c r="O435" s="156"/>
      <c r="P435" s="156"/>
      <c r="Q435" s="156"/>
      <c r="R435" s="156"/>
      <c r="S435" s="156"/>
      <c r="T435" s="156"/>
      <c r="U435" s="157"/>
      <c r="V435" s="105"/>
      <c r="W435" s="156"/>
      <c r="X435" s="156"/>
      <c r="Y435" s="156"/>
      <c r="Z435" s="156"/>
      <c r="AA435" s="156"/>
      <c r="AB435" s="156"/>
      <c r="AC435" s="156"/>
      <c r="AD435" s="156"/>
      <c r="AE435" s="156"/>
      <c r="AF435" s="156"/>
      <c r="AG435" s="156"/>
      <c r="AH435" s="156"/>
      <c r="AI435" s="157"/>
      <c r="AJ435" s="105"/>
      <c r="AK435" s="105"/>
      <c r="AL435" s="105"/>
      <c r="AM435" s="105"/>
      <c r="AN435" s="157"/>
      <c r="AO435" s="105"/>
      <c r="AP435" s="105"/>
      <c r="AQ435" s="105"/>
      <c r="AR435" s="105"/>
      <c r="AS435" s="105"/>
      <c r="AT435" s="105"/>
      <c r="AU435" s="105"/>
      <c r="AV435" s="105"/>
      <c r="AW435" s="105"/>
      <c r="AX435" s="105"/>
      <c r="AY435" s="105"/>
      <c r="AZ435" s="105"/>
      <c r="BA435" s="105"/>
      <c r="BB435" s="105"/>
      <c r="BC435" s="105"/>
      <c r="BD435" s="105"/>
      <c r="BE435" s="105"/>
      <c r="BF435" s="105"/>
      <c r="BG435" s="105"/>
      <c r="BH435" s="105"/>
      <c r="BI435" s="105"/>
      <c r="BJ435" s="105"/>
      <c r="BK435" s="105"/>
      <c r="BL435" s="105"/>
      <c r="BM435" s="105"/>
      <c r="BN435" s="105"/>
      <c r="BO435" s="105"/>
      <c r="BP435" s="105"/>
      <c r="BQ435" s="105"/>
      <c r="BR435" s="105"/>
      <c r="BS435" s="105"/>
      <c r="BT435" s="105"/>
      <c r="BU435" s="105"/>
      <c r="BV435" s="105"/>
      <c r="BW435" s="105"/>
      <c r="BX435" s="105"/>
      <c r="BY435" s="105"/>
      <c r="BZ435" s="105"/>
      <c r="CA435" s="158"/>
      <c r="CB435" s="158"/>
      <c r="CC435" s="158"/>
      <c r="CD435" s="158"/>
      <c r="CE435" s="158"/>
      <c r="CF435" s="105"/>
      <c r="CG435" s="156"/>
      <c r="CH435" s="156"/>
      <c r="CI435" s="156"/>
      <c r="CJ435" s="156"/>
      <c r="CK435" s="105"/>
      <c r="CL435" s="156"/>
      <c r="CM435" s="156"/>
      <c r="CN435" s="105"/>
    </row>
    <row r="436" ht="9.0" customHeight="1">
      <c r="A436" s="152">
        <f t="shared" si="22"/>
        <v>1</v>
      </c>
      <c r="B436" s="93"/>
      <c r="C436" s="99"/>
      <c r="D436" s="159"/>
      <c r="E436" s="160"/>
      <c r="F436" s="155"/>
      <c r="G436" s="105"/>
      <c r="H436" s="105"/>
      <c r="I436" s="156"/>
      <c r="J436" s="156"/>
      <c r="K436" s="156"/>
      <c r="L436" s="156"/>
      <c r="M436" s="156"/>
      <c r="N436" s="156"/>
      <c r="O436" s="156"/>
      <c r="P436" s="156"/>
      <c r="Q436" s="156"/>
      <c r="R436" s="156"/>
      <c r="S436" s="156"/>
      <c r="T436" s="156"/>
      <c r="U436" s="157"/>
      <c r="V436" s="105"/>
      <c r="W436" s="156"/>
      <c r="X436" s="156"/>
      <c r="Y436" s="156"/>
      <c r="Z436" s="156"/>
      <c r="AA436" s="156"/>
      <c r="AB436" s="156"/>
      <c r="AC436" s="156"/>
      <c r="AD436" s="156"/>
      <c r="AE436" s="156"/>
      <c r="AF436" s="156"/>
      <c r="AG436" s="156"/>
      <c r="AH436" s="156"/>
      <c r="AI436" s="157"/>
      <c r="AJ436" s="105"/>
      <c r="AK436" s="105"/>
      <c r="AL436" s="105"/>
      <c r="AM436" s="105"/>
      <c r="AN436" s="157"/>
      <c r="AO436" s="105"/>
      <c r="AP436" s="105"/>
      <c r="AQ436" s="105"/>
      <c r="AR436" s="105"/>
      <c r="AS436" s="105"/>
      <c r="AT436" s="105"/>
      <c r="AU436" s="105"/>
      <c r="AV436" s="105"/>
      <c r="AW436" s="105"/>
      <c r="AX436" s="105"/>
      <c r="AY436" s="105"/>
      <c r="AZ436" s="105"/>
      <c r="BA436" s="105"/>
      <c r="BB436" s="105"/>
      <c r="BC436" s="105"/>
      <c r="BD436" s="105"/>
      <c r="BE436" s="105"/>
      <c r="BF436" s="105"/>
      <c r="BG436" s="105"/>
      <c r="BH436" s="105"/>
      <c r="BI436" s="105"/>
      <c r="BJ436" s="105"/>
      <c r="BK436" s="105"/>
      <c r="BL436" s="105"/>
      <c r="BM436" s="105"/>
      <c r="BN436" s="105"/>
      <c r="BO436" s="105"/>
      <c r="BP436" s="105"/>
      <c r="BQ436" s="105"/>
      <c r="BR436" s="105"/>
      <c r="BS436" s="105"/>
      <c r="BT436" s="105"/>
      <c r="BU436" s="105"/>
      <c r="BV436" s="105"/>
      <c r="BW436" s="105"/>
      <c r="BX436" s="105"/>
      <c r="BY436" s="105"/>
      <c r="BZ436" s="105"/>
      <c r="CA436" s="158"/>
      <c r="CB436" s="158"/>
      <c r="CC436" s="105" t="str">
        <f>IF($C436="","",AI436*$F$2)</f>
        <v/>
      </c>
      <c r="CD436" s="105" t="str">
        <f>IF($C436="","",U437*$F$2)</f>
        <v/>
      </c>
      <c r="CE436" s="158"/>
      <c r="CF436" s="105"/>
      <c r="CG436" s="156"/>
      <c r="CH436" s="156"/>
      <c r="CI436" s="156"/>
      <c r="CJ436" s="156"/>
      <c r="CK436" s="105"/>
      <c r="CL436" s="156"/>
      <c r="CM436" s="156"/>
      <c r="CN436" s="105"/>
    </row>
    <row r="437" ht="9.0" customHeight="1">
      <c r="A437" s="152">
        <f t="shared" si="22"/>
        <v>1</v>
      </c>
      <c r="B437" s="93"/>
      <c r="C437" s="99"/>
      <c r="D437" s="159"/>
      <c r="E437" s="160"/>
      <c r="F437" s="155"/>
      <c r="G437" s="105"/>
      <c r="H437" s="105"/>
      <c r="I437" s="156"/>
      <c r="J437" s="156"/>
      <c r="K437" s="156"/>
      <c r="L437" s="156"/>
      <c r="M437" s="156"/>
      <c r="N437" s="156"/>
      <c r="O437" s="156"/>
      <c r="P437" s="156"/>
      <c r="Q437" s="156"/>
      <c r="R437" s="156"/>
      <c r="S437" s="156"/>
      <c r="T437" s="156"/>
      <c r="U437" s="157"/>
      <c r="V437" s="105"/>
      <c r="W437" s="156"/>
      <c r="X437" s="156"/>
      <c r="Y437" s="156"/>
      <c r="Z437" s="156"/>
      <c r="AA437" s="156"/>
      <c r="AB437" s="156"/>
      <c r="AC437" s="156"/>
      <c r="AD437" s="156"/>
      <c r="AE437" s="156"/>
      <c r="AF437" s="156"/>
      <c r="AG437" s="156"/>
      <c r="AH437" s="156"/>
      <c r="AI437" s="157"/>
      <c r="AJ437" s="105"/>
      <c r="AK437" s="105"/>
      <c r="AL437" s="105"/>
      <c r="AM437" s="105"/>
      <c r="AN437" s="157"/>
      <c r="AO437" s="105"/>
      <c r="AP437" s="105"/>
      <c r="AQ437" s="105"/>
      <c r="AR437" s="105"/>
      <c r="AS437" s="105"/>
      <c r="AT437" s="105"/>
      <c r="AU437" s="105"/>
      <c r="AV437" s="105"/>
      <c r="AW437" s="105"/>
      <c r="AX437" s="105"/>
      <c r="AY437" s="105"/>
      <c r="AZ437" s="105"/>
      <c r="BA437" s="105"/>
      <c r="BB437" s="105"/>
      <c r="BC437" s="105"/>
      <c r="BD437" s="105"/>
      <c r="BE437" s="105"/>
      <c r="BF437" s="105"/>
      <c r="BG437" s="105"/>
      <c r="BH437" s="105"/>
      <c r="BI437" s="105"/>
      <c r="BJ437" s="105"/>
      <c r="BK437" s="105"/>
      <c r="BL437" s="105"/>
      <c r="BM437" s="105"/>
      <c r="BN437" s="105"/>
      <c r="BO437" s="105"/>
      <c r="BP437" s="105"/>
      <c r="BQ437" s="105"/>
      <c r="BR437" s="105"/>
      <c r="BS437" s="105"/>
      <c r="BT437" s="105"/>
      <c r="BU437" s="105"/>
      <c r="BV437" s="105"/>
      <c r="BW437" s="105"/>
      <c r="BX437" s="105"/>
      <c r="BY437" s="105"/>
      <c r="BZ437" s="105"/>
      <c r="CA437" s="158"/>
      <c r="CB437" s="158"/>
      <c r="CC437" s="158"/>
      <c r="CD437" s="158"/>
      <c r="CE437" s="158"/>
      <c r="CF437" s="105"/>
      <c r="CG437" s="156"/>
      <c r="CH437" s="156"/>
      <c r="CI437" s="156"/>
      <c r="CJ437" s="156"/>
      <c r="CK437" s="105"/>
      <c r="CL437" s="156"/>
      <c r="CM437" s="156"/>
      <c r="CN437" s="105"/>
    </row>
    <row r="438" ht="9.0" customHeight="1">
      <c r="A438" s="152">
        <f t="shared" si="22"/>
        <v>0</v>
      </c>
      <c r="B438" s="93"/>
      <c r="C438" s="99"/>
      <c r="D438" s="159"/>
      <c r="E438" s="160"/>
      <c r="F438" s="155"/>
      <c r="G438" s="105"/>
      <c r="H438" s="105"/>
      <c r="I438" s="156"/>
      <c r="J438" s="156"/>
      <c r="K438" s="156"/>
      <c r="L438" s="156"/>
      <c r="M438" s="156"/>
      <c r="N438" s="156"/>
      <c r="O438" s="156"/>
      <c r="P438" s="156"/>
      <c r="Q438" s="156"/>
      <c r="R438" s="156"/>
      <c r="S438" s="156"/>
      <c r="T438" s="156"/>
      <c r="U438" s="157"/>
      <c r="V438" s="105"/>
      <c r="W438" s="156"/>
      <c r="X438" s="156"/>
      <c r="Y438" s="156"/>
      <c r="Z438" s="156"/>
      <c r="AA438" s="156"/>
      <c r="AB438" s="156"/>
      <c r="AC438" s="156"/>
      <c r="AD438" s="156"/>
      <c r="AE438" s="156"/>
      <c r="AF438" s="156"/>
      <c r="AG438" s="156"/>
      <c r="AH438" s="156"/>
      <c r="AI438" s="157"/>
      <c r="AJ438" s="105"/>
      <c r="AK438" s="105"/>
      <c r="AL438" s="105"/>
      <c r="AM438" s="105"/>
      <c r="AN438" s="157"/>
      <c r="AO438" s="105"/>
      <c r="AP438" s="105"/>
      <c r="AQ438" s="105"/>
      <c r="AR438" s="105"/>
      <c r="AS438" s="105"/>
      <c r="AT438" s="105"/>
      <c r="AU438" s="105"/>
      <c r="AV438" s="105"/>
      <c r="AW438" s="105"/>
      <c r="AX438" s="105"/>
      <c r="AY438" s="105"/>
      <c r="AZ438" s="105"/>
      <c r="BA438" s="105"/>
      <c r="BB438" s="105"/>
      <c r="BC438" s="105"/>
      <c r="BD438" s="105"/>
      <c r="BE438" s="105"/>
      <c r="BF438" s="105"/>
      <c r="BG438" s="105"/>
      <c r="BH438" s="105"/>
      <c r="BI438" s="105"/>
      <c r="BJ438" s="105"/>
      <c r="BK438" s="105"/>
      <c r="BL438" s="105"/>
      <c r="BM438" s="105"/>
      <c r="BN438" s="105"/>
      <c r="BO438" s="105"/>
      <c r="BP438" s="105"/>
      <c r="BQ438" s="105"/>
      <c r="BR438" s="105"/>
      <c r="BS438" s="105"/>
      <c r="BT438" s="105"/>
      <c r="BU438" s="105"/>
      <c r="BV438" s="105"/>
      <c r="BW438" s="105"/>
      <c r="BX438" s="105"/>
      <c r="BY438" s="105"/>
      <c r="BZ438" s="105"/>
      <c r="CA438" s="158"/>
      <c r="CB438" s="158"/>
      <c r="CC438" s="105" t="str">
        <f>IF($C438="","",AI438*$F$2)</f>
        <v/>
      </c>
      <c r="CD438" s="105" t="str">
        <f>IF($C438="","",U439*$F$2)</f>
        <v/>
      </c>
      <c r="CE438" s="158"/>
      <c r="CF438" s="105"/>
      <c r="CG438" s="156"/>
      <c r="CH438" s="156"/>
      <c r="CI438" s="156"/>
      <c r="CJ438" s="156"/>
      <c r="CK438" s="105"/>
      <c r="CL438" s="156"/>
      <c r="CM438" s="156"/>
      <c r="CN438" s="105"/>
    </row>
    <row r="439" ht="9.0" customHeight="1">
      <c r="A439" s="152">
        <f t="shared" si="22"/>
        <v>0</v>
      </c>
      <c r="B439" s="93"/>
      <c r="C439" s="99"/>
      <c r="D439" s="159"/>
      <c r="E439" s="160"/>
      <c r="F439" s="155"/>
      <c r="G439" s="105"/>
      <c r="H439" s="105"/>
      <c r="I439" s="156"/>
      <c r="J439" s="156"/>
      <c r="K439" s="156"/>
      <c r="L439" s="156"/>
      <c r="M439" s="156"/>
      <c r="N439" s="156"/>
      <c r="O439" s="156"/>
      <c r="P439" s="156"/>
      <c r="Q439" s="156"/>
      <c r="R439" s="156"/>
      <c r="S439" s="156"/>
      <c r="T439" s="156"/>
      <c r="U439" s="157"/>
      <c r="V439" s="105"/>
      <c r="W439" s="156"/>
      <c r="X439" s="156"/>
      <c r="Y439" s="156"/>
      <c r="Z439" s="156"/>
      <c r="AA439" s="156"/>
      <c r="AB439" s="156"/>
      <c r="AC439" s="156"/>
      <c r="AD439" s="156"/>
      <c r="AE439" s="156"/>
      <c r="AF439" s="156"/>
      <c r="AG439" s="156"/>
      <c r="AH439" s="156"/>
      <c r="AI439" s="157"/>
      <c r="AJ439" s="105"/>
      <c r="AK439" s="105"/>
      <c r="AL439" s="105"/>
      <c r="AM439" s="105"/>
      <c r="AN439" s="157"/>
      <c r="AO439" s="105"/>
      <c r="AP439" s="105"/>
      <c r="AQ439" s="105"/>
      <c r="AR439" s="105"/>
      <c r="AS439" s="105"/>
      <c r="AT439" s="105"/>
      <c r="AU439" s="105"/>
      <c r="AV439" s="105"/>
      <c r="AW439" s="105"/>
      <c r="AX439" s="105"/>
      <c r="AY439" s="105"/>
      <c r="AZ439" s="105"/>
      <c r="BA439" s="105"/>
      <c r="BB439" s="105"/>
      <c r="BC439" s="105"/>
      <c r="BD439" s="105"/>
      <c r="BE439" s="105"/>
      <c r="BF439" s="105"/>
      <c r="BG439" s="105"/>
      <c r="BH439" s="105"/>
      <c r="BI439" s="105"/>
      <c r="BJ439" s="105"/>
      <c r="BK439" s="105"/>
      <c r="BL439" s="105"/>
      <c r="BM439" s="105"/>
      <c r="BN439" s="105"/>
      <c r="BO439" s="105"/>
      <c r="BP439" s="105"/>
      <c r="BQ439" s="105"/>
      <c r="BR439" s="105"/>
      <c r="BS439" s="105"/>
      <c r="BT439" s="105"/>
      <c r="BU439" s="105"/>
      <c r="BV439" s="105"/>
      <c r="BW439" s="105"/>
      <c r="BX439" s="105"/>
      <c r="BY439" s="105"/>
      <c r="BZ439" s="105"/>
      <c r="CA439" s="158"/>
      <c r="CB439" s="158"/>
      <c r="CC439" s="158"/>
      <c r="CD439" s="158"/>
      <c r="CE439" s="158"/>
      <c r="CF439" s="105"/>
      <c r="CG439" s="156"/>
      <c r="CH439" s="156"/>
      <c r="CI439" s="156"/>
      <c r="CJ439" s="156"/>
      <c r="CK439" s="105"/>
      <c r="CL439" s="156"/>
      <c r="CM439" s="156"/>
      <c r="CN439" s="105"/>
    </row>
    <row r="440" ht="9.0" customHeight="1">
      <c r="A440" s="152">
        <f t="shared" si="22"/>
        <v>1</v>
      </c>
      <c r="B440" s="93"/>
      <c r="C440" s="99"/>
      <c r="D440" s="159"/>
      <c r="E440" s="160"/>
      <c r="F440" s="155"/>
      <c r="G440" s="105"/>
      <c r="H440" s="105"/>
      <c r="I440" s="156"/>
      <c r="J440" s="156"/>
      <c r="K440" s="156"/>
      <c r="L440" s="156"/>
      <c r="M440" s="156"/>
      <c r="N440" s="156"/>
      <c r="O440" s="156"/>
      <c r="P440" s="156"/>
      <c r="Q440" s="156"/>
      <c r="R440" s="156"/>
      <c r="S440" s="156"/>
      <c r="T440" s="156"/>
      <c r="U440" s="157"/>
      <c r="V440" s="105"/>
      <c r="W440" s="156"/>
      <c r="X440" s="156"/>
      <c r="Y440" s="156"/>
      <c r="Z440" s="156"/>
      <c r="AA440" s="156"/>
      <c r="AB440" s="156"/>
      <c r="AC440" s="156"/>
      <c r="AD440" s="156"/>
      <c r="AE440" s="156"/>
      <c r="AF440" s="156"/>
      <c r="AG440" s="156"/>
      <c r="AH440" s="156"/>
      <c r="AI440" s="157"/>
      <c r="AJ440" s="105"/>
      <c r="AK440" s="105"/>
      <c r="AL440" s="105"/>
      <c r="AM440" s="105"/>
      <c r="AN440" s="157"/>
      <c r="AO440" s="105"/>
      <c r="AP440" s="105"/>
      <c r="AQ440" s="105"/>
      <c r="AR440" s="105"/>
      <c r="AS440" s="105"/>
      <c r="AT440" s="105"/>
      <c r="AU440" s="105"/>
      <c r="AV440" s="105"/>
      <c r="AW440" s="105"/>
      <c r="AX440" s="105"/>
      <c r="AY440" s="105"/>
      <c r="AZ440" s="105"/>
      <c r="BA440" s="105"/>
      <c r="BB440" s="105"/>
      <c r="BC440" s="105"/>
      <c r="BD440" s="105"/>
      <c r="BE440" s="105"/>
      <c r="BF440" s="105"/>
      <c r="BG440" s="105"/>
      <c r="BH440" s="105"/>
      <c r="BI440" s="105"/>
      <c r="BJ440" s="105"/>
      <c r="BK440" s="105"/>
      <c r="BL440" s="105"/>
      <c r="BM440" s="105"/>
      <c r="BN440" s="105"/>
      <c r="BO440" s="105"/>
      <c r="BP440" s="105"/>
      <c r="BQ440" s="105"/>
      <c r="BR440" s="105"/>
      <c r="BS440" s="105"/>
      <c r="BT440" s="105"/>
      <c r="BU440" s="105"/>
      <c r="BV440" s="105"/>
      <c r="BW440" s="105"/>
      <c r="BX440" s="105"/>
      <c r="BY440" s="105"/>
      <c r="BZ440" s="105"/>
      <c r="CA440" s="158"/>
      <c r="CB440" s="158"/>
      <c r="CC440" s="105" t="str">
        <f>IF($C440="","",AI440*$F$2)</f>
        <v/>
      </c>
      <c r="CD440" s="105" t="str">
        <f>IF($C440="","",U441*$F$2)</f>
        <v/>
      </c>
      <c r="CE440" s="158"/>
      <c r="CF440" s="105"/>
      <c r="CG440" s="156"/>
      <c r="CH440" s="156"/>
      <c r="CI440" s="156"/>
      <c r="CJ440" s="156"/>
      <c r="CK440" s="105"/>
      <c r="CL440" s="156"/>
      <c r="CM440" s="156"/>
      <c r="CN440" s="105"/>
    </row>
    <row r="441" ht="9.0" customHeight="1">
      <c r="A441" s="152">
        <f t="shared" si="22"/>
        <v>1</v>
      </c>
      <c r="B441" s="93"/>
      <c r="C441" s="99"/>
      <c r="D441" s="159"/>
      <c r="E441" s="160"/>
      <c r="F441" s="155"/>
      <c r="G441" s="105"/>
      <c r="H441" s="105"/>
      <c r="I441" s="156"/>
      <c r="J441" s="156"/>
      <c r="K441" s="156"/>
      <c r="L441" s="156"/>
      <c r="M441" s="156"/>
      <c r="N441" s="156"/>
      <c r="O441" s="156"/>
      <c r="P441" s="156"/>
      <c r="Q441" s="156"/>
      <c r="R441" s="156"/>
      <c r="S441" s="156"/>
      <c r="T441" s="156"/>
      <c r="U441" s="157"/>
      <c r="V441" s="105"/>
      <c r="W441" s="156"/>
      <c r="X441" s="156"/>
      <c r="Y441" s="156"/>
      <c r="Z441" s="156"/>
      <c r="AA441" s="156"/>
      <c r="AB441" s="156"/>
      <c r="AC441" s="156"/>
      <c r="AD441" s="156"/>
      <c r="AE441" s="156"/>
      <c r="AF441" s="156"/>
      <c r="AG441" s="156"/>
      <c r="AH441" s="156"/>
      <c r="AI441" s="157"/>
      <c r="AJ441" s="105"/>
      <c r="AK441" s="105"/>
      <c r="AL441" s="105"/>
      <c r="AM441" s="105"/>
      <c r="AN441" s="157"/>
      <c r="AO441" s="105"/>
      <c r="AP441" s="105"/>
      <c r="AQ441" s="105"/>
      <c r="AR441" s="105"/>
      <c r="AS441" s="105"/>
      <c r="AT441" s="105"/>
      <c r="AU441" s="105"/>
      <c r="AV441" s="105"/>
      <c r="AW441" s="105"/>
      <c r="AX441" s="105"/>
      <c r="AY441" s="105"/>
      <c r="AZ441" s="105"/>
      <c r="BA441" s="105"/>
      <c r="BB441" s="105"/>
      <c r="BC441" s="105"/>
      <c r="BD441" s="105"/>
      <c r="BE441" s="105"/>
      <c r="BF441" s="105"/>
      <c r="BG441" s="105"/>
      <c r="BH441" s="105"/>
      <c r="BI441" s="105"/>
      <c r="BJ441" s="105"/>
      <c r="BK441" s="105"/>
      <c r="BL441" s="105"/>
      <c r="BM441" s="105"/>
      <c r="BN441" s="105"/>
      <c r="BO441" s="105"/>
      <c r="BP441" s="105"/>
      <c r="BQ441" s="105"/>
      <c r="BR441" s="105"/>
      <c r="BS441" s="105"/>
      <c r="BT441" s="105"/>
      <c r="BU441" s="105"/>
      <c r="BV441" s="105"/>
      <c r="BW441" s="105"/>
      <c r="BX441" s="105"/>
      <c r="BY441" s="105"/>
      <c r="BZ441" s="105"/>
      <c r="CA441" s="158"/>
      <c r="CB441" s="158"/>
      <c r="CC441" s="158"/>
      <c r="CD441" s="158"/>
      <c r="CE441" s="158"/>
      <c r="CF441" s="105"/>
      <c r="CG441" s="156"/>
      <c r="CH441" s="156"/>
      <c r="CI441" s="156"/>
      <c r="CJ441" s="156"/>
      <c r="CK441" s="105"/>
      <c r="CL441" s="156"/>
      <c r="CM441" s="156"/>
      <c r="CN441" s="105"/>
    </row>
    <row r="442" ht="9.0" customHeight="1">
      <c r="A442" s="152">
        <f t="shared" si="22"/>
        <v>0</v>
      </c>
      <c r="B442" s="93"/>
      <c r="C442" s="99"/>
      <c r="D442" s="159"/>
      <c r="E442" s="160"/>
      <c r="F442" s="155"/>
      <c r="G442" s="105"/>
      <c r="H442" s="105"/>
      <c r="I442" s="156"/>
      <c r="J442" s="156"/>
      <c r="K442" s="156"/>
      <c r="L442" s="156"/>
      <c r="M442" s="156"/>
      <c r="N442" s="156"/>
      <c r="O442" s="156"/>
      <c r="P442" s="156"/>
      <c r="Q442" s="156"/>
      <c r="R442" s="156"/>
      <c r="S442" s="156"/>
      <c r="T442" s="156"/>
      <c r="U442" s="157"/>
      <c r="V442" s="105"/>
      <c r="W442" s="156"/>
      <c r="X442" s="156"/>
      <c r="Y442" s="156"/>
      <c r="Z442" s="156"/>
      <c r="AA442" s="156"/>
      <c r="AB442" s="156"/>
      <c r="AC442" s="156"/>
      <c r="AD442" s="156"/>
      <c r="AE442" s="156"/>
      <c r="AF442" s="156"/>
      <c r="AG442" s="156"/>
      <c r="AH442" s="156"/>
      <c r="AI442" s="157"/>
      <c r="AJ442" s="105"/>
      <c r="AK442" s="105"/>
      <c r="AL442" s="105"/>
      <c r="AM442" s="105"/>
      <c r="AN442" s="157"/>
      <c r="AO442" s="105"/>
      <c r="AP442" s="105"/>
      <c r="AQ442" s="105"/>
      <c r="AR442" s="105"/>
      <c r="AS442" s="105"/>
      <c r="AT442" s="105"/>
      <c r="AU442" s="105"/>
      <c r="AV442" s="105"/>
      <c r="AW442" s="105"/>
      <c r="AX442" s="105"/>
      <c r="AY442" s="105"/>
      <c r="AZ442" s="105"/>
      <c r="BA442" s="105"/>
      <c r="BB442" s="105"/>
      <c r="BC442" s="105"/>
      <c r="BD442" s="105"/>
      <c r="BE442" s="105"/>
      <c r="BF442" s="105"/>
      <c r="BG442" s="105"/>
      <c r="BH442" s="105"/>
      <c r="BI442" s="105"/>
      <c r="BJ442" s="105"/>
      <c r="BK442" s="105"/>
      <c r="BL442" s="105"/>
      <c r="BM442" s="105"/>
      <c r="BN442" s="105"/>
      <c r="BO442" s="105"/>
      <c r="BP442" s="105"/>
      <c r="BQ442" s="105"/>
      <c r="BR442" s="105"/>
      <c r="BS442" s="105"/>
      <c r="BT442" s="105"/>
      <c r="BU442" s="105"/>
      <c r="BV442" s="105"/>
      <c r="BW442" s="105"/>
      <c r="BX442" s="105"/>
      <c r="BY442" s="105"/>
      <c r="BZ442" s="105"/>
      <c r="CA442" s="158"/>
      <c r="CB442" s="158"/>
      <c r="CC442" s="105" t="str">
        <f>IF($C442="","",AI442*$F$2)</f>
        <v/>
      </c>
      <c r="CD442" s="105" t="str">
        <f>IF($C442="","",U443*$F$2)</f>
        <v/>
      </c>
      <c r="CE442" s="158"/>
      <c r="CF442" s="105"/>
      <c r="CG442" s="156"/>
      <c r="CH442" s="156"/>
      <c r="CI442" s="156"/>
      <c r="CJ442" s="156"/>
      <c r="CK442" s="105"/>
      <c r="CL442" s="156"/>
      <c r="CM442" s="156"/>
      <c r="CN442" s="105"/>
    </row>
    <row r="443" ht="9.0" customHeight="1">
      <c r="A443" s="152">
        <f t="shared" si="22"/>
        <v>0</v>
      </c>
      <c r="B443" s="93"/>
      <c r="C443" s="99"/>
      <c r="D443" s="159"/>
      <c r="E443" s="160"/>
      <c r="F443" s="155"/>
      <c r="G443" s="105"/>
      <c r="H443" s="105"/>
      <c r="I443" s="156"/>
      <c r="J443" s="156"/>
      <c r="K443" s="156"/>
      <c r="L443" s="156"/>
      <c r="M443" s="156"/>
      <c r="N443" s="156"/>
      <c r="O443" s="156"/>
      <c r="P443" s="156"/>
      <c r="Q443" s="156"/>
      <c r="R443" s="156"/>
      <c r="S443" s="156"/>
      <c r="T443" s="156"/>
      <c r="U443" s="157"/>
      <c r="V443" s="105"/>
      <c r="W443" s="156"/>
      <c r="X443" s="156"/>
      <c r="Y443" s="156"/>
      <c r="Z443" s="156"/>
      <c r="AA443" s="156"/>
      <c r="AB443" s="156"/>
      <c r="AC443" s="156"/>
      <c r="AD443" s="156"/>
      <c r="AE443" s="156"/>
      <c r="AF443" s="156"/>
      <c r="AG443" s="156"/>
      <c r="AH443" s="156"/>
      <c r="AI443" s="157"/>
      <c r="AJ443" s="105"/>
      <c r="AK443" s="105"/>
      <c r="AL443" s="105"/>
      <c r="AM443" s="105"/>
      <c r="AN443" s="157"/>
      <c r="AO443" s="105"/>
      <c r="AP443" s="105"/>
      <c r="AQ443" s="105"/>
      <c r="AR443" s="105"/>
      <c r="AS443" s="105"/>
      <c r="AT443" s="105"/>
      <c r="AU443" s="105"/>
      <c r="AV443" s="105"/>
      <c r="AW443" s="105"/>
      <c r="AX443" s="105"/>
      <c r="AY443" s="105"/>
      <c r="AZ443" s="105"/>
      <c r="BA443" s="105"/>
      <c r="BB443" s="105"/>
      <c r="BC443" s="105"/>
      <c r="BD443" s="105"/>
      <c r="BE443" s="105"/>
      <c r="BF443" s="105"/>
      <c r="BG443" s="105"/>
      <c r="BH443" s="105"/>
      <c r="BI443" s="105"/>
      <c r="BJ443" s="105"/>
      <c r="BK443" s="105"/>
      <c r="BL443" s="105"/>
      <c r="BM443" s="105"/>
      <c r="BN443" s="105"/>
      <c r="BO443" s="105"/>
      <c r="BP443" s="105"/>
      <c r="BQ443" s="105"/>
      <c r="BR443" s="105"/>
      <c r="BS443" s="105"/>
      <c r="BT443" s="105"/>
      <c r="BU443" s="105"/>
      <c r="BV443" s="105"/>
      <c r="BW443" s="105"/>
      <c r="BX443" s="105"/>
      <c r="BY443" s="105"/>
      <c r="BZ443" s="105"/>
      <c r="CA443" s="158"/>
      <c r="CB443" s="158"/>
      <c r="CC443" s="158"/>
      <c r="CD443" s="158"/>
      <c r="CE443" s="158"/>
      <c r="CF443" s="105"/>
      <c r="CG443" s="156"/>
      <c r="CH443" s="156"/>
      <c r="CI443" s="156"/>
      <c r="CJ443" s="156"/>
      <c r="CK443" s="105"/>
      <c r="CL443" s="156"/>
      <c r="CM443" s="156"/>
      <c r="CN443" s="105"/>
    </row>
    <row r="444" ht="9.0" customHeight="1">
      <c r="A444" s="152">
        <f t="shared" si="22"/>
        <v>1</v>
      </c>
      <c r="B444" s="93"/>
      <c r="C444" s="99"/>
      <c r="D444" s="159"/>
      <c r="E444" s="160"/>
      <c r="F444" s="155"/>
      <c r="G444" s="105"/>
      <c r="H444" s="105"/>
      <c r="I444" s="156"/>
      <c r="J444" s="156"/>
      <c r="K444" s="156"/>
      <c r="L444" s="156"/>
      <c r="M444" s="156"/>
      <c r="N444" s="156"/>
      <c r="O444" s="156"/>
      <c r="P444" s="156"/>
      <c r="Q444" s="156"/>
      <c r="R444" s="156"/>
      <c r="S444" s="156"/>
      <c r="T444" s="156"/>
      <c r="U444" s="157"/>
      <c r="V444" s="105"/>
      <c r="W444" s="156"/>
      <c r="X444" s="156"/>
      <c r="Y444" s="156"/>
      <c r="Z444" s="156"/>
      <c r="AA444" s="156"/>
      <c r="AB444" s="156"/>
      <c r="AC444" s="156"/>
      <c r="AD444" s="156"/>
      <c r="AE444" s="156"/>
      <c r="AF444" s="156"/>
      <c r="AG444" s="156"/>
      <c r="AH444" s="156"/>
      <c r="AI444" s="157"/>
      <c r="AJ444" s="105"/>
      <c r="AK444" s="105"/>
      <c r="AL444" s="105"/>
      <c r="AM444" s="105"/>
      <c r="AN444" s="157"/>
      <c r="AO444" s="105"/>
      <c r="AP444" s="105"/>
      <c r="AQ444" s="105"/>
      <c r="AR444" s="105"/>
      <c r="AS444" s="105"/>
      <c r="AT444" s="105"/>
      <c r="AU444" s="105"/>
      <c r="AV444" s="105"/>
      <c r="AW444" s="105"/>
      <c r="AX444" s="105"/>
      <c r="AY444" s="105"/>
      <c r="AZ444" s="105"/>
      <c r="BA444" s="105"/>
      <c r="BB444" s="105"/>
      <c r="BC444" s="105"/>
      <c r="BD444" s="105"/>
      <c r="BE444" s="105"/>
      <c r="BF444" s="105"/>
      <c r="BG444" s="105"/>
      <c r="BH444" s="105"/>
      <c r="BI444" s="105"/>
      <c r="BJ444" s="105"/>
      <c r="BK444" s="105"/>
      <c r="BL444" s="105"/>
      <c r="BM444" s="105"/>
      <c r="BN444" s="105"/>
      <c r="BO444" s="105"/>
      <c r="BP444" s="105"/>
      <c r="BQ444" s="105"/>
      <c r="BR444" s="105"/>
      <c r="BS444" s="105"/>
      <c r="BT444" s="105"/>
      <c r="BU444" s="105"/>
      <c r="BV444" s="105"/>
      <c r="BW444" s="105"/>
      <c r="BX444" s="105"/>
      <c r="BY444" s="105"/>
      <c r="BZ444" s="105"/>
      <c r="CA444" s="158"/>
      <c r="CB444" s="158"/>
      <c r="CC444" s="105" t="str">
        <f>IF($C444="","",AI444*$F$2)</f>
        <v/>
      </c>
      <c r="CD444" s="105" t="str">
        <f>IF($C444="","",U445*$F$2)</f>
        <v/>
      </c>
      <c r="CE444" s="158"/>
      <c r="CF444" s="105"/>
      <c r="CG444" s="156"/>
      <c r="CH444" s="156"/>
      <c r="CI444" s="156"/>
      <c r="CJ444" s="156"/>
      <c r="CK444" s="105"/>
      <c r="CL444" s="156"/>
      <c r="CM444" s="156"/>
      <c r="CN444" s="105"/>
    </row>
    <row r="445" ht="9.0" customHeight="1">
      <c r="A445" s="152">
        <f t="shared" si="22"/>
        <v>1</v>
      </c>
      <c r="B445" s="93"/>
      <c r="C445" s="99"/>
      <c r="D445" s="159"/>
      <c r="E445" s="160"/>
      <c r="F445" s="155"/>
      <c r="G445" s="105"/>
      <c r="H445" s="105"/>
      <c r="I445" s="156"/>
      <c r="J445" s="156"/>
      <c r="K445" s="156"/>
      <c r="L445" s="156"/>
      <c r="M445" s="156"/>
      <c r="N445" s="156"/>
      <c r="O445" s="156"/>
      <c r="P445" s="156"/>
      <c r="Q445" s="156"/>
      <c r="R445" s="156"/>
      <c r="S445" s="156"/>
      <c r="T445" s="156"/>
      <c r="U445" s="157"/>
      <c r="V445" s="105"/>
      <c r="W445" s="156"/>
      <c r="X445" s="156"/>
      <c r="Y445" s="156"/>
      <c r="Z445" s="156"/>
      <c r="AA445" s="156"/>
      <c r="AB445" s="156"/>
      <c r="AC445" s="156"/>
      <c r="AD445" s="156"/>
      <c r="AE445" s="156"/>
      <c r="AF445" s="156"/>
      <c r="AG445" s="156"/>
      <c r="AH445" s="156"/>
      <c r="AI445" s="157"/>
      <c r="AJ445" s="105"/>
      <c r="AK445" s="105"/>
      <c r="AL445" s="105"/>
      <c r="AM445" s="105"/>
      <c r="AN445" s="157"/>
      <c r="AO445" s="105"/>
      <c r="AP445" s="105"/>
      <c r="AQ445" s="105"/>
      <c r="AR445" s="105"/>
      <c r="AS445" s="105"/>
      <c r="AT445" s="105"/>
      <c r="AU445" s="105"/>
      <c r="AV445" s="105"/>
      <c r="AW445" s="105"/>
      <c r="AX445" s="105"/>
      <c r="AY445" s="105"/>
      <c r="AZ445" s="105"/>
      <c r="BA445" s="105"/>
      <c r="BB445" s="105"/>
      <c r="BC445" s="105"/>
      <c r="BD445" s="105"/>
      <c r="BE445" s="105"/>
      <c r="BF445" s="105"/>
      <c r="BG445" s="105"/>
      <c r="BH445" s="105"/>
      <c r="BI445" s="105"/>
      <c r="BJ445" s="105"/>
      <c r="BK445" s="105"/>
      <c r="BL445" s="105"/>
      <c r="BM445" s="105"/>
      <c r="BN445" s="105"/>
      <c r="BO445" s="105"/>
      <c r="BP445" s="105"/>
      <c r="BQ445" s="105"/>
      <c r="BR445" s="105"/>
      <c r="BS445" s="105"/>
      <c r="BT445" s="105"/>
      <c r="BU445" s="105"/>
      <c r="BV445" s="105"/>
      <c r="BW445" s="105"/>
      <c r="BX445" s="105"/>
      <c r="BY445" s="105"/>
      <c r="BZ445" s="105"/>
      <c r="CA445" s="158"/>
      <c r="CB445" s="158"/>
      <c r="CC445" s="158"/>
      <c r="CD445" s="158"/>
      <c r="CE445" s="158"/>
      <c r="CF445" s="105"/>
      <c r="CG445" s="156"/>
      <c r="CH445" s="156"/>
      <c r="CI445" s="156"/>
      <c r="CJ445" s="156"/>
      <c r="CK445" s="105"/>
      <c r="CL445" s="156"/>
      <c r="CM445" s="156"/>
      <c r="CN445" s="105"/>
    </row>
    <row r="446" ht="9.0" customHeight="1">
      <c r="A446" s="152">
        <f t="shared" si="22"/>
        <v>0</v>
      </c>
      <c r="B446" s="93"/>
      <c r="C446" s="99"/>
      <c r="D446" s="159"/>
      <c r="E446" s="160"/>
      <c r="F446" s="155"/>
      <c r="G446" s="105"/>
      <c r="H446" s="105"/>
      <c r="I446" s="156"/>
      <c r="J446" s="156"/>
      <c r="K446" s="156"/>
      <c r="L446" s="156"/>
      <c r="M446" s="156"/>
      <c r="N446" s="156"/>
      <c r="O446" s="156"/>
      <c r="P446" s="156"/>
      <c r="Q446" s="156"/>
      <c r="R446" s="156"/>
      <c r="S446" s="156"/>
      <c r="T446" s="156"/>
      <c r="U446" s="157"/>
      <c r="V446" s="105"/>
      <c r="W446" s="156"/>
      <c r="X446" s="156"/>
      <c r="Y446" s="156"/>
      <c r="Z446" s="156"/>
      <c r="AA446" s="156"/>
      <c r="AB446" s="156"/>
      <c r="AC446" s="156"/>
      <c r="AD446" s="156"/>
      <c r="AE446" s="156"/>
      <c r="AF446" s="156"/>
      <c r="AG446" s="156"/>
      <c r="AH446" s="156"/>
      <c r="AI446" s="157"/>
      <c r="AJ446" s="105"/>
      <c r="AK446" s="105"/>
      <c r="AL446" s="105"/>
      <c r="AM446" s="105"/>
      <c r="AN446" s="157"/>
      <c r="AO446" s="105"/>
      <c r="AP446" s="105"/>
      <c r="AQ446" s="105"/>
      <c r="AR446" s="105"/>
      <c r="AS446" s="105"/>
      <c r="AT446" s="105"/>
      <c r="AU446" s="105"/>
      <c r="AV446" s="105"/>
      <c r="AW446" s="105"/>
      <c r="AX446" s="105"/>
      <c r="AY446" s="105"/>
      <c r="AZ446" s="105"/>
      <c r="BA446" s="105"/>
      <c r="BB446" s="105"/>
      <c r="BC446" s="105"/>
      <c r="BD446" s="105"/>
      <c r="BE446" s="105"/>
      <c r="BF446" s="105"/>
      <c r="BG446" s="105"/>
      <c r="BH446" s="105"/>
      <c r="BI446" s="105"/>
      <c r="BJ446" s="105"/>
      <c r="BK446" s="105"/>
      <c r="BL446" s="105"/>
      <c r="BM446" s="105"/>
      <c r="BN446" s="105"/>
      <c r="BO446" s="105"/>
      <c r="BP446" s="105"/>
      <c r="BQ446" s="105"/>
      <c r="BR446" s="105"/>
      <c r="BS446" s="105"/>
      <c r="BT446" s="105"/>
      <c r="BU446" s="105"/>
      <c r="BV446" s="105"/>
      <c r="BW446" s="105"/>
      <c r="BX446" s="105"/>
      <c r="BY446" s="105"/>
      <c r="BZ446" s="105"/>
      <c r="CA446" s="158"/>
      <c r="CB446" s="158"/>
      <c r="CC446" s="105" t="str">
        <f>IF($C446="","",AI446*$F$2)</f>
        <v/>
      </c>
      <c r="CD446" s="105" t="str">
        <f>IF($C446="","",U447*$F$2)</f>
        <v/>
      </c>
      <c r="CE446" s="158"/>
      <c r="CF446" s="105"/>
      <c r="CG446" s="156"/>
      <c r="CH446" s="156"/>
      <c r="CI446" s="156"/>
      <c r="CJ446" s="156"/>
      <c r="CK446" s="105"/>
      <c r="CL446" s="156"/>
      <c r="CM446" s="156"/>
      <c r="CN446" s="105"/>
    </row>
    <row r="447" ht="9.0" customHeight="1">
      <c r="A447" s="152">
        <f t="shared" si="22"/>
        <v>0</v>
      </c>
      <c r="B447" s="93"/>
      <c r="C447" s="99"/>
      <c r="D447" s="159"/>
      <c r="E447" s="160"/>
      <c r="F447" s="155"/>
      <c r="G447" s="105"/>
      <c r="H447" s="105"/>
      <c r="I447" s="156"/>
      <c r="J447" s="156"/>
      <c r="K447" s="156"/>
      <c r="L447" s="156"/>
      <c r="M447" s="156"/>
      <c r="N447" s="156"/>
      <c r="O447" s="156"/>
      <c r="P447" s="156"/>
      <c r="Q447" s="156"/>
      <c r="R447" s="156"/>
      <c r="S447" s="156"/>
      <c r="T447" s="156"/>
      <c r="U447" s="157"/>
      <c r="V447" s="105"/>
      <c r="W447" s="156"/>
      <c r="X447" s="156"/>
      <c r="Y447" s="156"/>
      <c r="Z447" s="156"/>
      <c r="AA447" s="156"/>
      <c r="AB447" s="156"/>
      <c r="AC447" s="156"/>
      <c r="AD447" s="156"/>
      <c r="AE447" s="156"/>
      <c r="AF447" s="156"/>
      <c r="AG447" s="156"/>
      <c r="AH447" s="156"/>
      <c r="AI447" s="157"/>
      <c r="AJ447" s="105"/>
      <c r="AK447" s="105"/>
      <c r="AL447" s="105"/>
      <c r="AM447" s="105"/>
      <c r="AN447" s="157"/>
      <c r="AO447" s="105"/>
      <c r="AP447" s="105"/>
      <c r="AQ447" s="105"/>
      <c r="AR447" s="105"/>
      <c r="AS447" s="105"/>
      <c r="AT447" s="105"/>
      <c r="AU447" s="105"/>
      <c r="AV447" s="105"/>
      <c r="AW447" s="105"/>
      <c r="AX447" s="105"/>
      <c r="AY447" s="105"/>
      <c r="AZ447" s="105"/>
      <c r="BA447" s="105"/>
      <c r="BB447" s="105"/>
      <c r="BC447" s="105"/>
      <c r="BD447" s="105"/>
      <c r="BE447" s="105"/>
      <c r="BF447" s="105"/>
      <c r="BG447" s="105"/>
      <c r="BH447" s="105"/>
      <c r="BI447" s="105"/>
      <c r="BJ447" s="105"/>
      <c r="BK447" s="105"/>
      <c r="BL447" s="105"/>
      <c r="BM447" s="105"/>
      <c r="BN447" s="105"/>
      <c r="BO447" s="105"/>
      <c r="BP447" s="105"/>
      <c r="BQ447" s="105"/>
      <c r="BR447" s="105"/>
      <c r="BS447" s="105"/>
      <c r="BT447" s="105"/>
      <c r="BU447" s="105"/>
      <c r="BV447" s="105"/>
      <c r="BW447" s="105"/>
      <c r="BX447" s="105"/>
      <c r="BY447" s="105"/>
      <c r="BZ447" s="105"/>
      <c r="CA447" s="158"/>
      <c r="CB447" s="158"/>
      <c r="CC447" s="158"/>
      <c r="CD447" s="158"/>
      <c r="CE447" s="158"/>
      <c r="CF447" s="105"/>
      <c r="CG447" s="156"/>
      <c r="CH447" s="156"/>
      <c r="CI447" s="156"/>
      <c r="CJ447" s="156"/>
      <c r="CK447" s="105"/>
      <c r="CL447" s="156"/>
      <c r="CM447" s="156"/>
      <c r="CN447" s="105"/>
    </row>
    <row r="448" ht="9.0" customHeight="1">
      <c r="A448" s="152">
        <f t="shared" si="22"/>
        <v>1</v>
      </c>
      <c r="B448" s="93"/>
      <c r="C448" s="99"/>
      <c r="D448" s="159"/>
      <c r="E448" s="160"/>
      <c r="F448" s="155"/>
      <c r="G448" s="105"/>
      <c r="H448" s="105"/>
      <c r="I448" s="156"/>
      <c r="J448" s="156"/>
      <c r="K448" s="156"/>
      <c r="L448" s="156"/>
      <c r="M448" s="156"/>
      <c r="N448" s="156"/>
      <c r="O448" s="156"/>
      <c r="P448" s="156"/>
      <c r="Q448" s="156"/>
      <c r="R448" s="156"/>
      <c r="S448" s="156"/>
      <c r="T448" s="156"/>
      <c r="U448" s="157"/>
      <c r="V448" s="105"/>
      <c r="W448" s="156"/>
      <c r="X448" s="156"/>
      <c r="Y448" s="156"/>
      <c r="Z448" s="156"/>
      <c r="AA448" s="156"/>
      <c r="AB448" s="156"/>
      <c r="AC448" s="156"/>
      <c r="AD448" s="156"/>
      <c r="AE448" s="156"/>
      <c r="AF448" s="156"/>
      <c r="AG448" s="156"/>
      <c r="AH448" s="156"/>
      <c r="AI448" s="157"/>
      <c r="AJ448" s="105"/>
      <c r="AK448" s="105"/>
      <c r="AL448" s="105"/>
      <c r="AM448" s="105"/>
      <c r="AN448" s="157"/>
      <c r="AO448" s="105"/>
      <c r="AP448" s="105"/>
      <c r="AQ448" s="105"/>
      <c r="AR448" s="105"/>
      <c r="AS448" s="105"/>
      <c r="AT448" s="105"/>
      <c r="AU448" s="105"/>
      <c r="AV448" s="105"/>
      <c r="AW448" s="105"/>
      <c r="AX448" s="105"/>
      <c r="AY448" s="105"/>
      <c r="AZ448" s="105"/>
      <c r="BA448" s="105"/>
      <c r="BB448" s="105"/>
      <c r="BC448" s="105"/>
      <c r="BD448" s="105"/>
      <c r="BE448" s="105"/>
      <c r="BF448" s="105"/>
      <c r="BG448" s="105"/>
      <c r="BH448" s="105"/>
      <c r="BI448" s="105"/>
      <c r="BJ448" s="105"/>
      <c r="BK448" s="105"/>
      <c r="BL448" s="105"/>
      <c r="BM448" s="105"/>
      <c r="BN448" s="105"/>
      <c r="BO448" s="105"/>
      <c r="BP448" s="105"/>
      <c r="BQ448" s="105"/>
      <c r="BR448" s="105"/>
      <c r="BS448" s="105"/>
      <c r="BT448" s="105"/>
      <c r="BU448" s="105"/>
      <c r="BV448" s="105"/>
      <c r="BW448" s="105"/>
      <c r="BX448" s="105"/>
      <c r="BY448" s="105"/>
      <c r="BZ448" s="105"/>
      <c r="CA448" s="158"/>
      <c r="CB448" s="158"/>
      <c r="CC448" s="105" t="str">
        <f>IF($C448="","",AI448*$F$2)</f>
        <v/>
      </c>
      <c r="CD448" s="105" t="str">
        <f>IF($C448="","",U449*$F$2)</f>
        <v/>
      </c>
      <c r="CE448" s="158"/>
      <c r="CF448" s="105"/>
      <c r="CG448" s="156"/>
      <c r="CH448" s="156"/>
      <c r="CI448" s="156"/>
      <c r="CJ448" s="156"/>
      <c r="CK448" s="105"/>
      <c r="CL448" s="156"/>
      <c r="CM448" s="156"/>
      <c r="CN448" s="105"/>
    </row>
    <row r="449" ht="9.0" customHeight="1">
      <c r="A449" s="152">
        <f t="shared" si="22"/>
        <v>1</v>
      </c>
      <c r="B449" s="93"/>
      <c r="C449" s="99"/>
      <c r="D449" s="159"/>
      <c r="E449" s="160"/>
      <c r="F449" s="155"/>
      <c r="G449" s="105"/>
      <c r="H449" s="105"/>
      <c r="I449" s="156"/>
      <c r="J449" s="156"/>
      <c r="K449" s="156"/>
      <c r="L449" s="156"/>
      <c r="M449" s="156"/>
      <c r="N449" s="156"/>
      <c r="O449" s="156"/>
      <c r="P449" s="156"/>
      <c r="Q449" s="156"/>
      <c r="R449" s="156"/>
      <c r="S449" s="156"/>
      <c r="T449" s="156"/>
      <c r="U449" s="157"/>
      <c r="V449" s="105"/>
      <c r="W449" s="156"/>
      <c r="X449" s="156"/>
      <c r="Y449" s="156"/>
      <c r="Z449" s="156"/>
      <c r="AA449" s="156"/>
      <c r="AB449" s="156"/>
      <c r="AC449" s="156"/>
      <c r="AD449" s="156"/>
      <c r="AE449" s="156"/>
      <c r="AF449" s="156"/>
      <c r="AG449" s="156"/>
      <c r="AH449" s="156"/>
      <c r="AI449" s="157"/>
      <c r="AJ449" s="105"/>
      <c r="AK449" s="105"/>
      <c r="AL449" s="105"/>
      <c r="AM449" s="105"/>
      <c r="AN449" s="157"/>
      <c r="AO449" s="105"/>
      <c r="AP449" s="105"/>
      <c r="AQ449" s="105"/>
      <c r="AR449" s="105"/>
      <c r="AS449" s="105"/>
      <c r="AT449" s="105"/>
      <c r="AU449" s="105"/>
      <c r="AV449" s="105"/>
      <c r="AW449" s="105"/>
      <c r="AX449" s="105"/>
      <c r="AY449" s="105"/>
      <c r="AZ449" s="105"/>
      <c r="BA449" s="105"/>
      <c r="BB449" s="105"/>
      <c r="BC449" s="105"/>
      <c r="BD449" s="105"/>
      <c r="BE449" s="105"/>
      <c r="BF449" s="105"/>
      <c r="BG449" s="105"/>
      <c r="BH449" s="105"/>
      <c r="BI449" s="105"/>
      <c r="BJ449" s="105"/>
      <c r="BK449" s="105"/>
      <c r="BL449" s="105"/>
      <c r="BM449" s="105"/>
      <c r="BN449" s="105"/>
      <c r="BO449" s="105"/>
      <c r="BP449" s="105"/>
      <c r="BQ449" s="105"/>
      <c r="BR449" s="105"/>
      <c r="BS449" s="105"/>
      <c r="BT449" s="105"/>
      <c r="BU449" s="105"/>
      <c r="BV449" s="105"/>
      <c r="BW449" s="105"/>
      <c r="BX449" s="105"/>
      <c r="BY449" s="105"/>
      <c r="BZ449" s="105"/>
      <c r="CA449" s="158"/>
      <c r="CB449" s="158"/>
      <c r="CC449" s="158"/>
      <c r="CD449" s="158"/>
      <c r="CE449" s="158"/>
      <c r="CF449" s="105"/>
      <c r="CG449" s="156"/>
      <c r="CH449" s="156"/>
      <c r="CI449" s="156"/>
      <c r="CJ449" s="156"/>
      <c r="CK449" s="105"/>
      <c r="CL449" s="156"/>
      <c r="CM449" s="156"/>
      <c r="CN449" s="105"/>
    </row>
    <row r="450" ht="9.0" customHeight="1">
      <c r="A450" s="152">
        <f t="shared" si="22"/>
        <v>0</v>
      </c>
      <c r="B450" s="93"/>
      <c r="C450" s="99"/>
      <c r="D450" s="159"/>
      <c r="E450" s="160"/>
      <c r="F450" s="155"/>
      <c r="G450" s="105"/>
      <c r="H450" s="105"/>
      <c r="I450" s="156"/>
      <c r="J450" s="156"/>
      <c r="K450" s="156"/>
      <c r="L450" s="156"/>
      <c r="M450" s="156"/>
      <c r="N450" s="156"/>
      <c r="O450" s="156"/>
      <c r="P450" s="156"/>
      <c r="Q450" s="156"/>
      <c r="R450" s="156"/>
      <c r="S450" s="156"/>
      <c r="T450" s="156"/>
      <c r="U450" s="157"/>
      <c r="V450" s="105"/>
      <c r="W450" s="156"/>
      <c r="X450" s="156"/>
      <c r="Y450" s="156"/>
      <c r="Z450" s="156"/>
      <c r="AA450" s="156"/>
      <c r="AB450" s="156"/>
      <c r="AC450" s="156"/>
      <c r="AD450" s="156"/>
      <c r="AE450" s="156"/>
      <c r="AF450" s="156"/>
      <c r="AG450" s="156"/>
      <c r="AH450" s="156"/>
      <c r="AI450" s="157"/>
      <c r="AJ450" s="105"/>
      <c r="AK450" s="105"/>
      <c r="AL450" s="105"/>
      <c r="AM450" s="105"/>
      <c r="AN450" s="157"/>
      <c r="AO450" s="105"/>
      <c r="AP450" s="105"/>
      <c r="AQ450" s="105"/>
      <c r="AR450" s="105"/>
      <c r="AS450" s="105"/>
      <c r="AT450" s="105"/>
      <c r="AU450" s="105"/>
      <c r="AV450" s="105"/>
      <c r="AW450" s="105"/>
      <c r="AX450" s="105"/>
      <c r="AY450" s="105"/>
      <c r="AZ450" s="105"/>
      <c r="BA450" s="105"/>
      <c r="BB450" s="105"/>
      <c r="BC450" s="105"/>
      <c r="BD450" s="105"/>
      <c r="BE450" s="105"/>
      <c r="BF450" s="105"/>
      <c r="BG450" s="105"/>
      <c r="BH450" s="105"/>
      <c r="BI450" s="105"/>
      <c r="BJ450" s="105"/>
      <c r="BK450" s="105"/>
      <c r="BL450" s="105"/>
      <c r="BM450" s="105"/>
      <c r="BN450" s="105"/>
      <c r="BO450" s="105"/>
      <c r="BP450" s="105"/>
      <c r="BQ450" s="105"/>
      <c r="BR450" s="105"/>
      <c r="BS450" s="105"/>
      <c r="BT450" s="105"/>
      <c r="BU450" s="105"/>
      <c r="BV450" s="105"/>
      <c r="BW450" s="105"/>
      <c r="BX450" s="105"/>
      <c r="BY450" s="105"/>
      <c r="BZ450" s="105"/>
      <c r="CA450" s="158"/>
      <c r="CB450" s="158"/>
      <c r="CC450" s="105" t="str">
        <f>IF($C450="","",AI450*$F$2)</f>
        <v/>
      </c>
      <c r="CD450" s="105" t="str">
        <f>IF($C450="","",U451*$F$2)</f>
        <v/>
      </c>
      <c r="CE450" s="158"/>
      <c r="CF450" s="105"/>
      <c r="CG450" s="156"/>
      <c r="CH450" s="156"/>
      <c r="CI450" s="156"/>
      <c r="CJ450" s="156"/>
      <c r="CK450" s="105"/>
      <c r="CL450" s="156"/>
      <c r="CM450" s="156"/>
      <c r="CN450" s="105"/>
    </row>
    <row r="451" ht="9.0" customHeight="1">
      <c r="A451" s="152">
        <f t="shared" si="22"/>
        <v>0</v>
      </c>
      <c r="B451" s="93"/>
      <c r="C451" s="99"/>
      <c r="D451" s="159"/>
      <c r="E451" s="160"/>
      <c r="F451" s="155"/>
      <c r="G451" s="105"/>
      <c r="H451" s="105"/>
      <c r="I451" s="156"/>
      <c r="J451" s="156"/>
      <c r="K451" s="156"/>
      <c r="L451" s="156"/>
      <c r="M451" s="156"/>
      <c r="N451" s="156"/>
      <c r="O451" s="156"/>
      <c r="P451" s="156"/>
      <c r="Q451" s="156"/>
      <c r="R451" s="156"/>
      <c r="S451" s="156"/>
      <c r="T451" s="156"/>
      <c r="U451" s="157"/>
      <c r="V451" s="105"/>
      <c r="W451" s="156"/>
      <c r="X451" s="156"/>
      <c r="Y451" s="156"/>
      <c r="Z451" s="156"/>
      <c r="AA451" s="156"/>
      <c r="AB451" s="156"/>
      <c r="AC451" s="156"/>
      <c r="AD451" s="156"/>
      <c r="AE451" s="156"/>
      <c r="AF451" s="156"/>
      <c r="AG451" s="156"/>
      <c r="AH451" s="156"/>
      <c r="AI451" s="157"/>
      <c r="AJ451" s="105"/>
      <c r="AK451" s="105"/>
      <c r="AL451" s="105"/>
      <c r="AM451" s="105"/>
      <c r="AN451" s="157"/>
      <c r="AO451" s="105"/>
      <c r="AP451" s="105"/>
      <c r="AQ451" s="105"/>
      <c r="AR451" s="105"/>
      <c r="AS451" s="105"/>
      <c r="AT451" s="105"/>
      <c r="AU451" s="105"/>
      <c r="AV451" s="105"/>
      <c r="AW451" s="105"/>
      <c r="AX451" s="105"/>
      <c r="AY451" s="105"/>
      <c r="AZ451" s="105"/>
      <c r="BA451" s="105"/>
      <c r="BB451" s="105"/>
      <c r="BC451" s="105"/>
      <c r="BD451" s="105"/>
      <c r="BE451" s="105"/>
      <c r="BF451" s="105"/>
      <c r="BG451" s="105"/>
      <c r="BH451" s="105"/>
      <c r="BI451" s="105"/>
      <c r="BJ451" s="105"/>
      <c r="BK451" s="105"/>
      <c r="BL451" s="105"/>
      <c r="BM451" s="105"/>
      <c r="BN451" s="105"/>
      <c r="BO451" s="105"/>
      <c r="BP451" s="105"/>
      <c r="BQ451" s="105"/>
      <c r="BR451" s="105"/>
      <c r="BS451" s="105"/>
      <c r="BT451" s="105"/>
      <c r="BU451" s="105"/>
      <c r="BV451" s="105"/>
      <c r="BW451" s="105"/>
      <c r="BX451" s="105"/>
      <c r="BY451" s="105"/>
      <c r="BZ451" s="105"/>
      <c r="CA451" s="158"/>
      <c r="CB451" s="158"/>
      <c r="CC451" s="158"/>
      <c r="CD451" s="158"/>
      <c r="CE451" s="158"/>
      <c r="CF451" s="105"/>
      <c r="CG451" s="156"/>
      <c r="CH451" s="156"/>
      <c r="CI451" s="156"/>
      <c r="CJ451" s="156"/>
      <c r="CK451" s="105"/>
      <c r="CL451" s="156"/>
      <c r="CM451" s="156"/>
      <c r="CN451" s="105"/>
    </row>
    <row r="452" ht="9.0" customHeight="1">
      <c r="A452" s="152">
        <f t="shared" si="22"/>
        <v>1</v>
      </c>
      <c r="B452" s="93"/>
      <c r="C452" s="99"/>
      <c r="D452" s="159"/>
      <c r="E452" s="160"/>
      <c r="F452" s="155"/>
      <c r="G452" s="105"/>
      <c r="H452" s="105"/>
      <c r="I452" s="156"/>
      <c r="J452" s="156"/>
      <c r="K452" s="156"/>
      <c r="L452" s="156"/>
      <c r="M452" s="156"/>
      <c r="N452" s="156"/>
      <c r="O452" s="156"/>
      <c r="P452" s="156"/>
      <c r="Q452" s="156"/>
      <c r="R452" s="156"/>
      <c r="S452" s="156"/>
      <c r="T452" s="156"/>
      <c r="U452" s="157"/>
      <c r="V452" s="105"/>
      <c r="W452" s="156"/>
      <c r="X452" s="156"/>
      <c r="Y452" s="156"/>
      <c r="Z452" s="156"/>
      <c r="AA452" s="156"/>
      <c r="AB452" s="156"/>
      <c r="AC452" s="156"/>
      <c r="AD452" s="156"/>
      <c r="AE452" s="156"/>
      <c r="AF452" s="156"/>
      <c r="AG452" s="156"/>
      <c r="AH452" s="156"/>
      <c r="AI452" s="157"/>
      <c r="AJ452" s="105"/>
      <c r="AK452" s="105"/>
      <c r="AL452" s="105"/>
      <c r="AM452" s="105"/>
      <c r="AN452" s="157"/>
      <c r="AO452" s="105"/>
      <c r="AP452" s="105"/>
      <c r="AQ452" s="105"/>
      <c r="AR452" s="105"/>
      <c r="AS452" s="105"/>
      <c r="AT452" s="105"/>
      <c r="AU452" s="105"/>
      <c r="AV452" s="105"/>
      <c r="AW452" s="105"/>
      <c r="AX452" s="105"/>
      <c r="AY452" s="105"/>
      <c r="AZ452" s="105"/>
      <c r="BA452" s="105"/>
      <c r="BB452" s="105"/>
      <c r="BC452" s="105"/>
      <c r="BD452" s="105"/>
      <c r="BE452" s="105"/>
      <c r="BF452" s="105"/>
      <c r="BG452" s="105"/>
      <c r="BH452" s="105"/>
      <c r="BI452" s="105"/>
      <c r="BJ452" s="105"/>
      <c r="BK452" s="105"/>
      <c r="BL452" s="105"/>
      <c r="BM452" s="105"/>
      <c r="BN452" s="105"/>
      <c r="BO452" s="105"/>
      <c r="BP452" s="105"/>
      <c r="BQ452" s="105"/>
      <c r="BR452" s="105"/>
      <c r="BS452" s="105"/>
      <c r="BT452" s="105"/>
      <c r="BU452" s="105"/>
      <c r="BV452" s="105"/>
      <c r="BW452" s="105"/>
      <c r="BX452" s="105"/>
      <c r="BY452" s="105"/>
      <c r="BZ452" s="105"/>
      <c r="CA452" s="158"/>
      <c r="CB452" s="158"/>
      <c r="CC452" s="105" t="str">
        <f>IF($C452="","",AI452*$F$2)</f>
        <v/>
      </c>
      <c r="CD452" s="105" t="str">
        <f>IF($C452="","",U453*$F$2)</f>
        <v/>
      </c>
      <c r="CE452" s="158"/>
      <c r="CF452" s="105"/>
      <c r="CG452" s="156"/>
      <c r="CH452" s="156"/>
      <c r="CI452" s="156"/>
      <c r="CJ452" s="156"/>
      <c r="CK452" s="105"/>
      <c r="CL452" s="156"/>
      <c r="CM452" s="156"/>
      <c r="CN452" s="105"/>
    </row>
    <row r="453" ht="9.0" customHeight="1">
      <c r="A453" s="152">
        <f t="shared" si="22"/>
        <v>1</v>
      </c>
      <c r="B453" s="93"/>
      <c r="C453" s="99"/>
      <c r="D453" s="159"/>
      <c r="E453" s="160"/>
      <c r="F453" s="155"/>
      <c r="G453" s="105"/>
      <c r="H453" s="105"/>
      <c r="I453" s="156"/>
      <c r="J453" s="156"/>
      <c r="K453" s="156"/>
      <c r="L453" s="156"/>
      <c r="M453" s="156"/>
      <c r="N453" s="156"/>
      <c r="O453" s="156"/>
      <c r="P453" s="156"/>
      <c r="Q453" s="156"/>
      <c r="R453" s="156"/>
      <c r="S453" s="156"/>
      <c r="T453" s="156"/>
      <c r="U453" s="157"/>
      <c r="V453" s="105"/>
      <c r="W453" s="156"/>
      <c r="X453" s="156"/>
      <c r="Y453" s="156"/>
      <c r="Z453" s="156"/>
      <c r="AA453" s="156"/>
      <c r="AB453" s="156"/>
      <c r="AC453" s="156"/>
      <c r="AD453" s="156"/>
      <c r="AE453" s="156"/>
      <c r="AF453" s="156"/>
      <c r="AG453" s="156"/>
      <c r="AH453" s="156"/>
      <c r="AI453" s="157"/>
      <c r="AJ453" s="105"/>
      <c r="AK453" s="105"/>
      <c r="AL453" s="105"/>
      <c r="AM453" s="105"/>
      <c r="AN453" s="157"/>
      <c r="AO453" s="105"/>
      <c r="AP453" s="105"/>
      <c r="AQ453" s="105"/>
      <c r="AR453" s="105"/>
      <c r="AS453" s="105"/>
      <c r="AT453" s="105"/>
      <c r="AU453" s="105"/>
      <c r="AV453" s="105"/>
      <c r="AW453" s="105"/>
      <c r="AX453" s="105"/>
      <c r="AY453" s="105"/>
      <c r="AZ453" s="105"/>
      <c r="BA453" s="105"/>
      <c r="BB453" s="105"/>
      <c r="BC453" s="105"/>
      <c r="BD453" s="105"/>
      <c r="BE453" s="105"/>
      <c r="BF453" s="105"/>
      <c r="BG453" s="105"/>
      <c r="BH453" s="105"/>
      <c r="BI453" s="105"/>
      <c r="BJ453" s="105"/>
      <c r="BK453" s="105"/>
      <c r="BL453" s="105"/>
      <c r="BM453" s="105"/>
      <c r="BN453" s="105"/>
      <c r="BO453" s="105"/>
      <c r="BP453" s="105"/>
      <c r="BQ453" s="105"/>
      <c r="BR453" s="105"/>
      <c r="BS453" s="105"/>
      <c r="BT453" s="105"/>
      <c r="BU453" s="105"/>
      <c r="BV453" s="105"/>
      <c r="BW453" s="105"/>
      <c r="BX453" s="105"/>
      <c r="BY453" s="105"/>
      <c r="BZ453" s="105"/>
      <c r="CA453" s="158"/>
      <c r="CB453" s="158"/>
      <c r="CC453" s="158"/>
      <c r="CD453" s="158"/>
      <c r="CE453" s="158"/>
      <c r="CF453" s="105"/>
      <c r="CG453" s="156"/>
      <c r="CH453" s="156"/>
      <c r="CI453" s="156"/>
      <c r="CJ453" s="156"/>
      <c r="CK453" s="105"/>
      <c r="CL453" s="156"/>
      <c r="CM453" s="156"/>
      <c r="CN453" s="105"/>
    </row>
    <row r="454" ht="9.0" customHeight="1">
      <c r="A454" s="152">
        <f t="shared" si="22"/>
        <v>0</v>
      </c>
      <c r="B454" s="93"/>
      <c r="C454" s="99"/>
      <c r="D454" s="159"/>
      <c r="E454" s="160"/>
      <c r="F454" s="155"/>
      <c r="G454" s="105"/>
      <c r="H454" s="105"/>
      <c r="I454" s="156"/>
      <c r="J454" s="156"/>
      <c r="K454" s="156"/>
      <c r="L454" s="156"/>
      <c r="M454" s="156"/>
      <c r="N454" s="156"/>
      <c r="O454" s="156"/>
      <c r="P454" s="156"/>
      <c r="Q454" s="156"/>
      <c r="R454" s="156"/>
      <c r="S454" s="156"/>
      <c r="T454" s="156"/>
      <c r="U454" s="157"/>
      <c r="V454" s="105"/>
      <c r="W454" s="156"/>
      <c r="X454" s="156"/>
      <c r="Y454" s="156"/>
      <c r="Z454" s="156"/>
      <c r="AA454" s="156"/>
      <c r="AB454" s="156"/>
      <c r="AC454" s="156"/>
      <c r="AD454" s="156"/>
      <c r="AE454" s="156"/>
      <c r="AF454" s="156"/>
      <c r="AG454" s="156"/>
      <c r="AH454" s="156"/>
      <c r="AI454" s="157"/>
      <c r="AJ454" s="105"/>
      <c r="AK454" s="105"/>
      <c r="AL454" s="105"/>
      <c r="AM454" s="105"/>
      <c r="AN454" s="157"/>
      <c r="AO454" s="105"/>
      <c r="AP454" s="105"/>
      <c r="AQ454" s="105"/>
      <c r="AR454" s="105"/>
      <c r="AS454" s="105"/>
      <c r="AT454" s="105"/>
      <c r="AU454" s="105"/>
      <c r="AV454" s="105"/>
      <c r="AW454" s="105"/>
      <c r="AX454" s="105"/>
      <c r="AY454" s="105"/>
      <c r="AZ454" s="105"/>
      <c r="BA454" s="105"/>
      <c r="BB454" s="105"/>
      <c r="BC454" s="105"/>
      <c r="BD454" s="105"/>
      <c r="BE454" s="105"/>
      <c r="BF454" s="105"/>
      <c r="BG454" s="105"/>
      <c r="BH454" s="105"/>
      <c r="BI454" s="105"/>
      <c r="BJ454" s="105"/>
      <c r="BK454" s="105"/>
      <c r="BL454" s="105"/>
      <c r="BM454" s="105"/>
      <c r="BN454" s="105"/>
      <c r="BO454" s="105"/>
      <c r="BP454" s="105"/>
      <c r="BQ454" s="105"/>
      <c r="BR454" s="105"/>
      <c r="BS454" s="105"/>
      <c r="BT454" s="105"/>
      <c r="BU454" s="105"/>
      <c r="BV454" s="105"/>
      <c r="BW454" s="105"/>
      <c r="BX454" s="105"/>
      <c r="BY454" s="105"/>
      <c r="BZ454" s="105"/>
      <c r="CA454" s="158"/>
      <c r="CB454" s="158"/>
      <c r="CC454" s="105" t="str">
        <f>IF($C454="","",AI454*$F$2)</f>
        <v/>
      </c>
      <c r="CD454" s="105" t="str">
        <f>IF($C454="","",U455*$F$2)</f>
        <v/>
      </c>
      <c r="CE454" s="158"/>
      <c r="CF454" s="105"/>
      <c r="CG454" s="156"/>
      <c r="CH454" s="156"/>
      <c r="CI454" s="156"/>
      <c r="CJ454" s="156"/>
      <c r="CK454" s="105"/>
      <c r="CL454" s="156"/>
      <c r="CM454" s="156"/>
      <c r="CN454" s="105"/>
    </row>
    <row r="455" ht="9.0" customHeight="1">
      <c r="A455" s="152">
        <f t="shared" si="22"/>
        <v>0</v>
      </c>
      <c r="B455" s="93"/>
      <c r="C455" s="99"/>
      <c r="D455" s="159"/>
      <c r="E455" s="160"/>
      <c r="F455" s="155"/>
      <c r="G455" s="105"/>
      <c r="H455" s="105"/>
      <c r="I455" s="156"/>
      <c r="J455" s="156"/>
      <c r="K455" s="156"/>
      <c r="L455" s="156"/>
      <c r="M455" s="156"/>
      <c r="N455" s="156"/>
      <c r="O455" s="156"/>
      <c r="P455" s="156"/>
      <c r="Q455" s="156"/>
      <c r="R455" s="156"/>
      <c r="S455" s="156"/>
      <c r="T455" s="156"/>
      <c r="U455" s="157"/>
      <c r="V455" s="105"/>
      <c r="W455" s="156"/>
      <c r="X455" s="156"/>
      <c r="Y455" s="156"/>
      <c r="Z455" s="156"/>
      <c r="AA455" s="156"/>
      <c r="AB455" s="156"/>
      <c r="AC455" s="156"/>
      <c r="AD455" s="156"/>
      <c r="AE455" s="156"/>
      <c r="AF455" s="156"/>
      <c r="AG455" s="156"/>
      <c r="AH455" s="156"/>
      <c r="AI455" s="157"/>
      <c r="AJ455" s="105"/>
      <c r="AK455" s="105"/>
      <c r="AL455" s="105"/>
      <c r="AM455" s="105"/>
      <c r="AN455" s="157"/>
      <c r="AO455" s="105"/>
      <c r="AP455" s="105"/>
      <c r="AQ455" s="105"/>
      <c r="AR455" s="105"/>
      <c r="AS455" s="105"/>
      <c r="AT455" s="105"/>
      <c r="AU455" s="105"/>
      <c r="AV455" s="105"/>
      <c r="AW455" s="105"/>
      <c r="AX455" s="105"/>
      <c r="AY455" s="105"/>
      <c r="AZ455" s="105"/>
      <c r="BA455" s="105"/>
      <c r="BB455" s="105"/>
      <c r="BC455" s="105"/>
      <c r="BD455" s="105"/>
      <c r="BE455" s="105"/>
      <c r="BF455" s="105"/>
      <c r="BG455" s="105"/>
      <c r="BH455" s="105"/>
      <c r="BI455" s="105"/>
      <c r="BJ455" s="105"/>
      <c r="BK455" s="105"/>
      <c r="BL455" s="105"/>
      <c r="BM455" s="105"/>
      <c r="BN455" s="105"/>
      <c r="BO455" s="105"/>
      <c r="BP455" s="105"/>
      <c r="BQ455" s="105"/>
      <c r="BR455" s="105"/>
      <c r="BS455" s="105"/>
      <c r="BT455" s="105"/>
      <c r="BU455" s="105"/>
      <c r="BV455" s="105"/>
      <c r="BW455" s="105"/>
      <c r="BX455" s="105"/>
      <c r="BY455" s="105"/>
      <c r="BZ455" s="105"/>
      <c r="CA455" s="158"/>
      <c r="CB455" s="158"/>
      <c r="CC455" s="158"/>
      <c r="CD455" s="158"/>
      <c r="CE455" s="158"/>
      <c r="CF455" s="105"/>
      <c r="CG455" s="156"/>
      <c r="CH455" s="156"/>
      <c r="CI455" s="156"/>
      <c r="CJ455" s="156"/>
      <c r="CK455" s="105"/>
      <c r="CL455" s="156"/>
      <c r="CM455" s="156"/>
      <c r="CN455" s="105"/>
    </row>
    <row r="456" ht="9.0" customHeight="1">
      <c r="A456" s="152">
        <f t="shared" si="22"/>
        <v>1</v>
      </c>
      <c r="B456" s="93"/>
      <c r="C456" s="99"/>
      <c r="D456" s="159"/>
      <c r="E456" s="160"/>
      <c r="F456" s="155"/>
      <c r="G456" s="105"/>
      <c r="H456" s="105"/>
      <c r="I456" s="156"/>
      <c r="J456" s="156"/>
      <c r="K456" s="156"/>
      <c r="L456" s="156"/>
      <c r="M456" s="156"/>
      <c r="N456" s="156"/>
      <c r="O456" s="156"/>
      <c r="P456" s="156"/>
      <c r="Q456" s="156"/>
      <c r="R456" s="156"/>
      <c r="S456" s="156"/>
      <c r="T456" s="156"/>
      <c r="U456" s="157"/>
      <c r="V456" s="105"/>
      <c r="W456" s="156"/>
      <c r="X456" s="156"/>
      <c r="Y456" s="156"/>
      <c r="Z456" s="156"/>
      <c r="AA456" s="156"/>
      <c r="AB456" s="156"/>
      <c r="AC456" s="156"/>
      <c r="AD456" s="156"/>
      <c r="AE456" s="156"/>
      <c r="AF456" s="156"/>
      <c r="AG456" s="156"/>
      <c r="AH456" s="156"/>
      <c r="AI456" s="157"/>
      <c r="AJ456" s="105"/>
      <c r="AK456" s="105"/>
      <c r="AL456" s="105"/>
      <c r="AM456" s="105"/>
      <c r="AN456" s="157"/>
      <c r="AO456" s="105"/>
      <c r="AP456" s="105"/>
      <c r="AQ456" s="105"/>
      <c r="AR456" s="105"/>
      <c r="AS456" s="105"/>
      <c r="AT456" s="105"/>
      <c r="AU456" s="105"/>
      <c r="AV456" s="105"/>
      <c r="AW456" s="105"/>
      <c r="AX456" s="105"/>
      <c r="AY456" s="105"/>
      <c r="AZ456" s="105"/>
      <c r="BA456" s="105"/>
      <c r="BB456" s="105"/>
      <c r="BC456" s="105"/>
      <c r="BD456" s="105"/>
      <c r="BE456" s="105"/>
      <c r="BF456" s="105"/>
      <c r="BG456" s="105"/>
      <c r="BH456" s="105"/>
      <c r="BI456" s="105"/>
      <c r="BJ456" s="105"/>
      <c r="BK456" s="105"/>
      <c r="BL456" s="105"/>
      <c r="BM456" s="105"/>
      <c r="BN456" s="105"/>
      <c r="BO456" s="105"/>
      <c r="BP456" s="105"/>
      <c r="BQ456" s="105"/>
      <c r="BR456" s="105"/>
      <c r="BS456" s="105"/>
      <c r="BT456" s="105"/>
      <c r="BU456" s="105"/>
      <c r="BV456" s="105"/>
      <c r="BW456" s="105"/>
      <c r="BX456" s="105"/>
      <c r="BY456" s="105"/>
      <c r="BZ456" s="105"/>
      <c r="CA456" s="158"/>
      <c r="CB456" s="158"/>
      <c r="CC456" s="105" t="str">
        <f>IF($C456="","",AI456*$F$2)</f>
        <v/>
      </c>
      <c r="CD456" s="105" t="str">
        <f>IF($C456="","",U457*$F$2)</f>
        <v/>
      </c>
      <c r="CE456" s="158"/>
      <c r="CF456" s="105"/>
      <c r="CG456" s="156"/>
      <c r="CH456" s="156"/>
      <c r="CI456" s="156"/>
      <c r="CJ456" s="156"/>
      <c r="CK456" s="105"/>
      <c r="CL456" s="156"/>
      <c r="CM456" s="156"/>
      <c r="CN456" s="105"/>
    </row>
    <row r="457" ht="9.0" customHeight="1">
      <c r="A457" s="152">
        <f t="shared" si="22"/>
        <v>1</v>
      </c>
      <c r="B457" s="93"/>
      <c r="C457" s="99"/>
      <c r="D457" s="159"/>
      <c r="E457" s="160"/>
      <c r="F457" s="155"/>
      <c r="G457" s="105"/>
      <c r="H457" s="105"/>
      <c r="I457" s="156"/>
      <c r="J457" s="156"/>
      <c r="K457" s="156"/>
      <c r="L457" s="156"/>
      <c r="M457" s="156"/>
      <c r="N457" s="156"/>
      <c r="O457" s="156"/>
      <c r="P457" s="156"/>
      <c r="Q457" s="156"/>
      <c r="R457" s="156"/>
      <c r="S457" s="156"/>
      <c r="T457" s="156"/>
      <c r="U457" s="157"/>
      <c r="V457" s="105"/>
      <c r="W457" s="156"/>
      <c r="X457" s="156"/>
      <c r="Y457" s="156"/>
      <c r="Z457" s="156"/>
      <c r="AA457" s="156"/>
      <c r="AB457" s="156"/>
      <c r="AC457" s="156"/>
      <c r="AD457" s="156"/>
      <c r="AE457" s="156"/>
      <c r="AF457" s="156"/>
      <c r="AG457" s="156"/>
      <c r="AH457" s="156"/>
      <c r="AI457" s="157"/>
      <c r="AJ457" s="105"/>
      <c r="AK457" s="105"/>
      <c r="AL457" s="105"/>
      <c r="AM457" s="105"/>
      <c r="AN457" s="157"/>
      <c r="AO457" s="105"/>
      <c r="AP457" s="105"/>
      <c r="AQ457" s="105"/>
      <c r="AR457" s="105"/>
      <c r="AS457" s="105"/>
      <c r="AT457" s="105"/>
      <c r="AU457" s="105"/>
      <c r="AV457" s="105"/>
      <c r="AW457" s="105"/>
      <c r="AX457" s="105"/>
      <c r="AY457" s="105"/>
      <c r="AZ457" s="105"/>
      <c r="BA457" s="105"/>
      <c r="BB457" s="105"/>
      <c r="BC457" s="105"/>
      <c r="BD457" s="105"/>
      <c r="BE457" s="105"/>
      <c r="BF457" s="105"/>
      <c r="BG457" s="105"/>
      <c r="BH457" s="105"/>
      <c r="BI457" s="105"/>
      <c r="BJ457" s="105"/>
      <c r="BK457" s="105"/>
      <c r="BL457" s="105"/>
      <c r="BM457" s="105"/>
      <c r="BN457" s="105"/>
      <c r="BO457" s="105"/>
      <c r="BP457" s="105"/>
      <c r="BQ457" s="105"/>
      <c r="BR457" s="105"/>
      <c r="BS457" s="105"/>
      <c r="BT457" s="105"/>
      <c r="BU457" s="105"/>
      <c r="BV457" s="105"/>
      <c r="BW457" s="105"/>
      <c r="BX457" s="105"/>
      <c r="BY457" s="105"/>
      <c r="BZ457" s="105"/>
      <c r="CA457" s="158"/>
      <c r="CB457" s="158"/>
      <c r="CC457" s="158"/>
      <c r="CD457" s="158"/>
      <c r="CE457" s="158"/>
      <c r="CF457" s="105"/>
      <c r="CG457" s="156"/>
      <c r="CH457" s="156"/>
      <c r="CI457" s="156"/>
      <c r="CJ457" s="156"/>
      <c r="CK457" s="105"/>
      <c r="CL457" s="156"/>
      <c r="CM457" s="156"/>
      <c r="CN457" s="105"/>
    </row>
    <row r="458" ht="9.0" customHeight="1">
      <c r="A458" s="152">
        <f t="shared" si="22"/>
        <v>0</v>
      </c>
      <c r="B458" s="93"/>
      <c r="C458" s="99"/>
      <c r="D458" s="159"/>
      <c r="E458" s="160"/>
      <c r="F458" s="155"/>
      <c r="G458" s="105"/>
      <c r="H458" s="105"/>
      <c r="I458" s="156"/>
      <c r="J458" s="156"/>
      <c r="K458" s="156"/>
      <c r="L458" s="156"/>
      <c r="M458" s="156"/>
      <c r="N458" s="156"/>
      <c r="O458" s="156"/>
      <c r="P458" s="156"/>
      <c r="Q458" s="156"/>
      <c r="R458" s="156"/>
      <c r="S458" s="156"/>
      <c r="T458" s="156"/>
      <c r="U458" s="157"/>
      <c r="V458" s="105"/>
      <c r="W458" s="156"/>
      <c r="X458" s="156"/>
      <c r="Y458" s="156"/>
      <c r="Z458" s="156"/>
      <c r="AA458" s="156"/>
      <c r="AB458" s="156"/>
      <c r="AC458" s="156"/>
      <c r="AD458" s="156"/>
      <c r="AE458" s="156"/>
      <c r="AF458" s="156"/>
      <c r="AG458" s="156"/>
      <c r="AH458" s="156"/>
      <c r="AI458" s="157"/>
      <c r="AJ458" s="105"/>
      <c r="AK458" s="105"/>
      <c r="AL458" s="105"/>
      <c r="AM458" s="105"/>
      <c r="AN458" s="157"/>
      <c r="AO458" s="105"/>
      <c r="AP458" s="105"/>
      <c r="AQ458" s="105"/>
      <c r="AR458" s="105"/>
      <c r="AS458" s="105"/>
      <c r="AT458" s="105"/>
      <c r="AU458" s="105"/>
      <c r="AV458" s="105"/>
      <c r="AW458" s="105"/>
      <c r="AX458" s="105"/>
      <c r="AY458" s="105"/>
      <c r="AZ458" s="105"/>
      <c r="BA458" s="105"/>
      <c r="BB458" s="105"/>
      <c r="BC458" s="105"/>
      <c r="BD458" s="105"/>
      <c r="BE458" s="105"/>
      <c r="BF458" s="105"/>
      <c r="BG458" s="105"/>
      <c r="BH458" s="105"/>
      <c r="BI458" s="105"/>
      <c r="BJ458" s="105"/>
      <c r="BK458" s="105"/>
      <c r="BL458" s="105"/>
      <c r="BM458" s="105"/>
      <c r="BN458" s="105"/>
      <c r="BO458" s="105"/>
      <c r="BP458" s="105"/>
      <c r="BQ458" s="105"/>
      <c r="BR458" s="105"/>
      <c r="BS458" s="105"/>
      <c r="BT458" s="105"/>
      <c r="BU458" s="105"/>
      <c r="BV458" s="105"/>
      <c r="BW458" s="105"/>
      <c r="BX458" s="105"/>
      <c r="BY458" s="105"/>
      <c r="BZ458" s="105"/>
      <c r="CA458" s="158"/>
      <c r="CB458" s="158"/>
      <c r="CC458" s="105" t="str">
        <f>IF($C458="","",AI458*$F$2)</f>
        <v/>
      </c>
      <c r="CD458" s="105" t="str">
        <f>IF($C458="","",U459*$F$2)</f>
        <v/>
      </c>
      <c r="CE458" s="158"/>
      <c r="CF458" s="105"/>
      <c r="CG458" s="156"/>
      <c r="CH458" s="156"/>
      <c r="CI458" s="156"/>
      <c r="CJ458" s="156"/>
      <c r="CK458" s="105"/>
      <c r="CL458" s="156"/>
      <c r="CM458" s="156"/>
      <c r="CN458" s="105"/>
    </row>
    <row r="459" ht="9.0" customHeight="1">
      <c r="A459" s="152">
        <f t="shared" si="22"/>
        <v>0</v>
      </c>
      <c r="B459" s="93"/>
      <c r="C459" s="99"/>
      <c r="D459" s="159"/>
      <c r="E459" s="160"/>
      <c r="F459" s="155"/>
      <c r="G459" s="105"/>
      <c r="H459" s="105"/>
      <c r="I459" s="156"/>
      <c r="J459" s="156"/>
      <c r="K459" s="156"/>
      <c r="L459" s="156"/>
      <c r="M459" s="156"/>
      <c r="N459" s="156"/>
      <c r="O459" s="156"/>
      <c r="P459" s="156"/>
      <c r="Q459" s="156"/>
      <c r="R459" s="156"/>
      <c r="S459" s="156"/>
      <c r="T459" s="156"/>
      <c r="U459" s="157"/>
      <c r="V459" s="105"/>
      <c r="W459" s="156"/>
      <c r="X459" s="156"/>
      <c r="Y459" s="156"/>
      <c r="Z459" s="156"/>
      <c r="AA459" s="156"/>
      <c r="AB459" s="156"/>
      <c r="AC459" s="156"/>
      <c r="AD459" s="156"/>
      <c r="AE459" s="156"/>
      <c r="AF459" s="156"/>
      <c r="AG459" s="156"/>
      <c r="AH459" s="156"/>
      <c r="AI459" s="157"/>
      <c r="AJ459" s="105"/>
      <c r="AK459" s="105"/>
      <c r="AL459" s="105"/>
      <c r="AM459" s="105"/>
      <c r="AN459" s="157"/>
      <c r="AO459" s="105"/>
      <c r="AP459" s="105"/>
      <c r="AQ459" s="105"/>
      <c r="AR459" s="105"/>
      <c r="AS459" s="105"/>
      <c r="AT459" s="105"/>
      <c r="AU459" s="105"/>
      <c r="AV459" s="105"/>
      <c r="AW459" s="105"/>
      <c r="AX459" s="105"/>
      <c r="AY459" s="105"/>
      <c r="AZ459" s="105"/>
      <c r="BA459" s="105"/>
      <c r="BB459" s="105"/>
      <c r="BC459" s="105"/>
      <c r="BD459" s="105"/>
      <c r="BE459" s="105"/>
      <c r="BF459" s="105"/>
      <c r="BG459" s="105"/>
      <c r="BH459" s="105"/>
      <c r="BI459" s="105"/>
      <c r="BJ459" s="105"/>
      <c r="BK459" s="105"/>
      <c r="BL459" s="105"/>
      <c r="BM459" s="105"/>
      <c r="BN459" s="105"/>
      <c r="BO459" s="105"/>
      <c r="BP459" s="105"/>
      <c r="BQ459" s="105"/>
      <c r="BR459" s="105"/>
      <c r="BS459" s="105"/>
      <c r="BT459" s="105"/>
      <c r="BU459" s="105"/>
      <c r="BV459" s="105"/>
      <c r="BW459" s="105"/>
      <c r="BX459" s="105"/>
      <c r="BY459" s="105"/>
      <c r="BZ459" s="105"/>
      <c r="CA459" s="158"/>
      <c r="CB459" s="158"/>
      <c r="CC459" s="158"/>
      <c r="CD459" s="158"/>
      <c r="CE459" s="158"/>
      <c r="CF459" s="105"/>
      <c r="CG459" s="156"/>
      <c r="CH459" s="156"/>
      <c r="CI459" s="156"/>
      <c r="CJ459" s="156"/>
      <c r="CK459" s="105"/>
      <c r="CL459" s="156"/>
      <c r="CM459" s="156"/>
      <c r="CN459" s="105"/>
    </row>
    <row r="460" ht="9.0" customHeight="1">
      <c r="A460" s="152">
        <f t="shared" si="22"/>
        <v>1</v>
      </c>
      <c r="B460" s="93"/>
      <c r="C460" s="99"/>
      <c r="D460" s="159"/>
      <c r="E460" s="160"/>
      <c r="F460" s="155"/>
      <c r="G460" s="105"/>
      <c r="H460" s="105"/>
      <c r="I460" s="156"/>
      <c r="J460" s="156"/>
      <c r="K460" s="156"/>
      <c r="L460" s="156"/>
      <c r="M460" s="156"/>
      <c r="N460" s="156"/>
      <c r="O460" s="156"/>
      <c r="P460" s="156"/>
      <c r="Q460" s="156"/>
      <c r="R460" s="156"/>
      <c r="S460" s="156"/>
      <c r="T460" s="156"/>
      <c r="U460" s="157"/>
      <c r="V460" s="105"/>
      <c r="W460" s="156"/>
      <c r="X460" s="156"/>
      <c r="Y460" s="156"/>
      <c r="Z460" s="156"/>
      <c r="AA460" s="156"/>
      <c r="AB460" s="156"/>
      <c r="AC460" s="156"/>
      <c r="AD460" s="156"/>
      <c r="AE460" s="156"/>
      <c r="AF460" s="156"/>
      <c r="AG460" s="156"/>
      <c r="AH460" s="156"/>
      <c r="AI460" s="157"/>
      <c r="AJ460" s="105"/>
      <c r="AK460" s="105"/>
      <c r="AL460" s="105"/>
      <c r="AM460" s="105"/>
      <c r="AN460" s="157"/>
      <c r="AO460" s="105"/>
      <c r="AP460" s="105"/>
      <c r="AQ460" s="105"/>
      <c r="AR460" s="105"/>
      <c r="AS460" s="105"/>
      <c r="AT460" s="105"/>
      <c r="AU460" s="105"/>
      <c r="AV460" s="105"/>
      <c r="AW460" s="105"/>
      <c r="AX460" s="105"/>
      <c r="AY460" s="105"/>
      <c r="AZ460" s="105"/>
      <c r="BA460" s="105"/>
      <c r="BB460" s="105"/>
      <c r="BC460" s="105"/>
      <c r="BD460" s="105"/>
      <c r="BE460" s="105"/>
      <c r="BF460" s="105"/>
      <c r="BG460" s="105"/>
      <c r="BH460" s="105"/>
      <c r="BI460" s="105"/>
      <c r="BJ460" s="105"/>
      <c r="BK460" s="105"/>
      <c r="BL460" s="105"/>
      <c r="BM460" s="105"/>
      <c r="BN460" s="105"/>
      <c r="BO460" s="105"/>
      <c r="BP460" s="105"/>
      <c r="BQ460" s="105"/>
      <c r="BR460" s="105"/>
      <c r="BS460" s="105"/>
      <c r="BT460" s="105"/>
      <c r="BU460" s="105"/>
      <c r="BV460" s="105"/>
      <c r="BW460" s="105"/>
      <c r="BX460" s="105"/>
      <c r="BY460" s="105"/>
      <c r="BZ460" s="105"/>
      <c r="CA460" s="158"/>
      <c r="CB460" s="158"/>
      <c r="CC460" s="105" t="str">
        <f>IF($C460="","",AI460*$F$2)</f>
        <v/>
      </c>
      <c r="CD460" s="105" t="str">
        <f>IF($C460="","",U461*$F$2)</f>
        <v/>
      </c>
      <c r="CE460" s="158"/>
      <c r="CF460" s="105"/>
      <c r="CG460" s="156"/>
      <c r="CH460" s="156"/>
      <c r="CI460" s="156"/>
      <c r="CJ460" s="156"/>
      <c r="CK460" s="105"/>
      <c r="CL460" s="156"/>
      <c r="CM460" s="156"/>
      <c r="CN460" s="105"/>
    </row>
    <row r="461" ht="9.0" customHeight="1">
      <c r="A461" s="152">
        <f t="shared" si="22"/>
        <v>1</v>
      </c>
      <c r="B461" s="93"/>
      <c r="C461" s="99"/>
      <c r="D461" s="159"/>
      <c r="E461" s="160"/>
      <c r="F461" s="155"/>
      <c r="G461" s="105"/>
      <c r="H461" s="105"/>
      <c r="I461" s="156"/>
      <c r="J461" s="156"/>
      <c r="K461" s="156"/>
      <c r="L461" s="156"/>
      <c r="M461" s="156"/>
      <c r="N461" s="156"/>
      <c r="O461" s="156"/>
      <c r="P461" s="156"/>
      <c r="Q461" s="156"/>
      <c r="R461" s="156"/>
      <c r="S461" s="156"/>
      <c r="T461" s="156"/>
      <c r="U461" s="157"/>
      <c r="V461" s="105"/>
      <c r="W461" s="156"/>
      <c r="X461" s="156"/>
      <c r="Y461" s="156"/>
      <c r="Z461" s="156"/>
      <c r="AA461" s="156"/>
      <c r="AB461" s="156"/>
      <c r="AC461" s="156"/>
      <c r="AD461" s="156"/>
      <c r="AE461" s="156"/>
      <c r="AF461" s="156"/>
      <c r="AG461" s="156"/>
      <c r="AH461" s="156"/>
      <c r="AI461" s="157"/>
      <c r="AJ461" s="105"/>
      <c r="AK461" s="105"/>
      <c r="AL461" s="105"/>
      <c r="AM461" s="105"/>
      <c r="AN461" s="157"/>
      <c r="AO461" s="105"/>
      <c r="AP461" s="105"/>
      <c r="AQ461" s="105"/>
      <c r="AR461" s="105"/>
      <c r="AS461" s="105"/>
      <c r="AT461" s="105"/>
      <c r="AU461" s="105"/>
      <c r="AV461" s="105"/>
      <c r="AW461" s="105"/>
      <c r="AX461" s="105"/>
      <c r="AY461" s="105"/>
      <c r="AZ461" s="105"/>
      <c r="BA461" s="105"/>
      <c r="BB461" s="105"/>
      <c r="BC461" s="105"/>
      <c r="BD461" s="105"/>
      <c r="BE461" s="105"/>
      <c r="BF461" s="105"/>
      <c r="BG461" s="105"/>
      <c r="BH461" s="105"/>
      <c r="BI461" s="105"/>
      <c r="BJ461" s="105"/>
      <c r="BK461" s="105"/>
      <c r="BL461" s="105"/>
      <c r="BM461" s="105"/>
      <c r="BN461" s="105"/>
      <c r="BO461" s="105"/>
      <c r="BP461" s="105"/>
      <c r="BQ461" s="105"/>
      <c r="BR461" s="105"/>
      <c r="BS461" s="105"/>
      <c r="BT461" s="105"/>
      <c r="BU461" s="105"/>
      <c r="BV461" s="105"/>
      <c r="BW461" s="105"/>
      <c r="BX461" s="105"/>
      <c r="BY461" s="105"/>
      <c r="BZ461" s="105"/>
      <c r="CA461" s="158"/>
      <c r="CB461" s="158"/>
      <c r="CC461" s="158"/>
      <c r="CD461" s="158"/>
      <c r="CE461" s="158"/>
      <c r="CF461" s="105"/>
      <c r="CG461" s="156"/>
      <c r="CH461" s="156"/>
      <c r="CI461" s="156"/>
      <c r="CJ461" s="156"/>
      <c r="CK461" s="105"/>
      <c r="CL461" s="156"/>
      <c r="CM461" s="156"/>
      <c r="CN461" s="105"/>
    </row>
    <row r="462" ht="9.0" customHeight="1">
      <c r="A462" s="152">
        <f t="shared" si="22"/>
        <v>0</v>
      </c>
      <c r="B462" s="93"/>
      <c r="C462" s="99"/>
      <c r="D462" s="159"/>
      <c r="E462" s="160"/>
      <c r="F462" s="155"/>
      <c r="G462" s="105"/>
      <c r="H462" s="105"/>
      <c r="I462" s="156"/>
      <c r="J462" s="156"/>
      <c r="K462" s="156"/>
      <c r="L462" s="156"/>
      <c r="M462" s="156"/>
      <c r="N462" s="156"/>
      <c r="O462" s="156"/>
      <c r="P462" s="156"/>
      <c r="Q462" s="156"/>
      <c r="R462" s="156"/>
      <c r="S462" s="156"/>
      <c r="T462" s="156"/>
      <c r="U462" s="157"/>
      <c r="V462" s="105"/>
      <c r="W462" s="156"/>
      <c r="X462" s="156"/>
      <c r="Y462" s="156"/>
      <c r="Z462" s="156"/>
      <c r="AA462" s="156"/>
      <c r="AB462" s="156"/>
      <c r="AC462" s="156"/>
      <c r="AD462" s="156"/>
      <c r="AE462" s="156"/>
      <c r="AF462" s="156"/>
      <c r="AG462" s="156"/>
      <c r="AH462" s="156"/>
      <c r="AI462" s="157"/>
      <c r="AJ462" s="105"/>
      <c r="AK462" s="105"/>
      <c r="AL462" s="105"/>
      <c r="AM462" s="105"/>
      <c r="AN462" s="157"/>
      <c r="AO462" s="105"/>
      <c r="AP462" s="105"/>
      <c r="AQ462" s="105"/>
      <c r="AR462" s="105"/>
      <c r="AS462" s="105"/>
      <c r="AT462" s="105"/>
      <c r="AU462" s="105"/>
      <c r="AV462" s="105"/>
      <c r="AW462" s="105"/>
      <c r="AX462" s="105"/>
      <c r="AY462" s="105"/>
      <c r="AZ462" s="105"/>
      <c r="BA462" s="105"/>
      <c r="BB462" s="105"/>
      <c r="BC462" s="105"/>
      <c r="BD462" s="105"/>
      <c r="BE462" s="105"/>
      <c r="BF462" s="105"/>
      <c r="BG462" s="105"/>
      <c r="BH462" s="105"/>
      <c r="BI462" s="105"/>
      <c r="BJ462" s="105"/>
      <c r="BK462" s="105"/>
      <c r="BL462" s="105"/>
      <c r="BM462" s="105"/>
      <c r="BN462" s="105"/>
      <c r="BO462" s="105"/>
      <c r="BP462" s="105"/>
      <c r="BQ462" s="105"/>
      <c r="BR462" s="105"/>
      <c r="BS462" s="105"/>
      <c r="BT462" s="105"/>
      <c r="BU462" s="105"/>
      <c r="BV462" s="105"/>
      <c r="BW462" s="105"/>
      <c r="BX462" s="105"/>
      <c r="BY462" s="105"/>
      <c r="BZ462" s="105"/>
      <c r="CA462" s="158"/>
      <c r="CB462" s="158"/>
      <c r="CC462" s="105" t="str">
        <f>IF($C462="","",AI462*$F$2)</f>
        <v/>
      </c>
      <c r="CD462" s="105" t="str">
        <f>IF($C462="","",U463*$F$2)</f>
        <v/>
      </c>
      <c r="CE462" s="158"/>
      <c r="CF462" s="105"/>
      <c r="CG462" s="156"/>
      <c r="CH462" s="156"/>
      <c r="CI462" s="156"/>
      <c r="CJ462" s="156"/>
      <c r="CK462" s="105"/>
      <c r="CL462" s="156"/>
      <c r="CM462" s="156"/>
      <c r="CN462" s="105"/>
    </row>
    <row r="463" ht="9.0" customHeight="1">
      <c r="A463" s="152">
        <f t="shared" si="22"/>
        <v>0</v>
      </c>
      <c r="B463" s="93"/>
      <c r="C463" s="99"/>
      <c r="D463" s="159"/>
      <c r="E463" s="160"/>
      <c r="F463" s="155"/>
      <c r="G463" s="105"/>
      <c r="H463" s="105"/>
      <c r="I463" s="156"/>
      <c r="J463" s="156"/>
      <c r="K463" s="156"/>
      <c r="L463" s="156"/>
      <c r="M463" s="156"/>
      <c r="N463" s="156"/>
      <c r="O463" s="156"/>
      <c r="P463" s="156"/>
      <c r="Q463" s="156"/>
      <c r="R463" s="156"/>
      <c r="S463" s="156"/>
      <c r="T463" s="156"/>
      <c r="U463" s="157"/>
      <c r="V463" s="105"/>
      <c r="W463" s="156"/>
      <c r="X463" s="156"/>
      <c r="Y463" s="156"/>
      <c r="Z463" s="156"/>
      <c r="AA463" s="156"/>
      <c r="AB463" s="156"/>
      <c r="AC463" s="156"/>
      <c r="AD463" s="156"/>
      <c r="AE463" s="156"/>
      <c r="AF463" s="156"/>
      <c r="AG463" s="156"/>
      <c r="AH463" s="156"/>
      <c r="AI463" s="157"/>
      <c r="AJ463" s="105"/>
      <c r="AK463" s="105"/>
      <c r="AL463" s="105"/>
      <c r="AM463" s="105"/>
      <c r="AN463" s="157"/>
      <c r="AO463" s="105"/>
      <c r="AP463" s="105"/>
      <c r="AQ463" s="105"/>
      <c r="AR463" s="105"/>
      <c r="AS463" s="105"/>
      <c r="AT463" s="105"/>
      <c r="AU463" s="105"/>
      <c r="AV463" s="105"/>
      <c r="AW463" s="105"/>
      <c r="AX463" s="105"/>
      <c r="AY463" s="105"/>
      <c r="AZ463" s="105"/>
      <c r="BA463" s="105"/>
      <c r="BB463" s="105"/>
      <c r="BC463" s="105"/>
      <c r="BD463" s="105"/>
      <c r="BE463" s="105"/>
      <c r="BF463" s="105"/>
      <c r="BG463" s="105"/>
      <c r="BH463" s="105"/>
      <c r="BI463" s="105"/>
      <c r="BJ463" s="105"/>
      <c r="BK463" s="105"/>
      <c r="BL463" s="105"/>
      <c r="BM463" s="105"/>
      <c r="BN463" s="105"/>
      <c r="BO463" s="105"/>
      <c r="BP463" s="105"/>
      <c r="BQ463" s="105"/>
      <c r="BR463" s="105"/>
      <c r="BS463" s="105"/>
      <c r="BT463" s="105"/>
      <c r="BU463" s="105"/>
      <c r="BV463" s="105"/>
      <c r="BW463" s="105"/>
      <c r="BX463" s="105"/>
      <c r="BY463" s="105"/>
      <c r="BZ463" s="105"/>
      <c r="CA463" s="158"/>
      <c r="CB463" s="158"/>
      <c r="CC463" s="158"/>
      <c r="CD463" s="158"/>
      <c r="CE463" s="158"/>
      <c r="CF463" s="105"/>
      <c r="CG463" s="156"/>
      <c r="CH463" s="156"/>
      <c r="CI463" s="156"/>
      <c r="CJ463" s="156"/>
      <c r="CK463" s="105"/>
      <c r="CL463" s="156"/>
      <c r="CM463" s="156"/>
      <c r="CN463" s="105"/>
    </row>
    <row r="464" ht="9.0" customHeight="1">
      <c r="A464" s="152">
        <f t="shared" si="22"/>
        <v>1</v>
      </c>
      <c r="B464" s="93"/>
      <c r="C464" s="99"/>
      <c r="D464" s="159"/>
      <c r="E464" s="160"/>
      <c r="F464" s="155"/>
      <c r="G464" s="105"/>
      <c r="H464" s="105"/>
      <c r="I464" s="156"/>
      <c r="J464" s="156"/>
      <c r="K464" s="156"/>
      <c r="L464" s="156"/>
      <c r="M464" s="156"/>
      <c r="N464" s="156"/>
      <c r="O464" s="156"/>
      <c r="P464" s="156"/>
      <c r="Q464" s="156"/>
      <c r="R464" s="156"/>
      <c r="S464" s="156"/>
      <c r="T464" s="156"/>
      <c r="U464" s="157"/>
      <c r="V464" s="105"/>
      <c r="W464" s="156"/>
      <c r="X464" s="156"/>
      <c r="Y464" s="156"/>
      <c r="Z464" s="156"/>
      <c r="AA464" s="156"/>
      <c r="AB464" s="156"/>
      <c r="AC464" s="156"/>
      <c r="AD464" s="156"/>
      <c r="AE464" s="156"/>
      <c r="AF464" s="156"/>
      <c r="AG464" s="156"/>
      <c r="AH464" s="156"/>
      <c r="AI464" s="157"/>
      <c r="AJ464" s="105"/>
      <c r="AK464" s="105"/>
      <c r="AL464" s="105"/>
      <c r="AM464" s="105"/>
      <c r="AN464" s="157"/>
      <c r="AO464" s="105"/>
      <c r="AP464" s="105"/>
      <c r="AQ464" s="105"/>
      <c r="AR464" s="105"/>
      <c r="AS464" s="105"/>
      <c r="AT464" s="105"/>
      <c r="AU464" s="105"/>
      <c r="AV464" s="105"/>
      <c r="AW464" s="105"/>
      <c r="AX464" s="105"/>
      <c r="AY464" s="105"/>
      <c r="AZ464" s="105"/>
      <c r="BA464" s="105"/>
      <c r="BB464" s="105"/>
      <c r="BC464" s="105"/>
      <c r="BD464" s="105"/>
      <c r="BE464" s="105"/>
      <c r="BF464" s="105"/>
      <c r="BG464" s="105"/>
      <c r="BH464" s="105"/>
      <c r="BI464" s="105"/>
      <c r="BJ464" s="105"/>
      <c r="BK464" s="105"/>
      <c r="BL464" s="105"/>
      <c r="BM464" s="105"/>
      <c r="BN464" s="105"/>
      <c r="BO464" s="105"/>
      <c r="BP464" s="105"/>
      <c r="BQ464" s="105"/>
      <c r="BR464" s="105"/>
      <c r="BS464" s="105"/>
      <c r="BT464" s="105"/>
      <c r="BU464" s="105"/>
      <c r="BV464" s="105"/>
      <c r="BW464" s="105"/>
      <c r="BX464" s="105"/>
      <c r="BY464" s="105"/>
      <c r="BZ464" s="105"/>
      <c r="CA464" s="158"/>
      <c r="CB464" s="158"/>
      <c r="CC464" s="105" t="str">
        <f>IF($C464="","",AI464*$F$2)</f>
        <v/>
      </c>
      <c r="CD464" s="105" t="str">
        <f>IF($C464="","",U465*$F$2)</f>
        <v/>
      </c>
      <c r="CE464" s="158"/>
      <c r="CF464" s="105"/>
      <c r="CG464" s="156"/>
      <c r="CH464" s="156"/>
      <c r="CI464" s="156"/>
      <c r="CJ464" s="156"/>
      <c r="CK464" s="105"/>
      <c r="CL464" s="156"/>
      <c r="CM464" s="156"/>
      <c r="CN464" s="105"/>
    </row>
    <row r="465" ht="9.0" customHeight="1">
      <c r="A465" s="152">
        <f t="shared" si="22"/>
        <v>1</v>
      </c>
      <c r="B465" s="93"/>
      <c r="C465" s="99"/>
      <c r="D465" s="159"/>
      <c r="E465" s="160"/>
      <c r="F465" s="155"/>
      <c r="G465" s="105"/>
      <c r="H465" s="105"/>
      <c r="I465" s="156"/>
      <c r="J465" s="156"/>
      <c r="K465" s="156"/>
      <c r="L465" s="156"/>
      <c r="M465" s="156"/>
      <c r="N465" s="156"/>
      <c r="O465" s="156"/>
      <c r="P465" s="156"/>
      <c r="Q465" s="156"/>
      <c r="R465" s="156"/>
      <c r="S465" s="156"/>
      <c r="T465" s="156"/>
      <c r="U465" s="157"/>
      <c r="V465" s="105"/>
      <c r="W465" s="156"/>
      <c r="X465" s="156"/>
      <c r="Y465" s="156"/>
      <c r="Z465" s="156"/>
      <c r="AA465" s="156"/>
      <c r="AB465" s="156"/>
      <c r="AC465" s="156"/>
      <c r="AD465" s="156"/>
      <c r="AE465" s="156"/>
      <c r="AF465" s="156"/>
      <c r="AG465" s="156"/>
      <c r="AH465" s="156"/>
      <c r="AI465" s="157"/>
      <c r="AJ465" s="105"/>
      <c r="AK465" s="105"/>
      <c r="AL465" s="105"/>
      <c r="AM465" s="105"/>
      <c r="AN465" s="157"/>
      <c r="AO465" s="105"/>
      <c r="AP465" s="105"/>
      <c r="AQ465" s="105"/>
      <c r="AR465" s="105"/>
      <c r="AS465" s="105"/>
      <c r="AT465" s="105"/>
      <c r="AU465" s="105"/>
      <c r="AV465" s="105"/>
      <c r="AW465" s="105"/>
      <c r="AX465" s="105"/>
      <c r="AY465" s="105"/>
      <c r="AZ465" s="105"/>
      <c r="BA465" s="105"/>
      <c r="BB465" s="105"/>
      <c r="BC465" s="105"/>
      <c r="BD465" s="105"/>
      <c r="BE465" s="105"/>
      <c r="BF465" s="105"/>
      <c r="BG465" s="105"/>
      <c r="BH465" s="105"/>
      <c r="BI465" s="105"/>
      <c r="BJ465" s="105"/>
      <c r="BK465" s="105"/>
      <c r="BL465" s="105"/>
      <c r="BM465" s="105"/>
      <c r="BN465" s="105"/>
      <c r="BO465" s="105"/>
      <c r="BP465" s="105"/>
      <c r="BQ465" s="105"/>
      <c r="BR465" s="105"/>
      <c r="BS465" s="105"/>
      <c r="BT465" s="105"/>
      <c r="BU465" s="105"/>
      <c r="BV465" s="105"/>
      <c r="BW465" s="105"/>
      <c r="BX465" s="105"/>
      <c r="BY465" s="105"/>
      <c r="BZ465" s="105"/>
      <c r="CA465" s="158"/>
      <c r="CB465" s="158"/>
      <c r="CC465" s="158"/>
      <c r="CD465" s="158"/>
      <c r="CE465" s="158"/>
      <c r="CF465" s="105"/>
      <c r="CG465" s="156"/>
      <c r="CH465" s="156"/>
      <c r="CI465" s="156"/>
      <c r="CJ465" s="156"/>
      <c r="CK465" s="105"/>
      <c r="CL465" s="156"/>
      <c r="CM465" s="156"/>
      <c r="CN465" s="105"/>
    </row>
    <row r="466" ht="9.0" customHeight="1">
      <c r="A466" s="152">
        <f t="shared" si="22"/>
        <v>0</v>
      </c>
      <c r="B466" s="93"/>
      <c r="C466" s="99"/>
      <c r="D466" s="159"/>
      <c r="E466" s="160"/>
      <c r="F466" s="155"/>
      <c r="G466" s="105"/>
      <c r="H466" s="105"/>
      <c r="I466" s="156"/>
      <c r="J466" s="156"/>
      <c r="K466" s="156"/>
      <c r="L466" s="156"/>
      <c r="M466" s="156"/>
      <c r="N466" s="156"/>
      <c r="O466" s="156"/>
      <c r="P466" s="156"/>
      <c r="Q466" s="156"/>
      <c r="R466" s="156"/>
      <c r="S466" s="156"/>
      <c r="T466" s="156"/>
      <c r="U466" s="157"/>
      <c r="V466" s="105"/>
      <c r="W466" s="156"/>
      <c r="X466" s="156"/>
      <c r="Y466" s="156"/>
      <c r="Z466" s="156"/>
      <c r="AA466" s="156"/>
      <c r="AB466" s="156"/>
      <c r="AC466" s="156"/>
      <c r="AD466" s="156"/>
      <c r="AE466" s="156"/>
      <c r="AF466" s="156"/>
      <c r="AG466" s="156"/>
      <c r="AH466" s="156"/>
      <c r="AI466" s="157"/>
      <c r="AJ466" s="105"/>
      <c r="AK466" s="105"/>
      <c r="AL466" s="105"/>
      <c r="AM466" s="105"/>
      <c r="AN466" s="157"/>
      <c r="AO466" s="105"/>
      <c r="AP466" s="105"/>
      <c r="AQ466" s="105"/>
      <c r="AR466" s="105"/>
      <c r="AS466" s="105"/>
      <c r="AT466" s="105"/>
      <c r="AU466" s="105"/>
      <c r="AV466" s="105"/>
      <c r="AW466" s="105"/>
      <c r="AX466" s="105"/>
      <c r="AY466" s="105"/>
      <c r="AZ466" s="105"/>
      <c r="BA466" s="105"/>
      <c r="BB466" s="105"/>
      <c r="BC466" s="105"/>
      <c r="BD466" s="105"/>
      <c r="BE466" s="105"/>
      <c r="BF466" s="105"/>
      <c r="BG466" s="105"/>
      <c r="BH466" s="105"/>
      <c r="BI466" s="105"/>
      <c r="BJ466" s="105"/>
      <c r="BK466" s="105"/>
      <c r="BL466" s="105"/>
      <c r="BM466" s="105"/>
      <c r="BN466" s="105"/>
      <c r="BO466" s="105"/>
      <c r="BP466" s="105"/>
      <c r="BQ466" s="105"/>
      <c r="BR466" s="105"/>
      <c r="BS466" s="105"/>
      <c r="BT466" s="105"/>
      <c r="BU466" s="105"/>
      <c r="BV466" s="105"/>
      <c r="BW466" s="105"/>
      <c r="BX466" s="105"/>
      <c r="BY466" s="105"/>
      <c r="BZ466" s="105"/>
      <c r="CA466" s="158"/>
      <c r="CB466" s="158"/>
      <c r="CC466" s="105" t="str">
        <f>IF($C466="","",AI466*$F$2)</f>
        <v/>
      </c>
      <c r="CD466" s="105" t="str">
        <f>IF($C466="","",U467*$F$2)</f>
        <v/>
      </c>
      <c r="CE466" s="158"/>
      <c r="CF466" s="105"/>
      <c r="CG466" s="156"/>
      <c r="CH466" s="156"/>
      <c r="CI466" s="156"/>
      <c r="CJ466" s="156"/>
      <c r="CK466" s="105"/>
      <c r="CL466" s="156"/>
      <c r="CM466" s="156"/>
      <c r="CN466" s="105"/>
    </row>
    <row r="467" ht="9.0" customHeight="1">
      <c r="A467" s="152">
        <f t="shared" si="22"/>
        <v>0</v>
      </c>
      <c r="B467" s="93"/>
      <c r="C467" s="99"/>
      <c r="D467" s="159"/>
      <c r="E467" s="160"/>
      <c r="F467" s="155"/>
      <c r="G467" s="105"/>
      <c r="H467" s="105"/>
      <c r="I467" s="156"/>
      <c r="J467" s="156"/>
      <c r="K467" s="156"/>
      <c r="L467" s="156"/>
      <c r="M467" s="156"/>
      <c r="N467" s="156"/>
      <c r="O467" s="156"/>
      <c r="P467" s="156"/>
      <c r="Q467" s="156"/>
      <c r="R467" s="156"/>
      <c r="S467" s="156"/>
      <c r="T467" s="156"/>
      <c r="U467" s="157"/>
      <c r="V467" s="105"/>
      <c r="W467" s="156"/>
      <c r="X467" s="156"/>
      <c r="Y467" s="156"/>
      <c r="Z467" s="156"/>
      <c r="AA467" s="156"/>
      <c r="AB467" s="156"/>
      <c r="AC467" s="156"/>
      <c r="AD467" s="156"/>
      <c r="AE467" s="156"/>
      <c r="AF467" s="156"/>
      <c r="AG467" s="156"/>
      <c r="AH467" s="156"/>
      <c r="AI467" s="157"/>
      <c r="AJ467" s="105"/>
      <c r="AK467" s="105"/>
      <c r="AL467" s="105"/>
      <c r="AM467" s="105"/>
      <c r="AN467" s="157"/>
      <c r="AO467" s="105"/>
      <c r="AP467" s="105"/>
      <c r="AQ467" s="105"/>
      <c r="AR467" s="105"/>
      <c r="AS467" s="105"/>
      <c r="AT467" s="105"/>
      <c r="AU467" s="105"/>
      <c r="AV467" s="105"/>
      <c r="AW467" s="105"/>
      <c r="AX467" s="105"/>
      <c r="AY467" s="105"/>
      <c r="AZ467" s="105"/>
      <c r="BA467" s="105"/>
      <c r="BB467" s="105"/>
      <c r="BC467" s="105"/>
      <c r="BD467" s="105"/>
      <c r="BE467" s="105"/>
      <c r="BF467" s="105"/>
      <c r="BG467" s="105"/>
      <c r="BH467" s="105"/>
      <c r="BI467" s="105"/>
      <c r="BJ467" s="105"/>
      <c r="BK467" s="105"/>
      <c r="BL467" s="105"/>
      <c r="BM467" s="105"/>
      <c r="BN467" s="105"/>
      <c r="BO467" s="105"/>
      <c r="BP467" s="105"/>
      <c r="BQ467" s="105"/>
      <c r="BR467" s="105"/>
      <c r="BS467" s="105"/>
      <c r="BT467" s="105"/>
      <c r="BU467" s="105"/>
      <c r="BV467" s="105"/>
      <c r="BW467" s="105"/>
      <c r="BX467" s="105"/>
      <c r="BY467" s="105"/>
      <c r="BZ467" s="105"/>
      <c r="CA467" s="158"/>
      <c r="CB467" s="158"/>
      <c r="CC467" s="158"/>
      <c r="CD467" s="158"/>
      <c r="CE467" s="158"/>
      <c r="CF467" s="105"/>
      <c r="CG467" s="156"/>
      <c r="CH467" s="156"/>
      <c r="CI467" s="156"/>
      <c r="CJ467" s="156"/>
      <c r="CK467" s="105"/>
      <c r="CL467" s="156"/>
      <c r="CM467" s="156"/>
      <c r="CN467" s="105"/>
    </row>
    <row r="468" ht="9.0" customHeight="1">
      <c r="A468" s="152">
        <f t="shared" si="22"/>
        <v>1</v>
      </c>
      <c r="B468" s="93"/>
      <c r="C468" s="99"/>
      <c r="D468" s="159"/>
      <c r="E468" s="160"/>
      <c r="F468" s="155"/>
      <c r="G468" s="105"/>
      <c r="H468" s="105"/>
      <c r="I468" s="156"/>
      <c r="J468" s="156"/>
      <c r="K468" s="156"/>
      <c r="L468" s="156"/>
      <c r="M468" s="156"/>
      <c r="N468" s="156"/>
      <c r="O468" s="156"/>
      <c r="P468" s="156"/>
      <c r="Q468" s="156"/>
      <c r="R468" s="156"/>
      <c r="S468" s="156"/>
      <c r="T468" s="156"/>
      <c r="U468" s="157"/>
      <c r="V468" s="105"/>
      <c r="W468" s="156"/>
      <c r="X468" s="156"/>
      <c r="Y468" s="156"/>
      <c r="Z468" s="156"/>
      <c r="AA468" s="156"/>
      <c r="AB468" s="156"/>
      <c r="AC468" s="156"/>
      <c r="AD468" s="156"/>
      <c r="AE468" s="156"/>
      <c r="AF468" s="156"/>
      <c r="AG468" s="156"/>
      <c r="AH468" s="156"/>
      <c r="AI468" s="157"/>
      <c r="AJ468" s="105"/>
      <c r="AK468" s="105"/>
      <c r="AL468" s="105"/>
      <c r="AM468" s="105"/>
      <c r="AN468" s="157"/>
      <c r="AO468" s="105"/>
      <c r="AP468" s="105"/>
      <c r="AQ468" s="105"/>
      <c r="AR468" s="105"/>
      <c r="AS468" s="105"/>
      <c r="AT468" s="105"/>
      <c r="AU468" s="105"/>
      <c r="AV468" s="105"/>
      <c r="AW468" s="105"/>
      <c r="AX468" s="105"/>
      <c r="AY468" s="105"/>
      <c r="AZ468" s="105"/>
      <c r="BA468" s="105"/>
      <c r="BB468" s="105"/>
      <c r="BC468" s="105"/>
      <c r="BD468" s="105"/>
      <c r="BE468" s="105"/>
      <c r="BF468" s="105"/>
      <c r="BG468" s="105"/>
      <c r="BH468" s="105"/>
      <c r="BI468" s="105"/>
      <c r="BJ468" s="105"/>
      <c r="BK468" s="105"/>
      <c r="BL468" s="105"/>
      <c r="BM468" s="105"/>
      <c r="BN468" s="105"/>
      <c r="BO468" s="105"/>
      <c r="BP468" s="105"/>
      <c r="BQ468" s="105"/>
      <c r="BR468" s="105"/>
      <c r="BS468" s="105"/>
      <c r="BT468" s="105"/>
      <c r="BU468" s="105"/>
      <c r="BV468" s="105"/>
      <c r="BW468" s="105"/>
      <c r="BX468" s="105"/>
      <c r="BY468" s="105"/>
      <c r="BZ468" s="105"/>
      <c r="CA468" s="158"/>
      <c r="CB468" s="158"/>
      <c r="CC468" s="105" t="str">
        <f>IF($C468="","",AI468*$F$2)</f>
        <v/>
      </c>
      <c r="CD468" s="105" t="str">
        <f>IF($C468="","",U469*$F$2)</f>
        <v/>
      </c>
      <c r="CE468" s="158"/>
      <c r="CF468" s="105"/>
      <c r="CG468" s="156"/>
      <c r="CH468" s="156"/>
      <c r="CI468" s="156"/>
      <c r="CJ468" s="156"/>
      <c r="CK468" s="105"/>
      <c r="CL468" s="156"/>
      <c r="CM468" s="156"/>
      <c r="CN468" s="105"/>
    </row>
    <row r="469" ht="9.0" customHeight="1">
      <c r="A469" s="152">
        <f t="shared" si="22"/>
        <v>1</v>
      </c>
      <c r="B469" s="93"/>
      <c r="C469" s="99"/>
      <c r="D469" s="159"/>
      <c r="E469" s="160"/>
      <c r="F469" s="155"/>
      <c r="G469" s="105"/>
      <c r="H469" s="105"/>
      <c r="I469" s="156"/>
      <c r="J469" s="156"/>
      <c r="K469" s="156"/>
      <c r="L469" s="156"/>
      <c r="M469" s="156"/>
      <c r="N469" s="156"/>
      <c r="O469" s="156"/>
      <c r="P469" s="156"/>
      <c r="Q469" s="156"/>
      <c r="R469" s="156"/>
      <c r="S469" s="156"/>
      <c r="T469" s="156"/>
      <c r="U469" s="157"/>
      <c r="V469" s="105"/>
      <c r="W469" s="156"/>
      <c r="X469" s="156"/>
      <c r="Y469" s="156"/>
      <c r="Z469" s="156"/>
      <c r="AA469" s="156"/>
      <c r="AB469" s="156"/>
      <c r="AC469" s="156"/>
      <c r="AD469" s="156"/>
      <c r="AE469" s="156"/>
      <c r="AF469" s="156"/>
      <c r="AG469" s="156"/>
      <c r="AH469" s="156"/>
      <c r="AI469" s="157"/>
      <c r="AJ469" s="105"/>
      <c r="AK469" s="105"/>
      <c r="AL469" s="105"/>
      <c r="AM469" s="105"/>
      <c r="AN469" s="157"/>
      <c r="AO469" s="105"/>
      <c r="AP469" s="105"/>
      <c r="AQ469" s="105"/>
      <c r="AR469" s="105"/>
      <c r="AS469" s="105"/>
      <c r="AT469" s="105"/>
      <c r="AU469" s="105"/>
      <c r="AV469" s="105"/>
      <c r="AW469" s="105"/>
      <c r="AX469" s="105"/>
      <c r="AY469" s="105"/>
      <c r="AZ469" s="105"/>
      <c r="BA469" s="105"/>
      <c r="BB469" s="105"/>
      <c r="BC469" s="105"/>
      <c r="BD469" s="105"/>
      <c r="BE469" s="105"/>
      <c r="BF469" s="105"/>
      <c r="BG469" s="105"/>
      <c r="BH469" s="105"/>
      <c r="BI469" s="105"/>
      <c r="BJ469" s="105"/>
      <c r="BK469" s="105"/>
      <c r="BL469" s="105"/>
      <c r="BM469" s="105"/>
      <c r="BN469" s="105"/>
      <c r="BO469" s="105"/>
      <c r="BP469" s="105"/>
      <c r="BQ469" s="105"/>
      <c r="BR469" s="105"/>
      <c r="BS469" s="105"/>
      <c r="BT469" s="105"/>
      <c r="BU469" s="105"/>
      <c r="BV469" s="105"/>
      <c r="BW469" s="105"/>
      <c r="BX469" s="105"/>
      <c r="BY469" s="105"/>
      <c r="BZ469" s="105"/>
      <c r="CA469" s="158"/>
      <c r="CB469" s="158"/>
      <c r="CC469" s="158"/>
      <c r="CD469" s="158"/>
      <c r="CE469" s="158"/>
      <c r="CF469" s="105"/>
      <c r="CG469" s="156"/>
      <c r="CH469" s="156"/>
      <c r="CI469" s="156"/>
      <c r="CJ469" s="156"/>
      <c r="CK469" s="105"/>
      <c r="CL469" s="156"/>
      <c r="CM469" s="156"/>
      <c r="CN469" s="105"/>
    </row>
    <row r="470" ht="9.0" customHeight="1">
      <c r="A470" s="152">
        <f t="shared" si="22"/>
        <v>0</v>
      </c>
      <c r="B470" s="93"/>
      <c r="C470" s="99"/>
      <c r="D470" s="159"/>
      <c r="E470" s="160"/>
      <c r="F470" s="155"/>
      <c r="G470" s="105"/>
      <c r="H470" s="105"/>
      <c r="I470" s="156"/>
      <c r="J470" s="156"/>
      <c r="K470" s="156"/>
      <c r="L470" s="156"/>
      <c r="M470" s="156"/>
      <c r="N470" s="156"/>
      <c r="O470" s="156"/>
      <c r="P470" s="156"/>
      <c r="Q470" s="156"/>
      <c r="R470" s="156"/>
      <c r="S470" s="156"/>
      <c r="T470" s="156"/>
      <c r="U470" s="157"/>
      <c r="V470" s="105"/>
      <c r="W470" s="156"/>
      <c r="X470" s="156"/>
      <c r="Y470" s="156"/>
      <c r="Z470" s="156"/>
      <c r="AA470" s="156"/>
      <c r="AB470" s="156"/>
      <c r="AC470" s="156"/>
      <c r="AD470" s="156"/>
      <c r="AE470" s="156"/>
      <c r="AF470" s="156"/>
      <c r="AG470" s="156"/>
      <c r="AH470" s="156"/>
      <c r="AI470" s="157"/>
      <c r="AJ470" s="105"/>
      <c r="AK470" s="105"/>
      <c r="AL470" s="105"/>
      <c r="AM470" s="105"/>
      <c r="AN470" s="157"/>
      <c r="AO470" s="105"/>
      <c r="AP470" s="105"/>
      <c r="AQ470" s="105"/>
      <c r="AR470" s="105"/>
      <c r="AS470" s="105"/>
      <c r="AT470" s="105"/>
      <c r="AU470" s="105"/>
      <c r="AV470" s="105"/>
      <c r="AW470" s="105"/>
      <c r="AX470" s="105"/>
      <c r="AY470" s="105"/>
      <c r="AZ470" s="105"/>
      <c r="BA470" s="105"/>
      <c r="BB470" s="105"/>
      <c r="BC470" s="105"/>
      <c r="BD470" s="105"/>
      <c r="BE470" s="105"/>
      <c r="BF470" s="105"/>
      <c r="BG470" s="105"/>
      <c r="BH470" s="105"/>
      <c r="BI470" s="105"/>
      <c r="BJ470" s="105"/>
      <c r="BK470" s="105"/>
      <c r="BL470" s="105"/>
      <c r="BM470" s="105"/>
      <c r="BN470" s="105"/>
      <c r="BO470" s="105"/>
      <c r="BP470" s="105"/>
      <c r="BQ470" s="105"/>
      <c r="BR470" s="105"/>
      <c r="BS470" s="105"/>
      <c r="BT470" s="105"/>
      <c r="BU470" s="105"/>
      <c r="BV470" s="105"/>
      <c r="BW470" s="105"/>
      <c r="BX470" s="105"/>
      <c r="BY470" s="105"/>
      <c r="BZ470" s="105"/>
      <c r="CA470" s="158"/>
      <c r="CB470" s="158"/>
      <c r="CC470" s="105" t="str">
        <f>IF($C470="","",AI470*$F$2)</f>
        <v/>
      </c>
      <c r="CD470" s="105" t="str">
        <f>IF($C470="","",U471*$F$2)</f>
        <v/>
      </c>
      <c r="CE470" s="158"/>
      <c r="CF470" s="105"/>
      <c r="CG470" s="156"/>
      <c r="CH470" s="156"/>
      <c r="CI470" s="156"/>
      <c r="CJ470" s="156"/>
      <c r="CK470" s="105"/>
      <c r="CL470" s="156"/>
      <c r="CM470" s="156"/>
      <c r="CN470" s="105"/>
    </row>
    <row r="471" ht="9.0" customHeight="1">
      <c r="A471" s="152">
        <f t="shared" si="22"/>
        <v>0</v>
      </c>
      <c r="B471" s="93"/>
      <c r="C471" s="99"/>
      <c r="D471" s="159"/>
      <c r="E471" s="160"/>
      <c r="F471" s="155"/>
      <c r="G471" s="105"/>
      <c r="H471" s="105"/>
      <c r="I471" s="156"/>
      <c r="J471" s="156"/>
      <c r="K471" s="156"/>
      <c r="L471" s="156"/>
      <c r="M471" s="156"/>
      <c r="N471" s="156"/>
      <c r="O471" s="156"/>
      <c r="P471" s="156"/>
      <c r="Q471" s="156"/>
      <c r="R471" s="156"/>
      <c r="S471" s="156"/>
      <c r="T471" s="156"/>
      <c r="U471" s="157"/>
      <c r="V471" s="105"/>
      <c r="W471" s="156"/>
      <c r="X471" s="156"/>
      <c r="Y471" s="156"/>
      <c r="Z471" s="156"/>
      <c r="AA471" s="156"/>
      <c r="AB471" s="156"/>
      <c r="AC471" s="156"/>
      <c r="AD471" s="156"/>
      <c r="AE471" s="156"/>
      <c r="AF471" s="156"/>
      <c r="AG471" s="156"/>
      <c r="AH471" s="156"/>
      <c r="AI471" s="157"/>
      <c r="AJ471" s="105"/>
      <c r="AK471" s="105"/>
      <c r="AL471" s="105"/>
      <c r="AM471" s="105"/>
      <c r="AN471" s="157"/>
      <c r="AO471" s="105"/>
      <c r="AP471" s="105"/>
      <c r="AQ471" s="105"/>
      <c r="AR471" s="105"/>
      <c r="AS471" s="105"/>
      <c r="AT471" s="105"/>
      <c r="AU471" s="105"/>
      <c r="AV471" s="105"/>
      <c r="AW471" s="105"/>
      <c r="AX471" s="105"/>
      <c r="AY471" s="105"/>
      <c r="AZ471" s="105"/>
      <c r="BA471" s="105"/>
      <c r="BB471" s="105"/>
      <c r="BC471" s="105"/>
      <c r="BD471" s="105"/>
      <c r="BE471" s="105"/>
      <c r="BF471" s="105"/>
      <c r="BG471" s="105"/>
      <c r="BH471" s="105"/>
      <c r="BI471" s="105"/>
      <c r="BJ471" s="105"/>
      <c r="BK471" s="105"/>
      <c r="BL471" s="105"/>
      <c r="BM471" s="105"/>
      <c r="BN471" s="105"/>
      <c r="BO471" s="105"/>
      <c r="BP471" s="105"/>
      <c r="BQ471" s="105"/>
      <c r="BR471" s="105"/>
      <c r="BS471" s="105"/>
      <c r="BT471" s="105"/>
      <c r="BU471" s="105"/>
      <c r="BV471" s="105"/>
      <c r="BW471" s="105"/>
      <c r="BX471" s="105"/>
      <c r="BY471" s="105"/>
      <c r="BZ471" s="105"/>
      <c r="CA471" s="158"/>
      <c r="CB471" s="158"/>
      <c r="CC471" s="158"/>
      <c r="CD471" s="158"/>
      <c r="CE471" s="158"/>
      <c r="CF471" s="105"/>
      <c r="CG471" s="156"/>
      <c r="CH471" s="156"/>
      <c r="CI471" s="156"/>
      <c r="CJ471" s="156"/>
      <c r="CK471" s="105"/>
      <c r="CL471" s="156"/>
      <c r="CM471" s="156"/>
      <c r="CN471" s="105"/>
    </row>
    <row r="472" ht="9.0" customHeight="1">
      <c r="A472" s="152">
        <f t="shared" si="22"/>
        <v>1</v>
      </c>
      <c r="B472" s="93"/>
      <c r="C472" s="99"/>
      <c r="D472" s="159"/>
      <c r="E472" s="160"/>
      <c r="F472" s="155"/>
      <c r="G472" s="105"/>
      <c r="H472" s="105"/>
      <c r="I472" s="156"/>
      <c r="J472" s="156"/>
      <c r="K472" s="156"/>
      <c r="L472" s="156"/>
      <c r="M472" s="156"/>
      <c r="N472" s="156"/>
      <c r="O472" s="156"/>
      <c r="P472" s="156"/>
      <c r="Q472" s="156"/>
      <c r="R472" s="156"/>
      <c r="S472" s="156"/>
      <c r="T472" s="156"/>
      <c r="U472" s="157"/>
      <c r="V472" s="105"/>
      <c r="W472" s="156"/>
      <c r="X472" s="156"/>
      <c r="Y472" s="156"/>
      <c r="Z472" s="156"/>
      <c r="AA472" s="156"/>
      <c r="AB472" s="156"/>
      <c r="AC472" s="156"/>
      <c r="AD472" s="156"/>
      <c r="AE472" s="156"/>
      <c r="AF472" s="156"/>
      <c r="AG472" s="156"/>
      <c r="AH472" s="156"/>
      <c r="AI472" s="157"/>
      <c r="AJ472" s="105"/>
      <c r="AK472" s="105"/>
      <c r="AL472" s="105"/>
      <c r="AM472" s="105"/>
      <c r="AN472" s="157"/>
      <c r="AO472" s="105"/>
      <c r="AP472" s="105"/>
      <c r="AQ472" s="105"/>
      <c r="AR472" s="105"/>
      <c r="AS472" s="105"/>
      <c r="AT472" s="105"/>
      <c r="AU472" s="105"/>
      <c r="AV472" s="105"/>
      <c r="AW472" s="105"/>
      <c r="AX472" s="105"/>
      <c r="AY472" s="105"/>
      <c r="AZ472" s="105"/>
      <c r="BA472" s="105"/>
      <c r="BB472" s="105"/>
      <c r="BC472" s="105"/>
      <c r="BD472" s="105"/>
      <c r="BE472" s="105"/>
      <c r="BF472" s="105"/>
      <c r="BG472" s="105"/>
      <c r="BH472" s="105"/>
      <c r="BI472" s="105"/>
      <c r="BJ472" s="105"/>
      <c r="BK472" s="105"/>
      <c r="BL472" s="105"/>
      <c r="BM472" s="105"/>
      <c r="BN472" s="105"/>
      <c r="BO472" s="105"/>
      <c r="BP472" s="105"/>
      <c r="BQ472" s="105"/>
      <c r="BR472" s="105"/>
      <c r="BS472" s="105"/>
      <c r="BT472" s="105"/>
      <c r="BU472" s="105"/>
      <c r="BV472" s="105"/>
      <c r="BW472" s="105"/>
      <c r="BX472" s="105"/>
      <c r="BY472" s="105"/>
      <c r="BZ472" s="105"/>
      <c r="CA472" s="158"/>
      <c r="CB472" s="158"/>
      <c r="CC472" s="105" t="str">
        <f>IF($C472="","",AI472*$F$2)</f>
        <v/>
      </c>
      <c r="CD472" s="105" t="str">
        <f>IF($C472="","",U473*$F$2)</f>
        <v/>
      </c>
      <c r="CE472" s="158"/>
      <c r="CF472" s="105"/>
      <c r="CG472" s="156"/>
      <c r="CH472" s="156"/>
      <c r="CI472" s="156"/>
      <c r="CJ472" s="156"/>
      <c r="CK472" s="105"/>
      <c r="CL472" s="156"/>
      <c r="CM472" s="156"/>
      <c r="CN472" s="105"/>
    </row>
    <row r="473" ht="9.0" customHeight="1">
      <c r="A473" s="152">
        <f t="shared" si="22"/>
        <v>1</v>
      </c>
      <c r="B473" s="93"/>
      <c r="C473" s="99"/>
      <c r="D473" s="159"/>
      <c r="E473" s="160"/>
      <c r="F473" s="155"/>
      <c r="G473" s="105"/>
      <c r="H473" s="105"/>
      <c r="I473" s="156"/>
      <c r="J473" s="156"/>
      <c r="K473" s="156"/>
      <c r="L473" s="156"/>
      <c r="M473" s="156"/>
      <c r="N473" s="156"/>
      <c r="O473" s="156"/>
      <c r="P473" s="156"/>
      <c r="Q473" s="156"/>
      <c r="R473" s="156"/>
      <c r="S473" s="156"/>
      <c r="T473" s="156"/>
      <c r="U473" s="157"/>
      <c r="V473" s="105"/>
      <c r="W473" s="156"/>
      <c r="X473" s="156"/>
      <c r="Y473" s="156"/>
      <c r="Z473" s="156"/>
      <c r="AA473" s="156"/>
      <c r="AB473" s="156"/>
      <c r="AC473" s="156"/>
      <c r="AD473" s="156"/>
      <c r="AE473" s="156"/>
      <c r="AF473" s="156"/>
      <c r="AG473" s="156"/>
      <c r="AH473" s="156"/>
      <c r="AI473" s="157"/>
      <c r="AJ473" s="105"/>
      <c r="AK473" s="105"/>
      <c r="AL473" s="105"/>
      <c r="AM473" s="105"/>
      <c r="AN473" s="157"/>
      <c r="AO473" s="105"/>
      <c r="AP473" s="105"/>
      <c r="AQ473" s="105"/>
      <c r="AR473" s="105"/>
      <c r="AS473" s="105"/>
      <c r="AT473" s="105"/>
      <c r="AU473" s="105"/>
      <c r="AV473" s="105"/>
      <c r="AW473" s="105"/>
      <c r="AX473" s="105"/>
      <c r="AY473" s="105"/>
      <c r="AZ473" s="105"/>
      <c r="BA473" s="105"/>
      <c r="BB473" s="105"/>
      <c r="BC473" s="105"/>
      <c r="BD473" s="105"/>
      <c r="BE473" s="105"/>
      <c r="BF473" s="105"/>
      <c r="BG473" s="105"/>
      <c r="BH473" s="105"/>
      <c r="BI473" s="105"/>
      <c r="BJ473" s="105"/>
      <c r="BK473" s="105"/>
      <c r="BL473" s="105"/>
      <c r="BM473" s="105"/>
      <c r="BN473" s="105"/>
      <c r="BO473" s="105"/>
      <c r="BP473" s="105"/>
      <c r="BQ473" s="105"/>
      <c r="BR473" s="105"/>
      <c r="BS473" s="105"/>
      <c r="BT473" s="105"/>
      <c r="BU473" s="105"/>
      <c r="BV473" s="105"/>
      <c r="BW473" s="105"/>
      <c r="BX473" s="105"/>
      <c r="BY473" s="105"/>
      <c r="BZ473" s="105"/>
      <c r="CA473" s="158"/>
      <c r="CB473" s="158"/>
      <c r="CC473" s="158"/>
      <c r="CD473" s="158"/>
      <c r="CE473" s="158"/>
      <c r="CF473" s="105"/>
      <c r="CG473" s="156"/>
      <c r="CH473" s="156"/>
      <c r="CI473" s="156"/>
      <c r="CJ473" s="156"/>
      <c r="CK473" s="105"/>
      <c r="CL473" s="156"/>
      <c r="CM473" s="156"/>
      <c r="CN473" s="105"/>
    </row>
    <row r="474" ht="9.0" customHeight="1">
      <c r="A474" s="152">
        <f t="shared" si="22"/>
        <v>0</v>
      </c>
      <c r="B474" s="93"/>
      <c r="C474" s="99"/>
      <c r="D474" s="159"/>
      <c r="E474" s="160"/>
      <c r="F474" s="155"/>
      <c r="G474" s="105"/>
      <c r="H474" s="105"/>
      <c r="I474" s="156"/>
      <c r="J474" s="156"/>
      <c r="K474" s="156"/>
      <c r="L474" s="156"/>
      <c r="M474" s="156"/>
      <c r="N474" s="156"/>
      <c r="O474" s="156"/>
      <c r="P474" s="156"/>
      <c r="Q474" s="156"/>
      <c r="R474" s="156"/>
      <c r="S474" s="156"/>
      <c r="T474" s="156"/>
      <c r="U474" s="157"/>
      <c r="V474" s="105"/>
      <c r="W474" s="156"/>
      <c r="X474" s="156"/>
      <c r="Y474" s="156"/>
      <c r="Z474" s="156"/>
      <c r="AA474" s="156"/>
      <c r="AB474" s="156"/>
      <c r="AC474" s="156"/>
      <c r="AD474" s="156"/>
      <c r="AE474" s="156"/>
      <c r="AF474" s="156"/>
      <c r="AG474" s="156"/>
      <c r="AH474" s="156"/>
      <c r="AI474" s="157"/>
      <c r="AJ474" s="105"/>
      <c r="AK474" s="105"/>
      <c r="AL474" s="105"/>
      <c r="AM474" s="105"/>
      <c r="AN474" s="157"/>
      <c r="AO474" s="105"/>
      <c r="AP474" s="105"/>
      <c r="AQ474" s="105"/>
      <c r="AR474" s="105"/>
      <c r="AS474" s="105"/>
      <c r="AT474" s="105"/>
      <c r="AU474" s="105"/>
      <c r="AV474" s="105"/>
      <c r="AW474" s="105"/>
      <c r="AX474" s="105"/>
      <c r="AY474" s="105"/>
      <c r="AZ474" s="105"/>
      <c r="BA474" s="105"/>
      <c r="BB474" s="105"/>
      <c r="BC474" s="105"/>
      <c r="BD474" s="105"/>
      <c r="BE474" s="105"/>
      <c r="BF474" s="105"/>
      <c r="BG474" s="105"/>
      <c r="BH474" s="105"/>
      <c r="BI474" s="105"/>
      <c r="BJ474" s="105"/>
      <c r="BK474" s="105"/>
      <c r="BL474" s="105"/>
      <c r="BM474" s="105"/>
      <c r="BN474" s="105"/>
      <c r="BO474" s="105"/>
      <c r="BP474" s="105"/>
      <c r="BQ474" s="105"/>
      <c r="BR474" s="105"/>
      <c r="BS474" s="105"/>
      <c r="BT474" s="105"/>
      <c r="BU474" s="105"/>
      <c r="BV474" s="105"/>
      <c r="BW474" s="105"/>
      <c r="BX474" s="105"/>
      <c r="BY474" s="105"/>
      <c r="BZ474" s="105"/>
      <c r="CA474" s="158"/>
      <c r="CB474" s="158"/>
      <c r="CC474" s="105" t="str">
        <f>IF($C474="","",AI474*$F$2)</f>
        <v/>
      </c>
      <c r="CD474" s="105" t="str">
        <f>IF($C474="","",U475*$F$2)</f>
        <v/>
      </c>
      <c r="CE474" s="158"/>
      <c r="CF474" s="105"/>
      <c r="CG474" s="156"/>
      <c r="CH474" s="156"/>
      <c r="CI474" s="156"/>
      <c r="CJ474" s="156"/>
      <c r="CK474" s="105"/>
      <c r="CL474" s="156"/>
      <c r="CM474" s="156"/>
      <c r="CN474" s="105"/>
    </row>
    <row r="475" ht="9.0" customHeight="1">
      <c r="A475" s="152">
        <f t="shared" si="22"/>
        <v>0</v>
      </c>
      <c r="B475" s="93"/>
      <c r="C475" s="99"/>
      <c r="D475" s="159"/>
      <c r="E475" s="160"/>
      <c r="F475" s="155"/>
      <c r="G475" s="105"/>
      <c r="H475" s="105"/>
      <c r="I475" s="156"/>
      <c r="J475" s="156"/>
      <c r="K475" s="156"/>
      <c r="L475" s="156"/>
      <c r="M475" s="156"/>
      <c r="N475" s="156"/>
      <c r="O475" s="156"/>
      <c r="P475" s="156"/>
      <c r="Q475" s="156"/>
      <c r="R475" s="156"/>
      <c r="S475" s="156"/>
      <c r="T475" s="156"/>
      <c r="U475" s="157"/>
      <c r="V475" s="105"/>
      <c r="W475" s="156"/>
      <c r="X475" s="156"/>
      <c r="Y475" s="156"/>
      <c r="Z475" s="156"/>
      <c r="AA475" s="156"/>
      <c r="AB475" s="156"/>
      <c r="AC475" s="156"/>
      <c r="AD475" s="156"/>
      <c r="AE475" s="156"/>
      <c r="AF475" s="156"/>
      <c r="AG475" s="156"/>
      <c r="AH475" s="156"/>
      <c r="AI475" s="157"/>
      <c r="AJ475" s="105"/>
      <c r="AK475" s="105"/>
      <c r="AL475" s="105"/>
      <c r="AM475" s="105"/>
      <c r="AN475" s="157"/>
      <c r="AO475" s="105"/>
      <c r="AP475" s="105"/>
      <c r="AQ475" s="105"/>
      <c r="AR475" s="105"/>
      <c r="AS475" s="105"/>
      <c r="AT475" s="105"/>
      <c r="AU475" s="105"/>
      <c r="AV475" s="105"/>
      <c r="AW475" s="105"/>
      <c r="AX475" s="105"/>
      <c r="AY475" s="105"/>
      <c r="AZ475" s="105"/>
      <c r="BA475" s="105"/>
      <c r="BB475" s="105"/>
      <c r="BC475" s="105"/>
      <c r="BD475" s="105"/>
      <c r="BE475" s="105"/>
      <c r="BF475" s="105"/>
      <c r="BG475" s="105"/>
      <c r="BH475" s="105"/>
      <c r="BI475" s="105"/>
      <c r="BJ475" s="105"/>
      <c r="BK475" s="105"/>
      <c r="BL475" s="105"/>
      <c r="BM475" s="105"/>
      <c r="BN475" s="105"/>
      <c r="BO475" s="105"/>
      <c r="BP475" s="105"/>
      <c r="BQ475" s="105"/>
      <c r="BR475" s="105"/>
      <c r="BS475" s="105"/>
      <c r="BT475" s="105"/>
      <c r="BU475" s="105"/>
      <c r="BV475" s="105"/>
      <c r="BW475" s="105"/>
      <c r="BX475" s="105"/>
      <c r="BY475" s="105"/>
      <c r="BZ475" s="105"/>
      <c r="CA475" s="158"/>
      <c r="CB475" s="158"/>
      <c r="CC475" s="158"/>
      <c r="CD475" s="158"/>
      <c r="CE475" s="158"/>
      <c r="CF475" s="105"/>
      <c r="CG475" s="156"/>
      <c r="CH475" s="156"/>
      <c r="CI475" s="156"/>
      <c r="CJ475" s="156"/>
      <c r="CK475" s="105"/>
      <c r="CL475" s="156"/>
      <c r="CM475" s="156"/>
      <c r="CN475" s="105"/>
    </row>
    <row r="476" ht="9.0" customHeight="1">
      <c r="A476" s="152">
        <f t="shared" si="22"/>
        <v>1</v>
      </c>
      <c r="B476" s="93"/>
      <c r="C476" s="99"/>
      <c r="D476" s="159"/>
      <c r="E476" s="160"/>
      <c r="F476" s="155"/>
      <c r="G476" s="105"/>
      <c r="H476" s="105"/>
      <c r="I476" s="156"/>
      <c r="J476" s="156"/>
      <c r="K476" s="156"/>
      <c r="L476" s="156"/>
      <c r="M476" s="156"/>
      <c r="N476" s="156"/>
      <c r="O476" s="156"/>
      <c r="P476" s="156"/>
      <c r="Q476" s="156"/>
      <c r="R476" s="156"/>
      <c r="S476" s="156"/>
      <c r="T476" s="156"/>
      <c r="U476" s="157"/>
      <c r="V476" s="105"/>
      <c r="W476" s="156"/>
      <c r="X476" s="156"/>
      <c r="Y476" s="156"/>
      <c r="Z476" s="156"/>
      <c r="AA476" s="156"/>
      <c r="AB476" s="156"/>
      <c r="AC476" s="156"/>
      <c r="AD476" s="156"/>
      <c r="AE476" s="156"/>
      <c r="AF476" s="156"/>
      <c r="AG476" s="156"/>
      <c r="AH476" s="156"/>
      <c r="AI476" s="157"/>
      <c r="AJ476" s="105"/>
      <c r="AK476" s="105"/>
      <c r="AL476" s="105"/>
      <c r="AM476" s="105"/>
      <c r="AN476" s="157"/>
      <c r="AO476" s="105"/>
      <c r="AP476" s="105"/>
      <c r="AQ476" s="105"/>
      <c r="AR476" s="105"/>
      <c r="AS476" s="105"/>
      <c r="AT476" s="105"/>
      <c r="AU476" s="105"/>
      <c r="AV476" s="105"/>
      <c r="AW476" s="105"/>
      <c r="AX476" s="105"/>
      <c r="AY476" s="105"/>
      <c r="AZ476" s="105"/>
      <c r="BA476" s="105"/>
      <c r="BB476" s="105"/>
      <c r="BC476" s="105"/>
      <c r="BD476" s="105"/>
      <c r="BE476" s="105"/>
      <c r="BF476" s="105"/>
      <c r="BG476" s="105"/>
      <c r="BH476" s="105"/>
      <c r="BI476" s="105"/>
      <c r="BJ476" s="105"/>
      <c r="BK476" s="105"/>
      <c r="BL476" s="105"/>
      <c r="BM476" s="105"/>
      <c r="BN476" s="105"/>
      <c r="BO476" s="105"/>
      <c r="BP476" s="105"/>
      <c r="BQ476" s="105"/>
      <c r="BR476" s="105"/>
      <c r="BS476" s="105"/>
      <c r="BT476" s="105"/>
      <c r="BU476" s="105"/>
      <c r="BV476" s="105"/>
      <c r="BW476" s="105"/>
      <c r="BX476" s="105"/>
      <c r="BY476" s="105"/>
      <c r="BZ476" s="105"/>
      <c r="CA476" s="158"/>
      <c r="CB476" s="158"/>
      <c r="CC476" s="105" t="str">
        <f>IF($C476="","",AI476*$F$2)</f>
        <v/>
      </c>
      <c r="CD476" s="105" t="str">
        <f>IF($C476="","",U477*$F$2)</f>
        <v/>
      </c>
      <c r="CE476" s="158"/>
      <c r="CF476" s="105"/>
      <c r="CG476" s="156"/>
      <c r="CH476" s="156"/>
      <c r="CI476" s="156"/>
      <c r="CJ476" s="156"/>
      <c r="CK476" s="105"/>
      <c r="CL476" s="156"/>
      <c r="CM476" s="156"/>
      <c r="CN476" s="105"/>
    </row>
    <row r="477" ht="9.0" customHeight="1">
      <c r="A477" s="152">
        <f t="shared" si="22"/>
        <v>1</v>
      </c>
      <c r="B477" s="93"/>
      <c r="C477" s="99"/>
      <c r="D477" s="159"/>
      <c r="E477" s="160"/>
      <c r="F477" s="155"/>
      <c r="G477" s="105"/>
      <c r="H477" s="105"/>
      <c r="I477" s="156"/>
      <c r="J477" s="156"/>
      <c r="K477" s="156"/>
      <c r="L477" s="156"/>
      <c r="M477" s="156"/>
      <c r="N477" s="156"/>
      <c r="O477" s="156"/>
      <c r="P477" s="156"/>
      <c r="Q477" s="156"/>
      <c r="R477" s="156"/>
      <c r="S477" s="156"/>
      <c r="T477" s="156"/>
      <c r="U477" s="157"/>
      <c r="V477" s="105"/>
      <c r="W477" s="156"/>
      <c r="X477" s="156"/>
      <c r="Y477" s="156"/>
      <c r="Z477" s="156"/>
      <c r="AA477" s="156"/>
      <c r="AB477" s="156"/>
      <c r="AC477" s="156"/>
      <c r="AD477" s="156"/>
      <c r="AE477" s="156"/>
      <c r="AF477" s="156"/>
      <c r="AG477" s="156"/>
      <c r="AH477" s="156"/>
      <c r="AI477" s="157"/>
      <c r="AJ477" s="105"/>
      <c r="AK477" s="105"/>
      <c r="AL477" s="105"/>
      <c r="AM477" s="105"/>
      <c r="AN477" s="157"/>
      <c r="AO477" s="105"/>
      <c r="AP477" s="105"/>
      <c r="AQ477" s="105"/>
      <c r="AR477" s="105"/>
      <c r="AS477" s="105"/>
      <c r="AT477" s="105"/>
      <c r="AU477" s="105"/>
      <c r="AV477" s="105"/>
      <c r="AW477" s="105"/>
      <c r="AX477" s="105"/>
      <c r="AY477" s="105"/>
      <c r="AZ477" s="105"/>
      <c r="BA477" s="105"/>
      <c r="BB477" s="105"/>
      <c r="BC477" s="105"/>
      <c r="BD477" s="105"/>
      <c r="BE477" s="105"/>
      <c r="BF477" s="105"/>
      <c r="BG477" s="105"/>
      <c r="BH477" s="105"/>
      <c r="BI477" s="105"/>
      <c r="BJ477" s="105"/>
      <c r="BK477" s="105"/>
      <c r="BL477" s="105"/>
      <c r="BM477" s="105"/>
      <c r="BN477" s="105"/>
      <c r="BO477" s="105"/>
      <c r="BP477" s="105"/>
      <c r="BQ477" s="105"/>
      <c r="BR477" s="105"/>
      <c r="BS477" s="105"/>
      <c r="BT477" s="105"/>
      <c r="BU477" s="105"/>
      <c r="BV477" s="105"/>
      <c r="BW477" s="105"/>
      <c r="BX477" s="105"/>
      <c r="BY477" s="105"/>
      <c r="BZ477" s="105"/>
      <c r="CA477" s="158"/>
      <c r="CB477" s="158"/>
      <c r="CC477" s="158"/>
      <c r="CD477" s="158"/>
      <c r="CE477" s="158"/>
      <c r="CF477" s="105"/>
      <c r="CG477" s="156"/>
      <c r="CH477" s="156"/>
      <c r="CI477" s="156"/>
      <c r="CJ477" s="156"/>
      <c r="CK477" s="105"/>
      <c r="CL477" s="156"/>
      <c r="CM477" s="156"/>
      <c r="CN477" s="105"/>
    </row>
    <row r="478" ht="9.0" customHeight="1">
      <c r="A478" s="152">
        <f t="shared" si="22"/>
        <v>0</v>
      </c>
      <c r="B478" s="93"/>
      <c r="C478" s="99"/>
      <c r="D478" s="159"/>
      <c r="E478" s="160"/>
      <c r="F478" s="155"/>
      <c r="G478" s="105"/>
      <c r="H478" s="105"/>
      <c r="I478" s="156"/>
      <c r="J478" s="156"/>
      <c r="K478" s="156"/>
      <c r="L478" s="156"/>
      <c r="M478" s="156"/>
      <c r="N478" s="156"/>
      <c r="O478" s="156"/>
      <c r="P478" s="156"/>
      <c r="Q478" s="156"/>
      <c r="R478" s="156"/>
      <c r="S478" s="156"/>
      <c r="T478" s="156"/>
      <c r="U478" s="157"/>
      <c r="V478" s="105"/>
      <c r="W478" s="156"/>
      <c r="X478" s="156"/>
      <c r="Y478" s="156"/>
      <c r="Z478" s="156"/>
      <c r="AA478" s="156"/>
      <c r="AB478" s="156"/>
      <c r="AC478" s="156"/>
      <c r="AD478" s="156"/>
      <c r="AE478" s="156"/>
      <c r="AF478" s="156"/>
      <c r="AG478" s="156"/>
      <c r="AH478" s="156"/>
      <c r="AI478" s="157"/>
      <c r="AJ478" s="105"/>
      <c r="AK478" s="105"/>
      <c r="AL478" s="105"/>
      <c r="AM478" s="105"/>
      <c r="AN478" s="157"/>
      <c r="AO478" s="105"/>
      <c r="AP478" s="105"/>
      <c r="AQ478" s="105"/>
      <c r="AR478" s="105"/>
      <c r="AS478" s="105"/>
      <c r="AT478" s="105"/>
      <c r="AU478" s="105"/>
      <c r="AV478" s="105"/>
      <c r="AW478" s="105"/>
      <c r="AX478" s="105"/>
      <c r="AY478" s="105"/>
      <c r="AZ478" s="105"/>
      <c r="BA478" s="105"/>
      <c r="BB478" s="105"/>
      <c r="BC478" s="105"/>
      <c r="BD478" s="105"/>
      <c r="BE478" s="105"/>
      <c r="BF478" s="105"/>
      <c r="BG478" s="105"/>
      <c r="BH478" s="105"/>
      <c r="BI478" s="105"/>
      <c r="BJ478" s="105"/>
      <c r="BK478" s="105"/>
      <c r="BL478" s="105"/>
      <c r="BM478" s="105"/>
      <c r="BN478" s="105"/>
      <c r="BO478" s="105"/>
      <c r="BP478" s="105"/>
      <c r="BQ478" s="105"/>
      <c r="BR478" s="105"/>
      <c r="BS478" s="105"/>
      <c r="BT478" s="105"/>
      <c r="BU478" s="105"/>
      <c r="BV478" s="105"/>
      <c r="BW478" s="105"/>
      <c r="BX478" s="105"/>
      <c r="BY478" s="105"/>
      <c r="BZ478" s="105"/>
      <c r="CA478" s="158"/>
      <c r="CB478" s="158"/>
      <c r="CC478" s="105" t="str">
        <f>IF($C478="","",AI478*$F$2)</f>
        <v/>
      </c>
      <c r="CD478" s="105" t="str">
        <f>IF($C478="","",U479*$F$2)</f>
        <v/>
      </c>
      <c r="CE478" s="158"/>
      <c r="CF478" s="105"/>
      <c r="CG478" s="156"/>
      <c r="CH478" s="156"/>
      <c r="CI478" s="156"/>
      <c r="CJ478" s="156"/>
      <c r="CK478" s="105"/>
      <c r="CL478" s="156"/>
      <c r="CM478" s="156"/>
      <c r="CN478" s="105"/>
    </row>
    <row r="479" ht="9.0" customHeight="1">
      <c r="A479" s="152">
        <f t="shared" si="22"/>
        <v>0</v>
      </c>
      <c r="B479" s="93"/>
      <c r="C479" s="99"/>
      <c r="D479" s="159"/>
      <c r="E479" s="160"/>
      <c r="F479" s="155"/>
      <c r="G479" s="105"/>
      <c r="H479" s="105"/>
      <c r="I479" s="156"/>
      <c r="J479" s="156"/>
      <c r="K479" s="156"/>
      <c r="L479" s="156"/>
      <c r="M479" s="156"/>
      <c r="N479" s="156"/>
      <c r="O479" s="156"/>
      <c r="P479" s="156"/>
      <c r="Q479" s="156"/>
      <c r="R479" s="156"/>
      <c r="S479" s="156"/>
      <c r="T479" s="156"/>
      <c r="U479" s="157"/>
      <c r="V479" s="105"/>
      <c r="W479" s="156"/>
      <c r="X479" s="156"/>
      <c r="Y479" s="156"/>
      <c r="Z479" s="156"/>
      <c r="AA479" s="156"/>
      <c r="AB479" s="156"/>
      <c r="AC479" s="156"/>
      <c r="AD479" s="156"/>
      <c r="AE479" s="156"/>
      <c r="AF479" s="156"/>
      <c r="AG479" s="156"/>
      <c r="AH479" s="156"/>
      <c r="AI479" s="157"/>
      <c r="AJ479" s="105"/>
      <c r="AK479" s="105"/>
      <c r="AL479" s="105"/>
      <c r="AM479" s="105"/>
      <c r="AN479" s="157"/>
      <c r="AO479" s="105"/>
      <c r="AP479" s="105"/>
      <c r="AQ479" s="105"/>
      <c r="AR479" s="105"/>
      <c r="AS479" s="105"/>
      <c r="AT479" s="105"/>
      <c r="AU479" s="105"/>
      <c r="AV479" s="105"/>
      <c r="AW479" s="105"/>
      <c r="AX479" s="105"/>
      <c r="AY479" s="105"/>
      <c r="AZ479" s="105"/>
      <c r="BA479" s="105"/>
      <c r="BB479" s="105"/>
      <c r="BC479" s="105"/>
      <c r="BD479" s="105"/>
      <c r="BE479" s="105"/>
      <c r="BF479" s="105"/>
      <c r="BG479" s="105"/>
      <c r="BH479" s="105"/>
      <c r="BI479" s="105"/>
      <c r="BJ479" s="105"/>
      <c r="BK479" s="105"/>
      <c r="BL479" s="105"/>
      <c r="BM479" s="105"/>
      <c r="BN479" s="105"/>
      <c r="BO479" s="105"/>
      <c r="BP479" s="105"/>
      <c r="BQ479" s="105"/>
      <c r="BR479" s="105"/>
      <c r="BS479" s="105"/>
      <c r="BT479" s="105"/>
      <c r="BU479" s="105"/>
      <c r="BV479" s="105"/>
      <c r="BW479" s="105"/>
      <c r="BX479" s="105"/>
      <c r="BY479" s="105"/>
      <c r="BZ479" s="105"/>
      <c r="CA479" s="158"/>
      <c r="CB479" s="158"/>
      <c r="CC479" s="158"/>
      <c r="CD479" s="158"/>
      <c r="CE479" s="158"/>
      <c r="CF479" s="105"/>
      <c r="CG479" s="156"/>
      <c r="CH479" s="156"/>
      <c r="CI479" s="156"/>
      <c r="CJ479" s="156"/>
      <c r="CK479" s="105"/>
      <c r="CL479" s="156"/>
      <c r="CM479" s="156"/>
      <c r="CN479" s="105"/>
    </row>
    <row r="480" ht="9.0" customHeight="1">
      <c r="A480" s="152">
        <f t="shared" si="22"/>
        <v>1</v>
      </c>
      <c r="B480" s="93"/>
      <c r="C480" s="99"/>
      <c r="D480" s="159"/>
      <c r="E480" s="160"/>
      <c r="F480" s="155"/>
      <c r="G480" s="105"/>
      <c r="H480" s="105"/>
      <c r="I480" s="156"/>
      <c r="J480" s="156"/>
      <c r="K480" s="156"/>
      <c r="L480" s="156"/>
      <c r="M480" s="156"/>
      <c r="N480" s="156"/>
      <c r="O480" s="156"/>
      <c r="P480" s="156"/>
      <c r="Q480" s="156"/>
      <c r="R480" s="156"/>
      <c r="S480" s="156"/>
      <c r="T480" s="156"/>
      <c r="U480" s="157"/>
      <c r="V480" s="105"/>
      <c r="W480" s="156"/>
      <c r="X480" s="156"/>
      <c r="Y480" s="156"/>
      <c r="Z480" s="156"/>
      <c r="AA480" s="156"/>
      <c r="AB480" s="156"/>
      <c r="AC480" s="156"/>
      <c r="AD480" s="156"/>
      <c r="AE480" s="156"/>
      <c r="AF480" s="156"/>
      <c r="AG480" s="156"/>
      <c r="AH480" s="156"/>
      <c r="AI480" s="157"/>
      <c r="AJ480" s="105"/>
      <c r="AK480" s="105"/>
      <c r="AL480" s="105"/>
      <c r="AM480" s="105"/>
      <c r="AN480" s="157"/>
      <c r="AO480" s="105"/>
      <c r="AP480" s="105"/>
      <c r="AQ480" s="105"/>
      <c r="AR480" s="105"/>
      <c r="AS480" s="105"/>
      <c r="AT480" s="105"/>
      <c r="AU480" s="105"/>
      <c r="AV480" s="105"/>
      <c r="AW480" s="105"/>
      <c r="AX480" s="105"/>
      <c r="AY480" s="105"/>
      <c r="AZ480" s="105"/>
      <c r="BA480" s="105"/>
      <c r="BB480" s="105"/>
      <c r="BC480" s="105"/>
      <c r="BD480" s="105"/>
      <c r="BE480" s="105"/>
      <c r="BF480" s="105"/>
      <c r="BG480" s="105"/>
      <c r="BH480" s="105"/>
      <c r="BI480" s="105"/>
      <c r="BJ480" s="105"/>
      <c r="BK480" s="105"/>
      <c r="BL480" s="105"/>
      <c r="BM480" s="105"/>
      <c r="BN480" s="105"/>
      <c r="BO480" s="105"/>
      <c r="BP480" s="105"/>
      <c r="BQ480" s="105"/>
      <c r="BR480" s="105"/>
      <c r="BS480" s="105"/>
      <c r="BT480" s="105"/>
      <c r="BU480" s="105"/>
      <c r="BV480" s="105"/>
      <c r="BW480" s="105"/>
      <c r="BX480" s="105"/>
      <c r="BY480" s="105"/>
      <c r="BZ480" s="105"/>
      <c r="CA480" s="158"/>
      <c r="CB480" s="158"/>
      <c r="CC480" s="105" t="str">
        <f>IF($C480="","",AI480*$F$2)</f>
        <v/>
      </c>
      <c r="CD480" s="105" t="str">
        <f>IF($C480="","",U481*$F$2)</f>
        <v/>
      </c>
      <c r="CE480" s="158"/>
      <c r="CF480" s="105"/>
      <c r="CG480" s="156"/>
      <c r="CH480" s="156"/>
      <c r="CI480" s="156"/>
      <c r="CJ480" s="156"/>
      <c r="CK480" s="105"/>
      <c r="CL480" s="156"/>
      <c r="CM480" s="156"/>
      <c r="CN480" s="105"/>
    </row>
    <row r="481" ht="9.0" customHeight="1">
      <c r="A481" s="152">
        <f t="shared" si="22"/>
        <v>1</v>
      </c>
      <c r="B481" s="93"/>
      <c r="C481" s="99"/>
      <c r="D481" s="159"/>
      <c r="E481" s="160"/>
      <c r="F481" s="155"/>
      <c r="G481" s="105"/>
      <c r="H481" s="105"/>
      <c r="I481" s="156"/>
      <c r="J481" s="156"/>
      <c r="K481" s="156"/>
      <c r="L481" s="156"/>
      <c r="M481" s="156"/>
      <c r="N481" s="156"/>
      <c r="O481" s="156"/>
      <c r="P481" s="156"/>
      <c r="Q481" s="156"/>
      <c r="R481" s="156"/>
      <c r="S481" s="156"/>
      <c r="T481" s="156"/>
      <c r="U481" s="157"/>
      <c r="V481" s="105"/>
      <c r="W481" s="156"/>
      <c r="X481" s="156"/>
      <c r="Y481" s="156"/>
      <c r="Z481" s="156"/>
      <c r="AA481" s="156"/>
      <c r="AB481" s="156"/>
      <c r="AC481" s="156"/>
      <c r="AD481" s="156"/>
      <c r="AE481" s="156"/>
      <c r="AF481" s="156"/>
      <c r="AG481" s="156"/>
      <c r="AH481" s="156"/>
      <c r="AI481" s="157"/>
      <c r="AJ481" s="105"/>
      <c r="AK481" s="105"/>
      <c r="AL481" s="105"/>
      <c r="AM481" s="105"/>
      <c r="AN481" s="157"/>
      <c r="AO481" s="105"/>
      <c r="AP481" s="105"/>
      <c r="AQ481" s="105"/>
      <c r="AR481" s="105"/>
      <c r="AS481" s="105"/>
      <c r="AT481" s="105"/>
      <c r="AU481" s="105"/>
      <c r="AV481" s="105"/>
      <c r="AW481" s="105"/>
      <c r="AX481" s="105"/>
      <c r="AY481" s="105"/>
      <c r="AZ481" s="105"/>
      <c r="BA481" s="105"/>
      <c r="BB481" s="105"/>
      <c r="BC481" s="105"/>
      <c r="BD481" s="105"/>
      <c r="BE481" s="105"/>
      <c r="BF481" s="105"/>
      <c r="BG481" s="105"/>
      <c r="BH481" s="105"/>
      <c r="BI481" s="105"/>
      <c r="BJ481" s="105"/>
      <c r="BK481" s="105"/>
      <c r="BL481" s="105"/>
      <c r="BM481" s="105"/>
      <c r="BN481" s="105"/>
      <c r="BO481" s="105"/>
      <c r="BP481" s="105"/>
      <c r="BQ481" s="105"/>
      <c r="BR481" s="105"/>
      <c r="BS481" s="105"/>
      <c r="BT481" s="105"/>
      <c r="BU481" s="105"/>
      <c r="BV481" s="105"/>
      <c r="BW481" s="105"/>
      <c r="BX481" s="105"/>
      <c r="BY481" s="105"/>
      <c r="BZ481" s="105"/>
      <c r="CA481" s="158"/>
      <c r="CB481" s="158"/>
      <c r="CC481" s="158"/>
      <c r="CD481" s="158"/>
      <c r="CE481" s="158"/>
      <c r="CF481" s="105"/>
      <c r="CG481" s="156"/>
      <c r="CH481" s="156"/>
      <c r="CI481" s="156"/>
      <c r="CJ481" s="156"/>
      <c r="CK481" s="105"/>
      <c r="CL481" s="156"/>
      <c r="CM481" s="156"/>
      <c r="CN481" s="105"/>
    </row>
    <row r="482" ht="9.0" customHeight="1">
      <c r="A482" s="152">
        <f t="shared" si="22"/>
        <v>0</v>
      </c>
      <c r="B482" s="93"/>
      <c r="C482" s="99"/>
      <c r="D482" s="159"/>
      <c r="E482" s="160"/>
      <c r="F482" s="155"/>
      <c r="G482" s="105"/>
      <c r="H482" s="105"/>
      <c r="I482" s="156"/>
      <c r="J482" s="156"/>
      <c r="K482" s="156"/>
      <c r="L482" s="156"/>
      <c r="M482" s="156"/>
      <c r="N482" s="156"/>
      <c r="O482" s="156"/>
      <c r="P482" s="156"/>
      <c r="Q482" s="156"/>
      <c r="R482" s="156"/>
      <c r="S482" s="156"/>
      <c r="T482" s="156"/>
      <c r="U482" s="157"/>
      <c r="V482" s="105"/>
      <c r="W482" s="156"/>
      <c r="X482" s="156"/>
      <c r="Y482" s="156"/>
      <c r="Z482" s="156"/>
      <c r="AA482" s="156"/>
      <c r="AB482" s="156"/>
      <c r="AC482" s="156"/>
      <c r="AD482" s="156"/>
      <c r="AE482" s="156"/>
      <c r="AF482" s="156"/>
      <c r="AG482" s="156"/>
      <c r="AH482" s="156"/>
      <c r="AI482" s="157"/>
      <c r="AJ482" s="105"/>
      <c r="AK482" s="105"/>
      <c r="AL482" s="105"/>
      <c r="AM482" s="105"/>
      <c r="AN482" s="157"/>
      <c r="AO482" s="105"/>
      <c r="AP482" s="105"/>
      <c r="AQ482" s="105"/>
      <c r="AR482" s="105"/>
      <c r="AS482" s="105"/>
      <c r="AT482" s="105"/>
      <c r="AU482" s="105"/>
      <c r="AV482" s="105"/>
      <c r="AW482" s="105"/>
      <c r="AX482" s="105"/>
      <c r="AY482" s="105"/>
      <c r="AZ482" s="105"/>
      <c r="BA482" s="105"/>
      <c r="BB482" s="105"/>
      <c r="BC482" s="105"/>
      <c r="BD482" s="105"/>
      <c r="BE482" s="105"/>
      <c r="BF482" s="105"/>
      <c r="BG482" s="105"/>
      <c r="BH482" s="105"/>
      <c r="BI482" s="105"/>
      <c r="BJ482" s="105"/>
      <c r="BK482" s="105"/>
      <c r="BL482" s="105"/>
      <c r="BM482" s="105"/>
      <c r="BN482" s="105"/>
      <c r="BO482" s="105"/>
      <c r="BP482" s="105"/>
      <c r="BQ482" s="105"/>
      <c r="BR482" s="105"/>
      <c r="BS482" s="105"/>
      <c r="BT482" s="105"/>
      <c r="BU482" s="105"/>
      <c r="BV482" s="105"/>
      <c r="BW482" s="105"/>
      <c r="BX482" s="105"/>
      <c r="BY482" s="105"/>
      <c r="BZ482" s="105"/>
      <c r="CA482" s="158"/>
      <c r="CB482" s="158"/>
      <c r="CC482" s="105" t="str">
        <f>IF($C482="","",AI482*$F$2)</f>
        <v/>
      </c>
      <c r="CD482" s="105" t="str">
        <f>IF($C482="","",U483*$F$2)</f>
        <v/>
      </c>
      <c r="CE482" s="158"/>
      <c r="CF482" s="105"/>
      <c r="CG482" s="156"/>
      <c r="CH482" s="156"/>
      <c r="CI482" s="156"/>
      <c r="CJ482" s="156"/>
      <c r="CK482" s="105"/>
      <c r="CL482" s="156"/>
      <c r="CM482" s="156"/>
      <c r="CN482" s="105"/>
    </row>
    <row r="483" ht="9.0" customHeight="1">
      <c r="A483" s="152">
        <f t="shared" si="22"/>
        <v>0</v>
      </c>
      <c r="B483" s="93"/>
      <c r="C483" s="99"/>
      <c r="D483" s="159"/>
      <c r="E483" s="160"/>
      <c r="F483" s="155"/>
      <c r="G483" s="105"/>
      <c r="H483" s="105"/>
      <c r="I483" s="156"/>
      <c r="J483" s="156"/>
      <c r="K483" s="156"/>
      <c r="L483" s="156"/>
      <c r="M483" s="156"/>
      <c r="N483" s="156"/>
      <c r="O483" s="156"/>
      <c r="P483" s="156"/>
      <c r="Q483" s="156"/>
      <c r="R483" s="156"/>
      <c r="S483" s="156"/>
      <c r="T483" s="156"/>
      <c r="U483" s="157"/>
      <c r="V483" s="105"/>
      <c r="W483" s="156"/>
      <c r="X483" s="156"/>
      <c r="Y483" s="156"/>
      <c r="Z483" s="156"/>
      <c r="AA483" s="156"/>
      <c r="AB483" s="156"/>
      <c r="AC483" s="156"/>
      <c r="AD483" s="156"/>
      <c r="AE483" s="156"/>
      <c r="AF483" s="156"/>
      <c r="AG483" s="156"/>
      <c r="AH483" s="156"/>
      <c r="AI483" s="157"/>
      <c r="AJ483" s="105"/>
      <c r="AK483" s="105"/>
      <c r="AL483" s="105"/>
      <c r="AM483" s="105"/>
      <c r="AN483" s="157"/>
      <c r="AO483" s="105"/>
      <c r="AP483" s="105"/>
      <c r="AQ483" s="105"/>
      <c r="AR483" s="105"/>
      <c r="AS483" s="105"/>
      <c r="AT483" s="105"/>
      <c r="AU483" s="105"/>
      <c r="AV483" s="105"/>
      <c r="AW483" s="105"/>
      <c r="AX483" s="105"/>
      <c r="AY483" s="105"/>
      <c r="AZ483" s="105"/>
      <c r="BA483" s="105"/>
      <c r="BB483" s="105"/>
      <c r="BC483" s="105"/>
      <c r="BD483" s="105"/>
      <c r="BE483" s="105"/>
      <c r="BF483" s="105"/>
      <c r="BG483" s="105"/>
      <c r="BH483" s="105"/>
      <c r="BI483" s="105"/>
      <c r="BJ483" s="105"/>
      <c r="BK483" s="105"/>
      <c r="BL483" s="105"/>
      <c r="BM483" s="105"/>
      <c r="BN483" s="105"/>
      <c r="BO483" s="105"/>
      <c r="BP483" s="105"/>
      <c r="BQ483" s="105"/>
      <c r="BR483" s="105"/>
      <c r="BS483" s="105"/>
      <c r="BT483" s="105"/>
      <c r="BU483" s="105"/>
      <c r="BV483" s="105"/>
      <c r="BW483" s="105"/>
      <c r="BX483" s="105"/>
      <c r="BY483" s="105"/>
      <c r="BZ483" s="105"/>
      <c r="CA483" s="158"/>
      <c r="CB483" s="158"/>
      <c r="CC483" s="158"/>
      <c r="CD483" s="158"/>
      <c r="CE483" s="158"/>
      <c r="CF483" s="105"/>
      <c r="CG483" s="156"/>
      <c r="CH483" s="156"/>
      <c r="CI483" s="156"/>
      <c r="CJ483" s="156"/>
      <c r="CK483" s="105"/>
      <c r="CL483" s="156"/>
      <c r="CM483" s="156"/>
      <c r="CN483" s="105"/>
    </row>
    <row r="484" ht="9.0" customHeight="1">
      <c r="A484" s="152">
        <f t="shared" si="22"/>
        <v>1</v>
      </c>
      <c r="B484" s="93"/>
      <c r="C484" s="99"/>
      <c r="D484" s="159"/>
      <c r="E484" s="160"/>
      <c r="F484" s="155"/>
      <c r="G484" s="105"/>
      <c r="H484" s="105"/>
      <c r="I484" s="156"/>
      <c r="J484" s="156"/>
      <c r="K484" s="156"/>
      <c r="L484" s="156"/>
      <c r="M484" s="156"/>
      <c r="N484" s="156"/>
      <c r="O484" s="156"/>
      <c r="P484" s="156"/>
      <c r="Q484" s="156"/>
      <c r="R484" s="156"/>
      <c r="S484" s="156"/>
      <c r="T484" s="156"/>
      <c r="U484" s="157"/>
      <c r="V484" s="105"/>
      <c r="W484" s="156"/>
      <c r="X484" s="156"/>
      <c r="Y484" s="156"/>
      <c r="Z484" s="156"/>
      <c r="AA484" s="156"/>
      <c r="AB484" s="156"/>
      <c r="AC484" s="156"/>
      <c r="AD484" s="156"/>
      <c r="AE484" s="156"/>
      <c r="AF484" s="156"/>
      <c r="AG484" s="156"/>
      <c r="AH484" s="156"/>
      <c r="AI484" s="157"/>
      <c r="AJ484" s="105"/>
      <c r="AK484" s="105"/>
      <c r="AL484" s="105"/>
      <c r="AM484" s="105"/>
      <c r="AN484" s="157"/>
      <c r="AO484" s="105"/>
      <c r="AP484" s="105"/>
      <c r="AQ484" s="105"/>
      <c r="AR484" s="105"/>
      <c r="AS484" s="105"/>
      <c r="AT484" s="105"/>
      <c r="AU484" s="105"/>
      <c r="AV484" s="105"/>
      <c r="AW484" s="105"/>
      <c r="AX484" s="105"/>
      <c r="AY484" s="105"/>
      <c r="AZ484" s="105"/>
      <c r="BA484" s="105"/>
      <c r="BB484" s="105"/>
      <c r="BC484" s="105"/>
      <c r="BD484" s="105"/>
      <c r="BE484" s="105"/>
      <c r="BF484" s="105"/>
      <c r="BG484" s="105"/>
      <c r="BH484" s="105"/>
      <c r="BI484" s="105"/>
      <c r="BJ484" s="105"/>
      <c r="BK484" s="105"/>
      <c r="BL484" s="105"/>
      <c r="BM484" s="105"/>
      <c r="BN484" s="105"/>
      <c r="BO484" s="105"/>
      <c r="BP484" s="105"/>
      <c r="BQ484" s="105"/>
      <c r="BR484" s="105"/>
      <c r="BS484" s="105"/>
      <c r="BT484" s="105"/>
      <c r="BU484" s="105"/>
      <c r="BV484" s="105"/>
      <c r="BW484" s="105"/>
      <c r="BX484" s="105"/>
      <c r="BY484" s="105"/>
      <c r="BZ484" s="105"/>
      <c r="CA484" s="158"/>
      <c r="CB484" s="158"/>
      <c r="CC484" s="105" t="str">
        <f>IF($C484="","",AI484*$F$2)</f>
        <v/>
      </c>
      <c r="CD484" s="105" t="str">
        <f>IF($C484="","",U485*$F$2)</f>
        <v/>
      </c>
      <c r="CE484" s="158"/>
      <c r="CF484" s="105"/>
      <c r="CG484" s="156"/>
      <c r="CH484" s="156"/>
      <c r="CI484" s="156"/>
      <c r="CJ484" s="156"/>
      <c r="CK484" s="105"/>
      <c r="CL484" s="156"/>
      <c r="CM484" s="156"/>
      <c r="CN484" s="105"/>
    </row>
    <row r="485" ht="9.0" customHeight="1">
      <c r="A485" s="152">
        <f t="shared" si="22"/>
        <v>1</v>
      </c>
      <c r="B485" s="93"/>
      <c r="C485" s="99"/>
      <c r="D485" s="159"/>
      <c r="E485" s="160"/>
      <c r="F485" s="155"/>
      <c r="G485" s="105"/>
      <c r="H485" s="105"/>
      <c r="I485" s="156"/>
      <c r="J485" s="156"/>
      <c r="K485" s="156"/>
      <c r="L485" s="156"/>
      <c r="M485" s="156"/>
      <c r="N485" s="156"/>
      <c r="O485" s="156"/>
      <c r="P485" s="156"/>
      <c r="Q485" s="156"/>
      <c r="R485" s="156"/>
      <c r="S485" s="156"/>
      <c r="T485" s="156"/>
      <c r="U485" s="157"/>
      <c r="V485" s="105"/>
      <c r="W485" s="156"/>
      <c r="X485" s="156"/>
      <c r="Y485" s="156"/>
      <c r="Z485" s="156"/>
      <c r="AA485" s="156"/>
      <c r="AB485" s="156"/>
      <c r="AC485" s="156"/>
      <c r="AD485" s="156"/>
      <c r="AE485" s="156"/>
      <c r="AF485" s="156"/>
      <c r="AG485" s="156"/>
      <c r="AH485" s="156"/>
      <c r="AI485" s="157"/>
      <c r="AJ485" s="105"/>
      <c r="AK485" s="105"/>
      <c r="AL485" s="105"/>
      <c r="AM485" s="105"/>
      <c r="AN485" s="157"/>
      <c r="AO485" s="105"/>
      <c r="AP485" s="105"/>
      <c r="AQ485" s="105"/>
      <c r="AR485" s="105"/>
      <c r="AS485" s="105"/>
      <c r="AT485" s="105"/>
      <c r="AU485" s="105"/>
      <c r="AV485" s="105"/>
      <c r="AW485" s="105"/>
      <c r="AX485" s="105"/>
      <c r="AY485" s="105"/>
      <c r="AZ485" s="105"/>
      <c r="BA485" s="105"/>
      <c r="BB485" s="105"/>
      <c r="BC485" s="105"/>
      <c r="BD485" s="105"/>
      <c r="BE485" s="105"/>
      <c r="BF485" s="105"/>
      <c r="BG485" s="105"/>
      <c r="BH485" s="105"/>
      <c r="BI485" s="105"/>
      <c r="BJ485" s="105"/>
      <c r="BK485" s="105"/>
      <c r="BL485" s="105"/>
      <c r="BM485" s="105"/>
      <c r="BN485" s="105"/>
      <c r="BO485" s="105"/>
      <c r="BP485" s="105"/>
      <c r="BQ485" s="105"/>
      <c r="BR485" s="105"/>
      <c r="BS485" s="105"/>
      <c r="BT485" s="105"/>
      <c r="BU485" s="105"/>
      <c r="BV485" s="105"/>
      <c r="BW485" s="105"/>
      <c r="BX485" s="105"/>
      <c r="BY485" s="105"/>
      <c r="BZ485" s="105"/>
      <c r="CA485" s="158"/>
      <c r="CB485" s="158"/>
      <c r="CC485" s="158"/>
      <c r="CD485" s="158"/>
      <c r="CE485" s="158"/>
      <c r="CF485" s="105"/>
      <c r="CG485" s="156"/>
      <c r="CH485" s="156"/>
      <c r="CI485" s="156"/>
      <c r="CJ485" s="156"/>
      <c r="CK485" s="105"/>
      <c r="CL485" s="156"/>
      <c r="CM485" s="156"/>
      <c r="CN485" s="105"/>
    </row>
    <row r="486" ht="9.0" customHeight="1">
      <c r="A486" s="152">
        <f t="shared" si="22"/>
        <v>0</v>
      </c>
      <c r="B486" s="93"/>
      <c r="C486" s="99"/>
      <c r="D486" s="159"/>
      <c r="E486" s="160"/>
      <c r="F486" s="155"/>
      <c r="G486" s="105"/>
      <c r="H486" s="105"/>
      <c r="I486" s="156"/>
      <c r="J486" s="156"/>
      <c r="K486" s="156"/>
      <c r="L486" s="156"/>
      <c r="M486" s="156"/>
      <c r="N486" s="156"/>
      <c r="O486" s="156"/>
      <c r="P486" s="156"/>
      <c r="Q486" s="156"/>
      <c r="R486" s="156"/>
      <c r="S486" s="156"/>
      <c r="T486" s="156"/>
      <c r="U486" s="157"/>
      <c r="V486" s="105"/>
      <c r="W486" s="156"/>
      <c r="X486" s="156"/>
      <c r="Y486" s="156"/>
      <c r="Z486" s="156"/>
      <c r="AA486" s="156"/>
      <c r="AB486" s="156"/>
      <c r="AC486" s="156"/>
      <c r="AD486" s="156"/>
      <c r="AE486" s="156"/>
      <c r="AF486" s="156"/>
      <c r="AG486" s="156"/>
      <c r="AH486" s="156"/>
      <c r="AI486" s="157"/>
      <c r="AJ486" s="105"/>
      <c r="AK486" s="105"/>
      <c r="AL486" s="105"/>
      <c r="AM486" s="105"/>
      <c r="AN486" s="157"/>
      <c r="AO486" s="105"/>
      <c r="AP486" s="105"/>
      <c r="AQ486" s="105"/>
      <c r="AR486" s="105"/>
      <c r="AS486" s="105"/>
      <c r="AT486" s="105"/>
      <c r="AU486" s="105"/>
      <c r="AV486" s="105"/>
      <c r="AW486" s="105"/>
      <c r="AX486" s="105"/>
      <c r="AY486" s="105"/>
      <c r="AZ486" s="105"/>
      <c r="BA486" s="105"/>
      <c r="BB486" s="105"/>
      <c r="BC486" s="105"/>
      <c r="BD486" s="105"/>
      <c r="BE486" s="105"/>
      <c r="BF486" s="105"/>
      <c r="BG486" s="105"/>
      <c r="BH486" s="105"/>
      <c r="BI486" s="105"/>
      <c r="BJ486" s="105"/>
      <c r="BK486" s="105"/>
      <c r="BL486" s="105"/>
      <c r="BM486" s="105"/>
      <c r="BN486" s="105"/>
      <c r="BO486" s="105"/>
      <c r="BP486" s="105"/>
      <c r="BQ486" s="105"/>
      <c r="BR486" s="105"/>
      <c r="BS486" s="105"/>
      <c r="BT486" s="105"/>
      <c r="BU486" s="105"/>
      <c r="BV486" s="105"/>
      <c r="BW486" s="105"/>
      <c r="BX486" s="105"/>
      <c r="BY486" s="105"/>
      <c r="BZ486" s="105"/>
      <c r="CA486" s="158"/>
      <c r="CB486" s="158"/>
      <c r="CC486" s="105" t="str">
        <f>IF($C486="","",AI486*$F$2)</f>
        <v/>
      </c>
      <c r="CD486" s="105" t="str">
        <f>IF($C486="","",U487*$F$2)</f>
        <v/>
      </c>
      <c r="CE486" s="158"/>
      <c r="CF486" s="105"/>
      <c r="CG486" s="156"/>
      <c r="CH486" s="156"/>
      <c r="CI486" s="156"/>
      <c r="CJ486" s="156"/>
      <c r="CK486" s="105"/>
      <c r="CL486" s="156"/>
      <c r="CM486" s="156"/>
      <c r="CN486" s="105"/>
    </row>
    <row r="487" ht="9.0" customHeight="1">
      <c r="A487" s="152">
        <f t="shared" si="22"/>
        <v>0</v>
      </c>
      <c r="B487" s="93"/>
      <c r="C487" s="99"/>
      <c r="D487" s="159"/>
      <c r="E487" s="160"/>
      <c r="F487" s="155"/>
      <c r="G487" s="105"/>
      <c r="H487" s="105"/>
      <c r="I487" s="156"/>
      <c r="J487" s="156"/>
      <c r="K487" s="156"/>
      <c r="L487" s="156"/>
      <c r="M487" s="156"/>
      <c r="N487" s="156"/>
      <c r="O487" s="156"/>
      <c r="P487" s="156"/>
      <c r="Q487" s="156"/>
      <c r="R487" s="156"/>
      <c r="S487" s="156"/>
      <c r="T487" s="156"/>
      <c r="U487" s="157"/>
      <c r="V487" s="105"/>
      <c r="W487" s="156"/>
      <c r="X487" s="156"/>
      <c r="Y487" s="156"/>
      <c r="Z487" s="156"/>
      <c r="AA487" s="156"/>
      <c r="AB487" s="156"/>
      <c r="AC487" s="156"/>
      <c r="AD487" s="156"/>
      <c r="AE487" s="156"/>
      <c r="AF487" s="156"/>
      <c r="AG487" s="156"/>
      <c r="AH487" s="156"/>
      <c r="AI487" s="157"/>
      <c r="AJ487" s="105"/>
      <c r="AK487" s="105"/>
      <c r="AL487" s="105"/>
      <c r="AM487" s="105"/>
      <c r="AN487" s="157"/>
      <c r="AO487" s="105"/>
      <c r="AP487" s="105"/>
      <c r="AQ487" s="105"/>
      <c r="AR487" s="105"/>
      <c r="AS487" s="105"/>
      <c r="AT487" s="105"/>
      <c r="AU487" s="105"/>
      <c r="AV487" s="105"/>
      <c r="AW487" s="105"/>
      <c r="AX487" s="105"/>
      <c r="AY487" s="105"/>
      <c r="AZ487" s="105"/>
      <c r="BA487" s="105"/>
      <c r="BB487" s="105"/>
      <c r="BC487" s="105"/>
      <c r="BD487" s="105"/>
      <c r="BE487" s="105"/>
      <c r="BF487" s="105"/>
      <c r="BG487" s="105"/>
      <c r="BH487" s="105"/>
      <c r="BI487" s="105"/>
      <c r="BJ487" s="105"/>
      <c r="BK487" s="105"/>
      <c r="BL487" s="105"/>
      <c r="BM487" s="105"/>
      <c r="BN487" s="105"/>
      <c r="BO487" s="105"/>
      <c r="BP487" s="105"/>
      <c r="BQ487" s="105"/>
      <c r="BR487" s="105"/>
      <c r="BS487" s="105"/>
      <c r="BT487" s="105"/>
      <c r="BU487" s="105"/>
      <c r="BV487" s="105"/>
      <c r="BW487" s="105"/>
      <c r="BX487" s="105"/>
      <c r="BY487" s="105"/>
      <c r="BZ487" s="105"/>
      <c r="CA487" s="158"/>
      <c r="CB487" s="158"/>
      <c r="CC487" s="158"/>
      <c r="CD487" s="158"/>
      <c r="CE487" s="158"/>
      <c r="CF487" s="105"/>
      <c r="CG487" s="156"/>
      <c r="CH487" s="156"/>
      <c r="CI487" s="156"/>
      <c r="CJ487" s="156"/>
      <c r="CK487" s="105"/>
      <c r="CL487" s="156"/>
      <c r="CM487" s="156"/>
      <c r="CN487" s="105"/>
    </row>
    <row r="488" ht="9.0" customHeight="1">
      <c r="A488" s="152">
        <f t="shared" si="22"/>
        <v>1</v>
      </c>
      <c r="B488" s="93"/>
      <c r="C488" s="99"/>
      <c r="D488" s="159"/>
      <c r="E488" s="160"/>
      <c r="F488" s="155"/>
      <c r="G488" s="105"/>
      <c r="H488" s="105"/>
      <c r="I488" s="156"/>
      <c r="J488" s="156"/>
      <c r="K488" s="156"/>
      <c r="L488" s="156"/>
      <c r="M488" s="156"/>
      <c r="N488" s="156"/>
      <c r="O488" s="156"/>
      <c r="P488" s="156"/>
      <c r="Q488" s="156"/>
      <c r="R488" s="156"/>
      <c r="S488" s="156"/>
      <c r="T488" s="156"/>
      <c r="U488" s="157"/>
      <c r="V488" s="105"/>
      <c r="W488" s="156"/>
      <c r="X488" s="156"/>
      <c r="Y488" s="156"/>
      <c r="Z488" s="156"/>
      <c r="AA488" s="156"/>
      <c r="AB488" s="156"/>
      <c r="AC488" s="156"/>
      <c r="AD488" s="156"/>
      <c r="AE488" s="156"/>
      <c r="AF488" s="156"/>
      <c r="AG488" s="156"/>
      <c r="AH488" s="156"/>
      <c r="AI488" s="157"/>
      <c r="AJ488" s="105"/>
      <c r="AK488" s="105"/>
      <c r="AL488" s="105"/>
      <c r="AM488" s="105"/>
      <c r="AN488" s="157"/>
      <c r="AO488" s="105"/>
      <c r="AP488" s="105"/>
      <c r="AQ488" s="105"/>
      <c r="AR488" s="105"/>
      <c r="AS488" s="105"/>
      <c r="AT488" s="105"/>
      <c r="AU488" s="105"/>
      <c r="AV488" s="105"/>
      <c r="AW488" s="105"/>
      <c r="AX488" s="105"/>
      <c r="AY488" s="105"/>
      <c r="AZ488" s="105"/>
      <c r="BA488" s="105"/>
      <c r="BB488" s="105"/>
      <c r="BC488" s="105"/>
      <c r="BD488" s="105"/>
      <c r="BE488" s="105"/>
      <c r="BF488" s="105"/>
      <c r="BG488" s="105"/>
      <c r="BH488" s="105"/>
      <c r="BI488" s="105"/>
      <c r="BJ488" s="105"/>
      <c r="BK488" s="105"/>
      <c r="BL488" s="105"/>
      <c r="BM488" s="105"/>
      <c r="BN488" s="105"/>
      <c r="BO488" s="105"/>
      <c r="BP488" s="105"/>
      <c r="BQ488" s="105"/>
      <c r="BR488" s="105"/>
      <c r="BS488" s="105"/>
      <c r="BT488" s="105"/>
      <c r="BU488" s="105"/>
      <c r="BV488" s="105"/>
      <c r="BW488" s="105"/>
      <c r="BX488" s="105"/>
      <c r="BY488" s="105"/>
      <c r="BZ488" s="105"/>
      <c r="CA488" s="158"/>
      <c r="CB488" s="158"/>
      <c r="CC488" s="105" t="str">
        <f>IF($C488="","",AI488*$F$2)</f>
        <v/>
      </c>
      <c r="CD488" s="105" t="str">
        <f>IF($C488="","",U489*$F$2)</f>
        <v/>
      </c>
      <c r="CE488" s="158"/>
      <c r="CF488" s="105"/>
      <c r="CG488" s="156"/>
      <c r="CH488" s="156"/>
      <c r="CI488" s="156"/>
      <c r="CJ488" s="156"/>
      <c r="CK488" s="105"/>
      <c r="CL488" s="156"/>
      <c r="CM488" s="156"/>
      <c r="CN488" s="105"/>
    </row>
    <row r="489" ht="9.0" customHeight="1">
      <c r="A489" s="152">
        <f t="shared" si="22"/>
        <v>1</v>
      </c>
      <c r="B489" s="93"/>
      <c r="C489" s="99"/>
      <c r="D489" s="159"/>
      <c r="E489" s="160"/>
      <c r="F489" s="155"/>
      <c r="G489" s="105"/>
      <c r="H489" s="105"/>
      <c r="I489" s="156"/>
      <c r="J489" s="156"/>
      <c r="K489" s="156"/>
      <c r="L489" s="156"/>
      <c r="M489" s="156"/>
      <c r="N489" s="156"/>
      <c r="O489" s="156"/>
      <c r="P489" s="156"/>
      <c r="Q489" s="156"/>
      <c r="R489" s="156"/>
      <c r="S489" s="156"/>
      <c r="T489" s="156"/>
      <c r="U489" s="157"/>
      <c r="V489" s="105"/>
      <c r="W489" s="156"/>
      <c r="X489" s="156"/>
      <c r="Y489" s="156"/>
      <c r="Z489" s="156"/>
      <c r="AA489" s="156"/>
      <c r="AB489" s="156"/>
      <c r="AC489" s="156"/>
      <c r="AD489" s="156"/>
      <c r="AE489" s="156"/>
      <c r="AF489" s="156"/>
      <c r="AG489" s="156"/>
      <c r="AH489" s="156"/>
      <c r="AI489" s="157"/>
      <c r="AJ489" s="105"/>
      <c r="AK489" s="105"/>
      <c r="AL489" s="105"/>
      <c r="AM489" s="105"/>
      <c r="AN489" s="157"/>
      <c r="AO489" s="105"/>
      <c r="AP489" s="105"/>
      <c r="AQ489" s="105"/>
      <c r="AR489" s="105"/>
      <c r="AS489" s="105"/>
      <c r="AT489" s="105"/>
      <c r="AU489" s="105"/>
      <c r="AV489" s="105"/>
      <c r="AW489" s="105"/>
      <c r="AX489" s="105"/>
      <c r="AY489" s="105"/>
      <c r="AZ489" s="105"/>
      <c r="BA489" s="105"/>
      <c r="BB489" s="105"/>
      <c r="BC489" s="105"/>
      <c r="BD489" s="105"/>
      <c r="BE489" s="105"/>
      <c r="BF489" s="105"/>
      <c r="BG489" s="105"/>
      <c r="BH489" s="105"/>
      <c r="BI489" s="105"/>
      <c r="BJ489" s="105"/>
      <c r="BK489" s="105"/>
      <c r="BL489" s="105"/>
      <c r="BM489" s="105"/>
      <c r="BN489" s="105"/>
      <c r="BO489" s="105"/>
      <c r="BP489" s="105"/>
      <c r="BQ489" s="105"/>
      <c r="BR489" s="105"/>
      <c r="BS489" s="105"/>
      <c r="BT489" s="105"/>
      <c r="BU489" s="105"/>
      <c r="BV489" s="105"/>
      <c r="BW489" s="105"/>
      <c r="BX489" s="105"/>
      <c r="BY489" s="105"/>
      <c r="BZ489" s="105"/>
      <c r="CA489" s="158"/>
      <c r="CB489" s="158"/>
      <c r="CC489" s="158"/>
      <c r="CD489" s="158"/>
      <c r="CE489" s="158"/>
      <c r="CF489" s="105"/>
      <c r="CG489" s="156"/>
      <c r="CH489" s="156"/>
      <c r="CI489" s="156"/>
      <c r="CJ489" s="156"/>
      <c r="CK489" s="105"/>
      <c r="CL489" s="156"/>
      <c r="CM489" s="156"/>
      <c r="CN489" s="105"/>
    </row>
    <row r="490" ht="9.0" customHeight="1">
      <c r="A490" s="152">
        <f t="shared" si="22"/>
        <v>0</v>
      </c>
      <c r="B490" s="93"/>
      <c r="C490" s="99"/>
      <c r="D490" s="159"/>
      <c r="E490" s="160"/>
      <c r="F490" s="155"/>
      <c r="G490" s="105"/>
      <c r="H490" s="105"/>
      <c r="I490" s="156"/>
      <c r="J490" s="156"/>
      <c r="K490" s="156"/>
      <c r="L490" s="156"/>
      <c r="M490" s="156"/>
      <c r="N490" s="156"/>
      <c r="O490" s="156"/>
      <c r="P490" s="156"/>
      <c r="Q490" s="156"/>
      <c r="R490" s="156"/>
      <c r="S490" s="156"/>
      <c r="T490" s="156"/>
      <c r="U490" s="157"/>
      <c r="V490" s="105"/>
      <c r="W490" s="156"/>
      <c r="X490" s="156"/>
      <c r="Y490" s="156"/>
      <c r="Z490" s="156"/>
      <c r="AA490" s="156"/>
      <c r="AB490" s="156"/>
      <c r="AC490" s="156"/>
      <c r="AD490" s="156"/>
      <c r="AE490" s="156"/>
      <c r="AF490" s="156"/>
      <c r="AG490" s="156"/>
      <c r="AH490" s="156"/>
      <c r="AI490" s="157"/>
      <c r="AJ490" s="105"/>
      <c r="AK490" s="105"/>
      <c r="AL490" s="105"/>
      <c r="AM490" s="105"/>
      <c r="AN490" s="157"/>
      <c r="AO490" s="105"/>
      <c r="AP490" s="105"/>
      <c r="AQ490" s="105"/>
      <c r="AR490" s="105"/>
      <c r="AS490" s="105"/>
      <c r="AT490" s="105"/>
      <c r="AU490" s="105"/>
      <c r="AV490" s="105"/>
      <c r="AW490" s="105"/>
      <c r="AX490" s="105"/>
      <c r="AY490" s="105"/>
      <c r="AZ490" s="105"/>
      <c r="BA490" s="105"/>
      <c r="BB490" s="105"/>
      <c r="BC490" s="105"/>
      <c r="BD490" s="105"/>
      <c r="BE490" s="105"/>
      <c r="BF490" s="105"/>
      <c r="BG490" s="105"/>
      <c r="BH490" s="105"/>
      <c r="BI490" s="105"/>
      <c r="BJ490" s="105"/>
      <c r="BK490" s="105"/>
      <c r="BL490" s="105"/>
      <c r="BM490" s="105"/>
      <c r="BN490" s="105"/>
      <c r="BO490" s="105"/>
      <c r="BP490" s="105"/>
      <c r="BQ490" s="105"/>
      <c r="BR490" s="105"/>
      <c r="BS490" s="105"/>
      <c r="BT490" s="105"/>
      <c r="BU490" s="105"/>
      <c r="BV490" s="105"/>
      <c r="BW490" s="105"/>
      <c r="BX490" s="105"/>
      <c r="BY490" s="105"/>
      <c r="BZ490" s="105"/>
      <c r="CA490" s="158"/>
      <c r="CB490" s="158"/>
      <c r="CC490" s="105" t="str">
        <f>IF($C490="","",AI490*$F$2)</f>
        <v/>
      </c>
      <c r="CD490" s="105" t="str">
        <f>IF($C490="","",U491*$F$2)</f>
        <v/>
      </c>
      <c r="CE490" s="158"/>
      <c r="CF490" s="105"/>
      <c r="CG490" s="156"/>
      <c r="CH490" s="156"/>
      <c r="CI490" s="156"/>
      <c r="CJ490" s="156"/>
      <c r="CK490" s="105"/>
      <c r="CL490" s="156"/>
      <c r="CM490" s="156"/>
      <c r="CN490" s="105"/>
    </row>
    <row r="491" ht="9.0" customHeight="1">
      <c r="A491" s="152">
        <f t="shared" si="22"/>
        <v>0</v>
      </c>
      <c r="B491" s="93"/>
      <c r="C491" s="99"/>
      <c r="D491" s="159"/>
      <c r="E491" s="160"/>
      <c r="F491" s="155"/>
      <c r="G491" s="105"/>
      <c r="H491" s="105"/>
      <c r="I491" s="156"/>
      <c r="J491" s="156"/>
      <c r="K491" s="156"/>
      <c r="L491" s="156"/>
      <c r="M491" s="156"/>
      <c r="N491" s="156"/>
      <c r="O491" s="156"/>
      <c r="P491" s="156"/>
      <c r="Q491" s="156"/>
      <c r="R491" s="156"/>
      <c r="S491" s="156"/>
      <c r="T491" s="156"/>
      <c r="U491" s="157"/>
      <c r="V491" s="105"/>
      <c r="W491" s="156"/>
      <c r="X491" s="156"/>
      <c r="Y491" s="156"/>
      <c r="Z491" s="156"/>
      <c r="AA491" s="156"/>
      <c r="AB491" s="156"/>
      <c r="AC491" s="156"/>
      <c r="AD491" s="156"/>
      <c r="AE491" s="156"/>
      <c r="AF491" s="156"/>
      <c r="AG491" s="156"/>
      <c r="AH491" s="156"/>
      <c r="AI491" s="157"/>
      <c r="AJ491" s="105"/>
      <c r="AK491" s="105"/>
      <c r="AL491" s="105"/>
      <c r="AM491" s="105"/>
      <c r="AN491" s="157"/>
      <c r="AO491" s="105"/>
      <c r="AP491" s="105"/>
      <c r="AQ491" s="105"/>
      <c r="AR491" s="105"/>
      <c r="AS491" s="105"/>
      <c r="AT491" s="105"/>
      <c r="AU491" s="105"/>
      <c r="AV491" s="105"/>
      <c r="AW491" s="105"/>
      <c r="AX491" s="105"/>
      <c r="AY491" s="105"/>
      <c r="AZ491" s="105"/>
      <c r="BA491" s="105"/>
      <c r="BB491" s="105"/>
      <c r="BC491" s="105"/>
      <c r="BD491" s="105"/>
      <c r="BE491" s="105"/>
      <c r="BF491" s="105"/>
      <c r="BG491" s="105"/>
      <c r="BH491" s="105"/>
      <c r="BI491" s="105"/>
      <c r="BJ491" s="105"/>
      <c r="BK491" s="105"/>
      <c r="BL491" s="105"/>
      <c r="BM491" s="105"/>
      <c r="BN491" s="105"/>
      <c r="BO491" s="105"/>
      <c r="BP491" s="105"/>
      <c r="BQ491" s="105"/>
      <c r="BR491" s="105"/>
      <c r="BS491" s="105"/>
      <c r="BT491" s="105"/>
      <c r="BU491" s="105"/>
      <c r="BV491" s="105"/>
      <c r="BW491" s="105"/>
      <c r="BX491" s="105"/>
      <c r="BY491" s="105"/>
      <c r="BZ491" s="105"/>
      <c r="CA491" s="158"/>
      <c r="CB491" s="158"/>
      <c r="CC491" s="158"/>
      <c r="CD491" s="158"/>
      <c r="CE491" s="158"/>
      <c r="CF491" s="105"/>
      <c r="CG491" s="156"/>
      <c r="CH491" s="156"/>
      <c r="CI491" s="156"/>
      <c r="CJ491" s="156"/>
      <c r="CK491" s="105"/>
      <c r="CL491" s="156"/>
      <c r="CM491" s="156"/>
      <c r="CN491" s="105"/>
    </row>
    <row r="492" ht="9.0" customHeight="1">
      <c r="A492" s="152">
        <f t="shared" si="22"/>
        <v>1</v>
      </c>
      <c r="B492" s="93"/>
      <c r="C492" s="99"/>
      <c r="D492" s="159"/>
      <c r="E492" s="160"/>
      <c r="F492" s="155"/>
      <c r="G492" s="105"/>
      <c r="H492" s="105"/>
      <c r="I492" s="156"/>
      <c r="J492" s="156"/>
      <c r="K492" s="156"/>
      <c r="L492" s="156"/>
      <c r="M492" s="156"/>
      <c r="N492" s="156"/>
      <c r="O492" s="156"/>
      <c r="P492" s="156"/>
      <c r="Q492" s="156"/>
      <c r="R492" s="156"/>
      <c r="S492" s="156"/>
      <c r="T492" s="156"/>
      <c r="U492" s="157"/>
      <c r="V492" s="105"/>
      <c r="W492" s="156"/>
      <c r="X492" s="156"/>
      <c r="Y492" s="156"/>
      <c r="Z492" s="156"/>
      <c r="AA492" s="156"/>
      <c r="AB492" s="156"/>
      <c r="AC492" s="156"/>
      <c r="AD492" s="156"/>
      <c r="AE492" s="156"/>
      <c r="AF492" s="156"/>
      <c r="AG492" s="156"/>
      <c r="AH492" s="156"/>
      <c r="AI492" s="157"/>
      <c r="AJ492" s="105"/>
      <c r="AK492" s="105"/>
      <c r="AL492" s="105"/>
      <c r="AM492" s="105"/>
      <c r="AN492" s="157"/>
      <c r="AO492" s="105"/>
      <c r="AP492" s="105"/>
      <c r="AQ492" s="105"/>
      <c r="AR492" s="105"/>
      <c r="AS492" s="105"/>
      <c r="AT492" s="105"/>
      <c r="AU492" s="105"/>
      <c r="AV492" s="105"/>
      <c r="AW492" s="105"/>
      <c r="AX492" s="105"/>
      <c r="AY492" s="105"/>
      <c r="AZ492" s="105"/>
      <c r="BA492" s="105"/>
      <c r="BB492" s="105"/>
      <c r="BC492" s="105"/>
      <c r="BD492" s="105"/>
      <c r="BE492" s="105"/>
      <c r="BF492" s="105"/>
      <c r="BG492" s="105"/>
      <c r="BH492" s="105"/>
      <c r="BI492" s="105"/>
      <c r="BJ492" s="105"/>
      <c r="BK492" s="105"/>
      <c r="BL492" s="105"/>
      <c r="BM492" s="105"/>
      <c r="BN492" s="105"/>
      <c r="BO492" s="105"/>
      <c r="BP492" s="105"/>
      <c r="BQ492" s="105"/>
      <c r="BR492" s="105"/>
      <c r="BS492" s="105"/>
      <c r="BT492" s="105"/>
      <c r="BU492" s="105"/>
      <c r="BV492" s="105"/>
      <c r="BW492" s="105"/>
      <c r="BX492" s="105"/>
      <c r="BY492" s="105"/>
      <c r="BZ492" s="105"/>
      <c r="CA492" s="158"/>
      <c r="CB492" s="158"/>
      <c r="CC492" s="105" t="str">
        <f>IF($C492="","",AI492*$F$2)</f>
        <v/>
      </c>
      <c r="CD492" s="105" t="str">
        <f>IF($C492="","",U493*$F$2)</f>
        <v/>
      </c>
      <c r="CE492" s="158"/>
      <c r="CF492" s="105"/>
      <c r="CG492" s="156"/>
      <c r="CH492" s="156"/>
      <c r="CI492" s="156"/>
      <c r="CJ492" s="156"/>
      <c r="CK492" s="105"/>
      <c r="CL492" s="156"/>
      <c r="CM492" s="156"/>
      <c r="CN492" s="105"/>
    </row>
    <row r="493" ht="9.0" customHeight="1">
      <c r="A493" s="152">
        <f t="shared" si="22"/>
        <v>1</v>
      </c>
      <c r="B493" s="93"/>
      <c r="C493" s="99"/>
      <c r="D493" s="159"/>
      <c r="E493" s="160"/>
      <c r="F493" s="155"/>
      <c r="G493" s="105"/>
      <c r="H493" s="105"/>
      <c r="I493" s="156"/>
      <c r="J493" s="156"/>
      <c r="K493" s="156"/>
      <c r="L493" s="156"/>
      <c r="M493" s="156"/>
      <c r="N493" s="156"/>
      <c r="O493" s="156"/>
      <c r="P493" s="156"/>
      <c r="Q493" s="156"/>
      <c r="R493" s="156"/>
      <c r="S493" s="156"/>
      <c r="T493" s="156"/>
      <c r="U493" s="157"/>
      <c r="V493" s="105"/>
      <c r="W493" s="156"/>
      <c r="X493" s="156"/>
      <c r="Y493" s="156"/>
      <c r="Z493" s="156"/>
      <c r="AA493" s="156"/>
      <c r="AB493" s="156"/>
      <c r="AC493" s="156"/>
      <c r="AD493" s="156"/>
      <c r="AE493" s="156"/>
      <c r="AF493" s="156"/>
      <c r="AG493" s="156"/>
      <c r="AH493" s="156"/>
      <c r="AI493" s="157"/>
      <c r="AJ493" s="105"/>
      <c r="AK493" s="105"/>
      <c r="AL493" s="105"/>
      <c r="AM493" s="105"/>
      <c r="AN493" s="157"/>
      <c r="AO493" s="105"/>
      <c r="AP493" s="105"/>
      <c r="AQ493" s="105"/>
      <c r="AR493" s="105"/>
      <c r="AS493" s="105"/>
      <c r="AT493" s="105"/>
      <c r="AU493" s="105"/>
      <c r="AV493" s="105"/>
      <c r="AW493" s="105"/>
      <c r="AX493" s="105"/>
      <c r="AY493" s="105"/>
      <c r="AZ493" s="105"/>
      <c r="BA493" s="105"/>
      <c r="BB493" s="105"/>
      <c r="BC493" s="105"/>
      <c r="BD493" s="105"/>
      <c r="BE493" s="105"/>
      <c r="BF493" s="105"/>
      <c r="BG493" s="105"/>
      <c r="BH493" s="105"/>
      <c r="BI493" s="105"/>
      <c r="BJ493" s="105"/>
      <c r="BK493" s="105"/>
      <c r="BL493" s="105"/>
      <c r="BM493" s="105"/>
      <c r="BN493" s="105"/>
      <c r="BO493" s="105"/>
      <c r="BP493" s="105"/>
      <c r="BQ493" s="105"/>
      <c r="BR493" s="105"/>
      <c r="BS493" s="105"/>
      <c r="BT493" s="105"/>
      <c r="BU493" s="105"/>
      <c r="BV493" s="105"/>
      <c r="BW493" s="105"/>
      <c r="BX493" s="105"/>
      <c r="BY493" s="105"/>
      <c r="BZ493" s="105"/>
      <c r="CA493" s="158"/>
      <c r="CB493" s="158"/>
      <c r="CC493" s="158"/>
      <c r="CD493" s="158"/>
      <c r="CE493" s="158"/>
      <c r="CF493" s="105"/>
      <c r="CG493" s="156"/>
      <c r="CH493" s="156"/>
      <c r="CI493" s="156"/>
      <c r="CJ493" s="156"/>
      <c r="CK493" s="105"/>
      <c r="CL493" s="156"/>
      <c r="CM493" s="156"/>
      <c r="CN493" s="105"/>
    </row>
    <row r="494" ht="9.0" customHeight="1">
      <c r="A494" s="152">
        <f t="shared" si="22"/>
        <v>0</v>
      </c>
      <c r="B494" s="93"/>
      <c r="C494" s="99"/>
      <c r="D494" s="159"/>
      <c r="E494" s="160"/>
      <c r="F494" s="155"/>
      <c r="G494" s="105"/>
      <c r="H494" s="105"/>
      <c r="I494" s="156"/>
      <c r="J494" s="156"/>
      <c r="K494" s="156"/>
      <c r="L494" s="156"/>
      <c r="M494" s="156"/>
      <c r="N494" s="156"/>
      <c r="O494" s="156"/>
      <c r="P494" s="156"/>
      <c r="Q494" s="156"/>
      <c r="R494" s="156"/>
      <c r="S494" s="156"/>
      <c r="T494" s="156"/>
      <c r="U494" s="157"/>
      <c r="V494" s="105"/>
      <c r="W494" s="156"/>
      <c r="X494" s="156"/>
      <c r="Y494" s="156"/>
      <c r="Z494" s="156"/>
      <c r="AA494" s="156"/>
      <c r="AB494" s="156"/>
      <c r="AC494" s="156"/>
      <c r="AD494" s="156"/>
      <c r="AE494" s="156"/>
      <c r="AF494" s="156"/>
      <c r="AG494" s="156"/>
      <c r="AH494" s="156"/>
      <c r="AI494" s="157"/>
      <c r="AJ494" s="105"/>
      <c r="AK494" s="105"/>
      <c r="AL494" s="105"/>
      <c r="AM494" s="105"/>
      <c r="AN494" s="157"/>
      <c r="AO494" s="105"/>
      <c r="AP494" s="105"/>
      <c r="AQ494" s="105"/>
      <c r="AR494" s="105"/>
      <c r="AS494" s="105"/>
      <c r="AT494" s="105"/>
      <c r="AU494" s="105"/>
      <c r="AV494" s="105"/>
      <c r="AW494" s="105"/>
      <c r="AX494" s="105"/>
      <c r="AY494" s="105"/>
      <c r="AZ494" s="105"/>
      <c r="BA494" s="105"/>
      <c r="BB494" s="105"/>
      <c r="BC494" s="105"/>
      <c r="BD494" s="105"/>
      <c r="BE494" s="105"/>
      <c r="BF494" s="105"/>
      <c r="BG494" s="105"/>
      <c r="BH494" s="105"/>
      <c r="BI494" s="105"/>
      <c r="BJ494" s="105"/>
      <c r="BK494" s="105"/>
      <c r="BL494" s="105"/>
      <c r="BM494" s="105"/>
      <c r="BN494" s="105"/>
      <c r="BO494" s="105"/>
      <c r="BP494" s="105"/>
      <c r="BQ494" s="105"/>
      <c r="BR494" s="105"/>
      <c r="BS494" s="105"/>
      <c r="BT494" s="105"/>
      <c r="BU494" s="105"/>
      <c r="BV494" s="105"/>
      <c r="BW494" s="105"/>
      <c r="BX494" s="105"/>
      <c r="BY494" s="105"/>
      <c r="BZ494" s="105"/>
      <c r="CA494" s="158"/>
      <c r="CB494" s="158"/>
      <c r="CC494" s="105" t="str">
        <f>IF($C494="","",AI494*$F$2)</f>
        <v/>
      </c>
      <c r="CD494" s="105" t="str">
        <f>IF($C494="","",U495*$F$2)</f>
        <v/>
      </c>
      <c r="CE494" s="158"/>
      <c r="CF494" s="105"/>
      <c r="CG494" s="156"/>
      <c r="CH494" s="156"/>
      <c r="CI494" s="156"/>
      <c r="CJ494" s="156"/>
      <c r="CK494" s="105"/>
      <c r="CL494" s="156"/>
      <c r="CM494" s="156"/>
      <c r="CN494" s="105"/>
    </row>
    <row r="495" ht="9.0" customHeight="1">
      <c r="A495" s="152">
        <f t="shared" si="22"/>
        <v>0</v>
      </c>
      <c r="B495" s="93"/>
      <c r="C495" s="99"/>
      <c r="D495" s="159"/>
      <c r="E495" s="160"/>
      <c r="F495" s="155"/>
      <c r="G495" s="105"/>
      <c r="H495" s="105"/>
      <c r="I495" s="156"/>
      <c r="J495" s="156"/>
      <c r="K495" s="156"/>
      <c r="L495" s="156"/>
      <c r="M495" s="156"/>
      <c r="N495" s="156"/>
      <c r="O495" s="156"/>
      <c r="P495" s="156"/>
      <c r="Q495" s="156"/>
      <c r="R495" s="156"/>
      <c r="S495" s="156"/>
      <c r="T495" s="156"/>
      <c r="U495" s="157"/>
      <c r="V495" s="105"/>
      <c r="W495" s="156"/>
      <c r="X495" s="156"/>
      <c r="Y495" s="156"/>
      <c r="Z495" s="156"/>
      <c r="AA495" s="156"/>
      <c r="AB495" s="156"/>
      <c r="AC495" s="156"/>
      <c r="AD495" s="156"/>
      <c r="AE495" s="156"/>
      <c r="AF495" s="156"/>
      <c r="AG495" s="156"/>
      <c r="AH495" s="156"/>
      <c r="AI495" s="157"/>
      <c r="AJ495" s="105"/>
      <c r="AK495" s="105"/>
      <c r="AL495" s="105"/>
      <c r="AM495" s="105"/>
      <c r="AN495" s="157"/>
      <c r="AO495" s="105"/>
      <c r="AP495" s="105"/>
      <c r="AQ495" s="105"/>
      <c r="AR495" s="105"/>
      <c r="AS495" s="105"/>
      <c r="AT495" s="105"/>
      <c r="AU495" s="105"/>
      <c r="AV495" s="105"/>
      <c r="AW495" s="105"/>
      <c r="AX495" s="105"/>
      <c r="AY495" s="105"/>
      <c r="AZ495" s="105"/>
      <c r="BA495" s="105"/>
      <c r="BB495" s="105"/>
      <c r="BC495" s="105"/>
      <c r="BD495" s="105"/>
      <c r="BE495" s="105"/>
      <c r="BF495" s="105"/>
      <c r="BG495" s="105"/>
      <c r="BH495" s="105"/>
      <c r="BI495" s="105"/>
      <c r="BJ495" s="105"/>
      <c r="BK495" s="105"/>
      <c r="BL495" s="105"/>
      <c r="BM495" s="105"/>
      <c r="BN495" s="105"/>
      <c r="BO495" s="105"/>
      <c r="BP495" s="105"/>
      <c r="BQ495" s="105"/>
      <c r="BR495" s="105"/>
      <c r="BS495" s="105"/>
      <c r="BT495" s="105"/>
      <c r="BU495" s="105"/>
      <c r="BV495" s="105"/>
      <c r="BW495" s="105"/>
      <c r="BX495" s="105"/>
      <c r="BY495" s="105"/>
      <c r="BZ495" s="105"/>
      <c r="CA495" s="158"/>
      <c r="CB495" s="158"/>
      <c r="CC495" s="158"/>
      <c r="CD495" s="158"/>
      <c r="CE495" s="158"/>
      <c r="CF495" s="105"/>
      <c r="CG495" s="156"/>
      <c r="CH495" s="156"/>
      <c r="CI495" s="156"/>
      <c r="CJ495" s="156"/>
      <c r="CK495" s="105"/>
      <c r="CL495" s="156"/>
      <c r="CM495" s="156"/>
      <c r="CN495" s="105"/>
    </row>
    <row r="496" ht="9.0" customHeight="1">
      <c r="A496" s="152">
        <f t="shared" si="22"/>
        <v>1</v>
      </c>
      <c r="B496" s="93"/>
      <c r="C496" s="99"/>
      <c r="D496" s="159"/>
      <c r="E496" s="160"/>
      <c r="F496" s="155"/>
      <c r="G496" s="105"/>
      <c r="H496" s="105"/>
      <c r="I496" s="156"/>
      <c r="J496" s="156"/>
      <c r="K496" s="156"/>
      <c r="L496" s="156"/>
      <c r="M496" s="156"/>
      <c r="N496" s="156"/>
      <c r="O496" s="156"/>
      <c r="P496" s="156"/>
      <c r="Q496" s="156"/>
      <c r="R496" s="156"/>
      <c r="S496" s="156"/>
      <c r="T496" s="156"/>
      <c r="U496" s="157"/>
      <c r="V496" s="105"/>
      <c r="W496" s="156"/>
      <c r="X496" s="156"/>
      <c r="Y496" s="156"/>
      <c r="Z496" s="156"/>
      <c r="AA496" s="156"/>
      <c r="AB496" s="156"/>
      <c r="AC496" s="156"/>
      <c r="AD496" s="156"/>
      <c r="AE496" s="156"/>
      <c r="AF496" s="156"/>
      <c r="AG496" s="156"/>
      <c r="AH496" s="156"/>
      <c r="AI496" s="157"/>
      <c r="AJ496" s="105"/>
      <c r="AK496" s="105"/>
      <c r="AL496" s="105"/>
      <c r="AM496" s="105"/>
      <c r="AN496" s="157"/>
      <c r="AO496" s="105"/>
      <c r="AP496" s="105"/>
      <c r="AQ496" s="105"/>
      <c r="AR496" s="105"/>
      <c r="AS496" s="105"/>
      <c r="AT496" s="105"/>
      <c r="AU496" s="105"/>
      <c r="AV496" s="105"/>
      <c r="AW496" s="105"/>
      <c r="AX496" s="105"/>
      <c r="AY496" s="105"/>
      <c r="AZ496" s="105"/>
      <c r="BA496" s="105"/>
      <c r="BB496" s="105"/>
      <c r="BC496" s="105"/>
      <c r="BD496" s="105"/>
      <c r="BE496" s="105"/>
      <c r="BF496" s="105"/>
      <c r="BG496" s="105"/>
      <c r="BH496" s="105"/>
      <c r="BI496" s="105"/>
      <c r="BJ496" s="105"/>
      <c r="BK496" s="105"/>
      <c r="BL496" s="105"/>
      <c r="BM496" s="105"/>
      <c r="BN496" s="105"/>
      <c r="BO496" s="105"/>
      <c r="BP496" s="105"/>
      <c r="BQ496" s="105"/>
      <c r="BR496" s="105"/>
      <c r="BS496" s="105"/>
      <c r="BT496" s="105"/>
      <c r="BU496" s="105"/>
      <c r="BV496" s="105"/>
      <c r="BW496" s="105"/>
      <c r="BX496" s="105"/>
      <c r="BY496" s="105"/>
      <c r="BZ496" s="105"/>
      <c r="CA496" s="158"/>
      <c r="CB496" s="158"/>
      <c r="CC496" s="105" t="str">
        <f>IF($C496="","",AI496*$F$2)</f>
        <v/>
      </c>
      <c r="CD496" s="105" t="str">
        <f>IF($C496="","",U497*$F$2)</f>
        <v/>
      </c>
      <c r="CE496" s="158"/>
      <c r="CF496" s="105"/>
      <c r="CG496" s="156"/>
      <c r="CH496" s="156"/>
      <c r="CI496" s="156"/>
      <c r="CJ496" s="156"/>
      <c r="CK496" s="105"/>
      <c r="CL496" s="156"/>
      <c r="CM496" s="156"/>
      <c r="CN496" s="105"/>
    </row>
    <row r="497" ht="9.0" customHeight="1">
      <c r="A497" s="152">
        <f t="shared" si="22"/>
        <v>1</v>
      </c>
      <c r="B497" s="93"/>
      <c r="C497" s="99"/>
      <c r="D497" s="159"/>
      <c r="E497" s="160"/>
      <c r="F497" s="155"/>
      <c r="G497" s="105"/>
      <c r="H497" s="105"/>
      <c r="I497" s="156"/>
      <c r="J497" s="156"/>
      <c r="K497" s="156"/>
      <c r="L497" s="156"/>
      <c r="M497" s="156"/>
      <c r="N497" s="156"/>
      <c r="O497" s="156"/>
      <c r="P497" s="156"/>
      <c r="Q497" s="156"/>
      <c r="R497" s="156"/>
      <c r="S497" s="156"/>
      <c r="T497" s="156"/>
      <c r="U497" s="157"/>
      <c r="V497" s="105"/>
      <c r="W497" s="156"/>
      <c r="X497" s="156"/>
      <c r="Y497" s="156"/>
      <c r="Z497" s="156"/>
      <c r="AA497" s="156"/>
      <c r="AB497" s="156"/>
      <c r="AC497" s="156"/>
      <c r="AD497" s="156"/>
      <c r="AE497" s="156"/>
      <c r="AF497" s="156"/>
      <c r="AG497" s="156"/>
      <c r="AH497" s="156"/>
      <c r="AI497" s="157"/>
      <c r="AJ497" s="105"/>
      <c r="AK497" s="105"/>
      <c r="AL497" s="105"/>
      <c r="AM497" s="105"/>
      <c r="AN497" s="157"/>
      <c r="AO497" s="105"/>
      <c r="AP497" s="105"/>
      <c r="AQ497" s="105"/>
      <c r="AR497" s="105"/>
      <c r="AS497" s="105"/>
      <c r="AT497" s="105"/>
      <c r="AU497" s="105"/>
      <c r="AV497" s="105"/>
      <c r="AW497" s="105"/>
      <c r="AX497" s="105"/>
      <c r="AY497" s="105"/>
      <c r="AZ497" s="105"/>
      <c r="BA497" s="105"/>
      <c r="BB497" s="105"/>
      <c r="BC497" s="105"/>
      <c r="BD497" s="105"/>
      <c r="BE497" s="105"/>
      <c r="BF497" s="105"/>
      <c r="BG497" s="105"/>
      <c r="BH497" s="105"/>
      <c r="BI497" s="105"/>
      <c r="BJ497" s="105"/>
      <c r="BK497" s="105"/>
      <c r="BL497" s="105"/>
      <c r="BM497" s="105"/>
      <c r="BN497" s="105"/>
      <c r="BO497" s="105"/>
      <c r="BP497" s="105"/>
      <c r="BQ497" s="105"/>
      <c r="BR497" s="105"/>
      <c r="BS497" s="105"/>
      <c r="BT497" s="105"/>
      <c r="BU497" s="105"/>
      <c r="BV497" s="105"/>
      <c r="BW497" s="105"/>
      <c r="BX497" s="105"/>
      <c r="BY497" s="105"/>
      <c r="BZ497" s="105"/>
      <c r="CA497" s="158"/>
      <c r="CB497" s="158"/>
      <c r="CC497" s="158"/>
      <c r="CD497" s="158"/>
      <c r="CE497" s="158"/>
      <c r="CF497" s="105"/>
      <c r="CG497" s="156"/>
      <c r="CH497" s="156"/>
      <c r="CI497" s="156"/>
      <c r="CJ497" s="156"/>
      <c r="CK497" s="105"/>
      <c r="CL497" s="156"/>
      <c r="CM497" s="156"/>
      <c r="CN497" s="105"/>
    </row>
    <row r="498" ht="9.0" customHeight="1">
      <c r="A498" s="152">
        <f t="shared" si="22"/>
        <v>0</v>
      </c>
      <c r="B498" s="93"/>
      <c r="C498" s="99"/>
      <c r="D498" s="159"/>
      <c r="E498" s="160"/>
      <c r="F498" s="155"/>
      <c r="G498" s="105"/>
      <c r="H498" s="105"/>
      <c r="I498" s="156"/>
      <c r="J498" s="156"/>
      <c r="K498" s="156"/>
      <c r="L498" s="156"/>
      <c r="M498" s="156"/>
      <c r="N498" s="156"/>
      <c r="O498" s="156"/>
      <c r="P498" s="156"/>
      <c r="Q498" s="156"/>
      <c r="R498" s="156"/>
      <c r="S498" s="156"/>
      <c r="T498" s="156"/>
      <c r="U498" s="157"/>
      <c r="V498" s="105"/>
      <c r="W498" s="156"/>
      <c r="X498" s="156"/>
      <c r="Y498" s="156"/>
      <c r="Z498" s="156"/>
      <c r="AA498" s="156"/>
      <c r="AB498" s="156"/>
      <c r="AC498" s="156"/>
      <c r="AD498" s="156"/>
      <c r="AE498" s="156"/>
      <c r="AF498" s="156"/>
      <c r="AG498" s="156"/>
      <c r="AH498" s="156"/>
      <c r="AI498" s="157"/>
      <c r="AJ498" s="105"/>
      <c r="AK498" s="105"/>
      <c r="AL498" s="105"/>
      <c r="AM498" s="105"/>
      <c r="AN498" s="157"/>
      <c r="AO498" s="105"/>
      <c r="AP498" s="105"/>
      <c r="AQ498" s="105"/>
      <c r="AR498" s="105"/>
      <c r="AS498" s="105"/>
      <c r="AT498" s="105"/>
      <c r="AU498" s="105"/>
      <c r="AV498" s="105"/>
      <c r="AW498" s="105"/>
      <c r="AX498" s="105"/>
      <c r="AY498" s="105"/>
      <c r="AZ498" s="105"/>
      <c r="BA498" s="105"/>
      <c r="BB498" s="105"/>
      <c r="BC498" s="105"/>
      <c r="BD498" s="105"/>
      <c r="BE498" s="105"/>
      <c r="BF498" s="105"/>
      <c r="BG498" s="105"/>
      <c r="BH498" s="105"/>
      <c r="BI498" s="105"/>
      <c r="BJ498" s="105"/>
      <c r="BK498" s="105"/>
      <c r="BL498" s="105"/>
      <c r="BM498" s="105"/>
      <c r="BN498" s="105"/>
      <c r="BO498" s="105"/>
      <c r="BP498" s="105"/>
      <c r="BQ498" s="105"/>
      <c r="BR498" s="105"/>
      <c r="BS498" s="105"/>
      <c r="BT498" s="105"/>
      <c r="BU498" s="105"/>
      <c r="BV498" s="105"/>
      <c r="BW498" s="105"/>
      <c r="BX498" s="105"/>
      <c r="BY498" s="105"/>
      <c r="BZ498" s="105"/>
      <c r="CA498" s="158"/>
      <c r="CB498" s="158"/>
      <c r="CC498" s="105" t="str">
        <f>IF($C498="","",AI498*$F$2)</f>
        <v/>
      </c>
      <c r="CD498" s="105" t="str">
        <f>IF($C498="","",U499*$F$2)</f>
        <v/>
      </c>
      <c r="CE498" s="158"/>
      <c r="CF498" s="105"/>
      <c r="CG498" s="156"/>
      <c r="CH498" s="156"/>
      <c r="CI498" s="156"/>
      <c r="CJ498" s="156"/>
      <c r="CK498" s="105"/>
      <c r="CL498" s="156"/>
      <c r="CM498" s="156"/>
      <c r="CN498" s="105"/>
    </row>
    <row r="499" ht="9.0" customHeight="1">
      <c r="A499" s="152">
        <f t="shared" si="22"/>
        <v>0</v>
      </c>
      <c r="B499" s="93"/>
      <c r="C499" s="99"/>
      <c r="D499" s="159"/>
      <c r="E499" s="160"/>
      <c r="F499" s="155"/>
      <c r="G499" s="105"/>
      <c r="H499" s="105"/>
      <c r="I499" s="156"/>
      <c r="J499" s="156"/>
      <c r="K499" s="156"/>
      <c r="L499" s="156"/>
      <c r="M499" s="156"/>
      <c r="N499" s="156"/>
      <c r="O499" s="156"/>
      <c r="P499" s="156"/>
      <c r="Q499" s="156"/>
      <c r="R499" s="156"/>
      <c r="S499" s="156"/>
      <c r="T499" s="156"/>
      <c r="U499" s="157"/>
      <c r="V499" s="105"/>
      <c r="W499" s="156"/>
      <c r="X499" s="156"/>
      <c r="Y499" s="156"/>
      <c r="Z499" s="156"/>
      <c r="AA499" s="156"/>
      <c r="AB499" s="156"/>
      <c r="AC499" s="156"/>
      <c r="AD499" s="156"/>
      <c r="AE499" s="156"/>
      <c r="AF499" s="156"/>
      <c r="AG499" s="156"/>
      <c r="AH499" s="156"/>
      <c r="AI499" s="157"/>
      <c r="AJ499" s="105"/>
      <c r="AK499" s="105"/>
      <c r="AL499" s="105"/>
      <c r="AM499" s="105"/>
      <c r="AN499" s="157"/>
      <c r="AO499" s="105"/>
      <c r="AP499" s="105"/>
      <c r="AQ499" s="105"/>
      <c r="AR499" s="105"/>
      <c r="AS499" s="105"/>
      <c r="AT499" s="105"/>
      <c r="AU499" s="105"/>
      <c r="AV499" s="105"/>
      <c r="AW499" s="105"/>
      <c r="AX499" s="105"/>
      <c r="AY499" s="105"/>
      <c r="AZ499" s="105"/>
      <c r="BA499" s="105"/>
      <c r="BB499" s="105"/>
      <c r="BC499" s="105"/>
      <c r="BD499" s="105"/>
      <c r="BE499" s="105"/>
      <c r="BF499" s="105"/>
      <c r="BG499" s="105"/>
      <c r="BH499" s="105"/>
      <c r="BI499" s="105"/>
      <c r="BJ499" s="105"/>
      <c r="BK499" s="105"/>
      <c r="BL499" s="105"/>
      <c r="BM499" s="105"/>
      <c r="BN499" s="105"/>
      <c r="BO499" s="105"/>
      <c r="BP499" s="105"/>
      <c r="BQ499" s="105"/>
      <c r="BR499" s="105"/>
      <c r="BS499" s="105"/>
      <c r="BT499" s="105"/>
      <c r="BU499" s="105"/>
      <c r="BV499" s="105"/>
      <c r="BW499" s="105"/>
      <c r="BX499" s="105"/>
      <c r="BY499" s="105"/>
      <c r="BZ499" s="105"/>
      <c r="CA499" s="158"/>
      <c r="CB499" s="158"/>
      <c r="CC499" s="158"/>
      <c r="CD499" s="158"/>
      <c r="CE499" s="158"/>
      <c r="CF499" s="105"/>
      <c r="CG499" s="156"/>
      <c r="CH499" s="156"/>
      <c r="CI499" s="156"/>
      <c r="CJ499" s="156"/>
      <c r="CK499" s="105"/>
      <c r="CL499" s="156"/>
      <c r="CM499" s="156"/>
      <c r="CN499" s="105"/>
    </row>
    <row r="500" ht="9.0" customHeight="1">
      <c r="A500" s="152">
        <f t="shared" si="22"/>
        <v>1</v>
      </c>
      <c r="B500" s="93"/>
      <c r="C500" s="99"/>
      <c r="D500" s="159"/>
      <c r="E500" s="160"/>
      <c r="F500" s="155"/>
      <c r="G500" s="105"/>
      <c r="H500" s="105"/>
      <c r="I500" s="156"/>
      <c r="J500" s="156"/>
      <c r="K500" s="156"/>
      <c r="L500" s="156"/>
      <c r="M500" s="156"/>
      <c r="N500" s="156"/>
      <c r="O500" s="156"/>
      <c r="P500" s="156"/>
      <c r="Q500" s="156"/>
      <c r="R500" s="156"/>
      <c r="S500" s="156"/>
      <c r="T500" s="156"/>
      <c r="U500" s="157"/>
      <c r="V500" s="105"/>
      <c r="W500" s="156"/>
      <c r="X500" s="156"/>
      <c r="Y500" s="156"/>
      <c r="Z500" s="156"/>
      <c r="AA500" s="156"/>
      <c r="AB500" s="156"/>
      <c r="AC500" s="156"/>
      <c r="AD500" s="156"/>
      <c r="AE500" s="156"/>
      <c r="AF500" s="156"/>
      <c r="AG500" s="156"/>
      <c r="AH500" s="156"/>
      <c r="AI500" s="157"/>
      <c r="AJ500" s="105"/>
      <c r="AK500" s="105"/>
      <c r="AL500" s="105"/>
      <c r="AM500" s="105"/>
      <c r="AN500" s="157"/>
      <c r="AO500" s="105"/>
      <c r="AP500" s="105"/>
      <c r="AQ500" s="105"/>
      <c r="AR500" s="105"/>
      <c r="AS500" s="105"/>
      <c r="AT500" s="105"/>
      <c r="AU500" s="105"/>
      <c r="AV500" s="105"/>
      <c r="AW500" s="105"/>
      <c r="AX500" s="105"/>
      <c r="AY500" s="105"/>
      <c r="AZ500" s="105"/>
      <c r="BA500" s="105"/>
      <c r="BB500" s="105"/>
      <c r="BC500" s="105"/>
      <c r="BD500" s="105"/>
      <c r="BE500" s="105"/>
      <c r="BF500" s="105"/>
      <c r="BG500" s="105"/>
      <c r="BH500" s="105"/>
      <c r="BI500" s="105"/>
      <c r="BJ500" s="105"/>
      <c r="BK500" s="105"/>
      <c r="BL500" s="105"/>
      <c r="BM500" s="105"/>
      <c r="BN500" s="105"/>
      <c r="BO500" s="105"/>
      <c r="BP500" s="105"/>
      <c r="BQ500" s="105"/>
      <c r="BR500" s="105"/>
      <c r="BS500" s="105"/>
      <c r="BT500" s="105"/>
      <c r="BU500" s="105"/>
      <c r="BV500" s="105"/>
      <c r="BW500" s="105"/>
      <c r="BX500" s="105"/>
      <c r="BY500" s="105"/>
      <c r="BZ500" s="105"/>
      <c r="CA500" s="158"/>
      <c r="CB500" s="158"/>
      <c r="CC500" s="105" t="str">
        <f>IF($C500="","",AI500*$F$2)</f>
        <v/>
      </c>
      <c r="CD500" s="105" t="str">
        <f>IF($C500="","",U501*$F$2)</f>
        <v/>
      </c>
      <c r="CE500" s="158"/>
      <c r="CF500" s="105"/>
      <c r="CG500" s="156"/>
      <c r="CH500" s="156"/>
      <c r="CI500" s="156"/>
      <c r="CJ500" s="156"/>
      <c r="CK500" s="105"/>
      <c r="CL500" s="156"/>
      <c r="CM500" s="156"/>
      <c r="CN500" s="105"/>
    </row>
    <row r="501" ht="9.0" customHeight="1">
      <c r="A501" s="152">
        <f t="shared" si="22"/>
        <v>1</v>
      </c>
      <c r="B501" s="93"/>
      <c r="C501" s="99"/>
      <c r="D501" s="159"/>
      <c r="E501" s="160"/>
      <c r="F501" s="155"/>
      <c r="G501" s="105"/>
      <c r="H501" s="105"/>
      <c r="I501" s="156"/>
      <c r="J501" s="156"/>
      <c r="K501" s="156"/>
      <c r="L501" s="156"/>
      <c r="M501" s="156"/>
      <c r="N501" s="156"/>
      <c r="O501" s="156"/>
      <c r="P501" s="156"/>
      <c r="Q501" s="156"/>
      <c r="R501" s="156"/>
      <c r="S501" s="156"/>
      <c r="T501" s="156"/>
      <c r="U501" s="157"/>
      <c r="V501" s="105"/>
      <c r="W501" s="156"/>
      <c r="X501" s="156"/>
      <c r="Y501" s="156"/>
      <c r="Z501" s="156"/>
      <c r="AA501" s="156"/>
      <c r="AB501" s="156"/>
      <c r="AC501" s="156"/>
      <c r="AD501" s="156"/>
      <c r="AE501" s="156"/>
      <c r="AF501" s="156"/>
      <c r="AG501" s="156"/>
      <c r="AH501" s="156"/>
      <c r="AI501" s="157"/>
      <c r="AJ501" s="105"/>
      <c r="AK501" s="105"/>
      <c r="AL501" s="105"/>
      <c r="AM501" s="105"/>
      <c r="AN501" s="157"/>
      <c r="AO501" s="105"/>
      <c r="AP501" s="105"/>
      <c r="AQ501" s="105"/>
      <c r="AR501" s="105"/>
      <c r="AS501" s="105"/>
      <c r="AT501" s="105"/>
      <c r="AU501" s="105"/>
      <c r="AV501" s="105"/>
      <c r="AW501" s="105"/>
      <c r="AX501" s="105"/>
      <c r="AY501" s="105"/>
      <c r="AZ501" s="105"/>
      <c r="BA501" s="105"/>
      <c r="BB501" s="105"/>
      <c r="BC501" s="105"/>
      <c r="BD501" s="105"/>
      <c r="BE501" s="105"/>
      <c r="BF501" s="105"/>
      <c r="BG501" s="105"/>
      <c r="BH501" s="105"/>
      <c r="BI501" s="105"/>
      <c r="BJ501" s="105"/>
      <c r="BK501" s="105"/>
      <c r="BL501" s="105"/>
      <c r="BM501" s="105"/>
      <c r="BN501" s="105"/>
      <c r="BO501" s="105"/>
      <c r="BP501" s="105"/>
      <c r="BQ501" s="105"/>
      <c r="BR501" s="105"/>
      <c r="BS501" s="105"/>
      <c r="BT501" s="105"/>
      <c r="BU501" s="105"/>
      <c r="BV501" s="105"/>
      <c r="BW501" s="105"/>
      <c r="BX501" s="105"/>
      <c r="BY501" s="105"/>
      <c r="BZ501" s="105"/>
      <c r="CA501" s="158"/>
      <c r="CB501" s="158"/>
      <c r="CC501" s="158"/>
      <c r="CD501" s="158"/>
      <c r="CE501" s="158"/>
      <c r="CF501" s="105"/>
      <c r="CG501" s="156"/>
      <c r="CH501" s="156"/>
      <c r="CI501" s="156"/>
      <c r="CJ501" s="156"/>
      <c r="CK501" s="105"/>
      <c r="CL501" s="156"/>
      <c r="CM501" s="156"/>
      <c r="CN501" s="105"/>
    </row>
    <row r="502" ht="9.0" customHeight="1">
      <c r="A502" s="152">
        <f t="shared" si="22"/>
        <v>0</v>
      </c>
      <c r="B502" s="93"/>
      <c r="C502" s="99"/>
      <c r="D502" s="159"/>
      <c r="E502" s="160"/>
      <c r="F502" s="155"/>
      <c r="G502" s="105"/>
      <c r="H502" s="105"/>
      <c r="I502" s="156"/>
      <c r="J502" s="156"/>
      <c r="K502" s="156"/>
      <c r="L502" s="156"/>
      <c r="M502" s="156"/>
      <c r="N502" s="156"/>
      <c r="O502" s="156"/>
      <c r="P502" s="156"/>
      <c r="Q502" s="156"/>
      <c r="R502" s="156"/>
      <c r="S502" s="156"/>
      <c r="T502" s="156"/>
      <c r="U502" s="157"/>
      <c r="V502" s="105"/>
      <c r="W502" s="156"/>
      <c r="X502" s="156"/>
      <c r="Y502" s="156"/>
      <c r="Z502" s="156"/>
      <c r="AA502" s="156"/>
      <c r="AB502" s="156"/>
      <c r="AC502" s="156"/>
      <c r="AD502" s="156"/>
      <c r="AE502" s="156"/>
      <c r="AF502" s="156"/>
      <c r="AG502" s="156"/>
      <c r="AH502" s="156"/>
      <c r="AI502" s="157"/>
      <c r="AJ502" s="105"/>
      <c r="AK502" s="105"/>
      <c r="AL502" s="105"/>
      <c r="AM502" s="105"/>
      <c r="AN502" s="157"/>
      <c r="AO502" s="105"/>
      <c r="AP502" s="105"/>
      <c r="AQ502" s="105"/>
      <c r="AR502" s="105"/>
      <c r="AS502" s="105"/>
      <c r="AT502" s="105"/>
      <c r="AU502" s="105"/>
      <c r="AV502" s="105"/>
      <c r="AW502" s="105"/>
      <c r="AX502" s="105"/>
      <c r="AY502" s="105"/>
      <c r="AZ502" s="105"/>
      <c r="BA502" s="105"/>
      <c r="BB502" s="105"/>
      <c r="BC502" s="105"/>
      <c r="BD502" s="105"/>
      <c r="BE502" s="105"/>
      <c r="BF502" s="105"/>
      <c r="BG502" s="105"/>
      <c r="BH502" s="105"/>
      <c r="BI502" s="105"/>
      <c r="BJ502" s="105"/>
      <c r="BK502" s="105"/>
      <c r="BL502" s="105"/>
      <c r="BM502" s="105"/>
      <c r="BN502" s="105"/>
      <c r="BO502" s="105"/>
      <c r="BP502" s="105"/>
      <c r="BQ502" s="105"/>
      <c r="BR502" s="105"/>
      <c r="BS502" s="105"/>
      <c r="BT502" s="105"/>
      <c r="BU502" s="105"/>
      <c r="BV502" s="105"/>
      <c r="BW502" s="105"/>
      <c r="BX502" s="105"/>
      <c r="BY502" s="105"/>
      <c r="BZ502" s="105"/>
      <c r="CA502" s="158"/>
      <c r="CB502" s="158"/>
      <c r="CC502" s="105" t="str">
        <f>IF($C502="","",AI502*$F$2)</f>
        <v/>
      </c>
      <c r="CD502" s="105" t="str">
        <f>IF($C502="","",U503*$F$2)</f>
        <v/>
      </c>
      <c r="CE502" s="158"/>
      <c r="CF502" s="105"/>
      <c r="CG502" s="156"/>
      <c r="CH502" s="156"/>
      <c r="CI502" s="156"/>
      <c r="CJ502" s="156"/>
      <c r="CK502" s="105"/>
      <c r="CL502" s="156"/>
      <c r="CM502" s="156"/>
      <c r="CN502" s="105"/>
    </row>
    <row r="503" ht="9.0" customHeight="1">
      <c r="A503" s="152">
        <f t="shared" si="22"/>
        <v>0</v>
      </c>
      <c r="B503" s="93"/>
      <c r="C503" s="99"/>
      <c r="D503" s="159"/>
      <c r="E503" s="160"/>
      <c r="F503" s="155"/>
      <c r="G503" s="105"/>
      <c r="H503" s="105"/>
      <c r="I503" s="156"/>
      <c r="J503" s="156"/>
      <c r="K503" s="156"/>
      <c r="L503" s="156"/>
      <c r="M503" s="156"/>
      <c r="N503" s="156"/>
      <c r="O503" s="156"/>
      <c r="P503" s="156"/>
      <c r="Q503" s="156"/>
      <c r="R503" s="156"/>
      <c r="S503" s="156"/>
      <c r="T503" s="156"/>
      <c r="U503" s="157"/>
      <c r="V503" s="105"/>
      <c r="W503" s="156"/>
      <c r="X503" s="156"/>
      <c r="Y503" s="156"/>
      <c r="Z503" s="156"/>
      <c r="AA503" s="156"/>
      <c r="AB503" s="156"/>
      <c r="AC503" s="156"/>
      <c r="AD503" s="156"/>
      <c r="AE503" s="156"/>
      <c r="AF503" s="156"/>
      <c r="AG503" s="156"/>
      <c r="AH503" s="156"/>
      <c r="AI503" s="157"/>
      <c r="AJ503" s="105"/>
      <c r="AK503" s="105"/>
      <c r="AL503" s="105"/>
      <c r="AM503" s="105"/>
      <c r="AN503" s="157"/>
      <c r="AO503" s="105"/>
      <c r="AP503" s="105"/>
      <c r="AQ503" s="105"/>
      <c r="AR503" s="105"/>
      <c r="AS503" s="105"/>
      <c r="AT503" s="105"/>
      <c r="AU503" s="105"/>
      <c r="AV503" s="105"/>
      <c r="AW503" s="105"/>
      <c r="AX503" s="105"/>
      <c r="AY503" s="105"/>
      <c r="AZ503" s="105"/>
      <c r="BA503" s="105"/>
      <c r="BB503" s="105"/>
      <c r="BC503" s="105"/>
      <c r="BD503" s="105"/>
      <c r="BE503" s="105"/>
      <c r="BF503" s="105"/>
      <c r="BG503" s="105"/>
      <c r="BH503" s="105"/>
      <c r="BI503" s="105"/>
      <c r="BJ503" s="105"/>
      <c r="BK503" s="105"/>
      <c r="BL503" s="105"/>
      <c r="BM503" s="105"/>
      <c r="BN503" s="105"/>
      <c r="BO503" s="105"/>
      <c r="BP503" s="105"/>
      <c r="BQ503" s="105"/>
      <c r="BR503" s="105"/>
      <c r="BS503" s="105"/>
      <c r="BT503" s="105"/>
      <c r="BU503" s="105"/>
      <c r="BV503" s="105"/>
      <c r="BW503" s="105"/>
      <c r="BX503" s="105"/>
      <c r="BY503" s="105"/>
      <c r="BZ503" s="105"/>
      <c r="CA503" s="158"/>
      <c r="CB503" s="158"/>
      <c r="CC503" s="158"/>
      <c r="CD503" s="158"/>
      <c r="CE503" s="158"/>
      <c r="CF503" s="105"/>
      <c r="CG503" s="156"/>
      <c r="CH503" s="156"/>
      <c r="CI503" s="156"/>
      <c r="CJ503" s="156"/>
      <c r="CK503" s="105"/>
      <c r="CL503" s="156"/>
      <c r="CM503" s="156"/>
      <c r="CN503" s="105"/>
    </row>
    <row r="504" ht="9.0" customHeight="1">
      <c r="A504" s="152">
        <f t="shared" si="22"/>
        <v>1</v>
      </c>
      <c r="B504" s="93"/>
      <c r="C504" s="99"/>
      <c r="D504" s="159"/>
      <c r="E504" s="160"/>
      <c r="F504" s="155"/>
      <c r="G504" s="105"/>
      <c r="H504" s="105"/>
      <c r="I504" s="156"/>
      <c r="J504" s="156"/>
      <c r="K504" s="156"/>
      <c r="L504" s="156"/>
      <c r="M504" s="156"/>
      <c r="N504" s="156"/>
      <c r="O504" s="156"/>
      <c r="P504" s="156"/>
      <c r="Q504" s="156"/>
      <c r="R504" s="156"/>
      <c r="S504" s="156"/>
      <c r="T504" s="156"/>
      <c r="U504" s="157"/>
      <c r="V504" s="105"/>
      <c r="W504" s="156"/>
      <c r="X504" s="156"/>
      <c r="Y504" s="156"/>
      <c r="Z504" s="156"/>
      <c r="AA504" s="156"/>
      <c r="AB504" s="156"/>
      <c r="AC504" s="156"/>
      <c r="AD504" s="156"/>
      <c r="AE504" s="156"/>
      <c r="AF504" s="156"/>
      <c r="AG504" s="156"/>
      <c r="AH504" s="156"/>
      <c r="AI504" s="157"/>
      <c r="AJ504" s="105"/>
      <c r="AK504" s="105"/>
      <c r="AL504" s="105"/>
      <c r="AM504" s="105"/>
      <c r="AN504" s="157"/>
      <c r="AO504" s="105"/>
      <c r="AP504" s="105"/>
      <c r="AQ504" s="105"/>
      <c r="AR504" s="105"/>
      <c r="AS504" s="105"/>
      <c r="AT504" s="105"/>
      <c r="AU504" s="105"/>
      <c r="AV504" s="105"/>
      <c r="AW504" s="105"/>
      <c r="AX504" s="105"/>
      <c r="AY504" s="105"/>
      <c r="AZ504" s="105"/>
      <c r="BA504" s="105"/>
      <c r="BB504" s="105"/>
      <c r="BC504" s="105"/>
      <c r="BD504" s="105"/>
      <c r="BE504" s="105"/>
      <c r="BF504" s="105"/>
      <c r="BG504" s="105"/>
      <c r="BH504" s="105"/>
      <c r="BI504" s="105"/>
      <c r="BJ504" s="105"/>
      <c r="BK504" s="105"/>
      <c r="BL504" s="105"/>
      <c r="BM504" s="105"/>
      <c r="BN504" s="105"/>
      <c r="BO504" s="105"/>
      <c r="BP504" s="105"/>
      <c r="BQ504" s="105"/>
      <c r="BR504" s="105"/>
      <c r="BS504" s="105"/>
      <c r="BT504" s="105"/>
      <c r="BU504" s="105"/>
      <c r="BV504" s="105"/>
      <c r="BW504" s="105"/>
      <c r="BX504" s="105"/>
      <c r="BY504" s="105"/>
      <c r="BZ504" s="105"/>
      <c r="CA504" s="158"/>
      <c r="CB504" s="158"/>
      <c r="CC504" s="105" t="str">
        <f>IF($C504="","",AI504*$F$2)</f>
        <v/>
      </c>
      <c r="CD504" s="105" t="str">
        <f>IF($C504="","",U505*$F$2)</f>
        <v/>
      </c>
      <c r="CE504" s="158"/>
      <c r="CF504" s="105"/>
      <c r="CG504" s="156"/>
      <c r="CH504" s="156"/>
      <c r="CI504" s="156"/>
      <c r="CJ504" s="156"/>
      <c r="CK504" s="105"/>
      <c r="CL504" s="156"/>
      <c r="CM504" s="156"/>
      <c r="CN504" s="105"/>
    </row>
    <row r="505" ht="9.0" customHeight="1">
      <c r="A505" s="152">
        <f t="shared" si="22"/>
        <v>1</v>
      </c>
      <c r="B505" s="93"/>
      <c r="C505" s="99"/>
      <c r="D505" s="159"/>
      <c r="E505" s="160"/>
      <c r="F505" s="155"/>
      <c r="G505" s="105"/>
      <c r="H505" s="105"/>
      <c r="I505" s="156"/>
      <c r="J505" s="156"/>
      <c r="K505" s="156"/>
      <c r="L505" s="156"/>
      <c r="M505" s="156"/>
      <c r="N505" s="156"/>
      <c r="O505" s="156"/>
      <c r="P505" s="156"/>
      <c r="Q505" s="156"/>
      <c r="R505" s="156"/>
      <c r="S505" s="156"/>
      <c r="T505" s="156"/>
      <c r="U505" s="157"/>
      <c r="V505" s="105"/>
      <c r="W505" s="156"/>
      <c r="X505" s="156"/>
      <c r="Y505" s="156"/>
      <c r="Z505" s="156"/>
      <c r="AA505" s="156"/>
      <c r="AB505" s="156"/>
      <c r="AC505" s="156"/>
      <c r="AD505" s="156"/>
      <c r="AE505" s="156"/>
      <c r="AF505" s="156"/>
      <c r="AG505" s="156"/>
      <c r="AH505" s="156"/>
      <c r="AI505" s="157"/>
      <c r="AJ505" s="105"/>
      <c r="AK505" s="105"/>
      <c r="AL505" s="105"/>
      <c r="AM505" s="105"/>
      <c r="AN505" s="157"/>
      <c r="AO505" s="105"/>
      <c r="AP505" s="105"/>
      <c r="AQ505" s="105"/>
      <c r="AR505" s="105"/>
      <c r="AS505" s="105"/>
      <c r="AT505" s="105"/>
      <c r="AU505" s="105"/>
      <c r="AV505" s="105"/>
      <c r="AW505" s="105"/>
      <c r="AX505" s="105"/>
      <c r="AY505" s="105"/>
      <c r="AZ505" s="105"/>
      <c r="BA505" s="105"/>
      <c r="BB505" s="105"/>
      <c r="BC505" s="105"/>
      <c r="BD505" s="105"/>
      <c r="BE505" s="105"/>
      <c r="BF505" s="105"/>
      <c r="BG505" s="105"/>
      <c r="BH505" s="105"/>
      <c r="BI505" s="105"/>
      <c r="BJ505" s="105"/>
      <c r="BK505" s="105"/>
      <c r="BL505" s="105"/>
      <c r="BM505" s="105"/>
      <c r="BN505" s="105"/>
      <c r="BO505" s="105"/>
      <c r="BP505" s="105"/>
      <c r="BQ505" s="105"/>
      <c r="BR505" s="105"/>
      <c r="BS505" s="105"/>
      <c r="BT505" s="105"/>
      <c r="BU505" s="105"/>
      <c r="BV505" s="105"/>
      <c r="BW505" s="105"/>
      <c r="BX505" s="105"/>
      <c r="BY505" s="105"/>
      <c r="BZ505" s="105"/>
      <c r="CA505" s="158"/>
      <c r="CB505" s="158"/>
      <c r="CC505" s="158"/>
      <c r="CD505" s="158"/>
      <c r="CE505" s="158"/>
      <c r="CF505" s="105"/>
      <c r="CG505" s="156"/>
      <c r="CH505" s="156"/>
      <c r="CI505" s="156"/>
      <c r="CJ505" s="156"/>
      <c r="CK505" s="105"/>
      <c r="CL505" s="156"/>
      <c r="CM505" s="156"/>
      <c r="CN505" s="105"/>
    </row>
    <row r="506" ht="9.0" customHeight="1">
      <c r="A506" s="152">
        <f t="shared" si="22"/>
        <v>0</v>
      </c>
      <c r="B506" s="93"/>
      <c r="C506" s="99"/>
      <c r="D506" s="159"/>
      <c r="E506" s="160"/>
      <c r="F506" s="155"/>
      <c r="G506" s="105"/>
      <c r="H506" s="105"/>
      <c r="I506" s="156"/>
      <c r="J506" s="156"/>
      <c r="K506" s="156"/>
      <c r="L506" s="156"/>
      <c r="M506" s="156"/>
      <c r="N506" s="156"/>
      <c r="O506" s="156"/>
      <c r="P506" s="156"/>
      <c r="Q506" s="156"/>
      <c r="R506" s="156"/>
      <c r="S506" s="156"/>
      <c r="T506" s="156"/>
      <c r="U506" s="157"/>
      <c r="V506" s="105"/>
      <c r="W506" s="156"/>
      <c r="X506" s="156"/>
      <c r="Y506" s="156"/>
      <c r="Z506" s="156"/>
      <c r="AA506" s="156"/>
      <c r="AB506" s="156"/>
      <c r="AC506" s="156"/>
      <c r="AD506" s="156"/>
      <c r="AE506" s="156"/>
      <c r="AF506" s="156"/>
      <c r="AG506" s="156"/>
      <c r="AH506" s="156"/>
      <c r="AI506" s="157"/>
      <c r="AJ506" s="105"/>
      <c r="AK506" s="105"/>
      <c r="AL506" s="105"/>
      <c r="AM506" s="105"/>
      <c r="AN506" s="157"/>
      <c r="AO506" s="105"/>
      <c r="AP506" s="105"/>
      <c r="AQ506" s="105"/>
      <c r="AR506" s="105"/>
      <c r="AS506" s="105"/>
      <c r="AT506" s="105"/>
      <c r="AU506" s="105"/>
      <c r="AV506" s="105"/>
      <c r="AW506" s="105"/>
      <c r="AX506" s="105"/>
      <c r="AY506" s="105"/>
      <c r="AZ506" s="105"/>
      <c r="BA506" s="105"/>
      <c r="BB506" s="105"/>
      <c r="BC506" s="105"/>
      <c r="BD506" s="105"/>
      <c r="BE506" s="105"/>
      <c r="BF506" s="105"/>
      <c r="BG506" s="105"/>
      <c r="BH506" s="105"/>
      <c r="BI506" s="105"/>
      <c r="BJ506" s="105"/>
      <c r="BK506" s="105"/>
      <c r="BL506" s="105"/>
      <c r="BM506" s="105"/>
      <c r="BN506" s="105"/>
      <c r="BO506" s="105"/>
      <c r="BP506" s="105"/>
      <c r="BQ506" s="105"/>
      <c r="BR506" s="105"/>
      <c r="BS506" s="105"/>
      <c r="BT506" s="105"/>
      <c r="BU506" s="105"/>
      <c r="BV506" s="105"/>
      <c r="BW506" s="105"/>
      <c r="BX506" s="105"/>
      <c r="BY506" s="105"/>
      <c r="BZ506" s="105"/>
      <c r="CA506" s="158"/>
      <c r="CB506" s="158"/>
      <c r="CC506" s="105" t="str">
        <f>IF($C506="","",AI506*$F$2)</f>
        <v/>
      </c>
      <c r="CD506" s="105" t="str">
        <f>IF($C506="","",U507*$F$2)</f>
        <v/>
      </c>
      <c r="CE506" s="158"/>
      <c r="CF506" s="105"/>
      <c r="CG506" s="156"/>
      <c r="CH506" s="156"/>
      <c r="CI506" s="156"/>
      <c r="CJ506" s="156"/>
      <c r="CK506" s="105"/>
      <c r="CL506" s="156"/>
      <c r="CM506" s="156"/>
      <c r="CN506" s="105"/>
    </row>
    <row r="507" ht="9.0" customHeight="1">
      <c r="A507" s="152">
        <f t="shared" si="22"/>
        <v>0</v>
      </c>
      <c r="B507" s="93"/>
      <c r="C507" s="99"/>
      <c r="D507" s="159"/>
      <c r="E507" s="160"/>
      <c r="F507" s="155"/>
      <c r="G507" s="105"/>
      <c r="H507" s="105"/>
      <c r="I507" s="156"/>
      <c r="J507" s="156"/>
      <c r="K507" s="156"/>
      <c r="L507" s="156"/>
      <c r="M507" s="156"/>
      <c r="N507" s="156"/>
      <c r="O507" s="156"/>
      <c r="P507" s="156"/>
      <c r="Q507" s="156"/>
      <c r="R507" s="156"/>
      <c r="S507" s="156"/>
      <c r="T507" s="156"/>
      <c r="U507" s="157"/>
      <c r="V507" s="105"/>
      <c r="W507" s="156"/>
      <c r="X507" s="156"/>
      <c r="Y507" s="156"/>
      <c r="Z507" s="156"/>
      <c r="AA507" s="156"/>
      <c r="AB507" s="156"/>
      <c r="AC507" s="156"/>
      <c r="AD507" s="156"/>
      <c r="AE507" s="156"/>
      <c r="AF507" s="156"/>
      <c r="AG507" s="156"/>
      <c r="AH507" s="156"/>
      <c r="AI507" s="157"/>
      <c r="AJ507" s="105"/>
      <c r="AK507" s="105"/>
      <c r="AL507" s="105"/>
      <c r="AM507" s="105"/>
      <c r="AN507" s="157"/>
      <c r="AO507" s="105"/>
      <c r="AP507" s="105"/>
      <c r="AQ507" s="105"/>
      <c r="AR507" s="105"/>
      <c r="AS507" s="105"/>
      <c r="AT507" s="105"/>
      <c r="AU507" s="105"/>
      <c r="AV507" s="105"/>
      <c r="AW507" s="105"/>
      <c r="AX507" s="105"/>
      <c r="AY507" s="105"/>
      <c r="AZ507" s="105"/>
      <c r="BA507" s="105"/>
      <c r="BB507" s="105"/>
      <c r="BC507" s="105"/>
      <c r="BD507" s="105"/>
      <c r="BE507" s="105"/>
      <c r="BF507" s="105"/>
      <c r="BG507" s="105"/>
      <c r="BH507" s="105"/>
      <c r="BI507" s="105"/>
      <c r="BJ507" s="105"/>
      <c r="BK507" s="105"/>
      <c r="BL507" s="105"/>
      <c r="BM507" s="105"/>
      <c r="BN507" s="105"/>
      <c r="BO507" s="105"/>
      <c r="BP507" s="105"/>
      <c r="BQ507" s="105"/>
      <c r="BR507" s="105"/>
      <c r="BS507" s="105"/>
      <c r="BT507" s="105"/>
      <c r="BU507" s="105"/>
      <c r="BV507" s="105"/>
      <c r="BW507" s="105"/>
      <c r="BX507" s="105"/>
      <c r="BY507" s="105"/>
      <c r="BZ507" s="105"/>
      <c r="CA507" s="158"/>
      <c r="CB507" s="158"/>
      <c r="CC507" s="158"/>
      <c r="CD507" s="158"/>
      <c r="CE507" s="158"/>
      <c r="CF507" s="105"/>
      <c r="CG507" s="156"/>
      <c r="CH507" s="156"/>
      <c r="CI507" s="156"/>
      <c r="CJ507" s="156"/>
      <c r="CK507" s="105"/>
      <c r="CL507" s="156"/>
      <c r="CM507" s="156"/>
      <c r="CN507" s="105"/>
    </row>
    <row r="508" ht="9.0" customHeight="1">
      <c r="A508" s="152">
        <f t="shared" si="22"/>
        <v>1</v>
      </c>
      <c r="B508" s="93"/>
      <c r="C508" s="99"/>
      <c r="D508" s="159"/>
      <c r="E508" s="160"/>
      <c r="F508" s="155"/>
      <c r="G508" s="105"/>
      <c r="H508" s="105"/>
      <c r="I508" s="156"/>
      <c r="J508" s="156"/>
      <c r="K508" s="156"/>
      <c r="L508" s="156"/>
      <c r="M508" s="156"/>
      <c r="N508" s="156"/>
      <c r="O508" s="156"/>
      <c r="P508" s="156"/>
      <c r="Q508" s="156"/>
      <c r="R508" s="156"/>
      <c r="S508" s="156"/>
      <c r="T508" s="156"/>
      <c r="U508" s="157"/>
      <c r="V508" s="105"/>
      <c r="W508" s="156"/>
      <c r="X508" s="156"/>
      <c r="Y508" s="156"/>
      <c r="Z508" s="156"/>
      <c r="AA508" s="156"/>
      <c r="AB508" s="156"/>
      <c r="AC508" s="156"/>
      <c r="AD508" s="156"/>
      <c r="AE508" s="156"/>
      <c r="AF508" s="156"/>
      <c r="AG508" s="156"/>
      <c r="AH508" s="156"/>
      <c r="AI508" s="157"/>
      <c r="AJ508" s="105"/>
      <c r="AK508" s="105"/>
      <c r="AL508" s="105"/>
      <c r="AM508" s="105"/>
      <c r="AN508" s="157"/>
      <c r="AO508" s="105"/>
      <c r="AP508" s="105"/>
      <c r="AQ508" s="105"/>
      <c r="AR508" s="105"/>
      <c r="AS508" s="105"/>
      <c r="AT508" s="105"/>
      <c r="AU508" s="105"/>
      <c r="AV508" s="105"/>
      <c r="AW508" s="105"/>
      <c r="AX508" s="105"/>
      <c r="AY508" s="105"/>
      <c r="AZ508" s="105"/>
      <c r="BA508" s="105"/>
      <c r="BB508" s="105"/>
      <c r="BC508" s="105"/>
      <c r="BD508" s="105"/>
      <c r="BE508" s="105"/>
      <c r="BF508" s="105"/>
      <c r="BG508" s="105"/>
      <c r="BH508" s="105"/>
      <c r="BI508" s="105"/>
      <c r="BJ508" s="105"/>
      <c r="BK508" s="105"/>
      <c r="BL508" s="105"/>
      <c r="BM508" s="105"/>
      <c r="BN508" s="105"/>
      <c r="BO508" s="105"/>
      <c r="BP508" s="105"/>
      <c r="BQ508" s="105"/>
      <c r="BR508" s="105"/>
      <c r="BS508" s="105"/>
      <c r="BT508" s="105"/>
      <c r="BU508" s="105"/>
      <c r="BV508" s="105"/>
      <c r="BW508" s="105"/>
      <c r="BX508" s="105"/>
      <c r="BY508" s="105"/>
      <c r="BZ508" s="105"/>
      <c r="CA508" s="158"/>
      <c r="CB508" s="158"/>
      <c r="CC508" s="105" t="str">
        <f>IF($C508="","",AI508*$F$2)</f>
        <v/>
      </c>
      <c r="CD508" s="105" t="str">
        <f>IF($C508="","",U509*$F$2)</f>
        <v/>
      </c>
      <c r="CE508" s="158"/>
      <c r="CF508" s="105"/>
      <c r="CG508" s="156"/>
      <c r="CH508" s="156"/>
      <c r="CI508" s="156"/>
      <c r="CJ508" s="156"/>
      <c r="CK508" s="105"/>
      <c r="CL508" s="156"/>
      <c r="CM508" s="156"/>
      <c r="CN508" s="105"/>
    </row>
    <row r="509" ht="9.0" customHeight="1">
      <c r="A509" s="152">
        <f t="shared" si="22"/>
        <v>1</v>
      </c>
      <c r="B509" s="93"/>
      <c r="C509" s="99"/>
      <c r="D509" s="159"/>
      <c r="E509" s="160"/>
      <c r="F509" s="155"/>
      <c r="G509" s="105"/>
      <c r="H509" s="105"/>
      <c r="I509" s="156"/>
      <c r="J509" s="156"/>
      <c r="K509" s="156"/>
      <c r="L509" s="156"/>
      <c r="M509" s="156"/>
      <c r="N509" s="156"/>
      <c r="O509" s="156"/>
      <c r="P509" s="156"/>
      <c r="Q509" s="156"/>
      <c r="R509" s="156"/>
      <c r="S509" s="156"/>
      <c r="T509" s="156"/>
      <c r="U509" s="157"/>
      <c r="V509" s="105"/>
      <c r="W509" s="156"/>
      <c r="X509" s="156"/>
      <c r="Y509" s="156"/>
      <c r="Z509" s="156"/>
      <c r="AA509" s="156"/>
      <c r="AB509" s="156"/>
      <c r="AC509" s="156"/>
      <c r="AD509" s="156"/>
      <c r="AE509" s="156"/>
      <c r="AF509" s="156"/>
      <c r="AG509" s="156"/>
      <c r="AH509" s="156"/>
      <c r="AI509" s="157"/>
      <c r="AJ509" s="105"/>
      <c r="AK509" s="105"/>
      <c r="AL509" s="105"/>
      <c r="AM509" s="105"/>
      <c r="AN509" s="157"/>
      <c r="AO509" s="105"/>
      <c r="AP509" s="105"/>
      <c r="AQ509" s="105"/>
      <c r="AR509" s="105"/>
      <c r="AS509" s="105"/>
      <c r="AT509" s="105"/>
      <c r="AU509" s="105"/>
      <c r="AV509" s="105"/>
      <c r="AW509" s="105"/>
      <c r="AX509" s="105"/>
      <c r="AY509" s="105"/>
      <c r="AZ509" s="105"/>
      <c r="BA509" s="105"/>
      <c r="BB509" s="105"/>
      <c r="BC509" s="105"/>
      <c r="BD509" s="105"/>
      <c r="BE509" s="105"/>
      <c r="BF509" s="105"/>
      <c r="BG509" s="105"/>
      <c r="BH509" s="105"/>
      <c r="BI509" s="105"/>
      <c r="BJ509" s="105"/>
      <c r="BK509" s="105"/>
      <c r="BL509" s="105"/>
      <c r="BM509" s="105"/>
      <c r="BN509" s="105"/>
      <c r="BO509" s="105"/>
      <c r="BP509" s="105"/>
      <c r="BQ509" s="105"/>
      <c r="BR509" s="105"/>
      <c r="BS509" s="105"/>
      <c r="BT509" s="105"/>
      <c r="BU509" s="105"/>
      <c r="BV509" s="105"/>
      <c r="BW509" s="105"/>
      <c r="BX509" s="105"/>
      <c r="BY509" s="105"/>
      <c r="BZ509" s="105"/>
      <c r="CA509" s="158"/>
      <c r="CB509" s="158"/>
      <c r="CC509" s="158"/>
      <c r="CD509" s="158"/>
      <c r="CE509" s="158"/>
      <c r="CF509" s="105"/>
      <c r="CG509" s="156"/>
      <c r="CH509" s="156"/>
      <c r="CI509" s="156"/>
      <c r="CJ509" s="156"/>
      <c r="CK509" s="105"/>
      <c r="CL509" s="156"/>
      <c r="CM509" s="156"/>
      <c r="CN509" s="105"/>
    </row>
    <row r="510" ht="9.0" customHeight="1">
      <c r="A510" s="152">
        <f t="shared" si="22"/>
        <v>0</v>
      </c>
      <c r="B510" s="93"/>
      <c r="C510" s="99"/>
      <c r="D510" s="159"/>
      <c r="E510" s="160"/>
      <c r="F510" s="155"/>
      <c r="G510" s="105"/>
      <c r="H510" s="105"/>
      <c r="I510" s="156"/>
      <c r="J510" s="156"/>
      <c r="K510" s="156"/>
      <c r="L510" s="156"/>
      <c r="M510" s="156"/>
      <c r="N510" s="156"/>
      <c r="O510" s="156"/>
      <c r="P510" s="156"/>
      <c r="Q510" s="156"/>
      <c r="R510" s="156"/>
      <c r="S510" s="156"/>
      <c r="T510" s="156"/>
      <c r="U510" s="157"/>
      <c r="V510" s="105"/>
      <c r="W510" s="156"/>
      <c r="X510" s="156"/>
      <c r="Y510" s="156"/>
      <c r="Z510" s="156"/>
      <c r="AA510" s="156"/>
      <c r="AB510" s="156"/>
      <c r="AC510" s="156"/>
      <c r="AD510" s="156"/>
      <c r="AE510" s="156"/>
      <c r="AF510" s="156"/>
      <c r="AG510" s="156"/>
      <c r="AH510" s="156"/>
      <c r="AI510" s="157"/>
      <c r="AJ510" s="105"/>
      <c r="AK510" s="105"/>
      <c r="AL510" s="105"/>
      <c r="AM510" s="105"/>
      <c r="AN510" s="157"/>
      <c r="AO510" s="105"/>
      <c r="AP510" s="105"/>
      <c r="AQ510" s="105"/>
      <c r="AR510" s="105"/>
      <c r="AS510" s="105"/>
      <c r="AT510" s="105"/>
      <c r="AU510" s="105"/>
      <c r="AV510" s="105"/>
      <c r="AW510" s="105"/>
      <c r="AX510" s="105"/>
      <c r="AY510" s="105"/>
      <c r="AZ510" s="105"/>
      <c r="BA510" s="105"/>
      <c r="BB510" s="105"/>
      <c r="BC510" s="105"/>
      <c r="BD510" s="105"/>
      <c r="BE510" s="105"/>
      <c r="BF510" s="105"/>
      <c r="BG510" s="105"/>
      <c r="BH510" s="105"/>
      <c r="BI510" s="105"/>
      <c r="BJ510" s="105"/>
      <c r="BK510" s="105"/>
      <c r="BL510" s="105"/>
      <c r="BM510" s="105"/>
      <c r="BN510" s="105"/>
      <c r="BO510" s="105"/>
      <c r="BP510" s="105"/>
      <c r="BQ510" s="105"/>
      <c r="BR510" s="105"/>
      <c r="BS510" s="105"/>
      <c r="BT510" s="105"/>
      <c r="BU510" s="105"/>
      <c r="BV510" s="105"/>
      <c r="BW510" s="105"/>
      <c r="BX510" s="105"/>
      <c r="BY510" s="105"/>
      <c r="BZ510" s="105"/>
      <c r="CA510" s="158"/>
      <c r="CB510" s="158"/>
      <c r="CC510" s="105" t="str">
        <f>IF($C510="","",AI510*$F$2)</f>
        <v/>
      </c>
      <c r="CD510" s="105" t="str">
        <f>IF($C510="","",U511*$F$2)</f>
        <v/>
      </c>
      <c r="CE510" s="158"/>
      <c r="CF510" s="105"/>
      <c r="CG510" s="156"/>
      <c r="CH510" s="156"/>
      <c r="CI510" s="156"/>
      <c r="CJ510" s="156"/>
      <c r="CK510" s="105"/>
      <c r="CL510" s="156"/>
      <c r="CM510" s="156"/>
      <c r="CN510" s="105"/>
    </row>
    <row r="511" ht="9.0" customHeight="1">
      <c r="A511" s="152">
        <f t="shared" si="22"/>
        <v>0</v>
      </c>
      <c r="B511" s="93"/>
      <c r="C511" s="99"/>
      <c r="D511" s="159"/>
      <c r="E511" s="160"/>
      <c r="F511" s="155"/>
      <c r="G511" s="105"/>
      <c r="H511" s="105"/>
      <c r="I511" s="156"/>
      <c r="J511" s="156"/>
      <c r="K511" s="156"/>
      <c r="L511" s="156"/>
      <c r="M511" s="156"/>
      <c r="N511" s="156"/>
      <c r="O511" s="156"/>
      <c r="P511" s="156"/>
      <c r="Q511" s="156"/>
      <c r="R511" s="156"/>
      <c r="S511" s="156"/>
      <c r="T511" s="156"/>
      <c r="U511" s="157"/>
      <c r="V511" s="105"/>
      <c r="W511" s="156"/>
      <c r="X511" s="156"/>
      <c r="Y511" s="156"/>
      <c r="Z511" s="156"/>
      <c r="AA511" s="156"/>
      <c r="AB511" s="156"/>
      <c r="AC511" s="156"/>
      <c r="AD511" s="156"/>
      <c r="AE511" s="156"/>
      <c r="AF511" s="156"/>
      <c r="AG511" s="156"/>
      <c r="AH511" s="156"/>
      <c r="AI511" s="157"/>
      <c r="AJ511" s="105"/>
      <c r="AK511" s="105"/>
      <c r="AL511" s="105"/>
      <c r="AM511" s="105"/>
      <c r="AN511" s="157"/>
      <c r="AO511" s="105"/>
      <c r="AP511" s="105"/>
      <c r="AQ511" s="105"/>
      <c r="AR511" s="105"/>
      <c r="AS511" s="105"/>
      <c r="AT511" s="105"/>
      <c r="AU511" s="105"/>
      <c r="AV511" s="105"/>
      <c r="AW511" s="105"/>
      <c r="AX511" s="105"/>
      <c r="AY511" s="105"/>
      <c r="AZ511" s="105"/>
      <c r="BA511" s="105"/>
      <c r="BB511" s="105"/>
      <c r="BC511" s="105"/>
      <c r="BD511" s="105"/>
      <c r="BE511" s="105"/>
      <c r="BF511" s="105"/>
      <c r="BG511" s="105"/>
      <c r="BH511" s="105"/>
      <c r="BI511" s="105"/>
      <c r="BJ511" s="105"/>
      <c r="BK511" s="105"/>
      <c r="BL511" s="105"/>
      <c r="BM511" s="105"/>
      <c r="BN511" s="105"/>
      <c r="BO511" s="105"/>
      <c r="BP511" s="105"/>
      <c r="BQ511" s="105"/>
      <c r="BR511" s="105"/>
      <c r="BS511" s="105"/>
      <c r="BT511" s="105"/>
      <c r="BU511" s="105"/>
      <c r="BV511" s="105"/>
      <c r="BW511" s="105"/>
      <c r="BX511" s="105"/>
      <c r="BY511" s="105"/>
      <c r="BZ511" s="105"/>
      <c r="CA511" s="158"/>
      <c r="CB511" s="158"/>
      <c r="CC511" s="158"/>
      <c r="CD511" s="158"/>
      <c r="CE511" s="158"/>
      <c r="CF511" s="105"/>
      <c r="CG511" s="156"/>
      <c r="CH511" s="156"/>
      <c r="CI511" s="156"/>
      <c r="CJ511" s="156"/>
      <c r="CK511" s="105"/>
      <c r="CL511" s="156"/>
      <c r="CM511" s="156"/>
      <c r="CN511" s="105"/>
    </row>
    <row r="512" ht="9.0" customHeight="1">
      <c r="A512" s="152">
        <f t="shared" si="22"/>
        <v>1</v>
      </c>
      <c r="B512" s="93"/>
      <c r="C512" s="99"/>
      <c r="D512" s="159"/>
      <c r="E512" s="160"/>
      <c r="F512" s="155"/>
      <c r="G512" s="105"/>
      <c r="H512" s="105"/>
      <c r="I512" s="156"/>
      <c r="J512" s="156"/>
      <c r="K512" s="156"/>
      <c r="L512" s="156"/>
      <c r="M512" s="156"/>
      <c r="N512" s="156"/>
      <c r="O512" s="156"/>
      <c r="P512" s="156"/>
      <c r="Q512" s="156"/>
      <c r="R512" s="156"/>
      <c r="S512" s="156"/>
      <c r="T512" s="156"/>
      <c r="U512" s="157"/>
      <c r="V512" s="105"/>
      <c r="W512" s="156"/>
      <c r="X512" s="156"/>
      <c r="Y512" s="156"/>
      <c r="Z512" s="156"/>
      <c r="AA512" s="156"/>
      <c r="AB512" s="156"/>
      <c r="AC512" s="156"/>
      <c r="AD512" s="156"/>
      <c r="AE512" s="156"/>
      <c r="AF512" s="156"/>
      <c r="AG512" s="156"/>
      <c r="AH512" s="156"/>
      <c r="AI512" s="157"/>
      <c r="AJ512" s="105"/>
      <c r="AK512" s="105"/>
      <c r="AL512" s="105"/>
      <c r="AM512" s="105"/>
      <c r="AN512" s="157"/>
      <c r="AO512" s="105"/>
      <c r="AP512" s="105"/>
      <c r="AQ512" s="105"/>
      <c r="AR512" s="105"/>
      <c r="AS512" s="105"/>
      <c r="AT512" s="105"/>
      <c r="AU512" s="105"/>
      <c r="AV512" s="105"/>
      <c r="AW512" s="105"/>
      <c r="AX512" s="105"/>
      <c r="AY512" s="105"/>
      <c r="AZ512" s="105"/>
      <c r="BA512" s="105"/>
      <c r="BB512" s="105"/>
      <c r="BC512" s="105"/>
      <c r="BD512" s="105"/>
      <c r="BE512" s="105"/>
      <c r="BF512" s="105"/>
      <c r="BG512" s="105"/>
      <c r="BH512" s="105"/>
      <c r="BI512" s="105"/>
      <c r="BJ512" s="105"/>
      <c r="BK512" s="105"/>
      <c r="BL512" s="105"/>
      <c r="BM512" s="105"/>
      <c r="BN512" s="105"/>
      <c r="BO512" s="105"/>
      <c r="BP512" s="105"/>
      <c r="BQ512" s="105"/>
      <c r="BR512" s="105"/>
      <c r="BS512" s="105"/>
      <c r="BT512" s="105"/>
      <c r="BU512" s="105"/>
      <c r="BV512" s="105"/>
      <c r="BW512" s="105"/>
      <c r="BX512" s="105"/>
      <c r="BY512" s="105"/>
      <c r="BZ512" s="105"/>
      <c r="CA512" s="158"/>
      <c r="CB512" s="158"/>
      <c r="CC512" s="105" t="str">
        <f>IF($C512="","",AI512*$F$2)</f>
        <v/>
      </c>
      <c r="CD512" s="105" t="str">
        <f>IF($C512="","",U513*$F$2)</f>
        <v/>
      </c>
      <c r="CE512" s="158"/>
      <c r="CF512" s="105"/>
      <c r="CG512" s="156"/>
      <c r="CH512" s="156"/>
      <c r="CI512" s="156"/>
      <c r="CJ512" s="156"/>
      <c r="CK512" s="105"/>
      <c r="CL512" s="156"/>
      <c r="CM512" s="156"/>
      <c r="CN512" s="105"/>
    </row>
    <row r="513" ht="9.0" customHeight="1">
      <c r="A513" s="152">
        <f t="shared" si="22"/>
        <v>1</v>
      </c>
      <c r="B513" s="93"/>
      <c r="C513" s="99"/>
      <c r="D513" s="159"/>
      <c r="E513" s="160"/>
      <c r="F513" s="155"/>
      <c r="G513" s="105"/>
      <c r="H513" s="105"/>
      <c r="I513" s="156"/>
      <c r="J513" s="156"/>
      <c r="K513" s="156"/>
      <c r="L513" s="156"/>
      <c r="M513" s="156"/>
      <c r="N513" s="156"/>
      <c r="O513" s="156"/>
      <c r="P513" s="156"/>
      <c r="Q513" s="156"/>
      <c r="R513" s="156"/>
      <c r="S513" s="156"/>
      <c r="T513" s="156"/>
      <c r="U513" s="157"/>
      <c r="V513" s="105"/>
      <c r="W513" s="156"/>
      <c r="X513" s="156"/>
      <c r="Y513" s="156"/>
      <c r="Z513" s="156"/>
      <c r="AA513" s="156"/>
      <c r="AB513" s="156"/>
      <c r="AC513" s="156"/>
      <c r="AD513" s="156"/>
      <c r="AE513" s="156"/>
      <c r="AF513" s="156"/>
      <c r="AG513" s="156"/>
      <c r="AH513" s="156"/>
      <c r="AI513" s="157"/>
      <c r="AJ513" s="105"/>
      <c r="AK513" s="105"/>
      <c r="AL513" s="105"/>
      <c r="AM513" s="105"/>
      <c r="AN513" s="157"/>
      <c r="AO513" s="105"/>
      <c r="AP513" s="105"/>
      <c r="AQ513" s="105"/>
      <c r="AR513" s="105"/>
      <c r="AS513" s="105"/>
      <c r="AT513" s="105"/>
      <c r="AU513" s="105"/>
      <c r="AV513" s="105"/>
      <c r="AW513" s="105"/>
      <c r="AX513" s="105"/>
      <c r="AY513" s="105"/>
      <c r="AZ513" s="105"/>
      <c r="BA513" s="105"/>
      <c r="BB513" s="105"/>
      <c r="BC513" s="105"/>
      <c r="BD513" s="105"/>
      <c r="BE513" s="105"/>
      <c r="BF513" s="105"/>
      <c r="BG513" s="105"/>
      <c r="BH513" s="105"/>
      <c r="BI513" s="105"/>
      <c r="BJ513" s="105"/>
      <c r="BK513" s="105"/>
      <c r="BL513" s="105"/>
      <c r="BM513" s="105"/>
      <c r="BN513" s="105"/>
      <c r="BO513" s="105"/>
      <c r="BP513" s="105"/>
      <c r="BQ513" s="105"/>
      <c r="BR513" s="105"/>
      <c r="BS513" s="105"/>
      <c r="BT513" s="105"/>
      <c r="BU513" s="105"/>
      <c r="BV513" s="105"/>
      <c r="BW513" s="105"/>
      <c r="BX513" s="105"/>
      <c r="BY513" s="105"/>
      <c r="BZ513" s="105"/>
      <c r="CA513" s="158"/>
      <c r="CB513" s="158"/>
      <c r="CC513" s="158"/>
      <c r="CD513" s="158"/>
      <c r="CE513" s="158"/>
      <c r="CF513" s="105"/>
      <c r="CG513" s="156"/>
      <c r="CH513" s="156"/>
      <c r="CI513" s="156"/>
      <c r="CJ513" s="156"/>
      <c r="CK513" s="105"/>
      <c r="CL513" s="156"/>
      <c r="CM513" s="156"/>
      <c r="CN513" s="105"/>
    </row>
    <row r="514" ht="9.0" customHeight="1">
      <c r="A514" s="152">
        <f t="shared" si="22"/>
        <v>0</v>
      </c>
      <c r="B514" s="93"/>
      <c r="C514" s="99"/>
      <c r="D514" s="159"/>
      <c r="E514" s="160"/>
      <c r="F514" s="155"/>
      <c r="G514" s="105"/>
      <c r="H514" s="105"/>
      <c r="I514" s="156"/>
      <c r="J514" s="156"/>
      <c r="K514" s="156"/>
      <c r="L514" s="156"/>
      <c r="M514" s="156"/>
      <c r="N514" s="156"/>
      <c r="O514" s="156"/>
      <c r="P514" s="156"/>
      <c r="Q514" s="156"/>
      <c r="R514" s="156"/>
      <c r="S514" s="156"/>
      <c r="T514" s="156"/>
      <c r="U514" s="157"/>
      <c r="V514" s="105"/>
      <c r="W514" s="156"/>
      <c r="X514" s="156"/>
      <c r="Y514" s="156"/>
      <c r="Z514" s="156"/>
      <c r="AA514" s="156"/>
      <c r="AB514" s="156"/>
      <c r="AC514" s="156"/>
      <c r="AD514" s="156"/>
      <c r="AE514" s="156"/>
      <c r="AF514" s="156"/>
      <c r="AG514" s="156"/>
      <c r="AH514" s="156"/>
      <c r="AI514" s="157"/>
      <c r="AJ514" s="105"/>
      <c r="AK514" s="105"/>
      <c r="AL514" s="105"/>
      <c r="AM514" s="105"/>
      <c r="AN514" s="157"/>
      <c r="AO514" s="105"/>
      <c r="AP514" s="105"/>
      <c r="AQ514" s="105"/>
      <c r="AR514" s="105"/>
      <c r="AS514" s="105"/>
      <c r="AT514" s="105"/>
      <c r="AU514" s="105"/>
      <c r="AV514" s="105"/>
      <c r="AW514" s="105"/>
      <c r="AX514" s="105"/>
      <c r="AY514" s="105"/>
      <c r="AZ514" s="105"/>
      <c r="BA514" s="105"/>
      <c r="BB514" s="105"/>
      <c r="BC514" s="105"/>
      <c r="BD514" s="105"/>
      <c r="BE514" s="105"/>
      <c r="BF514" s="105"/>
      <c r="BG514" s="105"/>
      <c r="BH514" s="105"/>
      <c r="BI514" s="105"/>
      <c r="BJ514" s="105"/>
      <c r="BK514" s="105"/>
      <c r="BL514" s="105"/>
      <c r="BM514" s="105"/>
      <c r="BN514" s="105"/>
      <c r="BO514" s="105"/>
      <c r="BP514" s="105"/>
      <c r="BQ514" s="105"/>
      <c r="BR514" s="105"/>
      <c r="BS514" s="105"/>
      <c r="BT514" s="105"/>
      <c r="BU514" s="105"/>
      <c r="BV514" s="105"/>
      <c r="BW514" s="105"/>
      <c r="BX514" s="105"/>
      <c r="BY514" s="105"/>
      <c r="BZ514" s="105"/>
      <c r="CA514" s="158"/>
      <c r="CB514" s="158"/>
      <c r="CC514" s="105" t="str">
        <f>IF($C514="","",AI514*$F$2)</f>
        <v/>
      </c>
      <c r="CD514" s="105" t="str">
        <f>IF($C514="","",U515*$F$2)</f>
        <v/>
      </c>
      <c r="CE514" s="158"/>
      <c r="CF514" s="105"/>
      <c r="CG514" s="156"/>
      <c r="CH514" s="156"/>
      <c r="CI514" s="156"/>
      <c r="CJ514" s="156"/>
      <c r="CK514" s="105"/>
      <c r="CL514" s="156"/>
      <c r="CM514" s="156"/>
      <c r="CN514" s="105"/>
    </row>
    <row r="515" ht="9.0" customHeight="1">
      <c r="A515" s="152">
        <f t="shared" si="22"/>
        <v>0</v>
      </c>
      <c r="B515" s="93"/>
      <c r="C515" s="99"/>
      <c r="D515" s="159"/>
      <c r="E515" s="160"/>
      <c r="F515" s="155"/>
      <c r="G515" s="105"/>
      <c r="H515" s="105"/>
      <c r="I515" s="156"/>
      <c r="J515" s="156"/>
      <c r="K515" s="156"/>
      <c r="L515" s="156"/>
      <c r="M515" s="156"/>
      <c r="N515" s="156"/>
      <c r="O515" s="156"/>
      <c r="P515" s="156"/>
      <c r="Q515" s="156"/>
      <c r="R515" s="156"/>
      <c r="S515" s="156"/>
      <c r="T515" s="156"/>
      <c r="U515" s="157"/>
      <c r="V515" s="105"/>
      <c r="W515" s="156"/>
      <c r="X515" s="156"/>
      <c r="Y515" s="156"/>
      <c r="Z515" s="156"/>
      <c r="AA515" s="156"/>
      <c r="AB515" s="156"/>
      <c r="AC515" s="156"/>
      <c r="AD515" s="156"/>
      <c r="AE515" s="156"/>
      <c r="AF515" s="156"/>
      <c r="AG515" s="156"/>
      <c r="AH515" s="156"/>
      <c r="AI515" s="157"/>
      <c r="AJ515" s="105"/>
      <c r="AK515" s="105"/>
      <c r="AL515" s="105"/>
      <c r="AM515" s="105"/>
      <c r="AN515" s="157"/>
      <c r="AO515" s="105"/>
      <c r="AP515" s="105"/>
      <c r="AQ515" s="105"/>
      <c r="AR515" s="105"/>
      <c r="AS515" s="105"/>
      <c r="AT515" s="105"/>
      <c r="AU515" s="105"/>
      <c r="AV515" s="105"/>
      <c r="AW515" s="105"/>
      <c r="AX515" s="105"/>
      <c r="AY515" s="105"/>
      <c r="AZ515" s="105"/>
      <c r="BA515" s="105"/>
      <c r="BB515" s="105"/>
      <c r="BC515" s="105"/>
      <c r="BD515" s="105"/>
      <c r="BE515" s="105"/>
      <c r="BF515" s="105"/>
      <c r="BG515" s="105"/>
      <c r="BH515" s="105"/>
      <c r="BI515" s="105"/>
      <c r="BJ515" s="105"/>
      <c r="BK515" s="105"/>
      <c r="BL515" s="105"/>
      <c r="BM515" s="105"/>
      <c r="BN515" s="105"/>
      <c r="BO515" s="105"/>
      <c r="BP515" s="105"/>
      <c r="BQ515" s="105"/>
      <c r="BR515" s="105"/>
      <c r="BS515" s="105"/>
      <c r="BT515" s="105"/>
      <c r="BU515" s="105"/>
      <c r="BV515" s="105"/>
      <c r="BW515" s="105"/>
      <c r="BX515" s="105"/>
      <c r="BY515" s="105"/>
      <c r="BZ515" s="105"/>
      <c r="CA515" s="158"/>
      <c r="CB515" s="158"/>
      <c r="CC515" s="158"/>
      <c r="CD515" s="158"/>
      <c r="CE515" s="158"/>
      <c r="CF515" s="105"/>
      <c r="CG515" s="156"/>
      <c r="CH515" s="156"/>
      <c r="CI515" s="156"/>
      <c r="CJ515" s="156"/>
      <c r="CK515" s="105"/>
      <c r="CL515" s="156"/>
      <c r="CM515" s="156"/>
      <c r="CN515" s="105"/>
    </row>
    <row r="516" ht="9.0" customHeight="1">
      <c r="A516" s="152">
        <f t="shared" si="22"/>
        <v>1</v>
      </c>
      <c r="B516" s="93"/>
      <c r="C516" s="99"/>
      <c r="D516" s="159"/>
      <c r="E516" s="160"/>
      <c r="F516" s="155"/>
      <c r="G516" s="105"/>
      <c r="H516" s="105"/>
      <c r="I516" s="156"/>
      <c r="J516" s="156"/>
      <c r="K516" s="156"/>
      <c r="L516" s="156"/>
      <c r="M516" s="156"/>
      <c r="N516" s="156"/>
      <c r="O516" s="156"/>
      <c r="P516" s="156"/>
      <c r="Q516" s="156"/>
      <c r="R516" s="156"/>
      <c r="S516" s="156"/>
      <c r="T516" s="156"/>
      <c r="U516" s="157"/>
      <c r="V516" s="105"/>
      <c r="W516" s="156"/>
      <c r="X516" s="156"/>
      <c r="Y516" s="156"/>
      <c r="Z516" s="156"/>
      <c r="AA516" s="156"/>
      <c r="AB516" s="156"/>
      <c r="AC516" s="156"/>
      <c r="AD516" s="156"/>
      <c r="AE516" s="156"/>
      <c r="AF516" s="156"/>
      <c r="AG516" s="156"/>
      <c r="AH516" s="156"/>
      <c r="AI516" s="157"/>
      <c r="AJ516" s="105"/>
      <c r="AK516" s="105"/>
      <c r="AL516" s="105"/>
      <c r="AM516" s="105"/>
      <c r="AN516" s="157"/>
      <c r="AO516" s="105"/>
      <c r="AP516" s="105"/>
      <c r="AQ516" s="105"/>
      <c r="AR516" s="105"/>
      <c r="AS516" s="105"/>
      <c r="AT516" s="105"/>
      <c r="AU516" s="105"/>
      <c r="AV516" s="105"/>
      <c r="AW516" s="105"/>
      <c r="AX516" s="105"/>
      <c r="AY516" s="105"/>
      <c r="AZ516" s="105"/>
      <c r="BA516" s="105"/>
      <c r="BB516" s="105"/>
      <c r="BC516" s="105"/>
      <c r="BD516" s="105"/>
      <c r="BE516" s="105"/>
      <c r="BF516" s="105"/>
      <c r="BG516" s="105"/>
      <c r="BH516" s="105"/>
      <c r="BI516" s="105"/>
      <c r="BJ516" s="105"/>
      <c r="BK516" s="105"/>
      <c r="BL516" s="105"/>
      <c r="BM516" s="105"/>
      <c r="BN516" s="105"/>
      <c r="BO516" s="105"/>
      <c r="BP516" s="105"/>
      <c r="BQ516" s="105"/>
      <c r="BR516" s="105"/>
      <c r="BS516" s="105"/>
      <c r="BT516" s="105"/>
      <c r="BU516" s="105"/>
      <c r="BV516" s="105"/>
      <c r="BW516" s="105"/>
      <c r="BX516" s="105"/>
      <c r="BY516" s="105"/>
      <c r="BZ516" s="105"/>
      <c r="CA516" s="158"/>
      <c r="CB516" s="158"/>
      <c r="CC516" s="105" t="str">
        <f>IF($C516="","",AI516*$F$2)</f>
        <v/>
      </c>
      <c r="CD516" s="105" t="str">
        <f>IF($C516="","",U517*$F$2)</f>
        <v/>
      </c>
      <c r="CE516" s="158"/>
      <c r="CF516" s="105"/>
      <c r="CG516" s="156"/>
      <c r="CH516" s="156"/>
      <c r="CI516" s="156"/>
      <c r="CJ516" s="156"/>
      <c r="CK516" s="105"/>
      <c r="CL516" s="156"/>
      <c r="CM516" s="156"/>
      <c r="CN516" s="105"/>
    </row>
    <row r="517" ht="9.0" customHeight="1">
      <c r="A517" s="152">
        <f t="shared" si="22"/>
        <v>1</v>
      </c>
      <c r="B517" s="93"/>
      <c r="C517" s="99"/>
      <c r="D517" s="159"/>
      <c r="E517" s="160"/>
      <c r="F517" s="155"/>
      <c r="G517" s="105"/>
      <c r="H517" s="105"/>
      <c r="I517" s="156"/>
      <c r="J517" s="156"/>
      <c r="K517" s="156"/>
      <c r="L517" s="156"/>
      <c r="M517" s="156"/>
      <c r="N517" s="156"/>
      <c r="O517" s="156"/>
      <c r="P517" s="156"/>
      <c r="Q517" s="156"/>
      <c r="R517" s="156"/>
      <c r="S517" s="156"/>
      <c r="T517" s="156"/>
      <c r="U517" s="157"/>
      <c r="V517" s="105"/>
      <c r="W517" s="156"/>
      <c r="X517" s="156"/>
      <c r="Y517" s="156"/>
      <c r="Z517" s="156"/>
      <c r="AA517" s="156"/>
      <c r="AB517" s="156"/>
      <c r="AC517" s="156"/>
      <c r="AD517" s="156"/>
      <c r="AE517" s="156"/>
      <c r="AF517" s="156"/>
      <c r="AG517" s="156"/>
      <c r="AH517" s="156"/>
      <c r="AI517" s="157"/>
      <c r="AJ517" s="105"/>
      <c r="AK517" s="105"/>
      <c r="AL517" s="105"/>
      <c r="AM517" s="105"/>
      <c r="AN517" s="157"/>
      <c r="AO517" s="105"/>
      <c r="AP517" s="105"/>
      <c r="AQ517" s="105"/>
      <c r="AR517" s="105"/>
      <c r="AS517" s="105"/>
      <c r="AT517" s="105"/>
      <c r="AU517" s="105"/>
      <c r="AV517" s="105"/>
      <c r="AW517" s="105"/>
      <c r="AX517" s="105"/>
      <c r="AY517" s="105"/>
      <c r="AZ517" s="105"/>
      <c r="BA517" s="105"/>
      <c r="BB517" s="105"/>
      <c r="BC517" s="105"/>
      <c r="BD517" s="105"/>
      <c r="BE517" s="105"/>
      <c r="BF517" s="105"/>
      <c r="BG517" s="105"/>
      <c r="BH517" s="105"/>
      <c r="BI517" s="105"/>
      <c r="BJ517" s="105"/>
      <c r="BK517" s="105"/>
      <c r="BL517" s="105"/>
      <c r="BM517" s="105"/>
      <c r="BN517" s="105"/>
      <c r="BO517" s="105"/>
      <c r="BP517" s="105"/>
      <c r="BQ517" s="105"/>
      <c r="BR517" s="105"/>
      <c r="BS517" s="105"/>
      <c r="BT517" s="105"/>
      <c r="BU517" s="105"/>
      <c r="BV517" s="105"/>
      <c r="BW517" s="105"/>
      <c r="BX517" s="105"/>
      <c r="BY517" s="105"/>
      <c r="BZ517" s="105"/>
      <c r="CA517" s="158"/>
      <c r="CB517" s="158"/>
      <c r="CC517" s="158"/>
      <c r="CD517" s="158"/>
      <c r="CE517" s="158"/>
      <c r="CF517" s="105"/>
      <c r="CG517" s="156"/>
      <c r="CH517" s="156"/>
      <c r="CI517" s="156"/>
      <c r="CJ517" s="156"/>
      <c r="CK517" s="105"/>
      <c r="CL517" s="156"/>
      <c r="CM517" s="156"/>
      <c r="CN517" s="105"/>
    </row>
    <row r="518" ht="9.0" customHeight="1">
      <c r="A518" s="152">
        <f t="shared" si="22"/>
        <v>0</v>
      </c>
      <c r="B518" s="93"/>
      <c r="C518" s="99"/>
      <c r="D518" s="159"/>
      <c r="E518" s="160"/>
      <c r="F518" s="155"/>
      <c r="G518" s="105"/>
      <c r="H518" s="105"/>
      <c r="I518" s="156"/>
      <c r="J518" s="156"/>
      <c r="K518" s="156"/>
      <c r="L518" s="156"/>
      <c r="M518" s="156"/>
      <c r="N518" s="156"/>
      <c r="O518" s="156"/>
      <c r="P518" s="156"/>
      <c r="Q518" s="156"/>
      <c r="R518" s="156"/>
      <c r="S518" s="156"/>
      <c r="T518" s="156"/>
      <c r="U518" s="157"/>
      <c r="V518" s="105"/>
      <c r="W518" s="156"/>
      <c r="X518" s="156"/>
      <c r="Y518" s="156"/>
      <c r="Z518" s="156"/>
      <c r="AA518" s="156"/>
      <c r="AB518" s="156"/>
      <c r="AC518" s="156"/>
      <c r="AD518" s="156"/>
      <c r="AE518" s="156"/>
      <c r="AF518" s="156"/>
      <c r="AG518" s="156"/>
      <c r="AH518" s="156"/>
      <c r="AI518" s="157"/>
      <c r="AJ518" s="105"/>
      <c r="AK518" s="105"/>
      <c r="AL518" s="105"/>
      <c r="AM518" s="105"/>
      <c r="AN518" s="157"/>
      <c r="AO518" s="105"/>
      <c r="AP518" s="105"/>
      <c r="AQ518" s="105"/>
      <c r="AR518" s="105"/>
      <c r="AS518" s="105"/>
      <c r="AT518" s="105"/>
      <c r="AU518" s="105"/>
      <c r="AV518" s="105"/>
      <c r="AW518" s="105"/>
      <c r="AX518" s="105"/>
      <c r="AY518" s="105"/>
      <c r="AZ518" s="105"/>
      <c r="BA518" s="105"/>
      <c r="BB518" s="105"/>
      <c r="BC518" s="105"/>
      <c r="BD518" s="105"/>
      <c r="BE518" s="105"/>
      <c r="BF518" s="105"/>
      <c r="BG518" s="105"/>
      <c r="BH518" s="105"/>
      <c r="BI518" s="105"/>
      <c r="BJ518" s="105"/>
      <c r="BK518" s="105"/>
      <c r="BL518" s="105"/>
      <c r="BM518" s="105"/>
      <c r="BN518" s="105"/>
      <c r="BO518" s="105"/>
      <c r="BP518" s="105"/>
      <c r="BQ518" s="105"/>
      <c r="BR518" s="105"/>
      <c r="BS518" s="105"/>
      <c r="BT518" s="105"/>
      <c r="BU518" s="105"/>
      <c r="BV518" s="105"/>
      <c r="BW518" s="105"/>
      <c r="BX518" s="105"/>
      <c r="BY518" s="105"/>
      <c r="BZ518" s="105"/>
      <c r="CA518" s="158"/>
      <c r="CB518" s="158"/>
      <c r="CC518" s="105" t="str">
        <f>IF($C518="","",AI518*$F$2)</f>
        <v/>
      </c>
      <c r="CD518" s="105" t="str">
        <f>IF($C518="","",U519*$F$2)</f>
        <v/>
      </c>
      <c r="CE518" s="158"/>
      <c r="CF518" s="105"/>
      <c r="CG518" s="156"/>
      <c r="CH518" s="156"/>
      <c r="CI518" s="156"/>
      <c r="CJ518" s="156"/>
      <c r="CK518" s="105"/>
      <c r="CL518" s="156"/>
      <c r="CM518" s="156"/>
      <c r="CN518" s="105"/>
    </row>
    <row r="519" ht="9.0" customHeight="1">
      <c r="A519" s="152">
        <f t="shared" si="22"/>
        <v>0</v>
      </c>
      <c r="B519" s="93"/>
      <c r="C519" s="99"/>
      <c r="D519" s="159"/>
      <c r="E519" s="160"/>
      <c r="F519" s="155"/>
      <c r="G519" s="105"/>
      <c r="H519" s="105"/>
      <c r="I519" s="156"/>
      <c r="J519" s="156"/>
      <c r="K519" s="156"/>
      <c r="L519" s="156"/>
      <c r="M519" s="156"/>
      <c r="N519" s="156"/>
      <c r="O519" s="156"/>
      <c r="P519" s="156"/>
      <c r="Q519" s="156"/>
      <c r="R519" s="156"/>
      <c r="S519" s="156"/>
      <c r="T519" s="156"/>
      <c r="U519" s="157"/>
      <c r="V519" s="105"/>
      <c r="W519" s="156"/>
      <c r="X519" s="156"/>
      <c r="Y519" s="156"/>
      <c r="Z519" s="156"/>
      <c r="AA519" s="156"/>
      <c r="AB519" s="156"/>
      <c r="AC519" s="156"/>
      <c r="AD519" s="156"/>
      <c r="AE519" s="156"/>
      <c r="AF519" s="156"/>
      <c r="AG519" s="156"/>
      <c r="AH519" s="156"/>
      <c r="AI519" s="157"/>
      <c r="AJ519" s="105"/>
      <c r="AK519" s="105"/>
      <c r="AL519" s="105"/>
      <c r="AM519" s="105"/>
      <c r="AN519" s="157"/>
      <c r="AO519" s="105"/>
      <c r="AP519" s="105"/>
      <c r="AQ519" s="105"/>
      <c r="AR519" s="105"/>
      <c r="AS519" s="105"/>
      <c r="AT519" s="105"/>
      <c r="AU519" s="105"/>
      <c r="AV519" s="105"/>
      <c r="AW519" s="105"/>
      <c r="AX519" s="105"/>
      <c r="AY519" s="105"/>
      <c r="AZ519" s="105"/>
      <c r="BA519" s="105"/>
      <c r="BB519" s="105"/>
      <c r="BC519" s="105"/>
      <c r="BD519" s="105"/>
      <c r="BE519" s="105"/>
      <c r="BF519" s="105"/>
      <c r="BG519" s="105"/>
      <c r="BH519" s="105"/>
      <c r="BI519" s="105"/>
      <c r="BJ519" s="105"/>
      <c r="BK519" s="105"/>
      <c r="BL519" s="105"/>
      <c r="BM519" s="105"/>
      <c r="BN519" s="105"/>
      <c r="BO519" s="105"/>
      <c r="BP519" s="105"/>
      <c r="BQ519" s="105"/>
      <c r="BR519" s="105"/>
      <c r="BS519" s="105"/>
      <c r="BT519" s="105"/>
      <c r="BU519" s="105"/>
      <c r="BV519" s="105"/>
      <c r="BW519" s="105"/>
      <c r="BX519" s="105"/>
      <c r="BY519" s="105"/>
      <c r="BZ519" s="105"/>
      <c r="CA519" s="158"/>
      <c r="CB519" s="158"/>
      <c r="CC519" s="158"/>
      <c r="CD519" s="158"/>
      <c r="CE519" s="158"/>
      <c r="CF519" s="105"/>
      <c r="CG519" s="156"/>
      <c r="CH519" s="156"/>
      <c r="CI519" s="156"/>
      <c r="CJ519" s="156"/>
      <c r="CK519" s="105"/>
      <c r="CL519" s="156"/>
      <c r="CM519" s="156"/>
      <c r="CN519" s="105"/>
    </row>
    <row r="520" ht="9.0" customHeight="1">
      <c r="A520" s="152">
        <f t="shared" si="22"/>
        <v>1</v>
      </c>
      <c r="B520" s="93"/>
      <c r="C520" s="99"/>
      <c r="D520" s="159"/>
      <c r="E520" s="160"/>
      <c r="F520" s="155"/>
      <c r="G520" s="105"/>
      <c r="H520" s="105"/>
      <c r="I520" s="156"/>
      <c r="J520" s="156"/>
      <c r="K520" s="156"/>
      <c r="L520" s="156"/>
      <c r="M520" s="156"/>
      <c r="N520" s="156"/>
      <c r="O520" s="156"/>
      <c r="P520" s="156"/>
      <c r="Q520" s="156"/>
      <c r="R520" s="156"/>
      <c r="S520" s="156"/>
      <c r="T520" s="156"/>
      <c r="U520" s="157"/>
      <c r="V520" s="105"/>
      <c r="W520" s="156"/>
      <c r="X520" s="156"/>
      <c r="Y520" s="156"/>
      <c r="Z520" s="156"/>
      <c r="AA520" s="156"/>
      <c r="AB520" s="156"/>
      <c r="AC520" s="156"/>
      <c r="AD520" s="156"/>
      <c r="AE520" s="156"/>
      <c r="AF520" s="156"/>
      <c r="AG520" s="156"/>
      <c r="AH520" s="156"/>
      <c r="AI520" s="157"/>
      <c r="AJ520" s="105"/>
      <c r="AK520" s="105"/>
      <c r="AL520" s="105"/>
      <c r="AM520" s="105"/>
      <c r="AN520" s="157"/>
      <c r="AO520" s="105"/>
      <c r="AP520" s="105"/>
      <c r="AQ520" s="105"/>
      <c r="AR520" s="105"/>
      <c r="AS520" s="105"/>
      <c r="AT520" s="105"/>
      <c r="AU520" s="105"/>
      <c r="AV520" s="105"/>
      <c r="AW520" s="105"/>
      <c r="AX520" s="105"/>
      <c r="AY520" s="105"/>
      <c r="AZ520" s="105"/>
      <c r="BA520" s="105"/>
      <c r="BB520" s="105"/>
      <c r="BC520" s="105"/>
      <c r="BD520" s="105"/>
      <c r="BE520" s="105"/>
      <c r="BF520" s="105"/>
      <c r="BG520" s="105"/>
      <c r="BH520" s="105"/>
      <c r="BI520" s="105"/>
      <c r="BJ520" s="105"/>
      <c r="BK520" s="105"/>
      <c r="BL520" s="105"/>
      <c r="BM520" s="105"/>
      <c r="BN520" s="105"/>
      <c r="BO520" s="105"/>
      <c r="BP520" s="105"/>
      <c r="BQ520" s="105"/>
      <c r="BR520" s="105"/>
      <c r="BS520" s="105"/>
      <c r="BT520" s="105"/>
      <c r="BU520" s="105"/>
      <c r="BV520" s="105"/>
      <c r="BW520" s="105"/>
      <c r="BX520" s="105"/>
      <c r="BY520" s="105"/>
      <c r="BZ520" s="105"/>
      <c r="CA520" s="158"/>
      <c r="CB520" s="158"/>
      <c r="CC520" s="105" t="str">
        <f>IF($C520="","",AI520*$F$2)</f>
        <v/>
      </c>
      <c r="CD520" s="105" t="str">
        <f>IF($C520="","",U521*$F$2)</f>
        <v/>
      </c>
      <c r="CE520" s="158"/>
      <c r="CF520" s="105"/>
      <c r="CG520" s="156"/>
      <c r="CH520" s="156"/>
      <c r="CI520" s="156"/>
      <c r="CJ520" s="156"/>
      <c r="CK520" s="105"/>
      <c r="CL520" s="156"/>
      <c r="CM520" s="156"/>
      <c r="CN520" s="105"/>
    </row>
    <row r="521" ht="9.0" customHeight="1">
      <c r="A521" s="152">
        <f t="shared" si="22"/>
        <v>1</v>
      </c>
      <c r="B521" s="93"/>
      <c r="C521" s="99"/>
      <c r="D521" s="159"/>
      <c r="E521" s="160"/>
      <c r="F521" s="155"/>
      <c r="G521" s="105"/>
      <c r="H521" s="105"/>
      <c r="I521" s="156"/>
      <c r="J521" s="156"/>
      <c r="K521" s="156"/>
      <c r="L521" s="156"/>
      <c r="M521" s="156"/>
      <c r="N521" s="156"/>
      <c r="O521" s="156"/>
      <c r="P521" s="156"/>
      <c r="Q521" s="156"/>
      <c r="R521" s="156"/>
      <c r="S521" s="156"/>
      <c r="T521" s="156"/>
      <c r="U521" s="157"/>
      <c r="V521" s="105"/>
      <c r="W521" s="156"/>
      <c r="X521" s="156"/>
      <c r="Y521" s="156"/>
      <c r="Z521" s="156"/>
      <c r="AA521" s="156"/>
      <c r="AB521" s="156"/>
      <c r="AC521" s="156"/>
      <c r="AD521" s="156"/>
      <c r="AE521" s="156"/>
      <c r="AF521" s="156"/>
      <c r="AG521" s="156"/>
      <c r="AH521" s="156"/>
      <c r="AI521" s="157"/>
      <c r="AJ521" s="105"/>
      <c r="AK521" s="105"/>
      <c r="AL521" s="105"/>
      <c r="AM521" s="105"/>
      <c r="AN521" s="157"/>
      <c r="AO521" s="105"/>
      <c r="AP521" s="105"/>
      <c r="AQ521" s="105"/>
      <c r="AR521" s="105"/>
      <c r="AS521" s="105"/>
      <c r="AT521" s="105"/>
      <c r="AU521" s="105"/>
      <c r="AV521" s="105"/>
      <c r="AW521" s="105"/>
      <c r="AX521" s="105"/>
      <c r="AY521" s="105"/>
      <c r="AZ521" s="105"/>
      <c r="BA521" s="105"/>
      <c r="BB521" s="105"/>
      <c r="BC521" s="105"/>
      <c r="BD521" s="105"/>
      <c r="BE521" s="105"/>
      <c r="BF521" s="105"/>
      <c r="BG521" s="105"/>
      <c r="BH521" s="105"/>
      <c r="BI521" s="105"/>
      <c r="BJ521" s="105"/>
      <c r="BK521" s="105"/>
      <c r="BL521" s="105"/>
      <c r="BM521" s="105"/>
      <c r="BN521" s="105"/>
      <c r="BO521" s="105"/>
      <c r="BP521" s="105"/>
      <c r="BQ521" s="105"/>
      <c r="BR521" s="105"/>
      <c r="BS521" s="105"/>
      <c r="BT521" s="105"/>
      <c r="BU521" s="105"/>
      <c r="BV521" s="105"/>
      <c r="BW521" s="105"/>
      <c r="BX521" s="105"/>
      <c r="BY521" s="105"/>
      <c r="BZ521" s="105"/>
      <c r="CA521" s="158"/>
      <c r="CB521" s="158"/>
      <c r="CC521" s="158"/>
      <c r="CD521" s="158"/>
      <c r="CE521" s="158"/>
      <c r="CF521" s="105"/>
      <c r="CG521" s="156"/>
      <c r="CH521" s="156"/>
      <c r="CI521" s="156"/>
      <c r="CJ521" s="156"/>
      <c r="CK521" s="105"/>
      <c r="CL521" s="156"/>
      <c r="CM521" s="156"/>
      <c r="CN521" s="105"/>
    </row>
    <row r="522" ht="9.0" customHeight="1">
      <c r="A522" s="152">
        <f t="shared" si="22"/>
        <v>0</v>
      </c>
      <c r="B522" s="93"/>
      <c r="C522" s="99"/>
      <c r="D522" s="159"/>
      <c r="E522" s="160"/>
      <c r="F522" s="155"/>
      <c r="G522" s="105"/>
      <c r="H522" s="105"/>
      <c r="I522" s="156"/>
      <c r="J522" s="156"/>
      <c r="K522" s="156"/>
      <c r="L522" s="156"/>
      <c r="M522" s="156"/>
      <c r="N522" s="156"/>
      <c r="O522" s="156"/>
      <c r="P522" s="156"/>
      <c r="Q522" s="156"/>
      <c r="R522" s="156"/>
      <c r="S522" s="156"/>
      <c r="T522" s="156"/>
      <c r="U522" s="157"/>
      <c r="V522" s="105"/>
      <c r="W522" s="156"/>
      <c r="X522" s="156"/>
      <c r="Y522" s="156"/>
      <c r="Z522" s="156"/>
      <c r="AA522" s="156"/>
      <c r="AB522" s="156"/>
      <c r="AC522" s="156"/>
      <c r="AD522" s="156"/>
      <c r="AE522" s="156"/>
      <c r="AF522" s="156"/>
      <c r="AG522" s="156"/>
      <c r="AH522" s="156"/>
      <c r="AI522" s="157"/>
      <c r="AJ522" s="105"/>
      <c r="AK522" s="105"/>
      <c r="AL522" s="105"/>
      <c r="AM522" s="105"/>
      <c r="AN522" s="157"/>
      <c r="AO522" s="105"/>
      <c r="AP522" s="105"/>
      <c r="AQ522" s="105"/>
      <c r="AR522" s="105"/>
      <c r="AS522" s="105"/>
      <c r="AT522" s="105"/>
      <c r="AU522" s="105"/>
      <c r="AV522" s="105"/>
      <c r="AW522" s="105"/>
      <c r="AX522" s="105"/>
      <c r="AY522" s="105"/>
      <c r="AZ522" s="105"/>
      <c r="BA522" s="105"/>
      <c r="BB522" s="105"/>
      <c r="BC522" s="105"/>
      <c r="BD522" s="105"/>
      <c r="BE522" s="105"/>
      <c r="BF522" s="105"/>
      <c r="BG522" s="105"/>
      <c r="BH522" s="105"/>
      <c r="BI522" s="105"/>
      <c r="BJ522" s="105"/>
      <c r="BK522" s="105"/>
      <c r="BL522" s="105"/>
      <c r="BM522" s="105"/>
      <c r="BN522" s="105"/>
      <c r="BO522" s="105"/>
      <c r="BP522" s="105"/>
      <c r="BQ522" s="105"/>
      <c r="BR522" s="105"/>
      <c r="BS522" s="105"/>
      <c r="BT522" s="105"/>
      <c r="BU522" s="105"/>
      <c r="BV522" s="105"/>
      <c r="BW522" s="105"/>
      <c r="BX522" s="105"/>
      <c r="BY522" s="105"/>
      <c r="BZ522" s="105"/>
      <c r="CA522" s="158"/>
      <c r="CB522" s="158"/>
      <c r="CC522" s="105" t="str">
        <f>IF($C522="","",AI522*$F$2)</f>
        <v/>
      </c>
      <c r="CD522" s="105" t="str">
        <f>IF($C522="","",U523*$F$2)</f>
        <v/>
      </c>
      <c r="CE522" s="158"/>
      <c r="CF522" s="105"/>
      <c r="CG522" s="156"/>
      <c r="CH522" s="156"/>
      <c r="CI522" s="156"/>
      <c r="CJ522" s="156"/>
      <c r="CK522" s="105"/>
      <c r="CL522" s="156"/>
      <c r="CM522" s="156"/>
      <c r="CN522" s="105"/>
    </row>
    <row r="523" ht="9.0" customHeight="1">
      <c r="A523" s="152">
        <f t="shared" si="22"/>
        <v>0</v>
      </c>
      <c r="B523" s="93"/>
      <c r="C523" s="99"/>
      <c r="D523" s="159"/>
      <c r="E523" s="160"/>
      <c r="F523" s="155"/>
      <c r="G523" s="105"/>
      <c r="H523" s="105"/>
      <c r="I523" s="156"/>
      <c r="J523" s="156"/>
      <c r="K523" s="156"/>
      <c r="L523" s="156"/>
      <c r="M523" s="156"/>
      <c r="N523" s="156"/>
      <c r="O523" s="156"/>
      <c r="P523" s="156"/>
      <c r="Q523" s="156"/>
      <c r="R523" s="156"/>
      <c r="S523" s="156"/>
      <c r="T523" s="156"/>
      <c r="U523" s="157"/>
      <c r="V523" s="105"/>
      <c r="W523" s="156"/>
      <c r="X523" s="156"/>
      <c r="Y523" s="156"/>
      <c r="Z523" s="156"/>
      <c r="AA523" s="156"/>
      <c r="AB523" s="156"/>
      <c r="AC523" s="156"/>
      <c r="AD523" s="156"/>
      <c r="AE523" s="156"/>
      <c r="AF523" s="156"/>
      <c r="AG523" s="156"/>
      <c r="AH523" s="156"/>
      <c r="AI523" s="157"/>
      <c r="AJ523" s="105"/>
      <c r="AK523" s="105"/>
      <c r="AL523" s="105"/>
      <c r="AM523" s="105"/>
      <c r="AN523" s="157"/>
      <c r="AO523" s="105"/>
      <c r="AP523" s="105"/>
      <c r="AQ523" s="105"/>
      <c r="AR523" s="105"/>
      <c r="AS523" s="105"/>
      <c r="AT523" s="105"/>
      <c r="AU523" s="105"/>
      <c r="AV523" s="105"/>
      <c r="AW523" s="105"/>
      <c r="AX523" s="105"/>
      <c r="AY523" s="105"/>
      <c r="AZ523" s="105"/>
      <c r="BA523" s="105"/>
      <c r="BB523" s="105"/>
      <c r="BC523" s="105"/>
      <c r="BD523" s="105"/>
      <c r="BE523" s="105"/>
      <c r="BF523" s="105"/>
      <c r="BG523" s="105"/>
      <c r="BH523" s="105"/>
      <c r="BI523" s="105"/>
      <c r="BJ523" s="105"/>
      <c r="BK523" s="105"/>
      <c r="BL523" s="105"/>
      <c r="BM523" s="105"/>
      <c r="BN523" s="105"/>
      <c r="BO523" s="105"/>
      <c r="BP523" s="105"/>
      <c r="BQ523" s="105"/>
      <c r="BR523" s="105"/>
      <c r="BS523" s="105"/>
      <c r="BT523" s="105"/>
      <c r="BU523" s="105"/>
      <c r="BV523" s="105"/>
      <c r="BW523" s="105"/>
      <c r="BX523" s="105"/>
      <c r="BY523" s="105"/>
      <c r="BZ523" s="105"/>
      <c r="CA523" s="158"/>
      <c r="CB523" s="158"/>
      <c r="CC523" s="158"/>
      <c r="CD523" s="158"/>
      <c r="CE523" s="158"/>
      <c r="CF523" s="105"/>
      <c r="CG523" s="156"/>
      <c r="CH523" s="156"/>
      <c r="CI523" s="156"/>
      <c r="CJ523" s="156"/>
      <c r="CK523" s="105"/>
      <c r="CL523" s="156"/>
      <c r="CM523" s="156"/>
      <c r="CN523" s="105"/>
    </row>
    <row r="524" ht="9.0" customHeight="1">
      <c r="A524" s="152">
        <f t="shared" si="22"/>
        <v>1</v>
      </c>
      <c r="B524" s="93"/>
      <c r="C524" s="99"/>
      <c r="D524" s="159"/>
      <c r="E524" s="160"/>
      <c r="F524" s="155"/>
      <c r="G524" s="105"/>
      <c r="H524" s="105"/>
      <c r="I524" s="156"/>
      <c r="J524" s="156"/>
      <c r="K524" s="156"/>
      <c r="L524" s="156"/>
      <c r="M524" s="156"/>
      <c r="N524" s="156"/>
      <c r="O524" s="156"/>
      <c r="P524" s="156"/>
      <c r="Q524" s="156"/>
      <c r="R524" s="156"/>
      <c r="S524" s="156"/>
      <c r="T524" s="156"/>
      <c r="U524" s="157"/>
      <c r="V524" s="105"/>
      <c r="W524" s="156"/>
      <c r="X524" s="156"/>
      <c r="Y524" s="156"/>
      <c r="Z524" s="156"/>
      <c r="AA524" s="156"/>
      <c r="AB524" s="156"/>
      <c r="AC524" s="156"/>
      <c r="AD524" s="156"/>
      <c r="AE524" s="156"/>
      <c r="AF524" s="156"/>
      <c r="AG524" s="156"/>
      <c r="AH524" s="156"/>
      <c r="AI524" s="157"/>
      <c r="AJ524" s="105"/>
      <c r="AK524" s="105"/>
      <c r="AL524" s="105"/>
      <c r="AM524" s="105"/>
      <c r="AN524" s="157"/>
      <c r="AO524" s="105"/>
      <c r="AP524" s="105"/>
      <c r="AQ524" s="105"/>
      <c r="AR524" s="105"/>
      <c r="AS524" s="105"/>
      <c r="AT524" s="105"/>
      <c r="AU524" s="105"/>
      <c r="AV524" s="105"/>
      <c r="AW524" s="105"/>
      <c r="AX524" s="105"/>
      <c r="AY524" s="105"/>
      <c r="AZ524" s="105"/>
      <c r="BA524" s="105"/>
      <c r="BB524" s="105"/>
      <c r="BC524" s="105"/>
      <c r="BD524" s="105"/>
      <c r="BE524" s="105"/>
      <c r="BF524" s="105"/>
      <c r="BG524" s="105"/>
      <c r="BH524" s="105"/>
      <c r="BI524" s="105"/>
      <c r="BJ524" s="105"/>
      <c r="BK524" s="105"/>
      <c r="BL524" s="105"/>
      <c r="BM524" s="105"/>
      <c r="BN524" s="105"/>
      <c r="BO524" s="105"/>
      <c r="BP524" s="105"/>
      <c r="BQ524" s="105"/>
      <c r="BR524" s="105"/>
      <c r="BS524" s="105"/>
      <c r="BT524" s="105"/>
      <c r="BU524" s="105"/>
      <c r="BV524" s="105"/>
      <c r="BW524" s="105"/>
      <c r="BX524" s="105"/>
      <c r="BY524" s="105"/>
      <c r="BZ524" s="105"/>
      <c r="CA524" s="158"/>
      <c r="CB524" s="158"/>
      <c r="CC524" s="105" t="str">
        <f>IF($C524="","",AI524*$F$2)</f>
        <v/>
      </c>
      <c r="CD524" s="105" t="str">
        <f>IF($C524="","",U525*$F$2)</f>
        <v/>
      </c>
      <c r="CE524" s="158"/>
      <c r="CF524" s="105"/>
      <c r="CG524" s="156"/>
      <c r="CH524" s="156"/>
      <c r="CI524" s="156"/>
      <c r="CJ524" s="156"/>
      <c r="CK524" s="105"/>
      <c r="CL524" s="156"/>
      <c r="CM524" s="156"/>
      <c r="CN524" s="105"/>
    </row>
    <row r="525" ht="9.0" customHeight="1">
      <c r="A525" s="152">
        <f t="shared" si="22"/>
        <v>1</v>
      </c>
      <c r="B525" s="93"/>
      <c r="C525" s="99"/>
      <c r="D525" s="159"/>
      <c r="E525" s="160"/>
      <c r="F525" s="155"/>
      <c r="G525" s="105"/>
      <c r="H525" s="105"/>
      <c r="I525" s="156"/>
      <c r="J525" s="156"/>
      <c r="K525" s="156"/>
      <c r="L525" s="156"/>
      <c r="M525" s="156"/>
      <c r="N525" s="156"/>
      <c r="O525" s="156"/>
      <c r="P525" s="156"/>
      <c r="Q525" s="156"/>
      <c r="R525" s="156"/>
      <c r="S525" s="156"/>
      <c r="T525" s="156"/>
      <c r="U525" s="157"/>
      <c r="V525" s="105"/>
      <c r="W525" s="156"/>
      <c r="X525" s="156"/>
      <c r="Y525" s="156"/>
      <c r="Z525" s="156"/>
      <c r="AA525" s="156"/>
      <c r="AB525" s="156"/>
      <c r="AC525" s="156"/>
      <c r="AD525" s="156"/>
      <c r="AE525" s="156"/>
      <c r="AF525" s="156"/>
      <c r="AG525" s="156"/>
      <c r="AH525" s="156"/>
      <c r="AI525" s="157"/>
      <c r="AJ525" s="105"/>
      <c r="AK525" s="105"/>
      <c r="AL525" s="105"/>
      <c r="AM525" s="105"/>
      <c r="AN525" s="157"/>
      <c r="AO525" s="105"/>
      <c r="AP525" s="105"/>
      <c r="AQ525" s="105"/>
      <c r="AR525" s="105"/>
      <c r="AS525" s="105"/>
      <c r="AT525" s="105"/>
      <c r="AU525" s="105"/>
      <c r="AV525" s="105"/>
      <c r="AW525" s="105"/>
      <c r="AX525" s="105"/>
      <c r="AY525" s="105"/>
      <c r="AZ525" s="105"/>
      <c r="BA525" s="105"/>
      <c r="BB525" s="105"/>
      <c r="BC525" s="105"/>
      <c r="BD525" s="105"/>
      <c r="BE525" s="105"/>
      <c r="BF525" s="105"/>
      <c r="BG525" s="105"/>
      <c r="BH525" s="105"/>
      <c r="BI525" s="105"/>
      <c r="BJ525" s="105"/>
      <c r="BK525" s="105"/>
      <c r="BL525" s="105"/>
      <c r="BM525" s="105"/>
      <c r="BN525" s="105"/>
      <c r="BO525" s="105"/>
      <c r="BP525" s="105"/>
      <c r="BQ525" s="105"/>
      <c r="BR525" s="105"/>
      <c r="BS525" s="105"/>
      <c r="BT525" s="105"/>
      <c r="BU525" s="105"/>
      <c r="BV525" s="105"/>
      <c r="BW525" s="105"/>
      <c r="BX525" s="105"/>
      <c r="BY525" s="105"/>
      <c r="BZ525" s="105"/>
      <c r="CA525" s="158"/>
      <c r="CB525" s="158"/>
      <c r="CC525" s="158"/>
      <c r="CD525" s="158"/>
      <c r="CE525" s="158"/>
      <c r="CF525" s="105"/>
      <c r="CG525" s="156"/>
      <c r="CH525" s="156"/>
      <c r="CI525" s="156"/>
      <c r="CJ525" s="156"/>
      <c r="CK525" s="105"/>
      <c r="CL525" s="156"/>
      <c r="CM525" s="156"/>
      <c r="CN525" s="105"/>
    </row>
    <row r="526" ht="9.0" customHeight="1">
      <c r="A526" s="152">
        <f t="shared" si="22"/>
        <v>0</v>
      </c>
      <c r="B526" s="93"/>
      <c r="C526" s="99"/>
      <c r="D526" s="159"/>
      <c r="E526" s="160"/>
      <c r="F526" s="155"/>
      <c r="G526" s="105"/>
      <c r="H526" s="105"/>
      <c r="I526" s="156"/>
      <c r="J526" s="156"/>
      <c r="K526" s="156"/>
      <c r="L526" s="156"/>
      <c r="M526" s="156"/>
      <c r="N526" s="156"/>
      <c r="O526" s="156"/>
      <c r="P526" s="156"/>
      <c r="Q526" s="156"/>
      <c r="R526" s="156"/>
      <c r="S526" s="156"/>
      <c r="T526" s="156"/>
      <c r="U526" s="157"/>
      <c r="V526" s="105"/>
      <c r="W526" s="156"/>
      <c r="X526" s="156"/>
      <c r="Y526" s="156"/>
      <c r="Z526" s="156"/>
      <c r="AA526" s="156"/>
      <c r="AB526" s="156"/>
      <c r="AC526" s="156"/>
      <c r="AD526" s="156"/>
      <c r="AE526" s="156"/>
      <c r="AF526" s="156"/>
      <c r="AG526" s="156"/>
      <c r="AH526" s="156"/>
      <c r="AI526" s="157"/>
      <c r="AJ526" s="105"/>
      <c r="AK526" s="105"/>
      <c r="AL526" s="105"/>
      <c r="AM526" s="105"/>
      <c r="AN526" s="157"/>
      <c r="AO526" s="105"/>
      <c r="AP526" s="105"/>
      <c r="AQ526" s="105"/>
      <c r="AR526" s="105"/>
      <c r="AS526" s="105"/>
      <c r="AT526" s="105"/>
      <c r="AU526" s="105"/>
      <c r="AV526" s="105"/>
      <c r="AW526" s="105"/>
      <c r="AX526" s="105"/>
      <c r="AY526" s="105"/>
      <c r="AZ526" s="105"/>
      <c r="BA526" s="105"/>
      <c r="BB526" s="105"/>
      <c r="BC526" s="105"/>
      <c r="BD526" s="105"/>
      <c r="BE526" s="105"/>
      <c r="BF526" s="105"/>
      <c r="BG526" s="105"/>
      <c r="BH526" s="105"/>
      <c r="BI526" s="105"/>
      <c r="BJ526" s="105"/>
      <c r="BK526" s="105"/>
      <c r="BL526" s="105"/>
      <c r="BM526" s="105"/>
      <c r="BN526" s="105"/>
      <c r="BO526" s="105"/>
      <c r="BP526" s="105"/>
      <c r="BQ526" s="105"/>
      <c r="BR526" s="105"/>
      <c r="BS526" s="105"/>
      <c r="BT526" s="105"/>
      <c r="BU526" s="105"/>
      <c r="BV526" s="105"/>
      <c r="BW526" s="105"/>
      <c r="BX526" s="105"/>
      <c r="BY526" s="105"/>
      <c r="BZ526" s="105"/>
      <c r="CA526" s="158"/>
      <c r="CB526" s="158"/>
      <c r="CC526" s="105" t="str">
        <f>IF($C526="","",AI526*$F$2)</f>
        <v/>
      </c>
      <c r="CD526" s="105" t="str">
        <f>IF($C526="","",U527*$F$2)</f>
        <v/>
      </c>
      <c r="CE526" s="158"/>
      <c r="CF526" s="105"/>
      <c r="CG526" s="156"/>
      <c r="CH526" s="156"/>
      <c r="CI526" s="156"/>
      <c r="CJ526" s="156"/>
      <c r="CK526" s="105"/>
      <c r="CL526" s="156"/>
      <c r="CM526" s="156"/>
      <c r="CN526" s="105"/>
    </row>
    <row r="527" ht="9.0" customHeight="1">
      <c r="A527" s="152">
        <f t="shared" si="22"/>
        <v>0</v>
      </c>
      <c r="B527" s="93"/>
      <c r="C527" s="99"/>
      <c r="D527" s="159"/>
      <c r="E527" s="160"/>
      <c r="F527" s="155"/>
      <c r="G527" s="105"/>
      <c r="H527" s="105"/>
      <c r="I527" s="156"/>
      <c r="J527" s="156"/>
      <c r="K527" s="156"/>
      <c r="L527" s="156"/>
      <c r="M527" s="156"/>
      <c r="N527" s="156"/>
      <c r="O527" s="156"/>
      <c r="P527" s="156"/>
      <c r="Q527" s="156"/>
      <c r="R527" s="156"/>
      <c r="S527" s="156"/>
      <c r="T527" s="156"/>
      <c r="U527" s="157"/>
      <c r="V527" s="105"/>
      <c r="W527" s="156"/>
      <c r="X527" s="156"/>
      <c r="Y527" s="156"/>
      <c r="Z527" s="156"/>
      <c r="AA527" s="156"/>
      <c r="AB527" s="156"/>
      <c r="AC527" s="156"/>
      <c r="AD527" s="156"/>
      <c r="AE527" s="156"/>
      <c r="AF527" s="156"/>
      <c r="AG527" s="156"/>
      <c r="AH527" s="156"/>
      <c r="AI527" s="157"/>
      <c r="AJ527" s="105"/>
      <c r="AK527" s="105"/>
      <c r="AL527" s="105"/>
      <c r="AM527" s="105"/>
      <c r="AN527" s="157"/>
      <c r="AO527" s="105"/>
      <c r="AP527" s="105"/>
      <c r="AQ527" s="105"/>
      <c r="AR527" s="105"/>
      <c r="AS527" s="105"/>
      <c r="AT527" s="105"/>
      <c r="AU527" s="105"/>
      <c r="AV527" s="105"/>
      <c r="AW527" s="105"/>
      <c r="AX527" s="105"/>
      <c r="AY527" s="105"/>
      <c r="AZ527" s="105"/>
      <c r="BA527" s="105"/>
      <c r="BB527" s="105"/>
      <c r="BC527" s="105"/>
      <c r="BD527" s="105"/>
      <c r="BE527" s="105"/>
      <c r="BF527" s="105"/>
      <c r="BG527" s="105"/>
      <c r="BH527" s="105"/>
      <c r="BI527" s="105"/>
      <c r="BJ527" s="105"/>
      <c r="BK527" s="105"/>
      <c r="BL527" s="105"/>
      <c r="BM527" s="105"/>
      <c r="BN527" s="105"/>
      <c r="BO527" s="105"/>
      <c r="BP527" s="105"/>
      <c r="BQ527" s="105"/>
      <c r="BR527" s="105"/>
      <c r="BS527" s="105"/>
      <c r="BT527" s="105"/>
      <c r="BU527" s="105"/>
      <c r="BV527" s="105"/>
      <c r="BW527" s="105"/>
      <c r="BX527" s="105"/>
      <c r="BY527" s="105"/>
      <c r="BZ527" s="105"/>
      <c r="CA527" s="158"/>
      <c r="CB527" s="158"/>
      <c r="CC527" s="158"/>
      <c r="CD527" s="158"/>
      <c r="CE527" s="158"/>
      <c r="CF527" s="105"/>
      <c r="CG527" s="156"/>
      <c r="CH527" s="156"/>
      <c r="CI527" s="156"/>
      <c r="CJ527" s="156"/>
      <c r="CK527" s="105"/>
      <c r="CL527" s="156"/>
      <c r="CM527" s="156"/>
      <c r="CN527" s="105"/>
    </row>
    <row r="528" ht="9.0" customHeight="1">
      <c r="A528" s="152">
        <f t="shared" si="22"/>
        <v>1</v>
      </c>
      <c r="B528" s="93"/>
      <c r="C528" s="99"/>
      <c r="D528" s="159"/>
      <c r="E528" s="160"/>
      <c r="F528" s="155"/>
      <c r="G528" s="105"/>
      <c r="H528" s="105"/>
      <c r="I528" s="156"/>
      <c r="J528" s="156"/>
      <c r="K528" s="156"/>
      <c r="L528" s="156"/>
      <c r="M528" s="156"/>
      <c r="N528" s="156"/>
      <c r="O528" s="156"/>
      <c r="P528" s="156"/>
      <c r="Q528" s="156"/>
      <c r="R528" s="156"/>
      <c r="S528" s="156"/>
      <c r="T528" s="156"/>
      <c r="U528" s="157"/>
      <c r="V528" s="105"/>
      <c r="W528" s="156"/>
      <c r="X528" s="156"/>
      <c r="Y528" s="156"/>
      <c r="Z528" s="156"/>
      <c r="AA528" s="156"/>
      <c r="AB528" s="156"/>
      <c r="AC528" s="156"/>
      <c r="AD528" s="156"/>
      <c r="AE528" s="156"/>
      <c r="AF528" s="156"/>
      <c r="AG528" s="156"/>
      <c r="AH528" s="156"/>
      <c r="AI528" s="157"/>
      <c r="AJ528" s="105"/>
      <c r="AK528" s="105"/>
      <c r="AL528" s="105"/>
      <c r="AM528" s="105"/>
      <c r="AN528" s="157"/>
      <c r="AO528" s="105"/>
      <c r="AP528" s="105"/>
      <c r="AQ528" s="105"/>
      <c r="AR528" s="105"/>
      <c r="AS528" s="105"/>
      <c r="AT528" s="105"/>
      <c r="AU528" s="105"/>
      <c r="AV528" s="105"/>
      <c r="AW528" s="105"/>
      <c r="AX528" s="105"/>
      <c r="AY528" s="105"/>
      <c r="AZ528" s="105"/>
      <c r="BA528" s="105"/>
      <c r="BB528" s="105"/>
      <c r="BC528" s="105"/>
      <c r="BD528" s="105"/>
      <c r="BE528" s="105"/>
      <c r="BF528" s="105"/>
      <c r="BG528" s="105"/>
      <c r="BH528" s="105"/>
      <c r="BI528" s="105"/>
      <c r="BJ528" s="105"/>
      <c r="BK528" s="105"/>
      <c r="BL528" s="105"/>
      <c r="BM528" s="105"/>
      <c r="BN528" s="105"/>
      <c r="BO528" s="105"/>
      <c r="BP528" s="105"/>
      <c r="BQ528" s="105"/>
      <c r="BR528" s="105"/>
      <c r="BS528" s="105"/>
      <c r="BT528" s="105"/>
      <c r="BU528" s="105"/>
      <c r="BV528" s="105"/>
      <c r="BW528" s="105"/>
      <c r="BX528" s="105"/>
      <c r="BY528" s="105"/>
      <c r="BZ528" s="105"/>
      <c r="CA528" s="158"/>
      <c r="CB528" s="158"/>
      <c r="CC528" s="105" t="str">
        <f>IF($C528="","",AI528*$F$2)</f>
        <v/>
      </c>
      <c r="CD528" s="105" t="str">
        <f>IF($C528="","",U529*$F$2)</f>
        <v/>
      </c>
      <c r="CE528" s="158"/>
      <c r="CF528" s="105"/>
      <c r="CG528" s="156"/>
      <c r="CH528" s="156"/>
      <c r="CI528" s="156"/>
      <c r="CJ528" s="156"/>
      <c r="CK528" s="105"/>
      <c r="CL528" s="156"/>
      <c r="CM528" s="156"/>
      <c r="CN528" s="105"/>
    </row>
    <row r="529" ht="9.0" customHeight="1">
      <c r="A529" s="152">
        <f t="shared" si="22"/>
        <v>1</v>
      </c>
      <c r="B529" s="93"/>
      <c r="C529" s="99"/>
      <c r="D529" s="159"/>
      <c r="E529" s="160"/>
      <c r="F529" s="155"/>
      <c r="G529" s="105"/>
      <c r="H529" s="105"/>
      <c r="I529" s="156"/>
      <c r="J529" s="156"/>
      <c r="K529" s="156"/>
      <c r="L529" s="156"/>
      <c r="M529" s="156"/>
      <c r="N529" s="156"/>
      <c r="O529" s="156"/>
      <c r="P529" s="156"/>
      <c r="Q529" s="156"/>
      <c r="R529" s="156"/>
      <c r="S529" s="156"/>
      <c r="T529" s="156"/>
      <c r="U529" s="157"/>
      <c r="V529" s="105"/>
      <c r="W529" s="156"/>
      <c r="X529" s="156"/>
      <c r="Y529" s="156"/>
      <c r="Z529" s="156"/>
      <c r="AA529" s="156"/>
      <c r="AB529" s="156"/>
      <c r="AC529" s="156"/>
      <c r="AD529" s="156"/>
      <c r="AE529" s="156"/>
      <c r="AF529" s="156"/>
      <c r="AG529" s="156"/>
      <c r="AH529" s="156"/>
      <c r="AI529" s="157"/>
      <c r="AJ529" s="105"/>
      <c r="AK529" s="105"/>
      <c r="AL529" s="105"/>
      <c r="AM529" s="105"/>
      <c r="AN529" s="157"/>
      <c r="AO529" s="105"/>
      <c r="AP529" s="105"/>
      <c r="AQ529" s="105"/>
      <c r="AR529" s="105"/>
      <c r="AS529" s="105"/>
      <c r="AT529" s="105"/>
      <c r="AU529" s="105"/>
      <c r="AV529" s="105"/>
      <c r="AW529" s="105"/>
      <c r="AX529" s="105"/>
      <c r="AY529" s="105"/>
      <c r="AZ529" s="105"/>
      <c r="BA529" s="105"/>
      <c r="BB529" s="105"/>
      <c r="BC529" s="105"/>
      <c r="BD529" s="105"/>
      <c r="BE529" s="105"/>
      <c r="BF529" s="105"/>
      <c r="BG529" s="105"/>
      <c r="BH529" s="105"/>
      <c r="BI529" s="105"/>
      <c r="BJ529" s="105"/>
      <c r="BK529" s="105"/>
      <c r="BL529" s="105"/>
      <c r="BM529" s="105"/>
      <c r="BN529" s="105"/>
      <c r="BO529" s="105"/>
      <c r="BP529" s="105"/>
      <c r="BQ529" s="105"/>
      <c r="BR529" s="105"/>
      <c r="BS529" s="105"/>
      <c r="BT529" s="105"/>
      <c r="BU529" s="105"/>
      <c r="BV529" s="105"/>
      <c r="BW529" s="105"/>
      <c r="BX529" s="105"/>
      <c r="BY529" s="105"/>
      <c r="BZ529" s="105"/>
      <c r="CA529" s="158"/>
      <c r="CB529" s="158"/>
      <c r="CC529" s="158"/>
      <c r="CD529" s="158"/>
      <c r="CE529" s="158"/>
      <c r="CF529" s="105"/>
      <c r="CG529" s="156"/>
      <c r="CH529" s="156"/>
      <c r="CI529" s="156"/>
      <c r="CJ529" s="156"/>
      <c r="CK529" s="105"/>
      <c r="CL529" s="156"/>
      <c r="CM529" s="156"/>
      <c r="CN529" s="105"/>
    </row>
    <row r="530" ht="9.0" customHeight="1">
      <c r="A530" s="152">
        <f t="shared" si="22"/>
        <v>0</v>
      </c>
      <c r="B530" s="93"/>
      <c r="C530" s="99"/>
      <c r="D530" s="159"/>
      <c r="E530" s="160"/>
      <c r="F530" s="155"/>
      <c r="G530" s="105"/>
      <c r="H530" s="105"/>
      <c r="I530" s="156"/>
      <c r="J530" s="156"/>
      <c r="K530" s="156"/>
      <c r="L530" s="156"/>
      <c r="M530" s="156"/>
      <c r="N530" s="156"/>
      <c r="O530" s="156"/>
      <c r="P530" s="156"/>
      <c r="Q530" s="156"/>
      <c r="R530" s="156"/>
      <c r="S530" s="156"/>
      <c r="T530" s="156"/>
      <c r="U530" s="157"/>
      <c r="V530" s="105"/>
      <c r="W530" s="156"/>
      <c r="X530" s="156"/>
      <c r="Y530" s="156"/>
      <c r="Z530" s="156"/>
      <c r="AA530" s="156"/>
      <c r="AB530" s="156"/>
      <c r="AC530" s="156"/>
      <c r="AD530" s="156"/>
      <c r="AE530" s="156"/>
      <c r="AF530" s="156"/>
      <c r="AG530" s="156"/>
      <c r="AH530" s="156"/>
      <c r="AI530" s="157"/>
      <c r="AJ530" s="105"/>
      <c r="AK530" s="105"/>
      <c r="AL530" s="105"/>
      <c r="AM530" s="105"/>
      <c r="AN530" s="157"/>
      <c r="AO530" s="105"/>
      <c r="AP530" s="105"/>
      <c r="AQ530" s="105"/>
      <c r="AR530" s="105"/>
      <c r="AS530" s="105"/>
      <c r="AT530" s="105"/>
      <c r="AU530" s="105"/>
      <c r="AV530" s="105"/>
      <c r="AW530" s="105"/>
      <c r="AX530" s="105"/>
      <c r="AY530" s="105"/>
      <c r="AZ530" s="105"/>
      <c r="BA530" s="105"/>
      <c r="BB530" s="105"/>
      <c r="BC530" s="105"/>
      <c r="BD530" s="105"/>
      <c r="BE530" s="105"/>
      <c r="BF530" s="105"/>
      <c r="BG530" s="105"/>
      <c r="BH530" s="105"/>
      <c r="BI530" s="105"/>
      <c r="BJ530" s="105"/>
      <c r="BK530" s="105"/>
      <c r="BL530" s="105"/>
      <c r="BM530" s="105"/>
      <c r="BN530" s="105"/>
      <c r="BO530" s="105"/>
      <c r="BP530" s="105"/>
      <c r="BQ530" s="105"/>
      <c r="BR530" s="105"/>
      <c r="BS530" s="105"/>
      <c r="BT530" s="105"/>
      <c r="BU530" s="105"/>
      <c r="BV530" s="105"/>
      <c r="BW530" s="105"/>
      <c r="BX530" s="105"/>
      <c r="BY530" s="105"/>
      <c r="BZ530" s="105"/>
      <c r="CA530" s="158"/>
      <c r="CB530" s="158"/>
      <c r="CC530" s="105" t="str">
        <f>IF($C530="","",AI530*$F$2)</f>
        <v/>
      </c>
      <c r="CD530" s="105" t="str">
        <f>IF($C530="","",U531*$F$2)</f>
        <v/>
      </c>
      <c r="CE530" s="158"/>
      <c r="CF530" s="105"/>
      <c r="CG530" s="156"/>
      <c r="CH530" s="156"/>
      <c r="CI530" s="156"/>
      <c r="CJ530" s="156"/>
      <c r="CK530" s="105"/>
      <c r="CL530" s="156"/>
      <c r="CM530" s="156"/>
      <c r="CN530" s="105"/>
    </row>
    <row r="531" ht="9.0" customHeight="1">
      <c r="A531" s="152">
        <f t="shared" si="22"/>
        <v>0</v>
      </c>
      <c r="B531" s="93"/>
      <c r="C531" s="99"/>
      <c r="D531" s="159"/>
      <c r="E531" s="160"/>
      <c r="F531" s="155"/>
      <c r="G531" s="105"/>
      <c r="H531" s="105"/>
      <c r="I531" s="156"/>
      <c r="J531" s="156"/>
      <c r="K531" s="156"/>
      <c r="L531" s="156"/>
      <c r="M531" s="156"/>
      <c r="N531" s="156"/>
      <c r="O531" s="156"/>
      <c r="P531" s="156"/>
      <c r="Q531" s="156"/>
      <c r="R531" s="156"/>
      <c r="S531" s="156"/>
      <c r="T531" s="156"/>
      <c r="U531" s="157"/>
      <c r="V531" s="105"/>
      <c r="W531" s="156"/>
      <c r="X531" s="156"/>
      <c r="Y531" s="156"/>
      <c r="Z531" s="156"/>
      <c r="AA531" s="156"/>
      <c r="AB531" s="156"/>
      <c r="AC531" s="156"/>
      <c r="AD531" s="156"/>
      <c r="AE531" s="156"/>
      <c r="AF531" s="156"/>
      <c r="AG531" s="156"/>
      <c r="AH531" s="156"/>
      <c r="AI531" s="157"/>
      <c r="AJ531" s="105"/>
      <c r="AK531" s="105"/>
      <c r="AL531" s="105"/>
      <c r="AM531" s="105"/>
      <c r="AN531" s="157"/>
      <c r="AO531" s="105"/>
      <c r="AP531" s="105"/>
      <c r="AQ531" s="105"/>
      <c r="AR531" s="105"/>
      <c r="AS531" s="105"/>
      <c r="AT531" s="105"/>
      <c r="AU531" s="105"/>
      <c r="AV531" s="105"/>
      <c r="AW531" s="105"/>
      <c r="AX531" s="105"/>
      <c r="AY531" s="105"/>
      <c r="AZ531" s="105"/>
      <c r="BA531" s="105"/>
      <c r="BB531" s="105"/>
      <c r="BC531" s="105"/>
      <c r="BD531" s="105"/>
      <c r="BE531" s="105"/>
      <c r="BF531" s="105"/>
      <c r="BG531" s="105"/>
      <c r="BH531" s="105"/>
      <c r="BI531" s="105"/>
      <c r="BJ531" s="105"/>
      <c r="BK531" s="105"/>
      <c r="BL531" s="105"/>
      <c r="BM531" s="105"/>
      <c r="BN531" s="105"/>
      <c r="BO531" s="105"/>
      <c r="BP531" s="105"/>
      <c r="BQ531" s="105"/>
      <c r="BR531" s="105"/>
      <c r="BS531" s="105"/>
      <c r="BT531" s="105"/>
      <c r="BU531" s="105"/>
      <c r="BV531" s="105"/>
      <c r="BW531" s="105"/>
      <c r="BX531" s="105"/>
      <c r="BY531" s="105"/>
      <c r="BZ531" s="105"/>
      <c r="CA531" s="158"/>
      <c r="CB531" s="158"/>
      <c r="CC531" s="158"/>
      <c r="CD531" s="158"/>
      <c r="CE531" s="158"/>
      <c r="CF531" s="105"/>
      <c r="CG531" s="156"/>
      <c r="CH531" s="156"/>
      <c r="CI531" s="156"/>
      <c r="CJ531" s="156"/>
      <c r="CK531" s="105"/>
      <c r="CL531" s="156"/>
      <c r="CM531" s="156"/>
      <c r="CN531" s="105"/>
    </row>
    <row r="532" ht="9.0" customHeight="1">
      <c r="A532" s="152">
        <f t="shared" si="22"/>
        <v>1</v>
      </c>
      <c r="B532" s="93"/>
      <c r="C532" s="99"/>
      <c r="D532" s="159"/>
      <c r="E532" s="160"/>
      <c r="F532" s="155"/>
      <c r="G532" s="105"/>
      <c r="H532" s="105"/>
      <c r="I532" s="156"/>
      <c r="J532" s="156"/>
      <c r="K532" s="156"/>
      <c r="L532" s="156"/>
      <c r="M532" s="156"/>
      <c r="N532" s="156"/>
      <c r="O532" s="156"/>
      <c r="P532" s="156"/>
      <c r="Q532" s="156"/>
      <c r="R532" s="156"/>
      <c r="S532" s="156"/>
      <c r="T532" s="156"/>
      <c r="U532" s="157"/>
      <c r="V532" s="105"/>
      <c r="W532" s="156"/>
      <c r="X532" s="156"/>
      <c r="Y532" s="156"/>
      <c r="Z532" s="156"/>
      <c r="AA532" s="156"/>
      <c r="AB532" s="156"/>
      <c r="AC532" s="156"/>
      <c r="AD532" s="156"/>
      <c r="AE532" s="156"/>
      <c r="AF532" s="156"/>
      <c r="AG532" s="156"/>
      <c r="AH532" s="156"/>
      <c r="AI532" s="157"/>
      <c r="AJ532" s="105"/>
      <c r="AK532" s="105"/>
      <c r="AL532" s="105"/>
      <c r="AM532" s="105"/>
      <c r="AN532" s="157"/>
      <c r="AO532" s="105"/>
      <c r="AP532" s="105"/>
      <c r="AQ532" s="105"/>
      <c r="AR532" s="105"/>
      <c r="AS532" s="105"/>
      <c r="AT532" s="105"/>
      <c r="AU532" s="105"/>
      <c r="AV532" s="105"/>
      <c r="AW532" s="105"/>
      <c r="AX532" s="105"/>
      <c r="AY532" s="105"/>
      <c r="AZ532" s="105"/>
      <c r="BA532" s="105"/>
      <c r="BB532" s="105"/>
      <c r="BC532" s="105"/>
      <c r="BD532" s="105"/>
      <c r="BE532" s="105"/>
      <c r="BF532" s="105"/>
      <c r="BG532" s="105"/>
      <c r="BH532" s="105"/>
      <c r="BI532" s="105"/>
      <c r="BJ532" s="105"/>
      <c r="BK532" s="105"/>
      <c r="BL532" s="105"/>
      <c r="BM532" s="105"/>
      <c r="BN532" s="105"/>
      <c r="BO532" s="105"/>
      <c r="BP532" s="105"/>
      <c r="BQ532" s="105"/>
      <c r="BR532" s="105"/>
      <c r="BS532" s="105"/>
      <c r="BT532" s="105"/>
      <c r="BU532" s="105"/>
      <c r="BV532" s="105"/>
      <c r="BW532" s="105"/>
      <c r="BX532" s="105"/>
      <c r="BY532" s="105"/>
      <c r="BZ532" s="105"/>
      <c r="CA532" s="158"/>
      <c r="CB532" s="158"/>
      <c r="CC532" s="105" t="str">
        <f>IF($C532="","",AI532*$F$2)</f>
        <v/>
      </c>
      <c r="CD532" s="105" t="str">
        <f>IF($C532="","",U533*$F$2)</f>
        <v/>
      </c>
      <c r="CE532" s="158"/>
      <c r="CF532" s="105"/>
      <c r="CG532" s="156"/>
      <c r="CH532" s="156"/>
      <c r="CI532" s="156"/>
      <c r="CJ532" s="156"/>
      <c r="CK532" s="105"/>
      <c r="CL532" s="156"/>
      <c r="CM532" s="156"/>
      <c r="CN532" s="105"/>
    </row>
    <row r="533" ht="9.0" customHeight="1">
      <c r="A533" s="152">
        <f t="shared" si="22"/>
        <v>1</v>
      </c>
      <c r="B533" s="93"/>
      <c r="C533" s="99"/>
      <c r="D533" s="159"/>
      <c r="E533" s="160"/>
      <c r="F533" s="155"/>
      <c r="G533" s="105"/>
      <c r="H533" s="105"/>
      <c r="I533" s="156"/>
      <c r="J533" s="156"/>
      <c r="K533" s="156"/>
      <c r="L533" s="156"/>
      <c r="M533" s="156"/>
      <c r="N533" s="156"/>
      <c r="O533" s="156"/>
      <c r="P533" s="156"/>
      <c r="Q533" s="156"/>
      <c r="R533" s="156"/>
      <c r="S533" s="156"/>
      <c r="T533" s="156"/>
      <c r="U533" s="157"/>
      <c r="V533" s="105"/>
      <c r="W533" s="156"/>
      <c r="X533" s="156"/>
      <c r="Y533" s="156"/>
      <c r="Z533" s="156"/>
      <c r="AA533" s="156"/>
      <c r="AB533" s="156"/>
      <c r="AC533" s="156"/>
      <c r="AD533" s="156"/>
      <c r="AE533" s="156"/>
      <c r="AF533" s="156"/>
      <c r="AG533" s="156"/>
      <c r="AH533" s="156"/>
      <c r="AI533" s="157"/>
      <c r="AJ533" s="105"/>
      <c r="AK533" s="105"/>
      <c r="AL533" s="105"/>
      <c r="AM533" s="105"/>
      <c r="AN533" s="157"/>
      <c r="AO533" s="105"/>
      <c r="AP533" s="105"/>
      <c r="AQ533" s="105"/>
      <c r="AR533" s="105"/>
      <c r="AS533" s="105"/>
      <c r="AT533" s="105"/>
      <c r="AU533" s="105"/>
      <c r="AV533" s="105"/>
      <c r="AW533" s="105"/>
      <c r="AX533" s="105"/>
      <c r="AY533" s="105"/>
      <c r="AZ533" s="105"/>
      <c r="BA533" s="105"/>
      <c r="BB533" s="105"/>
      <c r="BC533" s="105"/>
      <c r="BD533" s="105"/>
      <c r="BE533" s="105"/>
      <c r="BF533" s="105"/>
      <c r="BG533" s="105"/>
      <c r="BH533" s="105"/>
      <c r="BI533" s="105"/>
      <c r="BJ533" s="105"/>
      <c r="BK533" s="105"/>
      <c r="BL533" s="105"/>
      <c r="BM533" s="105"/>
      <c r="BN533" s="105"/>
      <c r="BO533" s="105"/>
      <c r="BP533" s="105"/>
      <c r="BQ533" s="105"/>
      <c r="BR533" s="105"/>
      <c r="BS533" s="105"/>
      <c r="BT533" s="105"/>
      <c r="BU533" s="105"/>
      <c r="BV533" s="105"/>
      <c r="BW533" s="105"/>
      <c r="BX533" s="105"/>
      <c r="BY533" s="105"/>
      <c r="BZ533" s="105"/>
      <c r="CA533" s="158"/>
      <c r="CB533" s="158"/>
      <c r="CC533" s="158"/>
      <c r="CD533" s="158"/>
      <c r="CE533" s="158"/>
      <c r="CF533" s="105"/>
      <c r="CG533" s="156"/>
      <c r="CH533" s="156"/>
      <c r="CI533" s="156"/>
      <c r="CJ533" s="156"/>
      <c r="CK533" s="105"/>
      <c r="CL533" s="156"/>
      <c r="CM533" s="156"/>
      <c r="CN533" s="105"/>
    </row>
    <row r="534" ht="9.0" customHeight="1">
      <c r="A534" s="152">
        <f t="shared" si="22"/>
        <v>0</v>
      </c>
      <c r="B534" s="93"/>
      <c r="C534" s="99"/>
      <c r="D534" s="159"/>
      <c r="E534" s="160"/>
      <c r="F534" s="155"/>
      <c r="G534" s="105"/>
      <c r="H534" s="105"/>
      <c r="I534" s="156"/>
      <c r="J534" s="156"/>
      <c r="K534" s="156"/>
      <c r="L534" s="156"/>
      <c r="M534" s="156"/>
      <c r="N534" s="156"/>
      <c r="O534" s="156"/>
      <c r="P534" s="156"/>
      <c r="Q534" s="156"/>
      <c r="R534" s="156"/>
      <c r="S534" s="156"/>
      <c r="T534" s="156"/>
      <c r="U534" s="157"/>
      <c r="V534" s="105"/>
      <c r="W534" s="156"/>
      <c r="X534" s="156"/>
      <c r="Y534" s="156"/>
      <c r="Z534" s="156"/>
      <c r="AA534" s="156"/>
      <c r="AB534" s="156"/>
      <c r="AC534" s="156"/>
      <c r="AD534" s="156"/>
      <c r="AE534" s="156"/>
      <c r="AF534" s="156"/>
      <c r="AG534" s="156"/>
      <c r="AH534" s="156"/>
      <c r="AI534" s="157"/>
      <c r="AJ534" s="105"/>
      <c r="AK534" s="105"/>
      <c r="AL534" s="105"/>
      <c r="AM534" s="105"/>
      <c r="AN534" s="157"/>
      <c r="AO534" s="105"/>
      <c r="AP534" s="105"/>
      <c r="AQ534" s="105"/>
      <c r="AR534" s="105"/>
      <c r="AS534" s="105"/>
      <c r="AT534" s="105"/>
      <c r="AU534" s="105"/>
      <c r="AV534" s="105"/>
      <c r="AW534" s="105"/>
      <c r="AX534" s="105"/>
      <c r="AY534" s="105"/>
      <c r="AZ534" s="105"/>
      <c r="BA534" s="105"/>
      <c r="BB534" s="105"/>
      <c r="BC534" s="105"/>
      <c r="BD534" s="105"/>
      <c r="BE534" s="105"/>
      <c r="BF534" s="105"/>
      <c r="BG534" s="105"/>
      <c r="BH534" s="105"/>
      <c r="BI534" s="105"/>
      <c r="BJ534" s="105"/>
      <c r="BK534" s="105"/>
      <c r="BL534" s="105"/>
      <c r="BM534" s="105"/>
      <c r="BN534" s="105"/>
      <c r="BO534" s="105"/>
      <c r="BP534" s="105"/>
      <c r="BQ534" s="105"/>
      <c r="BR534" s="105"/>
      <c r="BS534" s="105"/>
      <c r="BT534" s="105"/>
      <c r="BU534" s="105"/>
      <c r="BV534" s="105"/>
      <c r="BW534" s="105"/>
      <c r="BX534" s="105"/>
      <c r="BY534" s="105"/>
      <c r="BZ534" s="105"/>
      <c r="CA534" s="158"/>
      <c r="CB534" s="158"/>
      <c r="CC534" s="105" t="str">
        <f>IF($C534="","",AI534*$F$2)</f>
        <v/>
      </c>
      <c r="CD534" s="105" t="str">
        <f>IF($C534="","",U535*$F$2)</f>
        <v/>
      </c>
      <c r="CE534" s="158"/>
      <c r="CF534" s="105"/>
      <c r="CG534" s="156"/>
      <c r="CH534" s="156"/>
      <c r="CI534" s="156"/>
      <c r="CJ534" s="156"/>
      <c r="CK534" s="105"/>
      <c r="CL534" s="156"/>
      <c r="CM534" s="156"/>
      <c r="CN534" s="105"/>
    </row>
    <row r="535" ht="9.0" customHeight="1">
      <c r="A535" s="152">
        <f t="shared" si="22"/>
        <v>0</v>
      </c>
      <c r="B535" s="93"/>
      <c r="C535" s="99"/>
      <c r="D535" s="159"/>
      <c r="E535" s="160"/>
      <c r="F535" s="155"/>
      <c r="G535" s="105"/>
      <c r="H535" s="105"/>
      <c r="I535" s="156"/>
      <c r="J535" s="156"/>
      <c r="K535" s="156"/>
      <c r="L535" s="156"/>
      <c r="M535" s="156"/>
      <c r="N535" s="156"/>
      <c r="O535" s="156"/>
      <c r="P535" s="156"/>
      <c r="Q535" s="156"/>
      <c r="R535" s="156"/>
      <c r="S535" s="156"/>
      <c r="T535" s="156"/>
      <c r="U535" s="157"/>
      <c r="V535" s="105"/>
      <c r="W535" s="156"/>
      <c r="X535" s="156"/>
      <c r="Y535" s="156"/>
      <c r="Z535" s="156"/>
      <c r="AA535" s="156"/>
      <c r="AB535" s="156"/>
      <c r="AC535" s="156"/>
      <c r="AD535" s="156"/>
      <c r="AE535" s="156"/>
      <c r="AF535" s="156"/>
      <c r="AG535" s="156"/>
      <c r="AH535" s="156"/>
      <c r="AI535" s="157"/>
      <c r="AJ535" s="105"/>
      <c r="AK535" s="105"/>
      <c r="AL535" s="105"/>
      <c r="AM535" s="105"/>
      <c r="AN535" s="157"/>
      <c r="AO535" s="105"/>
      <c r="AP535" s="105"/>
      <c r="AQ535" s="105"/>
      <c r="AR535" s="105"/>
      <c r="AS535" s="105"/>
      <c r="AT535" s="105"/>
      <c r="AU535" s="105"/>
      <c r="AV535" s="105"/>
      <c r="AW535" s="105"/>
      <c r="AX535" s="105"/>
      <c r="AY535" s="105"/>
      <c r="AZ535" s="105"/>
      <c r="BA535" s="105"/>
      <c r="BB535" s="105"/>
      <c r="BC535" s="105"/>
      <c r="BD535" s="105"/>
      <c r="BE535" s="105"/>
      <c r="BF535" s="105"/>
      <c r="BG535" s="105"/>
      <c r="BH535" s="105"/>
      <c r="BI535" s="105"/>
      <c r="BJ535" s="105"/>
      <c r="BK535" s="105"/>
      <c r="BL535" s="105"/>
      <c r="BM535" s="105"/>
      <c r="BN535" s="105"/>
      <c r="BO535" s="105"/>
      <c r="BP535" s="105"/>
      <c r="BQ535" s="105"/>
      <c r="BR535" s="105"/>
      <c r="BS535" s="105"/>
      <c r="BT535" s="105"/>
      <c r="BU535" s="105"/>
      <c r="BV535" s="105"/>
      <c r="BW535" s="105"/>
      <c r="BX535" s="105"/>
      <c r="BY535" s="105"/>
      <c r="BZ535" s="105"/>
      <c r="CA535" s="158"/>
      <c r="CB535" s="158"/>
      <c r="CC535" s="158"/>
      <c r="CD535" s="158"/>
      <c r="CE535" s="158"/>
      <c r="CF535" s="105"/>
      <c r="CG535" s="156"/>
      <c r="CH535" s="156"/>
      <c r="CI535" s="156"/>
      <c r="CJ535" s="156"/>
      <c r="CK535" s="105"/>
      <c r="CL535" s="156"/>
      <c r="CM535" s="156"/>
      <c r="CN535" s="105"/>
    </row>
    <row r="536" ht="9.0" customHeight="1">
      <c r="A536" s="152">
        <f t="shared" si="22"/>
        <v>1</v>
      </c>
      <c r="B536" s="93"/>
      <c r="C536" s="99"/>
      <c r="D536" s="159"/>
      <c r="E536" s="160"/>
      <c r="F536" s="155"/>
      <c r="G536" s="105"/>
      <c r="H536" s="105"/>
      <c r="I536" s="156"/>
      <c r="J536" s="156"/>
      <c r="K536" s="156"/>
      <c r="L536" s="156"/>
      <c r="M536" s="156"/>
      <c r="N536" s="156"/>
      <c r="O536" s="156"/>
      <c r="P536" s="156"/>
      <c r="Q536" s="156"/>
      <c r="R536" s="156"/>
      <c r="S536" s="156"/>
      <c r="T536" s="156"/>
      <c r="U536" s="157"/>
      <c r="V536" s="105"/>
      <c r="W536" s="156"/>
      <c r="X536" s="156"/>
      <c r="Y536" s="156"/>
      <c r="Z536" s="156"/>
      <c r="AA536" s="156"/>
      <c r="AB536" s="156"/>
      <c r="AC536" s="156"/>
      <c r="AD536" s="156"/>
      <c r="AE536" s="156"/>
      <c r="AF536" s="156"/>
      <c r="AG536" s="156"/>
      <c r="AH536" s="156"/>
      <c r="AI536" s="157"/>
      <c r="AJ536" s="105"/>
      <c r="AK536" s="105"/>
      <c r="AL536" s="105"/>
      <c r="AM536" s="105"/>
      <c r="AN536" s="157"/>
      <c r="AO536" s="105"/>
      <c r="AP536" s="105"/>
      <c r="AQ536" s="105"/>
      <c r="AR536" s="105"/>
      <c r="AS536" s="105"/>
      <c r="AT536" s="105"/>
      <c r="AU536" s="105"/>
      <c r="AV536" s="105"/>
      <c r="AW536" s="105"/>
      <c r="AX536" s="105"/>
      <c r="AY536" s="105"/>
      <c r="AZ536" s="105"/>
      <c r="BA536" s="105"/>
      <c r="BB536" s="105"/>
      <c r="BC536" s="105"/>
      <c r="BD536" s="105"/>
      <c r="BE536" s="105"/>
      <c r="BF536" s="105"/>
      <c r="BG536" s="105"/>
      <c r="BH536" s="105"/>
      <c r="BI536" s="105"/>
      <c r="BJ536" s="105"/>
      <c r="BK536" s="105"/>
      <c r="BL536" s="105"/>
      <c r="BM536" s="105"/>
      <c r="BN536" s="105"/>
      <c r="BO536" s="105"/>
      <c r="BP536" s="105"/>
      <c r="BQ536" s="105"/>
      <c r="BR536" s="105"/>
      <c r="BS536" s="105"/>
      <c r="BT536" s="105"/>
      <c r="BU536" s="105"/>
      <c r="BV536" s="105"/>
      <c r="BW536" s="105"/>
      <c r="BX536" s="105"/>
      <c r="BY536" s="105"/>
      <c r="BZ536" s="105"/>
      <c r="CA536" s="158"/>
      <c r="CB536" s="158"/>
      <c r="CC536" s="105" t="str">
        <f>IF($C536="","",AI536*$F$2)</f>
        <v/>
      </c>
      <c r="CD536" s="105" t="str">
        <f>IF($C536="","",U537*$F$2)</f>
        <v/>
      </c>
      <c r="CE536" s="158"/>
      <c r="CF536" s="105"/>
      <c r="CG536" s="156"/>
      <c r="CH536" s="156"/>
      <c r="CI536" s="156"/>
      <c r="CJ536" s="156"/>
      <c r="CK536" s="105"/>
      <c r="CL536" s="156"/>
      <c r="CM536" s="156"/>
      <c r="CN536" s="105"/>
    </row>
    <row r="537" ht="9.0" customHeight="1">
      <c r="A537" s="152">
        <f t="shared" si="22"/>
        <v>1</v>
      </c>
      <c r="B537" s="93"/>
      <c r="C537" s="99"/>
      <c r="D537" s="159"/>
      <c r="E537" s="160"/>
      <c r="F537" s="155"/>
      <c r="G537" s="105"/>
      <c r="H537" s="105"/>
      <c r="I537" s="156"/>
      <c r="J537" s="156"/>
      <c r="K537" s="156"/>
      <c r="L537" s="156"/>
      <c r="M537" s="156"/>
      <c r="N537" s="156"/>
      <c r="O537" s="156"/>
      <c r="P537" s="156"/>
      <c r="Q537" s="156"/>
      <c r="R537" s="156"/>
      <c r="S537" s="156"/>
      <c r="T537" s="156"/>
      <c r="U537" s="157"/>
      <c r="V537" s="105"/>
      <c r="W537" s="156"/>
      <c r="X537" s="156"/>
      <c r="Y537" s="156"/>
      <c r="Z537" s="156"/>
      <c r="AA537" s="156"/>
      <c r="AB537" s="156"/>
      <c r="AC537" s="156"/>
      <c r="AD537" s="156"/>
      <c r="AE537" s="156"/>
      <c r="AF537" s="156"/>
      <c r="AG537" s="156"/>
      <c r="AH537" s="156"/>
      <c r="AI537" s="157"/>
      <c r="AJ537" s="105"/>
      <c r="AK537" s="105"/>
      <c r="AL537" s="105"/>
      <c r="AM537" s="105"/>
      <c r="AN537" s="157"/>
      <c r="AO537" s="105"/>
      <c r="AP537" s="105"/>
      <c r="AQ537" s="105"/>
      <c r="AR537" s="105"/>
      <c r="AS537" s="105"/>
      <c r="AT537" s="105"/>
      <c r="AU537" s="105"/>
      <c r="AV537" s="105"/>
      <c r="AW537" s="105"/>
      <c r="AX537" s="105"/>
      <c r="AY537" s="105"/>
      <c r="AZ537" s="105"/>
      <c r="BA537" s="105"/>
      <c r="BB537" s="105"/>
      <c r="BC537" s="105"/>
      <c r="BD537" s="105"/>
      <c r="BE537" s="105"/>
      <c r="BF537" s="105"/>
      <c r="BG537" s="105"/>
      <c r="BH537" s="105"/>
      <c r="BI537" s="105"/>
      <c r="BJ537" s="105"/>
      <c r="BK537" s="105"/>
      <c r="BL537" s="105"/>
      <c r="BM537" s="105"/>
      <c r="BN537" s="105"/>
      <c r="BO537" s="105"/>
      <c r="BP537" s="105"/>
      <c r="BQ537" s="105"/>
      <c r="BR537" s="105"/>
      <c r="BS537" s="105"/>
      <c r="BT537" s="105"/>
      <c r="BU537" s="105"/>
      <c r="BV537" s="105"/>
      <c r="BW537" s="105"/>
      <c r="BX537" s="105"/>
      <c r="BY537" s="105"/>
      <c r="BZ537" s="105"/>
      <c r="CA537" s="158"/>
      <c r="CB537" s="158"/>
      <c r="CC537" s="158"/>
      <c r="CD537" s="158"/>
      <c r="CE537" s="158"/>
      <c r="CF537" s="105"/>
      <c r="CG537" s="156"/>
      <c r="CH537" s="156"/>
      <c r="CI537" s="156"/>
      <c r="CJ537" s="156"/>
      <c r="CK537" s="105"/>
      <c r="CL537" s="156"/>
      <c r="CM537" s="156"/>
      <c r="CN537" s="105"/>
    </row>
    <row r="538" ht="9.0" customHeight="1">
      <c r="A538" s="152">
        <f t="shared" si="22"/>
        <v>0</v>
      </c>
      <c r="B538" s="93"/>
      <c r="C538" s="99"/>
      <c r="D538" s="159"/>
      <c r="E538" s="160"/>
      <c r="F538" s="155"/>
      <c r="G538" s="105"/>
      <c r="H538" s="105"/>
      <c r="I538" s="156"/>
      <c r="J538" s="156"/>
      <c r="K538" s="156"/>
      <c r="L538" s="156"/>
      <c r="M538" s="156"/>
      <c r="N538" s="156"/>
      <c r="O538" s="156"/>
      <c r="P538" s="156"/>
      <c r="Q538" s="156"/>
      <c r="R538" s="156"/>
      <c r="S538" s="156"/>
      <c r="T538" s="156"/>
      <c r="U538" s="157"/>
      <c r="V538" s="105"/>
      <c r="W538" s="156"/>
      <c r="X538" s="156"/>
      <c r="Y538" s="156"/>
      <c r="Z538" s="156"/>
      <c r="AA538" s="156"/>
      <c r="AB538" s="156"/>
      <c r="AC538" s="156"/>
      <c r="AD538" s="156"/>
      <c r="AE538" s="156"/>
      <c r="AF538" s="156"/>
      <c r="AG538" s="156"/>
      <c r="AH538" s="156"/>
      <c r="AI538" s="157"/>
      <c r="AJ538" s="105"/>
      <c r="AK538" s="105"/>
      <c r="AL538" s="105"/>
      <c r="AM538" s="105"/>
      <c r="AN538" s="157"/>
      <c r="AO538" s="105"/>
      <c r="AP538" s="105"/>
      <c r="AQ538" s="105"/>
      <c r="AR538" s="105"/>
      <c r="AS538" s="105"/>
      <c r="AT538" s="105"/>
      <c r="AU538" s="105"/>
      <c r="AV538" s="105"/>
      <c r="AW538" s="105"/>
      <c r="AX538" s="105"/>
      <c r="AY538" s="105"/>
      <c r="AZ538" s="105"/>
      <c r="BA538" s="105"/>
      <c r="BB538" s="105"/>
      <c r="BC538" s="105"/>
      <c r="BD538" s="105"/>
      <c r="BE538" s="105"/>
      <c r="BF538" s="105"/>
      <c r="BG538" s="105"/>
      <c r="BH538" s="105"/>
      <c r="BI538" s="105"/>
      <c r="BJ538" s="105"/>
      <c r="BK538" s="105"/>
      <c r="BL538" s="105"/>
      <c r="BM538" s="105"/>
      <c r="BN538" s="105"/>
      <c r="BO538" s="105"/>
      <c r="BP538" s="105"/>
      <c r="BQ538" s="105"/>
      <c r="BR538" s="105"/>
      <c r="BS538" s="105"/>
      <c r="BT538" s="105"/>
      <c r="BU538" s="105"/>
      <c r="BV538" s="105"/>
      <c r="BW538" s="105"/>
      <c r="BX538" s="105"/>
      <c r="BY538" s="105"/>
      <c r="BZ538" s="105"/>
      <c r="CA538" s="158"/>
      <c r="CB538" s="158"/>
      <c r="CC538" s="105" t="str">
        <f>IF($C538="","",AI538*$F$2)</f>
        <v/>
      </c>
      <c r="CD538" s="105" t="str">
        <f>IF($C538="","",U539*$F$2)</f>
        <v/>
      </c>
      <c r="CE538" s="158"/>
      <c r="CF538" s="105"/>
      <c r="CG538" s="156"/>
      <c r="CH538" s="156"/>
      <c r="CI538" s="156"/>
      <c r="CJ538" s="156"/>
      <c r="CK538" s="105"/>
      <c r="CL538" s="156"/>
      <c r="CM538" s="156"/>
      <c r="CN538" s="105"/>
    </row>
    <row r="539" ht="9.0" customHeight="1">
      <c r="A539" s="152">
        <f t="shared" si="22"/>
        <v>0</v>
      </c>
      <c r="B539" s="93"/>
      <c r="C539" s="99"/>
      <c r="D539" s="159"/>
      <c r="E539" s="160"/>
      <c r="F539" s="155"/>
      <c r="G539" s="105"/>
      <c r="H539" s="105"/>
      <c r="I539" s="156"/>
      <c r="J539" s="156"/>
      <c r="K539" s="156"/>
      <c r="L539" s="156"/>
      <c r="M539" s="156"/>
      <c r="N539" s="156"/>
      <c r="O539" s="156"/>
      <c r="P539" s="156"/>
      <c r="Q539" s="156"/>
      <c r="R539" s="156"/>
      <c r="S539" s="156"/>
      <c r="T539" s="156"/>
      <c r="U539" s="157"/>
      <c r="V539" s="105"/>
      <c r="W539" s="156"/>
      <c r="X539" s="156"/>
      <c r="Y539" s="156"/>
      <c r="Z539" s="156"/>
      <c r="AA539" s="156"/>
      <c r="AB539" s="156"/>
      <c r="AC539" s="156"/>
      <c r="AD539" s="156"/>
      <c r="AE539" s="156"/>
      <c r="AF539" s="156"/>
      <c r="AG539" s="156"/>
      <c r="AH539" s="156"/>
      <c r="AI539" s="157"/>
      <c r="AJ539" s="105"/>
      <c r="AK539" s="105"/>
      <c r="AL539" s="105"/>
      <c r="AM539" s="105"/>
      <c r="AN539" s="157"/>
      <c r="AO539" s="105"/>
      <c r="AP539" s="105"/>
      <c r="AQ539" s="105"/>
      <c r="AR539" s="105"/>
      <c r="AS539" s="105"/>
      <c r="AT539" s="105"/>
      <c r="AU539" s="105"/>
      <c r="AV539" s="105"/>
      <c r="AW539" s="105"/>
      <c r="AX539" s="105"/>
      <c r="AY539" s="105"/>
      <c r="AZ539" s="105"/>
      <c r="BA539" s="105"/>
      <c r="BB539" s="105"/>
      <c r="BC539" s="105"/>
      <c r="BD539" s="105"/>
      <c r="BE539" s="105"/>
      <c r="BF539" s="105"/>
      <c r="BG539" s="105"/>
      <c r="BH539" s="105"/>
      <c r="BI539" s="105"/>
      <c r="BJ539" s="105"/>
      <c r="BK539" s="105"/>
      <c r="BL539" s="105"/>
      <c r="BM539" s="105"/>
      <c r="BN539" s="105"/>
      <c r="BO539" s="105"/>
      <c r="BP539" s="105"/>
      <c r="BQ539" s="105"/>
      <c r="BR539" s="105"/>
      <c r="BS539" s="105"/>
      <c r="BT539" s="105"/>
      <c r="BU539" s="105"/>
      <c r="BV539" s="105"/>
      <c r="BW539" s="105"/>
      <c r="BX539" s="105"/>
      <c r="BY539" s="105"/>
      <c r="BZ539" s="105"/>
      <c r="CA539" s="158"/>
      <c r="CB539" s="158"/>
      <c r="CC539" s="158"/>
      <c r="CD539" s="158"/>
      <c r="CE539" s="158"/>
      <c r="CF539" s="105"/>
      <c r="CG539" s="156"/>
      <c r="CH539" s="156"/>
      <c r="CI539" s="156"/>
      <c r="CJ539" s="156"/>
      <c r="CK539" s="105"/>
      <c r="CL539" s="156"/>
      <c r="CM539" s="156"/>
      <c r="CN539" s="105"/>
    </row>
    <row r="540" ht="9.0" customHeight="1">
      <c r="A540" s="152">
        <f t="shared" si="22"/>
        <v>1</v>
      </c>
      <c r="B540" s="93"/>
      <c r="C540" s="99"/>
      <c r="D540" s="159"/>
      <c r="E540" s="160"/>
      <c r="F540" s="155"/>
      <c r="G540" s="105"/>
      <c r="H540" s="105"/>
      <c r="I540" s="156"/>
      <c r="J540" s="156"/>
      <c r="K540" s="156"/>
      <c r="L540" s="156"/>
      <c r="M540" s="156"/>
      <c r="N540" s="156"/>
      <c r="O540" s="156"/>
      <c r="P540" s="156"/>
      <c r="Q540" s="156"/>
      <c r="R540" s="156"/>
      <c r="S540" s="156"/>
      <c r="T540" s="156"/>
      <c r="U540" s="157"/>
      <c r="V540" s="105"/>
      <c r="W540" s="156"/>
      <c r="X540" s="156"/>
      <c r="Y540" s="156"/>
      <c r="Z540" s="156"/>
      <c r="AA540" s="156"/>
      <c r="AB540" s="156"/>
      <c r="AC540" s="156"/>
      <c r="AD540" s="156"/>
      <c r="AE540" s="156"/>
      <c r="AF540" s="156"/>
      <c r="AG540" s="156"/>
      <c r="AH540" s="156"/>
      <c r="AI540" s="157"/>
      <c r="AJ540" s="105"/>
      <c r="AK540" s="105"/>
      <c r="AL540" s="105"/>
      <c r="AM540" s="105"/>
      <c r="AN540" s="157"/>
      <c r="AO540" s="105"/>
      <c r="AP540" s="105"/>
      <c r="AQ540" s="105"/>
      <c r="AR540" s="105"/>
      <c r="AS540" s="105"/>
      <c r="AT540" s="105"/>
      <c r="AU540" s="105"/>
      <c r="AV540" s="105"/>
      <c r="AW540" s="105"/>
      <c r="AX540" s="105"/>
      <c r="AY540" s="105"/>
      <c r="AZ540" s="105"/>
      <c r="BA540" s="105"/>
      <c r="BB540" s="105"/>
      <c r="BC540" s="105"/>
      <c r="BD540" s="105"/>
      <c r="BE540" s="105"/>
      <c r="BF540" s="105"/>
      <c r="BG540" s="105"/>
      <c r="BH540" s="105"/>
      <c r="BI540" s="105"/>
      <c r="BJ540" s="105"/>
      <c r="BK540" s="105"/>
      <c r="BL540" s="105"/>
      <c r="BM540" s="105"/>
      <c r="BN540" s="105"/>
      <c r="BO540" s="105"/>
      <c r="BP540" s="105"/>
      <c r="BQ540" s="105"/>
      <c r="BR540" s="105"/>
      <c r="BS540" s="105"/>
      <c r="BT540" s="105"/>
      <c r="BU540" s="105"/>
      <c r="BV540" s="105"/>
      <c r="BW540" s="105"/>
      <c r="BX540" s="105"/>
      <c r="BY540" s="105"/>
      <c r="BZ540" s="105"/>
      <c r="CA540" s="158"/>
      <c r="CB540" s="158"/>
      <c r="CC540" s="105" t="str">
        <f>IF($C540="","",AI540*$F$2)</f>
        <v/>
      </c>
      <c r="CD540" s="105" t="str">
        <f>IF($C540="","",U541*$F$2)</f>
        <v/>
      </c>
      <c r="CE540" s="158"/>
      <c r="CF540" s="105"/>
      <c r="CG540" s="156"/>
      <c r="CH540" s="156"/>
      <c r="CI540" s="156"/>
      <c r="CJ540" s="156"/>
      <c r="CK540" s="105"/>
      <c r="CL540" s="156"/>
      <c r="CM540" s="156"/>
      <c r="CN540" s="105"/>
    </row>
    <row r="541" ht="9.0" customHeight="1">
      <c r="A541" s="152">
        <f t="shared" si="22"/>
        <v>1</v>
      </c>
      <c r="B541" s="93"/>
      <c r="C541" s="99"/>
      <c r="D541" s="159"/>
      <c r="E541" s="160"/>
      <c r="F541" s="155"/>
      <c r="G541" s="105"/>
      <c r="H541" s="105"/>
      <c r="I541" s="156"/>
      <c r="J541" s="156"/>
      <c r="K541" s="156"/>
      <c r="L541" s="156"/>
      <c r="M541" s="156"/>
      <c r="N541" s="156"/>
      <c r="O541" s="156"/>
      <c r="P541" s="156"/>
      <c r="Q541" s="156"/>
      <c r="R541" s="156"/>
      <c r="S541" s="156"/>
      <c r="T541" s="156"/>
      <c r="U541" s="157"/>
      <c r="V541" s="105"/>
      <c r="W541" s="156"/>
      <c r="X541" s="156"/>
      <c r="Y541" s="156"/>
      <c r="Z541" s="156"/>
      <c r="AA541" s="156"/>
      <c r="AB541" s="156"/>
      <c r="AC541" s="156"/>
      <c r="AD541" s="156"/>
      <c r="AE541" s="156"/>
      <c r="AF541" s="156"/>
      <c r="AG541" s="156"/>
      <c r="AH541" s="156"/>
      <c r="AI541" s="157"/>
      <c r="AJ541" s="105"/>
      <c r="AK541" s="105"/>
      <c r="AL541" s="105"/>
      <c r="AM541" s="105"/>
      <c r="AN541" s="157"/>
      <c r="AO541" s="105"/>
      <c r="AP541" s="105"/>
      <c r="AQ541" s="105"/>
      <c r="AR541" s="105"/>
      <c r="AS541" s="105"/>
      <c r="AT541" s="105"/>
      <c r="AU541" s="105"/>
      <c r="AV541" s="105"/>
      <c r="AW541" s="105"/>
      <c r="AX541" s="105"/>
      <c r="AY541" s="105"/>
      <c r="AZ541" s="105"/>
      <c r="BA541" s="105"/>
      <c r="BB541" s="105"/>
      <c r="BC541" s="105"/>
      <c r="BD541" s="105"/>
      <c r="BE541" s="105"/>
      <c r="BF541" s="105"/>
      <c r="BG541" s="105"/>
      <c r="BH541" s="105"/>
      <c r="BI541" s="105"/>
      <c r="BJ541" s="105"/>
      <c r="BK541" s="105"/>
      <c r="BL541" s="105"/>
      <c r="BM541" s="105"/>
      <c r="BN541" s="105"/>
      <c r="BO541" s="105"/>
      <c r="BP541" s="105"/>
      <c r="BQ541" s="105"/>
      <c r="BR541" s="105"/>
      <c r="BS541" s="105"/>
      <c r="BT541" s="105"/>
      <c r="BU541" s="105"/>
      <c r="BV541" s="105"/>
      <c r="BW541" s="105"/>
      <c r="BX541" s="105"/>
      <c r="BY541" s="105"/>
      <c r="BZ541" s="105"/>
      <c r="CA541" s="158"/>
      <c r="CB541" s="158"/>
      <c r="CC541" s="158"/>
      <c r="CD541" s="158"/>
      <c r="CE541" s="158"/>
      <c r="CF541" s="105"/>
      <c r="CG541" s="156"/>
      <c r="CH541" s="156"/>
      <c r="CI541" s="156"/>
      <c r="CJ541" s="156"/>
      <c r="CK541" s="105"/>
      <c r="CL541" s="156"/>
      <c r="CM541" s="156"/>
      <c r="CN541" s="105"/>
    </row>
    <row r="542" ht="9.0" customHeight="1">
      <c r="A542" s="152">
        <f t="shared" si="22"/>
        <v>0</v>
      </c>
      <c r="B542" s="93"/>
      <c r="C542" s="99"/>
      <c r="D542" s="159"/>
      <c r="E542" s="160"/>
      <c r="F542" s="155"/>
      <c r="G542" s="105"/>
      <c r="H542" s="105"/>
      <c r="I542" s="156"/>
      <c r="J542" s="156"/>
      <c r="K542" s="156"/>
      <c r="L542" s="156"/>
      <c r="M542" s="156"/>
      <c r="N542" s="156"/>
      <c r="O542" s="156"/>
      <c r="P542" s="156"/>
      <c r="Q542" s="156"/>
      <c r="R542" s="156"/>
      <c r="S542" s="156"/>
      <c r="T542" s="156"/>
      <c r="U542" s="157"/>
      <c r="V542" s="105"/>
      <c r="W542" s="156"/>
      <c r="X542" s="156"/>
      <c r="Y542" s="156"/>
      <c r="Z542" s="156"/>
      <c r="AA542" s="156"/>
      <c r="AB542" s="156"/>
      <c r="AC542" s="156"/>
      <c r="AD542" s="156"/>
      <c r="AE542" s="156"/>
      <c r="AF542" s="156"/>
      <c r="AG542" s="156"/>
      <c r="AH542" s="156"/>
      <c r="AI542" s="157"/>
      <c r="AJ542" s="105"/>
      <c r="AK542" s="105"/>
      <c r="AL542" s="105"/>
      <c r="AM542" s="105"/>
      <c r="AN542" s="157"/>
      <c r="AO542" s="105"/>
      <c r="AP542" s="105"/>
      <c r="AQ542" s="105"/>
      <c r="AR542" s="105"/>
      <c r="AS542" s="105"/>
      <c r="AT542" s="105"/>
      <c r="AU542" s="105"/>
      <c r="AV542" s="105"/>
      <c r="AW542" s="105"/>
      <c r="AX542" s="105"/>
      <c r="AY542" s="105"/>
      <c r="AZ542" s="105"/>
      <c r="BA542" s="105"/>
      <c r="BB542" s="105"/>
      <c r="BC542" s="105"/>
      <c r="BD542" s="105"/>
      <c r="BE542" s="105"/>
      <c r="BF542" s="105"/>
      <c r="BG542" s="105"/>
      <c r="BH542" s="105"/>
      <c r="BI542" s="105"/>
      <c r="BJ542" s="105"/>
      <c r="BK542" s="105"/>
      <c r="BL542" s="105"/>
      <c r="BM542" s="105"/>
      <c r="BN542" s="105"/>
      <c r="BO542" s="105"/>
      <c r="BP542" s="105"/>
      <c r="BQ542" s="105"/>
      <c r="BR542" s="105"/>
      <c r="BS542" s="105"/>
      <c r="BT542" s="105"/>
      <c r="BU542" s="105"/>
      <c r="BV542" s="105"/>
      <c r="BW542" s="105"/>
      <c r="BX542" s="105"/>
      <c r="BY542" s="105"/>
      <c r="BZ542" s="105"/>
      <c r="CA542" s="158"/>
      <c r="CB542" s="158"/>
      <c r="CC542" s="105" t="str">
        <f>IF($C542="","",AI542*$F$2)</f>
        <v/>
      </c>
      <c r="CD542" s="105" t="str">
        <f>IF($C542="","",U543*$F$2)</f>
        <v/>
      </c>
      <c r="CE542" s="158"/>
      <c r="CF542" s="105"/>
      <c r="CG542" s="156"/>
      <c r="CH542" s="156"/>
      <c r="CI542" s="156"/>
      <c r="CJ542" s="156"/>
      <c r="CK542" s="105"/>
      <c r="CL542" s="156"/>
      <c r="CM542" s="156"/>
      <c r="CN542" s="105"/>
    </row>
    <row r="543" ht="9.0" customHeight="1">
      <c r="A543" s="152">
        <f t="shared" si="22"/>
        <v>0</v>
      </c>
      <c r="B543" s="93"/>
      <c r="C543" s="99"/>
      <c r="D543" s="159"/>
      <c r="E543" s="160"/>
      <c r="F543" s="155"/>
      <c r="G543" s="105"/>
      <c r="H543" s="105"/>
      <c r="I543" s="156"/>
      <c r="J543" s="156"/>
      <c r="K543" s="156"/>
      <c r="L543" s="156"/>
      <c r="M543" s="156"/>
      <c r="N543" s="156"/>
      <c r="O543" s="156"/>
      <c r="P543" s="156"/>
      <c r="Q543" s="156"/>
      <c r="R543" s="156"/>
      <c r="S543" s="156"/>
      <c r="T543" s="156"/>
      <c r="U543" s="157"/>
      <c r="V543" s="105"/>
      <c r="W543" s="156"/>
      <c r="X543" s="156"/>
      <c r="Y543" s="156"/>
      <c r="Z543" s="156"/>
      <c r="AA543" s="156"/>
      <c r="AB543" s="156"/>
      <c r="AC543" s="156"/>
      <c r="AD543" s="156"/>
      <c r="AE543" s="156"/>
      <c r="AF543" s="156"/>
      <c r="AG543" s="156"/>
      <c r="AH543" s="156"/>
      <c r="AI543" s="157"/>
      <c r="AJ543" s="105"/>
      <c r="AK543" s="105"/>
      <c r="AL543" s="105"/>
      <c r="AM543" s="105"/>
      <c r="AN543" s="157"/>
      <c r="AO543" s="105"/>
      <c r="AP543" s="105"/>
      <c r="AQ543" s="105"/>
      <c r="AR543" s="105"/>
      <c r="AS543" s="105"/>
      <c r="AT543" s="105"/>
      <c r="AU543" s="105"/>
      <c r="AV543" s="105"/>
      <c r="AW543" s="105"/>
      <c r="AX543" s="105"/>
      <c r="AY543" s="105"/>
      <c r="AZ543" s="105"/>
      <c r="BA543" s="105"/>
      <c r="BB543" s="105"/>
      <c r="BC543" s="105"/>
      <c r="BD543" s="105"/>
      <c r="BE543" s="105"/>
      <c r="BF543" s="105"/>
      <c r="BG543" s="105"/>
      <c r="BH543" s="105"/>
      <c r="BI543" s="105"/>
      <c r="BJ543" s="105"/>
      <c r="BK543" s="105"/>
      <c r="BL543" s="105"/>
      <c r="BM543" s="105"/>
      <c r="BN543" s="105"/>
      <c r="BO543" s="105"/>
      <c r="BP543" s="105"/>
      <c r="BQ543" s="105"/>
      <c r="BR543" s="105"/>
      <c r="BS543" s="105"/>
      <c r="BT543" s="105"/>
      <c r="BU543" s="105"/>
      <c r="BV543" s="105"/>
      <c r="BW543" s="105"/>
      <c r="BX543" s="105"/>
      <c r="BY543" s="105"/>
      <c r="BZ543" s="105"/>
      <c r="CA543" s="158"/>
      <c r="CB543" s="158"/>
      <c r="CC543" s="158"/>
      <c r="CD543" s="158"/>
      <c r="CE543" s="158"/>
      <c r="CF543" s="105"/>
      <c r="CG543" s="156"/>
      <c r="CH543" s="156"/>
      <c r="CI543" s="156"/>
      <c r="CJ543" s="156"/>
      <c r="CK543" s="105"/>
      <c r="CL543" s="156"/>
      <c r="CM543" s="156"/>
      <c r="CN543" s="105"/>
    </row>
    <row r="544" ht="9.0" customHeight="1">
      <c r="A544" s="152">
        <f t="shared" si="22"/>
        <v>1</v>
      </c>
      <c r="B544" s="93"/>
      <c r="C544" s="99"/>
      <c r="D544" s="159"/>
      <c r="E544" s="160"/>
      <c r="F544" s="155"/>
      <c r="G544" s="105"/>
      <c r="H544" s="105"/>
      <c r="I544" s="156"/>
      <c r="J544" s="156"/>
      <c r="K544" s="156"/>
      <c r="L544" s="156"/>
      <c r="M544" s="156"/>
      <c r="N544" s="156"/>
      <c r="O544" s="156"/>
      <c r="P544" s="156"/>
      <c r="Q544" s="156"/>
      <c r="R544" s="156"/>
      <c r="S544" s="156"/>
      <c r="T544" s="156"/>
      <c r="U544" s="157"/>
      <c r="V544" s="105"/>
      <c r="W544" s="156"/>
      <c r="X544" s="156"/>
      <c r="Y544" s="156"/>
      <c r="Z544" s="156"/>
      <c r="AA544" s="156"/>
      <c r="AB544" s="156"/>
      <c r="AC544" s="156"/>
      <c r="AD544" s="156"/>
      <c r="AE544" s="156"/>
      <c r="AF544" s="156"/>
      <c r="AG544" s="156"/>
      <c r="AH544" s="156"/>
      <c r="AI544" s="157"/>
      <c r="AJ544" s="105"/>
      <c r="AK544" s="105"/>
      <c r="AL544" s="105"/>
      <c r="AM544" s="105"/>
      <c r="AN544" s="157"/>
      <c r="AO544" s="105"/>
      <c r="AP544" s="105"/>
      <c r="AQ544" s="105"/>
      <c r="AR544" s="105"/>
      <c r="AS544" s="105"/>
      <c r="AT544" s="105"/>
      <c r="AU544" s="105"/>
      <c r="AV544" s="105"/>
      <c r="AW544" s="105"/>
      <c r="AX544" s="105"/>
      <c r="AY544" s="105"/>
      <c r="AZ544" s="105"/>
      <c r="BA544" s="105"/>
      <c r="BB544" s="105"/>
      <c r="BC544" s="105"/>
      <c r="BD544" s="105"/>
      <c r="BE544" s="105"/>
      <c r="BF544" s="105"/>
      <c r="BG544" s="105"/>
      <c r="BH544" s="105"/>
      <c r="BI544" s="105"/>
      <c r="BJ544" s="105"/>
      <c r="BK544" s="105"/>
      <c r="BL544" s="105"/>
      <c r="BM544" s="105"/>
      <c r="BN544" s="105"/>
      <c r="BO544" s="105"/>
      <c r="BP544" s="105"/>
      <c r="BQ544" s="105"/>
      <c r="BR544" s="105"/>
      <c r="BS544" s="105"/>
      <c r="BT544" s="105"/>
      <c r="BU544" s="105"/>
      <c r="BV544" s="105"/>
      <c r="BW544" s="105"/>
      <c r="BX544" s="105"/>
      <c r="BY544" s="105"/>
      <c r="BZ544" s="105"/>
      <c r="CA544" s="158"/>
      <c r="CB544" s="158"/>
      <c r="CC544" s="105" t="str">
        <f>IF($C544="","",AI544*$F$2)</f>
        <v/>
      </c>
      <c r="CD544" s="105" t="str">
        <f>IF($C544="","",U545*$F$2)</f>
        <v/>
      </c>
      <c r="CE544" s="158"/>
      <c r="CF544" s="105"/>
      <c r="CG544" s="156"/>
      <c r="CH544" s="156"/>
      <c r="CI544" s="156"/>
      <c r="CJ544" s="156"/>
      <c r="CK544" s="105"/>
      <c r="CL544" s="156"/>
      <c r="CM544" s="156"/>
      <c r="CN544" s="105"/>
    </row>
    <row r="545" ht="9.0" customHeight="1">
      <c r="A545" s="152">
        <f t="shared" si="22"/>
        <v>1</v>
      </c>
      <c r="B545" s="93"/>
      <c r="C545" s="99"/>
      <c r="D545" s="159"/>
      <c r="E545" s="160"/>
      <c r="F545" s="155"/>
      <c r="G545" s="105"/>
      <c r="H545" s="105"/>
      <c r="I545" s="156"/>
      <c r="J545" s="156"/>
      <c r="K545" s="156"/>
      <c r="L545" s="156"/>
      <c r="M545" s="156"/>
      <c r="N545" s="156"/>
      <c r="O545" s="156"/>
      <c r="P545" s="156"/>
      <c r="Q545" s="156"/>
      <c r="R545" s="156"/>
      <c r="S545" s="156"/>
      <c r="T545" s="156"/>
      <c r="U545" s="157"/>
      <c r="V545" s="105"/>
      <c r="W545" s="156"/>
      <c r="X545" s="156"/>
      <c r="Y545" s="156"/>
      <c r="Z545" s="156"/>
      <c r="AA545" s="156"/>
      <c r="AB545" s="156"/>
      <c r="AC545" s="156"/>
      <c r="AD545" s="156"/>
      <c r="AE545" s="156"/>
      <c r="AF545" s="156"/>
      <c r="AG545" s="156"/>
      <c r="AH545" s="156"/>
      <c r="AI545" s="157"/>
      <c r="AJ545" s="105"/>
      <c r="AK545" s="105"/>
      <c r="AL545" s="105"/>
      <c r="AM545" s="105"/>
      <c r="AN545" s="157"/>
      <c r="AO545" s="105"/>
      <c r="AP545" s="105"/>
      <c r="AQ545" s="105"/>
      <c r="AR545" s="105"/>
      <c r="AS545" s="105"/>
      <c r="AT545" s="105"/>
      <c r="AU545" s="105"/>
      <c r="AV545" s="105"/>
      <c r="AW545" s="105"/>
      <c r="AX545" s="105"/>
      <c r="AY545" s="105"/>
      <c r="AZ545" s="105"/>
      <c r="BA545" s="105"/>
      <c r="BB545" s="105"/>
      <c r="BC545" s="105"/>
      <c r="BD545" s="105"/>
      <c r="BE545" s="105"/>
      <c r="BF545" s="105"/>
      <c r="BG545" s="105"/>
      <c r="BH545" s="105"/>
      <c r="BI545" s="105"/>
      <c r="BJ545" s="105"/>
      <c r="BK545" s="105"/>
      <c r="BL545" s="105"/>
      <c r="BM545" s="105"/>
      <c r="BN545" s="105"/>
      <c r="BO545" s="105"/>
      <c r="BP545" s="105"/>
      <c r="BQ545" s="105"/>
      <c r="BR545" s="105"/>
      <c r="BS545" s="105"/>
      <c r="BT545" s="105"/>
      <c r="BU545" s="105"/>
      <c r="BV545" s="105"/>
      <c r="BW545" s="105"/>
      <c r="BX545" s="105"/>
      <c r="BY545" s="105"/>
      <c r="BZ545" s="105"/>
      <c r="CA545" s="158"/>
      <c r="CB545" s="158"/>
      <c r="CC545" s="158"/>
      <c r="CD545" s="158"/>
      <c r="CE545" s="158"/>
      <c r="CF545" s="105"/>
      <c r="CG545" s="156"/>
      <c r="CH545" s="156"/>
      <c r="CI545" s="156"/>
      <c r="CJ545" s="156"/>
      <c r="CK545" s="105"/>
      <c r="CL545" s="156"/>
      <c r="CM545" s="156"/>
      <c r="CN545" s="105"/>
    </row>
    <row r="546" ht="9.0" customHeight="1">
      <c r="A546" s="152">
        <f t="shared" si="22"/>
        <v>0</v>
      </c>
      <c r="B546" s="93"/>
      <c r="C546" s="99"/>
      <c r="D546" s="159"/>
      <c r="E546" s="160"/>
      <c r="F546" s="155"/>
      <c r="G546" s="105"/>
      <c r="H546" s="105"/>
      <c r="I546" s="156"/>
      <c r="J546" s="156"/>
      <c r="K546" s="156"/>
      <c r="L546" s="156"/>
      <c r="M546" s="156"/>
      <c r="N546" s="156"/>
      <c r="O546" s="156"/>
      <c r="P546" s="156"/>
      <c r="Q546" s="156"/>
      <c r="R546" s="156"/>
      <c r="S546" s="156"/>
      <c r="T546" s="156"/>
      <c r="U546" s="157"/>
      <c r="V546" s="105"/>
      <c r="W546" s="156"/>
      <c r="X546" s="156"/>
      <c r="Y546" s="156"/>
      <c r="Z546" s="156"/>
      <c r="AA546" s="156"/>
      <c r="AB546" s="156"/>
      <c r="AC546" s="156"/>
      <c r="AD546" s="156"/>
      <c r="AE546" s="156"/>
      <c r="AF546" s="156"/>
      <c r="AG546" s="156"/>
      <c r="AH546" s="156"/>
      <c r="AI546" s="157"/>
      <c r="AJ546" s="105"/>
      <c r="AK546" s="105"/>
      <c r="AL546" s="105"/>
      <c r="AM546" s="105"/>
      <c r="AN546" s="157"/>
      <c r="AO546" s="105"/>
      <c r="AP546" s="105"/>
      <c r="AQ546" s="105"/>
      <c r="AR546" s="105"/>
      <c r="AS546" s="105"/>
      <c r="AT546" s="105"/>
      <c r="AU546" s="105"/>
      <c r="AV546" s="105"/>
      <c r="AW546" s="105"/>
      <c r="AX546" s="105"/>
      <c r="AY546" s="105"/>
      <c r="AZ546" s="105"/>
      <c r="BA546" s="105"/>
      <c r="BB546" s="105"/>
      <c r="BC546" s="105"/>
      <c r="BD546" s="105"/>
      <c r="BE546" s="105"/>
      <c r="BF546" s="105"/>
      <c r="BG546" s="105"/>
      <c r="BH546" s="105"/>
      <c r="BI546" s="105"/>
      <c r="BJ546" s="105"/>
      <c r="BK546" s="105"/>
      <c r="BL546" s="105"/>
      <c r="BM546" s="105"/>
      <c r="BN546" s="105"/>
      <c r="BO546" s="105"/>
      <c r="BP546" s="105"/>
      <c r="BQ546" s="105"/>
      <c r="BR546" s="105"/>
      <c r="BS546" s="105"/>
      <c r="BT546" s="105"/>
      <c r="BU546" s="105"/>
      <c r="BV546" s="105"/>
      <c r="BW546" s="105"/>
      <c r="BX546" s="105"/>
      <c r="BY546" s="105"/>
      <c r="BZ546" s="105"/>
      <c r="CA546" s="158"/>
      <c r="CB546" s="158"/>
      <c r="CC546" s="105" t="str">
        <f>IF($C546="","",AI546*$F$2)</f>
        <v/>
      </c>
      <c r="CD546" s="105" t="str">
        <f>IF($C546="","",U547*$F$2)</f>
        <v/>
      </c>
      <c r="CE546" s="158"/>
      <c r="CF546" s="105"/>
      <c r="CG546" s="156"/>
      <c r="CH546" s="156"/>
      <c r="CI546" s="156"/>
      <c r="CJ546" s="156"/>
      <c r="CK546" s="105"/>
      <c r="CL546" s="156"/>
      <c r="CM546" s="156"/>
      <c r="CN546" s="105"/>
    </row>
    <row r="547" ht="9.0" customHeight="1">
      <c r="A547" s="152">
        <f t="shared" si="22"/>
        <v>0</v>
      </c>
      <c r="B547" s="93"/>
      <c r="C547" s="99"/>
      <c r="D547" s="159"/>
      <c r="E547" s="160"/>
      <c r="F547" s="155"/>
      <c r="G547" s="105"/>
      <c r="H547" s="105"/>
      <c r="I547" s="156"/>
      <c r="J547" s="156"/>
      <c r="K547" s="156"/>
      <c r="L547" s="156"/>
      <c r="M547" s="156"/>
      <c r="N547" s="156"/>
      <c r="O547" s="156"/>
      <c r="P547" s="156"/>
      <c r="Q547" s="156"/>
      <c r="R547" s="156"/>
      <c r="S547" s="156"/>
      <c r="T547" s="156"/>
      <c r="U547" s="157"/>
      <c r="V547" s="105"/>
      <c r="W547" s="156"/>
      <c r="X547" s="156"/>
      <c r="Y547" s="156"/>
      <c r="Z547" s="156"/>
      <c r="AA547" s="156"/>
      <c r="AB547" s="156"/>
      <c r="AC547" s="156"/>
      <c r="AD547" s="156"/>
      <c r="AE547" s="156"/>
      <c r="AF547" s="156"/>
      <c r="AG547" s="156"/>
      <c r="AH547" s="156"/>
      <c r="AI547" s="157"/>
      <c r="AJ547" s="105"/>
      <c r="AK547" s="105"/>
      <c r="AL547" s="105"/>
      <c r="AM547" s="105"/>
      <c r="AN547" s="157"/>
      <c r="AO547" s="105"/>
      <c r="AP547" s="105"/>
      <c r="AQ547" s="105"/>
      <c r="AR547" s="105"/>
      <c r="AS547" s="105"/>
      <c r="AT547" s="105"/>
      <c r="AU547" s="105"/>
      <c r="AV547" s="105"/>
      <c r="AW547" s="105"/>
      <c r="AX547" s="105"/>
      <c r="AY547" s="105"/>
      <c r="AZ547" s="105"/>
      <c r="BA547" s="105"/>
      <c r="BB547" s="105"/>
      <c r="BC547" s="105"/>
      <c r="BD547" s="105"/>
      <c r="BE547" s="105"/>
      <c r="BF547" s="105"/>
      <c r="BG547" s="105"/>
      <c r="BH547" s="105"/>
      <c r="BI547" s="105"/>
      <c r="BJ547" s="105"/>
      <c r="BK547" s="105"/>
      <c r="BL547" s="105"/>
      <c r="BM547" s="105"/>
      <c r="BN547" s="105"/>
      <c r="BO547" s="105"/>
      <c r="BP547" s="105"/>
      <c r="BQ547" s="105"/>
      <c r="BR547" s="105"/>
      <c r="BS547" s="105"/>
      <c r="BT547" s="105"/>
      <c r="BU547" s="105"/>
      <c r="BV547" s="105"/>
      <c r="BW547" s="105"/>
      <c r="BX547" s="105"/>
      <c r="BY547" s="105"/>
      <c r="BZ547" s="105"/>
      <c r="CA547" s="158"/>
      <c r="CB547" s="158"/>
      <c r="CC547" s="158"/>
      <c r="CD547" s="158"/>
      <c r="CE547" s="158"/>
      <c r="CF547" s="105"/>
      <c r="CG547" s="156"/>
      <c r="CH547" s="156"/>
      <c r="CI547" s="156"/>
      <c r="CJ547" s="156"/>
      <c r="CK547" s="105"/>
      <c r="CL547" s="156"/>
      <c r="CM547" s="156"/>
      <c r="CN547" s="105"/>
    </row>
    <row r="548" ht="9.0" customHeight="1">
      <c r="A548" s="152">
        <f t="shared" si="22"/>
        <v>1</v>
      </c>
      <c r="B548" s="93"/>
      <c r="C548" s="99"/>
      <c r="D548" s="159"/>
      <c r="E548" s="160"/>
      <c r="F548" s="155"/>
      <c r="G548" s="105"/>
      <c r="H548" s="105"/>
      <c r="I548" s="156"/>
      <c r="J548" s="156"/>
      <c r="K548" s="156"/>
      <c r="L548" s="156"/>
      <c r="M548" s="156"/>
      <c r="N548" s="156"/>
      <c r="O548" s="156"/>
      <c r="P548" s="156"/>
      <c r="Q548" s="156"/>
      <c r="R548" s="156"/>
      <c r="S548" s="156"/>
      <c r="T548" s="156"/>
      <c r="U548" s="157"/>
      <c r="V548" s="105"/>
      <c r="W548" s="156"/>
      <c r="X548" s="156"/>
      <c r="Y548" s="156"/>
      <c r="Z548" s="156"/>
      <c r="AA548" s="156"/>
      <c r="AB548" s="156"/>
      <c r="AC548" s="156"/>
      <c r="AD548" s="156"/>
      <c r="AE548" s="156"/>
      <c r="AF548" s="156"/>
      <c r="AG548" s="156"/>
      <c r="AH548" s="156"/>
      <c r="AI548" s="157"/>
      <c r="AJ548" s="105"/>
      <c r="AK548" s="105"/>
      <c r="AL548" s="105"/>
      <c r="AM548" s="105"/>
      <c r="AN548" s="157"/>
      <c r="AO548" s="105"/>
      <c r="AP548" s="105"/>
      <c r="AQ548" s="105"/>
      <c r="AR548" s="105"/>
      <c r="AS548" s="105"/>
      <c r="AT548" s="105"/>
      <c r="AU548" s="105"/>
      <c r="AV548" s="105"/>
      <c r="AW548" s="105"/>
      <c r="AX548" s="105"/>
      <c r="AY548" s="105"/>
      <c r="AZ548" s="105"/>
      <c r="BA548" s="105"/>
      <c r="BB548" s="105"/>
      <c r="BC548" s="105"/>
      <c r="BD548" s="105"/>
      <c r="BE548" s="105"/>
      <c r="BF548" s="105"/>
      <c r="BG548" s="105"/>
      <c r="BH548" s="105"/>
      <c r="BI548" s="105"/>
      <c r="BJ548" s="105"/>
      <c r="BK548" s="105"/>
      <c r="BL548" s="105"/>
      <c r="BM548" s="105"/>
      <c r="BN548" s="105"/>
      <c r="BO548" s="105"/>
      <c r="BP548" s="105"/>
      <c r="BQ548" s="105"/>
      <c r="BR548" s="105"/>
      <c r="BS548" s="105"/>
      <c r="BT548" s="105"/>
      <c r="BU548" s="105"/>
      <c r="BV548" s="105"/>
      <c r="BW548" s="105"/>
      <c r="BX548" s="105"/>
      <c r="BY548" s="105"/>
      <c r="BZ548" s="105"/>
      <c r="CA548" s="158"/>
      <c r="CB548" s="158"/>
      <c r="CC548" s="105" t="str">
        <f>IF($C548="","",AI548*$F$2)</f>
        <v/>
      </c>
      <c r="CD548" s="105" t="str">
        <f>IF($C548="","",U549*$F$2)</f>
        <v/>
      </c>
      <c r="CE548" s="158"/>
      <c r="CF548" s="105"/>
      <c r="CG548" s="156"/>
      <c r="CH548" s="156"/>
      <c r="CI548" s="156"/>
      <c r="CJ548" s="156"/>
      <c r="CK548" s="105"/>
      <c r="CL548" s="156"/>
      <c r="CM548" s="156"/>
      <c r="CN548" s="105"/>
    </row>
    <row r="549" ht="9.0" customHeight="1">
      <c r="A549" s="152">
        <f t="shared" si="22"/>
        <v>1</v>
      </c>
      <c r="B549" s="93"/>
      <c r="C549" s="99"/>
      <c r="D549" s="159"/>
      <c r="E549" s="160"/>
      <c r="F549" s="155"/>
      <c r="G549" s="105"/>
      <c r="H549" s="105"/>
      <c r="I549" s="156"/>
      <c r="J549" s="156"/>
      <c r="K549" s="156"/>
      <c r="L549" s="156"/>
      <c r="M549" s="156"/>
      <c r="N549" s="156"/>
      <c r="O549" s="156"/>
      <c r="P549" s="156"/>
      <c r="Q549" s="156"/>
      <c r="R549" s="156"/>
      <c r="S549" s="156"/>
      <c r="T549" s="156"/>
      <c r="U549" s="157"/>
      <c r="V549" s="105"/>
      <c r="W549" s="156"/>
      <c r="X549" s="156"/>
      <c r="Y549" s="156"/>
      <c r="Z549" s="156"/>
      <c r="AA549" s="156"/>
      <c r="AB549" s="156"/>
      <c r="AC549" s="156"/>
      <c r="AD549" s="156"/>
      <c r="AE549" s="156"/>
      <c r="AF549" s="156"/>
      <c r="AG549" s="156"/>
      <c r="AH549" s="156"/>
      <c r="AI549" s="157"/>
      <c r="AJ549" s="105"/>
      <c r="AK549" s="105"/>
      <c r="AL549" s="105"/>
      <c r="AM549" s="105"/>
      <c r="AN549" s="157"/>
      <c r="AO549" s="105"/>
      <c r="AP549" s="105"/>
      <c r="AQ549" s="105"/>
      <c r="AR549" s="105"/>
      <c r="AS549" s="105"/>
      <c r="AT549" s="105"/>
      <c r="AU549" s="105"/>
      <c r="AV549" s="105"/>
      <c r="AW549" s="105"/>
      <c r="AX549" s="105"/>
      <c r="AY549" s="105"/>
      <c r="AZ549" s="105"/>
      <c r="BA549" s="105"/>
      <c r="BB549" s="105"/>
      <c r="BC549" s="105"/>
      <c r="BD549" s="105"/>
      <c r="BE549" s="105"/>
      <c r="BF549" s="105"/>
      <c r="BG549" s="105"/>
      <c r="BH549" s="105"/>
      <c r="BI549" s="105"/>
      <c r="BJ549" s="105"/>
      <c r="BK549" s="105"/>
      <c r="BL549" s="105"/>
      <c r="BM549" s="105"/>
      <c r="BN549" s="105"/>
      <c r="BO549" s="105"/>
      <c r="BP549" s="105"/>
      <c r="BQ549" s="105"/>
      <c r="BR549" s="105"/>
      <c r="BS549" s="105"/>
      <c r="BT549" s="105"/>
      <c r="BU549" s="105"/>
      <c r="BV549" s="105"/>
      <c r="BW549" s="105"/>
      <c r="BX549" s="105"/>
      <c r="BY549" s="105"/>
      <c r="BZ549" s="105"/>
      <c r="CA549" s="158"/>
      <c r="CB549" s="158"/>
      <c r="CC549" s="158"/>
      <c r="CD549" s="158"/>
      <c r="CE549" s="158"/>
      <c r="CF549" s="105"/>
      <c r="CG549" s="156"/>
      <c r="CH549" s="156"/>
      <c r="CI549" s="156"/>
      <c r="CJ549" s="156"/>
      <c r="CK549" s="105"/>
      <c r="CL549" s="156"/>
      <c r="CM549" s="156"/>
      <c r="CN549" s="105"/>
    </row>
    <row r="550" ht="9.0" customHeight="1">
      <c r="A550" s="152">
        <f t="shared" si="22"/>
        <v>0</v>
      </c>
      <c r="B550" s="93"/>
      <c r="C550" s="99"/>
      <c r="D550" s="159"/>
      <c r="E550" s="160"/>
      <c r="F550" s="155"/>
      <c r="G550" s="105"/>
      <c r="H550" s="105"/>
      <c r="I550" s="156"/>
      <c r="J550" s="156"/>
      <c r="K550" s="156"/>
      <c r="L550" s="156"/>
      <c r="M550" s="156"/>
      <c r="N550" s="156"/>
      <c r="O550" s="156"/>
      <c r="P550" s="156"/>
      <c r="Q550" s="156"/>
      <c r="R550" s="156"/>
      <c r="S550" s="156"/>
      <c r="T550" s="156"/>
      <c r="U550" s="157"/>
      <c r="V550" s="105"/>
      <c r="W550" s="156"/>
      <c r="X550" s="156"/>
      <c r="Y550" s="156"/>
      <c r="Z550" s="156"/>
      <c r="AA550" s="156"/>
      <c r="AB550" s="156"/>
      <c r="AC550" s="156"/>
      <c r="AD550" s="156"/>
      <c r="AE550" s="156"/>
      <c r="AF550" s="156"/>
      <c r="AG550" s="156"/>
      <c r="AH550" s="156"/>
      <c r="AI550" s="157"/>
      <c r="AJ550" s="105"/>
      <c r="AK550" s="105"/>
      <c r="AL550" s="105"/>
      <c r="AM550" s="105"/>
      <c r="AN550" s="157"/>
      <c r="AO550" s="105"/>
      <c r="AP550" s="105"/>
      <c r="AQ550" s="105"/>
      <c r="AR550" s="105"/>
      <c r="AS550" s="105"/>
      <c r="AT550" s="105"/>
      <c r="AU550" s="105"/>
      <c r="AV550" s="105"/>
      <c r="AW550" s="105"/>
      <c r="AX550" s="105"/>
      <c r="AY550" s="105"/>
      <c r="AZ550" s="105"/>
      <c r="BA550" s="105"/>
      <c r="BB550" s="105"/>
      <c r="BC550" s="105"/>
      <c r="BD550" s="105"/>
      <c r="BE550" s="105"/>
      <c r="BF550" s="105"/>
      <c r="BG550" s="105"/>
      <c r="BH550" s="105"/>
      <c r="BI550" s="105"/>
      <c r="BJ550" s="105"/>
      <c r="BK550" s="105"/>
      <c r="BL550" s="105"/>
      <c r="BM550" s="105"/>
      <c r="BN550" s="105"/>
      <c r="BO550" s="105"/>
      <c r="BP550" s="105"/>
      <c r="BQ550" s="105"/>
      <c r="BR550" s="105"/>
      <c r="BS550" s="105"/>
      <c r="BT550" s="105"/>
      <c r="BU550" s="105"/>
      <c r="BV550" s="105"/>
      <c r="BW550" s="105"/>
      <c r="BX550" s="105"/>
      <c r="BY550" s="105"/>
      <c r="BZ550" s="105"/>
      <c r="CA550" s="158"/>
      <c r="CB550" s="158"/>
      <c r="CC550" s="105" t="str">
        <f>IF($C550="","",AI550*$F$2)</f>
        <v/>
      </c>
      <c r="CD550" s="105" t="str">
        <f>IF($C550="","",U551*$F$2)</f>
        <v/>
      </c>
      <c r="CE550" s="158"/>
      <c r="CF550" s="105"/>
      <c r="CG550" s="156"/>
      <c r="CH550" s="156"/>
      <c r="CI550" s="156"/>
      <c r="CJ550" s="156"/>
      <c r="CK550" s="105"/>
      <c r="CL550" s="156"/>
      <c r="CM550" s="156"/>
      <c r="CN550" s="105"/>
    </row>
    <row r="551" ht="9.0" customHeight="1">
      <c r="A551" s="152">
        <f t="shared" si="22"/>
        <v>0</v>
      </c>
      <c r="B551" s="93"/>
      <c r="C551" s="99"/>
      <c r="D551" s="159"/>
      <c r="E551" s="160"/>
      <c r="F551" s="155"/>
      <c r="G551" s="105"/>
      <c r="H551" s="105"/>
      <c r="I551" s="156"/>
      <c r="J551" s="156"/>
      <c r="K551" s="156"/>
      <c r="L551" s="156"/>
      <c r="M551" s="156"/>
      <c r="N551" s="156"/>
      <c r="O551" s="156"/>
      <c r="P551" s="156"/>
      <c r="Q551" s="156"/>
      <c r="R551" s="156"/>
      <c r="S551" s="156"/>
      <c r="T551" s="156"/>
      <c r="U551" s="157"/>
      <c r="V551" s="105"/>
      <c r="W551" s="156"/>
      <c r="X551" s="156"/>
      <c r="Y551" s="156"/>
      <c r="Z551" s="156"/>
      <c r="AA551" s="156"/>
      <c r="AB551" s="156"/>
      <c r="AC551" s="156"/>
      <c r="AD551" s="156"/>
      <c r="AE551" s="156"/>
      <c r="AF551" s="156"/>
      <c r="AG551" s="156"/>
      <c r="AH551" s="156"/>
      <c r="AI551" s="157"/>
      <c r="AJ551" s="105"/>
      <c r="AK551" s="105"/>
      <c r="AL551" s="105"/>
      <c r="AM551" s="105"/>
      <c r="AN551" s="157"/>
      <c r="AO551" s="105"/>
      <c r="AP551" s="105"/>
      <c r="AQ551" s="105"/>
      <c r="AR551" s="105"/>
      <c r="AS551" s="105"/>
      <c r="AT551" s="105"/>
      <c r="AU551" s="105"/>
      <c r="AV551" s="105"/>
      <c r="AW551" s="105"/>
      <c r="AX551" s="105"/>
      <c r="AY551" s="105"/>
      <c r="AZ551" s="105"/>
      <c r="BA551" s="105"/>
      <c r="BB551" s="105"/>
      <c r="BC551" s="105"/>
      <c r="BD551" s="105"/>
      <c r="BE551" s="105"/>
      <c r="BF551" s="105"/>
      <c r="BG551" s="105"/>
      <c r="BH551" s="105"/>
      <c r="BI551" s="105"/>
      <c r="BJ551" s="105"/>
      <c r="BK551" s="105"/>
      <c r="BL551" s="105"/>
      <c r="BM551" s="105"/>
      <c r="BN551" s="105"/>
      <c r="BO551" s="105"/>
      <c r="BP551" s="105"/>
      <c r="BQ551" s="105"/>
      <c r="BR551" s="105"/>
      <c r="BS551" s="105"/>
      <c r="BT551" s="105"/>
      <c r="BU551" s="105"/>
      <c r="BV551" s="105"/>
      <c r="BW551" s="105"/>
      <c r="BX551" s="105"/>
      <c r="BY551" s="105"/>
      <c r="BZ551" s="105"/>
      <c r="CA551" s="158"/>
      <c r="CB551" s="158"/>
      <c r="CC551" s="158"/>
      <c r="CD551" s="158"/>
      <c r="CE551" s="158"/>
      <c r="CF551" s="105"/>
      <c r="CG551" s="156"/>
      <c r="CH551" s="156"/>
      <c r="CI551" s="156"/>
      <c r="CJ551" s="156"/>
      <c r="CK551" s="105"/>
      <c r="CL551" s="156"/>
      <c r="CM551" s="156"/>
      <c r="CN551" s="105"/>
    </row>
    <row r="552" ht="9.0" customHeight="1">
      <c r="A552" s="152">
        <f t="shared" si="22"/>
        <v>1</v>
      </c>
      <c r="B552" s="93"/>
      <c r="C552" s="99"/>
      <c r="D552" s="159"/>
      <c r="E552" s="160"/>
      <c r="F552" s="155"/>
      <c r="G552" s="105"/>
      <c r="H552" s="105"/>
      <c r="I552" s="156"/>
      <c r="J552" s="156"/>
      <c r="K552" s="156"/>
      <c r="L552" s="156"/>
      <c r="M552" s="156"/>
      <c r="N552" s="156"/>
      <c r="O552" s="156"/>
      <c r="P552" s="156"/>
      <c r="Q552" s="156"/>
      <c r="R552" s="156"/>
      <c r="S552" s="156"/>
      <c r="T552" s="156"/>
      <c r="U552" s="157"/>
      <c r="V552" s="105"/>
      <c r="W552" s="156"/>
      <c r="X552" s="156"/>
      <c r="Y552" s="156"/>
      <c r="Z552" s="156"/>
      <c r="AA552" s="156"/>
      <c r="AB552" s="156"/>
      <c r="AC552" s="156"/>
      <c r="AD552" s="156"/>
      <c r="AE552" s="156"/>
      <c r="AF552" s="156"/>
      <c r="AG552" s="156"/>
      <c r="AH552" s="156"/>
      <c r="AI552" s="157"/>
      <c r="AJ552" s="105"/>
      <c r="AK552" s="105"/>
      <c r="AL552" s="105"/>
      <c r="AM552" s="105"/>
      <c r="AN552" s="157"/>
      <c r="AO552" s="105"/>
      <c r="AP552" s="105"/>
      <c r="AQ552" s="105"/>
      <c r="AR552" s="105"/>
      <c r="AS552" s="105"/>
      <c r="AT552" s="105"/>
      <c r="AU552" s="105"/>
      <c r="AV552" s="105"/>
      <c r="AW552" s="105"/>
      <c r="AX552" s="105"/>
      <c r="AY552" s="105"/>
      <c r="AZ552" s="105"/>
      <c r="BA552" s="105"/>
      <c r="BB552" s="105"/>
      <c r="BC552" s="105"/>
      <c r="BD552" s="105"/>
      <c r="BE552" s="105"/>
      <c r="BF552" s="105"/>
      <c r="BG552" s="105"/>
      <c r="BH552" s="105"/>
      <c r="BI552" s="105"/>
      <c r="BJ552" s="105"/>
      <c r="BK552" s="105"/>
      <c r="BL552" s="105"/>
      <c r="BM552" s="105"/>
      <c r="BN552" s="105"/>
      <c r="BO552" s="105"/>
      <c r="BP552" s="105"/>
      <c r="BQ552" s="105"/>
      <c r="BR552" s="105"/>
      <c r="BS552" s="105"/>
      <c r="BT552" s="105"/>
      <c r="BU552" s="105"/>
      <c r="BV552" s="105"/>
      <c r="BW552" s="105"/>
      <c r="BX552" s="105"/>
      <c r="BY552" s="105"/>
      <c r="BZ552" s="105"/>
      <c r="CA552" s="158"/>
      <c r="CB552" s="158"/>
      <c r="CC552" s="105" t="str">
        <f>IF($C552="","",AI552*$F$2)</f>
        <v/>
      </c>
      <c r="CD552" s="105" t="str">
        <f>IF($C552="","",U553*$F$2)</f>
        <v/>
      </c>
      <c r="CE552" s="158"/>
      <c r="CF552" s="105"/>
      <c r="CG552" s="156"/>
      <c r="CH552" s="156"/>
      <c r="CI552" s="156"/>
      <c r="CJ552" s="156"/>
      <c r="CK552" s="105"/>
      <c r="CL552" s="156"/>
      <c r="CM552" s="156"/>
      <c r="CN552" s="105"/>
    </row>
    <row r="553" ht="9.0" customHeight="1">
      <c r="A553" s="152">
        <f t="shared" si="22"/>
        <v>1</v>
      </c>
      <c r="B553" s="93"/>
      <c r="C553" s="99"/>
      <c r="D553" s="159"/>
      <c r="E553" s="160"/>
      <c r="F553" s="155"/>
      <c r="G553" s="105"/>
      <c r="H553" s="105"/>
      <c r="I553" s="156"/>
      <c r="J553" s="156"/>
      <c r="K553" s="156"/>
      <c r="L553" s="156"/>
      <c r="M553" s="156"/>
      <c r="N553" s="156"/>
      <c r="O553" s="156"/>
      <c r="P553" s="156"/>
      <c r="Q553" s="156"/>
      <c r="R553" s="156"/>
      <c r="S553" s="156"/>
      <c r="T553" s="156"/>
      <c r="U553" s="157"/>
      <c r="V553" s="105"/>
      <c r="W553" s="156"/>
      <c r="X553" s="156"/>
      <c r="Y553" s="156"/>
      <c r="Z553" s="156"/>
      <c r="AA553" s="156"/>
      <c r="AB553" s="156"/>
      <c r="AC553" s="156"/>
      <c r="AD553" s="156"/>
      <c r="AE553" s="156"/>
      <c r="AF553" s="156"/>
      <c r="AG553" s="156"/>
      <c r="AH553" s="156"/>
      <c r="AI553" s="157"/>
      <c r="AJ553" s="105"/>
      <c r="AK553" s="105"/>
      <c r="AL553" s="105"/>
      <c r="AM553" s="105"/>
      <c r="AN553" s="157"/>
      <c r="AO553" s="105"/>
      <c r="AP553" s="105"/>
      <c r="AQ553" s="105"/>
      <c r="AR553" s="105"/>
      <c r="AS553" s="105"/>
      <c r="AT553" s="105"/>
      <c r="AU553" s="105"/>
      <c r="AV553" s="105"/>
      <c r="AW553" s="105"/>
      <c r="AX553" s="105"/>
      <c r="AY553" s="105"/>
      <c r="AZ553" s="105"/>
      <c r="BA553" s="105"/>
      <c r="BB553" s="105"/>
      <c r="BC553" s="105"/>
      <c r="BD553" s="105"/>
      <c r="BE553" s="105"/>
      <c r="BF553" s="105"/>
      <c r="BG553" s="105"/>
      <c r="BH553" s="105"/>
      <c r="BI553" s="105"/>
      <c r="BJ553" s="105"/>
      <c r="BK553" s="105"/>
      <c r="BL553" s="105"/>
      <c r="BM553" s="105"/>
      <c r="BN553" s="105"/>
      <c r="BO553" s="105"/>
      <c r="BP553" s="105"/>
      <c r="BQ553" s="105"/>
      <c r="BR553" s="105"/>
      <c r="BS553" s="105"/>
      <c r="BT553" s="105"/>
      <c r="BU553" s="105"/>
      <c r="BV553" s="105"/>
      <c r="BW553" s="105"/>
      <c r="BX553" s="105"/>
      <c r="BY553" s="105"/>
      <c r="BZ553" s="105"/>
      <c r="CA553" s="158"/>
      <c r="CB553" s="158"/>
      <c r="CC553" s="158"/>
      <c r="CD553" s="158"/>
      <c r="CE553" s="158"/>
      <c r="CF553" s="105"/>
      <c r="CG553" s="156"/>
      <c r="CH553" s="156"/>
      <c r="CI553" s="156"/>
      <c r="CJ553" s="156"/>
      <c r="CK553" s="105"/>
      <c r="CL553" s="156"/>
      <c r="CM553" s="156"/>
      <c r="CN553" s="105"/>
    </row>
    <row r="554" ht="9.0" customHeight="1">
      <c r="A554" s="152">
        <f t="shared" si="22"/>
        <v>0</v>
      </c>
      <c r="B554" s="93"/>
      <c r="C554" s="99"/>
      <c r="D554" s="159"/>
      <c r="E554" s="160"/>
      <c r="F554" s="155"/>
      <c r="G554" s="105"/>
      <c r="H554" s="105"/>
      <c r="I554" s="156"/>
      <c r="J554" s="156"/>
      <c r="K554" s="156"/>
      <c r="L554" s="156"/>
      <c r="M554" s="156"/>
      <c r="N554" s="156"/>
      <c r="O554" s="156"/>
      <c r="P554" s="156"/>
      <c r="Q554" s="156"/>
      <c r="R554" s="156"/>
      <c r="S554" s="156"/>
      <c r="T554" s="156"/>
      <c r="U554" s="157"/>
      <c r="V554" s="105"/>
      <c r="W554" s="156"/>
      <c r="X554" s="156"/>
      <c r="Y554" s="156"/>
      <c r="Z554" s="156"/>
      <c r="AA554" s="156"/>
      <c r="AB554" s="156"/>
      <c r="AC554" s="156"/>
      <c r="AD554" s="156"/>
      <c r="AE554" s="156"/>
      <c r="AF554" s="156"/>
      <c r="AG554" s="156"/>
      <c r="AH554" s="156"/>
      <c r="AI554" s="157"/>
      <c r="AJ554" s="105"/>
      <c r="AK554" s="105"/>
      <c r="AL554" s="105"/>
      <c r="AM554" s="105"/>
      <c r="AN554" s="157"/>
      <c r="AO554" s="105"/>
      <c r="AP554" s="105"/>
      <c r="AQ554" s="105"/>
      <c r="AR554" s="105"/>
      <c r="AS554" s="105"/>
      <c r="AT554" s="105"/>
      <c r="AU554" s="105"/>
      <c r="AV554" s="105"/>
      <c r="AW554" s="105"/>
      <c r="AX554" s="105"/>
      <c r="AY554" s="105"/>
      <c r="AZ554" s="105"/>
      <c r="BA554" s="105"/>
      <c r="BB554" s="105"/>
      <c r="BC554" s="105"/>
      <c r="BD554" s="105"/>
      <c r="BE554" s="105"/>
      <c r="BF554" s="105"/>
      <c r="BG554" s="105"/>
      <c r="BH554" s="105"/>
      <c r="BI554" s="105"/>
      <c r="BJ554" s="105"/>
      <c r="BK554" s="105"/>
      <c r="BL554" s="105"/>
      <c r="BM554" s="105"/>
      <c r="BN554" s="105"/>
      <c r="BO554" s="105"/>
      <c r="BP554" s="105"/>
      <c r="BQ554" s="105"/>
      <c r="BR554" s="105"/>
      <c r="BS554" s="105"/>
      <c r="BT554" s="105"/>
      <c r="BU554" s="105"/>
      <c r="BV554" s="105"/>
      <c r="BW554" s="105"/>
      <c r="BX554" s="105"/>
      <c r="BY554" s="105"/>
      <c r="BZ554" s="105"/>
      <c r="CA554" s="158"/>
      <c r="CB554" s="158"/>
      <c r="CC554" s="105" t="str">
        <f>IF($C554="","",AI554*$F$2)</f>
        <v/>
      </c>
      <c r="CD554" s="105" t="str">
        <f>IF($C554="","",U555*$F$2)</f>
        <v/>
      </c>
      <c r="CE554" s="158"/>
      <c r="CF554" s="105"/>
      <c r="CG554" s="156"/>
      <c r="CH554" s="156"/>
      <c r="CI554" s="156"/>
      <c r="CJ554" s="156"/>
      <c r="CK554" s="105"/>
      <c r="CL554" s="156"/>
      <c r="CM554" s="156"/>
      <c r="CN554" s="105"/>
    </row>
    <row r="555" ht="9.0" customHeight="1">
      <c r="A555" s="152">
        <f t="shared" si="22"/>
        <v>0</v>
      </c>
      <c r="B555" s="93"/>
      <c r="C555" s="99"/>
      <c r="D555" s="159"/>
      <c r="E555" s="160"/>
      <c r="F555" s="155"/>
      <c r="G555" s="105"/>
      <c r="H555" s="105"/>
      <c r="I555" s="156"/>
      <c r="J555" s="156"/>
      <c r="K555" s="156"/>
      <c r="L555" s="156"/>
      <c r="M555" s="156"/>
      <c r="N555" s="156"/>
      <c r="O555" s="156"/>
      <c r="P555" s="156"/>
      <c r="Q555" s="156"/>
      <c r="R555" s="156"/>
      <c r="S555" s="156"/>
      <c r="T555" s="156"/>
      <c r="U555" s="157"/>
      <c r="V555" s="105"/>
      <c r="W555" s="156"/>
      <c r="X555" s="156"/>
      <c r="Y555" s="156"/>
      <c r="Z555" s="156"/>
      <c r="AA555" s="156"/>
      <c r="AB555" s="156"/>
      <c r="AC555" s="156"/>
      <c r="AD555" s="156"/>
      <c r="AE555" s="156"/>
      <c r="AF555" s="156"/>
      <c r="AG555" s="156"/>
      <c r="AH555" s="156"/>
      <c r="AI555" s="157"/>
      <c r="AJ555" s="105"/>
      <c r="AK555" s="105"/>
      <c r="AL555" s="105"/>
      <c r="AM555" s="105"/>
      <c r="AN555" s="157"/>
      <c r="AO555" s="105"/>
      <c r="AP555" s="105"/>
      <c r="AQ555" s="105"/>
      <c r="AR555" s="105"/>
      <c r="AS555" s="105"/>
      <c r="AT555" s="105"/>
      <c r="AU555" s="105"/>
      <c r="AV555" s="105"/>
      <c r="AW555" s="105"/>
      <c r="AX555" s="105"/>
      <c r="AY555" s="105"/>
      <c r="AZ555" s="105"/>
      <c r="BA555" s="105"/>
      <c r="BB555" s="105"/>
      <c r="BC555" s="105"/>
      <c r="BD555" s="105"/>
      <c r="BE555" s="105"/>
      <c r="BF555" s="105"/>
      <c r="BG555" s="105"/>
      <c r="BH555" s="105"/>
      <c r="BI555" s="105"/>
      <c r="BJ555" s="105"/>
      <c r="BK555" s="105"/>
      <c r="BL555" s="105"/>
      <c r="BM555" s="105"/>
      <c r="BN555" s="105"/>
      <c r="BO555" s="105"/>
      <c r="BP555" s="105"/>
      <c r="BQ555" s="105"/>
      <c r="BR555" s="105"/>
      <c r="BS555" s="105"/>
      <c r="BT555" s="105"/>
      <c r="BU555" s="105"/>
      <c r="BV555" s="105"/>
      <c r="BW555" s="105"/>
      <c r="BX555" s="105"/>
      <c r="BY555" s="105"/>
      <c r="BZ555" s="105"/>
      <c r="CA555" s="158"/>
      <c r="CB555" s="158"/>
      <c r="CC555" s="158"/>
      <c r="CD555" s="158"/>
      <c r="CE555" s="158"/>
      <c r="CF555" s="105"/>
      <c r="CG555" s="156"/>
      <c r="CH555" s="156"/>
      <c r="CI555" s="156"/>
      <c r="CJ555" s="156"/>
      <c r="CK555" s="105"/>
      <c r="CL555" s="156"/>
      <c r="CM555" s="156"/>
      <c r="CN555" s="105"/>
    </row>
    <row r="556" ht="9.0" customHeight="1">
      <c r="A556" s="152">
        <f t="shared" si="22"/>
        <v>1</v>
      </c>
      <c r="B556" s="93"/>
      <c r="C556" s="99"/>
      <c r="D556" s="159"/>
      <c r="E556" s="160"/>
      <c r="F556" s="155"/>
      <c r="G556" s="105"/>
      <c r="H556" s="105"/>
      <c r="I556" s="156"/>
      <c r="J556" s="156"/>
      <c r="K556" s="156"/>
      <c r="L556" s="156"/>
      <c r="M556" s="156"/>
      <c r="N556" s="156"/>
      <c r="O556" s="156"/>
      <c r="P556" s="156"/>
      <c r="Q556" s="156"/>
      <c r="R556" s="156"/>
      <c r="S556" s="156"/>
      <c r="T556" s="156"/>
      <c r="U556" s="157"/>
      <c r="V556" s="105"/>
      <c r="W556" s="156"/>
      <c r="X556" s="156"/>
      <c r="Y556" s="156"/>
      <c r="Z556" s="156"/>
      <c r="AA556" s="156"/>
      <c r="AB556" s="156"/>
      <c r="AC556" s="156"/>
      <c r="AD556" s="156"/>
      <c r="AE556" s="156"/>
      <c r="AF556" s="156"/>
      <c r="AG556" s="156"/>
      <c r="AH556" s="156"/>
      <c r="AI556" s="157"/>
      <c r="AJ556" s="105"/>
      <c r="AK556" s="105"/>
      <c r="AL556" s="105"/>
      <c r="AM556" s="105"/>
      <c r="AN556" s="157"/>
      <c r="AO556" s="105"/>
      <c r="AP556" s="105"/>
      <c r="AQ556" s="105"/>
      <c r="AR556" s="105"/>
      <c r="AS556" s="105"/>
      <c r="AT556" s="105"/>
      <c r="AU556" s="105"/>
      <c r="AV556" s="105"/>
      <c r="AW556" s="105"/>
      <c r="AX556" s="105"/>
      <c r="AY556" s="105"/>
      <c r="AZ556" s="105"/>
      <c r="BA556" s="105"/>
      <c r="BB556" s="105"/>
      <c r="BC556" s="105"/>
      <c r="BD556" s="105"/>
      <c r="BE556" s="105"/>
      <c r="BF556" s="105"/>
      <c r="BG556" s="105"/>
      <c r="BH556" s="105"/>
      <c r="BI556" s="105"/>
      <c r="BJ556" s="105"/>
      <c r="BK556" s="105"/>
      <c r="BL556" s="105"/>
      <c r="BM556" s="105"/>
      <c r="BN556" s="105"/>
      <c r="BO556" s="105"/>
      <c r="BP556" s="105"/>
      <c r="BQ556" s="105"/>
      <c r="BR556" s="105"/>
      <c r="BS556" s="105"/>
      <c r="BT556" s="105"/>
      <c r="BU556" s="105"/>
      <c r="BV556" s="105"/>
      <c r="BW556" s="105"/>
      <c r="BX556" s="105"/>
      <c r="BY556" s="105"/>
      <c r="BZ556" s="105"/>
      <c r="CA556" s="158"/>
      <c r="CB556" s="158"/>
      <c r="CC556" s="105" t="str">
        <f>IF($C556="","",AI556*$F$2)</f>
        <v/>
      </c>
      <c r="CD556" s="105" t="str">
        <f>IF($C556="","",U557*$F$2)</f>
        <v/>
      </c>
      <c r="CE556" s="158"/>
      <c r="CF556" s="105"/>
      <c r="CG556" s="156"/>
      <c r="CH556" s="156"/>
      <c r="CI556" s="156"/>
      <c r="CJ556" s="156"/>
      <c r="CK556" s="105"/>
      <c r="CL556" s="156"/>
      <c r="CM556" s="156"/>
      <c r="CN556" s="105"/>
    </row>
    <row r="557" ht="9.0" customHeight="1">
      <c r="A557" s="152">
        <f t="shared" si="22"/>
        <v>1</v>
      </c>
      <c r="B557" s="93"/>
      <c r="C557" s="99"/>
      <c r="D557" s="159"/>
      <c r="E557" s="160"/>
      <c r="F557" s="155"/>
      <c r="G557" s="105"/>
      <c r="H557" s="105"/>
      <c r="I557" s="156"/>
      <c r="J557" s="156"/>
      <c r="K557" s="156"/>
      <c r="L557" s="156"/>
      <c r="M557" s="156"/>
      <c r="N557" s="156"/>
      <c r="O557" s="156"/>
      <c r="P557" s="156"/>
      <c r="Q557" s="156"/>
      <c r="R557" s="156"/>
      <c r="S557" s="156"/>
      <c r="T557" s="156"/>
      <c r="U557" s="157"/>
      <c r="V557" s="105"/>
      <c r="W557" s="156"/>
      <c r="X557" s="156"/>
      <c r="Y557" s="156"/>
      <c r="Z557" s="156"/>
      <c r="AA557" s="156"/>
      <c r="AB557" s="156"/>
      <c r="AC557" s="156"/>
      <c r="AD557" s="156"/>
      <c r="AE557" s="156"/>
      <c r="AF557" s="156"/>
      <c r="AG557" s="156"/>
      <c r="AH557" s="156"/>
      <c r="AI557" s="157"/>
      <c r="AJ557" s="105"/>
      <c r="AK557" s="105"/>
      <c r="AL557" s="105"/>
      <c r="AM557" s="105"/>
      <c r="AN557" s="157"/>
      <c r="AO557" s="105"/>
      <c r="AP557" s="105"/>
      <c r="AQ557" s="105"/>
      <c r="AR557" s="105"/>
      <c r="AS557" s="105"/>
      <c r="AT557" s="105"/>
      <c r="AU557" s="105"/>
      <c r="AV557" s="105"/>
      <c r="AW557" s="105"/>
      <c r="AX557" s="105"/>
      <c r="AY557" s="105"/>
      <c r="AZ557" s="105"/>
      <c r="BA557" s="105"/>
      <c r="BB557" s="105"/>
      <c r="BC557" s="105"/>
      <c r="BD557" s="105"/>
      <c r="BE557" s="105"/>
      <c r="BF557" s="105"/>
      <c r="BG557" s="105"/>
      <c r="BH557" s="105"/>
      <c r="BI557" s="105"/>
      <c r="BJ557" s="105"/>
      <c r="BK557" s="105"/>
      <c r="BL557" s="105"/>
      <c r="BM557" s="105"/>
      <c r="BN557" s="105"/>
      <c r="BO557" s="105"/>
      <c r="BP557" s="105"/>
      <c r="BQ557" s="105"/>
      <c r="BR557" s="105"/>
      <c r="BS557" s="105"/>
      <c r="BT557" s="105"/>
      <c r="BU557" s="105"/>
      <c r="BV557" s="105"/>
      <c r="BW557" s="105"/>
      <c r="BX557" s="105"/>
      <c r="BY557" s="105"/>
      <c r="BZ557" s="105"/>
      <c r="CA557" s="158"/>
      <c r="CB557" s="158"/>
      <c r="CC557" s="158"/>
      <c r="CD557" s="158"/>
      <c r="CE557" s="158"/>
      <c r="CF557" s="105"/>
      <c r="CG557" s="156"/>
      <c r="CH557" s="156"/>
      <c r="CI557" s="156"/>
      <c r="CJ557" s="156"/>
      <c r="CK557" s="105"/>
      <c r="CL557" s="156"/>
      <c r="CM557" s="156"/>
      <c r="CN557" s="105"/>
    </row>
    <row r="558" ht="9.0" customHeight="1">
      <c r="A558" s="152">
        <f t="shared" si="22"/>
        <v>0</v>
      </c>
      <c r="B558" s="93"/>
      <c r="C558" s="99"/>
      <c r="D558" s="159"/>
      <c r="E558" s="160"/>
      <c r="F558" s="155"/>
      <c r="G558" s="105"/>
      <c r="H558" s="105"/>
      <c r="I558" s="156"/>
      <c r="J558" s="156"/>
      <c r="K558" s="156"/>
      <c r="L558" s="156"/>
      <c r="M558" s="156"/>
      <c r="N558" s="156"/>
      <c r="O558" s="156"/>
      <c r="P558" s="156"/>
      <c r="Q558" s="156"/>
      <c r="R558" s="156"/>
      <c r="S558" s="156"/>
      <c r="T558" s="156"/>
      <c r="U558" s="157"/>
      <c r="V558" s="105"/>
      <c r="W558" s="156"/>
      <c r="X558" s="156"/>
      <c r="Y558" s="156"/>
      <c r="Z558" s="156"/>
      <c r="AA558" s="156"/>
      <c r="AB558" s="156"/>
      <c r="AC558" s="156"/>
      <c r="AD558" s="156"/>
      <c r="AE558" s="156"/>
      <c r="AF558" s="156"/>
      <c r="AG558" s="156"/>
      <c r="AH558" s="156"/>
      <c r="AI558" s="157"/>
      <c r="AJ558" s="105"/>
      <c r="AK558" s="105"/>
      <c r="AL558" s="105"/>
      <c r="AM558" s="105"/>
      <c r="AN558" s="157"/>
      <c r="AO558" s="105"/>
      <c r="AP558" s="105"/>
      <c r="AQ558" s="105"/>
      <c r="AR558" s="105"/>
      <c r="AS558" s="105"/>
      <c r="AT558" s="105"/>
      <c r="AU558" s="105"/>
      <c r="AV558" s="105"/>
      <c r="AW558" s="105"/>
      <c r="AX558" s="105"/>
      <c r="AY558" s="105"/>
      <c r="AZ558" s="105"/>
      <c r="BA558" s="105"/>
      <c r="BB558" s="105"/>
      <c r="BC558" s="105"/>
      <c r="BD558" s="105"/>
      <c r="BE558" s="105"/>
      <c r="BF558" s="105"/>
      <c r="BG558" s="105"/>
      <c r="BH558" s="105"/>
      <c r="BI558" s="105"/>
      <c r="BJ558" s="105"/>
      <c r="BK558" s="105"/>
      <c r="BL558" s="105"/>
      <c r="BM558" s="105"/>
      <c r="BN558" s="105"/>
      <c r="BO558" s="105"/>
      <c r="BP558" s="105"/>
      <c r="BQ558" s="105"/>
      <c r="BR558" s="105"/>
      <c r="BS558" s="105"/>
      <c r="BT558" s="105"/>
      <c r="BU558" s="105"/>
      <c r="BV558" s="105"/>
      <c r="BW558" s="105"/>
      <c r="BX558" s="105"/>
      <c r="BY558" s="105"/>
      <c r="BZ558" s="105"/>
      <c r="CA558" s="158"/>
      <c r="CB558" s="158"/>
      <c r="CC558" s="105" t="str">
        <f>IF($C558="","",AI558*$F$2)</f>
        <v/>
      </c>
      <c r="CD558" s="105" t="str">
        <f>IF($C558="","",U559*$F$2)</f>
        <v/>
      </c>
      <c r="CE558" s="158"/>
      <c r="CF558" s="105"/>
      <c r="CG558" s="156"/>
      <c r="CH558" s="156"/>
      <c r="CI558" s="156"/>
      <c r="CJ558" s="156"/>
      <c r="CK558" s="105"/>
      <c r="CL558" s="156"/>
      <c r="CM558" s="156"/>
      <c r="CN558" s="105"/>
    </row>
    <row r="559" ht="9.0" customHeight="1">
      <c r="A559" s="152">
        <f t="shared" si="22"/>
        <v>0</v>
      </c>
      <c r="B559" s="93"/>
      <c r="C559" s="99"/>
      <c r="D559" s="159"/>
      <c r="E559" s="160"/>
      <c r="F559" s="155"/>
      <c r="G559" s="105"/>
      <c r="H559" s="105"/>
      <c r="I559" s="156"/>
      <c r="J559" s="156"/>
      <c r="K559" s="156"/>
      <c r="L559" s="156"/>
      <c r="M559" s="156"/>
      <c r="N559" s="156"/>
      <c r="O559" s="156"/>
      <c r="P559" s="156"/>
      <c r="Q559" s="156"/>
      <c r="R559" s="156"/>
      <c r="S559" s="156"/>
      <c r="T559" s="156"/>
      <c r="U559" s="157"/>
      <c r="V559" s="105"/>
      <c r="W559" s="156"/>
      <c r="X559" s="156"/>
      <c r="Y559" s="156"/>
      <c r="Z559" s="156"/>
      <c r="AA559" s="156"/>
      <c r="AB559" s="156"/>
      <c r="AC559" s="156"/>
      <c r="AD559" s="156"/>
      <c r="AE559" s="156"/>
      <c r="AF559" s="156"/>
      <c r="AG559" s="156"/>
      <c r="AH559" s="156"/>
      <c r="AI559" s="157"/>
      <c r="AJ559" s="105"/>
      <c r="AK559" s="105"/>
      <c r="AL559" s="105"/>
      <c r="AM559" s="105"/>
      <c r="AN559" s="157"/>
      <c r="AO559" s="105"/>
      <c r="AP559" s="105"/>
      <c r="AQ559" s="105"/>
      <c r="AR559" s="105"/>
      <c r="AS559" s="105"/>
      <c r="AT559" s="105"/>
      <c r="AU559" s="105"/>
      <c r="AV559" s="105"/>
      <c r="AW559" s="105"/>
      <c r="AX559" s="105"/>
      <c r="AY559" s="105"/>
      <c r="AZ559" s="105"/>
      <c r="BA559" s="105"/>
      <c r="BB559" s="105"/>
      <c r="BC559" s="105"/>
      <c r="BD559" s="105"/>
      <c r="BE559" s="105"/>
      <c r="BF559" s="105"/>
      <c r="BG559" s="105"/>
      <c r="BH559" s="105"/>
      <c r="BI559" s="105"/>
      <c r="BJ559" s="105"/>
      <c r="BK559" s="105"/>
      <c r="BL559" s="105"/>
      <c r="BM559" s="105"/>
      <c r="BN559" s="105"/>
      <c r="BO559" s="105"/>
      <c r="BP559" s="105"/>
      <c r="BQ559" s="105"/>
      <c r="BR559" s="105"/>
      <c r="BS559" s="105"/>
      <c r="BT559" s="105"/>
      <c r="BU559" s="105"/>
      <c r="BV559" s="105"/>
      <c r="BW559" s="105"/>
      <c r="BX559" s="105"/>
      <c r="BY559" s="105"/>
      <c r="BZ559" s="105"/>
      <c r="CA559" s="158"/>
      <c r="CB559" s="158"/>
      <c r="CC559" s="158"/>
      <c r="CD559" s="158"/>
      <c r="CE559" s="158"/>
      <c r="CF559" s="105"/>
      <c r="CG559" s="156"/>
      <c r="CH559" s="156"/>
      <c r="CI559" s="156"/>
      <c r="CJ559" s="156"/>
      <c r="CK559" s="105"/>
      <c r="CL559" s="156"/>
      <c r="CM559" s="156"/>
      <c r="CN559" s="105"/>
    </row>
    <row r="560" ht="9.0" customHeight="1">
      <c r="A560" s="152">
        <f t="shared" si="22"/>
        <v>1</v>
      </c>
      <c r="B560" s="93"/>
      <c r="C560" s="99"/>
      <c r="D560" s="159"/>
      <c r="E560" s="160"/>
      <c r="F560" s="155"/>
      <c r="G560" s="105"/>
      <c r="H560" s="105"/>
      <c r="I560" s="156"/>
      <c r="J560" s="156"/>
      <c r="K560" s="156"/>
      <c r="L560" s="156"/>
      <c r="M560" s="156"/>
      <c r="N560" s="156"/>
      <c r="O560" s="156"/>
      <c r="P560" s="156"/>
      <c r="Q560" s="156"/>
      <c r="R560" s="156"/>
      <c r="S560" s="156"/>
      <c r="T560" s="156"/>
      <c r="U560" s="157"/>
      <c r="V560" s="105"/>
      <c r="W560" s="156"/>
      <c r="X560" s="156"/>
      <c r="Y560" s="156"/>
      <c r="Z560" s="156"/>
      <c r="AA560" s="156"/>
      <c r="AB560" s="156"/>
      <c r="AC560" s="156"/>
      <c r="AD560" s="156"/>
      <c r="AE560" s="156"/>
      <c r="AF560" s="156"/>
      <c r="AG560" s="156"/>
      <c r="AH560" s="156"/>
      <c r="AI560" s="157"/>
      <c r="AJ560" s="105"/>
      <c r="AK560" s="105"/>
      <c r="AL560" s="105"/>
      <c r="AM560" s="105"/>
      <c r="AN560" s="157"/>
      <c r="AO560" s="105"/>
      <c r="AP560" s="105"/>
      <c r="AQ560" s="105"/>
      <c r="AR560" s="105"/>
      <c r="AS560" s="105"/>
      <c r="AT560" s="105"/>
      <c r="AU560" s="105"/>
      <c r="AV560" s="105"/>
      <c r="AW560" s="105"/>
      <c r="AX560" s="105"/>
      <c r="AY560" s="105"/>
      <c r="AZ560" s="105"/>
      <c r="BA560" s="105"/>
      <c r="BB560" s="105"/>
      <c r="BC560" s="105"/>
      <c r="BD560" s="105"/>
      <c r="BE560" s="105"/>
      <c r="BF560" s="105"/>
      <c r="BG560" s="105"/>
      <c r="BH560" s="105"/>
      <c r="BI560" s="105"/>
      <c r="BJ560" s="105"/>
      <c r="BK560" s="105"/>
      <c r="BL560" s="105"/>
      <c r="BM560" s="105"/>
      <c r="BN560" s="105"/>
      <c r="BO560" s="105"/>
      <c r="BP560" s="105"/>
      <c r="BQ560" s="105"/>
      <c r="BR560" s="105"/>
      <c r="BS560" s="105"/>
      <c r="BT560" s="105"/>
      <c r="BU560" s="105"/>
      <c r="BV560" s="105"/>
      <c r="BW560" s="105"/>
      <c r="BX560" s="105"/>
      <c r="BY560" s="105"/>
      <c r="BZ560" s="105"/>
      <c r="CA560" s="158"/>
      <c r="CB560" s="158"/>
      <c r="CC560" s="105" t="str">
        <f>IF($C560="","",AI560*$F$2)</f>
        <v/>
      </c>
      <c r="CD560" s="105" t="str">
        <f>IF($C560="","",U561*$F$2)</f>
        <v/>
      </c>
      <c r="CE560" s="158"/>
      <c r="CF560" s="105"/>
      <c r="CG560" s="156"/>
      <c r="CH560" s="156"/>
      <c r="CI560" s="156"/>
      <c r="CJ560" s="156"/>
      <c r="CK560" s="105"/>
      <c r="CL560" s="156"/>
      <c r="CM560" s="156"/>
      <c r="CN560" s="105"/>
    </row>
    <row r="561" ht="9.0" customHeight="1">
      <c r="A561" s="152">
        <f t="shared" si="22"/>
        <v>1</v>
      </c>
      <c r="B561" s="93"/>
      <c r="C561" s="99"/>
      <c r="D561" s="159"/>
      <c r="E561" s="160"/>
      <c r="F561" s="155"/>
      <c r="G561" s="105"/>
      <c r="H561" s="105"/>
      <c r="I561" s="156"/>
      <c r="J561" s="156"/>
      <c r="K561" s="156"/>
      <c r="L561" s="156"/>
      <c r="M561" s="156"/>
      <c r="N561" s="156"/>
      <c r="O561" s="156"/>
      <c r="P561" s="156"/>
      <c r="Q561" s="156"/>
      <c r="R561" s="156"/>
      <c r="S561" s="156"/>
      <c r="T561" s="156"/>
      <c r="U561" s="157"/>
      <c r="V561" s="105"/>
      <c r="W561" s="156"/>
      <c r="X561" s="156"/>
      <c r="Y561" s="156"/>
      <c r="Z561" s="156"/>
      <c r="AA561" s="156"/>
      <c r="AB561" s="156"/>
      <c r="AC561" s="156"/>
      <c r="AD561" s="156"/>
      <c r="AE561" s="156"/>
      <c r="AF561" s="156"/>
      <c r="AG561" s="156"/>
      <c r="AH561" s="156"/>
      <c r="AI561" s="157"/>
      <c r="AJ561" s="105"/>
      <c r="AK561" s="105"/>
      <c r="AL561" s="105"/>
      <c r="AM561" s="105"/>
      <c r="AN561" s="157"/>
      <c r="AO561" s="105"/>
      <c r="AP561" s="105"/>
      <c r="AQ561" s="105"/>
      <c r="AR561" s="105"/>
      <c r="AS561" s="105"/>
      <c r="AT561" s="105"/>
      <c r="AU561" s="105"/>
      <c r="AV561" s="105"/>
      <c r="AW561" s="105"/>
      <c r="AX561" s="105"/>
      <c r="AY561" s="105"/>
      <c r="AZ561" s="105"/>
      <c r="BA561" s="105"/>
      <c r="BB561" s="105"/>
      <c r="BC561" s="105"/>
      <c r="BD561" s="105"/>
      <c r="BE561" s="105"/>
      <c r="BF561" s="105"/>
      <c r="BG561" s="105"/>
      <c r="BH561" s="105"/>
      <c r="BI561" s="105"/>
      <c r="BJ561" s="105"/>
      <c r="BK561" s="105"/>
      <c r="BL561" s="105"/>
      <c r="BM561" s="105"/>
      <c r="BN561" s="105"/>
      <c r="BO561" s="105"/>
      <c r="BP561" s="105"/>
      <c r="BQ561" s="105"/>
      <c r="BR561" s="105"/>
      <c r="BS561" s="105"/>
      <c r="BT561" s="105"/>
      <c r="BU561" s="105"/>
      <c r="BV561" s="105"/>
      <c r="BW561" s="105"/>
      <c r="BX561" s="105"/>
      <c r="BY561" s="105"/>
      <c r="BZ561" s="105"/>
      <c r="CA561" s="158"/>
      <c r="CB561" s="158"/>
      <c r="CC561" s="158"/>
      <c r="CD561" s="158"/>
      <c r="CE561" s="158"/>
      <c r="CF561" s="105"/>
      <c r="CG561" s="156"/>
      <c r="CH561" s="156"/>
      <c r="CI561" s="156"/>
      <c r="CJ561" s="156"/>
      <c r="CK561" s="105"/>
      <c r="CL561" s="156"/>
      <c r="CM561" s="156"/>
      <c r="CN561" s="105"/>
    </row>
    <row r="562" ht="9.0" customHeight="1">
      <c r="A562" s="152">
        <f t="shared" si="22"/>
        <v>0</v>
      </c>
      <c r="B562" s="93"/>
      <c r="C562" s="99"/>
      <c r="D562" s="159"/>
      <c r="E562" s="160"/>
      <c r="F562" s="155"/>
      <c r="G562" s="105"/>
      <c r="H562" s="105"/>
      <c r="I562" s="156"/>
      <c r="J562" s="156"/>
      <c r="K562" s="156"/>
      <c r="L562" s="156"/>
      <c r="M562" s="156"/>
      <c r="N562" s="156"/>
      <c r="O562" s="156"/>
      <c r="P562" s="156"/>
      <c r="Q562" s="156"/>
      <c r="R562" s="156"/>
      <c r="S562" s="156"/>
      <c r="T562" s="156"/>
      <c r="U562" s="157"/>
      <c r="V562" s="105"/>
      <c r="W562" s="156"/>
      <c r="X562" s="156"/>
      <c r="Y562" s="156"/>
      <c r="Z562" s="156"/>
      <c r="AA562" s="156"/>
      <c r="AB562" s="156"/>
      <c r="AC562" s="156"/>
      <c r="AD562" s="156"/>
      <c r="AE562" s="156"/>
      <c r="AF562" s="156"/>
      <c r="AG562" s="156"/>
      <c r="AH562" s="156"/>
      <c r="AI562" s="157"/>
      <c r="AJ562" s="105"/>
      <c r="AK562" s="105"/>
      <c r="AL562" s="105"/>
      <c r="AM562" s="105"/>
      <c r="AN562" s="157"/>
      <c r="AO562" s="105"/>
      <c r="AP562" s="105"/>
      <c r="AQ562" s="105"/>
      <c r="AR562" s="105"/>
      <c r="AS562" s="105"/>
      <c r="AT562" s="105"/>
      <c r="AU562" s="105"/>
      <c r="AV562" s="105"/>
      <c r="AW562" s="105"/>
      <c r="AX562" s="105"/>
      <c r="AY562" s="105"/>
      <c r="AZ562" s="105"/>
      <c r="BA562" s="105"/>
      <c r="BB562" s="105"/>
      <c r="BC562" s="105"/>
      <c r="BD562" s="105"/>
      <c r="BE562" s="105"/>
      <c r="BF562" s="105"/>
      <c r="BG562" s="105"/>
      <c r="BH562" s="105"/>
      <c r="BI562" s="105"/>
      <c r="BJ562" s="105"/>
      <c r="BK562" s="105"/>
      <c r="BL562" s="105"/>
      <c r="BM562" s="105"/>
      <c r="BN562" s="105"/>
      <c r="BO562" s="105"/>
      <c r="BP562" s="105"/>
      <c r="BQ562" s="105"/>
      <c r="BR562" s="105"/>
      <c r="BS562" s="105"/>
      <c r="BT562" s="105"/>
      <c r="BU562" s="105"/>
      <c r="BV562" s="105"/>
      <c r="BW562" s="105"/>
      <c r="BX562" s="105"/>
      <c r="BY562" s="105"/>
      <c r="BZ562" s="105"/>
      <c r="CA562" s="158"/>
      <c r="CB562" s="158"/>
      <c r="CC562" s="105" t="str">
        <f>IF($C562="","",AI562*$F$2)</f>
        <v/>
      </c>
      <c r="CD562" s="105" t="str">
        <f>IF($C562="","",U563*$F$2)</f>
        <v/>
      </c>
      <c r="CE562" s="158"/>
      <c r="CF562" s="105"/>
      <c r="CG562" s="156"/>
      <c r="CH562" s="156"/>
      <c r="CI562" s="156"/>
      <c r="CJ562" s="156"/>
      <c r="CK562" s="105"/>
      <c r="CL562" s="156"/>
      <c r="CM562" s="156"/>
      <c r="CN562" s="105"/>
    </row>
    <row r="563" ht="9.0" customHeight="1">
      <c r="A563" s="152">
        <f t="shared" si="22"/>
        <v>0</v>
      </c>
      <c r="B563" s="93"/>
      <c r="C563" s="99"/>
      <c r="D563" s="159"/>
      <c r="E563" s="160"/>
      <c r="F563" s="155"/>
      <c r="G563" s="105"/>
      <c r="H563" s="105"/>
      <c r="I563" s="156"/>
      <c r="J563" s="156"/>
      <c r="K563" s="156"/>
      <c r="L563" s="156"/>
      <c r="M563" s="156"/>
      <c r="N563" s="156"/>
      <c r="O563" s="156"/>
      <c r="P563" s="156"/>
      <c r="Q563" s="156"/>
      <c r="R563" s="156"/>
      <c r="S563" s="156"/>
      <c r="T563" s="156"/>
      <c r="U563" s="157"/>
      <c r="V563" s="105"/>
      <c r="W563" s="156"/>
      <c r="X563" s="156"/>
      <c r="Y563" s="156"/>
      <c r="Z563" s="156"/>
      <c r="AA563" s="156"/>
      <c r="AB563" s="156"/>
      <c r="AC563" s="156"/>
      <c r="AD563" s="156"/>
      <c r="AE563" s="156"/>
      <c r="AF563" s="156"/>
      <c r="AG563" s="156"/>
      <c r="AH563" s="156"/>
      <c r="AI563" s="157"/>
      <c r="AJ563" s="105"/>
      <c r="AK563" s="105"/>
      <c r="AL563" s="105"/>
      <c r="AM563" s="105"/>
      <c r="AN563" s="157"/>
      <c r="AO563" s="105"/>
      <c r="AP563" s="105"/>
      <c r="AQ563" s="105"/>
      <c r="AR563" s="105"/>
      <c r="AS563" s="105"/>
      <c r="AT563" s="105"/>
      <c r="AU563" s="105"/>
      <c r="AV563" s="105"/>
      <c r="AW563" s="105"/>
      <c r="AX563" s="105"/>
      <c r="AY563" s="105"/>
      <c r="AZ563" s="105"/>
      <c r="BA563" s="105"/>
      <c r="BB563" s="105"/>
      <c r="BC563" s="105"/>
      <c r="BD563" s="105"/>
      <c r="BE563" s="105"/>
      <c r="BF563" s="105"/>
      <c r="BG563" s="105"/>
      <c r="BH563" s="105"/>
      <c r="BI563" s="105"/>
      <c r="BJ563" s="105"/>
      <c r="BK563" s="105"/>
      <c r="BL563" s="105"/>
      <c r="BM563" s="105"/>
      <c r="BN563" s="105"/>
      <c r="BO563" s="105"/>
      <c r="BP563" s="105"/>
      <c r="BQ563" s="105"/>
      <c r="BR563" s="105"/>
      <c r="BS563" s="105"/>
      <c r="BT563" s="105"/>
      <c r="BU563" s="105"/>
      <c r="BV563" s="105"/>
      <c r="BW563" s="105"/>
      <c r="BX563" s="105"/>
      <c r="BY563" s="105"/>
      <c r="BZ563" s="105"/>
      <c r="CA563" s="158"/>
      <c r="CB563" s="158"/>
      <c r="CC563" s="158"/>
      <c r="CD563" s="158"/>
      <c r="CE563" s="158"/>
      <c r="CF563" s="105"/>
      <c r="CG563" s="156"/>
      <c r="CH563" s="156"/>
      <c r="CI563" s="156"/>
      <c r="CJ563" s="156"/>
      <c r="CK563" s="105"/>
      <c r="CL563" s="156"/>
      <c r="CM563" s="156"/>
      <c r="CN563" s="105"/>
    </row>
    <row r="564" ht="9.0" customHeight="1">
      <c r="A564" s="152">
        <f t="shared" si="22"/>
        <v>1</v>
      </c>
      <c r="B564" s="93"/>
      <c r="C564" s="99"/>
      <c r="D564" s="159"/>
      <c r="E564" s="160"/>
      <c r="F564" s="155"/>
      <c r="G564" s="105"/>
      <c r="H564" s="105"/>
      <c r="I564" s="156"/>
      <c r="J564" s="156"/>
      <c r="K564" s="156"/>
      <c r="L564" s="156"/>
      <c r="M564" s="156"/>
      <c r="N564" s="156"/>
      <c r="O564" s="156"/>
      <c r="P564" s="156"/>
      <c r="Q564" s="156"/>
      <c r="R564" s="156"/>
      <c r="S564" s="156"/>
      <c r="T564" s="156"/>
      <c r="U564" s="157"/>
      <c r="V564" s="105"/>
      <c r="W564" s="156"/>
      <c r="X564" s="156"/>
      <c r="Y564" s="156"/>
      <c r="Z564" s="156"/>
      <c r="AA564" s="156"/>
      <c r="AB564" s="156"/>
      <c r="AC564" s="156"/>
      <c r="AD564" s="156"/>
      <c r="AE564" s="156"/>
      <c r="AF564" s="156"/>
      <c r="AG564" s="156"/>
      <c r="AH564" s="156"/>
      <c r="AI564" s="157"/>
      <c r="AJ564" s="105"/>
      <c r="AK564" s="105"/>
      <c r="AL564" s="105"/>
      <c r="AM564" s="105"/>
      <c r="AN564" s="157"/>
      <c r="AO564" s="105"/>
      <c r="AP564" s="105"/>
      <c r="AQ564" s="105"/>
      <c r="AR564" s="105"/>
      <c r="AS564" s="105"/>
      <c r="AT564" s="105"/>
      <c r="AU564" s="105"/>
      <c r="AV564" s="105"/>
      <c r="AW564" s="105"/>
      <c r="AX564" s="105"/>
      <c r="AY564" s="105"/>
      <c r="AZ564" s="105"/>
      <c r="BA564" s="105"/>
      <c r="BB564" s="105"/>
      <c r="BC564" s="105"/>
      <c r="BD564" s="105"/>
      <c r="BE564" s="105"/>
      <c r="BF564" s="105"/>
      <c r="BG564" s="105"/>
      <c r="BH564" s="105"/>
      <c r="BI564" s="105"/>
      <c r="BJ564" s="105"/>
      <c r="BK564" s="105"/>
      <c r="BL564" s="105"/>
      <c r="BM564" s="105"/>
      <c r="BN564" s="105"/>
      <c r="BO564" s="105"/>
      <c r="BP564" s="105"/>
      <c r="BQ564" s="105"/>
      <c r="BR564" s="105"/>
      <c r="BS564" s="105"/>
      <c r="BT564" s="105"/>
      <c r="BU564" s="105"/>
      <c r="BV564" s="105"/>
      <c r="BW564" s="105"/>
      <c r="BX564" s="105"/>
      <c r="BY564" s="105"/>
      <c r="BZ564" s="105"/>
      <c r="CA564" s="158"/>
      <c r="CB564" s="158"/>
      <c r="CC564" s="105" t="str">
        <f>IF($C564="","",AI564*$F$2)</f>
        <v/>
      </c>
      <c r="CD564" s="105" t="str">
        <f>IF($C564="","",U565*$F$2)</f>
        <v/>
      </c>
      <c r="CE564" s="158"/>
      <c r="CF564" s="105"/>
      <c r="CG564" s="156"/>
      <c r="CH564" s="156"/>
      <c r="CI564" s="156"/>
      <c r="CJ564" s="156"/>
      <c r="CK564" s="105"/>
      <c r="CL564" s="156"/>
      <c r="CM564" s="156"/>
      <c r="CN564" s="105"/>
    </row>
    <row r="565" ht="9.0" customHeight="1">
      <c r="A565" s="152">
        <f t="shared" si="22"/>
        <v>1</v>
      </c>
      <c r="B565" s="93"/>
      <c r="C565" s="99"/>
      <c r="D565" s="159"/>
      <c r="E565" s="160"/>
      <c r="F565" s="155"/>
      <c r="G565" s="105"/>
      <c r="H565" s="105"/>
      <c r="I565" s="156"/>
      <c r="J565" s="156"/>
      <c r="K565" s="156"/>
      <c r="L565" s="156"/>
      <c r="M565" s="156"/>
      <c r="N565" s="156"/>
      <c r="O565" s="156"/>
      <c r="P565" s="156"/>
      <c r="Q565" s="156"/>
      <c r="R565" s="156"/>
      <c r="S565" s="156"/>
      <c r="T565" s="156"/>
      <c r="U565" s="157"/>
      <c r="V565" s="105"/>
      <c r="W565" s="156"/>
      <c r="X565" s="156"/>
      <c r="Y565" s="156"/>
      <c r="Z565" s="156"/>
      <c r="AA565" s="156"/>
      <c r="AB565" s="156"/>
      <c r="AC565" s="156"/>
      <c r="AD565" s="156"/>
      <c r="AE565" s="156"/>
      <c r="AF565" s="156"/>
      <c r="AG565" s="156"/>
      <c r="AH565" s="156"/>
      <c r="AI565" s="157"/>
      <c r="AJ565" s="105"/>
      <c r="AK565" s="105"/>
      <c r="AL565" s="105"/>
      <c r="AM565" s="105"/>
      <c r="AN565" s="157"/>
      <c r="AO565" s="105"/>
      <c r="AP565" s="105"/>
      <c r="AQ565" s="105"/>
      <c r="AR565" s="105"/>
      <c r="AS565" s="105"/>
      <c r="AT565" s="105"/>
      <c r="AU565" s="105"/>
      <c r="AV565" s="105"/>
      <c r="AW565" s="105"/>
      <c r="AX565" s="105"/>
      <c r="AY565" s="105"/>
      <c r="AZ565" s="105"/>
      <c r="BA565" s="105"/>
      <c r="BB565" s="105"/>
      <c r="BC565" s="105"/>
      <c r="BD565" s="105"/>
      <c r="BE565" s="105"/>
      <c r="BF565" s="105"/>
      <c r="BG565" s="105"/>
      <c r="BH565" s="105"/>
      <c r="BI565" s="105"/>
      <c r="BJ565" s="105"/>
      <c r="BK565" s="105"/>
      <c r="BL565" s="105"/>
      <c r="BM565" s="105"/>
      <c r="BN565" s="105"/>
      <c r="BO565" s="105"/>
      <c r="BP565" s="105"/>
      <c r="BQ565" s="105"/>
      <c r="BR565" s="105"/>
      <c r="BS565" s="105"/>
      <c r="BT565" s="105"/>
      <c r="BU565" s="105"/>
      <c r="BV565" s="105"/>
      <c r="BW565" s="105"/>
      <c r="BX565" s="105"/>
      <c r="BY565" s="105"/>
      <c r="BZ565" s="105"/>
      <c r="CA565" s="158"/>
      <c r="CB565" s="158"/>
      <c r="CC565" s="158"/>
      <c r="CD565" s="158"/>
      <c r="CE565" s="158"/>
      <c r="CF565" s="105"/>
      <c r="CG565" s="156"/>
      <c r="CH565" s="156"/>
      <c r="CI565" s="156"/>
      <c r="CJ565" s="156"/>
      <c r="CK565" s="105"/>
      <c r="CL565" s="156"/>
      <c r="CM565" s="156"/>
      <c r="CN565" s="105"/>
    </row>
    <row r="566" ht="9.0" customHeight="1">
      <c r="A566" s="152">
        <f t="shared" si="22"/>
        <v>0</v>
      </c>
      <c r="B566" s="93"/>
      <c r="C566" s="99"/>
      <c r="D566" s="159"/>
      <c r="E566" s="160"/>
      <c r="F566" s="155"/>
      <c r="G566" s="105"/>
      <c r="H566" s="105"/>
      <c r="I566" s="156"/>
      <c r="J566" s="156"/>
      <c r="K566" s="156"/>
      <c r="L566" s="156"/>
      <c r="M566" s="156"/>
      <c r="N566" s="156"/>
      <c r="O566" s="156"/>
      <c r="P566" s="156"/>
      <c r="Q566" s="156"/>
      <c r="R566" s="156"/>
      <c r="S566" s="156"/>
      <c r="T566" s="156"/>
      <c r="U566" s="157"/>
      <c r="V566" s="105"/>
      <c r="W566" s="156"/>
      <c r="X566" s="156"/>
      <c r="Y566" s="156"/>
      <c r="Z566" s="156"/>
      <c r="AA566" s="156"/>
      <c r="AB566" s="156"/>
      <c r="AC566" s="156"/>
      <c r="AD566" s="156"/>
      <c r="AE566" s="156"/>
      <c r="AF566" s="156"/>
      <c r="AG566" s="156"/>
      <c r="AH566" s="156"/>
      <c r="AI566" s="157"/>
      <c r="AJ566" s="105"/>
      <c r="AK566" s="105"/>
      <c r="AL566" s="105"/>
      <c r="AM566" s="105"/>
      <c r="AN566" s="157"/>
      <c r="AO566" s="105"/>
      <c r="AP566" s="105"/>
      <c r="AQ566" s="105"/>
      <c r="AR566" s="105"/>
      <c r="AS566" s="105"/>
      <c r="AT566" s="105"/>
      <c r="AU566" s="105"/>
      <c r="AV566" s="105"/>
      <c r="AW566" s="105"/>
      <c r="AX566" s="105"/>
      <c r="AY566" s="105"/>
      <c r="AZ566" s="105"/>
      <c r="BA566" s="105"/>
      <c r="BB566" s="105"/>
      <c r="BC566" s="105"/>
      <c r="BD566" s="105"/>
      <c r="BE566" s="105"/>
      <c r="BF566" s="105"/>
      <c r="BG566" s="105"/>
      <c r="BH566" s="105"/>
      <c r="BI566" s="105"/>
      <c r="BJ566" s="105"/>
      <c r="BK566" s="105"/>
      <c r="BL566" s="105"/>
      <c r="BM566" s="105"/>
      <c r="BN566" s="105"/>
      <c r="BO566" s="105"/>
      <c r="BP566" s="105"/>
      <c r="BQ566" s="105"/>
      <c r="BR566" s="105"/>
      <c r="BS566" s="105"/>
      <c r="BT566" s="105"/>
      <c r="BU566" s="105"/>
      <c r="BV566" s="105"/>
      <c r="BW566" s="105"/>
      <c r="BX566" s="105"/>
      <c r="BY566" s="105"/>
      <c r="BZ566" s="105"/>
      <c r="CA566" s="158"/>
      <c r="CB566" s="158"/>
      <c r="CC566" s="105" t="str">
        <f>IF($C566="","",AI566*$F$2)</f>
        <v/>
      </c>
      <c r="CD566" s="105" t="str">
        <f>IF($C566="","",U567*$F$2)</f>
        <v/>
      </c>
      <c r="CE566" s="158"/>
      <c r="CF566" s="105"/>
      <c r="CG566" s="156"/>
      <c r="CH566" s="156"/>
      <c r="CI566" s="156"/>
      <c r="CJ566" s="156"/>
      <c r="CK566" s="105"/>
      <c r="CL566" s="156"/>
      <c r="CM566" s="156"/>
      <c r="CN566" s="105"/>
    </row>
    <row r="567" ht="9.0" customHeight="1">
      <c r="A567" s="152">
        <f t="shared" si="22"/>
        <v>0</v>
      </c>
      <c r="B567" s="93"/>
      <c r="C567" s="99"/>
      <c r="D567" s="159"/>
      <c r="E567" s="160"/>
      <c r="F567" s="155"/>
      <c r="G567" s="105"/>
      <c r="H567" s="105"/>
      <c r="I567" s="156"/>
      <c r="J567" s="156"/>
      <c r="K567" s="156"/>
      <c r="L567" s="156"/>
      <c r="M567" s="156"/>
      <c r="N567" s="156"/>
      <c r="O567" s="156"/>
      <c r="P567" s="156"/>
      <c r="Q567" s="156"/>
      <c r="R567" s="156"/>
      <c r="S567" s="156"/>
      <c r="T567" s="156"/>
      <c r="U567" s="157"/>
      <c r="V567" s="105"/>
      <c r="W567" s="156"/>
      <c r="X567" s="156"/>
      <c r="Y567" s="156"/>
      <c r="Z567" s="156"/>
      <c r="AA567" s="156"/>
      <c r="AB567" s="156"/>
      <c r="AC567" s="156"/>
      <c r="AD567" s="156"/>
      <c r="AE567" s="156"/>
      <c r="AF567" s="156"/>
      <c r="AG567" s="156"/>
      <c r="AH567" s="156"/>
      <c r="AI567" s="157"/>
      <c r="AJ567" s="105"/>
      <c r="AK567" s="105"/>
      <c r="AL567" s="105"/>
      <c r="AM567" s="105"/>
      <c r="AN567" s="157"/>
      <c r="AO567" s="105"/>
      <c r="AP567" s="105"/>
      <c r="AQ567" s="105"/>
      <c r="AR567" s="105"/>
      <c r="AS567" s="105"/>
      <c r="AT567" s="105"/>
      <c r="AU567" s="105"/>
      <c r="AV567" s="105"/>
      <c r="AW567" s="105"/>
      <c r="AX567" s="105"/>
      <c r="AY567" s="105"/>
      <c r="AZ567" s="105"/>
      <c r="BA567" s="105"/>
      <c r="BB567" s="105"/>
      <c r="BC567" s="105"/>
      <c r="BD567" s="105"/>
      <c r="BE567" s="105"/>
      <c r="BF567" s="105"/>
      <c r="BG567" s="105"/>
      <c r="BH567" s="105"/>
      <c r="BI567" s="105"/>
      <c r="BJ567" s="105"/>
      <c r="BK567" s="105"/>
      <c r="BL567" s="105"/>
      <c r="BM567" s="105"/>
      <c r="BN567" s="105"/>
      <c r="BO567" s="105"/>
      <c r="BP567" s="105"/>
      <c r="BQ567" s="105"/>
      <c r="BR567" s="105"/>
      <c r="BS567" s="105"/>
      <c r="BT567" s="105"/>
      <c r="BU567" s="105"/>
      <c r="BV567" s="105"/>
      <c r="BW567" s="105"/>
      <c r="BX567" s="105"/>
      <c r="BY567" s="105"/>
      <c r="BZ567" s="105"/>
      <c r="CA567" s="158"/>
      <c r="CB567" s="158"/>
      <c r="CC567" s="158"/>
      <c r="CD567" s="158"/>
      <c r="CE567" s="158"/>
      <c r="CF567" s="105"/>
      <c r="CG567" s="156"/>
      <c r="CH567" s="156"/>
      <c r="CI567" s="156"/>
      <c r="CJ567" s="156"/>
      <c r="CK567" s="105"/>
      <c r="CL567" s="156"/>
      <c r="CM567" s="156"/>
      <c r="CN567" s="105"/>
    </row>
    <row r="568" ht="9.0" customHeight="1">
      <c r="A568" s="152">
        <f t="shared" si="22"/>
        <v>1</v>
      </c>
      <c r="B568" s="93"/>
      <c r="C568" s="99"/>
      <c r="D568" s="159"/>
      <c r="E568" s="160"/>
      <c r="F568" s="155"/>
      <c r="G568" s="105"/>
      <c r="H568" s="105"/>
      <c r="I568" s="156"/>
      <c r="J568" s="156"/>
      <c r="K568" s="156"/>
      <c r="L568" s="156"/>
      <c r="M568" s="156"/>
      <c r="N568" s="156"/>
      <c r="O568" s="156"/>
      <c r="P568" s="156"/>
      <c r="Q568" s="156"/>
      <c r="R568" s="156"/>
      <c r="S568" s="156"/>
      <c r="T568" s="156"/>
      <c r="U568" s="157"/>
      <c r="V568" s="105"/>
      <c r="W568" s="156"/>
      <c r="X568" s="156"/>
      <c r="Y568" s="156"/>
      <c r="Z568" s="156"/>
      <c r="AA568" s="156"/>
      <c r="AB568" s="156"/>
      <c r="AC568" s="156"/>
      <c r="AD568" s="156"/>
      <c r="AE568" s="156"/>
      <c r="AF568" s="156"/>
      <c r="AG568" s="156"/>
      <c r="AH568" s="156"/>
      <c r="AI568" s="157"/>
      <c r="AJ568" s="105"/>
      <c r="AK568" s="105"/>
      <c r="AL568" s="105"/>
      <c r="AM568" s="105"/>
      <c r="AN568" s="157"/>
      <c r="AO568" s="105"/>
      <c r="AP568" s="105"/>
      <c r="AQ568" s="105"/>
      <c r="AR568" s="105"/>
      <c r="AS568" s="105"/>
      <c r="AT568" s="105"/>
      <c r="AU568" s="105"/>
      <c r="AV568" s="105"/>
      <c r="AW568" s="105"/>
      <c r="AX568" s="105"/>
      <c r="AY568" s="105"/>
      <c r="AZ568" s="105"/>
      <c r="BA568" s="105"/>
      <c r="BB568" s="105"/>
      <c r="BC568" s="105"/>
      <c r="BD568" s="105"/>
      <c r="BE568" s="105"/>
      <c r="BF568" s="105"/>
      <c r="BG568" s="105"/>
      <c r="BH568" s="105"/>
      <c r="BI568" s="105"/>
      <c r="BJ568" s="105"/>
      <c r="BK568" s="105"/>
      <c r="BL568" s="105"/>
      <c r="BM568" s="105"/>
      <c r="BN568" s="105"/>
      <c r="BO568" s="105"/>
      <c r="BP568" s="105"/>
      <c r="BQ568" s="105"/>
      <c r="BR568" s="105"/>
      <c r="BS568" s="105"/>
      <c r="BT568" s="105"/>
      <c r="BU568" s="105"/>
      <c r="BV568" s="105"/>
      <c r="BW568" s="105"/>
      <c r="BX568" s="105"/>
      <c r="BY568" s="105"/>
      <c r="BZ568" s="105"/>
      <c r="CA568" s="158"/>
      <c r="CB568" s="158"/>
      <c r="CC568" s="105" t="str">
        <f>IF($C568="","",AI568*$F$2)</f>
        <v/>
      </c>
      <c r="CD568" s="105" t="str">
        <f>IF($C568="","",U569*$F$2)</f>
        <v/>
      </c>
      <c r="CE568" s="158"/>
      <c r="CF568" s="105"/>
      <c r="CG568" s="156"/>
      <c r="CH568" s="156"/>
      <c r="CI568" s="156"/>
      <c r="CJ568" s="156"/>
      <c r="CK568" s="105"/>
      <c r="CL568" s="156"/>
      <c r="CM568" s="156"/>
      <c r="CN568" s="105"/>
    </row>
    <row r="569" ht="9.0" customHeight="1">
      <c r="A569" s="152">
        <f t="shared" si="22"/>
        <v>1</v>
      </c>
      <c r="B569" s="93"/>
      <c r="C569" s="99"/>
      <c r="D569" s="159"/>
      <c r="E569" s="160"/>
      <c r="F569" s="155"/>
      <c r="G569" s="105"/>
      <c r="H569" s="105"/>
      <c r="I569" s="156"/>
      <c r="J569" s="156"/>
      <c r="K569" s="156"/>
      <c r="L569" s="156"/>
      <c r="M569" s="156"/>
      <c r="N569" s="156"/>
      <c r="O569" s="156"/>
      <c r="P569" s="156"/>
      <c r="Q569" s="156"/>
      <c r="R569" s="156"/>
      <c r="S569" s="156"/>
      <c r="T569" s="156"/>
      <c r="U569" s="157"/>
      <c r="V569" s="105"/>
      <c r="W569" s="156"/>
      <c r="X569" s="156"/>
      <c r="Y569" s="156"/>
      <c r="Z569" s="156"/>
      <c r="AA569" s="156"/>
      <c r="AB569" s="156"/>
      <c r="AC569" s="156"/>
      <c r="AD569" s="156"/>
      <c r="AE569" s="156"/>
      <c r="AF569" s="156"/>
      <c r="AG569" s="156"/>
      <c r="AH569" s="156"/>
      <c r="AI569" s="157"/>
      <c r="AJ569" s="105"/>
      <c r="AK569" s="105"/>
      <c r="AL569" s="105"/>
      <c r="AM569" s="105"/>
      <c r="AN569" s="157"/>
      <c r="AO569" s="105"/>
      <c r="AP569" s="105"/>
      <c r="AQ569" s="105"/>
      <c r="AR569" s="105"/>
      <c r="AS569" s="105"/>
      <c r="AT569" s="105"/>
      <c r="AU569" s="105"/>
      <c r="AV569" s="105"/>
      <c r="AW569" s="105"/>
      <c r="AX569" s="105"/>
      <c r="AY569" s="105"/>
      <c r="AZ569" s="105"/>
      <c r="BA569" s="105"/>
      <c r="BB569" s="105"/>
      <c r="BC569" s="105"/>
      <c r="BD569" s="105"/>
      <c r="BE569" s="105"/>
      <c r="BF569" s="105"/>
      <c r="BG569" s="105"/>
      <c r="BH569" s="105"/>
      <c r="BI569" s="105"/>
      <c r="BJ569" s="105"/>
      <c r="BK569" s="105"/>
      <c r="BL569" s="105"/>
      <c r="BM569" s="105"/>
      <c r="BN569" s="105"/>
      <c r="BO569" s="105"/>
      <c r="BP569" s="105"/>
      <c r="BQ569" s="105"/>
      <c r="BR569" s="105"/>
      <c r="BS569" s="105"/>
      <c r="BT569" s="105"/>
      <c r="BU569" s="105"/>
      <c r="BV569" s="105"/>
      <c r="BW569" s="105"/>
      <c r="BX569" s="105"/>
      <c r="BY569" s="105"/>
      <c r="BZ569" s="105"/>
      <c r="CA569" s="158"/>
      <c r="CB569" s="158"/>
      <c r="CC569" s="158"/>
      <c r="CD569" s="158"/>
      <c r="CE569" s="158"/>
      <c r="CF569" s="105"/>
      <c r="CG569" s="156"/>
      <c r="CH569" s="156"/>
      <c r="CI569" s="156"/>
      <c r="CJ569" s="156"/>
      <c r="CK569" s="105"/>
      <c r="CL569" s="156"/>
      <c r="CM569" s="156"/>
      <c r="CN569" s="105"/>
    </row>
    <row r="570" ht="9.0" customHeight="1">
      <c r="A570" s="152">
        <f t="shared" si="22"/>
        <v>0</v>
      </c>
      <c r="B570" s="93"/>
      <c r="C570" s="99"/>
      <c r="D570" s="159"/>
      <c r="E570" s="160"/>
      <c r="F570" s="155"/>
      <c r="G570" s="105"/>
      <c r="H570" s="105"/>
      <c r="I570" s="156"/>
      <c r="J570" s="156"/>
      <c r="K570" s="156"/>
      <c r="L570" s="156"/>
      <c r="M570" s="156"/>
      <c r="N570" s="156"/>
      <c r="O570" s="156"/>
      <c r="P570" s="156"/>
      <c r="Q570" s="156"/>
      <c r="R570" s="156"/>
      <c r="S570" s="156"/>
      <c r="T570" s="156"/>
      <c r="U570" s="157"/>
      <c r="V570" s="105"/>
      <c r="W570" s="156"/>
      <c r="X570" s="156"/>
      <c r="Y570" s="156"/>
      <c r="Z570" s="156"/>
      <c r="AA570" s="156"/>
      <c r="AB570" s="156"/>
      <c r="AC570" s="156"/>
      <c r="AD570" s="156"/>
      <c r="AE570" s="156"/>
      <c r="AF570" s="156"/>
      <c r="AG570" s="156"/>
      <c r="AH570" s="156"/>
      <c r="AI570" s="157"/>
      <c r="AJ570" s="105"/>
      <c r="AK570" s="105"/>
      <c r="AL570" s="105"/>
      <c r="AM570" s="105"/>
      <c r="AN570" s="157"/>
      <c r="AO570" s="105"/>
      <c r="AP570" s="105"/>
      <c r="AQ570" s="105"/>
      <c r="AR570" s="105"/>
      <c r="AS570" s="105"/>
      <c r="AT570" s="105"/>
      <c r="AU570" s="105"/>
      <c r="AV570" s="105"/>
      <c r="AW570" s="105"/>
      <c r="AX570" s="105"/>
      <c r="AY570" s="105"/>
      <c r="AZ570" s="105"/>
      <c r="BA570" s="105"/>
      <c r="BB570" s="105"/>
      <c r="BC570" s="105"/>
      <c r="BD570" s="105"/>
      <c r="BE570" s="105"/>
      <c r="BF570" s="105"/>
      <c r="BG570" s="105"/>
      <c r="BH570" s="105"/>
      <c r="BI570" s="105"/>
      <c r="BJ570" s="105"/>
      <c r="BK570" s="105"/>
      <c r="BL570" s="105"/>
      <c r="BM570" s="105"/>
      <c r="BN570" s="105"/>
      <c r="BO570" s="105"/>
      <c r="BP570" s="105"/>
      <c r="BQ570" s="105"/>
      <c r="BR570" s="105"/>
      <c r="BS570" s="105"/>
      <c r="BT570" s="105"/>
      <c r="BU570" s="105"/>
      <c r="BV570" s="105"/>
      <c r="BW570" s="105"/>
      <c r="BX570" s="105"/>
      <c r="BY570" s="105"/>
      <c r="BZ570" s="105"/>
      <c r="CA570" s="158"/>
      <c r="CB570" s="158"/>
      <c r="CC570" s="105" t="str">
        <f>IF($C570="","",AI570*$F$2)</f>
        <v/>
      </c>
      <c r="CD570" s="105" t="str">
        <f>IF($C570="","",U571*$F$2)</f>
        <v/>
      </c>
      <c r="CE570" s="158"/>
      <c r="CF570" s="105"/>
      <c r="CG570" s="156"/>
      <c r="CH570" s="156"/>
      <c r="CI570" s="156"/>
      <c r="CJ570" s="156"/>
      <c r="CK570" s="105"/>
      <c r="CL570" s="156"/>
      <c r="CM570" s="156"/>
      <c r="CN570" s="105"/>
    </row>
    <row r="571" ht="9.0" customHeight="1">
      <c r="A571" s="152">
        <f t="shared" si="22"/>
        <v>0</v>
      </c>
      <c r="B571" s="93"/>
      <c r="C571" s="99"/>
      <c r="D571" s="159"/>
      <c r="E571" s="160"/>
      <c r="F571" s="155"/>
      <c r="G571" s="105"/>
      <c r="H571" s="105"/>
      <c r="I571" s="156"/>
      <c r="J571" s="156"/>
      <c r="K571" s="156"/>
      <c r="L571" s="156"/>
      <c r="M571" s="156"/>
      <c r="N571" s="156"/>
      <c r="O571" s="156"/>
      <c r="P571" s="156"/>
      <c r="Q571" s="156"/>
      <c r="R571" s="156"/>
      <c r="S571" s="156"/>
      <c r="T571" s="156"/>
      <c r="U571" s="157"/>
      <c r="V571" s="105"/>
      <c r="W571" s="156"/>
      <c r="X571" s="156"/>
      <c r="Y571" s="156"/>
      <c r="Z571" s="156"/>
      <c r="AA571" s="156"/>
      <c r="AB571" s="156"/>
      <c r="AC571" s="156"/>
      <c r="AD571" s="156"/>
      <c r="AE571" s="156"/>
      <c r="AF571" s="156"/>
      <c r="AG571" s="156"/>
      <c r="AH571" s="156"/>
      <c r="AI571" s="157"/>
      <c r="AJ571" s="105"/>
      <c r="AK571" s="105"/>
      <c r="AL571" s="105"/>
      <c r="AM571" s="105"/>
      <c r="AN571" s="157"/>
      <c r="AO571" s="105"/>
      <c r="AP571" s="105"/>
      <c r="AQ571" s="105"/>
      <c r="AR571" s="105"/>
      <c r="AS571" s="105"/>
      <c r="AT571" s="105"/>
      <c r="AU571" s="105"/>
      <c r="AV571" s="105"/>
      <c r="AW571" s="105"/>
      <c r="AX571" s="105"/>
      <c r="AY571" s="105"/>
      <c r="AZ571" s="105"/>
      <c r="BA571" s="105"/>
      <c r="BB571" s="105"/>
      <c r="BC571" s="105"/>
      <c r="BD571" s="105"/>
      <c r="BE571" s="105"/>
      <c r="BF571" s="105"/>
      <c r="BG571" s="105"/>
      <c r="BH571" s="105"/>
      <c r="BI571" s="105"/>
      <c r="BJ571" s="105"/>
      <c r="BK571" s="105"/>
      <c r="BL571" s="105"/>
      <c r="BM571" s="105"/>
      <c r="BN571" s="105"/>
      <c r="BO571" s="105"/>
      <c r="BP571" s="105"/>
      <c r="BQ571" s="105"/>
      <c r="BR571" s="105"/>
      <c r="BS571" s="105"/>
      <c r="BT571" s="105"/>
      <c r="BU571" s="105"/>
      <c r="BV571" s="105"/>
      <c r="BW571" s="105"/>
      <c r="BX571" s="105"/>
      <c r="BY571" s="105"/>
      <c r="BZ571" s="105"/>
      <c r="CA571" s="158"/>
      <c r="CB571" s="158"/>
      <c r="CC571" s="158"/>
      <c r="CD571" s="158"/>
      <c r="CE571" s="158"/>
      <c r="CF571" s="105"/>
      <c r="CG571" s="156"/>
      <c r="CH571" s="156"/>
      <c r="CI571" s="156"/>
      <c r="CJ571" s="156"/>
      <c r="CK571" s="105"/>
      <c r="CL571" s="156"/>
      <c r="CM571" s="156"/>
      <c r="CN571" s="105"/>
    </row>
    <row r="572" ht="9.0" customHeight="1">
      <c r="A572" s="152">
        <f t="shared" si="22"/>
        <v>1</v>
      </c>
      <c r="B572" s="93"/>
      <c r="C572" s="99"/>
      <c r="D572" s="159"/>
      <c r="E572" s="160"/>
      <c r="F572" s="155"/>
      <c r="G572" s="105"/>
      <c r="H572" s="105"/>
      <c r="I572" s="156"/>
      <c r="J572" s="156"/>
      <c r="K572" s="156"/>
      <c r="L572" s="156"/>
      <c r="M572" s="156"/>
      <c r="N572" s="156"/>
      <c r="O572" s="156"/>
      <c r="P572" s="156"/>
      <c r="Q572" s="156"/>
      <c r="R572" s="156"/>
      <c r="S572" s="156"/>
      <c r="T572" s="156"/>
      <c r="U572" s="157"/>
      <c r="V572" s="105"/>
      <c r="W572" s="156"/>
      <c r="X572" s="156"/>
      <c r="Y572" s="156"/>
      <c r="Z572" s="156"/>
      <c r="AA572" s="156"/>
      <c r="AB572" s="156"/>
      <c r="AC572" s="156"/>
      <c r="AD572" s="156"/>
      <c r="AE572" s="156"/>
      <c r="AF572" s="156"/>
      <c r="AG572" s="156"/>
      <c r="AH572" s="156"/>
      <c r="AI572" s="157"/>
      <c r="AJ572" s="105"/>
      <c r="AK572" s="105"/>
      <c r="AL572" s="105"/>
      <c r="AM572" s="105"/>
      <c r="AN572" s="157"/>
      <c r="AO572" s="105"/>
      <c r="AP572" s="105"/>
      <c r="AQ572" s="105"/>
      <c r="AR572" s="105"/>
      <c r="AS572" s="105"/>
      <c r="AT572" s="105"/>
      <c r="AU572" s="105"/>
      <c r="AV572" s="105"/>
      <c r="AW572" s="105"/>
      <c r="AX572" s="105"/>
      <c r="AY572" s="105"/>
      <c r="AZ572" s="105"/>
      <c r="BA572" s="105"/>
      <c r="BB572" s="105"/>
      <c r="BC572" s="105"/>
      <c r="BD572" s="105"/>
      <c r="BE572" s="105"/>
      <c r="BF572" s="105"/>
      <c r="BG572" s="105"/>
      <c r="BH572" s="105"/>
      <c r="BI572" s="105"/>
      <c r="BJ572" s="105"/>
      <c r="BK572" s="105"/>
      <c r="BL572" s="105"/>
      <c r="BM572" s="105"/>
      <c r="BN572" s="105"/>
      <c r="BO572" s="105"/>
      <c r="BP572" s="105"/>
      <c r="BQ572" s="105"/>
      <c r="BR572" s="105"/>
      <c r="BS572" s="105"/>
      <c r="BT572" s="105"/>
      <c r="BU572" s="105"/>
      <c r="BV572" s="105"/>
      <c r="BW572" s="105"/>
      <c r="BX572" s="105"/>
      <c r="BY572" s="105"/>
      <c r="BZ572" s="105"/>
      <c r="CA572" s="158"/>
      <c r="CB572" s="158"/>
      <c r="CC572" s="105" t="str">
        <f>IF($C572="","",AI572*$F$2)</f>
        <v/>
      </c>
      <c r="CD572" s="105" t="str">
        <f>IF($C572="","",U573*$F$2)</f>
        <v/>
      </c>
      <c r="CE572" s="158"/>
      <c r="CF572" s="105"/>
      <c r="CG572" s="156"/>
      <c r="CH572" s="156"/>
      <c r="CI572" s="156"/>
      <c r="CJ572" s="156"/>
      <c r="CK572" s="105"/>
      <c r="CL572" s="156"/>
      <c r="CM572" s="156"/>
      <c r="CN572" s="105"/>
    </row>
    <row r="573" ht="9.0" customHeight="1">
      <c r="A573" s="152">
        <f t="shared" si="22"/>
        <v>1</v>
      </c>
      <c r="B573" s="93"/>
      <c r="C573" s="99"/>
      <c r="D573" s="159"/>
      <c r="E573" s="160"/>
      <c r="F573" s="155"/>
      <c r="G573" s="105"/>
      <c r="H573" s="105"/>
      <c r="I573" s="156"/>
      <c r="J573" s="156"/>
      <c r="K573" s="156"/>
      <c r="L573" s="156"/>
      <c r="M573" s="156"/>
      <c r="N573" s="156"/>
      <c r="O573" s="156"/>
      <c r="P573" s="156"/>
      <c r="Q573" s="156"/>
      <c r="R573" s="156"/>
      <c r="S573" s="156"/>
      <c r="T573" s="156"/>
      <c r="U573" s="157"/>
      <c r="V573" s="105"/>
      <c r="W573" s="156"/>
      <c r="X573" s="156"/>
      <c r="Y573" s="156"/>
      <c r="Z573" s="156"/>
      <c r="AA573" s="156"/>
      <c r="AB573" s="156"/>
      <c r="AC573" s="156"/>
      <c r="AD573" s="156"/>
      <c r="AE573" s="156"/>
      <c r="AF573" s="156"/>
      <c r="AG573" s="156"/>
      <c r="AH573" s="156"/>
      <c r="AI573" s="157"/>
      <c r="AJ573" s="105"/>
      <c r="AK573" s="105"/>
      <c r="AL573" s="105"/>
      <c r="AM573" s="105"/>
      <c r="AN573" s="157"/>
      <c r="AO573" s="105"/>
      <c r="AP573" s="105"/>
      <c r="AQ573" s="105"/>
      <c r="AR573" s="105"/>
      <c r="AS573" s="105"/>
      <c r="AT573" s="105"/>
      <c r="AU573" s="105"/>
      <c r="AV573" s="105"/>
      <c r="AW573" s="105"/>
      <c r="AX573" s="105"/>
      <c r="AY573" s="105"/>
      <c r="AZ573" s="105"/>
      <c r="BA573" s="105"/>
      <c r="BB573" s="105"/>
      <c r="BC573" s="105"/>
      <c r="BD573" s="105"/>
      <c r="BE573" s="105"/>
      <c r="BF573" s="105"/>
      <c r="BG573" s="105"/>
      <c r="BH573" s="105"/>
      <c r="BI573" s="105"/>
      <c r="BJ573" s="105"/>
      <c r="BK573" s="105"/>
      <c r="BL573" s="105"/>
      <c r="BM573" s="105"/>
      <c r="BN573" s="105"/>
      <c r="BO573" s="105"/>
      <c r="BP573" s="105"/>
      <c r="BQ573" s="105"/>
      <c r="BR573" s="105"/>
      <c r="BS573" s="105"/>
      <c r="BT573" s="105"/>
      <c r="BU573" s="105"/>
      <c r="BV573" s="105"/>
      <c r="BW573" s="105"/>
      <c r="BX573" s="105"/>
      <c r="BY573" s="105"/>
      <c r="BZ573" s="105"/>
      <c r="CA573" s="158"/>
      <c r="CB573" s="158"/>
      <c r="CC573" s="158"/>
      <c r="CD573" s="158"/>
      <c r="CE573" s="158"/>
      <c r="CF573" s="105"/>
      <c r="CG573" s="156"/>
      <c r="CH573" s="156"/>
      <c r="CI573" s="156"/>
      <c r="CJ573" s="156"/>
      <c r="CK573" s="105"/>
      <c r="CL573" s="156"/>
      <c r="CM573" s="156"/>
      <c r="CN573" s="105"/>
    </row>
    <row r="574" ht="9.0" customHeight="1">
      <c r="A574" s="152">
        <f t="shared" si="22"/>
        <v>0</v>
      </c>
      <c r="B574" s="93"/>
      <c r="C574" s="99"/>
      <c r="D574" s="159"/>
      <c r="E574" s="160"/>
      <c r="F574" s="155"/>
      <c r="G574" s="105"/>
      <c r="H574" s="105"/>
      <c r="I574" s="156"/>
      <c r="J574" s="156"/>
      <c r="K574" s="156"/>
      <c r="L574" s="156"/>
      <c r="M574" s="156"/>
      <c r="N574" s="156"/>
      <c r="O574" s="156"/>
      <c r="P574" s="156"/>
      <c r="Q574" s="156"/>
      <c r="R574" s="156"/>
      <c r="S574" s="156"/>
      <c r="T574" s="156"/>
      <c r="U574" s="157"/>
      <c r="V574" s="105"/>
      <c r="W574" s="156"/>
      <c r="X574" s="156"/>
      <c r="Y574" s="156"/>
      <c r="Z574" s="156"/>
      <c r="AA574" s="156"/>
      <c r="AB574" s="156"/>
      <c r="AC574" s="156"/>
      <c r="AD574" s="156"/>
      <c r="AE574" s="156"/>
      <c r="AF574" s="156"/>
      <c r="AG574" s="156"/>
      <c r="AH574" s="156"/>
      <c r="AI574" s="157"/>
      <c r="AJ574" s="105"/>
      <c r="AK574" s="105"/>
      <c r="AL574" s="105"/>
      <c r="AM574" s="105"/>
      <c r="AN574" s="157"/>
      <c r="AO574" s="105"/>
      <c r="AP574" s="105"/>
      <c r="AQ574" s="105"/>
      <c r="AR574" s="105"/>
      <c r="AS574" s="105"/>
      <c r="AT574" s="105"/>
      <c r="AU574" s="105"/>
      <c r="AV574" s="105"/>
      <c r="AW574" s="105"/>
      <c r="AX574" s="105"/>
      <c r="AY574" s="105"/>
      <c r="AZ574" s="105"/>
      <c r="BA574" s="105"/>
      <c r="BB574" s="105"/>
      <c r="BC574" s="105"/>
      <c r="BD574" s="105"/>
      <c r="BE574" s="105"/>
      <c r="BF574" s="105"/>
      <c r="BG574" s="105"/>
      <c r="BH574" s="105"/>
      <c r="BI574" s="105"/>
      <c r="BJ574" s="105"/>
      <c r="BK574" s="105"/>
      <c r="BL574" s="105"/>
      <c r="BM574" s="105"/>
      <c r="BN574" s="105"/>
      <c r="BO574" s="105"/>
      <c r="BP574" s="105"/>
      <c r="BQ574" s="105"/>
      <c r="BR574" s="105"/>
      <c r="BS574" s="105"/>
      <c r="BT574" s="105"/>
      <c r="BU574" s="105"/>
      <c r="BV574" s="105"/>
      <c r="BW574" s="105"/>
      <c r="BX574" s="105"/>
      <c r="BY574" s="105"/>
      <c r="BZ574" s="105"/>
      <c r="CA574" s="158"/>
      <c r="CB574" s="158"/>
      <c r="CC574" s="105" t="str">
        <f>IF($C574="","",AI574*$F$2)</f>
        <v/>
      </c>
      <c r="CD574" s="105" t="str">
        <f>IF($C574="","",U575*$F$2)</f>
        <v/>
      </c>
      <c r="CE574" s="158"/>
      <c r="CF574" s="105"/>
      <c r="CG574" s="156"/>
      <c r="CH574" s="156"/>
      <c r="CI574" s="156"/>
      <c r="CJ574" s="156"/>
      <c r="CK574" s="105"/>
      <c r="CL574" s="156"/>
      <c r="CM574" s="156"/>
      <c r="CN574" s="105"/>
    </row>
    <row r="575" ht="9.0" customHeight="1">
      <c r="A575" s="152">
        <f t="shared" si="22"/>
        <v>0</v>
      </c>
      <c r="B575" s="93"/>
      <c r="C575" s="99"/>
      <c r="D575" s="159"/>
      <c r="E575" s="160"/>
      <c r="F575" s="155"/>
      <c r="G575" s="105"/>
      <c r="H575" s="105"/>
      <c r="I575" s="156"/>
      <c r="J575" s="156"/>
      <c r="K575" s="156"/>
      <c r="L575" s="156"/>
      <c r="M575" s="156"/>
      <c r="N575" s="156"/>
      <c r="O575" s="156"/>
      <c r="P575" s="156"/>
      <c r="Q575" s="156"/>
      <c r="R575" s="156"/>
      <c r="S575" s="156"/>
      <c r="T575" s="156"/>
      <c r="U575" s="157"/>
      <c r="V575" s="105"/>
      <c r="W575" s="156"/>
      <c r="X575" s="156"/>
      <c r="Y575" s="156"/>
      <c r="Z575" s="156"/>
      <c r="AA575" s="156"/>
      <c r="AB575" s="156"/>
      <c r="AC575" s="156"/>
      <c r="AD575" s="156"/>
      <c r="AE575" s="156"/>
      <c r="AF575" s="156"/>
      <c r="AG575" s="156"/>
      <c r="AH575" s="156"/>
      <c r="AI575" s="157"/>
      <c r="AJ575" s="105"/>
      <c r="AK575" s="105"/>
      <c r="AL575" s="105"/>
      <c r="AM575" s="105"/>
      <c r="AN575" s="157"/>
      <c r="AO575" s="105"/>
      <c r="AP575" s="105"/>
      <c r="AQ575" s="105"/>
      <c r="AR575" s="105"/>
      <c r="AS575" s="105"/>
      <c r="AT575" s="105"/>
      <c r="AU575" s="105"/>
      <c r="AV575" s="105"/>
      <c r="AW575" s="105"/>
      <c r="AX575" s="105"/>
      <c r="AY575" s="105"/>
      <c r="AZ575" s="105"/>
      <c r="BA575" s="105"/>
      <c r="BB575" s="105"/>
      <c r="BC575" s="105"/>
      <c r="BD575" s="105"/>
      <c r="BE575" s="105"/>
      <c r="BF575" s="105"/>
      <c r="BG575" s="105"/>
      <c r="BH575" s="105"/>
      <c r="BI575" s="105"/>
      <c r="BJ575" s="105"/>
      <c r="BK575" s="105"/>
      <c r="BL575" s="105"/>
      <c r="BM575" s="105"/>
      <c r="BN575" s="105"/>
      <c r="BO575" s="105"/>
      <c r="BP575" s="105"/>
      <c r="BQ575" s="105"/>
      <c r="BR575" s="105"/>
      <c r="BS575" s="105"/>
      <c r="BT575" s="105"/>
      <c r="BU575" s="105"/>
      <c r="BV575" s="105"/>
      <c r="BW575" s="105"/>
      <c r="BX575" s="105"/>
      <c r="BY575" s="105"/>
      <c r="BZ575" s="105"/>
      <c r="CA575" s="158"/>
      <c r="CB575" s="158"/>
      <c r="CC575" s="158"/>
      <c r="CD575" s="158"/>
      <c r="CE575" s="158"/>
      <c r="CF575" s="105"/>
      <c r="CG575" s="156"/>
      <c r="CH575" s="156"/>
      <c r="CI575" s="156"/>
      <c r="CJ575" s="156"/>
      <c r="CK575" s="105"/>
      <c r="CL575" s="156"/>
      <c r="CM575" s="156"/>
      <c r="CN575" s="105"/>
    </row>
    <row r="576" ht="9.0" customHeight="1">
      <c r="A576" s="152">
        <f t="shared" si="22"/>
        <v>1</v>
      </c>
      <c r="B576" s="93"/>
      <c r="C576" s="99"/>
      <c r="D576" s="159"/>
      <c r="E576" s="160"/>
      <c r="F576" s="155"/>
      <c r="G576" s="105"/>
      <c r="H576" s="105"/>
      <c r="I576" s="156"/>
      <c r="J576" s="156"/>
      <c r="K576" s="156"/>
      <c r="L576" s="156"/>
      <c r="M576" s="156"/>
      <c r="N576" s="156"/>
      <c r="O576" s="156"/>
      <c r="P576" s="156"/>
      <c r="Q576" s="156"/>
      <c r="R576" s="156"/>
      <c r="S576" s="156"/>
      <c r="T576" s="156"/>
      <c r="U576" s="157"/>
      <c r="V576" s="105"/>
      <c r="W576" s="156"/>
      <c r="X576" s="156"/>
      <c r="Y576" s="156"/>
      <c r="Z576" s="156"/>
      <c r="AA576" s="156"/>
      <c r="AB576" s="156"/>
      <c r="AC576" s="156"/>
      <c r="AD576" s="156"/>
      <c r="AE576" s="156"/>
      <c r="AF576" s="156"/>
      <c r="AG576" s="156"/>
      <c r="AH576" s="156"/>
      <c r="AI576" s="157"/>
      <c r="AJ576" s="105"/>
      <c r="AK576" s="105"/>
      <c r="AL576" s="105"/>
      <c r="AM576" s="105"/>
      <c r="AN576" s="157"/>
      <c r="AO576" s="105"/>
      <c r="AP576" s="105"/>
      <c r="AQ576" s="105"/>
      <c r="AR576" s="105"/>
      <c r="AS576" s="105"/>
      <c r="AT576" s="105"/>
      <c r="AU576" s="105"/>
      <c r="AV576" s="105"/>
      <c r="AW576" s="105"/>
      <c r="AX576" s="105"/>
      <c r="AY576" s="105"/>
      <c r="AZ576" s="105"/>
      <c r="BA576" s="105"/>
      <c r="BB576" s="105"/>
      <c r="BC576" s="105"/>
      <c r="BD576" s="105"/>
      <c r="BE576" s="105"/>
      <c r="BF576" s="105"/>
      <c r="BG576" s="105"/>
      <c r="BH576" s="105"/>
      <c r="BI576" s="105"/>
      <c r="BJ576" s="105"/>
      <c r="BK576" s="105"/>
      <c r="BL576" s="105"/>
      <c r="BM576" s="105"/>
      <c r="BN576" s="105"/>
      <c r="BO576" s="105"/>
      <c r="BP576" s="105"/>
      <c r="BQ576" s="105"/>
      <c r="BR576" s="105"/>
      <c r="BS576" s="105"/>
      <c r="BT576" s="105"/>
      <c r="BU576" s="105"/>
      <c r="BV576" s="105"/>
      <c r="BW576" s="105"/>
      <c r="BX576" s="105"/>
      <c r="BY576" s="105"/>
      <c r="BZ576" s="105"/>
      <c r="CA576" s="158"/>
      <c r="CB576" s="158"/>
      <c r="CC576" s="105" t="str">
        <f>IF($C576="","",AI576*$F$2)</f>
        <v/>
      </c>
      <c r="CD576" s="105" t="str">
        <f>IF($C576="","",U577*$F$2)</f>
        <v/>
      </c>
      <c r="CE576" s="158"/>
      <c r="CF576" s="105"/>
      <c r="CG576" s="156"/>
      <c r="CH576" s="156"/>
      <c r="CI576" s="156"/>
      <c r="CJ576" s="156"/>
      <c r="CK576" s="105"/>
      <c r="CL576" s="156"/>
      <c r="CM576" s="156"/>
      <c r="CN576" s="105"/>
    </row>
    <row r="577" ht="9.0" customHeight="1">
      <c r="A577" s="152">
        <f t="shared" si="22"/>
        <v>1</v>
      </c>
      <c r="B577" s="93"/>
      <c r="C577" s="99"/>
      <c r="D577" s="159"/>
      <c r="E577" s="160"/>
      <c r="F577" s="155"/>
      <c r="G577" s="105"/>
      <c r="H577" s="105"/>
      <c r="I577" s="156"/>
      <c r="J577" s="156"/>
      <c r="K577" s="156"/>
      <c r="L577" s="156"/>
      <c r="M577" s="156"/>
      <c r="N577" s="156"/>
      <c r="O577" s="156"/>
      <c r="P577" s="156"/>
      <c r="Q577" s="156"/>
      <c r="R577" s="156"/>
      <c r="S577" s="156"/>
      <c r="T577" s="156"/>
      <c r="U577" s="157"/>
      <c r="V577" s="105"/>
      <c r="W577" s="156"/>
      <c r="X577" s="156"/>
      <c r="Y577" s="156"/>
      <c r="Z577" s="156"/>
      <c r="AA577" s="156"/>
      <c r="AB577" s="156"/>
      <c r="AC577" s="156"/>
      <c r="AD577" s="156"/>
      <c r="AE577" s="156"/>
      <c r="AF577" s="156"/>
      <c r="AG577" s="156"/>
      <c r="AH577" s="156"/>
      <c r="AI577" s="157"/>
      <c r="AJ577" s="105"/>
      <c r="AK577" s="105"/>
      <c r="AL577" s="105"/>
      <c r="AM577" s="105"/>
      <c r="AN577" s="157"/>
      <c r="AO577" s="105"/>
      <c r="AP577" s="105"/>
      <c r="AQ577" s="105"/>
      <c r="AR577" s="105"/>
      <c r="AS577" s="105"/>
      <c r="AT577" s="105"/>
      <c r="AU577" s="105"/>
      <c r="AV577" s="105"/>
      <c r="AW577" s="105"/>
      <c r="AX577" s="105"/>
      <c r="AY577" s="105"/>
      <c r="AZ577" s="105"/>
      <c r="BA577" s="105"/>
      <c r="BB577" s="105"/>
      <c r="BC577" s="105"/>
      <c r="BD577" s="105"/>
      <c r="BE577" s="105"/>
      <c r="BF577" s="105"/>
      <c r="BG577" s="105"/>
      <c r="BH577" s="105"/>
      <c r="BI577" s="105"/>
      <c r="BJ577" s="105"/>
      <c r="BK577" s="105"/>
      <c r="BL577" s="105"/>
      <c r="BM577" s="105"/>
      <c r="BN577" s="105"/>
      <c r="BO577" s="105"/>
      <c r="BP577" s="105"/>
      <c r="BQ577" s="105"/>
      <c r="BR577" s="105"/>
      <c r="BS577" s="105"/>
      <c r="BT577" s="105"/>
      <c r="BU577" s="105"/>
      <c r="BV577" s="105"/>
      <c r="BW577" s="105"/>
      <c r="BX577" s="105"/>
      <c r="BY577" s="105"/>
      <c r="BZ577" s="105"/>
      <c r="CA577" s="158"/>
      <c r="CB577" s="158"/>
      <c r="CC577" s="158"/>
      <c r="CD577" s="158"/>
      <c r="CE577" s="158"/>
      <c r="CF577" s="105"/>
      <c r="CG577" s="156"/>
      <c r="CH577" s="156"/>
      <c r="CI577" s="156"/>
      <c r="CJ577" s="156"/>
      <c r="CK577" s="105"/>
      <c r="CL577" s="156"/>
      <c r="CM577" s="156"/>
      <c r="CN577" s="105"/>
    </row>
    <row r="578" ht="9.0" customHeight="1">
      <c r="A578" s="152">
        <f t="shared" si="22"/>
        <v>0</v>
      </c>
      <c r="B578" s="93"/>
      <c r="C578" s="99"/>
      <c r="D578" s="159"/>
      <c r="E578" s="160"/>
      <c r="F578" s="155"/>
      <c r="G578" s="105"/>
      <c r="H578" s="105"/>
      <c r="I578" s="156"/>
      <c r="J578" s="156"/>
      <c r="K578" s="156"/>
      <c r="L578" s="156"/>
      <c r="M578" s="156"/>
      <c r="N578" s="156"/>
      <c r="O578" s="156"/>
      <c r="P578" s="156"/>
      <c r="Q578" s="156"/>
      <c r="R578" s="156"/>
      <c r="S578" s="156"/>
      <c r="T578" s="156"/>
      <c r="U578" s="157"/>
      <c r="V578" s="105"/>
      <c r="W578" s="156"/>
      <c r="X578" s="156"/>
      <c r="Y578" s="156"/>
      <c r="Z578" s="156"/>
      <c r="AA578" s="156"/>
      <c r="AB578" s="156"/>
      <c r="AC578" s="156"/>
      <c r="AD578" s="156"/>
      <c r="AE578" s="156"/>
      <c r="AF578" s="156"/>
      <c r="AG578" s="156"/>
      <c r="AH578" s="156"/>
      <c r="AI578" s="157"/>
      <c r="AJ578" s="105"/>
      <c r="AK578" s="105"/>
      <c r="AL578" s="105"/>
      <c r="AM578" s="105"/>
      <c r="AN578" s="157"/>
      <c r="AO578" s="105"/>
      <c r="AP578" s="105"/>
      <c r="AQ578" s="105"/>
      <c r="AR578" s="105"/>
      <c r="AS578" s="105"/>
      <c r="AT578" s="105"/>
      <c r="AU578" s="105"/>
      <c r="AV578" s="105"/>
      <c r="AW578" s="105"/>
      <c r="AX578" s="105"/>
      <c r="AY578" s="105"/>
      <c r="AZ578" s="105"/>
      <c r="BA578" s="105"/>
      <c r="BB578" s="105"/>
      <c r="BC578" s="105"/>
      <c r="BD578" s="105"/>
      <c r="BE578" s="105"/>
      <c r="BF578" s="105"/>
      <c r="BG578" s="105"/>
      <c r="BH578" s="105"/>
      <c r="BI578" s="105"/>
      <c r="BJ578" s="105"/>
      <c r="BK578" s="105"/>
      <c r="BL578" s="105"/>
      <c r="BM578" s="105"/>
      <c r="BN578" s="105"/>
      <c r="BO578" s="105"/>
      <c r="BP578" s="105"/>
      <c r="BQ578" s="105"/>
      <c r="BR578" s="105"/>
      <c r="BS578" s="105"/>
      <c r="BT578" s="105"/>
      <c r="BU578" s="105"/>
      <c r="BV578" s="105"/>
      <c r="BW578" s="105"/>
      <c r="BX578" s="105"/>
      <c r="BY578" s="105"/>
      <c r="BZ578" s="105"/>
      <c r="CA578" s="158"/>
      <c r="CB578" s="158"/>
      <c r="CC578" s="105" t="str">
        <f>IF($C578="","",AI578*$F$2)</f>
        <v/>
      </c>
      <c r="CD578" s="105" t="str">
        <f>IF($C578="","",U579*$F$2)</f>
        <v/>
      </c>
      <c r="CE578" s="158"/>
      <c r="CF578" s="105"/>
      <c r="CG578" s="156"/>
      <c r="CH578" s="156"/>
      <c r="CI578" s="156"/>
      <c r="CJ578" s="156"/>
      <c r="CK578" s="105"/>
      <c r="CL578" s="156"/>
      <c r="CM578" s="156"/>
      <c r="CN578" s="105"/>
    </row>
    <row r="579" ht="9.0" customHeight="1">
      <c r="A579" s="152">
        <f t="shared" si="22"/>
        <v>0</v>
      </c>
      <c r="B579" s="93"/>
      <c r="C579" s="99"/>
      <c r="D579" s="159"/>
      <c r="E579" s="160"/>
      <c r="F579" s="155"/>
      <c r="G579" s="105"/>
      <c r="H579" s="105"/>
      <c r="I579" s="156"/>
      <c r="J579" s="156"/>
      <c r="K579" s="156"/>
      <c r="L579" s="156"/>
      <c r="M579" s="156"/>
      <c r="N579" s="156"/>
      <c r="O579" s="156"/>
      <c r="P579" s="156"/>
      <c r="Q579" s="156"/>
      <c r="R579" s="156"/>
      <c r="S579" s="156"/>
      <c r="T579" s="156"/>
      <c r="U579" s="157"/>
      <c r="V579" s="105"/>
      <c r="W579" s="156"/>
      <c r="X579" s="156"/>
      <c r="Y579" s="156"/>
      <c r="Z579" s="156"/>
      <c r="AA579" s="156"/>
      <c r="AB579" s="156"/>
      <c r="AC579" s="156"/>
      <c r="AD579" s="156"/>
      <c r="AE579" s="156"/>
      <c r="AF579" s="156"/>
      <c r="AG579" s="156"/>
      <c r="AH579" s="156"/>
      <c r="AI579" s="157"/>
      <c r="AJ579" s="105"/>
      <c r="AK579" s="105"/>
      <c r="AL579" s="105"/>
      <c r="AM579" s="105"/>
      <c r="AN579" s="157"/>
      <c r="AO579" s="105"/>
      <c r="AP579" s="105"/>
      <c r="AQ579" s="105"/>
      <c r="AR579" s="105"/>
      <c r="AS579" s="105"/>
      <c r="AT579" s="105"/>
      <c r="AU579" s="105"/>
      <c r="AV579" s="105"/>
      <c r="AW579" s="105"/>
      <c r="AX579" s="105"/>
      <c r="AY579" s="105"/>
      <c r="AZ579" s="105"/>
      <c r="BA579" s="105"/>
      <c r="BB579" s="105"/>
      <c r="BC579" s="105"/>
      <c r="BD579" s="105"/>
      <c r="BE579" s="105"/>
      <c r="BF579" s="105"/>
      <c r="BG579" s="105"/>
      <c r="BH579" s="105"/>
      <c r="BI579" s="105"/>
      <c r="BJ579" s="105"/>
      <c r="BK579" s="105"/>
      <c r="BL579" s="105"/>
      <c r="BM579" s="105"/>
      <c r="BN579" s="105"/>
      <c r="BO579" s="105"/>
      <c r="BP579" s="105"/>
      <c r="BQ579" s="105"/>
      <c r="BR579" s="105"/>
      <c r="BS579" s="105"/>
      <c r="BT579" s="105"/>
      <c r="BU579" s="105"/>
      <c r="BV579" s="105"/>
      <c r="BW579" s="105"/>
      <c r="BX579" s="105"/>
      <c r="BY579" s="105"/>
      <c r="BZ579" s="105"/>
      <c r="CA579" s="158"/>
      <c r="CB579" s="158"/>
      <c r="CC579" s="158"/>
      <c r="CD579" s="158"/>
      <c r="CE579" s="158"/>
      <c r="CF579" s="105"/>
      <c r="CG579" s="156"/>
      <c r="CH579" s="156"/>
      <c r="CI579" s="156"/>
      <c r="CJ579" s="156"/>
      <c r="CK579" s="105"/>
      <c r="CL579" s="156"/>
      <c r="CM579" s="156"/>
      <c r="CN579" s="105"/>
    </row>
    <row r="580" ht="9.0" customHeight="1">
      <c r="A580" s="152">
        <f t="shared" si="22"/>
        <v>1</v>
      </c>
      <c r="B580" s="93"/>
      <c r="C580" s="99"/>
      <c r="D580" s="159"/>
      <c r="E580" s="160"/>
      <c r="F580" s="155"/>
      <c r="G580" s="105"/>
      <c r="H580" s="105"/>
      <c r="I580" s="156"/>
      <c r="J580" s="156"/>
      <c r="K580" s="156"/>
      <c r="L580" s="156"/>
      <c r="M580" s="156"/>
      <c r="N580" s="156"/>
      <c r="O580" s="156"/>
      <c r="P580" s="156"/>
      <c r="Q580" s="156"/>
      <c r="R580" s="156"/>
      <c r="S580" s="156"/>
      <c r="T580" s="156"/>
      <c r="U580" s="157"/>
      <c r="V580" s="105"/>
      <c r="W580" s="156"/>
      <c r="X580" s="156"/>
      <c r="Y580" s="156"/>
      <c r="Z580" s="156"/>
      <c r="AA580" s="156"/>
      <c r="AB580" s="156"/>
      <c r="AC580" s="156"/>
      <c r="AD580" s="156"/>
      <c r="AE580" s="156"/>
      <c r="AF580" s="156"/>
      <c r="AG580" s="156"/>
      <c r="AH580" s="156"/>
      <c r="AI580" s="157"/>
      <c r="AJ580" s="105"/>
      <c r="AK580" s="105"/>
      <c r="AL580" s="105"/>
      <c r="AM580" s="105"/>
      <c r="AN580" s="157"/>
      <c r="AO580" s="105"/>
      <c r="AP580" s="105"/>
      <c r="AQ580" s="105"/>
      <c r="AR580" s="105"/>
      <c r="AS580" s="105"/>
      <c r="AT580" s="105"/>
      <c r="AU580" s="105"/>
      <c r="AV580" s="105"/>
      <c r="AW580" s="105"/>
      <c r="AX580" s="105"/>
      <c r="AY580" s="105"/>
      <c r="AZ580" s="105"/>
      <c r="BA580" s="105"/>
      <c r="BB580" s="105"/>
      <c r="BC580" s="105"/>
      <c r="BD580" s="105"/>
      <c r="BE580" s="105"/>
      <c r="BF580" s="105"/>
      <c r="BG580" s="105"/>
      <c r="BH580" s="105"/>
      <c r="BI580" s="105"/>
      <c r="BJ580" s="105"/>
      <c r="BK580" s="105"/>
      <c r="BL580" s="105"/>
      <c r="BM580" s="105"/>
      <c r="BN580" s="105"/>
      <c r="BO580" s="105"/>
      <c r="BP580" s="105"/>
      <c r="BQ580" s="105"/>
      <c r="BR580" s="105"/>
      <c r="BS580" s="105"/>
      <c r="BT580" s="105"/>
      <c r="BU580" s="105"/>
      <c r="BV580" s="105"/>
      <c r="BW580" s="105"/>
      <c r="BX580" s="105"/>
      <c r="BY580" s="105"/>
      <c r="BZ580" s="105"/>
      <c r="CA580" s="158"/>
      <c r="CB580" s="158"/>
      <c r="CC580" s="105" t="str">
        <f>IF($C580="","",AI580*$F$2)</f>
        <v/>
      </c>
      <c r="CD580" s="105" t="str">
        <f>IF($C580="","",U581*$F$2)</f>
        <v/>
      </c>
      <c r="CE580" s="158"/>
      <c r="CF580" s="105"/>
      <c r="CG580" s="156"/>
      <c r="CH580" s="156"/>
      <c r="CI580" s="156"/>
      <c r="CJ580" s="156"/>
      <c r="CK580" s="105"/>
      <c r="CL580" s="156"/>
      <c r="CM580" s="156"/>
      <c r="CN580" s="105"/>
    </row>
    <row r="581" ht="9.0" customHeight="1">
      <c r="A581" s="152">
        <f t="shared" si="22"/>
        <v>1</v>
      </c>
      <c r="B581" s="93"/>
      <c r="C581" s="99"/>
      <c r="D581" s="159"/>
      <c r="E581" s="160"/>
      <c r="F581" s="155"/>
      <c r="G581" s="105"/>
      <c r="H581" s="105"/>
      <c r="I581" s="156"/>
      <c r="J581" s="156"/>
      <c r="K581" s="156"/>
      <c r="L581" s="156"/>
      <c r="M581" s="156"/>
      <c r="N581" s="156"/>
      <c r="O581" s="156"/>
      <c r="P581" s="156"/>
      <c r="Q581" s="156"/>
      <c r="R581" s="156"/>
      <c r="S581" s="156"/>
      <c r="T581" s="156"/>
      <c r="U581" s="157"/>
      <c r="V581" s="105"/>
      <c r="W581" s="156"/>
      <c r="X581" s="156"/>
      <c r="Y581" s="156"/>
      <c r="Z581" s="156"/>
      <c r="AA581" s="156"/>
      <c r="AB581" s="156"/>
      <c r="AC581" s="156"/>
      <c r="AD581" s="156"/>
      <c r="AE581" s="156"/>
      <c r="AF581" s="156"/>
      <c r="AG581" s="156"/>
      <c r="AH581" s="156"/>
      <c r="AI581" s="157"/>
      <c r="AJ581" s="105"/>
      <c r="AK581" s="105"/>
      <c r="AL581" s="105"/>
      <c r="AM581" s="105"/>
      <c r="AN581" s="157"/>
      <c r="AO581" s="105"/>
      <c r="AP581" s="105"/>
      <c r="AQ581" s="105"/>
      <c r="AR581" s="105"/>
      <c r="AS581" s="105"/>
      <c r="AT581" s="105"/>
      <c r="AU581" s="105"/>
      <c r="AV581" s="105"/>
      <c r="AW581" s="105"/>
      <c r="AX581" s="105"/>
      <c r="AY581" s="105"/>
      <c r="AZ581" s="105"/>
      <c r="BA581" s="105"/>
      <c r="BB581" s="105"/>
      <c r="BC581" s="105"/>
      <c r="BD581" s="105"/>
      <c r="BE581" s="105"/>
      <c r="BF581" s="105"/>
      <c r="BG581" s="105"/>
      <c r="BH581" s="105"/>
      <c r="BI581" s="105"/>
      <c r="BJ581" s="105"/>
      <c r="BK581" s="105"/>
      <c r="BL581" s="105"/>
      <c r="BM581" s="105"/>
      <c r="BN581" s="105"/>
      <c r="BO581" s="105"/>
      <c r="BP581" s="105"/>
      <c r="BQ581" s="105"/>
      <c r="BR581" s="105"/>
      <c r="BS581" s="105"/>
      <c r="BT581" s="105"/>
      <c r="BU581" s="105"/>
      <c r="BV581" s="105"/>
      <c r="BW581" s="105"/>
      <c r="BX581" s="105"/>
      <c r="BY581" s="105"/>
      <c r="BZ581" s="105"/>
      <c r="CA581" s="158"/>
      <c r="CB581" s="158"/>
      <c r="CC581" s="158"/>
      <c r="CD581" s="158"/>
      <c r="CE581" s="158"/>
      <c r="CF581" s="105"/>
      <c r="CG581" s="156"/>
      <c r="CH581" s="156"/>
      <c r="CI581" s="156"/>
      <c r="CJ581" s="156"/>
      <c r="CK581" s="105"/>
      <c r="CL581" s="156"/>
      <c r="CM581" s="156"/>
      <c r="CN581" s="105"/>
    </row>
    <row r="582" ht="9.0" customHeight="1">
      <c r="A582" s="152">
        <f t="shared" si="22"/>
        <v>0</v>
      </c>
      <c r="B582" s="93"/>
      <c r="C582" s="99"/>
      <c r="D582" s="159"/>
      <c r="E582" s="160"/>
      <c r="F582" s="155"/>
      <c r="G582" s="105"/>
      <c r="H582" s="105"/>
      <c r="I582" s="156"/>
      <c r="J582" s="156"/>
      <c r="K582" s="156"/>
      <c r="L582" s="156"/>
      <c r="M582" s="156"/>
      <c r="N582" s="156"/>
      <c r="O582" s="156"/>
      <c r="P582" s="156"/>
      <c r="Q582" s="156"/>
      <c r="R582" s="156"/>
      <c r="S582" s="156"/>
      <c r="T582" s="156"/>
      <c r="U582" s="157"/>
      <c r="V582" s="105"/>
      <c r="W582" s="156"/>
      <c r="X582" s="156"/>
      <c r="Y582" s="156"/>
      <c r="Z582" s="156"/>
      <c r="AA582" s="156"/>
      <c r="AB582" s="156"/>
      <c r="AC582" s="156"/>
      <c r="AD582" s="156"/>
      <c r="AE582" s="156"/>
      <c r="AF582" s="156"/>
      <c r="AG582" s="156"/>
      <c r="AH582" s="156"/>
      <c r="AI582" s="157"/>
      <c r="AJ582" s="105"/>
      <c r="AK582" s="105"/>
      <c r="AL582" s="105"/>
      <c r="AM582" s="105"/>
      <c r="AN582" s="157"/>
      <c r="AO582" s="105"/>
      <c r="AP582" s="105"/>
      <c r="AQ582" s="105"/>
      <c r="AR582" s="105"/>
      <c r="AS582" s="105"/>
      <c r="AT582" s="105"/>
      <c r="AU582" s="105"/>
      <c r="AV582" s="105"/>
      <c r="AW582" s="105"/>
      <c r="AX582" s="105"/>
      <c r="AY582" s="105"/>
      <c r="AZ582" s="105"/>
      <c r="BA582" s="105"/>
      <c r="BB582" s="105"/>
      <c r="BC582" s="105"/>
      <c r="BD582" s="105"/>
      <c r="BE582" s="105"/>
      <c r="BF582" s="105"/>
      <c r="BG582" s="105"/>
      <c r="BH582" s="105"/>
      <c r="BI582" s="105"/>
      <c r="BJ582" s="105"/>
      <c r="BK582" s="105"/>
      <c r="BL582" s="105"/>
      <c r="BM582" s="105"/>
      <c r="BN582" s="105"/>
      <c r="BO582" s="105"/>
      <c r="BP582" s="105"/>
      <c r="BQ582" s="105"/>
      <c r="BR582" s="105"/>
      <c r="BS582" s="105"/>
      <c r="BT582" s="105"/>
      <c r="BU582" s="105"/>
      <c r="BV582" s="105"/>
      <c r="BW582" s="105"/>
      <c r="BX582" s="105"/>
      <c r="BY582" s="105"/>
      <c r="BZ582" s="105"/>
      <c r="CA582" s="158"/>
      <c r="CB582" s="158"/>
      <c r="CC582" s="105" t="str">
        <f>IF($C582="","",AI582*$F$2)</f>
        <v/>
      </c>
      <c r="CD582" s="105" t="str">
        <f>IF($C582="","",U583*$F$2)</f>
        <v/>
      </c>
      <c r="CE582" s="158"/>
      <c r="CF582" s="105"/>
      <c r="CG582" s="156"/>
      <c r="CH582" s="156"/>
      <c r="CI582" s="156"/>
      <c r="CJ582" s="156"/>
      <c r="CK582" s="105"/>
      <c r="CL582" s="156"/>
      <c r="CM582" s="156"/>
      <c r="CN582" s="105"/>
    </row>
    <row r="583" ht="9.0" customHeight="1">
      <c r="A583" s="152">
        <f t="shared" si="22"/>
        <v>0</v>
      </c>
      <c r="B583" s="93"/>
      <c r="C583" s="99"/>
      <c r="D583" s="159"/>
      <c r="E583" s="160"/>
      <c r="F583" s="155"/>
      <c r="G583" s="105"/>
      <c r="H583" s="105"/>
      <c r="I583" s="156"/>
      <c r="J583" s="156"/>
      <c r="K583" s="156"/>
      <c r="L583" s="156"/>
      <c r="M583" s="156"/>
      <c r="N583" s="156"/>
      <c r="O583" s="156"/>
      <c r="P583" s="156"/>
      <c r="Q583" s="156"/>
      <c r="R583" s="156"/>
      <c r="S583" s="156"/>
      <c r="T583" s="156"/>
      <c r="U583" s="157"/>
      <c r="V583" s="105"/>
      <c r="W583" s="156"/>
      <c r="X583" s="156"/>
      <c r="Y583" s="156"/>
      <c r="Z583" s="156"/>
      <c r="AA583" s="156"/>
      <c r="AB583" s="156"/>
      <c r="AC583" s="156"/>
      <c r="AD583" s="156"/>
      <c r="AE583" s="156"/>
      <c r="AF583" s="156"/>
      <c r="AG583" s="156"/>
      <c r="AH583" s="156"/>
      <c r="AI583" s="157"/>
      <c r="AJ583" s="105"/>
      <c r="AK583" s="105"/>
      <c r="AL583" s="105"/>
      <c r="AM583" s="105"/>
      <c r="AN583" s="157"/>
      <c r="AO583" s="105"/>
      <c r="AP583" s="105"/>
      <c r="AQ583" s="105"/>
      <c r="AR583" s="105"/>
      <c r="AS583" s="105"/>
      <c r="AT583" s="105"/>
      <c r="AU583" s="105"/>
      <c r="AV583" s="105"/>
      <c r="AW583" s="105"/>
      <c r="AX583" s="105"/>
      <c r="AY583" s="105"/>
      <c r="AZ583" s="105"/>
      <c r="BA583" s="105"/>
      <c r="BB583" s="105"/>
      <c r="BC583" s="105"/>
      <c r="BD583" s="105"/>
      <c r="BE583" s="105"/>
      <c r="BF583" s="105"/>
      <c r="BG583" s="105"/>
      <c r="BH583" s="105"/>
      <c r="BI583" s="105"/>
      <c r="BJ583" s="105"/>
      <c r="BK583" s="105"/>
      <c r="BL583" s="105"/>
      <c r="BM583" s="105"/>
      <c r="BN583" s="105"/>
      <c r="BO583" s="105"/>
      <c r="BP583" s="105"/>
      <c r="BQ583" s="105"/>
      <c r="BR583" s="105"/>
      <c r="BS583" s="105"/>
      <c r="BT583" s="105"/>
      <c r="BU583" s="105"/>
      <c r="BV583" s="105"/>
      <c r="BW583" s="105"/>
      <c r="BX583" s="105"/>
      <c r="BY583" s="105"/>
      <c r="BZ583" s="105"/>
      <c r="CA583" s="158"/>
      <c r="CB583" s="158"/>
      <c r="CC583" s="158"/>
      <c r="CD583" s="158"/>
      <c r="CE583" s="158"/>
      <c r="CF583" s="105"/>
      <c r="CG583" s="156"/>
      <c r="CH583" s="156"/>
      <c r="CI583" s="156"/>
      <c r="CJ583" s="156"/>
      <c r="CK583" s="105"/>
      <c r="CL583" s="156"/>
      <c r="CM583" s="156"/>
      <c r="CN583" s="105"/>
    </row>
    <row r="584" ht="9.0" customHeight="1">
      <c r="A584" s="152">
        <f t="shared" si="22"/>
        <v>1</v>
      </c>
      <c r="B584" s="93"/>
      <c r="C584" s="99"/>
      <c r="D584" s="159"/>
      <c r="E584" s="160"/>
      <c r="F584" s="155"/>
      <c r="G584" s="105"/>
      <c r="H584" s="105"/>
      <c r="I584" s="156"/>
      <c r="J584" s="156"/>
      <c r="K584" s="156"/>
      <c r="L584" s="156"/>
      <c r="M584" s="156"/>
      <c r="N584" s="156"/>
      <c r="O584" s="156"/>
      <c r="P584" s="156"/>
      <c r="Q584" s="156"/>
      <c r="R584" s="156"/>
      <c r="S584" s="156"/>
      <c r="T584" s="156"/>
      <c r="U584" s="157"/>
      <c r="V584" s="105"/>
      <c r="W584" s="156"/>
      <c r="X584" s="156"/>
      <c r="Y584" s="156"/>
      <c r="Z584" s="156"/>
      <c r="AA584" s="156"/>
      <c r="AB584" s="156"/>
      <c r="AC584" s="156"/>
      <c r="AD584" s="156"/>
      <c r="AE584" s="156"/>
      <c r="AF584" s="156"/>
      <c r="AG584" s="156"/>
      <c r="AH584" s="156"/>
      <c r="AI584" s="157"/>
      <c r="AJ584" s="105"/>
      <c r="AK584" s="105"/>
      <c r="AL584" s="105"/>
      <c r="AM584" s="105"/>
      <c r="AN584" s="157"/>
      <c r="AO584" s="105"/>
      <c r="AP584" s="105"/>
      <c r="AQ584" s="105"/>
      <c r="AR584" s="105"/>
      <c r="AS584" s="105"/>
      <c r="AT584" s="105"/>
      <c r="AU584" s="105"/>
      <c r="AV584" s="105"/>
      <c r="AW584" s="105"/>
      <c r="AX584" s="105"/>
      <c r="AY584" s="105"/>
      <c r="AZ584" s="105"/>
      <c r="BA584" s="105"/>
      <c r="BB584" s="105"/>
      <c r="BC584" s="105"/>
      <c r="BD584" s="105"/>
      <c r="BE584" s="105"/>
      <c r="BF584" s="105"/>
      <c r="BG584" s="105"/>
      <c r="BH584" s="105"/>
      <c r="BI584" s="105"/>
      <c r="BJ584" s="105"/>
      <c r="BK584" s="105"/>
      <c r="BL584" s="105"/>
      <c r="BM584" s="105"/>
      <c r="BN584" s="105"/>
      <c r="BO584" s="105"/>
      <c r="BP584" s="105"/>
      <c r="BQ584" s="105"/>
      <c r="BR584" s="105"/>
      <c r="BS584" s="105"/>
      <c r="BT584" s="105"/>
      <c r="BU584" s="105"/>
      <c r="BV584" s="105"/>
      <c r="BW584" s="105"/>
      <c r="BX584" s="105"/>
      <c r="BY584" s="105"/>
      <c r="BZ584" s="105"/>
      <c r="CA584" s="158"/>
      <c r="CB584" s="158"/>
      <c r="CC584" s="105" t="str">
        <f>IF($C584="","",AI584*$F$2)</f>
        <v/>
      </c>
      <c r="CD584" s="105" t="str">
        <f>IF($C584="","",U585*$F$2)</f>
        <v/>
      </c>
      <c r="CE584" s="158"/>
      <c r="CF584" s="105"/>
      <c r="CG584" s="156"/>
      <c r="CH584" s="156"/>
      <c r="CI584" s="156"/>
      <c r="CJ584" s="156"/>
      <c r="CK584" s="105"/>
      <c r="CL584" s="156"/>
      <c r="CM584" s="156"/>
      <c r="CN584" s="105"/>
    </row>
    <row r="585" ht="9.0" customHeight="1">
      <c r="A585" s="152">
        <f t="shared" si="22"/>
        <v>1</v>
      </c>
      <c r="B585" s="93"/>
      <c r="C585" s="99"/>
      <c r="D585" s="159"/>
      <c r="E585" s="160"/>
      <c r="F585" s="155"/>
      <c r="G585" s="105"/>
      <c r="H585" s="105"/>
      <c r="I585" s="156"/>
      <c r="J585" s="156"/>
      <c r="K585" s="156"/>
      <c r="L585" s="156"/>
      <c r="M585" s="156"/>
      <c r="N585" s="156"/>
      <c r="O585" s="156"/>
      <c r="P585" s="156"/>
      <c r="Q585" s="156"/>
      <c r="R585" s="156"/>
      <c r="S585" s="156"/>
      <c r="T585" s="156"/>
      <c r="U585" s="157"/>
      <c r="V585" s="105"/>
      <c r="W585" s="156"/>
      <c r="X585" s="156"/>
      <c r="Y585" s="156"/>
      <c r="Z585" s="156"/>
      <c r="AA585" s="156"/>
      <c r="AB585" s="156"/>
      <c r="AC585" s="156"/>
      <c r="AD585" s="156"/>
      <c r="AE585" s="156"/>
      <c r="AF585" s="156"/>
      <c r="AG585" s="156"/>
      <c r="AH585" s="156"/>
      <c r="AI585" s="157"/>
      <c r="AJ585" s="105"/>
      <c r="AK585" s="105"/>
      <c r="AL585" s="105"/>
      <c r="AM585" s="105"/>
      <c r="AN585" s="157"/>
      <c r="AO585" s="105"/>
      <c r="AP585" s="105"/>
      <c r="AQ585" s="105"/>
      <c r="AR585" s="105"/>
      <c r="AS585" s="105"/>
      <c r="AT585" s="105"/>
      <c r="AU585" s="105"/>
      <c r="AV585" s="105"/>
      <c r="AW585" s="105"/>
      <c r="AX585" s="105"/>
      <c r="AY585" s="105"/>
      <c r="AZ585" s="105"/>
      <c r="BA585" s="105"/>
      <c r="BB585" s="105"/>
      <c r="BC585" s="105"/>
      <c r="BD585" s="105"/>
      <c r="BE585" s="105"/>
      <c r="BF585" s="105"/>
      <c r="BG585" s="105"/>
      <c r="BH585" s="105"/>
      <c r="BI585" s="105"/>
      <c r="BJ585" s="105"/>
      <c r="BK585" s="105"/>
      <c r="BL585" s="105"/>
      <c r="BM585" s="105"/>
      <c r="BN585" s="105"/>
      <c r="BO585" s="105"/>
      <c r="BP585" s="105"/>
      <c r="BQ585" s="105"/>
      <c r="BR585" s="105"/>
      <c r="BS585" s="105"/>
      <c r="BT585" s="105"/>
      <c r="BU585" s="105"/>
      <c r="BV585" s="105"/>
      <c r="BW585" s="105"/>
      <c r="BX585" s="105"/>
      <c r="BY585" s="105"/>
      <c r="BZ585" s="105"/>
      <c r="CA585" s="158"/>
      <c r="CB585" s="158"/>
      <c r="CC585" s="158"/>
      <c r="CD585" s="158"/>
      <c r="CE585" s="158"/>
      <c r="CF585" s="105"/>
      <c r="CG585" s="156"/>
      <c r="CH585" s="156"/>
      <c r="CI585" s="156"/>
      <c r="CJ585" s="156"/>
      <c r="CK585" s="105"/>
      <c r="CL585" s="156"/>
      <c r="CM585" s="156"/>
      <c r="CN585" s="105"/>
    </row>
    <row r="586" ht="9.0" customHeight="1">
      <c r="A586" s="152">
        <f t="shared" si="22"/>
        <v>0</v>
      </c>
      <c r="B586" s="93"/>
      <c r="C586" s="99"/>
      <c r="D586" s="159"/>
      <c r="E586" s="160"/>
      <c r="F586" s="155"/>
      <c r="G586" s="105"/>
      <c r="H586" s="105"/>
      <c r="I586" s="156"/>
      <c r="J586" s="156"/>
      <c r="K586" s="156"/>
      <c r="L586" s="156"/>
      <c r="M586" s="156"/>
      <c r="N586" s="156"/>
      <c r="O586" s="156"/>
      <c r="P586" s="156"/>
      <c r="Q586" s="156"/>
      <c r="R586" s="156"/>
      <c r="S586" s="156"/>
      <c r="T586" s="156"/>
      <c r="U586" s="157"/>
      <c r="V586" s="105"/>
      <c r="W586" s="156"/>
      <c r="X586" s="156"/>
      <c r="Y586" s="156"/>
      <c r="Z586" s="156"/>
      <c r="AA586" s="156"/>
      <c r="AB586" s="156"/>
      <c r="AC586" s="156"/>
      <c r="AD586" s="156"/>
      <c r="AE586" s="156"/>
      <c r="AF586" s="156"/>
      <c r="AG586" s="156"/>
      <c r="AH586" s="156"/>
      <c r="AI586" s="157"/>
      <c r="AJ586" s="105"/>
      <c r="AK586" s="105"/>
      <c r="AL586" s="105"/>
      <c r="AM586" s="105"/>
      <c r="AN586" s="157"/>
      <c r="AO586" s="105"/>
      <c r="AP586" s="105"/>
      <c r="AQ586" s="105"/>
      <c r="AR586" s="105"/>
      <c r="AS586" s="105"/>
      <c r="AT586" s="105"/>
      <c r="AU586" s="105"/>
      <c r="AV586" s="105"/>
      <c r="AW586" s="105"/>
      <c r="AX586" s="105"/>
      <c r="AY586" s="105"/>
      <c r="AZ586" s="105"/>
      <c r="BA586" s="105"/>
      <c r="BB586" s="105"/>
      <c r="BC586" s="105"/>
      <c r="BD586" s="105"/>
      <c r="BE586" s="105"/>
      <c r="BF586" s="105"/>
      <c r="BG586" s="105"/>
      <c r="BH586" s="105"/>
      <c r="BI586" s="105"/>
      <c r="BJ586" s="105"/>
      <c r="BK586" s="105"/>
      <c r="BL586" s="105"/>
      <c r="BM586" s="105"/>
      <c r="BN586" s="105"/>
      <c r="BO586" s="105"/>
      <c r="BP586" s="105"/>
      <c r="BQ586" s="105"/>
      <c r="BR586" s="105"/>
      <c r="BS586" s="105"/>
      <c r="BT586" s="105"/>
      <c r="BU586" s="105"/>
      <c r="BV586" s="105"/>
      <c r="BW586" s="105"/>
      <c r="BX586" s="105"/>
      <c r="BY586" s="105"/>
      <c r="BZ586" s="105"/>
      <c r="CA586" s="158"/>
      <c r="CB586" s="158"/>
      <c r="CC586" s="105" t="str">
        <f>IF($C586="","",AI586*$F$2)</f>
        <v/>
      </c>
      <c r="CD586" s="105" t="str">
        <f>IF($C586="","",U587*$F$2)</f>
        <v/>
      </c>
      <c r="CE586" s="158"/>
      <c r="CF586" s="105"/>
      <c r="CG586" s="156"/>
      <c r="CH586" s="156"/>
      <c r="CI586" s="156"/>
      <c r="CJ586" s="156"/>
      <c r="CK586" s="105"/>
      <c r="CL586" s="156"/>
      <c r="CM586" s="156"/>
      <c r="CN586" s="105"/>
    </row>
    <row r="587" ht="9.0" customHeight="1">
      <c r="A587" s="152">
        <f t="shared" si="22"/>
        <v>0</v>
      </c>
      <c r="B587" s="93"/>
      <c r="C587" s="99"/>
      <c r="D587" s="159"/>
      <c r="E587" s="160"/>
      <c r="F587" s="155"/>
      <c r="G587" s="105"/>
      <c r="H587" s="105"/>
      <c r="I587" s="156"/>
      <c r="J587" s="156"/>
      <c r="K587" s="156"/>
      <c r="L587" s="156"/>
      <c r="M587" s="156"/>
      <c r="N587" s="156"/>
      <c r="O587" s="156"/>
      <c r="P587" s="156"/>
      <c r="Q587" s="156"/>
      <c r="R587" s="156"/>
      <c r="S587" s="156"/>
      <c r="T587" s="156"/>
      <c r="U587" s="157"/>
      <c r="V587" s="105"/>
      <c r="W587" s="156"/>
      <c r="X587" s="156"/>
      <c r="Y587" s="156"/>
      <c r="Z587" s="156"/>
      <c r="AA587" s="156"/>
      <c r="AB587" s="156"/>
      <c r="AC587" s="156"/>
      <c r="AD587" s="156"/>
      <c r="AE587" s="156"/>
      <c r="AF587" s="156"/>
      <c r="AG587" s="156"/>
      <c r="AH587" s="156"/>
      <c r="AI587" s="157"/>
      <c r="AJ587" s="105"/>
      <c r="AK587" s="105"/>
      <c r="AL587" s="105"/>
      <c r="AM587" s="105"/>
      <c r="AN587" s="157"/>
      <c r="AO587" s="105"/>
      <c r="AP587" s="105"/>
      <c r="AQ587" s="105"/>
      <c r="AR587" s="105"/>
      <c r="AS587" s="105"/>
      <c r="AT587" s="105"/>
      <c r="AU587" s="105"/>
      <c r="AV587" s="105"/>
      <c r="AW587" s="105"/>
      <c r="AX587" s="105"/>
      <c r="AY587" s="105"/>
      <c r="AZ587" s="105"/>
      <c r="BA587" s="105"/>
      <c r="BB587" s="105"/>
      <c r="BC587" s="105"/>
      <c r="BD587" s="105"/>
      <c r="BE587" s="105"/>
      <c r="BF587" s="105"/>
      <c r="BG587" s="105"/>
      <c r="BH587" s="105"/>
      <c r="BI587" s="105"/>
      <c r="BJ587" s="105"/>
      <c r="BK587" s="105"/>
      <c r="BL587" s="105"/>
      <c r="BM587" s="105"/>
      <c r="BN587" s="105"/>
      <c r="BO587" s="105"/>
      <c r="BP587" s="105"/>
      <c r="BQ587" s="105"/>
      <c r="BR587" s="105"/>
      <c r="BS587" s="105"/>
      <c r="BT587" s="105"/>
      <c r="BU587" s="105"/>
      <c r="BV587" s="105"/>
      <c r="BW587" s="105"/>
      <c r="BX587" s="105"/>
      <c r="BY587" s="105"/>
      <c r="BZ587" s="105"/>
      <c r="CA587" s="158"/>
      <c r="CB587" s="158"/>
      <c r="CC587" s="158"/>
      <c r="CD587" s="158"/>
      <c r="CE587" s="158"/>
      <c r="CF587" s="105"/>
      <c r="CG587" s="156"/>
      <c r="CH587" s="156"/>
      <c r="CI587" s="156"/>
      <c r="CJ587" s="156"/>
      <c r="CK587" s="105"/>
      <c r="CL587" s="156"/>
      <c r="CM587" s="156"/>
      <c r="CN587" s="105"/>
    </row>
    <row r="588" ht="9.0" customHeight="1">
      <c r="A588" s="152">
        <f t="shared" si="22"/>
        <v>1</v>
      </c>
      <c r="B588" s="93"/>
      <c r="C588" s="99"/>
      <c r="D588" s="159"/>
      <c r="E588" s="160"/>
      <c r="F588" s="155"/>
      <c r="G588" s="105"/>
      <c r="H588" s="105"/>
      <c r="I588" s="156"/>
      <c r="J588" s="156"/>
      <c r="K588" s="156"/>
      <c r="L588" s="156"/>
      <c r="M588" s="156"/>
      <c r="N588" s="156"/>
      <c r="O588" s="156"/>
      <c r="P588" s="156"/>
      <c r="Q588" s="156"/>
      <c r="R588" s="156"/>
      <c r="S588" s="156"/>
      <c r="T588" s="156"/>
      <c r="U588" s="157"/>
      <c r="V588" s="105"/>
      <c r="W588" s="156"/>
      <c r="X588" s="156"/>
      <c r="Y588" s="156"/>
      <c r="Z588" s="156"/>
      <c r="AA588" s="156"/>
      <c r="AB588" s="156"/>
      <c r="AC588" s="156"/>
      <c r="AD588" s="156"/>
      <c r="AE588" s="156"/>
      <c r="AF588" s="156"/>
      <c r="AG588" s="156"/>
      <c r="AH588" s="156"/>
      <c r="AI588" s="157"/>
      <c r="AJ588" s="105"/>
      <c r="AK588" s="105"/>
      <c r="AL588" s="105"/>
      <c r="AM588" s="105"/>
      <c r="AN588" s="157"/>
      <c r="AO588" s="105"/>
      <c r="AP588" s="105"/>
      <c r="AQ588" s="105"/>
      <c r="AR588" s="105"/>
      <c r="AS588" s="105"/>
      <c r="AT588" s="105"/>
      <c r="AU588" s="105"/>
      <c r="AV588" s="105"/>
      <c r="AW588" s="105"/>
      <c r="AX588" s="105"/>
      <c r="AY588" s="105"/>
      <c r="AZ588" s="105"/>
      <c r="BA588" s="105"/>
      <c r="BB588" s="105"/>
      <c r="BC588" s="105"/>
      <c r="BD588" s="105"/>
      <c r="BE588" s="105"/>
      <c r="BF588" s="105"/>
      <c r="BG588" s="105"/>
      <c r="BH588" s="105"/>
      <c r="BI588" s="105"/>
      <c r="BJ588" s="105"/>
      <c r="BK588" s="105"/>
      <c r="BL588" s="105"/>
      <c r="BM588" s="105"/>
      <c r="BN588" s="105"/>
      <c r="BO588" s="105"/>
      <c r="BP588" s="105"/>
      <c r="BQ588" s="105"/>
      <c r="BR588" s="105"/>
      <c r="BS588" s="105"/>
      <c r="BT588" s="105"/>
      <c r="BU588" s="105"/>
      <c r="BV588" s="105"/>
      <c r="BW588" s="105"/>
      <c r="BX588" s="105"/>
      <c r="BY588" s="105"/>
      <c r="BZ588" s="105"/>
      <c r="CA588" s="158"/>
      <c r="CB588" s="158"/>
      <c r="CC588" s="105" t="str">
        <f>IF($C588="","",AI588*$F$2)</f>
        <v/>
      </c>
      <c r="CD588" s="105" t="str">
        <f>IF($C588="","",U589*$F$2)</f>
        <v/>
      </c>
      <c r="CE588" s="158"/>
      <c r="CF588" s="105"/>
      <c r="CG588" s="156"/>
      <c r="CH588" s="156"/>
      <c r="CI588" s="156"/>
      <c r="CJ588" s="156"/>
      <c r="CK588" s="105"/>
      <c r="CL588" s="156"/>
      <c r="CM588" s="156"/>
      <c r="CN588" s="105"/>
    </row>
    <row r="589" ht="9.0" customHeight="1">
      <c r="A589" s="152">
        <f t="shared" si="22"/>
        <v>1</v>
      </c>
      <c r="B589" s="93"/>
      <c r="C589" s="99"/>
      <c r="D589" s="159"/>
      <c r="E589" s="160"/>
      <c r="F589" s="155"/>
      <c r="G589" s="105"/>
      <c r="H589" s="105"/>
      <c r="I589" s="156"/>
      <c r="J589" s="156"/>
      <c r="K589" s="156"/>
      <c r="L589" s="156"/>
      <c r="M589" s="156"/>
      <c r="N589" s="156"/>
      <c r="O589" s="156"/>
      <c r="P589" s="156"/>
      <c r="Q589" s="156"/>
      <c r="R589" s="156"/>
      <c r="S589" s="156"/>
      <c r="T589" s="156"/>
      <c r="U589" s="157"/>
      <c r="V589" s="105"/>
      <c r="W589" s="156"/>
      <c r="X589" s="156"/>
      <c r="Y589" s="156"/>
      <c r="Z589" s="156"/>
      <c r="AA589" s="156"/>
      <c r="AB589" s="156"/>
      <c r="AC589" s="156"/>
      <c r="AD589" s="156"/>
      <c r="AE589" s="156"/>
      <c r="AF589" s="156"/>
      <c r="AG589" s="156"/>
      <c r="AH589" s="156"/>
      <c r="AI589" s="157"/>
      <c r="AJ589" s="105"/>
      <c r="AK589" s="105"/>
      <c r="AL589" s="105"/>
      <c r="AM589" s="105"/>
      <c r="AN589" s="157"/>
      <c r="AO589" s="105"/>
      <c r="AP589" s="105"/>
      <c r="AQ589" s="105"/>
      <c r="AR589" s="105"/>
      <c r="AS589" s="105"/>
      <c r="AT589" s="105"/>
      <c r="AU589" s="105"/>
      <c r="AV589" s="105"/>
      <c r="AW589" s="105"/>
      <c r="AX589" s="105"/>
      <c r="AY589" s="105"/>
      <c r="AZ589" s="105"/>
      <c r="BA589" s="105"/>
      <c r="BB589" s="105"/>
      <c r="BC589" s="105"/>
      <c r="BD589" s="105"/>
      <c r="BE589" s="105"/>
      <c r="BF589" s="105"/>
      <c r="BG589" s="105"/>
      <c r="BH589" s="105"/>
      <c r="BI589" s="105"/>
      <c r="BJ589" s="105"/>
      <c r="BK589" s="105"/>
      <c r="BL589" s="105"/>
      <c r="BM589" s="105"/>
      <c r="BN589" s="105"/>
      <c r="BO589" s="105"/>
      <c r="BP589" s="105"/>
      <c r="BQ589" s="105"/>
      <c r="BR589" s="105"/>
      <c r="BS589" s="105"/>
      <c r="BT589" s="105"/>
      <c r="BU589" s="105"/>
      <c r="BV589" s="105"/>
      <c r="BW589" s="105"/>
      <c r="BX589" s="105"/>
      <c r="BY589" s="105"/>
      <c r="BZ589" s="105"/>
      <c r="CA589" s="158"/>
      <c r="CB589" s="158"/>
      <c r="CC589" s="158"/>
      <c r="CD589" s="158"/>
      <c r="CE589" s="158"/>
      <c r="CF589" s="105"/>
      <c r="CG589" s="156"/>
      <c r="CH589" s="156"/>
      <c r="CI589" s="156"/>
      <c r="CJ589" s="156"/>
      <c r="CK589" s="105"/>
      <c r="CL589" s="156"/>
      <c r="CM589" s="156"/>
      <c r="CN589" s="105"/>
    </row>
    <row r="590" ht="9.0" customHeight="1">
      <c r="A590" s="152">
        <f t="shared" si="22"/>
        <v>0</v>
      </c>
      <c r="B590" s="93"/>
      <c r="C590" s="99"/>
      <c r="D590" s="159"/>
      <c r="E590" s="160"/>
      <c r="F590" s="155"/>
      <c r="G590" s="105"/>
      <c r="H590" s="105"/>
      <c r="I590" s="156"/>
      <c r="J590" s="156"/>
      <c r="K590" s="156"/>
      <c r="L590" s="156"/>
      <c r="M590" s="156"/>
      <c r="N590" s="156"/>
      <c r="O590" s="156"/>
      <c r="P590" s="156"/>
      <c r="Q590" s="156"/>
      <c r="R590" s="156"/>
      <c r="S590" s="156"/>
      <c r="T590" s="156"/>
      <c r="U590" s="157"/>
      <c r="V590" s="105"/>
      <c r="W590" s="156"/>
      <c r="X590" s="156"/>
      <c r="Y590" s="156"/>
      <c r="Z590" s="156"/>
      <c r="AA590" s="156"/>
      <c r="AB590" s="156"/>
      <c r="AC590" s="156"/>
      <c r="AD590" s="156"/>
      <c r="AE590" s="156"/>
      <c r="AF590" s="156"/>
      <c r="AG590" s="156"/>
      <c r="AH590" s="156"/>
      <c r="AI590" s="157"/>
      <c r="AJ590" s="105"/>
      <c r="AK590" s="105"/>
      <c r="AL590" s="105"/>
      <c r="AM590" s="105"/>
      <c r="AN590" s="157"/>
      <c r="AO590" s="105"/>
      <c r="AP590" s="105"/>
      <c r="AQ590" s="105"/>
      <c r="AR590" s="105"/>
      <c r="AS590" s="105"/>
      <c r="AT590" s="105"/>
      <c r="AU590" s="105"/>
      <c r="AV590" s="105"/>
      <c r="AW590" s="105"/>
      <c r="AX590" s="105"/>
      <c r="AY590" s="105"/>
      <c r="AZ590" s="105"/>
      <c r="BA590" s="105"/>
      <c r="BB590" s="105"/>
      <c r="BC590" s="105"/>
      <c r="BD590" s="105"/>
      <c r="BE590" s="105"/>
      <c r="BF590" s="105"/>
      <c r="BG590" s="105"/>
      <c r="BH590" s="105"/>
      <c r="BI590" s="105"/>
      <c r="BJ590" s="105"/>
      <c r="BK590" s="105"/>
      <c r="BL590" s="105"/>
      <c r="BM590" s="105"/>
      <c r="BN590" s="105"/>
      <c r="BO590" s="105"/>
      <c r="BP590" s="105"/>
      <c r="BQ590" s="105"/>
      <c r="BR590" s="105"/>
      <c r="BS590" s="105"/>
      <c r="BT590" s="105"/>
      <c r="BU590" s="105"/>
      <c r="BV590" s="105"/>
      <c r="BW590" s="105"/>
      <c r="BX590" s="105"/>
      <c r="BY590" s="105"/>
      <c r="BZ590" s="105"/>
      <c r="CA590" s="158"/>
      <c r="CB590" s="158"/>
      <c r="CC590" s="105" t="str">
        <f>IF($C590="","",AI590*$F$2)</f>
        <v/>
      </c>
      <c r="CD590" s="105" t="str">
        <f>IF($C590="","",U591*$F$2)</f>
        <v/>
      </c>
      <c r="CE590" s="158"/>
      <c r="CF590" s="105"/>
      <c r="CG590" s="156"/>
      <c r="CH590" s="156"/>
      <c r="CI590" s="156"/>
      <c r="CJ590" s="156"/>
      <c r="CK590" s="105"/>
      <c r="CL590" s="156"/>
      <c r="CM590" s="156"/>
      <c r="CN590" s="105"/>
    </row>
    <row r="591" ht="9.0" customHeight="1">
      <c r="A591" s="152">
        <f t="shared" si="22"/>
        <v>0</v>
      </c>
      <c r="B591" s="93"/>
      <c r="C591" s="99"/>
      <c r="D591" s="159"/>
      <c r="E591" s="160"/>
      <c r="F591" s="155"/>
      <c r="G591" s="105"/>
      <c r="H591" s="105"/>
      <c r="I591" s="156"/>
      <c r="J591" s="156"/>
      <c r="K591" s="156"/>
      <c r="L591" s="156"/>
      <c r="M591" s="156"/>
      <c r="N591" s="156"/>
      <c r="O591" s="156"/>
      <c r="P591" s="156"/>
      <c r="Q591" s="156"/>
      <c r="R591" s="156"/>
      <c r="S591" s="156"/>
      <c r="T591" s="156"/>
      <c r="U591" s="157"/>
      <c r="V591" s="105"/>
      <c r="W591" s="156"/>
      <c r="X591" s="156"/>
      <c r="Y591" s="156"/>
      <c r="Z591" s="156"/>
      <c r="AA591" s="156"/>
      <c r="AB591" s="156"/>
      <c r="AC591" s="156"/>
      <c r="AD591" s="156"/>
      <c r="AE591" s="156"/>
      <c r="AF591" s="156"/>
      <c r="AG591" s="156"/>
      <c r="AH591" s="156"/>
      <c r="AI591" s="157"/>
      <c r="AJ591" s="105"/>
      <c r="AK591" s="105"/>
      <c r="AL591" s="105"/>
      <c r="AM591" s="105"/>
      <c r="AN591" s="157"/>
      <c r="AO591" s="105"/>
      <c r="AP591" s="105"/>
      <c r="AQ591" s="105"/>
      <c r="AR591" s="105"/>
      <c r="AS591" s="105"/>
      <c r="AT591" s="105"/>
      <c r="AU591" s="105"/>
      <c r="AV591" s="105"/>
      <c r="AW591" s="105"/>
      <c r="AX591" s="105"/>
      <c r="AY591" s="105"/>
      <c r="AZ591" s="105"/>
      <c r="BA591" s="105"/>
      <c r="BB591" s="105"/>
      <c r="BC591" s="105"/>
      <c r="BD591" s="105"/>
      <c r="BE591" s="105"/>
      <c r="BF591" s="105"/>
      <c r="BG591" s="105"/>
      <c r="BH591" s="105"/>
      <c r="BI591" s="105"/>
      <c r="BJ591" s="105"/>
      <c r="BK591" s="105"/>
      <c r="BL591" s="105"/>
      <c r="BM591" s="105"/>
      <c r="BN591" s="105"/>
      <c r="BO591" s="105"/>
      <c r="BP591" s="105"/>
      <c r="BQ591" s="105"/>
      <c r="BR591" s="105"/>
      <c r="BS591" s="105"/>
      <c r="BT591" s="105"/>
      <c r="BU591" s="105"/>
      <c r="BV591" s="105"/>
      <c r="BW591" s="105"/>
      <c r="BX591" s="105"/>
      <c r="BY591" s="105"/>
      <c r="BZ591" s="105"/>
      <c r="CA591" s="158"/>
      <c r="CB591" s="158"/>
      <c r="CC591" s="158"/>
      <c r="CD591" s="158"/>
      <c r="CE591" s="158"/>
      <c r="CF591" s="105"/>
      <c r="CG591" s="156"/>
      <c r="CH591" s="156"/>
      <c r="CI591" s="156"/>
      <c r="CJ591" s="156"/>
      <c r="CK591" s="105"/>
      <c r="CL591" s="156"/>
      <c r="CM591" s="156"/>
      <c r="CN591" s="105"/>
    </row>
    <row r="592" ht="9.0" customHeight="1">
      <c r="A592" s="152">
        <f t="shared" si="22"/>
        <v>1</v>
      </c>
      <c r="B592" s="93"/>
      <c r="C592" s="99"/>
      <c r="D592" s="159"/>
      <c r="E592" s="160"/>
      <c r="F592" s="155"/>
      <c r="G592" s="105"/>
      <c r="H592" s="105"/>
      <c r="I592" s="156"/>
      <c r="J592" s="156"/>
      <c r="K592" s="156"/>
      <c r="L592" s="156"/>
      <c r="M592" s="156"/>
      <c r="N592" s="156"/>
      <c r="O592" s="156"/>
      <c r="P592" s="156"/>
      <c r="Q592" s="156"/>
      <c r="R592" s="156"/>
      <c r="S592" s="156"/>
      <c r="T592" s="156"/>
      <c r="U592" s="157"/>
      <c r="V592" s="105"/>
      <c r="W592" s="156"/>
      <c r="X592" s="156"/>
      <c r="Y592" s="156"/>
      <c r="Z592" s="156"/>
      <c r="AA592" s="156"/>
      <c r="AB592" s="156"/>
      <c r="AC592" s="156"/>
      <c r="AD592" s="156"/>
      <c r="AE592" s="156"/>
      <c r="AF592" s="156"/>
      <c r="AG592" s="156"/>
      <c r="AH592" s="156"/>
      <c r="AI592" s="157"/>
      <c r="AJ592" s="105"/>
      <c r="AK592" s="105"/>
      <c r="AL592" s="105"/>
      <c r="AM592" s="105"/>
      <c r="AN592" s="157"/>
      <c r="AO592" s="105"/>
      <c r="AP592" s="105"/>
      <c r="AQ592" s="105"/>
      <c r="AR592" s="105"/>
      <c r="AS592" s="105"/>
      <c r="AT592" s="105"/>
      <c r="AU592" s="105"/>
      <c r="AV592" s="105"/>
      <c r="AW592" s="105"/>
      <c r="AX592" s="105"/>
      <c r="AY592" s="105"/>
      <c r="AZ592" s="105"/>
      <c r="BA592" s="105"/>
      <c r="BB592" s="105"/>
      <c r="BC592" s="105"/>
      <c r="BD592" s="105"/>
      <c r="BE592" s="105"/>
      <c r="BF592" s="105"/>
      <c r="BG592" s="105"/>
      <c r="BH592" s="105"/>
      <c r="BI592" s="105"/>
      <c r="BJ592" s="105"/>
      <c r="BK592" s="105"/>
      <c r="BL592" s="105"/>
      <c r="BM592" s="105"/>
      <c r="BN592" s="105"/>
      <c r="BO592" s="105"/>
      <c r="BP592" s="105"/>
      <c r="BQ592" s="105"/>
      <c r="BR592" s="105"/>
      <c r="BS592" s="105"/>
      <c r="BT592" s="105"/>
      <c r="BU592" s="105"/>
      <c r="BV592" s="105"/>
      <c r="BW592" s="105"/>
      <c r="BX592" s="105"/>
      <c r="BY592" s="105"/>
      <c r="BZ592" s="105"/>
      <c r="CA592" s="158"/>
      <c r="CB592" s="158"/>
      <c r="CC592" s="105" t="str">
        <f>IF($C592="","",AI592*$F$2)</f>
        <v/>
      </c>
      <c r="CD592" s="105" t="str">
        <f>IF($C592="","",U593*$F$2)</f>
        <v/>
      </c>
      <c r="CE592" s="158"/>
      <c r="CF592" s="105"/>
      <c r="CG592" s="156"/>
      <c r="CH592" s="156"/>
      <c r="CI592" s="156"/>
      <c r="CJ592" s="156"/>
      <c r="CK592" s="105"/>
      <c r="CL592" s="156"/>
      <c r="CM592" s="156"/>
      <c r="CN592" s="105"/>
    </row>
    <row r="593" ht="9.0" customHeight="1">
      <c r="A593" s="152">
        <f t="shared" si="22"/>
        <v>1</v>
      </c>
      <c r="B593" s="93"/>
      <c r="C593" s="99"/>
      <c r="D593" s="159"/>
      <c r="E593" s="160"/>
      <c r="F593" s="155"/>
      <c r="G593" s="105"/>
      <c r="H593" s="105"/>
      <c r="I593" s="156"/>
      <c r="J593" s="156"/>
      <c r="K593" s="156"/>
      <c r="L593" s="156"/>
      <c r="M593" s="156"/>
      <c r="N593" s="156"/>
      <c r="O593" s="156"/>
      <c r="P593" s="156"/>
      <c r="Q593" s="156"/>
      <c r="R593" s="156"/>
      <c r="S593" s="156"/>
      <c r="T593" s="156"/>
      <c r="U593" s="157"/>
      <c r="V593" s="105"/>
      <c r="W593" s="156"/>
      <c r="X593" s="156"/>
      <c r="Y593" s="156"/>
      <c r="Z593" s="156"/>
      <c r="AA593" s="156"/>
      <c r="AB593" s="156"/>
      <c r="AC593" s="156"/>
      <c r="AD593" s="156"/>
      <c r="AE593" s="156"/>
      <c r="AF593" s="156"/>
      <c r="AG593" s="156"/>
      <c r="AH593" s="156"/>
      <c r="AI593" s="157"/>
      <c r="AJ593" s="105"/>
      <c r="AK593" s="105"/>
      <c r="AL593" s="105"/>
      <c r="AM593" s="105"/>
      <c r="AN593" s="157"/>
      <c r="AO593" s="105"/>
      <c r="AP593" s="105"/>
      <c r="AQ593" s="105"/>
      <c r="AR593" s="105"/>
      <c r="AS593" s="105"/>
      <c r="AT593" s="105"/>
      <c r="AU593" s="105"/>
      <c r="AV593" s="105"/>
      <c r="AW593" s="105"/>
      <c r="AX593" s="105"/>
      <c r="AY593" s="105"/>
      <c r="AZ593" s="105"/>
      <c r="BA593" s="105"/>
      <c r="BB593" s="105"/>
      <c r="BC593" s="105"/>
      <c r="BD593" s="105"/>
      <c r="BE593" s="105"/>
      <c r="BF593" s="105"/>
      <c r="BG593" s="105"/>
      <c r="BH593" s="105"/>
      <c r="BI593" s="105"/>
      <c r="BJ593" s="105"/>
      <c r="BK593" s="105"/>
      <c r="BL593" s="105"/>
      <c r="BM593" s="105"/>
      <c r="BN593" s="105"/>
      <c r="BO593" s="105"/>
      <c r="BP593" s="105"/>
      <c r="BQ593" s="105"/>
      <c r="BR593" s="105"/>
      <c r="BS593" s="105"/>
      <c r="BT593" s="105"/>
      <c r="BU593" s="105"/>
      <c r="BV593" s="105"/>
      <c r="BW593" s="105"/>
      <c r="BX593" s="105"/>
      <c r="BY593" s="105"/>
      <c r="BZ593" s="105"/>
      <c r="CA593" s="158"/>
      <c r="CB593" s="158"/>
      <c r="CC593" s="158"/>
      <c r="CD593" s="158"/>
      <c r="CE593" s="158"/>
      <c r="CF593" s="105"/>
      <c r="CG593" s="156"/>
      <c r="CH593" s="156"/>
      <c r="CI593" s="156"/>
      <c r="CJ593" s="156"/>
      <c r="CK593" s="105"/>
      <c r="CL593" s="156"/>
      <c r="CM593" s="156"/>
      <c r="CN593" s="105"/>
    </row>
    <row r="594" ht="9.0" customHeight="1">
      <c r="A594" s="152">
        <f t="shared" si="22"/>
        <v>0</v>
      </c>
      <c r="B594" s="93"/>
      <c r="C594" s="99"/>
      <c r="D594" s="159"/>
      <c r="E594" s="160"/>
      <c r="F594" s="155"/>
      <c r="G594" s="105"/>
      <c r="H594" s="105"/>
      <c r="I594" s="156"/>
      <c r="J594" s="156"/>
      <c r="K594" s="156"/>
      <c r="L594" s="156"/>
      <c r="M594" s="156"/>
      <c r="N594" s="156"/>
      <c r="O594" s="156"/>
      <c r="P594" s="156"/>
      <c r="Q594" s="156"/>
      <c r="R594" s="156"/>
      <c r="S594" s="156"/>
      <c r="T594" s="156"/>
      <c r="U594" s="157"/>
      <c r="V594" s="105"/>
      <c r="W594" s="156"/>
      <c r="X594" s="156"/>
      <c r="Y594" s="156"/>
      <c r="Z594" s="156"/>
      <c r="AA594" s="156"/>
      <c r="AB594" s="156"/>
      <c r="AC594" s="156"/>
      <c r="AD594" s="156"/>
      <c r="AE594" s="156"/>
      <c r="AF594" s="156"/>
      <c r="AG594" s="156"/>
      <c r="AH594" s="156"/>
      <c r="AI594" s="157"/>
      <c r="AJ594" s="105"/>
      <c r="AK594" s="105"/>
      <c r="AL594" s="105"/>
      <c r="AM594" s="105"/>
      <c r="AN594" s="157"/>
      <c r="AO594" s="105"/>
      <c r="AP594" s="105"/>
      <c r="AQ594" s="105"/>
      <c r="AR594" s="105"/>
      <c r="AS594" s="105"/>
      <c r="AT594" s="105"/>
      <c r="AU594" s="105"/>
      <c r="AV594" s="105"/>
      <c r="AW594" s="105"/>
      <c r="AX594" s="105"/>
      <c r="AY594" s="105"/>
      <c r="AZ594" s="105"/>
      <c r="BA594" s="105"/>
      <c r="BB594" s="105"/>
      <c r="BC594" s="105"/>
      <c r="BD594" s="105"/>
      <c r="BE594" s="105"/>
      <c r="BF594" s="105"/>
      <c r="BG594" s="105"/>
      <c r="BH594" s="105"/>
      <c r="BI594" s="105"/>
      <c r="BJ594" s="105"/>
      <c r="BK594" s="105"/>
      <c r="BL594" s="105"/>
      <c r="BM594" s="105"/>
      <c r="BN594" s="105"/>
      <c r="BO594" s="105"/>
      <c r="BP594" s="105"/>
      <c r="BQ594" s="105"/>
      <c r="BR594" s="105"/>
      <c r="BS594" s="105"/>
      <c r="BT594" s="105"/>
      <c r="BU594" s="105"/>
      <c r="BV594" s="105"/>
      <c r="BW594" s="105"/>
      <c r="BX594" s="105"/>
      <c r="BY594" s="105"/>
      <c r="BZ594" s="105"/>
      <c r="CA594" s="158"/>
      <c r="CB594" s="158"/>
      <c r="CC594" s="105" t="str">
        <f>IF($C594="","",AI594*$F$2)</f>
        <v/>
      </c>
      <c r="CD594" s="105" t="str">
        <f>IF($C594="","",U595*$F$2)</f>
        <v/>
      </c>
      <c r="CE594" s="158"/>
      <c r="CF594" s="105"/>
      <c r="CG594" s="156"/>
      <c r="CH594" s="156"/>
      <c r="CI594" s="156"/>
      <c r="CJ594" s="156"/>
      <c r="CK594" s="105"/>
      <c r="CL594" s="156"/>
      <c r="CM594" s="156"/>
      <c r="CN594" s="105"/>
    </row>
    <row r="595" ht="9.0" customHeight="1">
      <c r="A595" s="152">
        <f t="shared" si="22"/>
        <v>0</v>
      </c>
      <c r="B595" s="93"/>
      <c r="C595" s="99"/>
      <c r="D595" s="159"/>
      <c r="E595" s="160"/>
      <c r="F595" s="155"/>
      <c r="G595" s="105"/>
      <c r="H595" s="105"/>
      <c r="I595" s="156"/>
      <c r="J595" s="156"/>
      <c r="K595" s="156"/>
      <c r="L595" s="156"/>
      <c r="M595" s="156"/>
      <c r="N595" s="156"/>
      <c r="O595" s="156"/>
      <c r="P595" s="156"/>
      <c r="Q595" s="156"/>
      <c r="R595" s="156"/>
      <c r="S595" s="156"/>
      <c r="T595" s="156"/>
      <c r="U595" s="157"/>
      <c r="V595" s="105"/>
      <c r="W595" s="156"/>
      <c r="X595" s="156"/>
      <c r="Y595" s="156"/>
      <c r="Z595" s="156"/>
      <c r="AA595" s="156"/>
      <c r="AB595" s="156"/>
      <c r="AC595" s="156"/>
      <c r="AD595" s="156"/>
      <c r="AE595" s="156"/>
      <c r="AF595" s="156"/>
      <c r="AG595" s="156"/>
      <c r="AH595" s="156"/>
      <c r="AI595" s="157"/>
      <c r="AJ595" s="105"/>
      <c r="AK595" s="105"/>
      <c r="AL595" s="105"/>
      <c r="AM595" s="105"/>
      <c r="AN595" s="157"/>
      <c r="AO595" s="105"/>
      <c r="AP595" s="105"/>
      <c r="AQ595" s="105"/>
      <c r="AR595" s="105"/>
      <c r="AS595" s="105"/>
      <c r="AT595" s="105"/>
      <c r="AU595" s="105"/>
      <c r="AV595" s="105"/>
      <c r="AW595" s="105"/>
      <c r="AX595" s="105"/>
      <c r="AY595" s="105"/>
      <c r="AZ595" s="105"/>
      <c r="BA595" s="105"/>
      <c r="BB595" s="105"/>
      <c r="BC595" s="105"/>
      <c r="BD595" s="105"/>
      <c r="BE595" s="105"/>
      <c r="BF595" s="105"/>
      <c r="BG595" s="105"/>
      <c r="BH595" s="105"/>
      <c r="BI595" s="105"/>
      <c r="BJ595" s="105"/>
      <c r="BK595" s="105"/>
      <c r="BL595" s="105"/>
      <c r="BM595" s="105"/>
      <c r="BN595" s="105"/>
      <c r="BO595" s="105"/>
      <c r="BP595" s="105"/>
      <c r="BQ595" s="105"/>
      <c r="BR595" s="105"/>
      <c r="BS595" s="105"/>
      <c r="BT595" s="105"/>
      <c r="BU595" s="105"/>
      <c r="BV595" s="105"/>
      <c r="BW595" s="105"/>
      <c r="BX595" s="105"/>
      <c r="BY595" s="105"/>
      <c r="BZ595" s="105"/>
      <c r="CA595" s="158"/>
      <c r="CB595" s="158"/>
      <c r="CC595" s="158"/>
      <c r="CD595" s="158"/>
      <c r="CE595" s="158"/>
      <c r="CF595" s="105"/>
      <c r="CG595" s="156"/>
      <c r="CH595" s="156"/>
      <c r="CI595" s="156"/>
      <c r="CJ595" s="156"/>
      <c r="CK595" s="105"/>
      <c r="CL595" s="156"/>
      <c r="CM595" s="156"/>
      <c r="CN595" s="105"/>
    </row>
    <row r="596" ht="9.0" customHeight="1">
      <c r="A596" s="152">
        <f t="shared" si="22"/>
        <v>1</v>
      </c>
      <c r="B596" s="93"/>
      <c r="C596" s="99"/>
      <c r="D596" s="159"/>
      <c r="E596" s="160"/>
      <c r="F596" s="155"/>
      <c r="G596" s="105"/>
      <c r="H596" s="105"/>
      <c r="I596" s="156"/>
      <c r="J596" s="156"/>
      <c r="K596" s="156"/>
      <c r="L596" s="156"/>
      <c r="M596" s="156"/>
      <c r="N596" s="156"/>
      <c r="O596" s="156"/>
      <c r="P596" s="156"/>
      <c r="Q596" s="156"/>
      <c r="R596" s="156"/>
      <c r="S596" s="156"/>
      <c r="T596" s="156"/>
      <c r="U596" s="157"/>
      <c r="V596" s="105"/>
      <c r="W596" s="156"/>
      <c r="X596" s="156"/>
      <c r="Y596" s="156"/>
      <c r="Z596" s="156"/>
      <c r="AA596" s="156"/>
      <c r="AB596" s="156"/>
      <c r="AC596" s="156"/>
      <c r="AD596" s="156"/>
      <c r="AE596" s="156"/>
      <c r="AF596" s="156"/>
      <c r="AG596" s="156"/>
      <c r="AH596" s="156"/>
      <c r="AI596" s="157"/>
      <c r="AJ596" s="105"/>
      <c r="AK596" s="105"/>
      <c r="AL596" s="105"/>
      <c r="AM596" s="105"/>
      <c r="AN596" s="157"/>
      <c r="AO596" s="105"/>
      <c r="AP596" s="105"/>
      <c r="AQ596" s="105"/>
      <c r="AR596" s="105"/>
      <c r="AS596" s="105"/>
      <c r="AT596" s="105"/>
      <c r="AU596" s="105"/>
      <c r="AV596" s="105"/>
      <c r="AW596" s="105"/>
      <c r="AX596" s="105"/>
      <c r="AY596" s="105"/>
      <c r="AZ596" s="105"/>
      <c r="BA596" s="105"/>
      <c r="BB596" s="105"/>
      <c r="BC596" s="105"/>
      <c r="BD596" s="105"/>
      <c r="BE596" s="105"/>
      <c r="BF596" s="105"/>
      <c r="BG596" s="105"/>
      <c r="BH596" s="105"/>
      <c r="BI596" s="105"/>
      <c r="BJ596" s="105"/>
      <c r="BK596" s="105"/>
      <c r="BL596" s="105"/>
      <c r="BM596" s="105"/>
      <c r="BN596" s="105"/>
      <c r="BO596" s="105"/>
      <c r="BP596" s="105"/>
      <c r="BQ596" s="105"/>
      <c r="BR596" s="105"/>
      <c r="BS596" s="105"/>
      <c r="BT596" s="105"/>
      <c r="BU596" s="105"/>
      <c r="BV596" s="105"/>
      <c r="BW596" s="105"/>
      <c r="BX596" s="105"/>
      <c r="BY596" s="105"/>
      <c r="BZ596" s="105"/>
      <c r="CA596" s="158"/>
      <c r="CB596" s="158"/>
      <c r="CC596" s="105" t="str">
        <f>IF($C596="","",AI596*$F$2)</f>
        <v/>
      </c>
      <c r="CD596" s="105" t="str">
        <f>IF($C596="","",U597*$F$2)</f>
        <v/>
      </c>
      <c r="CE596" s="158"/>
      <c r="CF596" s="105"/>
      <c r="CG596" s="156"/>
      <c r="CH596" s="156"/>
      <c r="CI596" s="156"/>
      <c r="CJ596" s="156"/>
      <c r="CK596" s="105"/>
      <c r="CL596" s="156"/>
      <c r="CM596" s="156"/>
      <c r="CN596" s="105"/>
    </row>
    <row r="597" ht="9.0" customHeight="1">
      <c r="A597" s="152">
        <f t="shared" si="22"/>
        <v>1</v>
      </c>
      <c r="B597" s="93"/>
      <c r="C597" s="99"/>
      <c r="D597" s="159"/>
      <c r="E597" s="160"/>
      <c r="F597" s="155"/>
      <c r="G597" s="105"/>
      <c r="H597" s="105"/>
      <c r="I597" s="156"/>
      <c r="J597" s="156"/>
      <c r="K597" s="156"/>
      <c r="L597" s="156"/>
      <c r="M597" s="156"/>
      <c r="N597" s="156"/>
      <c r="O597" s="156"/>
      <c r="P597" s="156"/>
      <c r="Q597" s="156"/>
      <c r="R597" s="156"/>
      <c r="S597" s="156"/>
      <c r="T597" s="156"/>
      <c r="U597" s="157"/>
      <c r="V597" s="105"/>
      <c r="W597" s="156"/>
      <c r="X597" s="156"/>
      <c r="Y597" s="156"/>
      <c r="Z597" s="156"/>
      <c r="AA597" s="156"/>
      <c r="AB597" s="156"/>
      <c r="AC597" s="156"/>
      <c r="AD597" s="156"/>
      <c r="AE597" s="156"/>
      <c r="AF597" s="156"/>
      <c r="AG597" s="156"/>
      <c r="AH597" s="156"/>
      <c r="AI597" s="157"/>
      <c r="AJ597" s="105"/>
      <c r="AK597" s="105"/>
      <c r="AL597" s="105"/>
      <c r="AM597" s="105"/>
      <c r="AN597" s="157"/>
      <c r="AO597" s="105"/>
      <c r="AP597" s="105"/>
      <c r="AQ597" s="105"/>
      <c r="AR597" s="105"/>
      <c r="AS597" s="105"/>
      <c r="AT597" s="105"/>
      <c r="AU597" s="105"/>
      <c r="AV597" s="105"/>
      <c r="AW597" s="105"/>
      <c r="AX597" s="105"/>
      <c r="AY597" s="105"/>
      <c r="AZ597" s="105"/>
      <c r="BA597" s="105"/>
      <c r="BB597" s="105"/>
      <c r="BC597" s="105"/>
      <c r="BD597" s="105"/>
      <c r="BE597" s="105"/>
      <c r="BF597" s="105"/>
      <c r="BG597" s="105"/>
      <c r="BH597" s="105"/>
      <c r="BI597" s="105"/>
      <c r="BJ597" s="105"/>
      <c r="BK597" s="105"/>
      <c r="BL597" s="105"/>
      <c r="BM597" s="105"/>
      <c r="BN597" s="105"/>
      <c r="BO597" s="105"/>
      <c r="BP597" s="105"/>
      <c r="BQ597" s="105"/>
      <c r="BR597" s="105"/>
      <c r="BS597" s="105"/>
      <c r="BT597" s="105"/>
      <c r="BU597" s="105"/>
      <c r="BV597" s="105"/>
      <c r="BW597" s="105"/>
      <c r="BX597" s="105"/>
      <c r="BY597" s="105"/>
      <c r="BZ597" s="105"/>
      <c r="CA597" s="158"/>
      <c r="CB597" s="158"/>
      <c r="CC597" s="158"/>
      <c r="CD597" s="158"/>
      <c r="CE597" s="158"/>
      <c r="CF597" s="105"/>
      <c r="CG597" s="156"/>
      <c r="CH597" s="156"/>
      <c r="CI597" s="156"/>
      <c r="CJ597" s="156"/>
      <c r="CK597" s="105"/>
      <c r="CL597" s="156"/>
      <c r="CM597" s="156"/>
      <c r="CN597" s="105"/>
    </row>
    <row r="598" ht="9.0" customHeight="1">
      <c r="A598" s="152">
        <f t="shared" si="22"/>
        <v>0</v>
      </c>
      <c r="B598" s="93"/>
      <c r="C598" s="99"/>
      <c r="D598" s="159"/>
      <c r="E598" s="160"/>
      <c r="F598" s="155"/>
      <c r="G598" s="105"/>
      <c r="H598" s="105"/>
      <c r="I598" s="156"/>
      <c r="J598" s="156"/>
      <c r="K598" s="156"/>
      <c r="L598" s="156"/>
      <c r="M598" s="156"/>
      <c r="N598" s="156"/>
      <c r="O598" s="156"/>
      <c r="P598" s="156"/>
      <c r="Q598" s="156"/>
      <c r="R598" s="156"/>
      <c r="S598" s="156"/>
      <c r="T598" s="156"/>
      <c r="U598" s="157"/>
      <c r="V598" s="105"/>
      <c r="W598" s="156"/>
      <c r="X598" s="156"/>
      <c r="Y598" s="156"/>
      <c r="Z598" s="156"/>
      <c r="AA598" s="156"/>
      <c r="AB598" s="156"/>
      <c r="AC598" s="156"/>
      <c r="AD598" s="156"/>
      <c r="AE598" s="156"/>
      <c r="AF598" s="156"/>
      <c r="AG598" s="156"/>
      <c r="AH598" s="156"/>
      <c r="AI598" s="157"/>
      <c r="AJ598" s="105"/>
      <c r="AK598" s="105"/>
      <c r="AL598" s="105"/>
      <c r="AM598" s="105"/>
      <c r="AN598" s="157"/>
      <c r="AO598" s="105"/>
      <c r="AP598" s="105"/>
      <c r="AQ598" s="105"/>
      <c r="AR598" s="105"/>
      <c r="AS598" s="105"/>
      <c r="AT598" s="105"/>
      <c r="AU598" s="105"/>
      <c r="AV598" s="105"/>
      <c r="AW598" s="105"/>
      <c r="AX598" s="105"/>
      <c r="AY598" s="105"/>
      <c r="AZ598" s="105"/>
      <c r="BA598" s="105"/>
      <c r="BB598" s="105"/>
      <c r="BC598" s="105"/>
      <c r="BD598" s="105"/>
      <c r="BE598" s="105"/>
      <c r="BF598" s="105"/>
      <c r="BG598" s="105"/>
      <c r="BH598" s="105"/>
      <c r="BI598" s="105"/>
      <c r="BJ598" s="105"/>
      <c r="BK598" s="105"/>
      <c r="BL598" s="105"/>
      <c r="BM598" s="105"/>
      <c r="BN598" s="105"/>
      <c r="BO598" s="105"/>
      <c r="BP598" s="105"/>
      <c r="BQ598" s="105"/>
      <c r="BR598" s="105"/>
      <c r="BS598" s="105"/>
      <c r="BT598" s="105"/>
      <c r="BU598" s="105"/>
      <c r="BV598" s="105"/>
      <c r="BW598" s="105"/>
      <c r="BX598" s="105"/>
      <c r="BY598" s="105"/>
      <c r="BZ598" s="105"/>
      <c r="CA598" s="158"/>
      <c r="CB598" s="158"/>
      <c r="CC598" s="105" t="str">
        <f>IF($C598="","",AI598*$F$2)</f>
        <v/>
      </c>
      <c r="CD598" s="105" t="str">
        <f>IF($C598="","",U599*$F$2)</f>
        <v/>
      </c>
      <c r="CE598" s="158"/>
      <c r="CF598" s="105"/>
      <c r="CG598" s="156"/>
      <c r="CH598" s="156"/>
      <c r="CI598" s="156"/>
      <c r="CJ598" s="156"/>
      <c r="CK598" s="105"/>
      <c r="CL598" s="156"/>
      <c r="CM598" s="156"/>
      <c r="CN598" s="105"/>
    </row>
    <row r="599" ht="9.0" customHeight="1">
      <c r="A599" s="152">
        <f t="shared" si="22"/>
        <v>0</v>
      </c>
      <c r="B599" s="93"/>
      <c r="C599" s="99"/>
      <c r="D599" s="159"/>
      <c r="E599" s="160"/>
      <c r="F599" s="155"/>
      <c r="G599" s="105"/>
      <c r="H599" s="105"/>
      <c r="I599" s="156"/>
      <c r="J599" s="156"/>
      <c r="K599" s="156"/>
      <c r="L599" s="156"/>
      <c r="M599" s="156"/>
      <c r="N599" s="156"/>
      <c r="O599" s="156"/>
      <c r="P599" s="156"/>
      <c r="Q599" s="156"/>
      <c r="R599" s="156"/>
      <c r="S599" s="156"/>
      <c r="T599" s="156"/>
      <c r="U599" s="157"/>
      <c r="V599" s="105"/>
      <c r="W599" s="156"/>
      <c r="X599" s="156"/>
      <c r="Y599" s="156"/>
      <c r="Z599" s="156"/>
      <c r="AA599" s="156"/>
      <c r="AB599" s="156"/>
      <c r="AC599" s="156"/>
      <c r="AD599" s="156"/>
      <c r="AE599" s="156"/>
      <c r="AF599" s="156"/>
      <c r="AG599" s="156"/>
      <c r="AH599" s="156"/>
      <c r="AI599" s="157"/>
      <c r="AJ599" s="105"/>
      <c r="AK599" s="105"/>
      <c r="AL599" s="105"/>
      <c r="AM599" s="105"/>
      <c r="AN599" s="157"/>
      <c r="AO599" s="105"/>
      <c r="AP599" s="105"/>
      <c r="AQ599" s="105"/>
      <c r="AR599" s="105"/>
      <c r="AS599" s="105"/>
      <c r="AT599" s="105"/>
      <c r="AU599" s="105"/>
      <c r="AV599" s="105"/>
      <c r="AW599" s="105"/>
      <c r="AX599" s="105"/>
      <c r="AY599" s="105"/>
      <c r="AZ599" s="105"/>
      <c r="BA599" s="105"/>
      <c r="BB599" s="105"/>
      <c r="BC599" s="105"/>
      <c r="BD599" s="105"/>
      <c r="BE599" s="105"/>
      <c r="BF599" s="105"/>
      <c r="BG599" s="105"/>
      <c r="BH599" s="105"/>
      <c r="BI599" s="105"/>
      <c r="BJ599" s="105"/>
      <c r="BK599" s="105"/>
      <c r="BL599" s="105"/>
      <c r="BM599" s="105"/>
      <c r="BN599" s="105"/>
      <c r="BO599" s="105"/>
      <c r="BP599" s="105"/>
      <c r="BQ599" s="105"/>
      <c r="BR599" s="105"/>
      <c r="BS599" s="105"/>
      <c r="BT599" s="105"/>
      <c r="BU599" s="105"/>
      <c r="BV599" s="105"/>
      <c r="BW599" s="105"/>
      <c r="BX599" s="105"/>
      <c r="BY599" s="105"/>
      <c r="BZ599" s="105"/>
      <c r="CA599" s="158"/>
      <c r="CB599" s="158"/>
      <c r="CC599" s="158"/>
      <c r="CD599" s="158"/>
      <c r="CE599" s="158"/>
      <c r="CF599" s="105"/>
      <c r="CG599" s="156"/>
      <c r="CH599" s="156"/>
      <c r="CI599" s="156"/>
      <c r="CJ599" s="156"/>
      <c r="CK599" s="105"/>
      <c r="CL599" s="156"/>
      <c r="CM599" s="156"/>
      <c r="CN599" s="105"/>
    </row>
    <row r="600" ht="9.0" customHeight="1">
      <c r="A600" s="152">
        <f t="shared" si="22"/>
        <v>1</v>
      </c>
      <c r="B600" s="93"/>
      <c r="C600" s="99"/>
      <c r="D600" s="159"/>
      <c r="E600" s="160"/>
      <c r="F600" s="155"/>
      <c r="G600" s="105"/>
      <c r="H600" s="105"/>
      <c r="I600" s="156"/>
      <c r="J600" s="156"/>
      <c r="K600" s="156"/>
      <c r="L600" s="156"/>
      <c r="M600" s="156"/>
      <c r="N600" s="156"/>
      <c r="O600" s="156"/>
      <c r="P600" s="156"/>
      <c r="Q600" s="156"/>
      <c r="R600" s="156"/>
      <c r="S600" s="156"/>
      <c r="T600" s="156"/>
      <c r="U600" s="157"/>
      <c r="V600" s="105"/>
      <c r="W600" s="156"/>
      <c r="X600" s="156"/>
      <c r="Y600" s="156"/>
      <c r="Z600" s="156"/>
      <c r="AA600" s="156"/>
      <c r="AB600" s="156"/>
      <c r="AC600" s="156"/>
      <c r="AD600" s="156"/>
      <c r="AE600" s="156"/>
      <c r="AF600" s="156"/>
      <c r="AG600" s="156"/>
      <c r="AH600" s="156"/>
      <c r="AI600" s="157"/>
      <c r="AJ600" s="105"/>
      <c r="AK600" s="105"/>
      <c r="AL600" s="105"/>
      <c r="AM600" s="105"/>
      <c r="AN600" s="157"/>
      <c r="AO600" s="105"/>
      <c r="AP600" s="105"/>
      <c r="AQ600" s="105"/>
      <c r="AR600" s="105"/>
      <c r="AS600" s="105"/>
      <c r="AT600" s="105"/>
      <c r="AU600" s="105"/>
      <c r="AV600" s="105"/>
      <c r="AW600" s="105"/>
      <c r="AX600" s="105"/>
      <c r="AY600" s="105"/>
      <c r="AZ600" s="105"/>
      <c r="BA600" s="105"/>
      <c r="BB600" s="105"/>
      <c r="BC600" s="105"/>
      <c r="BD600" s="105"/>
      <c r="BE600" s="105"/>
      <c r="BF600" s="105"/>
      <c r="BG600" s="105"/>
      <c r="BH600" s="105"/>
      <c r="BI600" s="105"/>
      <c r="BJ600" s="105"/>
      <c r="BK600" s="105"/>
      <c r="BL600" s="105"/>
      <c r="BM600" s="105"/>
      <c r="BN600" s="105"/>
      <c r="BO600" s="105"/>
      <c r="BP600" s="105"/>
      <c r="BQ600" s="105"/>
      <c r="BR600" s="105"/>
      <c r="BS600" s="105"/>
      <c r="BT600" s="105"/>
      <c r="BU600" s="105"/>
      <c r="BV600" s="105"/>
      <c r="BW600" s="105"/>
      <c r="BX600" s="105"/>
      <c r="BY600" s="105"/>
      <c r="BZ600" s="105"/>
      <c r="CA600" s="158"/>
      <c r="CB600" s="158"/>
      <c r="CC600" s="105" t="str">
        <f>IF($C600="","",AI600*$F$2)</f>
        <v/>
      </c>
      <c r="CD600" s="105" t="str">
        <f>IF($C600="","",U601*$F$2)</f>
        <v/>
      </c>
      <c r="CE600" s="158"/>
      <c r="CF600" s="105"/>
      <c r="CG600" s="156"/>
      <c r="CH600" s="156"/>
      <c r="CI600" s="156"/>
      <c r="CJ600" s="156"/>
      <c r="CK600" s="105"/>
      <c r="CL600" s="156"/>
      <c r="CM600" s="156"/>
      <c r="CN600" s="105"/>
    </row>
    <row r="601" ht="9.0" customHeight="1">
      <c r="A601" s="152">
        <f t="shared" si="22"/>
        <v>1</v>
      </c>
      <c r="B601" s="93"/>
      <c r="C601" s="99"/>
      <c r="D601" s="159"/>
      <c r="E601" s="160"/>
      <c r="F601" s="155"/>
      <c r="G601" s="105"/>
      <c r="H601" s="105"/>
      <c r="I601" s="156"/>
      <c r="J601" s="156"/>
      <c r="K601" s="156"/>
      <c r="L601" s="156"/>
      <c r="M601" s="156"/>
      <c r="N601" s="156"/>
      <c r="O601" s="156"/>
      <c r="P601" s="156"/>
      <c r="Q601" s="156"/>
      <c r="R601" s="156"/>
      <c r="S601" s="156"/>
      <c r="T601" s="156"/>
      <c r="U601" s="157"/>
      <c r="V601" s="105"/>
      <c r="W601" s="156"/>
      <c r="X601" s="156"/>
      <c r="Y601" s="156"/>
      <c r="Z601" s="156"/>
      <c r="AA601" s="156"/>
      <c r="AB601" s="156"/>
      <c r="AC601" s="156"/>
      <c r="AD601" s="156"/>
      <c r="AE601" s="156"/>
      <c r="AF601" s="156"/>
      <c r="AG601" s="156"/>
      <c r="AH601" s="156"/>
      <c r="AI601" s="157"/>
      <c r="AJ601" s="105"/>
      <c r="AK601" s="105"/>
      <c r="AL601" s="105"/>
      <c r="AM601" s="105"/>
      <c r="AN601" s="157"/>
      <c r="AO601" s="105"/>
      <c r="AP601" s="105"/>
      <c r="AQ601" s="105"/>
      <c r="AR601" s="105"/>
      <c r="AS601" s="105"/>
      <c r="AT601" s="105"/>
      <c r="AU601" s="105"/>
      <c r="AV601" s="105"/>
      <c r="AW601" s="105"/>
      <c r="AX601" s="105"/>
      <c r="AY601" s="105"/>
      <c r="AZ601" s="105"/>
      <c r="BA601" s="105"/>
      <c r="BB601" s="105"/>
      <c r="BC601" s="105"/>
      <c r="BD601" s="105"/>
      <c r="BE601" s="105"/>
      <c r="BF601" s="105"/>
      <c r="BG601" s="105"/>
      <c r="BH601" s="105"/>
      <c r="BI601" s="105"/>
      <c r="BJ601" s="105"/>
      <c r="BK601" s="105"/>
      <c r="BL601" s="105"/>
      <c r="BM601" s="105"/>
      <c r="BN601" s="105"/>
      <c r="BO601" s="105"/>
      <c r="BP601" s="105"/>
      <c r="BQ601" s="105"/>
      <c r="BR601" s="105"/>
      <c r="BS601" s="105"/>
      <c r="BT601" s="105"/>
      <c r="BU601" s="105"/>
      <c r="BV601" s="105"/>
      <c r="BW601" s="105"/>
      <c r="BX601" s="105"/>
      <c r="BY601" s="105"/>
      <c r="BZ601" s="105"/>
      <c r="CA601" s="158"/>
      <c r="CB601" s="158"/>
      <c r="CC601" s="158"/>
      <c r="CD601" s="158"/>
      <c r="CE601" s="158"/>
      <c r="CF601" s="105"/>
      <c r="CG601" s="156"/>
      <c r="CH601" s="156"/>
      <c r="CI601" s="156"/>
      <c r="CJ601" s="156"/>
      <c r="CK601" s="105"/>
      <c r="CL601" s="156"/>
      <c r="CM601" s="156"/>
      <c r="CN601" s="105"/>
    </row>
    <row r="602" ht="9.0" customHeight="1">
      <c r="A602" s="152">
        <f t="shared" si="22"/>
        <v>0</v>
      </c>
      <c r="B602" s="93"/>
      <c r="C602" s="99"/>
      <c r="D602" s="159"/>
      <c r="E602" s="160"/>
      <c r="F602" s="155"/>
      <c r="G602" s="105"/>
      <c r="H602" s="105"/>
      <c r="I602" s="156"/>
      <c r="J602" s="156"/>
      <c r="K602" s="156"/>
      <c r="L602" s="156"/>
      <c r="M602" s="156"/>
      <c r="N602" s="156"/>
      <c r="O602" s="156"/>
      <c r="P602" s="156"/>
      <c r="Q602" s="156"/>
      <c r="R602" s="156"/>
      <c r="S602" s="156"/>
      <c r="T602" s="156"/>
      <c r="U602" s="157"/>
      <c r="V602" s="105"/>
      <c r="W602" s="156"/>
      <c r="X602" s="156"/>
      <c r="Y602" s="156"/>
      <c r="Z602" s="156"/>
      <c r="AA602" s="156"/>
      <c r="AB602" s="156"/>
      <c r="AC602" s="156"/>
      <c r="AD602" s="156"/>
      <c r="AE602" s="156"/>
      <c r="AF602" s="156"/>
      <c r="AG602" s="156"/>
      <c r="AH602" s="156"/>
      <c r="AI602" s="157"/>
      <c r="AJ602" s="105"/>
      <c r="AK602" s="105"/>
      <c r="AL602" s="105"/>
      <c r="AM602" s="105"/>
      <c r="AN602" s="157"/>
      <c r="AO602" s="105"/>
      <c r="AP602" s="105"/>
      <c r="AQ602" s="105"/>
      <c r="AR602" s="105"/>
      <c r="AS602" s="105"/>
      <c r="AT602" s="105"/>
      <c r="AU602" s="105"/>
      <c r="AV602" s="105"/>
      <c r="AW602" s="105"/>
      <c r="AX602" s="105"/>
      <c r="AY602" s="105"/>
      <c r="AZ602" s="105"/>
      <c r="BA602" s="105"/>
      <c r="BB602" s="105"/>
      <c r="BC602" s="105"/>
      <c r="BD602" s="105"/>
      <c r="BE602" s="105"/>
      <c r="BF602" s="105"/>
      <c r="BG602" s="105"/>
      <c r="BH602" s="105"/>
      <c r="BI602" s="105"/>
      <c r="BJ602" s="105"/>
      <c r="BK602" s="105"/>
      <c r="BL602" s="105"/>
      <c r="BM602" s="105"/>
      <c r="BN602" s="105"/>
      <c r="BO602" s="105"/>
      <c r="BP602" s="105"/>
      <c r="BQ602" s="105"/>
      <c r="BR602" s="105"/>
      <c r="BS602" s="105"/>
      <c r="BT602" s="105"/>
      <c r="BU602" s="105"/>
      <c r="BV602" s="105"/>
      <c r="BW602" s="105"/>
      <c r="BX602" s="105"/>
      <c r="BY602" s="105"/>
      <c r="BZ602" s="105"/>
      <c r="CA602" s="158"/>
      <c r="CB602" s="158"/>
      <c r="CC602" s="105" t="str">
        <f>IF($C602="","",AI602*$F$2)</f>
        <v/>
      </c>
      <c r="CD602" s="105" t="str">
        <f>IF($C602="","",U603*$F$2)</f>
        <v/>
      </c>
      <c r="CE602" s="158"/>
      <c r="CF602" s="105"/>
      <c r="CG602" s="156"/>
      <c r="CH602" s="156"/>
      <c r="CI602" s="156"/>
      <c r="CJ602" s="156"/>
      <c r="CK602" s="105"/>
      <c r="CL602" s="156"/>
      <c r="CM602" s="156"/>
      <c r="CN602" s="105"/>
    </row>
    <row r="603" ht="9.0" customHeight="1">
      <c r="A603" s="152">
        <f t="shared" si="22"/>
        <v>0</v>
      </c>
      <c r="B603" s="93"/>
      <c r="C603" s="99"/>
      <c r="D603" s="159"/>
      <c r="E603" s="160"/>
      <c r="F603" s="155"/>
      <c r="G603" s="105"/>
      <c r="H603" s="105"/>
      <c r="I603" s="156"/>
      <c r="J603" s="156"/>
      <c r="K603" s="156"/>
      <c r="L603" s="156"/>
      <c r="M603" s="156"/>
      <c r="N603" s="156"/>
      <c r="O603" s="156"/>
      <c r="P603" s="156"/>
      <c r="Q603" s="156"/>
      <c r="R603" s="156"/>
      <c r="S603" s="156"/>
      <c r="T603" s="156"/>
      <c r="U603" s="157"/>
      <c r="V603" s="105"/>
      <c r="W603" s="156"/>
      <c r="X603" s="156"/>
      <c r="Y603" s="156"/>
      <c r="Z603" s="156"/>
      <c r="AA603" s="156"/>
      <c r="AB603" s="156"/>
      <c r="AC603" s="156"/>
      <c r="AD603" s="156"/>
      <c r="AE603" s="156"/>
      <c r="AF603" s="156"/>
      <c r="AG603" s="156"/>
      <c r="AH603" s="156"/>
      <c r="AI603" s="157"/>
      <c r="AJ603" s="105"/>
      <c r="AK603" s="105"/>
      <c r="AL603" s="105"/>
      <c r="AM603" s="105"/>
      <c r="AN603" s="157"/>
      <c r="AO603" s="105"/>
      <c r="AP603" s="105"/>
      <c r="AQ603" s="105"/>
      <c r="AR603" s="105"/>
      <c r="AS603" s="105"/>
      <c r="AT603" s="105"/>
      <c r="AU603" s="105"/>
      <c r="AV603" s="105"/>
      <c r="AW603" s="105"/>
      <c r="AX603" s="105"/>
      <c r="AY603" s="105"/>
      <c r="AZ603" s="105"/>
      <c r="BA603" s="105"/>
      <c r="BB603" s="105"/>
      <c r="BC603" s="105"/>
      <c r="BD603" s="105"/>
      <c r="BE603" s="105"/>
      <c r="BF603" s="105"/>
      <c r="BG603" s="105"/>
      <c r="BH603" s="105"/>
      <c r="BI603" s="105"/>
      <c r="BJ603" s="105"/>
      <c r="BK603" s="105"/>
      <c r="BL603" s="105"/>
      <c r="BM603" s="105"/>
      <c r="BN603" s="105"/>
      <c r="BO603" s="105"/>
      <c r="BP603" s="105"/>
      <c r="BQ603" s="105"/>
      <c r="BR603" s="105"/>
      <c r="BS603" s="105"/>
      <c r="BT603" s="105"/>
      <c r="BU603" s="105"/>
      <c r="BV603" s="105"/>
      <c r="BW603" s="105"/>
      <c r="BX603" s="105"/>
      <c r="BY603" s="105"/>
      <c r="BZ603" s="105"/>
      <c r="CA603" s="158"/>
      <c r="CB603" s="158"/>
      <c r="CC603" s="158"/>
      <c r="CD603" s="158"/>
      <c r="CE603" s="158"/>
      <c r="CF603" s="105"/>
      <c r="CG603" s="156"/>
      <c r="CH603" s="156"/>
      <c r="CI603" s="156"/>
      <c r="CJ603" s="156"/>
      <c r="CK603" s="105"/>
      <c r="CL603" s="156"/>
      <c r="CM603" s="156"/>
      <c r="CN603" s="105"/>
    </row>
    <row r="604" ht="9.0" customHeight="1">
      <c r="A604" s="152">
        <f t="shared" si="22"/>
        <v>1</v>
      </c>
      <c r="B604" s="93"/>
      <c r="C604" s="99"/>
      <c r="D604" s="159"/>
      <c r="E604" s="160"/>
      <c r="F604" s="155"/>
      <c r="G604" s="105"/>
      <c r="H604" s="105"/>
      <c r="I604" s="156"/>
      <c r="J604" s="156"/>
      <c r="K604" s="156"/>
      <c r="L604" s="156"/>
      <c r="M604" s="156"/>
      <c r="N604" s="156"/>
      <c r="O604" s="156"/>
      <c r="P604" s="156"/>
      <c r="Q604" s="156"/>
      <c r="R604" s="156"/>
      <c r="S604" s="156"/>
      <c r="T604" s="156"/>
      <c r="U604" s="157"/>
      <c r="V604" s="105"/>
      <c r="W604" s="156"/>
      <c r="X604" s="156"/>
      <c r="Y604" s="156"/>
      <c r="Z604" s="156"/>
      <c r="AA604" s="156"/>
      <c r="AB604" s="156"/>
      <c r="AC604" s="156"/>
      <c r="AD604" s="156"/>
      <c r="AE604" s="156"/>
      <c r="AF604" s="156"/>
      <c r="AG604" s="156"/>
      <c r="AH604" s="156"/>
      <c r="AI604" s="157"/>
      <c r="AJ604" s="105"/>
      <c r="AK604" s="105"/>
      <c r="AL604" s="105"/>
      <c r="AM604" s="105"/>
      <c r="AN604" s="157"/>
      <c r="AO604" s="105"/>
      <c r="AP604" s="105"/>
      <c r="AQ604" s="105"/>
      <c r="AR604" s="105"/>
      <c r="AS604" s="105"/>
      <c r="AT604" s="105"/>
      <c r="AU604" s="105"/>
      <c r="AV604" s="105"/>
      <c r="AW604" s="105"/>
      <c r="AX604" s="105"/>
      <c r="AY604" s="105"/>
      <c r="AZ604" s="105"/>
      <c r="BA604" s="105"/>
      <c r="BB604" s="105"/>
      <c r="BC604" s="105"/>
      <c r="BD604" s="105"/>
      <c r="BE604" s="105"/>
      <c r="BF604" s="105"/>
      <c r="BG604" s="105"/>
      <c r="BH604" s="105"/>
      <c r="BI604" s="105"/>
      <c r="BJ604" s="105"/>
      <c r="BK604" s="105"/>
      <c r="BL604" s="105"/>
      <c r="BM604" s="105"/>
      <c r="BN604" s="105"/>
      <c r="BO604" s="105"/>
      <c r="BP604" s="105"/>
      <c r="BQ604" s="105"/>
      <c r="BR604" s="105"/>
      <c r="BS604" s="105"/>
      <c r="BT604" s="105"/>
      <c r="BU604" s="105"/>
      <c r="BV604" s="105"/>
      <c r="BW604" s="105"/>
      <c r="BX604" s="105"/>
      <c r="BY604" s="105"/>
      <c r="BZ604" s="105"/>
      <c r="CA604" s="158"/>
      <c r="CB604" s="158"/>
      <c r="CC604" s="105" t="str">
        <f>IF($C604="","",AI604*$F$2)</f>
        <v/>
      </c>
      <c r="CD604" s="105" t="str">
        <f>IF($C604="","",U605*$F$2)</f>
        <v/>
      </c>
      <c r="CE604" s="158"/>
      <c r="CF604" s="105"/>
      <c r="CG604" s="156"/>
      <c r="CH604" s="156"/>
      <c r="CI604" s="156"/>
      <c r="CJ604" s="156"/>
      <c r="CK604" s="105"/>
      <c r="CL604" s="156"/>
      <c r="CM604" s="156"/>
      <c r="CN604" s="105"/>
    </row>
    <row r="605" ht="9.0" customHeight="1">
      <c r="A605" s="152">
        <f t="shared" si="22"/>
        <v>1</v>
      </c>
      <c r="B605" s="93"/>
      <c r="C605" s="99"/>
      <c r="D605" s="159"/>
      <c r="E605" s="160"/>
      <c r="F605" s="155"/>
      <c r="G605" s="105"/>
      <c r="H605" s="105"/>
      <c r="I605" s="156"/>
      <c r="J605" s="156"/>
      <c r="K605" s="156"/>
      <c r="L605" s="156"/>
      <c r="M605" s="156"/>
      <c r="N605" s="156"/>
      <c r="O605" s="156"/>
      <c r="P605" s="156"/>
      <c r="Q605" s="156"/>
      <c r="R605" s="156"/>
      <c r="S605" s="156"/>
      <c r="T605" s="156"/>
      <c r="U605" s="157"/>
      <c r="V605" s="105"/>
      <c r="W605" s="156"/>
      <c r="X605" s="156"/>
      <c r="Y605" s="156"/>
      <c r="Z605" s="156"/>
      <c r="AA605" s="156"/>
      <c r="AB605" s="156"/>
      <c r="AC605" s="156"/>
      <c r="AD605" s="156"/>
      <c r="AE605" s="156"/>
      <c r="AF605" s="156"/>
      <c r="AG605" s="156"/>
      <c r="AH605" s="156"/>
      <c r="AI605" s="157"/>
      <c r="AJ605" s="105"/>
      <c r="AK605" s="105"/>
      <c r="AL605" s="105"/>
      <c r="AM605" s="105"/>
      <c r="AN605" s="157"/>
      <c r="AO605" s="105"/>
      <c r="AP605" s="105"/>
      <c r="AQ605" s="105"/>
      <c r="AR605" s="105"/>
      <c r="AS605" s="105"/>
      <c r="AT605" s="105"/>
      <c r="AU605" s="105"/>
      <c r="AV605" s="105"/>
      <c r="AW605" s="105"/>
      <c r="AX605" s="105"/>
      <c r="AY605" s="105"/>
      <c r="AZ605" s="105"/>
      <c r="BA605" s="105"/>
      <c r="BB605" s="105"/>
      <c r="BC605" s="105"/>
      <c r="BD605" s="105"/>
      <c r="BE605" s="105"/>
      <c r="BF605" s="105"/>
      <c r="BG605" s="105"/>
      <c r="BH605" s="105"/>
      <c r="BI605" s="105"/>
      <c r="BJ605" s="105"/>
      <c r="BK605" s="105"/>
      <c r="BL605" s="105"/>
      <c r="BM605" s="105"/>
      <c r="BN605" s="105"/>
      <c r="BO605" s="105"/>
      <c r="BP605" s="105"/>
      <c r="BQ605" s="105"/>
      <c r="BR605" s="105"/>
      <c r="BS605" s="105"/>
      <c r="BT605" s="105"/>
      <c r="BU605" s="105"/>
      <c r="BV605" s="105"/>
      <c r="BW605" s="105"/>
      <c r="BX605" s="105"/>
      <c r="BY605" s="105"/>
      <c r="BZ605" s="105"/>
      <c r="CA605" s="158"/>
      <c r="CB605" s="158"/>
      <c r="CC605" s="158"/>
      <c r="CD605" s="158"/>
      <c r="CE605" s="158"/>
      <c r="CF605" s="105"/>
      <c r="CG605" s="156"/>
      <c r="CH605" s="156"/>
      <c r="CI605" s="156"/>
      <c r="CJ605" s="156"/>
      <c r="CK605" s="105"/>
      <c r="CL605" s="156"/>
      <c r="CM605" s="156"/>
      <c r="CN605" s="105"/>
    </row>
    <row r="606" ht="9.0" customHeight="1">
      <c r="A606" s="152">
        <f t="shared" si="22"/>
        <v>0</v>
      </c>
      <c r="B606" s="93"/>
      <c r="C606" s="99"/>
      <c r="D606" s="159"/>
      <c r="E606" s="160"/>
      <c r="F606" s="155"/>
      <c r="G606" s="105"/>
      <c r="H606" s="105"/>
      <c r="I606" s="156"/>
      <c r="J606" s="156"/>
      <c r="K606" s="156"/>
      <c r="L606" s="156"/>
      <c r="M606" s="156"/>
      <c r="N606" s="156"/>
      <c r="O606" s="156"/>
      <c r="P606" s="156"/>
      <c r="Q606" s="156"/>
      <c r="R606" s="156"/>
      <c r="S606" s="156"/>
      <c r="T606" s="156"/>
      <c r="U606" s="157"/>
      <c r="V606" s="105"/>
      <c r="W606" s="156"/>
      <c r="X606" s="156"/>
      <c r="Y606" s="156"/>
      <c r="Z606" s="156"/>
      <c r="AA606" s="156"/>
      <c r="AB606" s="156"/>
      <c r="AC606" s="156"/>
      <c r="AD606" s="156"/>
      <c r="AE606" s="156"/>
      <c r="AF606" s="156"/>
      <c r="AG606" s="156"/>
      <c r="AH606" s="156"/>
      <c r="AI606" s="157"/>
      <c r="AJ606" s="105"/>
      <c r="AK606" s="105"/>
      <c r="AL606" s="105"/>
      <c r="AM606" s="105"/>
      <c r="AN606" s="157"/>
      <c r="AO606" s="105"/>
      <c r="AP606" s="105"/>
      <c r="AQ606" s="105"/>
      <c r="AR606" s="105"/>
      <c r="AS606" s="105"/>
      <c r="AT606" s="105"/>
      <c r="AU606" s="105"/>
      <c r="AV606" s="105"/>
      <c r="AW606" s="105"/>
      <c r="AX606" s="105"/>
      <c r="AY606" s="105"/>
      <c r="AZ606" s="105"/>
      <c r="BA606" s="105"/>
      <c r="BB606" s="105"/>
      <c r="BC606" s="105"/>
      <c r="BD606" s="105"/>
      <c r="BE606" s="105"/>
      <c r="BF606" s="105"/>
      <c r="BG606" s="105"/>
      <c r="BH606" s="105"/>
      <c r="BI606" s="105"/>
      <c r="BJ606" s="105"/>
      <c r="BK606" s="105"/>
      <c r="BL606" s="105"/>
      <c r="BM606" s="105"/>
      <c r="BN606" s="105"/>
      <c r="BO606" s="105"/>
      <c r="BP606" s="105"/>
      <c r="BQ606" s="105"/>
      <c r="BR606" s="105"/>
      <c r="BS606" s="105"/>
      <c r="BT606" s="105"/>
      <c r="BU606" s="105"/>
      <c r="BV606" s="105"/>
      <c r="BW606" s="105"/>
      <c r="BX606" s="105"/>
      <c r="BY606" s="105"/>
      <c r="BZ606" s="105"/>
      <c r="CA606" s="158"/>
      <c r="CB606" s="158"/>
      <c r="CC606" s="105" t="str">
        <f>IF($C606="","",AI606*$F$2)</f>
        <v/>
      </c>
      <c r="CD606" s="105" t="str">
        <f>IF($C606="","",U607*$F$2)</f>
        <v/>
      </c>
      <c r="CE606" s="158"/>
      <c r="CF606" s="105"/>
      <c r="CG606" s="156"/>
      <c r="CH606" s="156"/>
      <c r="CI606" s="156"/>
      <c r="CJ606" s="156"/>
      <c r="CK606" s="105"/>
      <c r="CL606" s="156"/>
      <c r="CM606" s="156"/>
      <c r="CN606" s="105"/>
    </row>
    <row r="607" ht="9.0" customHeight="1">
      <c r="A607" s="152">
        <f t="shared" si="22"/>
        <v>0</v>
      </c>
      <c r="B607" s="93"/>
      <c r="C607" s="99"/>
      <c r="D607" s="159"/>
      <c r="E607" s="160"/>
      <c r="F607" s="155"/>
      <c r="G607" s="105"/>
      <c r="H607" s="105"/>
      <c r="I607" s="156"/>
      <c r="J607" s="156"/>
      <c r="K607" s="156"/>
      <c r="L607" s="156"/>
      <c r="M607" s="156"/>
      <c r="N607" s="156"/>
      <c r="O607" s="156"/>
      <c r="P607" s="156"/>
      <c r="Q607" s="156"/>
      <c r="R607" s="156"/>
      <c r="S607" s="156"/>
      <c r="T607" s="156"/>
      <c r="U607" s="157"/>
      <c r="V607" s="105"/>
      <c r="W607" s="156"/>
      <c r="X607" s="156"/>
      <c r="Y607" s="156"/>
      <c r="Z607" s="156"/>
      <c r="AA607" s="156"/>
      <c r="AB607" s="156"/>
      <c r="AC607" s="156"/>
      <c r="AD607" s="156"/>
      <c r="AE607" s="156"/>
      <c r="AF607" s="156"/>
      <c r="AG607" s="156"/>
      <c r="AH607" s="156"/>
      <c r="AI607" s="157"/>
      <c r="AJ607" s="105"/>
      <c r="AK607" s="105"/>
      <c r="AL607" s="105"/>
      <c r="AM607" s="105"/>
      <c r="AN607" s="157"/>
      <c r="AO607" s="105"/>
      <c r="AP607" s="105"/>
      <c r="AQ607" s="105"/>
      <c r="AR607" s="105"/>
      <c r="AS607" s="105"/>
      <c r="AT607" s="105"/>
      <c r="AU607" s="105"/>
      <c r="AV607" s="105"/>
      <c r="AW607" s="105"/>
      <c r="AX607" s="105"/>
      <c r="AY607" s="105"/>
      <c r="AZ607" s="105"/>
      <c r="BA607" s="105"/>
      <c r="BB607" s="105"/>
      <c r="BC607" s="105"/>
      <c r="BD607" s="105"/>
      <c r="BE607" s="105"/>
      <c r="BF607" s="105"/>
      <c r="BG607" s="105"/>
      <c r="BH607" s="105"/>
      <c r="BI607" s="105"/>
      <c r="BJ607" s="105"/>
      <c r="BK607" s="105"/>
      <c r="BL607" s="105"/>
      <c r="BM607" s="105"/>
      <c r="BN607" s="105"/>
      <c r="BO607" s="105"/>
      <c r="BP607" s="105"/>
      <c r="BQ607" s="105"/>
      <c r="BR607" s="105"/>
      <c r="BS607" s="105"/>
      <c r="BT607" s="105"/>
      <c r="BU607" s="105"/>
      <c r="BV607" s="105"/>
      <c r="BW607" s="105"/>
      <c r="BX607" s="105"/>
      <c r="BY607" s="105"/>
      <c r="BZ607" s="105"/>
      <c r="CA607" s="158"/>
      <c r="CB607" s="158"/>
      <c r="CC607" s="158"/>
      <c r="CD607" s="158"/>
      <c r="CE607" s="158"/>
      <c r="CF607" s="105"/>
      <c r="CG607" s="156"/>
      <c r="CH607" s="156"/>
      <c r="CI607" s="156"/>
      <c r="CJ607" s="156"/>
      <c r="CK607" s="105"/>
      <c r="CL607" s="156"/>
      <c r="CM607" s="156"/>
      <c r="CN607" s="105"/>
    </row>
    <row r="608" ht="9.0" customHeight="1">
      <c r="A608" s="152">
        <f t="shared" si="22"/>
        <v>1</v>
      </c>
      <c r="B608" s="93"/>
      <c r="C608" s="99"/>
      <c r="D608" s="159"/>
      <c r="E608" s="160"/>
      <c r="F608" s="155"/>
      <c r="G608" s="105"/>
      <c r="H608" s="105"/>
      <c r="I608" s="156"/>
      <c r="J608" s="156"/>
      <c r="K608" s="156"/>
      <c r="L608" s="156"/>
      <c r="M608" s="156"/>
      <c r="N608" s="156"/>
      <c r="O608" s="156"/>
      <c r="P608" s="156"/>
      <c r="Q608" s="156"/>
      <c r="R608" s="156"/>
      <c r="S608" s="156"/>
      <c r="T608" s="156"/>
      <c r="U608" s="157"/>
      <c r="V608" s="105"/>
      <c r="W608" s="156"/>
      <c r="X608" s="156"/>
      <c r="Y608" s="156"/>
      <c r="Z608" s="156"/>
      <c r="AA608" s="156"/>
      <c r="AB608" s="156"/>
      <c r="AC608" s="156"/>
      <c r="AD608" s="156"/>
      <c r="AE608" s="156"/>
      <c r="AF608" s="156"/>
      <c r="AG608" s="156"/>
      <c r="AH608" s="156"/>
      <c r="AI608" s="157"/>
      <c r="AJ608" s="105"/>
      <c r="AK608" s="105"/>
      <c r="AL608" s="105"/>
      <c r="AM608" s="105"/>
      <c r="AN608" s="157"/>
      <c r="AO608" s="105"/>
      <c r="AP608" s="105"/>
      <c r="AQ608" s="105"/>
      <c r="AR608" s="105"/>
      <c r="AS608" s="105"/>
      <c r="AT608" s="105"/>
      <c r="AU608" s="105"/>
      <c r="AV608" s="105"/>
      <c r="AW608" s="105"/>
      <c r="AX608" s="105"/>
      <c r="AY608" s="105"/>
      <c r="AZ608" s="105"/>
      <c r="BA608" s="105"/>
      <c r="BB608" s="105"/>
      <c r="BC608" s="105"/>
      <c r="BD608" s="105"/>
      <c r="BE608" s="105"/>
      <c r="BF608" s="105"/>
      <c r="BG608" s="105"/>
      <c r="BH608" s="105"/>
      <c r="BI608" s="105"/>
      <c r="BJ608" s="105"/>
      <c r="BK608" s="105"/>
      <c r="BL608" s="105"/>
      <c r="BM608" s="105"/>
      <c r="BN608" s="105"/>
      <c r="BO608" s="105"/>
      <c r="BP608" s="105"/>
      <c r="BQ608" s="105"/>
      <c r="BR608" s="105"/>
      <c r="BS608" s="105"/>
      <c r="BT608" s="105"/>
      <c r="BU608" s="105"/>
      <c r="BV608" s="105"/>
      <c r="BW608" s="105"/>
      <c r="BX608" s="105"/>
      <c r="BY608" s="105"/>
      <c r="BZ608" s="105"/>
      <c r="CA608" s="158"/>
      <c r="CB608" s="158"/>
      <c r="CC608" s="105" t="str">
        <f>IF($C608="","",AI608*$F$2)</f>
        <v/>
      </c>
      <c r="CD608" s="105" t="str">
        <f>IF($C608="","",U609*$F$2)</f>
        <v/>
      </c>
      <c r="CE608" s="158"/>
      <c r="CF608" s="105"/>
      <c r="CG608" s="156"/>
      <c r="CH608" s="156"/>
      <c r="CI608" s="156"/>
      <c r="CJ608" s="156"/>
      <c r="CK608" s="105"/>
      <c r="CL608" s="156"/>
      <c r="CM608" s="156"/>
      <c r="CN608" s="105"/>
    </row>
    <row r="609" ht="9.0" customHeight="1">
      <c r="A609" s="152">
        <f t="shared" si="22"/>
        <v>1</v>
      </c>
      <c r="B609" s="93"/>
      <c r="C609" s="99"/>
      <c r="D609" s="159"/>
      <c r="E609" s="160"/>
      <c r="F609" s="155"/>
      <c r="G609" s="105"/>
      <c r="H609" s="105"/>
      <c r="I609" s="156"/>
      <c r="J609" s="156"/>
      <c r="K609" s="156"/>
      <c r="L609" s="156"/>
      <c r="M609" s="156"/>
      <c r="N609" s="156"/>
      <c r="O609" s="156"/>
      <c r="P609" s="156"/>
      <c r="Q609" s="156"/>
      <c r="R609" s="156"/>
      <c r="S609" s="156"/>
      <c r="T609" s="156"/>
      <c r="U609" s="157"/>
      <c r="V609" s="105"/>
      <c r="W609" s="156"/>
      <c r="X609" s="156"/>
      <c r="Y609" s="156"/>
      <c r="Z609" s="156"/>
      <c r="AA609" s="156"/>
      <c r="AB609" s="156"/>
      <c r="AC609" s="156"/>
      <c r="AD609" s="156"/>
      <c r="AE609" s="156"/>
      <c r="AF609" s="156"/>
      <c r="AG609" s="156"/>
      <c r="AH609" s="156"/>
      <c r="AI609" s="157"/>
      <c r="AJ609" s="105"/>
      <c r="AK609" s="105"/>
      <c r="AL609" s="105"/>
      <c r="AM609" s="105"/>
      <c r="AN609" s="157"/>
      <c r="AO609" s="105"/>
      <c r="AP609" s="105"/>
      <c r="AQ609" s="105"/>
      <c r="AR609" s="105"/>
      <c r="AS609" s="105"/>
      <c r="AT609" s="105"/>
      <c r="AU609" s="105"/>
      <c r="AV609" s="105"/>
      <c r="AW609" s="105"/>
      <c r="AX609" s="105"/>
      <c r="AY609" s="105"/>
      <c r="AZ609" s="105"/>
      <c r="BA609" s="105"/>
      <c r="BB609" s="105"/>
      <c r="BC609" s="105"/>
      <c r="BD609" s="105"/>
      <c r="BE609" s="105"/>
      <c r="BF609" s="105"/>
      <c r="BG609" s="105"/>
      <c r="BH609" s="105"/>
      <c r="BI609" s="105"/>
      <c r="BJ609" s="105"/>
      <c r="BK609" s="105"/>
      <c r="BL609" s="105"/>
      <c r="BM609" s="105"/>
      <c r="BN609" s="105"/>
      <c r="BO609" s="105"/>
      <c r="BP609" s="105"/>
      <c r="BQ609" s="105"/>
      <c r="BR609" s="105"/>
      <c r="BS609" s="105"/>
      <c r="BT609" s="105"/>
      <c r="BU609" s="105"/>
      <c r="BV609" s="105"/>
      <c r="BW609" s="105"/>
      <c r="BX609" s="105"/>
      <c r="BY609" s="105"/>
      <c r="BZ609" s="105"/>
      <c r="CA609" s="158"/>
      <c r="CB609" s="158"/>
      <c r="CC609" s="158"/>
      <c r="CD609" s="158"/>
      <c r="CE609" s="158"/>
      <c r="CF609" s="105"/>
      <c r="CG609" s="156"/>
      <c r="CH609" s="156"/>
      <c r="CI609" s="156"/>
      <c r="CJ609" s="156"/>
      <c r="CK609" s="105"/>
      <c r="CL609" s="156"/>
      <c r="CM609" s="156"/>
      <c r="CN609" s="105"/>
    </row>
    <row r="610" ht="9.0" customHeight="1">
      <c r="A610" s="152">
        <f t="shared" si="22"/>
        <v>0</v>
      </c>
      <c r="B610" s="93"/>
      <c r="C610" s="99"/>
      <c r="D610" s="159"/>
      <c r="E610" s="160"/>
      <c r="F610" s="155"/>
      <c r="G610" s="105"/>
      <c r="H610" s="105"/>
      <c r="I610" s="156"/>
      <c r="J610" s="156"/>
      <c r="K610" s="156"/>
      <c r="L610" s="156"/>
      <c r="M610" s="156"/>
      <c r="N610" s="156"/>
      <c r="O610" s="156"/>
      <c r="P610" s="156"/>
      <c r="Q610" s="156"/>
      <c r="R610" s="156"/>
      <c r="S610" s="156"/>
      <c r="T610" s="156"/>
      <c r="U610" s="157"/>
      <c r="V610" s="105"/>
      <c r="W610" s="156"/>
      <c r="X610" s="156"/>
      <c r="Y610" s="156"/>
      <c r="Z610" s="156"/>
      <c r="AA610" s="156"/>
      <c r="AB610" s="156"/>
      <c r="AC610" s="156"/>
      <c r="AD610" s="156"/>
      <c r="AE610" s="156"/>
      <c r="AF610" s="156"/>
      <c r="AG610" s="156"/>
      <c r="AH610" s="156"/>
      <c r="AI610" s="157"/>
      <c r="AJ610" s="105"/>
      <c r="AK610" s="105"/>
      <c r="AL610" s="105"/>
      <c r="AM610" s="105"/>
      <c r="AN610" s="157"/>
      <c r="AO610" s="105"/>
      <c r="AP610" s="105"/>
      <c r="AQ610" s="105"/>
      <c r="AR610" s="105"/>
      <c r="AS610" s="105"/>
      <c r="AT610" s="105"/>
      <c r="AU610" s="105"/>
      <c r="AV610" s="105"/>
      <c r="AW610" s="105"/>
      <c r="AX610" s="105"/>
      <c r="AY610" s="105"/>
      <c r="AZ610" s="105"/>
      <c r="BA610" s="105"/>
      <c r="BB610" s="105"/>
      <c r="BC610" s="105"/>
      <c r="BD610" s="105"/>
      <c r="BE610" s="105"/>
      <c r="BF610" s="105"/>
      <c r="BG610" s="105"/>
      <c r="BH610" s="105"/>
      <c r="BI610" s="105"/>
      <c r="BJ610" s="105"/>
      <c r="BK610" s="105"/>
      <c r="BL610" s="105"/>
      <c r="BM610" s="105"/>
      <c r="BN610" s="105"/>
      <c r="BO610" s="105"/>
      <c r="BP610" s="105"/>
      <c r="BQ610" s="105"/>
      <c r="BR610" s="105"/>
      <c r="BS610" s="105"/>
      <c r="BT610" s="105"/>
      <c r="BU610" s="105"/>
      <c r="BV610" s="105"/>
      <c r="BW610" s="105"/>
      <c r="BX610" s="105"/>
      <c r="BY610" s="105"/>
      <c r="BZ610" s="105"/>
      <c r="CA610" s="158"/>
      <c r="CB610" s="158"/>
      <c r="CC610" s="105" t="str">
        <f>IF($C610="","",AI610*$F$2)</f>
        <v/>
      </c>
      <c r="CD610" s="105" t="str">
        <f>IF($C610="","",U611*$F$2)</f>
        <v/>
      </c>
      <c r="CE610" s="158"/>
      <c r="CF610" s="105"/>
      <c r="CG610" s="156"/>
      <c r="CH610" s="156"/>
      <c r="CI610" s="156"/>
      <c r="CJ610" s="156"/>
      <c r="CK610" s="105"/>
      <c r="CL610" s="156"/>
      <c r="CM610" s="156"/>
      <c r="CN610" s="105"/>
    </row>
    <row r="611" ht="9.0" customHeight="1">
      <c r="A611" s="152">
        <f t="shared" si="22"/>
        <v>0</v>
      </c>
      <c r="B611" s="93"/>
      <c r="C611" s="99"/>
      <c r="D611" s="159"/>
      <c r="E611" s="160"/>
      <c r="F611" s="155"/>
      <c r="G611" s="105"/>
      <c r="H611" s="105"/>
      <c r="I611" s="156"/>
      <c r="J611" s="156"/>
      <c r="K611" s="156"/>
      <c r="L611" s="156"/>
      <c r="M611" s="156"/>
      <c r="N611" s="156"/>
      <c r="O611" s="156"/>
      <c r="P611" s="156"/>
      <c r="Q611" s="156"/>
      <c r="R611" s="156"/>
      <c r="S611" s="156"/>
      <c r="T611" s="156"/>
      <c r="U611" s="157"/>
      <c r="V611" s="105"/>
      <c r="W611" s="156"/>
      <c r="X611" s="156"/>
      <c r="Y611" s="156"/>
      <c r="Z611" s="156"/>
      <c r="AA611" s="156"/>
      <c r="AB611" s="156"/>
      <c r="AC611" s="156"/>
      <c r="AD611" s="156"/>
      <c r="AE611" s="156"/>
      <c r="AF611" s="156"/>
      <c r="AG611" s="156"/>
      <c r="AH611" s="156"/>
      <c r="AI611" s="157"/>
      <c r="AJ611" s="105"/>
      <c r="AK611" s="105"/>
      <c r="AL611" s="105"/>
      <c r="AM611" s="105"/>
      <c r="AN611" s="157"/>
      <c r="AO611" s="105"/>
      <c r="AP611" s="105"/>
      <c r="AQ611" s="105"/>
      <c r="AR611" s="105"/>
      <c r="AS611" s="105"/>
      <c r="AT611" s="105"/>
      <c r="AU611" s="105"/>
      <c r="AV611" s="105"/>
      <c r="AW611" s="105"/>
      <c r="AX611" s="105"/>
      <c r="AY611" s="105"/>
      <c r="AZ611" s="105"/>
      <c r="BA611" s="105"/>
      <c r="BB611" s="105"/>
      <c r="BC611" s="105"/>
      <c r="BD611" s="105"/>
      <c r="BE611" s="105"/>
      <c r="BF611" s="105"/>
      <c r="BG611" s="105"/>
      <c r="BH611" s="105"/>
      <c r="BI611" s="105"/>
      <c r="BJ611" s="105"/>
      <c r="BK611" s="105"/>
      <c r="BL611" s="105"/>
      <c r="BM611" s="105"/>
      <c r="BN611" s="105"/>
      <c r="BO611" s="105"/>
      <c r="BP611" s="105"/>
      <c r="BQ611" s="105"/>
      <c r="BR611" s="105"/>
      <c r="BS611" s="105"/>
      <c r="BT611" s="105"/>
      <c r="BU611" s="105"/>
      <c r="BV611" s="105"/>
      <c r="BW611" s="105"/>
      <c r="BX611" s="105"/>
      <c r="BY611" s="105"/>
      <c r="BZ611" s="105"/>
      <c r="CA611" s="158"/>
      <c r="CB611" s="158"/>
      <c r="CC611" s="158"/>
      <c r="CD611" s="158"/>
      <c r="CE611" s="158"/>
      <c r="CF611" s="105"/>
      <c r="CG611" s="156"/>
      <c r="CH611" s="156"/>
      <c r="CI611" s="156"/>
      <c r="CJ611" s="156"/>
      <c r="CK611" s="105"/>
      <c r="CL611" s="156"/>
      <c r="CM611" s="156"/>
      <c r="CN611" s="105"/>
    </row>
    <row r="612" ht="9.0" customHeight="1">
      <c r="A612" s="152">
        <f t="shared" si="22"/>
        <v>1</v>
      </c>
      <c r="B612" s="93"/>
      <c r="C612" s="99"/>
      <c r="D612" s="159"/>
      <c r="E612" s="160"/>
      <c r="F612" s="155"/>
      <c r="G612" s="105"/>
      <c r="H612" s="105"/>
      <c r="I612" s="156"/>
      <c r="J612" s="156"/>
      <c r="K612" s="156"/>
      <c r="L612" s="156"/>
      <c r="M612" s="156"/>
      <c r="N612" s="156"/>
      <c r="O612" s="156"/>
      <c r="P612" s="156"/>
      <c r="Q612" s="156"/>
      <c r="R612" s="156"/>
      <c r="S612" s="156"/>
      <c r="T612" s="156"/>
      <c r="U612" s="157"/>
      <c r="V612" s="105"/>
      <c r="W612" s="156"/>
      <c r="X612" s="156"/>
      <c r="Y612" s="156"/>
      <c r="Z612" s="156"/>
      <c r="AA612" s="156"/>
      <c r="AB612" s="156"/>
      <c r="AC612" s="156"/>
      <c r="AD612" s="156"/>
      <c r="AE612" s="156"/>
      <c r="AF612" s="156"/>
      <c r="AG612" s="156"/>
      <c r="AH612" s="156"/>
      <c r="AI612" s="157"/>
      <c r="AJ612" s="105"/>
      <c r="AK612" s="105"/>
      <c r="AL612" s="105"/>
      <c r="AM612" s="105"/>
      <c r="AN612" s="157"/>
      <c r="AO612" s="105"/>
      <c r="AP612" s="105"/>
      <c r="AQ612" s="105"/>
      <c r="AR612" s="105"/>
      <c r="AS612" s="105"/>
      <c r="AT612" s="105"/>
      <c r="AU612" s="105"/>
      <c r="AV612" s="105"/>
      <c r="AW612" s="105"/>
      <c r="AX612" s="105"/>
      <c r="AY612" s="105"/>
      <c r="AZ612" s="105"/>
      <c r="BA612" s="105"/>
      <c r="BB612" s="105"/>
      <c r="BC612" s="105"/>
      <c r="BD612" s="105"/>
      <c r="BE612" s="105"/>
      <c r="BF612" s="105"/>
      <c r="BG612" s="105"/>
      <c r="BH612" s="105"/>
      <c r="BI612" s="105"/>
      <c r="BJ612" s="105"/>
      <c r="BK612" s="105"/>
      <c r="BL612" s="105"/>
      <c r="BM612" s="105"/>
      <c r="BN612" s="105"/>
      <c r="BO612" s="105"/>
      <c r="BP612" s="105"/>
      <c r="BQ612" s="105"/>
      <c r="BR612" s="105"/>
      <c r="BS612" s="105"/>
      <c r="BT612" s="105"/>
      <c r="BU612" s="105"/>
      <c r="BV612" s="105"/>
      <c r="BW612" s="105"/>
      <c r="BX612" s="105"/>
      <c r="BY612" s="105"/>
      <c r="BZ612" s="105"/>
      <c r="CA612" s="158"/>
      <c r="CB612" s="158"/>
      <c r="CC612" s="105" t="str">
        <f>IF($C612="","",AI612*$F$2)</f>
        <v/>
      </c>
      <c r="CD612" s="105" t="str">
        <f>IF($C612="","",U613*$F$2)</f>
        <v/>
      </c>
      <c r="CE612" s="158"/>
      <c r="CF612" s="105"/>
      <c r="CG612" s="156"/>
      <c r="CH612" s="156"/>
      <c r="CI612" s="156"/>
      <c r="CJ612" s="156"/>
      <c r="CK612" s="105"/>
      <c r="CL612" s="156"/>
      <c r="CM612" s="156"/>
      <c r="CN612" s="105"/>
    </row>
    <row r="613" ht="9.0" customHeight="1">
      <c r="A613" s="152">
        <f t="shared" si="22"/>
        <v>1</v>
      </c>
      <c r="B613" s="93"/>
      <c r="C613" s="99"/>
      <c r="D613" s="159"/>
      <c r="E613" s="160"/>
      <c r="F613" s="155"/>
      <c r="G613" s="105"/>
      <c r="H613" s="105"/>
      <c r="I613" s="156"/>
      <c r="J613" s="156"/>
      <c r="K613" s="156"/>
      <c r="L613" s="156"/>
      <c r="M613" s="156"/>
      <c r="N613" s="156"/>
      <c r="O613" s="156"/>
      <c r="P613" s="156"/>
      <c r="Q613" s="156"/>
      <c r="R613" s="156"/>
      <c r="S613" s="156"/>
      <c r="T613" s="156"/>
      <c r="U613" s="157"/>
      <c r="V613" s="105"/>
      <c r="W613" s="156"/>
      <c r="X613" s="156"/>
      <c r="Y613" s="156"/>
      <c r="Z613" s="156"/>
      <c r="AA613" s="156"/>
      <c r="AB613" s="156"/>
      <c r="AC613" s="156"/>
      <c r="AD613" s="156"/>
      <c r="AE613" s="156"/>
      <c r="AF613" s="156"/>
      <c r="AG613" s="156"/>
      <c r="AH613" s="156"/>
      <c r="AI613" s="157"/>
      <c r="AJ613" s="105"/>
      <c r="AK613" s="105"/>
      <c r="AL613" s="105"/>
      <c r="AM613" s="105"/>
      <c r="AN613" s="157"/>
      <c r="AO613" s="105"/>
      <c r="AP613" s="105"/>
      <c r="AQ613" s="105"/>
      <c r="AR613" s="105"/>
      <c r="AS613" s="105"/>
      <c r="AT613" s="105"/>
      <c r="AU613" s="105"/>
      <c r="AV613" s="105"/>
      <c r="AW613" s="105"/>
      <c r="AX613" s="105"/>
      <c r="AY613" s="105"/>
      <c r="AZ613" s="105"/>
      <c r="BA613" s="105"/>
      <c r="BB613" s="105"/>
      <c r="BC613" s="105"/>
      <c r="BD613" s="105"/>
      <c r="BE613" s="105"/>
      <c r="BF613" s="105"/>
      <c r="BG613" s="105"/>
      <c r="BH613" s="105"/>
      <c r="BI613" s="105"/>
      <c r="BJ613" s="105"/>
      <c r="BK613" s="105"/>
      <c r="BL613" s="105"/>
      <c r="BM613" s="105"/>
      <c r="BN613" s="105"/>
      <c r="BO613" s="105"/>
      <c r="BP613" s="105"/>
      <c r="BQ613" s="105"/>
      <c r="BR613" s="105"/>
      <c r="BS613" s="105"/>
      <c r="BT613" s="105"/>
      <c r="BU613" s="105"/>
      <c r="BV613" s="105"/>
      <c r="BW613" s="105"/>
      <c r="BX613" s="105"/>
      <c r="BY613" s="105"/>
      <c r="BZ613" s="105"/>
      <c r="CA613" s="158"/>
      <c r="CB613" s="158"/>
      <c r="CC613" s="158"/>
      <c r="CD613" s="158"/>
      <c r="CE613" s="158"/>
      <c r="CF613" s="105"/>
      <c r="CG613" s="156"/>
      <c r="CH613" s="156"/>
      <c r="CI613" s="156"/>
      <c r="CJ613" s="156"/>
      <c r="CK613" s="105"/>
      <c r="CL613" s="156"/>
      <c r="CM613" s="156"/>
      <c r="CN613" s="105"/>
    </row>
    <row r="614" ht="9.0" customHeight="1">
      <c r="A614" s="152">
        <f t="shared" si="22"/>
        <v>0</v>
      </c>
      <c r="B614" s="93"/>
      <c r="C614" s="99"/>
      <c r="D614" s="159"/>
      <c r="E614" s="160"/>
      <c r="F614" s="155"/>
      <c r="G614" s="105"/>
      <c r="H614" s="105"/>
      <c r="I614" s="156"/>
      <c r="J614" s="156"/>
      <c r="K614" s="156"/>
      <c r="L614" s="156"/>
      <c r="M614" s="156"/>
      <c r="N614" s="156"/>
      <c r="O614" s="156"/>
      <c r="P614" s="156"/>
      <c r="Q614" s="156"/>
      <c r="R614" s="156"/>
      <c r="S614" s="156"/>
      <c r="T614" s="156"/>
      <c r="U614" s="157"/>
      <c r="V614" s="105"/>
      <c r="W614" s="156"/>
      <c r="X614" s="156"/>
      <c r="Y614" s="156"/>
      <c r="Z614" s="156"/>
      <c r="AA614" s="156"/>
      <c r="AB614" s="156"/>
      <c r="AC614" s="156"/>
      <c r="AD614" s="156"/>
      <c r="AE614" s="156"/>
      <c r="AF614" s="156"/>
      <c r="AG614" s="156"/>
      <c r="AH614" s="156"/>
      <c r="AI614" s="157"/>
      <c r="AJ614" s="105"/>
      <c r="AK614" s="105"/>
      <c r="AL614" s="105"/>
      <c r="AM614" s="105"/>
      <c r="AN614" s="157"/>
      <c r="AO614" s="105"/>
      <c r="AP614" s="105"/>
      <c r="AQ614" s="105"/>
      <c r="AR614" s="105"/>
      <c r="AS614" s="105"/>
      <c r="AT614" s="105"/>
      <c r="AU614" s="105"/>
      <c r="AV614" s="105"/>
      <c r="AW614" s="105"/>
      <c r="AX614" s="105"/>
      <c r="AY614" s="105"/>
      <c r="AZ614" s="105"/>
      <c r="BA614" s="105"/>
      <c r="BB614" s="105"/>
      <c r="BC614" s="105"/>
      <c r="BD614" s="105"/>
      <c r="BE614" s="105"/>
      <c r="BF614" s="105"/>
      <c r="BG614" s="105"/>
      <c r="BH614" s="105"/>
      <c r="BI614" s="105"/>
      <c r="BJ614" s="105"/>
      <c r="BK614" s="105"/>
      <c r="BL614" s="105"/>
      <c r="BM614" s="105"/>
      <c r="BN614" s="105"/>
      <c r="BO614" s="105"/>
      <c r="BP614" s="105"/>
      <c r="BQ614" s="105"/>
      <c r="BR614" s="105"/>
      <c r="BS614" s="105"/>
      <c r="BT614" s="105"/>
      <c r="BU614" s="105"/>
      <c r="BV614" s="105"/>
      <c r="BW614" s="105"/>
      <c r="BX614" s="105"/>
      <c r="BY614" s="105"/>
      <c r="BZ614" s="105"/>
      <c r="CA614" s="158"/>
      <c r="CB614" s="158"/>
      <c r="CC614" s="105" t="str">
        <f>IF($C614="","",AI614*$F$2)</f>
        <v/>
      </c>
      <c r="CD614" s="105" t="str">
        <f>IF($C614="","",U615*$F$2)</f>
        <v/>
      </c>
      <c r="CE614" s="158"/>
      <c r="CF614" s="105"/>
      <c r="CG614" s="156"/>
      <c r="CH614" s="156"/>
      <c r="CI614" s="156"/>
      <c r="CJ614" s="156"/>
      <c r="CK614" s="105"/>
      <c r="CL614" s="156"/>
      <c r="CM614" s="156"/>
      <c r="CN614" s="105"/>
    </row>
    <row r="615" ht="9.0" customHeight="1">
      <c r="A615" s="152">
        <f t="shared" si="22"/>
        <v>0</v>
      </c>
      <c r="B615" s="93"/>
      <c r="C615" s="99"/>
      <c r="D615" s="159"/>
      <c r="E615" s="160"/>
      <c r="F615" s="155"/>
      <c r="G615" s="105"/>
      <c r="H615" s="105"/>
      <c r="I615" s="156"/>
      <c r="J615" s="156"/>
      <c r="K615" s="156"/>
      <c r="L615" s="156"/>
      <c r="M615" s="156"/>
      <c r="N615" s="156"/>
      <c r="O615" s="156"/>
      <c r="P615" s="156"/>
      <c r="Q615" s="156"/>
      <c r="R615" s="156"/>
      <c r="S615" s="156"/>
      <c r="T615" s="156"/>
      <c r="U615" s="157"/>
      <c r="V615" s="105"/>
      <c r="W615" s="156"/>
      <c r="X615" s="156"/>
      <c r="Y615" s="156"/>
      <c r="Z615" s="156"/>
      <c r="AA615" s="156"/>
      <c r="AB615" s="156"/>
      <c r="AC615" s="156"/>
      <c r="AD615" s="156"/>
      <c r="AE615" s="156"/>
      <c r="AF615" s="156"/>
      <c r="AG615" s="156"/>
      <c r="AH615" s="156"/>
      <c r="AI615" s="157"/>
      <c r="AJ615" s="105"/>
      <c r="AK615" s="105"/>
      <c r="AL615" s="105"/>
      <c r="AM615" s="105"/>
      <c r="AN615" s="157"/>
      <c r="AO615" s="105"/>
      <c r="AP615" s="105"/>
      <c r="AQ615" s="105"/>
      <c r="AR615" s="105"/>
      <c r="AS615" s="105"/>
      <c r="AT615" s="105"/>
      <c r="AU615" s="105"/>
      <c r="AV615" s="105"/>
      <c r="AW615" s="105"/>
      <c r="AX615" s="105"/>
      <c r="AY615" s="105"/>
      <c r="AZ615" s="105"/>
      <c r="BA615" s="105"/>
      <c r="BB615" s="105"/>
      <c r="BC615" s="105"/>
      <c r="BD615" s="105"/>
      <c r="BE615" s="105"/>
      <c r="BF615" s="105"/>
      <c r="BG615" s="105"/>
      <c r="BH615" s="105"/>
      <c r="BI615" s="105"/>
      <c r="BJ615" s="105"/>
      <c r="BK615" s="105"/>
      <c r="BL615" s="105"/>
      <c r="BM615" s="105"/>
      <c r="BN615" s="105"/>
      <c r="BO615" s="105"/>
      <c r="BP615" s="105"/>
      <c r="BQ615" s="105"/>
      <c r="BR615" s="105"/>
      <c r="BS615" s="105"/>
      <c r="BT615" s="105"/>
      <c r="BU615" s="105"/>
      <c r="BV615" s="105"/>
      <c r="BW615" s="105"/>
      <c r="BX615" s="105"/>
      <c r="BY615" s="105"/>
      <c r="BZ615" s="105"/>
      <c r="CA615" s="158"/>
      <c r="CB615" s="158"/>
      <c r="CC615" s="158"/>
      <c r="CD615" s="158"/>
      <c r="CE615" s="158"/>
      <c r="CF615" s="105"/>
      <c r="CG615" s="156"/>
      <c r="CH615" s="156"/>
      <c r="CI615" s="156"/>
      <c r="CJ615" s="156"/>
      <c r="CK615" s="105"/>
      <c r="CL615" s="156"/>
      <c r="CM615" s="156"/>
      <c r="CN615" s="105"/>
    </row>
    <row r="616" ht="9.0" customHeight="1">
      <c r="A616" s="152">
        <f t="shared" si="22"/>
        <v>1</v>
      </c>
      <c r="B616" s="93"/>
      <c r="C616" s="99"/>
      <c r="D616" s="159"/>
      <c r="E616" s="160"/>
      <c r="F616" s="155"/>
      <c r="G616" s="105"/>
      <c r="H616" s="105"/>
      <c r="I616" s="156"/>
      <c r="J616" s="156"/>
      <c r="K616" s="156"/>
      <c r="L616" s="156"/>
      <c r="M616" s="156"/>
      <c r="N616" s="156"/>
      <c r="O616" s="156"/>
      <c r="P616" s="156"/>
      <c r="Q616" s="156"/>
      <c r="R616" s="156"/>
      <c r="S616" s="156"/>
      <c r="T616" s="156"/>
      <c r="U616" s="157"/>
      <c r="V616" s="105"/>
      <c r="W616" s="156"/>
      <c r="X616" s="156"/>
      <c r="Y616" s="156"/>
      <c r="Z616" s="156"/>
      <c r="AA616" s="156"/>
      <c r="AB616" s="156"/>
      <c r="AC616" s="156"/>
      <c r="AD616" s="156"/>
      <c r="AE616" s="156"/>
      <c r="AF616" s="156"/>
      <c r="AG616" s="156"/>
      <c r="AH616" s="156"/>
      <c r="AI616" s="157"/>
      <c r="AJ616" s="105"/>
      <c r="AK616" s="105"/>
      <c r="AL616" s="105"/>
      <c r="AM616" s="105"/>
      <c r="AN616" s="157"/>
      <c r="AO616" s="105"/>
      <c r="AP616" s="105"/>
      <c r="AQ616" s="105"/>
      <c r="AR616" s="105"/>
      <c r="AS616" s="105"/>
      <c r="AT616" s="105"/>
      <c r="AU616" s="105"/>
      <c r="AV616" s="105"/>
      <c r="AW616" s="105"/>
      <c r="AX616" s="105"/>
      <c r="AY616" s="105"/>
      <c r="AZ616" s="105"/>
      <c r="BA616" s="105"/>
      <c r="BB616" s="105"/>
      <c r="BC616" s="105"/>
      <c r="BD616" s="105"/>
      <c r="BE616" s="105"/>
      <c r="BF616" s="105"/>
      <c r="BG616" s="105"/>
      <c r="BH616" s="105"/>
      <c r="BI616" s="105"/>
      <c r="BJ616" s="105"/>
      <c r="BK616" s="105"/>
      <c r="BL616" s="105"/>
      <c r="BM616" s="105"/>
      <c r="BN616" s="105"/>
      <c r="BO616" s="105"/>
      <c r="BP616" s="105"/>
      <c r="BQ616" s="105"/>
      <c r="BR616" s="105"/>
      <c r="BS616" s="105"/>
      <c r="BT616" s="105"/>
      <c r="BU616" s="105"/>
      <c r="BV616" s="105"/>
      <c r="BW616" s="105"/>
      <c r="BX616" s="105"/>
      <c r="BY616" s="105"/>
      <c r="BZ616" s="105"/>
      <c r="CA616" s="158"/>
      <c r="CB616" s="158"/>
      <c r="CC616" s="105" t="str">
        <f>IF($C616="","",AI616*$F$2)</f>
        <v/>
      </c>
      <c r="CD616" s="105" t="str">
        <f>IF($C616="","",U617*$F$2)</f>
        <v/>
      </c>
      <c r="CE616" s="158"/>
      <c r="CF616" s="105"/>
      <c r="CG616" s="156"/>
      <c r="CH616" s="156"/>
      <c r="CI616" s="156"/>
      <c r="CJ616" s="156"/>
      <c r="CK616" s="105"/>
      <c r="CL616" s="156"/>
      <c r="CM616" s="156"/>
      <c r="CN616" s="105"/>
    </row>
    <row r="617" ht="9.0" customHeight="1">
      <c r="A617" s="152">
        <f t="shared" si="22"/>
        <v>1</v>
      </c>
      <c r="B617" s="93"/>
      <c r="C617" s="99"/>
      <c r="D617" s="159"/>
      <c r="E617" s="160"/>
      <c r="F617" s="155"/>
      <c r="G617" s="105"/>
      <c r="H617" s="105"/>
      <c r="I617" s="156"/>
      <c r="J617" s="156"/>
      <c r="K617" s="156"/>
      <c r="L617" s="156"/>
      <c r="M617" s="156"/>
      <c r="N617" s="156"/>
      <c r="O617" s="156"/>
      <c r="P617" s="156"/>
      <c r="Q617" s="156"/>
      <c r="R617" s="156"/>
      <c r="S617" s="156"/>
      <c r="T617" s="156"/>
      <c r="U617" s="157"/>
      <c r="V617" s="105"/>
      <c r="W617" s="156"/>
      <c r="X617" s="156"/>
      <c r="Y617" s="156"/>
      <c r="Z617" s="156"/>
      <c r="AA617" s="156"/>
      <c r="AB617" s="156"/>
      <c r="AC617" s="156"/>
      <c r="AD617" s="156"/>
      <c r="AE617" s="156"/>
      <c r="AF617" s="156"/>
      <c r="AG617" s="156"/>
      <c r="AH617" s="156"/>
      <c r="AI617" s="157"/>
      <c r="AJ617" s="105"/>
      <c r="AK617" s="105"/>
      <c r="AL617" s="105"/>
      <c r="AM617" s="105"/>
      <c r="AN617" s="157"/>
      <c r="AO617" s="105"/>
      <c r="AP617" s="105"/>
      <c r="AQ617" s="105"/>
      <c r="AR617" s="105"/>
      <c r="AS617" s="105"/>
      <c r="AT617" s="105"/>
      <c r="AU617" s="105"/>
      <c r="AV617" s="105"/>
      <c r="AW617" s="105"/>
      <c r="AX617" s="105"/>
      <c r="AY617" s="105"/>
      <c r="AZ617" s="105"/>
      <c r="BA617" s="105"/>
      <c r="BB617" s="105"/>
      <c r="BC617" s="105"/>
      <c r="BD617" s="105"/>
      <c r="BE617" s="105"/>
      <c r="BF617" s="105"/>
      <c r="BG617" s="105"/>
      <c r="BH617" s="105"/>
      <c r="BI617" s="105"/>
      <c r="BJ617" s="105"/>
      <c r="BK617" s="105"/>
      <c r="BL617" s="105"/>
      <c r="BM617" s="105"/>
      <c r="BN617" s="105"/>
      <c r="BO617" s="105"/>
      <c r="BP617" s="105"/>
      <c r="BQ617" s="105"/>
      <c r="BR617" s="105"/>
      <c r="BS617" s="105"/>
      <c r="BT617" s="105"/>
      <c r="BU617" s="105"/>
      <c r="BV617" s="105"/>
      <c r="BW617" s="105"/>
      <c r="BX617" s="105"/>
      <c r="BY617" s="105"/>
      <c r="BZ617" s="105"/>
      <c r="CA617" s="158"/>
      <c r="CB617" s="158"/>
      <c r="CC617" s="158"/>
      <c r="CD617" s="158"/>
      <c r="CE617" s="158"/>
      <c r="CF617" s="105"/>
      <c r="CG617" s="156"/>
      <c r="CH617" s="156"/>
      <c r="CI617" s="156"/>
      <c r="CJ617" s="156"/>
      <c r="CK617" s="105"/>
      <c r="CL617" s="156"/>
      <c r="CM617" s="156"/>
      <c r="CN617" s="105"/>
    </row>
    <row r="618" ht="9.0" customHeight="1">
      <c r="A618" s="152">
        <f t="shared" si="22"/>
        <v>0</v>
      </c>
      <c r="B618" s="93"/>
      <c r="C618" s="99"/>
      <c r="D618" s="159"/>
      <c r="E618" s="160"/>
      <c r="F618" s="155"/>
      <c r="G618" s="105"/>
      <c r="H618" s="105"/>
      <c r="I618" s="156"/>
      <c r="J618" s="156"/>
      <c r="K618" s="156"/>
      <c r="L618" s="156"/>
      <c r="M618" s="156"/>
      <c r="N618" s="156"/>
      <c r="O618" s="156"/>
      <c r="P618" s="156"/>
      <c r="Q618" s="156"/>
      <c r="R618" s="156"/>
      <c r="S618" s="156"/>
      <c r="T618" s="156"/>
      <c r="U618" s="157"/>
      <c r="V618" s="105"/>
      <c r="W618" s="156"/>
      <c r="X618" s="156"/>
      <c r="Y618" s="156"/>
      <c r="Z618" s="156"/>
      <c r="AA618" s="156"/>
      <c r="AB618" s="156"/>
      <c r="AC618" s="156"/>
      <c r="AD618" s="156"/>
      <c r="AE618" s="156"/>
      <c r="AF618" s="156"/>
      <c r="AG618" s="156"/>
      <c r="AH618" s="156"/>
      <c r="AI618" s="157"/>
      <c r="AJ618" s="105"/>
      <c r="AK618" s="105"/>
      <c r="AL618" s="105"/>
      <c r="AM618" s="105"/>
      <c r="AN618" s="157"/>
      <c r="AO618" s="105"/>
      <c r="AP618" s="105"/>
      <c r="AQ618" s="105"/>
      <c r="AR618" s="105"/>
      <c r="AS618" s="105"/>
      <c r="AT618" s="105"/>
      <c r="AU618" s="105"/>
      <c r="AV618" s="105"/>
      <c r="AW618" s="105"/>
      <c r="AX618" s="105"/>
      <c r="AY618" s="105"/>
      <c r="AZ618" s="105"/>
      <c r="BA618" s="105"/>
      <c r="BB618" s="105"/>
      <c r="BC618" s="105"/>
      <c r="BD618" s="105"/>
      <c r="BE618" s="105"/>
      <c r="BF618" s="105"/>
      <c r="BG618" s="105"/>
      <c r="BH618" s="105"/>
      <c r="BI618" s="105"/>
      <c r="BJ618" s="105"/>
      <c r="BK618" s="105"/>
      <c r="BL618" s="105"/>
      <c r="BM618" s="105"/>
      <c r="BN618" s="105"/>
      <c r="BO618" s="105"/>
      <c r="BP618" s="105"/>
      <c r="BQ618" s="105"/>
      <c r="BR618" s="105"/>
      <c r="BS618" s="105"/>
      <c r="BT618" s="105"/>
      <c r="BU618" s="105"/>
      <c r="BV618" s="105"/>
      <c r="BW618" s="105"/>
      <c r="BX618" s="105"/>
      <c r="BY618" s="105"/>
      <c r="BZ618" s="105"/>
      <c r="CA618" s="158"/>
      <c r="CB618" s="158"/>
      <c r="CC618" s="105" t="str">
        <f>IF($C618="","",AI618*$F$2)</f>
        <v/>
      </c>
      <c r="CD618" s="105" t="str">
        <f>IF($C618="","",U619*$F$2)</f>
        <v/>
      </c>
      <c r="CE618" s="158"/>
      <c r="CF618" s="105"/>
      <c r="CG618" s="156"/>
      <c r="CH618" s="156"/>
      <c r="CI618" s="156"/>
      <c r="CJ618" s="156"/>
      <c r="CK618" s="105"/>
      <c r="CL618" s="156"/>
      <c r="CM618" s="156"/>
      <c r="CN618" s="105"/>
    </row>
    <row r="619" ht="9.0" customHeight="1">
      <c r="A619" s="152">
        <f t="shared" si="22"/>
        <v>0</v>
      </c>
      <c r="B619" s="93"/>
      <c r="C619" s="99"/>
      <c r="D619" s="159"/>
      <c r="E619" s="160"/>
      <c r="F619" s="155"/>
      <c r="G619" s="105"/>
      <c r="H619" s="105"/>
      <c r="I619" s="156"/>
      <c r="J619" s="156"/>
      <c r="K619" s="156"/>
      <c r="L619" s="156"/>
      <c r="M619" s="156"/>
      <c r="N619" s="156"/>
      <c r="O619" s="156"/>
      <c r="P619" s="156"/>
      <c r="Q619" s="156"/>
      <c r="R619" s="156"/>
      <c r="S619" s="156"/>
      <c r="T619" s="156"/>
      <c r="U619" s="157"/>
      <c r="V619" s="105"/>
      <c r="W619" s="156"/>
      <c r="X619" s="156"/>
      <c r="Y619" s="156"/>
      <c r="Z619" s="156"/>
      <c r="AA619" s="156"/>
      <c r="AB619" s="156"/>
      <c r="AC619" s="156"/>
      <c r="AD619" s="156"/>
      <c r="AE619" s="156"/>
      <c r="AF619" s="156"/>
      <c r="AG619" s="156"/>
      <c r="AH619" s="156"/>
      <c r="AI619" s="157"/>
      <c r="AJ619" s="105"/>
      <c r="AK619" s="105"/>
      <c r="AL619" s="105"/>
      <c r="AM619" s="105"/>
      <c r="AN619" s="157"/>
      <c r="AO619" s="105"/>
      <c r="AP619" s="105"/>
      <c r="AQ619" s="105"/>
      <c r="AR619" s="105"/>
      <c r="AS619" s="105"/>
      <c r="AT619" s="105"/>
      <c r="AU619" s="105"/>
      <c r="AV619" s="105"/>
      <c r="AW619" s="105"/>
      <c r="AX619" s="105"/>
      <c r="AY619" s="105"/>
      <c r="AZ619" s="105"/>
      <c r="BA619" s="105"/>
      <c r="BB619" s="105"/>
      <c r="BC619" s="105"/>
      <c r="BD619" s="105"/>
      <c r="BE619" s="105"/>
      <c r="BF619" s="105"/>
      <c r="BG619" s="105"/>
      <c r="BH619" s="105"/>
      <c r="BI619" s="105"/>
      <c r="BJ619" s="105"/>
      <c r="BK619" s="105"/>
      <c r="BL619" s="105"/>
      <c r="BM619" s="105"/>
      <c r="BN619" s="105"/>
      <c r="BO619" s="105"/>
      <c r="BP619" s="105"/>
      <c r="BQ619" s="105"/>
      <c r="BR619" s="105"/>
      <c r="BS619" s="105"/>
      <c r="BT619" s="105"/>
      <c r="BU619" s="105"/>
      <c r="BV619" s="105"/>
      <c r="BW619" s="105"/>
      <c r="BX619" s="105"/>
      <c r="BY619" s="105"/>
      <c r="BZ619" s="105"/>
      <c r="CA619" s="158"/>
      <c r="CB619" s="158"/>
      <c r="CC619" s="158"/>
      <c r="CD619" s="158"/>
      <c r="CE619" s="158"/>
      <c r="CF619" s="105"/>
      <c r="CG619" s="156"/>
      <c r="CH619" s="156"/>
      <c r="CI619" s="156"/>
      <c r="CJ619" s="156"/>
      <c r="CK619" s="105"/>
      <c r="CL619" s="156"/>
      <c r="CM619" s="156"/>
      <c r="CN619" s="105"/>
    </row>
    <row r="620" ht="9.0" customHeight="1">
      <c r="A620" s="152">
        <f t="shared" si="22"/>
        <v>1</v>
      </c>
      <c r="B620" s="93"/>
      <c r="C620" s="99"/>
      <c r="D620" s="159"/>
      <c r="E620" s="160"/>
      <c r="F620" s="155"/>
      <c r="G620" s="105"/>
      <c r="H620" s="105"/>
      <c r="I620" s="156"/>
      <c r="J620" s="156"/>
      <c r="K620" s="156"/>
      <c r="L620" s="156"/>
      <c r="M620" s="156"/>
      <c r="N620" s="156"/>
      <c r="O620" s="156"/>
      <c r="P620" s="156"/>
      <c r="Q620" s="156"/>
      <c r="R620" s="156"/>
      <c r="S620" s="156"/>
      <c r="T620" s="156"/>
      <c r="U620" s="157"/>
      <c r="V620" s="105"/>
      <c r="W620" s="156"/>
      <c r="X620" s="156"/>
      <c r="Y620" s="156"/>
      <c r="Z620" s="156"/>
      <c r="AA620" s="156"/>
      <c r="AB620" s="156"/>
      <c r="AC620" s="156"/>
      <c r="AD620" s="156"/>
      <c r="AE620" s="156"/>
      <c r="AF620" s="156"/>
      <c r="AG620" s="156"/>
      <c r="AH620" s="156"/>
      <c r="AI620" s="157"/>
      <c r="AJ620" s="105"/>
      <c r="AK620" s="105"/>
      <c r="AL620" s="105"/>
      <c r="AM620" s="105"/>
      <c r="AN620" s="157"/>
      <c r="AO620" s="105"/>
      <c r="AP620" s="105"/>
      <c r="AQ620" s="105"/>
      <c r="AR620" s="105"/>
      <c r="AS620" s="105"/>
      <c r="AT620" s="105"/>
      <c r="AU620" s="105"/>
      <c r="AV620" s="105"/>
      <c r="AW620" s="105"/>
      <c r="AX620" s="105"/>
      <c r="AY620" s="105"/>
      <c r="AZ620" s="105"/>
      <c r="BA620" s="105"/>
      <c r="BB620" s="105"/>
      <c r="BC620" s="105"/>
      <c r="BD620" s="105"/>
      <c r="BE620" s="105"/>
      <c r="BF620" s="105"/>
      <c r="BG620" s="105"/>
      <c r="BH620" s="105"/>
      <c r="BI620" s="105"/>
      <c r="BJ620" s="105"/>
      <c r="BK620" s="105"/>
      <c r="BL620" s="105"/>
      <c r="BM620" s="105"/>
      <c r="BN620" s="105"/>
      <c r="BO620" s="105"/>
      <c r="BP620" s="105"/>
      <c r="BQ620" s="105"/>
      <c r="BR620" s="105"/>
      <c r="BS620" s="105"/>
      <c r="BT620" s="105"/>
      <c r="BU620" s="105"/>
      <c r="BV620" s="105"/>
      <c r="BW620" s="105"/>
      <c r="BX620" s="105"/>
      <c r="BY620" s="105"/>
      <c r="BZ620" s="105"/>
      <c r="CA620" s="158"/>
      <c r="CB620" s="158"/>
      <c r="CC620" s="105" t="str">
        <f>IF($C620="","",AI620*$F$2)</f>
        <v/>
      </c>
      <c r="CD620" s="105" t="str">
        <f>IF($C620="","",U621*$F$2)</f>
        <v/>
      </c>
      <c r="CE620" s="158"/>
      <c r="CF620" s="105"/>
      <c r="CG620" s="156"/>
      <c r="CH620" s="156"/>
      <c r="CI620" s="156"/>
      <c r="CJ620" s="156"/>
      <c r="CK620" s="105"/>
      <c r="CL620" s="156"/>
      <c r="CM620" s="156"/>
      <c r="CN620" s="105"/>
    </row>
    <row r="621" ht="9.0" customHeight="1">
      <c r="A621" s="152">
        <f t="shared" si="22"/>
        <v>1</v>
      </c>
      <c r="B621" s="93"/>
      <c r="C621" s="99"/>
      <c r="D621" s="159"/>
      <c r="E621" s="160"/>
      <c r="F621" s="155"/>
      <c r="G621" s="105"/>
      <c r="H621" s="105"/>
      <c r="I621" s="156"/>
      <c r="J621" s="156"/>
      <c r="K621" s="156"/>
      <c r="L621" s="156"/>
      <c r="M621" s="156"/>
      <c r="N621" s="156"/>
      <c r="O621" s="156"/>
      <c r="P621" s="156"/>
      <c r="Q621" s="156"/>
      <c r="R621" s="156"/>
      <c r="S621" s="156"/>
      <c r="T621" s="156"/>
      <c r="U621" s="157"/>
      <c r="V621" s="105"/>
      <c r="W621" s="156"/>
      <c r="X621" s="156"/>
      <c r="Y621" s="156"/>
      <c r="Z621" s="156"/>
      <c r="AA621" s="156"/>
      <c r="AB621" s="156"/>
      <c r="AC621" s="156"/>
      <c r="AD621" s="156"/>
      <c r="AE621" s="156"/>
      <c r="AF621" s="156"/>
      <c r="AG621" s="156"/>
      <c r="AH621" s="156"/>
      <c r="AI621" s="157"/>
      <c r="AJ621" s="105"/>
      <c r="AK621" s="105"/>
      <c r="AL621" s="105"/>
      <c r="AM621" s="105"/>
      <c r="AN621" s="157"/>
      <c r="AO621" s="105"/>
      <c r="AP621" s="105"/>
      <c r="AQ621" s="105"/>
      <c r="AR621" s="105"/>
      <c r="AS621" s="105"/>
      <c r="AT621" s="105"/>
      <c r="AU621" s="105"/>
      <c r="AV621" s="105"/>
      <c r="AW621" s="105"/>
      <c r="AX621" s="105"/>
      <c r="AY621" s="105"/>
      <c r="AZ621" s="105"/>
      <c r="BA621" s="105"/>
      <c r="BB621" s="105"/>
      <c r="BC621" s="105"/>
      <c r="BD621" s="105"/>
      <c r="BE621" s="105"/>
      <c r="BF621" s="105"/>
      <c r="BG621" s="105"/>
      <c r="BH621" s="105"/>
      <c r="BI621" s="105"/>
      <c r="BJ621" s="105"/>
      <c r="BK621" s="105"/>
      <c r="BL621" s="105"/>
      <c r="BM621" s="105"/>
      <c r="BN621" s="105"/>
      <c r="BO621" s="105"/>
      <c r="BP621" s="105"/>
      <c r="BQ621" s="105"/>
      <c r="BR621" s="105"/>
      <c r="BS621" s="105"/>
      <c r="BT621" s="105"/>
      <c r="BU621" s="105"/>
      <c r="BV621" s="105"/>
      <c r="BW621" s="105"/>
      <c r="BX621" s="105"/>
      <c r="BY621" s="105"/>
      <c r="BZ621" s="105"/>
      <c r="CA621" s="158"/>
      <c r="CB621" s="158"/>
      <c r="CC621" s="158"/>
      <c r="CD621" s="158"/>
      <c r="CE621" s="158"/>
      <c r="CF621" s="105"/>
      <c r="CG621" s="156"/>
      <c r="CH621" s="156"/>
      <c r="CI621" s="156"/>
      <c r="CJ621" s="156"/>
      <c r="CK621" s="105"/>
      <c r="CL621" s="156"/>
      <c r="CM621" s="156"/>
      <c r="CN621" s="105"/>
    </row>
    <row r="622" ht="9.0" customHeight="1">
      <c r="A622" s="152">
        <f t="shared" si="22"/>
        <v>0</v>
      </c>
      <c r="B622" s="93"/>
      <c r="C622" s="99"/>
      <c r="D622" s="159"/>
      <c r="E622" s="160"/>
      <c r="F622" s="155"/>
      <c r="G622" s="105"/>
      <c r="H622" s="105"/>
      <c r="I622" s="156"/>
      <c r="J622" s="156"/>
      <c r="K622" s="156"/>
      <c r="L622" s="156"/>
      <c r="M622" s="156"/>
      <c r="N622" s="156"/>
      <c r="O622" s="156"/>
      <c r="P622" s="156"/>
      <c r="Q622" s="156"/>
      <c r="R622" s="156"/>
      <c r="S622" s="156"/>
      <c r="T622" s="156"/>
      <c r="U622" s="157"/>
      <c r="V622" s="105"/>
      <c r="W622" s="156"/>
      <c r="X622" s="156"/>
      <c r="Y622" s="156"/>
      <c r="Z622" s="156"/>
      <c r="AA622" s="156"/>
      <c r="AB622" s="156"/>
      <c r="AC622" s="156"/>
      <c r="AD622" s="156"/>
      <c r="AE622" s="156"/>
      <c r="AF622" s="156"/>
      <c r="AG622" s="156"/>
      <c r="AH622" s="156"/>
      <c r="AI622" s="157"/>
      <c r="AJ622" s="105"/>
      <c r="AK622" s="105"/>
      <c r="AL622" s="105"/>
      <c r="AM622" s="105"/>
      <c r="AN622" s="157"/>
      <c r="AO622" s="105"/>
      <c r="AP622" s="105"/>
      <c r="AQ622" s="105"/>
      <c r="AR622" s="105"/>
      <c r="AS622" s="105"/>
      <c r="AT622" s="105"/>
      <c r="AU622" s="105"/>
      <c r="AV622" s="105"/>
      <c r="AW622" s="105"/>
      <c r="AX622" s="105"/>
      <c r="AY622" s="105"/>
      <c r="AZ622" s="105"/>
      <c r="BA622" s="105"/>
      <c r="BB622" s="105"/>
      <c r="BC622" s="105"/>
      <c r="BD622" s="105"/>
      <c r="BE622" s="105"/>
      <c r="BF622" s="105"/>
      <c r="BG622" s="105"/>
      <c r="BH622" s="105"/>
      <c r="BI622" s="105"/>
      <c r="BJ622" s="105"/>
      <c r="BK622" s="105"/>
      <c r="BL622" s="105"/>
      <c r="BM622" s="105"/>
      <c r="BN622" s="105"/>
      <c r="BO622" s="105"/>
      <c r="BP622" s="105"/>
      <c r="BQ622" s="105"/>
      <c r="BR622" s="105"/>
      <c r="BS622" s="105"/>
      <c r="BT622" s="105"/>
      <c r="BU622" s="105"/>
      <c r="BV622" s="105"/>
      <c r="BW622" s="105"/>
      <c r="BX622" s="105"/>
      <c r="BY622" s="105"/>
      <c r="BZ622" s="105"/>
      <c r="CA622" s="158"/>
      <c r="CB622" s="158"/>
      <c r="CC622" s="105" t="str">
        <f>IF($C622="","",AI622*$F$2)</f>
        <v/>
      </c>
      <c r="CD622" s="105" t="str">
        <f>IF($C622="","",U623*$F$2)</f>
        <v/>
      </c>
      <c r="CE622" s="158"/>
      <c r="CF622" s="105"/>
      <c r="CG622" s="156"/>
      <c r="CH622" s="156"/>
      <c r="CI622" s="156"/>
      <c r="CJ622" s="156"/>
      <c r="CK622" s="105"/>
      <c r="CL622" s="156"/>
      <c r="CM622" s="156"/>
      <c r="CN622" s="105"/>
    </row>
    <row r="623" ht="9.0" customHeight="1">
      <c r="A623" s="152">
        <f t="shared" si="22"/>
        <v>0</v>
      </c>
      <c r="B623" s="93"/>
      <c r="C623" s="99"/>
      <c r="D623" s="159"/>
      <c r="E623" s="160"/>
      <c r="F623" s="155"/>
      <c r="G623" s="105"/>
      <c r="H623" s="105"/>
      <c r="I623" s="156"/>
      <c r="J623" s="156"/>
      <c r="K623" s="156"/>
      <c r="L623" s="156"/>
      <c r="M623" s="156"/>
      <c r="N623" s="156"/>
      <c r="O623" s="156"/>
      <c r="P623" s="156"/>
      <c r="Q623" s="156"/>
      <c r="R623" s="156"/>
      <c r="S623" s="156"/>
      <c r="T623" s="156"/>
      <c r="U623" s="157"/>
      <c r="V623" s="105"/>
      <c r="W623" s="156"/>
      <c r="X623" s="156"/>
      <c r="Y623" s="156"/>
      <c r="Z623" s="156"/>
      <c r="AA623" s="156"/>
      <c r="AB623" s="156"/>
      <c r="AC623" s="156"/>
      <c r="AD623" s="156"/>
      <c r="AE623" s="156"/>
      <c r="AF623" s="156"/>
      <c r="AG623" s="156"/>
      <c r="AH623" s="156"/>
      <c r="AI623" s="157"/>
      <c r="AJ623" s="105"/>
      <c r="AK623" s="105"/>
      <c r="AL623" s="105"/>
      <c r="AM623" s="105"/>
      <c r="AN623" s="157"/>
      <c r="AO623" s="105"/>
      <c r="AP623" s="105"/>
      <c r="AQ623" s="105"/>
      <c r="AR623" s="105"/>
      <c r="AS623" s="105"/>
      <c r="AT623" s="105"/>
      <c r="AU623" s="105"/>
      <c r="AV623" s="105"/>
      <c r="AW623" s="105"/>
      <c r="AX623" s="105"/>
      <c r="AY623" s="105"/>
      <c r="AZ623" s="105"/>
      <c r="BA623" s="105"/>
      <c r="BB623" s="105"/>
      <c r="BC623" s="105"/>
      <c r="BD623" s="105"/>
      <c r="BE623" s="105"/>
      <c r="BF623" s="105"/>
      <c r="BG623" s="105"/>
      <c r="BH623" s="105"/>
      <c r="BI623" s="105"/>
      <c r="BJ623" s="105"/>
      <c r="BK623" s="105"/>
      <c r="BL623" s="105"/>
      <c r="BM623" s="105"/>
      <c r="BN623" s="105"/>
      <c r="BO623" s="105"/>
      <c r="BP623" s="105"/>
      <c r="BQ623" s="105"/>
      <c r="BR623" s="105"/>
      <c r="BS623" s="105"/>
      <c r="BT623" s="105"/>
      <c r="BU623" s="105"/>
      <c r="BV623" s="105"/>
      <c r="BW623" s="105"/>
      <c r="BX623" s="105"/>
      <c r="BY623" s="105"/>
      <c r="BZ623" s="105"/>
      <c r="CA623" s="158"/>
      <c r="CB623" s="158"/>
      <c r="CC623" s="158"/>
      <c r="CD623" s="158"/>
      <c r="CE623" s="158"/>
      <c r="CF623" s="105"/>
      <c r="CG623" s="156"/>
      <c r="CH623" s="156"/>
      <c r="CI623" s="156"/>
      <c r="CJ623" s="156"/>
      <c r="CK623" s="105"/>
      <c r="CL623" s="156"/>
      <c r="CM623" s="156"/>
      <c r="CN623" s="105"/>
    </row>
    <row r="624" ht="9.0" customHeight="1">
      <c r="A624" s="152">
        <f t="shared" si="22"/>
        <v>1</v>
      </c>
      <c r="B624" s="93"/>
      <c r="C624" s="99"/>
      <c r="D624" s="159"/>
      <c r="E624" s="160"/>
      <c r="F624" s="155"/>
      <c r="G624" s="105"/>
      <c r="H624" s="105"/>
      <c r="I624" s="156"/>
      <c r="J624" s="156"/>
      <c r="K624" s="156"/>
      <c r="L624" s="156"/>
      <c r="M624" s="156"/>
      <c r="N624" s="156"/>
      <c r="O624" s="156"/>
      <c r="P624" s="156"/>
      <c r="Q624" s="156"/>
      <c r="R624" s="156"/>
      <c r="S624" s="156"/>
      <c r="T624" s="156"/>
      <c r="U624" s="157"/>
      <c r="V624" s="105"/>
      <c r="W624" s="156"/>
      <c r="X624" s="156"/>
      <c r="Y624" s="156"/>
      <c r="Z624" s="156"/>
      <c r="AA624" s="156"/>
      <c r="AB624" s="156"/>
      <c r="AC624" s="156"/>
      <c r="AD624" s="156"/>
      <c r="AE624" s="156"/>
      <c r="AF624" s="156"/>
      <c r="AG624" s="156"/>
      <c r="AH624" s="156"/>
      <c r="AI624" s="157"/>
      <c r="AJ624" s="105"/>
      <c r="AK624" s="105"/>
      <c r="AL624" s="105"/>
      <c r="AM624" s="105"/>
      <c r="AN624" s="157"/>
      <c r="AO624" s="105"/>
      <c r="AP624" s="105"/>
      <c r="AQ624" s="105"/>
      <c r="AR624" s="105"/>
      <c r="AS624" s="105"/>
      <c r="AT624" s="105"/>
      <c r="AU624" s="105"/>
      <c r="AV624" s="105"/>
      <c r="AW624" s="105"/>
      <c r="AX624" s="105"/>
      <c r="AY624" s="105"/>
      <c r="AZ624" s="105"/>
      <c r="BA624" s="105"/>
      <c r="BB624" s="105"/>
      <c r="BC624" s="105"/>
      <c r="BD624" s="105"/>
      <c r="BE624" s="105"/>
      <c r="BF624" s="105"/>
      <c r="BG624" s="105"/>
      <c r="BH624" s="105"/>
      <c r="BI624" s="105"/>
      <c r="BJ624" s="105"/>
      <c r="BK624" s="105"/>
      <c r="BL624" s="105"/>
      <c r="BM624" s="105"/>
      <c r="BN624" s="105"/>
      <c r="BO624" s="105"/>
      <c r="BP624" s="105"/>
      <c r="BQ624" s="105"/>
      <c r="BR624" s="105"/>
      <c r="BS624" s="105"/>
      <c r="BT624" s="105"/>
      <c r="BU624" s="105"/>
      <c r="BV624" s="105"/>
      <c r="BW624" s="105"/>
      <c r="BX624" s="105"/>
      <c r="BY624" s="105"/>
      <c r="BZ624" s="105"/>
      <c r="CA624" s="158"/>
      <c r="CB624" s="158"/>
      <c r="CC624" s="105" t="str">
        <f>IF($C624="","",AI624*$F$2)</f>
        <v/>
      </c>
      <c r="CD624" s="105" t="str">
        <f>IF($C624="","",U625*$F$2)</f>
        <v/>
      </c>
      <c r="CE624" s="158"/>
      <c r="CF624" s="105"/>
      <c r="CG624" s="156"/>
      <c r="CH624" s="156"/>
      <c r="CI624" s="156"/>
      <c r="CJ624" s="156"/>
      <c r="CK624" s="105"/>
      <c r="CL624" s="156"/>
      <c r="CM624" s="156"/>
      <c r="CN624" s="105"/>
    </row>
    <row r="625" ht="9.0" customHeight="1">
      <c r="A625" s="152">
        <f t="shared" si="22"/>
        <v>1</v>
      </c>
      <c r="B625" s="93"/>
      <c r="C625" s="99"/>
      <c r="D625" s="159"/>
      <c r="E625" s="160"/>
      <c r="F625" s="155"/>
      <c r="G625" s="105"/>
      <c r="H625" s="105"/>
      <c r="I625" s="156"/>
      <c r="J625" s="156"/>
      <c r="K625" s="156"/>
      <c r="L625" s="156"/>
      <c r="M625" s="156"/>
      <c r="N625" s="156"/>
      <c r="O625" s="156"/>
      <c r="P625" s="156"/>
      <c r="Q625" s="156"/>
      <c r="R625" s="156"/>
      <c r="S625" s="156"/>
      <c r="T625" s="156"/>
      <c r="U625" s="157"/>
      <c r="V625" s="105"/>
      <c r="W625" s="156"/>
      <c r="X625" s="156"/>
      <c r="Y625" s="156"/>
      <c r="Z625" s="156"/>
      <c r="AA625" s="156"/>
      <c r="AB625" s="156"/>
      <c r="AC625" s="156"/>
      <c r="AD625" s="156"/>
      <c r="AE625" s="156"/>
      <c r="AF625" s="156"/>
      <c r="AG625" s="156"/>
      <c r="AH625" s="156"/>
      <c r="AI625" s="157"/>
      <c r="AJ625" s="105"/>
      <c r="AK625" s="105"/>
      <c r="AL625" s="105"/>
      <c r="AM625" s="105"/>
      <c r="AN625" s="157"/>
      <c r="AO625" s="105"/>
      <c r="AP625" s="105"/>
      <c r="AQ625" s="105"/>
      <c r="AR625" s="105"/>
      <c r="AS625" s="105"/>
      <c r="AT625" s="105"/>
      <c r="AU625" s="105"/>
      <c r="AV625" s="105"/>
      <c r="AW625" s="105"/>
      <c r="AX625" s="105"/>
      <c r="AY625" s="105"/>
      <c r="AZ625" s="105"/>
      <c r="BA625" s="105"/>
      <c r="BB625" s="105"/>
      <c r="BC625" s="105"/>
      <c r="BD625" s="105"/>
      <c r="BE625" s="105"/>
      <c r="BF625" s="105"/>
      <c r="BG625" s="105"/>
      <c r="BH625" s="105"/>
      <c r="BI625" s="105"/>
      <c r="BJ625" s="105"/>
      <c r="BK625" s="105"/>
      <c r="BL625" s="105"/>
      <c r="BM625" s="105"/>
      <c r="BN625" s="105"/>
      <c r="BO625" s="105"/>
      <c r="BP625" s="105"/>
      <c r="BQ625" s="105"/>
      <c r="BR625" s="105"/>
      <c r="BS625" s="105"/>
      <c r="BT625" s="105"/>
      <c r="BU625" s="105"/>
      <c r="BV625" s="105"/>
      <c r="BW625" s="105"/>
      <c r="BX625" s="105"/>
      <c r="BY625" s="105"/>
      <c r="BZ625" s="105"/>
      <c r="CA625" s="158"/>
      <c r="CB625" s="158"/>
      <c r="CC625" s="158"/>
      <c r="CD625" s="158"/>
      <c r="CE625" s="158"/>
      <c r="CF625" s="105"/>
      <c r="CG625" s="156"/>
      <c r="CH625" s="156"/>
      <c r="CI625" s="156"/>
      <c r="CJ625" s="156"/>
      <c r="CK625" s="105"/>
      <c r="CL625" s="156"/>
      <c r="CM625" s="156"/>
      <c r="CN625" s="105"/>
    </row>
    <row r="626" ht="9.0" customHeight="1">
      <c r="A626" s="152">
        <f t="shared" si="22"/>
        <v>0</v>
      </c>
      <c r="B626" s="93"/>
      <c r="C626" s="99"/>
      <c r="D626" s="159"/>
      <c r="E626" s="160"/>
      <c r="F626" s="155"/>
      <c r="G626" s="105"/>
      <c r="H626" s="105"/>
      <c r="I626" s="156"/>
      <c r="J626" s="156"/>
      <c r="K626" s="156"/>
      <c r="L626" s="156"/>
      <c r="M626" s="156"/>
      <c r="N626" s="156"/>
      <c r="O626" s="156"/>
      <c r="P626" s="156"/>
      <c r="Q626" s="156"/>
      <c r="R626" s="156"/>
      <c r="S626" s="156"/>
      <c r="T626" s="156"/>
      <c r="U626" s="157"/>
      <c r="V626" s="105"/>
      <c r="W626" s="156"/>
      <c r="X626" s="156"/>
      <c r="Y626" s="156"/>
      <c r="Z626" s="156"/>
      <c r="AA626" s="156"/>
      <c r="AB626" s="156"/>
      <c r="AC626" s="156"/>
      <c r="AD626" s="156"/>
      <c r="AE626" s="156"/>
      <c r="AF626" s="156"/>
      <c r="AG626" s="156"/>
      <c r="AH626" s="156"/>
      <c r="AI626" s="157"/>
      <c r="AJ626" s="105"/>
      <c r="AK626" s="105"/>
      <c r="AL626" s="105"/>
      <c r="AM626" s="105"/>
      <c r="AN626" s="157"/>
      <c r="AO626" s="105"/>
      <c r="AP626" s="105"/>
      <c r="AQ626" s="105"/>
      <c r="AR626" s="105"/>
      <c r="AS626" s="105"/>
      <c r="AT626" s="105"/>
      <c r="AU626" s="105"/>
      <c r="AV626" s="105"/>
      <c r="AW626" s="105"/>
      <c r="AX626" s="105"/>
      <c r="AY626" s="105"/>
      <c r="AZ626" s="105"/>
      <c r="BA626" s="105"/>
      <c r="BB626" s="105"/>
      <c r="BC626" s="105"/>
      <c r="BD626" s="105"/>
      <c r="BE626" s="105"/>
      <c r="BF626" s="105"/>
      <c r="BG626" s="105"/>
      <c r="BH626" s="105"/>
      <c r="BI626" s="105"/>
      <c r="BJ626" s="105"/>
      <c r="BK626" s="105"/>
      <c r="BL626" s="105"/>
      <c r="BM626" s="105"/>
      <c r="BN626" s="105"/>
      <c r="BO626" s="105"/>
      <c r="BP626" s="105"/>
      <c r="BQ626" s="105"/>
      <c r="BR626" s="105"/>
      <c r="BS626" s="105"/>
      <c r="BT626" s="105"/>
      <c r="BU626" s="105"/>
      <c r="BV626" s="105"/>
      <c r="BW626" s="105"/>
      <c r="BX626" s="105"/>
      <c r="BY626" s="105"/>
      <c r="BZ626" s="105"/>
      <c r="CA626" s="158"/>
      <c r="CB626" s="158"/>
      <c r="CC626" s="105" t="str">
        <f>IF($C626="","",AI626*$F$2)</f>
        <v/>
      </c>
      <c r="CD626" s="105" t="str">
        <f>IF($C626="","",U627*$F$2)</f>
        <v/>
      </c>
      <c r="CE626" s="158"/>
      <c r="CF626" s="105"/>
      <c r="CG626" s="156"/>
      <c r="CH626" s="156"/>
      <c r="CI626" s="156"/>
      <c r="CJ626" s="156"/>
      <c r="CK626" s="105"/>
      <c r="CL626" s="156"/>
      <c r="CM626" s="156"/>
      <c r="CN626" s="105"/>
    </row>
    <row r="627" ht="9.0" customHeight="1">
      <c r="A627" s="152">
        <f t="shared" si="22"/>
        <v>0</v>
      </c>
      <c r="B627" s="93"/>
      <c r="C627" s="99"/>
      <c r="D627" s="159"/>
      <c r="E627" s="160"/>
      <c r="F627" s="155"/>
      <c r="G627" s="105"/>
      <c r="H627" s="105"/>
      <c r="I627" s="156"/>
      <c r="J627" s="156"/>
      <c r="K627" s="156"/>
      <c r="L627" s="156"/>
      <c r="M627" s="156"/>
      <c r="N627" s="156"/>
      <c r="O627" s="156"/>
      <c r="P627" s="156"/>
      <c r="Q627" s="156"/>
      <c r="R627" s="156"/>
      <c r="S627" s="156"/>
      <c r="T627" s="156"/>
      <c r="U627" s="157"/>
      <c r="V627" s="105"/>
      <c r="W627" s="156"/>
      <c r="X627" s="156"/>
      <c r="Y627" s="156"/>
      <c r="Z627" s="156"/>
      <c r="AA627" s="156"/>
      <c r="AB627" s="156"/>
      <c r="AC627" s="156"/>
      <c r="AD627" s="156"/>
      <c r="AE627" s="156"/>
      <c r="AF627" s="156"/>
      <c r="AG627" s="156"/>
      <c r="AH627" s="156"/>
      <c r="AI627" s="157"/>
      <c r="AJ627" s="105"/>
      <c r="AK627" s="105"/>
      <c r="AL627" s="105"/>
      <c r="AM627" s="105"/>
      <c r="AN627" s="157"/>
      <c r="AO627" s="105"/>
      <c r="AP627" s="105"/>
      <c r="AQ627" s="105"/>
      <c r="AR627" s="105"/>
      <c r="AS627" s="105"/>
      <c r="AT627" s="105"/>
      <c r="AU627" s="105"/>
      <c r="AV627" s="105"/>
      <c r="AW627" s="105"/>
      <c r="AX627" s="105"/>
      <c r="AY627" s="105"/>
      <c r="AZ627" s="105"/>
      <c r="BA627" s="105"/>
      <c r="BB627" s="105"/>
      <c r="BC627" s="105"/>
      <c r="BD627" s="105"/>
      <c r="BE627" s="105"/>
      <c r="BF627" s="105"/>
      <c r="BG627" s="105"/>
      <c r="BH627" s="105"/>
      <c r="BI627" s="105"/>
      <c r="BJ627" s="105"/>
      <c r="BK627" s="105"/>
      <c r="BL627" s="105"/>
      <c r="BM627" s="105"/>
      <c r="BN627" s="105"/>
      <c r="BO627" s="105"/>
      <c r="BP627" s="105"/>
      <c r="BQ627" s="105"/>
      <c r="BR627" s="105"/>
      <c r="BS627" s="105"/>
      <c r="BT627" s="105"/>
      <c r="BU627" s="105"/>
      <c r="BV627" s="105"/>
      <c r="BW627" s="105"/>
      <c r="BX627" s="105"/>
      <c r="BY627" s="105"/>
      <c r="BZ627" s="105"/>
      <c r="CA627" s="158"/>
      <c r="CB627" s="158"/>
      <c r="CC627" s="158"/>
      <c r="CD627" s="158"/>
      <c r="CE627" s="158"/>
      <c r="CF627" s="105"/>
      <c r="CG627" s="156"/>
      <c r="CH627" s="156"/>
      <c r="CI627" s="156"/>
      <c r="CJ627" s="156"/>
      <c r="CK627" s="105"/>
      <c r="CL627" s="156"/>
      <c r="CM627" s="156"/>
      <c r="CN627" s="105"/>
    </row>
    <row r="628" ht="9.0" customHeight="1">
      <c r="A628" s="152">
        <f t="shared" si="22"/>
        <v>1</v>
      </c>
      <c r="B628" s="93"/>
      <c r="C628" s="99"/>
      <c r="D628" s="159"/>
      <c r="E628" s="160"/>
      <c r="F628" s="155"/>
      <c r="G628" s="105"/>
      <c r="H628" s="105"/>
      <c r="I628" s="156"/>
      <c r="J628" s="156"/>
      <c r="K628" s="156"/>
      <c r="L628" s="156"/>
      <c r="M628" s="156"/>
      <c r="N628" s="156"/>
      <c r="O628" s="156"/>
      <c r="P628" s="156"/>
      <c r="Q628" s="156"/>
      <c r="R628" s="156"/>
      <c r="S628" s="156"/>
      <c r="T628" s="156"/>
      <c r="U628" s="157"/>
      <c r="V628" s="105"/>
      <c r="W628" s="156"/>
      <c r="X628" s="156"/>
      <c r="Y628" s="156"/>
      <c r="Z628" s="156"/>
      <c r="AA628" s="156"/>
      <c r="AB628" s="156"/>
      <c r="AC628" s="156"/>
      <c r="AD628" s="156"/>
      <c r="AE628" s="156"/>
      <c r="AF628" s="156"/>
      <c r="AG628" s="156"/>
      <c r="AH628" s="156"/>
      <c r="AI628" s="157"/>
      <c r="AJ628" s="105"/>
      <c r="AK628" s="105"/>
      <c r="AL628" s="105"/>
      <c r="AM628" s="105"/>
      <c r="AN628" s="157"/>
      <c r="AO628" s="105"/>
      <c r="AP628" s="105"/>
      <c r="AQ628" s="105"/>
      <c r="AR628" s="105"/>
      <c r="AS628" s="105"/>
      <c r="AT628" s="105"/>
      <c r="AU628" s="105"/>
      <c r="AV628" s="105"/>
      <c r="AW628" s="105"/>
      <c r="AX628" s="105"/>
      <c r="AY628" s="105"/>
      <c r="AZ628" s="105"/>
      <c r="BA628" s="105"/>
      <c r="BB628" s="105"/>
      <c r="BC628" s="105"/>
      <c r="BD628" s="105"/>
      <c r="BE628" s="105"/>
      <c r="BF628" s="105"/>
      <c r="BG628" s="105"/>
      <c r="BH628" s="105"/>
      <c r="BI628" s="105"/>
      <c r="BJ628" s="105"/>
      <c r="BK628" s="105"/>
      <c r="BL628" s="105"/>
      <c r="BM628" s="105"/>
      <c r="BN628" s="105"/>
      <c r="BO628" s="105"/>
      <c r="BP628" s="105"/>
      <c r="BQ628" s="105"/>
      <c r="BR628" s="105"/>
      <c r="BS628" s="105"/>
      <c r="BT628" s="105"/>
      <c r="BU628" s="105"/>
      <c r="BV628" s="105"/>
      <c r="BW628" s="105"/>
      <c r="BX628" s="105"/>
      <c r="BY628" s="105"/>
      <c r="BZ628" s="105"/>
      <c r="CA628" s="158"/>
      <c r="CB628" s="158"/>
      <c r="CC628" s="105" t="str">
        <f>IF($C628="","",AI628*$F$2)</f>
        <v/>
      </c>
      <c r="CD628" s="105" t="str">
        <f>IF($C628="","",U629*$F$2)</f>
        <v/>
      </c>
      <c r="CE628" s="158"/>
      <c r="CF628" s="105"/>
      <c r="CG628" s="156"/>
      <c r="CH628" s="156"/>
      <c r="CI628" s="156"/>
      <c r="CJ628" s="156"/>
      <c r="CK628" s="105"/>
      <c r="CL628" s="156"/>
      <c r="CM628" s="156"/>
      <c r="CN628" s="105"/>
    </row>
    <row r="629" ht="9.0" customHeight="1">
      <c r="A629" s="152">
        <f t="shared" si="22"/>
        <v>1</v>
      </c>
      <c r="B629" s="93"/>
      <c r="C629" s="99"/>
      <c r="D629" s="159"/>
      <c r="E629" s="160"/>
      <c r="F629" s="155"/>
      <c r="G629" s="105"/>
      <c r="H629" s="105"/>
      <c r="I629" s="156"/>
      <c r="J629" s="156"/>
      <c r="K629" s="156"/>
      <c r="L629" s="156"/>
      <c r="M629" s="156"/>
      <c r="N629" s="156"/>
      <c r="O629" s="156"/>
      <c r="P629" s="156"/>
      <c r="Q629" s="156"/>
      <c r="R629" s="156"/>
      <c r="S629" s="156"/>
      <c r="T629" s="156"/>
      <c r="U629" s="157"/>
      <c r="V629" s="105"/>
      <c r="W629" s="156"/>
      <c r="X629" s="156"/>
      <c r="Y629" s="156"/>
      <c r="Z629" s="156"/>
      <c r="AA629" s="156"/>
      <c r="AB629" s="156"/>
      <c r="AC629" s="156"/>
      <c r="AD629" s="156"/>
      <c r="AE629" s="156"/>
      <c r="AF629" s="156"/>
      <c r="AG629" s="156"/>
      <c r="AH629" s="156"/>
      <c r="AI629" s="157"/>
      <c r="AJ629" s="105"/>
      <c r="AK629" s="105"/>
      <c r="AL629" s="105"/>
      <c r="AM629" s="105"/>
      <c r="AN629" s="157"/>
      <c r="AO629" s="105"/>
      <c r="AP629" s="105"/>
      <c r="AQ629" s="105"/>
      <c r="AR629" s="105"/>
      <c r="AS629" s="105"/>
      <c r="AT629" s="105"/>
      <c r="AU629" s="105"/>
      <c r="AV629" s="105"/>
      <c r="AW629" s="105"/>
      <c r="AX629" s="105"/>
      <c r="AY629" s="105"/>
      <c r="AZ629" s="105"/>
      <c r="BA629" s="105"/>
      <c r="BB629" s="105"/>
      <c r="BC629" s="105"/>
      <c r="BD629" s="105"/>
      <c r="BE629" s="105"/>
      <c r="BF629" s="105"/>
      <c r="BG629" s="105"/>
      <c r="BH629" s="105"/>
      <c r="BI629" s="105"/>
      <c r="BJ629" s="105"/>
      <c r="BK629" s="105"/>
      <c r="BL629" s="105"/>
      <c r="BM629" s="105"/>
      <c r="BN629" s="105"/>
      <c r="BO629" s="105"/>
      <c r="BP629" s="105"/>
      <c r="BQ629" s="105"/>
      <c r="BR629" s="105"/>
      <c r="BS629" s="105"/>
      <c r="BT629" s="105"/>
      <c r="BU629" s="105"/>
      <c r="BV629" s="105"/>
      <c r="BW629" s="105"/>
      <c r="BX629" s="105"/>
      <c r="BY629" s="105"/>
      <c r="BZ629" s="105"/>
      <c r="CA629" s="158"/>
      <c r="CB629" s="158"/>
      <c r="CC629" s="158"/>
      <c r="CD629" s="158"/>
      <c r="CE629" s="158"/>
      <c r="CF629" s="105"/>
      <c r="CG629" s="156"/>
      <c r="CH629" s="156"/>
      <c r="CI629" s="156"/>
      <c r="CJ629" s="156"/>
      <c r="CK629" s="105"/>
      <c r="CL629" s="156"/>
      <c r="CM629" s="156"/>
      <c r="CN629" s="105"/>
    </row>
    <row r="630" ht="9.0" customHeight="1">
      <c r="A630" s="152">
        <f t="shared" si="22"/>
        <v>0</v>
      </c>
      <c r="B630" s="93"/>
      <c r="C630" s="99"/>
      <c r="D630" s="159"/>
      <c r="E630" s="160"/>
      <c r="F630" s="155"/>
      <c r="G630" s="105"/>
      <c r="H630" s="105"/>
      <c r="I630" s="156"/>
      <c r="J630" s="156"/>
      <c r="K630" s="156"/>
      <c r="L630" s="156"/>
      <c r="M630" s="156"/>
      <c r="N630" s="156"/>
      <c r="O630" s="156"/>
      <c r="P630" s="156"/>
      <c r="Q630" s="156"/>
      <c r="R630" s="156"/>
      <c r="S630" s="156"/>
      <c r="T630" s="156"/>
      <c r="U630" s="157"/>
      <c r="V630" s="105"/>
      <c r="W630" s="156"/>
      <c r="X630" s="156"/>
      <c r="Y630" s="156"/>
      <c r="Z630" s="156"/>
      <c r="AA630" s="156"/>
      <c r="AB630" s="156"/>
      <c r="AC630" s="156"/>
      <c r="AD630" s="156"/>
      <c r="AE630" s="156"/>
      <c r="AF630" s="156"/>
      <c r="AG630" s="156"/>
      <c r="AH630" s="156"/>
      <c r="AI630" s="157"/>
      <c r="AJ630" s="105"/>
      <c r="AK630" s="105"/>
      <c r="AL630" s="105"/>
      <c r="AM630" s="105"/>
      <c r="AN630" s="157"/>
      <c r="AO630" s="105"/>
      <c r="AP630" s="105"/>
      <c r="AQ630" s="105"/>
      <c r="AR630" s="105"/>
      <c r="AS630" s="105"/>
      <c r="AT630" s="105"/>
      <c r="AU630" s="105"/>
      <c r="AV630" s="105"/>
      <c r="AW630" s="105"/>
      <c r="AX630" s="105"/>
      <c r="AY630" s="105"/>
      <c r="AZ630" s="105"/>
      <c r="BA630" s="105"/>
      <c r="BB630" s="105"/>
      <c r="BC630" s="105"/>
      <c r="BD630" s="105"/>
      <c r="BE630" s="105"/>
      <c r="BF630" s="105"/>
      <c r="BG630" s="105"/>
      <c r="BH630" s="105"/>
      <c r="BI630" s="105"/>
      <c r="BJ630" s="105"/>
      <c r="BK630" s="105"/>
      <c r="BL630" s="105"/>
      <c r="BM630" s="105"/>
      <c r="BN630" s="105"/>
      <c r="BO630" s="105"/>
      <c r="BP630" s="105"/>
      <c r="BQ630" s="105"/>
      <c r="BR630" s="105"/>
      <c r="BS630" s="105"/>
      <c r="BT630" s="105"/>
      <c r="BU630" s="105"/>
      <c r="BV630" s="105"/>
      <c r="BW630" s="105"/>
      <c r="BX630" s="105"/>
      <c r="BY630" s="105"/>
      <c r="BZ630" s="105"/>
      <c r="CA630" s="158"/>
      <c r="CB630" s="158"/>
      <c r="CC630" s="105" t="str">
        <f>IF($C630="","",AI630*$F$2)</f>
        <v/>
      </c>
      <c r="CD630" s="105" t="str">
        <f>IF($C630="","",U631*$F$2)</f>
        <v/>
      </c>
      <c r="CE630" s="158"/>
      <c r="CF630" s="105"/>
      <c r="CG630" s="156"/>
      <c r="CH630" s="156"/>
      <c r="CI630" s="156"/>
      <c r="CJ630" s="156"/>
      <c r="CK630" s="105"/>
      <c r="CL630" s="156"/>
      <c r="CM630" s="156"/>
      <c r="CN630" s="105"/>
    </row>
    <row r="631" ht="9.0" customHeight="1">
      <c r="A631" s="152">
        <f t="shared" si="22"/>
        <v>0</v>
      </c>
      <c r="B631" s="93"/>
      <c r="C631" s="99"/>
      <c r="D631" s="159"/>
      <c r="E631" s="160"/>
      <c r="F631" s="155"/>
      <c r="G631" s="105"/>
      <c r="H631" s="105"/>
      <c r="I631" s="156"/>
      <c r="J631" s="156"/>
      <c r="K631" s="156"/>
      <c r="L631" s="156"/>
      <c r="M631" s="156"/>
      <c r="N631" s="156"/>
      <c r="O631" s="156"/>
      <c r="P631" s="156"/>
      <c r="Q631" s="156"/>
      <c r="R631" s="156"/>
      <c r="S631" s="156"/>
      <c r="T631" s="156"/>
      <c r="U631" s="157"/>
      <c r="V631" s="105"/>
      <c r="W631" s="156"/>
      <c r="X631" s="156"/>
      <c r="Y631" s="156"/>
      <c r="Z631" s="156"/>
      <c r="AA631" s="156"/>
      <c r="AB631" s="156"/>
      <c r="AC631" s="156"/>
      <c r="AD631" s="156"/>
      <c r="AE631" s="156"/>
      <c r="AF631" s="156"/>
      <c r="AG631" s="156"/>
      <c r="AH631" s="156"/>
      <c r="AI631" s="157"/>
      <c r="AJ631" s="105"/>
      <c r="AK631" s="105"/>
      <c r="AL631" s="105"/>
      <c r="AM631" s="105"/>
      <c r="AN631" s="157"/>
      <c r="AO631" s="105"/>
      <c r="AP631" s="105"/>
      <c r="AQ631" s="105"/>
      <c r="AR631" s="105"/>
      <c r="AS631" s="105"/>
      <c r="AT631" s="105"/>
      <c r="AU631" s="105"/>
      <c r="AV631" s="105"/>
      <c r="AW631" s="105"/>
      <c r="AX631" s="105"/>
      <c r="AY631" s="105"/>
      <c r="AZ631" s="105"/>
      <c r="BA631" s="105"/>
      <c r="BB631" s="105"/>
      <c r="BC631" s="105"/>
      <c r="BD631" s="105"/>
      <c r="BE631" s="105"/>
      <c r="BF631" s="105"/>
      <c r="BG631" s="105"/>
      <c r="BH631" s="105"/>
      <c r="BI631" s="105"/>
      <c r="BJ631" s="105"/>
      <c r="BK631" s="105"/>
      <c r="BL631" s="105"/>
      <c r="BM631" s="105"/>
      <c r="BN631" s="105"/>
      <c r="BO631" s="105"/>
      <c r="BP631" s="105"/>
      <c r="BQ631" s="105"/>
      <c r="BR631" s="105"/>
      <c r="BS631" s="105"/>
      <c r="BT631" s="105"/>
      <c r="BU631" s="105"/>
      <c r="BV631" s="105"/>
      <c r="BW631" s="105"/>
      <c r="BX631" s="105"/>
      <c r="BY631" s="105"/>
      <c r="BZ631" s="105"/>
      <c r="CA631" s="158"/>
      <c r="CB631" s="158"/>
      <c r="CC631" s="158"/>
      <c r="CD631" s="158"/>
      <c r="CE631" s="158"/>
      <c r="CF631" s="105"/>
      <c r="CG631" s="156"/>
      <c r="CH631" s="156"/>
      <c r="CI631" s="156"/>
      <c r="CJ631" s="156"/>
      <c r="CK631" s="105"/>
      <c r="CL631" s="156"/>
      <c r="CM631" s="156"/>
      <c r="CN631" s="105"/>
    </row>
    <row r="632" ht="9.0" customHeight="1">
      <c r="A632" s="152">
        <f t="shared" si="22"/>
        <v>1</v>
      </c>
      <c r="B632" s="93"/>
      <c r="C632" s="99"/>
      <c r="D632" s="159"/>
      <c r="E632" s="160"/>
      <c r="F632" s="155"/>
      <c r="G632" s="105"/>
      <c r="H632" s="105"/>
      <c r="I632" s="156"/>
      <c r="J632" s="156"/>
      <c r="K632" s="156"/>
      <c r="L632" s="156"/>
      <c r="M632" s="156"/>
      <c r="N632" s="156"/>
      <c r="O632" s="156"/>
      <c r="P632" s="156"/>
      <c r="Q632" s="156"/>
      <c r="R632" s="156"/>
      <c r="S632" s="156"/>
      <c r="T632" s="156"/>
      <c r="U632" s="157"/>
      <c r="V632" s="105"/>
      <c r="W632" s="156"/>
      <c r="X632" s="156"/>
      <c r="Y632" s="156"/>
      <c r="Z632" s="156"/>
      <c r="AA632" s="156"/>
      <c r="AB632" s="156"/>
      <c r="AC632" s="156"/>
      <c r="AD632" s="156"/>
      <c r="AE632" s="156"/>
      <c r="AF632" s="156"/>
      <c r="AG632" s="156"/>
      <c r="AH632" s="156"/>
      <c r="AI632" s="157"/>
      <c r="AJ632" s="105"/>
      <c r="AK632" s="105"/>
      <c r="AL632" s="105"/>
      <c r="AM632" s="105"/>
      <c r="AN632" s="157"/>
      <c r="AO632" s="105"/>
      <c r="AP632" s="105"/>
      <c r="AQ632" s="105"/>
      <c r="AR632" s="105"/>
      <c r="AS632" s="105"/>
      <c r="AT632" s="105"/>
      <c r="AU632" s="105"/>
      <c r="AV632" s="105"/>
      <c r="AW632" s="105"/>
      <c r="AX632" s="105"/>
      <c r="AY632" s="105"/>
      <c r="AZ632" s="105"/>
      <c r="BA632" s="105"/>
      <c r="BB632" s="105"/>
      <c r="BC632" s="105"/>
      <c r="BD632" s="105"/>
      <c r="BE632" s="105"/>
      <c r="BF632" s="105"/>
      <c r="BG632" s="105"/>
      <c r="BH632" s="105"/>
      <c r="BI632" s="105"/>
      <c r="BJ632" s="105"/>
      <c r="BK632" s="105"/>
      <c r="BL632" s="105"/>
      <c r="BM632" s="105"/>
      <c r="BN632" s="105"/>
      <c r="BO632" s="105"/>
      <c r="BP632" s="105"/>
      <c r="BQ632" s="105"/>
      <c r="BR632" s="105"/>
      <c r="BS632" s="105"/>
      <c r="BT632" s="105"/>
      <c r="BU632" s="105"/>
      <c r="BV632" s="105"/>
      <c r="BW632" s="105"/>
      <c r="BX632" s="105"/>
      <c r="BY632" s="105"/>
      <c r="BZ632" s="105"/>
      <c r="CA632" s="158"/>
      <c r="CB632" s="158"/>
      <c r="CC632" s="105" t="str">
        <f>IF($C632="","",AI632*$F$2)</f>
        <v/>
      </c>
      <c r="CD632" s="105" t="str">
        <f>IF($C632="","",U633*$F$2)</f>
        <v/>
      </c>
      <c r="CE632" s="158"/>
      <c r="CF632" s="105"/>
      <c r="CG632" s="156"/>
      <c r="CH632" s="156"/>
      <c r="CI632" s="156"/>
      <c r="CJ632" s="156"/>
      <c r="CK632" s="105"/>
      <c r="CL632" s="156"/>
      <c r="CM632" s="156"/>
      <c r="CN632" s="105"/>
    </row>
    <row r="633" ht="9.0" customHeight="1">
      <c r="A633" s="152">
        <f t="shared" si="22"/>
        <v>1</v>
      </c>
      <c r="B633" s="93"/>
      <c r="C633" s="99"/>
      <c r="D633" s="159"/>
      <c r="E633" s="160"/>
      <c r="F633" s="155"/>
      <c r="G633" s="105"/>
      <c r="H633" s="105"/>
      <c r="I633" s="156"/>
      <c r="J633" s="156"/>
      <c r="K633" s="156"/>
      <c r="L633" s="156"/>
      <c r="M633" s="156"/>
      <c r="N633" s="156"/>
      <c r="O633" s="156"/>
      <c r="P633" s="156"/>
      <c r="Q633" s="156"/>
      <c r="R633" s="156"/>
      <c r="S633" s="156"/>
      <c r="T633" s="156"/>
      <c r="U633" s="157"/>
      <c r="V633" s="105"/>
      <c r="W633" s="156"/>
      <c r="X633" s="156"/>
      <c r="Y633" s="156"/>
      <c r="Z633" s="156"/>
      <c r="AA633" s="156"/>
      <c r="AB633" s="156"/>
      <c r="AC633" s="156"/>
      <c r="AD633" s="156"/>
      <c r="AE633" s="156"/>
      <c r="AF633" s="156"/>
      <c r="AG633" s="156"/>
      <c r="AH633" s="156"/>
      <c r="AI633" s="157"/>
      <c r="AJ633" s="105"/>
      <c r="AK633" s="105"/>
      <c r="AL633" s="105"/>
      <c r="AM633" s="105"/>
      <c r="AN633" s="157"/>
      <c r="AO633" s="105"/>
      <c r="AP633" s="105"/>
      <c r="AQ633" s="105"/>
      <c r="AR633" s="105"/>
      <c r="AS633" s="105"/>
      <c r="AT633" s="105"/>
      <c r="AU633" s="105"/>
      <c r="AV633" s="105"/>
      <c r="AW633" s="105"/>
      <c r="AX633" s="105"/>
      <c r="AY633" s="105"/>
      <c r="AZ633" s="105"/>
      <c r="BA633" s="105"/>
      <c r="BB633" s="105"/>
      <c r="BC633" s="105"/>
      <c r="BD633" s="105"/>
      <c r="BE633" s="105"/>
      <c r="BF633" s="105"/>
      <c r="BG633" s="105"/>
      <c r="BH633" s="105"/>
      <c r="BI633" s="105"/>
      <c r="BJ633" s="105"/>
      <c r="BK633" s="105"/>
      <c r="BL633" s="105"/>
      <c r="BM633" s="105"/>
      <c r="BN633" s="105"/>
      <c r="BO633" s="105"/>
      <c r="BP633" s="105"/>
      <c r="BQ633" s="105"/>
      <c r="BR633" s="105"/>
      <c r="BS633" s="105"/>
      <c r="BT633" s="105"/>
      <c r="BU633" s="105"/>
      <c r="BV633" s="105"/>
      <c r="BW633" s="105"/>
      <c r="BX633" s="105"/>
      <c r="BY633" s="105"/>
      <c r="BZ633" s="105"/>
      <c r="CA633" s="158"/>
      <c r="CB633" s="158"/>
      <c r="CC633" s="158"/>
      <c r="CD633" s="158"/>
      <c r="CE633" s="158"/>
      <c r="CF633" s="105"/>
      <c r="CG633" s="156"/>
      <c r="CH633" s="156"/>
      <c r="CI633" s="156"/>
      <c r="CJ633" s="156"/>
      <c r="CK633" s="105"/>
      <c r="CL633" s="156"/>
      <c r="CM633" s="156"/>
      <c r="CN633" s="105"/>
    </row>
    <row r="634" ht="9.0" customHeight="1">
      <c r="A634" s="152">
        <f t="shared" si="22"/>
        <v>0</v>
      </c>
      <c r="B634" s="93"/>
      <c r="C634" s="99"/>
      <c r="D634" s="159"/>
      <c r="E634" s="160"/>
      <c r="F634" s="155"/>
      <c r="G634" s="105"/>
      <c r="H634" s="105"/>
      <c r="I634" s="156"/>
      <c r="J634" s="156"/>
      <c r="K634" s="156"/>
      <c r="L634" s="156"/>
      <c r="M634" s="156"/>
      <c r="N634" s="156"/>
      <c r="O634" s="156"/>
      <c r="P634" s="156"/>
      <c r="Q634" s="156"/>
      <c r="R634" s="156"/>
      <c r="S634" s="156"/>
      <c r="T634" s="156"/>
      <c r="U634" s="157"/>
      <c r="V634" s="105"/>
      <c r="W634" s="156"/>
      <c r="X634" s="156"/>
      <c r="Y634" s="156"/>
      <c r="Z634" s="156"/>
      <c r="AA634" s="156"/>
      <c r="AB634" s="156"/>
      <c r="AC634" s="156"/>
      <c r="AD634" s="156"/>
      <c r="AE634" s="156"/>
      <c r="AF634" s="156"/>
      <c r="AG634" s="156"/>
      <c r="AH634" s="156"/>
      <c r="AI634" s="157"/>
      <c r="AJ634" s="105"/>
      <c r="AK634" s="105"/>
      <c r="AL634" s="105"/>
      <c r="AM634" s="105"/>
      <c r="AN634" s="157"/>
      <c r="AO634" s="105"/>
      <c r="AP634" s="105"/>
      <c r="AQ634" s="105"/>
      <c r="AR634" s="105"/>
      <c r="AS634" s="105"/>
      <c r="AT634" s="105"/>
      <c r="AU634" s="105"/>
      <c r="AV634" s="105"/>
      <c r="AW634" s="105"/>
      <c r="AX634" s="105"/>
      <c r="AY634" s="105"/>
      <c r="AZ634" s="105"/>
      <c r="BA634" s="105"/>
      <c r="BB634" s="105"/>
      <c r="BC634" s="105"/>
      <c r="BD634" s="105"/>
      <c r="BE634" s="105"/>
      <c r="BF634" s="105"/>
      <c r="BG634" s="105"/>
      <c r="BH634" s="105"/>
      <c r="BI634" s="105"/>
      <c r="BJ634" s="105"/>
      <c r="BK634" s="105"/>
      <c r="BL634" s="105"/>
      <c r="BM634" s="105"/>
      <c r="BN634" s="105"/>
      <c r="BO634" s="105"/>
      <c r="BP634" s="105"/>
      <c r="BQ634" s="105"/>
      <c r="BR634" s="105"/>
      <c r="BS634" s="105"/>
      <c r="BT634" s="105"/>
      <c r="BU634" s="105"/>
      <c r="BV634" s="105"/>
      <c r="BW634" s="105"/>
      <c r="BX634" s="105"/>
      <c r="BY634" s="105"/>
      <c r="BZ634" s="105"/>
      <c r="CA634" s="158"/>
      <c r="CB634" s="158"/>
      <c r="CC634" s="105" t="str">
        <f>IF($C634="","",AI634*$F$2)</f>
        <v/>
      </c>
      <c r="CD634" s="105" t="str">
        <f>IF($C634="","",U635*$F$2)</f>
        <v/>
      </c>
      <c r="CE634" s="158"/>
      <c r="CF634" s="105"/>
      <c r="CG634" s="156"/>
      <c r="CH634" s="156"/>
      <c r="CI634" s="156"/>
      <c r="CJ634" s="156"/>
      <c r="CK634" s="105"/>
      <c r="CL634" s="156"/>
      <c r="CM634" s="156"/>
      <c r="CN634" s="105"/>
    </row>
    <row r="635" ht="9.0" customHeight="1">
      <c r="A635" s="152">
        <f t="shared" si="22"/>
        <v>0</v>
      </c>
      <c r="B635" s="93"/>
      <c r="C635" s="99"/>
      <c r="D635" s="159"/>
      <c r="E635" s="160"/>
      <c r="F635" s="155"/>
      <c r="G635" s="105"/>
      <c r="H635" s="105"/>
      <c r="I635" s="156"/>
      <c r="J635" s="156"/>
      <c r="K635" s="156"/>
      <c r="L635" s="156"/>
      <c r="M635" s="156"/>
      <c r="N635" s="156"/>
      <c r="O635" s="156"/>
      <c r="P635" s="156"/>
      <c r="Q635" s="156"/>
      <c r="R635" s="156"/>
      <c r="S635" s="156"/>
      <c r="T635" s="156"/>
      <c r="U635" s="157"/>
      <c r="V635" s="105"/>
      <c r="W635" s="156"/>
      <c r="X635" s="156"/>
      <c r="Y635" s="156"/>
      <c r="Z635" s="156"/>
      <c r="AA635" s="156"/>
      <c r="AB635" s="156"/>
      <c r="AC635" s="156"/>
      <c r="AD635" s="156"/>
      <c r="AE635" s="156"/>
      <c r="AF635" s="156"/>
      <c r="AG635" s="156"/>
      <c r="AH635" s="156"/>
      <c r="AI635" s="157"/>
      <c r="AJ635" s="105"/>
      <c r="AK635" s="105"/>
      <c r="AL635" s="105"/>
      <c r="AM635" s="105"/>
      <c r="AN635" s="157"/>
      <c r="AO635" s="105"/>
      <c r="AP635" s="105"/>
      <c r="AQ635" s="105"/>
      <c r="AR635" s="105"/>
      <c r="AS635" s="105"/>
      <c r="AT635" s="105"/>
      <c r="AU635" s="105"/>
      <c r="AV635" s="105"/>
      <c r="AW635" s="105"/>
      <c r="AX635" s="105"/>
      <c r="AY635" s="105"/>
      <c r="AZ635" s="105"/>
      <c r="BA635" s="105"/>
      <c r="BB635" s="105"/>
      <c r="BC635" s="105"/>
      <c r="BD635" s="105"/>
      <c r="BE635" s="105"/>
      <c r="BF635" s="105"/>
      <c r="BG635" s="105"/>
      <c r="BH635" s="105"/>
      <c r="BI635" s="105"/>
      <c r="BJ635" s="105"/>
      <c r="BK635" s="105"/>
      <c r="BL635" s="105"/>
      <c r="BM635" s="105"/>
      <c r="BN635" s="105"/>
      <c r="BO635" s="105"/>
      <c r="BP635" s="105"/>
      <c r="BQ635" s="105"/>
      <c r="BR635" s="105"/>
      <c r="BS635" s="105"/>
      <c r="BT635" s="105"/>
      <c r="BU635" s="105"/>
      <c r="BV635" s="105"/>
      <c r="BW635" s="105"/>
      <c r="BX635" s="105"/>
      <c r="BY635" s="105"/>
      <c r="BZ635" s="105"/>
      <c r="CA635" s="158"/>
      <c r="CB635" s="158"/>
      <c r="CC635" s="158"/>
      <c r="CD635" s="158"/>
      <c r="CE635" s="158"/>
      <c r="CF635" s="105"/>
      <c r="CG635" s="156"/>
      <c r="CH635" s="156"/>
      <c r="CI635" s="156"/>
      <c r="CJ635" s="156"/>
      <c r="CK635" s="105"/>
      <c r="CL635" s="156"/>
      <c r="CM635" s="156"/>
      <c r="CN635" s="105"/>
    </row>
    <row r="636" ht="9.0" customHeight="1">
      <c r="A636" s="152">
        <f t="shared" si="22"/>
        <v>1</v>
      </c>
      <c r="B636" s="93"/>
      <c r="C636" s="99"/>
      <c r="D636" s="159"/>
      <c r="E636" s="160"/>
      <c r="F636" s="155"/>
      <c r="G636" s="105"/>
      <c r="H636" s="105"/>
      <c r="I636" s="156"/>
      <c r="J636" s="156"/>
      <c r="K636" s="156"/>
      <c r="L636" s="156"/>
      <c r="M636" s="156"/>
      <c r="N636" s="156"/>
      <c r="O636" s="156"/>
      <c r="P636" s="156"/>
      <c r="Q636" s="156"/>
      <c r="R636" s="156"/>
      <c r="S636" s="156"/>
      <c r="T636" s="156"/>
      <c r="U636" s="157"/>
      <c r="V636" s="105"/>
      <c r="W636" s="156"/>
      <c r="X636" s="156"/>
      <c r="Y636" s="156"/>
      <c r="Z636" s="156"/>
      <c r="AA636" s="156"/>
      <c r="AB636" s="156"/>
      <c r="AC636" s="156"/>
      <c r="AD636" s="156"/>
      <c r="AE636" s="156"/>
      <c r="AF636" s="156"/>
      <c r="AG636" s="156"/>
      <c r="AH636" s="156"/>
      <c r="AI636" s="157"/>
      <c r="AJ636" s="105"/>
      <c r="AK636" s="105"/>
      <c r="AL636" s="105"/>
      <c r="AM636" s="105"/>
      <c r="AN636" s="157"/>
      <c r="AO636" s="105"/>
      <c r="AP636" s="105"/>
      <c r="AQ636" s="105"/>
      <c r="AR636" s="105"/>
      <c r="AS636" s="105"/>
      <c r="AT636" s="105"/>
      <c r="AU636" s="105"/>
      <c r="AV636" s="105"/>
      <c r="AW636" s="105"/>
      <c r="AX636" s="105"/>
      <c r="AY636" s="105"/>
      <c r="AZ636" s="105"/>
      <c r="BA636" s="105"/>
      <c r="BB636" s="105"/>
      <c r="BC636" s="105"/>
      <c r="BD636" s="105"/>
      <c r="BE636" s="105"/>
      <c r="BF636" s="105"/>
      <c r="BG636" s="105"/>
      <c r="BH636" s="105"/>
      <c r="BI636" s="105"/>
      <c r="BJ636" s="105"/>
      <c r="BK636" s="105"/>
      <c r="BL636" s="105"/>
      <c r="BM636" s="105"/>
      <c r="BN636" s="105"/>
      <c r="BO636" s="105"/>
      <c r="BP636" s="105"/>
      <c r="BQ636" s="105"/>
      <c r="BR636" s="105"/>
      <c r="BS636" s="105"/>
      <c r="BT636" s="105"/>
      <c r="BU636" s="105"/>
      <c r="BV636" s="105"/>
      <c r="BW636" s="105"/>
      <c r="BX636" s="105"/>
      <c r="BY636" s="105"/>
      <c r="BZ636" s="105"/>
      <c r="CA636" s="158"/>
      <c r="CB636" s="158"/>
      <c r="CC636" s="105" t="str">
        <f>IF($C636="","",AI636*$F$2)</f>
        <v/>
      </c>
      <c r="CD636" s="105" t="str">
        <f>IF($C636="","",U637*$F$2)</f>
        <v/>
      </c>
      <c r="CE636" s="158"/>
      <c r="CF636" s="105"/>
      <c r="CG636" s="156"/>
      <c r="CH636" s="156"/>
      <c r="CI636" s="156"/>
      <c r="CJ636" s="156"/>
      <c r="CK636" s="105"/>
      <c r="CL636" s="156"/>
      <c r="CM636" s="156"/>
      <c r="CN636" s="105"/>
    </row>
    <row r="637" ht="9.0" customHeight="1">
      <c r="A637" s="152">
        <f t="shared" si="22"/>
        <v>1</v>
      </c>
      <c r="B637" s="93"/>
      <c r="C637" s="99"/>
      <c r="D637" s="159"/>
      <c r="E637" s="160"/>
      <c r="F637" s="155"/>
      <c r="G637" s="105"/>
      <c r="H637" s="105"/>
      <c r="I637" s="156"/>
      <c r="J637" s="156"/>
      <c r="K637" s="156"/>
      <c r="L637" s="156"/>
      <c r="M637" s="156"/>
      <c r="N637" s="156"/>
      <c r="O637" s="156"/>
      <c r="P637" s="156"/>
      <c r="Q637" s="156"/>
      <c r="R637" s="156"/>
      <c r="S637" s="156"/>
      <c r="T637" s="156"/>
      <c r="U637" s="157"/>
      <c r="V637" s="105"/>
      <c r="W637" s="156"/>
      <c r="X637" s="156"/>
      <c r="Y637" s="156"/>
      <c r="Z637" s="156"/>
      <c r="AA637" s="156"/>
      <c r="AB637" s="156"/>
      <c r="AC637" s="156"/>
      <c r="AD637" s="156"/>
      <c r="AE637" s="156"/>
      <c r="AF637" s="156"/>
      <c r="AG637" s="156"/>
      <c r="AH637" s="156"/>
      <c r="AI637" s="157"/>
      <c r="AJ637" s="105"/>
      <c r="AK637" s="105"/>
      <c r="AL637" s="105"/>
      <c r="AM637" s="105"/>
      <c r="AN637" s="157"/>
      <c r="AO637" s="105"/>
      <c r="AP637" s="105"/>
      <c r="AQ637" s="105"/>
      <c r="AR637" s="105"/>
      <c r="AS637" s="105"/>
      <c r="AT637" s="105"/>
      <c r="AU637" s="105"/>
      <c r="AV637" s="105"/>
      <c r="AW637" s="105"/>
      <c r="AX637" s="105"/>
      <c r="AY637" s="105"/>
      <c r="AZ637" s="105"/>
      <c r="BA637" s="105"/>
      <c r="BB637" s="105"/>
      <c r="BC637" s="105"/>
      <c r="BD637" s="105"/>
      <c r="BE637" s="105"/>
      <c r="BF637" s="105"/>
      <c r="BG637" s="105"/>
      <c r="BH637" s="105"/>
      <c r="BI637" s="105"/>
      <c r="BJ637" s="105"/>
      <c r="BK637" s="105"/>
      <c r="BL637" s="105"/>
      <c r="BM637" s="105"/>
      <c r="BN637" s="105"/>
      <c r="BO637" s="105"/>
      <c r="BP637" s="105"/>
      <c r="BQ637" s="105"/>
      <c r="BR637" s="105"/>
      <c r="BS637" s="105"/>
      <c r="BT637" s="105"/>
      <c r="BU637" s="105"/>
      <c r="BV637" s="105"/>
      <c r="BW637" s="105"/>
      <c r="BX637" s="105"/>
      <c r="BY637" s="105"/>
      <c r="BZ637" s="105"/>
      <c r="CA637" s="158"/>
      <c r="CB637" s="158"/>
      <c r="CC637" s="158"/>
      <c r="CD637" s="158"/>
      <c r="CE637" s="158"/>
      <c r="CF637" s="105"/>
      <c r="CG637" s="156"/>
      <c r="CH637" s="156"/>
      <c r="CI637" s="156"/>
      <c r="CJ637" s="156"/>
      <c r="CK637" s="105"/>
      <c r="CL637" s="156"/>
      <c r="CM637" s="156"/>
      <c r="CN637" s="105"/>
    </row>
    <row r="638" ht="9.0" customHeight="1">
      <c r="A638" s="152">
        <f t="shared" si="22"/>
        <v>0</v>
      </c>
      <c r="B638" s="93"/>
      <c r="C638" s="99"/>
      <c r="D638" s="159"/>
      <c r="E638" s="160"/>
      <c r="F638" s="155"/>
      <c r="G638" s="105"/>
      <c r="H638" s="105"/>
      <c r="I638" s="156"/>
      <c r="J638" s="156"/>
      <c r="K638" s="156"/>
      <c r="L638" s="156"/>
      <c r="M638" s="156"/>
      <c r="N638" s="156"/>
      <c r="O638" s="156"/>
      <c r="P638" s="156"/>
      <c r="Q638" s="156"/>
      <c r="R638" s="156"/>
      <c r="S638" s="156"/>
      <c r="T638" s="156"/>
      <c r="U638" s="157"/>
      <c r="V638" s="105"/>
      <c r="W638" s="156"/>
      <c r="X638" s="156"/>
      <c r="Y638" s="156"/>
      <c r="Z638" s="156"/>
      <c r="AA638" s="156"/>
      <c r="AB638" s="156"/>
      <c r="AC638" s="156"/>
      <c r="AD638" s="156"/>
      <c r="AE638" s="156"/>
      <c r="AF638" s="156"/>
      <c r="AG638" s="156"/>
      <c r="AH638" s="156"/>
      <c r="AI638" s="157"/>
      <c r="AJ638" s="105"/>
      <c r="AK638" s="105"/>
      <c r="AL638" s="105"/>
      <c r="AM638" s="105"/>
      <c r="AN638" s="157"/>
      <c r="AO638" s="105"/>
      <c r="AP638" s="105"/>
      <c r="AQ638" s="105"/>
      <c r="AR638" s="105"/>
      <c r="AS638" s="105"/>
      <c r="AT638" s="105"/>
      <c r="AU638" s="105"/>
      <c r="AV638" s="105"/>
      <c r="AW638" s="105"/>
      <c r="AX638" s="105"/>
      <c r="AY638" s="105"/>
      <c r="AZ638" s="105"/>
      <c r="BA638" s="105"/>
      <c r="BB638" s="105"/>
      <c r="BC638" s="105"/>
      <c r="BD638" s="105"/>
      <c r="BE638" s="105"/>
      <c r="BF638" s="105"/>
      <c r="BG638" s="105"/>
      <c r="BH638" s="105"/>
      <c r="BI638" s="105"/>
      <c r="BJ638" s="105"/>
      <c r="BK638" s="105"/>
      <c r="BL638" s="105"/>
      <c r="BM638" s="105"/>
      <c r="BN638" s="105"/>
      <c r="BO638" s="105"/>
      <c r="BP638" s="105"/>
      <c r="BQ638" s="105"/>
      <c r="BR638" s="105"/>
      <c r="BS638" s="105"/>
      <c r="BT638" s="105"/>
      <c r="BU638" s="105"/>
      <c r="BV638" s="105"/>
      <c r="BW638" s="105"/>
      <c r="BX638" s="105"/>
      <c r="BY638" s="105"/>
      <c r="BZ638" s="105"/>
      <c r="CA638" s="158"/>
      <c r="CB638" s="158"/>
      <c r="CC638" s="105" t="str">
        <f>IF($C638="","",AI638*$F$2)</f>
        <v/>
      </c>
      <c r="CD638" s="105" t="str">
        <f>IF($C638="","",U639*$F$2)</f>
        <v/>
      </c>
      <c r="CE638" s="158"/>
      <c r="CF638" s="105"/>
      <c r="CG638" s="156"/>
      <c r="CH638" s="156"/>
      <c r="CI638" s="156"/>
      <c r="CJ638" s="156"/>
      <c r="CK638" s="105"/>
      <c r="CL638" s="156"/>
      <c r="CM638" s="156"/>
      <c r="CN638" s="105"/>
    </row>
    <row r="639" ht="9.0" customHeight="1">
      <c r="A639" s="152">
        <f t="shared" si="22"/>
        <v>0</v>
      </c>
      <c r="B639" s="93"/>
      <c r="C639" s="99"/>
      <c r="D639" s="159"/>
      <c r="E639" s="160"/>
      <c r="F639" s="155"/>
      <c r="G639" s="105"/>
      <c r="H639" s="105"/>
      <c r="I639" s="156"/>
      <c r="J639" s="156"/>
      <c r="K639" s="156"/>
      <c r="L639" s="156"/>
      <c r="M639" s="156"/>
      <c r="N639" s="156"/>
      <c r="O639" s="156"/>
      <c r="P639" s="156"/>
      <c r="Q639" s="156"/>
      <c r="R639" s="156"/>
      <c r="S639" s="156"/>
      <c r="T639" s="156"/>
      <c r="U639" s="157"/>
      <c r="V639" s="105"/>
      <c r="W639" s="156"/>
      <c r="X639" s="156"/>
      <c r="Y639" s="156"/>
      <c r="Z639" s="156"/>
      <c r="AA639" s="156"/>
      <c r="AB639" s="156"/>
      <c r="AC639" s="156"/>
      <c r="AD639" s="156"/>
      <c r="AE639" s="156"/>
      <c r="AF639" s="156"/>
      <c r="AG639" s="156"/>
      <c r="AH639" s="156"/>
      <c r="AI639" s="157"/>
      <c r="AJ639" s="105"/>
      <c r="AK639" s="105"/>
      <c r="AL639" s="105"/>
      <c r="AM639" s="105"/>
      <c r="AN639" s="157"/>
      <c r="AO639" s="105"/>
      <c r="AP639" s="105"/>
      <c r="AQ639" s="105"/>
      <c r="AR639" s="105"/>
      <c r="AS639" s="105"/>
      <c r="AT639" s="105"/>
      <c r="AU639" s="105"/>
      <c r="AV639" s="105"/>
      <c r="AW639" s="105"/>
      <c r="AX639" s="105"/>
      <c r="AY639" s="105"/>
      <c r="AZ639" s="105"/>
      <c r="BA639" s="105"/>
      <c r="BB639" s="105"/>
      <c r="BC639" s="105"/>
      <c r="BD639" s="105"/>
      <c r="BE639" s="105"/>
      <c r="BF639" s="105"/>
      <c r="BG639" s="105"/>
      <c r="BH639" s="105"/>
      <c r="BI639" s="105"/>
      <c r="BJ639" s="105"/>
      <c r="BK639" s="105"/>
      <c r="BL639" s="105"/>
      <c r="BM639" s="105"/>
      <c r="BN639" s="105"/>
      <c r="BO639" s="105"/>
      <c r="BP639" s="105"/>
      <c r="BQ639" s="105"/>
      <c r="BR639" s="105"/>
      <c r="BS639" s="105"/>
      <c r="BT639" s="105"/>
      <c r="BU639" s="105"/>
      <c r="BV639" s="105"/>
      <c r="BW639" s="105"/>
      <c r="BX639" s="105"/>
      <c r="BY639" s="105"/>
      <c r="BZ639" s="105"/>
      <c r="CA639" s="158"/>
      <c r="CB639" s="158"/>
      <c r="CC639" s="158"/>
      <c r="CD639" s="158"/>
      <c r="CE639" s="158"/>
      <c r="CF639" s="105"/>
      <c r="CG639" s="156"/>
      <c r="CH639" s="156"/>
      <c r="CI639" s="156"/>
      <c r="CJ639" s="156"/>
      <c r="CK639" s="105"/>
      <c r="CL639" s="156"/>
      <c r="CM639" s="156"/>
      <c r="CN639" s="105"/>
    </row>
    <row r="640" ht="9.0" customHeight="1">
      <c r="A640" s="152">
        <f t="shared" si="22"/>
        <v>1</v>
      </c>
      <c r="B640" s="93"/>
      <c r="C640" s="99"/>
      <c r="D640" s="159"/>
      <c r="E640" s="160"/>
      <c r="F640" s="155"/>
      <c r="G640" s="105"/>
      <c r="H640" s="105"/>
      <c r="I640" s="156"/>
      <c r="J640" s="156"/>
      <c r="K640" s="156"/>
      <c r="L640" s="156"/>
      <c r="M640" s="156"/>
      <c r="N640" s="156"/>
      <c r="O640" s="156"/>
      <c r="P640" s="156"/>
      <c r="Q640" s="156"/>
      <c r="R640" s="156"/>
      <c r="S640" s="156"/>
      <c r="T640" s="156"/>
      <c r="U640" s="157"/>
      <c r="V640" s="105"/>
      <c r="W640" s="156"/>
      <c r="X640" s="156"/>
      <c r="Y640" s="156"/>
      <c r="Z640" s="156"/>
      <c r="AA640" s="156"/>
      <c r="AB640" s="156"/>
      <c r="AC640" s="156"/>
      <c r="AD640" s="156"/>
      <c r="AE640" s="156"/>
      <c r="AF640" s="156"/>
      <c r="AG640" s="156"/>
      <c r="AH640" s="156"/>
      <c r="AI640" s="157"/>
      <c r="AJ640" s="105"/>
      <c r="AK640" s="105"/>
      <c r="AL640" s="105"/>
      <c r="AM640" s="105"/>
      <c r="AN640" s="157"/>
      <c r="AO640" s="105"/>
      <c r="AP640" s="105"/>
      <c r="AQ640" s="105"/>
      <c r="AR640" s="105"/>
      <c r="AS640" s="105"/>
      <c r="AT640" s="105"/>
      <c r="AU640" s="105"/>
      <c r="AV640" s="105"/>
      <c r="AW640" s="105"/>
      <c r="AX640" s="105"/>
      <c r="AY640" s="105"/>
      <c r="AZ640" s="105"/>
      <c r="BA640" s="105"/>
      <c r="BB640" s="105"/>
      <c r="BC640" s="105"/>
      <c r="BD640" s="105"/>
      <c r="BE640" s="105"/>
      <c r="BF640" s="105"/>
      <c r="BG640" s="105"/>
      <c r="BH640" s="105"/>
      <c r="BI640" s="105"/>
      <c r="BJ640" s="105"/>
      <c r="BK640" s="105"/>
      <c r="BL640" s="105"/>
      <c r="BM640" s="105"/>
      <c r="BN640" s="105"/>
      <c r="BO640" s="105"/>
      <c r="BP640" s="105"/>
      <c r="BQ640" s="105"/>
      <c r="BR640" s="105"/>
      <c r="BS640" s="105"/>
      <c r="BT640" s="105"/>
      <c r="BU640" s="105"/>
      <c r="BV640" s="105"/>
      <c r="BW640" s="105"/>
      <c r="BX640" s="105"/>
      <c r="BY640" s="105"/>
      <c r="BZ640" s="105"/>
      <c r="CA640" s="158"/>
      <c r="CB640" s="158"/>
      <c r="CC640" s="105" t="str">
        <f>IF($C640="","",AI640*$F$2)</f>
        <v/>
      </c>
      <c r="CD640" s="105" t="str">
        <f>IF($C640="","",U641*$F$2)</f>
        <v/>
      </c>
      <c r="CE640" s="158"/>
      <c r="CF640" s="105"/>
      <c r="CG640" s="156"/>
      <c r="CH640" s="156"/>
      <c r="CI640" s="156"/>
      <c r="CJ640" s="156"/>
      <c r="CK640" s="105"/>
      <c r="CL640" s="156"/>
      <c r="CM640" s="156"/>
      <c r="CN640" s="105"/>
    </row>
    <row r="641" ht="9.0" customHeight="1">
      <c r="A641" s="152">
        <f t="shared" si="22"/>
        <v>1</v>
      </c>
      <c r="B641" s="93"/>
      <c r="C641" s="99"/>
      <c r="D641" s="159"/>
      <c r="E641" s="160"/>
      <c r="F641" s="155"/>
      <c r="G641" s="105"/>
      <c r="H641" s="105"/>
      <c r="I641" s="156"/>
      <c r="J641" s="156"/>
      <c r="K641" s="156"/>
      <c r="L641" s="156"/>
      <c r="M641" s="156"/>
      <c r="N641" s="156"/>
      <c r="O641" s="156"/>
      <c r="P641" s="156"/>
      <c r="Q641" s="156"/>
      <c r="R641" s="156"/>
      <c r="S641" s="156"/>
      <c r="T641" s="156"/>
      <c r="U641" s="157"/>
      <c r="V641" s="105"/>
      <c r="W641" s="156"/>
      <c r="X641" s="156"/>
      <c r="Y641" s="156"/>
      <c r="Z641" s="156"/>
      <c r="AA641" s="156"/>
      <c r="AB641" s="156"/>
      <c r="AC641" s="156"/>
      <c r="AD641" s="156"/>
      <c r="AE641" s="156"/>
      <c r="AF641" s="156"/>
      <c r="AG641" s="156"/>
      <c r="AH641" s="156"/>
      <c r="AI641" s="157"/>
      <c r="AJ641" s="105"/>
      <c r="AK641" s="105"/>
      <c r="AL641" s="105"/>
      <c r="AM641" s="105"/>
      <c r="AN641" s="157"/>
      <c r="AO641" s="105"/>
      <c r="AP641" s="105"/>
      <c r="AQ641" s="105"/>
      <c r="AR641" s="105"/>
      <c r="AS641" s="105"/>
      <c r="AT641" s="105"/>
      <c r="AU641" s="105"/>
      <c r="AV641" s="105"/>
      <c r="AW641" s="105"/>
      <c r="AX641" s="105"/>
      <c r="AY641" s="105"/>
      <c r="AZ641" s="105"/>
      <c r="BA641" s="105"/>
      <c r="BB641" s="105"/>
      <c r="BC641" s="105"/>
      <c r="BD641" s="105"/>
      <c r="BE641" s="105"/>
      <c r="BF641" s="105"/>
      <c r="BG641" s="105"/>
      <c r="BH641" s="105"/>
      <c r="BI641" s="105"/>
      <c r="BJ641" s="105"/>
      <c r="BK641" s="105"/>
      <c r="BL641" s="105"/>
      <c r="BM641" s="105"/>
      <c r="BN641" s="105"/>
      <c r="BO641" s="105"/>
      <c r="BP641" s="105"/>
      <c r="BQ641" s="105"/>
      <c r="BR641" s="105"/>
      <c r="BS641" s="105"/>
      <c r="BT641" s="105"/>
      <c r="BU641" s="105"/>
      <c r="BV641" s="105"/>
      <c r="BW641" s="105"/>
      <c r="BX641" s="105"/>
      <c r="BY641" s="105"/>
      <c r="BZ641" s="105"/>
      <c r="CA641" s="158"/>
      <c r="CB641" s="158"/>
      <c r="CC641" s="158"/>
      <c r="CD641" s="158"/>
      <c r="CE641" s="158"/>
      <c r="CF641" s="105"/>
      <c r="CG641" s="156"/>
      <c r="CH641" s="156"/>
      <c r="CI641" s="156"/>
      <c r="CJ641" s="156"/>
      <c r="CK641" s="105"/>
      <c r="CL641" s="156"/>
      <c r="CM641" s="156"/>
      <c r="CN641" s="105"/>
    </row>
    <row r="642" ht="9.0" customHeight="1">
      <c r="A642" s="152">
        <f t="shared" si="22"/>
        <v>0</v>
      </c>
      <c r="B642" s="93"/>
      <c r="C642" s="99"/>
      <c r="D642" s="159"/>
      <c r="E642" s="160"/>
      <c r="F642" s="155"/>
      <c r="G642" s="105"/>
      <c r="H642" s="105"/>
      <c r="I642" s="156"/>
      <c r="J642" s="156"/>
      <c r="K642" s="156"/>
      <c r="L642" s="156"/>
      <c r="M642" s="156"/>
      <c r="N642" s="156"/>
      <c r="O642" s="156"/>
      <c r="P642" s="156"/>
      <c r="Q642" s="156"/>
      <c r="R642" s="156"/>
      <c r="S642" s="156"/>
      <c r="T642" s="156"/>
      <c r="U642" s="157"/>
      <c r="V642" s="105"/>
      <c r="W642" s="156"/>
      <c r="X642" s="156"/>
      <c r="Y642" s="156"/>
      <c r="Z642" s="156"/>
      <c r="AA642" s="156"/>
      <c r="AB642" s="156"/>
      <c r="AC642" s="156"/>
      <c r="AD642" s="156"/>
      <c r="AE642" s="156"/>
      <c r="AF642" s="156"/>
      <c r="AG642" s="156"/>
      <c r="AH642" s="156"/>
      <c r="AI642" s="157"/>
      <c r="AJ642" s="105"/>
      <c r="AK642" s="105"/>
      <c r="AL642" s="105"/>
      <c r="AM642" s="105"/>
      <c r="AN642" s="157"/>
      <c r="AO642" s="105"/>
      <c r="AP642" s="105"/>
      <c r="AQ642" s="105"/>
      <c r="AR642" s="105"/>
      <c r="AS642" s="105"/>
      <c r="AT642" s="105"/>
      <c r="AU642" s="105"/>
      <c r="AV642" s="105"/>
      <c r="AW642" s="105"/>
      <c r="AX642" s="105"/>
      <c r="AY642" s="105"/>
      <c r="AZ642" s="105"/>
      <c r="BA642" s="105"/>
      <c r="BB642" s="105"/>
      <c r="BC642" s="105"/>
      <c r="BD642" s="105"/>
      <c r="BE642" s="105"/>
      <c r="BF642" s="105"/>
      <c r="BG642" s="105"/>
      <c r="BH642" s="105"/>
      <c r="BI642" s="105"/>
      <c r="BJ642" s="105"/>
      <c r="BK642" s="105"/>
      <c r="BL642" s="105"/>
      <c r="BM642" s="105"/>
      <c r="BN642" s="105"/>
      <c r="BO642" s="105"/>
      <c r="BP642" s="105"/>
      <c r="BQ642" s="105"/>
      <c r="BR642" s="105"/>
      <c r="BS642" s="105"/>
      <c r="BT642" s="105"/>
      <c r="BU642" s="105"/>
      <c r="BV642" s="105"/>
      <c r="BW642" s="105"/>
      <c r="BX642" s="105"/>
      <c r="BY642" s="105"/>
      <c r="BZ642" s="105"/>
      <c r="CA642" s="158"/>
      <c r="CB642" s="158"/>
      <c r="CC642" s="105" t="str">
        <f>IF($C642="","",AI642*$F$2)</f>
        <v/>
      </c>
      <c r="CD642" s="105" t="str">
        <f>IF($C642="","",U643*$F$2)</f>
        <v/>
      </c>
      <c r="CE642" s="158"/>
      <c r="CF642" s="105"/>
      <c r="CG642" s="156"/>
      <c r="CH642" s="156"/>
      <c r="CI642" s="156"/>
      <c r="CJ642" s="156"/>
      <c r="CK642" s="105"/>
      <c r="CL642" s="156"/>
      <c r="CM642" s="156"/>
      <c r="CN642" s="105"/>
    </row>
    <row r="643" ht="9.0" customHeight="1">
      <c r="A643" s="152">
        <f t="shared" si="22"/>
        <v>0</v>
      </c>
      <c r="B643" s="93"/>
      <c r="C643" s="99"/>
      <c r="D643" s="159"/>
      <c r="E643" s="160"/>
      <c r="F643" s="155"/>
      <c r="G643" s="105"/>
      <c r="H643" s="105"/>
      <c r="I643" s="156"/>
      <c r="J643" s="156"/>
      <c r="K643" s="156"/>
      <c r="L643" s="156"/>
      <c r="M643" s="156"/>
      <c r="N643" s="156"/>
      <c r="O643" s="156"/>
      <c r="P643" s="156"/>
      <c r="Q643" s="156"/>
      <c r="R643" s="156"/>
      <c r="S643" s="156"/>
      <c r="T643" s="156"/>
      <c r="U643" s="157"/>
      <c r="V643" s="105"/>
      <c r="W643" s="156"/>
      <c r="X643" s="156"/>
      <c r="Y643" s="156"/>
      <c r="Z643" s="156"/>
      <c r="AA643" s="156"/>
      <c r="AB643" s="156"/>
      <c r="AC643" s="156"/>
      <c r="AD643" s="156"/>
      <c r="AE643" s="156"/>
      <c r="AF643" s="156"/>
      <c r="AG643" s="156"/>
      <c r="AH643" s="156"/>
      <c r="AI643" s="157"/>
      <c r="AJ643" s="105"/>
      <c r="AK643" s="105"/>
      <c r="AL643" s="105"/>
      <c r="AM643" s="105"/>
      <c r="AN643" s="157"/>
      <c r="AO643" s="105"/>
      <c r="AP643" s="105"/>
      <c r="AQ643" s="105"/>
      <c r="AR643" s="105"/>
      <c r="AS643" s="105"/>
      <c r="AT643" s="105"/>
      <c r="AU643" s="105"/>
      <c r="AV643" s="105"/>
      <c r="AW643" s="105"/>
      <c r="AX643" s="105"/>
      <c r="AY643" s="105"/>
      <c r="AZ643" s="105"/>
      <c r="BA643" s="105"/>
      <c r="BB643" s="105"/>
      <c r="BC643" s="105"/>
      <c r="BD643" s="105"/>
      <c r="BE643" s="105"/>
      <c r="BF643" s="105"/>
      <c r="BG643" s="105"/>
      <c r="BH643" s="105"/>
      <c r="BI643" s="105"/>
      <c r="BJ643" s="105"/>
      <c r="BK643" s="105"/>
      <c r="BL643" s="105"/>
      <c r="BM643" s="105"/>
      <c r="BN643" s="105"/>
      <c r="BO643" s="105"/>
      <c r="BP643" s="105"/>
      <c r="BQ643" s="105"/>
      <c r="BR643" s="105"/>
      <c r="BS643" s="105"/>
      <c r="BT643" s="105"/>
      <c r="BU643" s="105"/>
      <c r="BV643" s="105"/>
      <c r="BW643" s="105"/>
      <c r="BX643" s="105"/>
      <c r="BY643" s="105"/>
      <c r="BZ643" s="105"/>
      <c r="CA643" s="158"/>
      <c r="CB643" s="158"/>
      <c r="CC643" s="158"/>
      <c r="CD643" s="158"/>
      <c r="CE643" s="158"/>
      <c r="CF643" s="105"/>
      <c r="CG643" s="156"/>
      <c r="CH643" s="156"/>
      <c r="CI643" s="156"/>
      <c r="CJ643" s="156"/>
      <c r="CK643" s="105"/>
      <c r="CL643" s="156"/>
      <c r="CM643" s="156"/>
      <c r="CN643" s="105"/>
    </row>
    <row r="644" ht="9.0" customHeight="1">
      <c r="A644" s="152">
        <f t="shared" si="22"/>
        <v>1</v>
      </c>
      <c r="B644" s="93"/>
      <c r="C644" s="99"/>
      <c r="D644" s="159"/>
      <c r="E644" s="160"/>
      <c r="F644" s="155"/>
      <c r="G644" s="105"/>
      <c r="H644" s="105"/>
      <c r="I644" s="156"/>
      <c r="J644" s="156"/>
      <c r="K644" s="156"/>
      <c r="L644" s="156"/>
      <c r="M644" s="156"/>
      <c r="N644" s="156"/>
      <c r="O644" s="156"/>
      <c r="P644" s="156"/>
      <c r="Q644" s="156"/>
      <c r="R644" s="156"/>
      <c r="S644" s="156"/>
      <c r="T644" s="156"/>
      <c r="U644" s="157"/>
      <c r="V644" s="105"/>
      <c r="W644" s="156"/>
      <c r="X644" s="156"/>
      <c r="Y644" s="156"/>
      <c r="Z644" s="156"/>
      <c r="AA644" s="156"/>
      <c r="AB644" s="156"/>
      <c r="AC644" s="156"/>
      <c r="AD644" s="156"/>
      <c r="AE644" s="156"/>
      <c r="AF644" s="156"/>
      <c r="AG644" s="156"/>
      <c r="AH644" s="156"/>
      <c r="AI644" s="157"/>
      <c r="AJ644" s="105"/>
      <c r="AK644" s="105"/>
      <c r="AL644" s="105"/>
      <c r="AM644" s="105"/>
      <c r="AN644" s="157"/>
      <c r="AO644" s="105"/>
      <c r="AP644" s="105"/>
      <c r="AQ644" s="105"/>
      <c r="AR644" s="105"/>
      <c r="AS644" s="105"/>
      <c r="AT644" s="105"/>
      <c r="AU644" s="105"/>
      <c r="AV644" s="105"/>
      <c r="AW644" s="105"/>
      <c r="AX644" s="105"/>
      <c r="AY644" s="105"/>
      <c r="AZ644" s="105"/>
      <c r="BA644" s="105"/>
      <c r="BB644" s="105"/>
      <c r="BC644" s="105"/>
      <c r="BD644" s="105"/>
      <c r="BE644" s="105"/>
      <c r="BF644" s="105"/>
      <c r="BG644" s="105"/>
      <c r="BH644" s="105"/>
      <c r="BI644" s="105"/>
      <c r="BJ644" s="105"/>
      <c r="BK644" s="105"/>
      <c r="BL644" s="105"/>
      <c r="BM644" s="105"/>
      <c r="BN644" s="105"/>
      <c r="BO644" s="105"/>
      <c r="BP644" s="105"/>
      <c r="BQ644" s="105"/>
      <c r="BR644" s="105"/>
      <c r="BS644" s="105"/>
      <c r="BT644" s="105"/>
      <c r="BU644" s="105"/>
      <c r="BV644" s="105"/>
      <c r="BW644" s="105"/>
      <c r="BX644" s="105"/>
      <c r="BY644" s="105"/>
      <c r="BZ644" s="105"/>
      <c r="CA644" s="158"/>
      <c r="CB644" s="158"/>
      <c r="CC644" s="105" t="str">
        <f>IF($C644="","",AI644*$F$2)</f>
        <v/>
      </c>
      <c r="CD644" s="105" t="str">
        <f>IF($C644="","",U645*$F$2)</f>
        <v/>
      </c>
      <c r="CE644" s="158"/>
      <c r="CF644" s="105"/>
      <c r="CG644" s="156"/>
      <c r="CH644" s="156"/>
      <c r="CI644" s="156"/>
      <c r="CJ644" s="156"/>
      <c r="CK644" s="105"/>
      <c r="CL644" s="156"/>
      <c r="CM644" s="156"/>
      <c r="CN644" s="105"/>
    </row>
    <row r="645" ht="9.0" customHeight="1">
      <c r="A645" s="152">
        <f t="shared" si="22"/>
        <v>1</v>
      </c>
      <c r="B645" s="93"/>
      <c r="C645" s="99"/>
      <c r="D645" s="159"/>
      <c r="E645" s="160"/>
      <c r="F645" s="155"/>
      <c r="G645" s="105"/>
      <c r="H645" s="105"/>
      <c r="I645" s="156"/>
      <c r="J645" s="156"/>
      <c r="K645" s="156"/>
      <c r="L645" s="156"/>
      <c r="M645" s="156"/>
      <c r="N645" s="156"/>
      <c r="O645" s="156"/>
      <c r="P645" s="156"/>
      <c r="Q645" s="156"/>
      <c r="R645" s="156"/>
      <c r="S645" s="156"/>
      <c r="T645" s="156"/>
      <c r="U645" s="157"/>
      <c r="V645" s="105"/>
      <c r="W645" s="156"/>
      <c r="X645" s="156"/>
      <c r="Y645" s="156"/>
      <c r="Z645" s="156"/>
      <c r="AA645" s="156"/>
      <c r="AB645" s="156"/>
      <c r="AC645" s="156"/>
      <c r="AD645" s="156"/>
      <c r="AE645" s="156"/>
      <c r="AF645" s="156"/>
      <c r="AG645" s="156"/>
      <c r="AH645" s="156"/>
      <c r="AI645" s="157"/>
      <c r="AJ645" s="105"/>
      <c r="AK645" s="105"/>
      <c r="AL645" s="105"/>
      <c r="AM645" s="105"/>
      <c r="AN645" s="157"/>
      <c r="AO645" s="105"/>
      <c r="AP645" s="105"/>
      <c r="AQ645" s="105"/>
      <c r="AR645" s="105"/>
      <c r="AS645" s="105"/>
      <c r="AT645" s="105"/>
      <c r="AU645" s="105"/>
      <c r="AV645" s="105"/>
      <c r="AW645" s="105"/>
      <c r="AX645" s="105"/>
      <c r="AY645" s="105"/>
      <c r="AZ645" s="105"/>
      <c r="BA645" s="105"/>
      <c r="BB645" s="105"/>
      <c r="BC645" s="105"/>
      <c r="BD645" s="105"/>
      <c r="BE645" s="105"/>
      <c r="BF645" s="105"/>
      <c r="BG645" s="105"/>
      <c r="BH645" s="105"/>
      <c r="BI645" s="105"/>
      <c r="BJ645" s="105"/>
      <c r="BK645" s="105"/>
      <c r="BL645" s="105"/>
      <c r="BM645" s="105"/>
      <c r="BN645" s="105"/>
      <c r="BO645" s="105"/>
      <c r="BP645" s="105"/>
      <c r="BQ645" s="105"/>
      <c r="BR645" s="105"/>
      <c r="BS645" s="105"/>
      <c r="BT645" s="105"/>
      <c r="BU645" s="105"/>
      <c r="BV645" s="105"/>
      <c r="BW645" s="105"/>
      <c r="BX645" s="105"/>
      <c r="BY645" s="105"/>
      <c r="BZ645" s="105"/>
      <c r="CA645" s="158"/>
      <c r="CB645" s="158"/>
      <c r="CC645" s="158"/>
      <c r="CD645" s="158"/>
      <c r="CE645" s="158"/>
      <c r="CF645" s="105"/>
      <c r="CG645" s="156"/>
      <c r="CH645" s="156"/>
      <c r="CI645" s="156"/>
      <c r="CJ645" s="156"/>
      <c r="CK645" s="105"/>
      <c r="CL645" s="156"/>
      <c r="CM645" s="156"/>
      <c r="CN645" s="105"/>
    </row>
    <row r="646" ht="9.0" customHeight="1">
      <c r="A646" s="152">
        <f t="shared" si="22"/>
        <v>0</v>
      </c>
      <c r="B646" s="93"/>
      <c r="C646" s="99"/>
      <c r="D646" s="159"/>
      <c r="E646" s="160"/>
      <c r="F646" s="155"/>
      <c r="G646" s="105"/>
      <c r="H646" s="105"/>
      <c r="I646" s="156"/>
      <c r="J646" s="156"/>
      <c r="K646" s="156"/>
      <c r="L646" s="156"/>
      <c r="M646" s="156"/>
      <c r="N646" s="156"/>
      <c r="O646" s="156"/>
      <c r="P646" s="156"/>
      <c r="Q646" s="156"/>
      <c r="R646" s="156"/>
      <c r="S646" s="156"/>
      <c r="T646" s="156"/>
      <c r="U646" s="157"/>
      <c r="V646" s="105"/>
      <c r="W646" s="156"/>
      <c r="X646" s="156"/>
      <c r="Y646" s="156"/>
      <c r="Z646" s="156"/>
      <c r="AA646" s="156"/>
      <c r="AB646" s="156"/>
      <c r="AC646" s="156"/>
      <c r="AD646" s="156"/>
      <c r="AE646" s="156"/>
      <c r="AF646" s="156"/>
      <c r="AG646" s="156"/>
      <c r="AH646" s="156"/>
      <c r="AI646" s="157"/>
      <c r="AJ646" s="105"/>
      <c r="AK646" s="105"/>
      <c r="AL646" s="105"/>
      <c r="AM646" s="105"/>
      <c r="AN646" s="157"/>
      <c r="AO646" s="105"/>
      <c r="AP646" s="105"/>
      <c r="AQ646" s="105"/>
      <c r="AR646" s="105"/>
      <c r="AS646" s="105"/>
      <c r="AT646" s="105"/>
      <c r="AU646" s="105"/>
      <c r="AV646" s="105"/>
      <c r="AW646" s="105"/>
      <c r="AX646" s="105"/>
      <c r="AY646" s="105"/>
      <c r="AZ646" s="105"/>
      <c r="BA646" s="105"/>
      <c r="BB646" s="105"/>
      <c r="BC646" s="105"/>
      <c r="BD646" s="105"/>
      <c r="BE646" s="105"/>
      <c r="BF646" s="105"/>
      <c r="BG646" s="105"/>
      <c r="BH646" s="105"/>
      <c r="BI646" s="105"/>
      <c r="BJ646" s="105"/>
      <c r="BK646" s="105"/>
      <c r="BL646" s="105"/>
      <c r="BM646" s="105"/>
      <c r="BN646" s="105"/>
      <c r="BO646" s="105"/>
      <c r="BP646" s="105"/>
      <c r="BQ646" s="105"/>
      <c r="BR646" s="105"/>
      <c r="BS646" s="105"/>
      <c r="BT646" s="105"/>
      <c r="BU646" s="105"/>
      <c r="BV646" s="105"/>
      <c r="BW646" s="105"/>
      <c r="BX646" s="105"/>
      <c r="BY646" s="105"/>
      <c r="BZ646" s="105"/>
      <c r="CA646" s="158"/>
      <c r="CB646" s="158"/>
      <c r="CC646" s="105" t="str">
        <f>IF($C646="","",AI646*$F$2)</f>
        <v/>
      </c>
      <c r="CD646" s="105" t="str">
        <f>IF($C646="","",U647*$F$2)</f>
        <v/>
      </c>
      <c r="CE646" s="158"/>
      <c r="CF646" s="105"/>
      <c r="CG646" s="156"/>
      <c r="CH646" s="156"/>
      <c r="CI646" s="156"/>
      <c r="CJ646" s="156"/>
      <c r="CK646" s="105"/>
      <c r="CL646" s="156"/>
      <c r="CM646" s="156"/>
      <c r="CN646" s="105"/>
    </row>
    <row r="647" ht="9.0" customHeight="1">
      <c r="A647" s="152">
        <f t="shared" si="22"/>
        <v>0</v>
      </c>
      <c r="B647" s="93"/>
      <c r="C647" s="99"/>
      <c r="D647" s="159"/>
      <c r="E647" s="160"/>
      <c r="F647" s="155"/>
      <c r="G647" s="105"/>
      <c r="H647" s="105"/>
      <c r="I647" s="156"/>
      <c r="J647" s="156"/>
      <c r="K647" s="156"/>
      <c r="L647" s="156"/>
      <c r="M647" s="156"/>
      <c r="N647" s="156"/>
      <c r="O647" s="156"/>
      <c r="P647" s="156"/>
      <c r="Q647" s="156"/>
      <c r="R647" s="156"/>
      <c r="S647" s="156"/>
      <c r="T647" s="156"/>
      <c r="U647" s="157"/>
      <c r="V647" s="105"/>
      <c r="W647" s="156"/>
      <c r="X647" s="156"/>
      <c r="Y647" s="156"/>
      <c r="Z647" s="156"/>
      <c r="AA647" s="156"/>
      <c r="AB647" s="156"/>
      <c r="AC647" s="156"/>
      <c r="AD647" s="156"/>
      <c r="AE647" s="156"/>
      <c r="AF647" s="156"/>
      <c r="AG647" s="156"/>
      <c r="AH647" s="156"/>
      <c r="AI647" s="157"/>
      <c r="AJ647" s="105"/>
      <c r="AK647" s="105"/>
      <c r="AL647" s="105"/>
      <c r="AM647" s="105"/>
      <c r="AN647" s="157"/>
      <c r="AO647" s="105"/>
      <c r="AP647" s="105"/>
      <c r="AQ647" s="105"/>
      <c r="AR647" s="105"/>
      <c r="AS647" s="105"/>
      <c r="AT647" s="105"/>
      <c r="AU647" s="105"/>
      <c r="AV647" s="105"/>
      <c r="AW647" s="105"/>
      <c r="AX647" s="105"/>
      <c r="AY647" s="105"/>
      <c r="AZ647" s="105"/>
      <c r="BA647" s="105"/>
      <c r="BB647" s="105"/>
      <c r="BC647" s="105"/>
      <c r="BD647" s="105"/>
      <c r="BE647" s="105"/>
      <c r="BF647" s="105"/>
      <c r="BG647" s="105"/>
      <c r="BH647" s="105"/>
      <c r="BI647" s="105"/>
      <c r="BJ647" s="105"/>
      <c r="BK647" s="105"/>
      <c r="BL647" s="105"/>
      <c r="BM647" s="105"/>
      <c r="BN647" s="105"/>
      <c r="BO647" s="105"/>
      <c r="BP647" s="105"/>
      <c r="BQ647" s="105"/>
      <c r="BR647" s="105"/>
      <c r="BS647" s="105"/>
      <c r="BT647" s="105"/>
      <c r="BU647" s="105"/>
      <c r="BV647" s="105"/>
      <c r="BW647" s="105"/>
      <c r="BX647" s="105"/>
      <c r="BY647" s="105"/>
      <c r="BZ647" s="105"/>
      <c r="CA647" s="158"/>
      <c r="CB647" s="158"/>
      <c r="CC647" s="158"/>
      <c r="CD647" s="158"/>
      <c r="CE647" s="158"/>
      <c r="CF647" s="105"/>
      <c r="CG647" s="156"/>
      <c r="CH647" s="156"/>
      <c r="CI647" s="156"/>
      <c r="CJ647" s="156"/>
      <c r="CK647" s="105"/>
      <c r="CL647" s="156"/>
      <c r="CM647" s="156"/>
      <c r="CN647" s="105"/>
    </row>
    <row r="648" ht="9.0" customHeight="1">
      <c r="A648" s="152">
        <f t="shared" si="22"/>
        <v>1</v>
      </c>
      <c r="B648" s="93"/>
      <c r="C648" s="99"/>
      <c r="D648" s="159"/>
      <c r="E648" s="160"/>
      <c r="F648" s="155"/>
      <c r="G648" s="105"/>
      <c r="H648" s="105"/>
      <c r="I648" s="156"/>
      <c r="J648" s="156"/>
      <c r="K648" s="156"/>
      <c r="L648" s="156"/>
      <c r="M648" s="156"/>
      <c r="N648" s="156"/>
      <c r="O648" s="156"/>
      <c r="P648" s="156"/>
      <c r="Q648" s="156"/>
      <c r="R648" s="156"/>
      <c r="S648" s="156"/>
      <c r="T648" s="156"/>
      <c r="U648" s="157"/>
      <c r="V648" s="105"/>
      <c r="W648" s="156"/>
      <c r="X648" s="156"/>
      <c r="Y648" s="156"/>
      <c r="Z648" s="156"/>
      <c r="AA648" s="156"/>
      <c r="AB648" s="156"/>
      <c r="AC648" s="156"/>
      <c r="AD648" s="156"/>
      <c r="AE648" s="156"/>
      <c r="AF648" s="156"/>
      <c r="AG648" s="156"/>
      <c r="AH648" s="156"/>
      <c r="AI648" s="157"/>
      <c r="AJ648" s="105"/>
      <c r="AK648" s="105"/>
      <c r="AL648" s="105"/>
      <c r="AM648" s="105"/>
      <c r="AN648" s="157"/>
      <c r="AO648" s="105"/>
      <c r="AP648" s="105"/>
      <c r="AQ648" s="105"/>
      <c r="AR648" s="105"/>
      <c r="AS648" s="105"/>
      <c r="AT648" s="105"/>
      <c r="AU648" s="105"/>
      <c r="AV648" s="105"/>
      <c r="AW648" s="105"/>
      <c r="AX648" s="105"/>
      <c r="AY648" s="105"/>
      <c r="AZ648" s="105"/>
      <c r="BA648" s="105"/>
      <c r="BB648" s="105"/>
      <c r="BC648" s="105"/>
      <c r="BD648" s="105"/>
      <c r="BE648" s="105"/>
      <c r="BF648" s="105"/>
      <c r="BG648" s="105"/>
      <c r="BH648" s="105"/>
      <c r="BI648" s="105"/>
      <c r="BJ648" s="105"/>
      <c r="BK648" s="105"/>
      <c r="BL648" s="105"/>
      <c r="BM648" s="105"/>
      <c r="BN648" s="105"/>
      <c r="BO648" s="105"/>
      <c r="BP648" s="105"/>
      <c r="BQ648" s="105"/>
      <c r="BR648" s="105"/>
      <c r="BS648" s="105"/>
      <c r="BT648" s="105"/>
      <c r="BU648" s="105"/>
      <c r="BV648" s="105"/>
      <c r="BW648" s="105"/>
      <c r="BX648" s="105"/>
      <c r="BY648" s="105"/>
      <c r="BZ648" s="105"/>
      <c r="CA648" s="158"/>
      <c r="CB648" s="158"/>
      <c r="CC648" s="105" t="str">
        <f>IF($C648="","",AI648*$F$2)</f>
        <v/>
      </c>
      <c r="CD648" s="105" t="str">
        <f>IF($C648="","",U649*$F$2)</f>
        <v/>
      </c>
      <c r="CE648" s="158"/>
      <c r="CF648" s="105"/>
      <c r="CG648" s="156"/>
      <c r="CH648" s="156"/>
      <c r="CI648" s="156"/>
      <c r="CJ648" s="156"/>
      <c r="CK648" s="105"/>
      <c r="CL648" s="156"/>
      <c r="CM648" s="156"/>
      <c r="CN648" s="105"/>
    </row>
    <row r="649" ht="9.0" customHeight="1">
      <c r="A649" s="152">
        <f t="shared" si="22"/>
        <v>1</v>
      </c>
      <c r="B649" s="93"/>
      <c r="C649" s="99"/>
      <c r="D649" s="159"/>
      <c r="E649" s="160"/>
      <c r="F649" s="155"/>
      <c r="G649" s="105"/>
      <c r="H649" s="105"/>
      <c r="I649" s="156"/>
      <c r="J649" s="156"/>
      <c r="K649" s="156"/>
      <c r="L649" s="156"/>
      <c r="M649" s="156"/>
      <c r="N649" s="156"/>
      <c r="O649" s="156"/>
      <c r="P649" s="156"/>
      <c r="Q649" s="156"/>
      <c r="R649" s="156"/>
      <c r="S649" s="156"/>
      <c r="T649" s="156"/>
      <c r="U649" s="157"/>
      <c r="V649" s="105"/>
      <c r="W649" s="156"/>
      <c r="X649" s="156"/>
      <c r="Y649" s="156"/>
      <c r="Z649" s="156"/>
      <c r="AA649" s="156"/>
      <c r="AB649" s="156"/>
      <c r="AC649" s="156"/>
      <c r="AD649" s="156"/>
      <c r="AE649" s="156"/>
      <c r="AF649" s="156"/>
      <c r="AG649" s="156"/>
      <c r="AH649" s="156"/>
      <c r="AI649" s="157"/>
      <c r="AJ649" s="105"/>
      <c r="AK649" s="105"/>
      <c r="AL649" s="105"/>
      <c r="AM649" s="105"/>
      <c r="AN649" s="157"/>
      <c r="AO649" s="105"/>
      <c r="AP649" s="105"/>
      <c r="AQ649" s="105"/>
      <c r="AR649" s="105"/>
      <c r="AS649" s="105"/>
      <c r="AT649" s="105"/>
      <c r="AU649" s="105"/>
      <c r="AV649" s="105"/>
      <c r="AW649" s="105"/>
      <c r="AX649" s="105"/>
      <c r="AY649" s="105"/>
      <c r="AZ649" s="105"/>
      <c r="BA649" s="105"/>
      <c r="BB649" s="105"/>
      <c r="BC649" s="105"/>
      <c r="BD649" s="105"/>
      <c r="BE649" s="105"/>
      <c r="BF649" s="105"/>
      <c r="BG649" s="105"/>
      <c r="BH649" s="105"/>
      <c r="BI649" s="105"/>
      <c r="BJ649" s="105"/>
      <c r="BK649" s="105"/>
      <c r="BL649" s="105"/>
      <c r="BM649" s="105"/>
      <c r="BN649" s="105"/>
      <c r="BO649" s="105"/>
      <c r="BP649" s="105"/>
      <c r="BQ649" s="105"/>
      <c r="BR649" s="105"/>
      <c r="BS649" s="105"/>
      <c r="BT649" s="105"/>
      <c r="BU649" s="105"/>
      <c r="BV649" s="105"/>
      <c r="BW649" s="105"/>
      <c r="BX649" s="105"/>
      <c r="BY649" s="105"/>
      <c r="BZ649" s="105"/>
      <c r="CA649" s="158"/>
      <c r="CB649" s="158"/>
      <c r="CC649" s="158"/>
      <c r="CD649" s="158"/>
      <c r="CE649" s="158"/>
      <c r="CF649" s="105"/>
      <c r="CG649" s="156"/>
      <c r="CH649" s="156"/>
      <c r="CI649" s="156"/>
      <c r="CJ649" s="156"/>
      <c r="CK649" s="105"/>
      <c r="CL649" s="156"/>
      <c r="CM649" s="156"/>
      <c r="CN649" s="105"/>
    </row>
    <row r="650" ht="9.0" customHeight="1">
      <c r="A650" s="152">
        <f t="shared" si="22"/>
        <v>0</v>
      </c>
      <c r="B650" s="93"/>
      <c r="C650" s="99"/>
      <c r="D650" s="159"/>
      <c r="E650" s="160"/>
      <c r="F650" s="155"/>
      <c r="G650" s="105"/>
      <c r="H650" s="105"/>
      <c r="I650" s="156"/>
      <c r="J650" s="156"/>
      <c r="K650" s="156"/>
      <c r="L650" s="156"/>
      <c r="M650" s="156"/>
      <c r="N650" s="156"/>
      <c r="O650" s="156"/>
      <c r="P650" s="156"/>
      <c r="Q650" s="156"/>
      <c r="R650" s="156"/>
      <c r="S650" s="156"/>
      <c r="T650" s="156"/>
      <c r="U650" s="157"/>
      <c r="V650" s="105"/>
      <c r="W650" s="156"/>
      <c r="X650" s="156"/>
      <c r="Y650" s="156"/>
      <c r="Z650" s="156"/>
      <c r="AA650" s="156"/>
      <c r="AB650" s="156"/>
      <c r="AC650" s="156"/>
      <c r="AD650" s="156"/>
      <c r="AE650" s="156"/>
      <c r="AF650" s="156"/>
      <c r="AG650" s="156"/>
      <c r="AH650" s="156"/>
      <c r="AI650" s="157"/>
      <c r="AJ650" s="105"/>
      <c r="AK650" s="105"/>
      <c r="AL650" s="105"/>
      <c r="AM650" s="105"/>
      <c r="AN650" s="157"/>
      <c r="AO650" s="105"/>
      <c r="AP650" s="105"/>
      <c r="AQ650" s="105"/>
      <c r="AR650" s="105"/>
      <c r="AS650" s="105"/>
      <c r="AT650" s="105"/>
      <c r="AU650" s="105"/>
      <c r="AV650" s="105"/>
      <c r="AW650" s="105"/>
      <c r="AX650" s="105"/>
      <c r="AY650" s="105"/>
      <c r="AZ650" s="105"/>
      <c r="BA650" s="105"/>
      <c r="BB650" s="105"/>
      <c r="BC650" s="105"/>
      <c r="BD650" s="105"/>
      <c r="BE650" s="105"/>
      <c r="BF650" s="105"/>
      <c r="BG650" s="105"/>
      <c r="BH650" s="105"/>
      <c r="BI650" s="105"/>
      <c r="BJ650" s="105"/>
      <c r="BK650" s="105"/>
      <c r="BL650" s="105"/>
      <c r="BM650" s="105"/>
      <c r="BN650" s="105"/>
      <c r="BO650" s="105"/>
      <c r="BP650" s="105"/>
      <c r="BQ650" s="105"/>
      <c r="BR650" s="105"/>
      <c r="BS650" s="105"/>
      <c r="BT650" s="105"/>
      <c r="BU650" s="105"/>
      <c r="BV650" s="105"/>
      <c r="BW650" s="105"/>
      <c r="BX650" s="105"/>
      <c r="BY650" s="105"/>
      <c r="BZ650" s="105"/>
      <c r="CA650" s="158"/>
      <c r="CB650" s="158"/>
      <c r="CC650" s="105" t="str">
        <f>IF($C650="","",AI650*$F$2)</f>
        <v/>
      </c>
      <c r="CD650" s="105" t="str">
        <f>IF($C650="","",U651*$F$2)</f>
        <v/>
      </c>
      <c r="CE650" s="158"/>
      <c r="CF650" s="105"/>
      <c r="CG650" s="156"/>
      <c r="CH650" s="156"/>
      <c r="CI650" s="156"/>
      <c r="CJ650" s="156"/>
      <c r="CK650" s="105"/>
      <c r="CL650" s="156"/>
      <c r="CM650" s="156"/>
      <c r="CN650" s="105"/>
    </row>
    <row r="651" ht="9.0" customHeight="1">
      <c r="A651" s="152">
        <f t="shared" si="22"/>
        <v>0</v>
      </c>
      <c r="B651" s="93"/>
      <c r="C651" s="99"/>
      <c r="D651" s="159"/>
      <c r="E651" s="160"/>
      <c r="F651" s="155"/>
      <c r="G651" s="105"/>
      <c r="H651" s="105"/>
      <c r="I651" s="156"/>
      <c r="J651" s="156"/>
      <c r="K651" s="156"/>
      <c r="L651" s="156"/>
      <c r="M651" s="156"/>
      <c r="N651" s="156"/>
      <c r="O651" s="156"/>
      <c r="P651" s="156"/>
      <c r="Q651" s="156"/>
      <c r="R651" s="156"/>
      <c r="S651" s="156"/>
      <c r="T651" s="156"/>
      <c r="U651" s="157"/>
      <c r="V651" s="105"/>
      <c r="W651" s="156"/>
      <c r="X651" s="156"/>
      <c r="Y651" s="156"/>
      <c r="Z651" s="156"/>
      <c r="AA651" s="156"/>
      <c r="AB651" s="156"/>
      <c r="AC651" s="156"/>
      <c r="AD651" s="156"/>
      <c r="AE651" s="156"/>
      <c r="AF651" s="156"/>
      <c r="AG651" s="156"/>
      <c r="AH651" s="156"/>
      <c r="AI651" s="157"/>
      <c r="AJ651" s="105"/>
      <c r="AK651" s="105"/>
      <c r="AL651" s="105"/>
      <c r="AM651" s="105"/>
      <c r="AN651" s="157"/>
      <c r="AO651" s="105"/>
      <c r="AP651" s="105"/>
      <c r="AQ651" s="105"/>
      <c r="AR651" s="105"/>
      <c r="AS651" s="105"/>
      <c r="AT651" s="105"/>
      <c r="AU651" s="105"/>
      <c r="AV651" s="105"/>
      <c r="AW651" s="105"/>
      <c r="AX651" s="105"/>
      <c r="AY651" s="105"/>
      <c r="AZ651" s="105"/>
      <c r="BA651" s="105"/>
      <c r="BB651" s="105"/>
      <c r="BC651" s="105"/>
      <c r="BD651" s="105"/>
      <c r="BE651" s="105"/>
      <c r="BF651" s="105"/>
      <c r="BG651" s="105"/>
      <c r="BH651" s="105"/>
      <c r="BI651" s="105"/>
      <c r="BJ651" s="105"/>
      <c r="BK651" s="105"/>
      <c r="BL651" s="105"/>
      <c r="BM651" s="105"/>
      <c r="BN651" s="105"/>
      <c r="BO651" s="105"/>
      <c r="BP651" s="105"/>
      <c r="BQ651" s="105"/>
      <c r="BR651" s="105"/>
      <c r="BS651" s="105"/>
      <c r="BT651" s="105"/>
      <c r="BU651" s="105"/>
      <c r="BV651" s="105"/>
      <c r="BW651" s="105"/>
      <c r="BX651" s="105"/>
      <c r="BY651" s="105"/>
      <c r="BZ651" s="105"/>
      <c r="CA651" s="158"/>
      <c r="CB651" s="158"/>
      <c r="CC651" s="158"/>
      <c r="CD651" s="158"/>
      <c r="CE651" s="158"/>
      <c r="CF651" s="105"/>
      <c r="CG651" s="156"/>
      <c r="CH651" s="156"/>
      <c r="CI651" s="156"/>
      <c r="CJ651" s="156"/>
      <c r="CK651" s="105"/>
      <c r="CL651" s="156"/>
      <c r="CM651" s="156"/>
      <c r="CN651" s="105"/>
    </row>
    <row r="652" ht="9.0" customHeight="1">
      <c r="A652" s="152">
        <f t="shared" si="22"/>
        <v>1</v>
      </c>
      <c r="B652" s="93"/>
      <c r="C652" s="99"/>
      <c r="D652" s="159"/>
      <c r="E652" s="160"/>
      <c r="F652" s="155"/>
      <c r="G652" s="105"/>
      <c r="H652" s="105"/>
      <c r="I652" s="156"/>
      <c r="J652" s="156"/>
      <c r="K652" s="156"/>
      <c r="L652" s="156"/>
      <c r="M652" s="156"/>
      <c r="N652" s="156"/>
      <c r="O652" s="156"/>
      <c r="P652" s="156"/>
      <c r="Q652" s="156"/>
      <c r="R652" s="156"/>
      <c r="S652" s="156"/>
      <c r="T652" s="156"/>
      <c r="U652" s="157"/>
      <c r="V652" s="105"/>
      <c r="W652" s="156"/>
      <c r="X652" s="156"/>
      <c r="Y652" s="156"/>
      <c r="Z652" s="156"/>
      <c r="AA652" s="156"/>
      <c r="AB652" s="156"/>
      <c r="AC652" s="156"/>
      <c r="AD652" s="156"/>
      <c r="AE652" s="156"/>
      <c r="AF652" s="156"/>
      <c r="AG652" s="156"/>
      <c r="AH652" s="156"/>
      <c r="AI652" s="157"/>
      <c r="AJ652" s="105"/>
      <c r="AK652" s="105"/>
      <c r="AL652" s="105"/>
      <c r="AM652" s="105"/>
      <c r="AN652" s="157"/>
      <c r="AO652" s="105"/>
      <c r="AP652" s="105"/>
      <c r="AQ652" s="105"/>
      <c r="AR652" s="105"/>
      <c r="AS652" s="105"/>
      <c r="AT652" s="105"/>
      <c r="AU652" s="105"/>
      <c r="AV652" s="105"/>
      <c r="AW652" s="105"/>
      <c r="AX652" s="105"/>
      <c r="AY652" s="105"/>
      <c r="AZ652" s="105"/>
      <c r="BA652" s="105"/>
      <c r="BB652" s="105"/>
      <c r="BC652" s="105"/>
      <c r="BD652" s="105"/>
      <c r="BE652" s="105"/>
      <c r="BF652" s="105"/>
      <c r="BG652" s="105"/>
      <c r="BH652" s="105"/>
      <c r="BI652" s="105"/>
      <c r="BJ652" s="105"/>
      <c r="BK652" s="105"/>
      <c r="BL652" s="105"/>
      <c r="BM652" s="105"/>
      <c r="BN652" s="105"/>
      <c r="BO652" s="105"/>
      <c r="BP652" s="105"/>
      <c r="BQ652" s="105"/>
      <c r="BR652" s="105"/>
      <c r="BS652" s="105"/>
      <c r="BT652" s="105"/>
      <c r="BU652" s="105"/>
      <c r="BV652" s="105"/>
      <c r="BW652" s="105"/>
      <c r="BX652" s="105"/>
      <c r="BY652" s="105"/>
      <c r="BZ652" s="105"/>
      <c r="CA652" s="158"/>
      <c r="CB652" s="158"/>
      <c r="CC652" s="105" t="str">
        <f>IF($C652="","",AI652*$F$2)</f>
        <v/>
      </c>
      <c r="CD652" s="105" t="str">
        <f>IF($C652="","",U653*$F$2)</f>
        <v/>
      </c>
      <c r="CE652" s="158"/>
      <c r="CF652" s="105"/>
      <c r="CG652" s="156"/>
      <c r="CH652" s="156"/>
      <c r="CI652" s="156"/>
      <c r="CJ652" s="156"/>
      <c r="CK652" s="105"/>
      <c r="CL652" s="156"/>
      <c r="CM652" s="156"/>
      <c r="CN652" s="105"/>
    </row>
    <row r="653" ht="9.0" customHeight="1">
      <c r="A653" s="152">
        <f t="shared" si="22"/>
        <v>1</v>
      </c>
      <c r="B653" s="93"/>
      <c r="C653" s="99"/>
      <c r="D653" s="159"/>
      <c r="E653" s="160"/>
      <c r="F653" s="155"/>
      <c r="G653" s="105"/>
      <c r="H653" s="105"/>
      <c r="I653" s="156"/>
      <c r="J653" s="156"/>
      <c r="K653" s="156"/>
      <c r="L653" s="156"/>
      <c r="M653" s="156"/>
      <c r="N653" s="156"/>
      <c r="O653" s="156"/>
      <c r="P653" s="156"/>
      <c r="Q653" s="156"/>
      <c r="R653" s="156"/>
      <c r="S653" s="156"/>
      <c r="T653" s="156"/>
      <c r="U653" s="157"/>
      <c r="V653" s="105"/>
      <c r="W653" s="156"/>
      <c r="X653" s="156"/>
      <c r="Y653" s="156"/>
      <c r="Z653" s="156"/>
      <c r="AA653" s="156"/>
      <c r="AB653" s="156"/>
      <c r="AC653" s="156"/>
      <c r="AD653" s="156"/>
      <c r="AE653" s="156"/>
      <c r="AF653" s="156"/>
      <c r="AG653" s="156"/>
      <c r="AH653" s="156"/>
      <c r="AI653" s="157"/>
      <c r="AJ653" s="105"/>
      <c r="AK653" s="105"/>
      <c r="AL653" s="105"/>
      <c r="AM653" s="105"/>
      <c r="AN653" s="157"/>
      <c r="AO653" s="105"/>
      <c r="AP653" s="105"/>
      <c r="AQ653" s="105"/>
      <c r="AR653" s="105"/>
      <c r="AS653" s="105"/>
      <c r="AT653" s="105"/>
      <c r="AU653" s="105"/>
      <c r="AV653" s="105"/>
      <c r="AW653" s="105"/>
      <c r="AX653" s="105"/>
      <c r="AY653" s="105"/>
      <c r="AZ653" s="105"/>
      <c r="BA653" s="105"/>
      <c r="BB653" s="105"/>
      <c r="BC653" s="105"/>
      <c r="BD653" s="105"/>
      <c r="BE653" s="105"/>
      <c r="BF653" s="105"/>
      <c r="BG653" s="105"/>
      <c r="BH653" s="105"/>
      <c r="BI653" s="105"/>
      <c r="BJ653" s="105"/>
      <c r="BK653" s="105"/>
      <c r="BL653" s="105"/>
      <c r="BM653" s="105"/>
      <c r="BN653" s="105"/>
      <c r="BO653" s="105"/>
      <c r="BP653" s="105"/>
      <c r="BQ653" s="105"/>
      <c r="BR653" s="105"/>
      <c r="BS653" s="105"/>
      <c r="BT653" s="105"/>
      <c r="BU653" s="105"/>
      <c r="BV653" s="105"/>
      <c r="BW653" s="105"/>
      <c r="BX653" s="105"/>
      <c r="BY653" s="105"/>
      <c r="BZ653" s="105"/>
      <c r="CA653" s="158"/>
      <c r="CB653" s="158"/>
      <c r="CC653" s="158"/>
      <c r="CD653" s="158"/>
      <c r="CE653" s="158"/>
      <c r="CF653" s="105"/>
      <c r="CG653" s="156"/>
      <c r="CH653" s="156"/>
      <c r="CI653" s="156"/>
      <c r="CJ653" s="156"/>
      <c r="CK653" s="105"/>
      <c r="CL653" s="156"/>
      <c r="CM653" s="156"/>
      <c r="CN653" s="105"/>
    </row>
    <row r="654" ht="9.0" customHeight="1">
      <c r="A654" s="152">
        <f t="shared" si="22"/>
        <v>0</v>
      </c>
      <c r="B654" s="93"/>
      <c r="C654" s="99"/>
      <c r="D654" s="159"/>
      <c r="E654" s="160"/>
      <c r="F654" s="155"/>
      <c r="G654" s="105"/>
      <c r="H654" s="105"/>
      <c r="I654" s="156"/>
      <c r="J654" s="156"/>
      <c r="K654" s="156"/>
      <c r="L654" s="156"/>
      <c r="M654" s="156"/>
      <c r="N654" s="156"/>
      <c r="O654" s="156"/>
      <c r="P654" s="156"/>
      <c r="Q654" s="156"/>
      <c r="R654" s="156"/>
      <c r="S654" s="156"/>
      <c r="T654" s="156"/>
      <c r="U654" s="157"/>
      <c r="V654" s="105"/>
      <c r="W654" s="156"/>
      <c r="X654" s="156"/>
      <c r="Y654" s="156"/>
      <c r="Z654" s="156"/>
      <c r="AA654" s="156"/>
      <c r="AB654" s="156"/>
      <c r="AC654" s="156"/>
      <c r="AD654" s="156"/>
      <c r="AE654" s="156"/>
      <c r="AF654" s="156"/>
      <c r="AG654" s="156"/>
      <c r="AH654" s="156"/>
      <c r="AI654" s="157"/>
      <c r="AJ654" s="105"/>
      <c r="AK654" s="105"/>
      <c r="AL654" s="105"/>
      <c r="AM654" s="105"/>
      <c r="AN654" s="157"/>
      <c r="AO654" s="105"/>
      <c r="AP654" s="105"/>
      <c r="AQ654" s="105"/>
      <c r="AR654" s="105"/>
      <c r="AS654" s="105"/>
      <c r="AT654" s="105"/>
      <c r="AU654" s="105"/>
      <c r="AV654" s="105"/>
      <c r="AW654" s="105"/>
      <c r="AX654" s="105"/>
      <c r="AY654" s="105"/>
      <c r="AZ654" s="105"/>
      <c r="BA654" s="105"/>
      <c r="BB654" s="105"/>
      <c r="BC654" s="105"/>
      <c r="BD654" s="105"/>
      <c r="BE654" s="105"/>
      <c r="BF654" s="105"/>
      <c r="BG654" s="105"/>
      <c r="BH654" s="105"/>
      <c r="BI654" s="105"/>
      <c r="BJ654" s="105"/>
      <c r="BK654" s="105"/>
      <c r="BL654" s="105"/>
      <c r="BM654" s="105"/>
      <c r="BN654" s="105"/>
      <c r="BO654" s="105"/>
      <c r="BP654" s="105"/>
      <c r="BQ654" s="105"/>
      <c r="BR654" s="105"/>
      <c r="BS654" s="105"/>
      <c r="BT654" s="105"/>
      <c r="BU654" s="105"/>
      <c r="BV654" s="105"/>
      <c r="BW654" s="105"/>
      <c r="BX654" s="105"/>
      <c r="BY654" s="105"/>
      <c r="BZ654" s="105"/>
      <c r="CA654" s="158"/>
      <c r="CB654" s="158"/>
      <c r="CC654" s="105" t="str">
        <f>IF($C654="","",AI654*$F$2)</f>
        <v/>
      </c>
      <c r="CD654" s="105" t="str">
        <f>IF($C654="","",U655*$F$2)</f>
        <v/>
      </c>
      <c r="CE654" s="158"/>
      <c r="CF654" s="105"/>
      <c r="CG654" s="156"/>
      <c r="CH654" s="156"/>
      <c r="CI654" s="156"/>
      <c r="CJ654" s="156"/>
      <c r="CK654" s="105"/>
      <c r="CL654" s="156"/>
      <c r="CM654" s="156"/>
      <c r="CN654" s="105"/>
    </row>
    <row r="655" ht="9.0" customHeight="1">
      <c r="A655" s="152">
        <f t="shared" si="22"/>
        <v>0</v>
      </c>
      <c r="B655" s="93"/>
      <c r="C655" s="99"/>
      <c r="D655" s="159"/>
      <c r="E655" s="160"/>
      <c r="F655" s="155"/>
      <c r="G655" s="105"/>
      <c r="H655" s="105"/>
      <c r="I655" s="156"/>
      <c r="J655" s="156"/>
      <c r="K655" s="156"/>
      <c r="L655" s="156"/>
      <c r="M655" s="156"/>
      <c r="N655" s="156"/>
      <c r="O655" s="156"/>
      <c r="P655" s="156"/>
      <c r="Q655" s="156"/>
      <c r="R655" s="156"/>
      <c r="S655" s="156"/>
      <c r="T655" s="156"/>
      <c r="U655" s="157"/>
      <c r="V655" s="105"/>
      <c r="W655" s="156"/>
      <c r="X655" s="156"/>
      <c r="Y655" s="156"/>
      <c r="Z655" s="156"/>
      <c r="AA655" s="156"/>
      <c r="AB655" s="156"/>
      <c r="AC655" s="156"/>
      <c r="AD655" s="156"/>
      <c r="AE655" s="156"/>
      <c r="AF655" s="156"/>
      <c r="AG655" s="156"/>
      <c r="AH655" s="156"/>
      <c r="AI655" s="157"/>
      <c r="AJ655" s="105"/>
      <c r="AK655" s="105"/>
      <c r="AL655" s="105"/>
      <c r="AM655" s="105"/>
      <c r="AN655" s="157"/>
      <c r="AO655" s="105"/>
      <c r="AP655" s="105"/>
      <c r="AQ655" s="105"/>
      <c r="AR655" s="105"/>
      <c r="AS655" s="105"/>
      <c r="AT655" s="105"/>
      <c r="AU655" s="105"/>
      <c r="AV655" s="105"/>
      <c r="AW655" s="105"/>
      <c r="AX655" s="105"/>
      <c r="AY655" s="105"/>
      <c r="AZ655" s="105"/>
      <c r="BA655" s="105"/>
      <c r="BB655" s="105"/>
      <c r="BC655" s="105"/>
      <c r="BD655" s="105"/>
      <c r="BE655" s="105"/>
      <c r="BF655" s="105"/>
      <c r="BG655" s="105"/>
      <c r="BH655" s="105"/>
      <c r="BI655" s="105"/>
      <c r="BJ655" s="105"/>
      <c r="BK655" s="105"/>
      <c r="BL655" s="105"/>
      <c r="BM655" s="105"/>
      <c r="BN655" s="105"/>
      <c r="BO655" s="105"/>
      <c r="BP655" s="105"/>
      <c r="BQ655" s="105"/>
      <c r="BR655" s="105"/>
      <c r="BS655" s="105"/>
      <c r="BT655" s="105"/>
      <c r="BU655" s="105"/>
      <c r="BV655" s="105"/>
      <c r="BW655" s="105"/>
      <c r="BX655" s="105"/>
      <c r="BY655" s="105"/>
      <c r="BZ655" s="105"/>
      <c r="CA655" s="158"/>
      <c r="CB655" s="158"/>
      <c r="CC655" s="158"/>
      <c r="CD655" s="158"/>
      <c r="CE655" s="158"/>
      <c r="CF655" s="105"/>
      <c r="CG655" s="156"/>
      <c r="CH655" s="156"/>
      <c r="CI655" s="156"/>
      <c r="CJ655" s="156"/>
      <c r="CK655" s="105"/>
      <c r="CL655" s="156"/>
      <c r="CM655" s="156"/>
      <c r="CN655" s="105"/>
    </row>
    <row r="656" ht="9.0" customHeight="1">
      <c r="A656" s="152">
        <f t="shared" si="22"/>
        <v>1</v>
      </c>
      <c r="B656" s="93"/>
      <c r="C656" s="99"/>
      <c r="D656" s="159"/>
      <c r="E656" s="160"/>
      <c r="F656" s="155"/>
      <c r="G656" s="105"/>
      <c r="H656" s="105"/>
      <c r="I656" s="156"/>
      <c r="J656" s="156"/>
      <c r="K656" s="156"/>
      <c r="L656" s="156"/>
      <c r="M656" s="156"/>
      <c r="N656" s="156"/>
      <c r="O656" s="156"/>
      <c r="P656" s="156"/>
      <c r="Q656" s="156"/>
      <c r="R656" s="156"/>
      <c r="S656" s="156"/>
      <c r="T656" s="156"/>
      <c r="U656" s="157"/>
      <c r="V656" s="105"/>
      <c r="W656" s="156"/>
      <c r="X656" s="156"/>
      <c r="Y656" s="156"/>
      <c r="Z656" s="156"/>
      <c r="AA656" s="156"/>
      <c r="AB656" s="156"/>
      <c r="AC656" s="156"/>
      <c r="AD656" s="156"/>
      <c r="AE656" s="156"/>
      <c r="AF656" s="156"/>
      <c r="AG656" s="156"/>
      <c r="AH656" s="156"/>
      <c r="AI656" s="157"/>
      <c r="AJ656" s="105"/>
      <c r="AK656" s="105"/>
      <c r="AL656" s="105"/>
      <c r="AM656" s="105"/>
      <c r="AN656" s="157"/>
      <c r="AO656" s="105"/>
      <c r="AP656" s="105"/>
      <c r="AQ656" s="105"/>
      <c r="AR656" s="105"/>
      <c r="AS656" s="105"/>
      <c r="AT656" s="105"/>
      <c r="AU656" s="105"/>
      <c r="AV656" s="105"/>
      <c r="AW656" s="105"/>
      <c r="AX656" s="105"/>
      <c r="AY656" s="105"/>
      <c r="AZ656" s="105"/>
      <c r="BA656" s="105"/>
      <c r="BB656" s="105"/>
      <c r="BC656" s="105"/>
      <c r="BD656" s="105"/>
      <c r="BE656" s="105"/>
      <c r="BF656" s="105"/>
      <c r="BG656" s="105"/>
      <c r="BH656" s="105"/>
      <c r="BI656" s="105"/>
      <c r="BJ656" s="105"/>
      <c r="BK656" s="105"/>
      <c r="BL656" s="105"/>
      <c r="BM656" s="105"/>
      <c r="BN656" s="105"/>
      <c r="BO656" s="105"/>
      <c r="BP656" s="105"/>
      <c r="BQ656" s="105"/>
      <c r="BR656" s="105"/>
      <c r="BS656" s="105"/>
      <c r="BT656" s="105"/>
      <c r="BU656" s="105"/>
      <c r="BV656" s="105"/>
      <c r="BW656" s="105"/>
      <c r="BX656" s="105"/>
      <c r="BY656" s="105"/>
      <c r="BZ656" s="105"/>
      <c r="CA656" s="158"/>
      <c r="CB656" s="158"/>
      <c r="CC656" s="105" t="str">
        <f>IF($C656="","",AI656*$F$2)</f>
        <v/>
      </c>
      <c r="CD656" s="105" t="str">
        <f>IF($C656="","",U657*$F$2)</f>
        <v/>
      </c>
      <c r="CE656" s="158"/>
      <c r="CF656" s="105"/>
      <c r="CG656" s="156"/>
      <c r="CH656" s="156"/>
      <c r="CI656" s="156"/>
      <c r="CJ656" s="156"/>
      <c r="CK656" s="105"/>
      <c r="CL656" s="156"/>
      <c r="CM656" s="156"/>
      <c r="CN656" s="105"/>
    </row>
    <row r="657" ht="9.0" customHeight="1">
      <c r="A657" s="152">
        <f t="shared" si="22"/>
        <v>1</v>
      </c>
      <c r="B657" s="93"/>
      <c r="C657" s="99"/>
      <c r="D657" s="159"/>
      <c r="E657" s="160"/>
      <c r="F657" s="155"/>
      <c r="G657" s="105"/>
      <c r="H657" s="105"/>
      <c r="I657" s="156"/>
      <c r="J657" s="156"/>
      <c r="K657" s="156"/>
      <c r="L657" s="156"/>
      <c r="M657" s="156"/>
      <c r="N657" s="156"/>
      <c r="O657" s="156"/>
      <c r="P657" s="156"/>
      <c r="Q657" s="156"/>
      <c r="R657" s="156"/>
      <c r="S657" s="156"/>
      <c r="T657" s="156"/>
      <c r="U657" s="157"/>
      <c r="V657" s="105"/>
      <c r="W657" s="156"/>
      <c r="X657" s="156"/>
      <c r="Y657" s="156"/>
      <c r="Z657" s="156"/>
      <c r="AA657" s="156"/>
      <c r="AB657" s="156"/>
      <c r="AC657" s="156"/>
      <c r="AD657" s="156"/>
      <c r="AE657" s="156"/>
      <c r="AF657" s="156"/>
      <c r="AG657" s="156"/>
      <c r="AH657" s="156"/>
      <c r="AI657" s="157"/>
      <c r="AJ657" s="105"/>
      <c r="AK657" s="105"/>
      <c r="AL657" s="105"/>
      <c r="AM657" s="105"/>
      <c r="AN657" s="157"/>
      <c r="AO657" s="105"/>
      <c r="AP657" s="105"/>
      <c r="AQ657" s="105"/>
      <c r="AR657" s="105"/>
      <c r="AS657" s="105"/>
      <c r="AT657" s="105"/>
      <c r="AU657" s="105"/>
      <c r="AV657" s="105"/>
      <c r="AW657" s="105"/>
      <c r="AX657" s="105"/>
      <c r="AY657" s="105"/>
      <c r="AZ657" s="105"/>
      <c r="BA657" s="105"/>
      <c r="BB657" s="105"/>
      <c r="BC657" s="105"/>
      <c r="BD657" s="105"/>
      <c r="BE657" s="105"/>
      <c r="BF657" s="105"/>
      <c r="BG657" s="105"/>
      <c r="BH657" s="105"/>
      <c r="BI657" s="105"/>
      <c r="BJ657" s="105"/>
      <c r="BK657" s="105"/>
      <c r="BL657" s="105"/>
      <c r="BM657" s="105"/>
      <c r="BN657" s="105"/>
      <c r="BO657" s="105"/>
      <c r="BP657" s="105"/>
      <c r="BQ657" s="105"/>
      <c r="BR657" s="105"/>
      <c r="BS657" s="105"/>
      <c r="BT657" s="105"/>
      <c r="BU657" s="105"/>
      <c r="BV657" s="105"/>
      <c r="BW657" s="105"/>
      <c r="BX657" s="105"/>
      <c r="BY657" s="105"/>
      <c r="BZ657" s="105"/>
      <c r="CA657" s="158"/>
      <c r="CB657" s="158"/>
      <c r="CC657" s="158"/>
      <c r="CD657" s="158"/>
      <c r="CE657" s="158"/>
      <c r="CF657" s="105"/>
      <c r="CG657" s="156"/>
      <c r="CH657" s="156"/>
      <c r="CI657" s="156"/>
      <c r="CJ657" s="156"/>
      <c r="CK657" s="105"/>
      <c r="CL657" s="156"/>
      <c r="CM657" s="156"/>
      <c r="CN657" s="105"/>
    </row>
    <row r="658" ht="9.0" customHeight="1">
      <c r="A658" s="152">
        <f t="shared" si="22"/>
        <v>0</v>
      </c>
      <c r="B658" s="93"/>
      <c r="C658" s="99"/>
      <c r="D658" s="159"/>
      <c r="E658" s="160"/>
      <c r="F658" s="155"/>
      <c r="G658" s="105"/>
      <c r="H658" s="105"/>
      <c r="I658" s="156"/>
      <c r="J658" s="156"/>
      <c r="K658" s="156"/>
      <c r="L658" s="156"/>
      <c r="M658" s="156"/>
      <c r="N658" s="156"/>
      <c r="O658" s="156"/>
      <c r="P658" s="156"/>
      <c r="Q658" s="156"/>
      <c r="R658" s="156"/>
      <c r="S658" s="156"/>
      <c r="T658" s="156"/>
      <c r="U658" s="157"/>
      <c r="V658" s="105"/>
      <c r="W658" s="156"/>
      <c r="X658" s="156"/>
      <c r="Y658" s="156"/>
      <c r="Z658" s="156"/>
      <c r="AA658" s="156"/>
      <c r="AB658" s="156"/>
      <c r="AC658" s="156"/>
      <c r="AD658" s="156"/>
      <c r="AE658" s="156"/>
      <c r="AF658" s="156"/>
      <c r="AG658" s="156"/>
      <c r="AH658" s="156"/>
      <c r="AI658" s="157"/>
      <c r="AJ658" s="105"/>
      <c r="AK658" s="105"/>
      <c r="AL658" s="105"/>
      <c r="AM658" s="105"/>
      <c r="AN658" s="157"/>
      <c r="AO658" s="105"/>
      <c r="AP658" s="105"/>
      <c r="AQ658" s="105"/>
      <c r="AR658" s="105"/>
      <c r="AS658" s="105"/>
      <c r="AT658" s="105"/>
      <c r="AU658" s="105"/>
      <c r="AV658" s="105"/>
      <c r="AW658" s="105"/>
      <c r="AX658" s="105"/>
      <c r="AY658" s="105"/>
      <c r="AZ658" s="105"/>
      <c r="BA658" s="105"/>
      <c r="BB658" s="105"/>
      <c r="BC658" s="105"/>
      <c r="BD658" s="105"/>
      <c r="BE658" s="105"/>
      <c r="BF658" s="105"/>
      <c r="BG658" s="105"/>
      <c r="BH658" s="105"/>
      <c r="BI658" s="105"/>
      <c r="BJ658" s="105"/>
      <c r="BK658" s="105"/>
      <c r="BL658" s="105"/>
      <c r="BM658" s="105"/>
      <c r="BN658" s="105"/>
      <c r="BO658" s="105"/>
      <c r="BP658" s="105"/>
      <c r="BQ658" s="105"/>
      <c r="BR658" s="105"/>
      <c r="BS658" s="105"/>
      <c r="BT658" s="105"/>
      <c r="BU658" s="105"/>
      <c r="BV658" s="105"/>
      <c r="BW658" s="105"/>
      <c r="BX658" s="105"/>
      <c r="BY658" s="105"/>
      <c r="BZ658" s="105"/>
      <c r="CA658" s="158"/>
      <c r="CB658" s="158"/>
      <c r="CC658" s="105" t="str">
        <f>IF($C658="","",AI658*$F$2)</f>
        <v/>
      </c>
      <c r="CD658" s="105" t="str">
        <f>IF($C658="","",U659*$F$2)</f>
        <v/>
      </c>
      <c r="CE658" s="158"/>
      <c r="CF658" s="105"/>
      <c r="CG658" s="156"/>
      <c r="CH658" s="156"/>
      <c r="CI658" s="156"/>
      <c r="CJ658" s="156"/>
      <c r="CK658" s="105"/>
      <c r="CL658" s="156"/>
      <c r="CM658" s="156"/>
      <c r="CN658" s="105"/>
    </row>
    <row r="659" ht="9.0" customHeight="1">
      <c r="A659" s="152">
        <f t="shared" si="22"/>
        <v>0</v>
      </c>
      <c r="B659" s="93"/>
      <c r="C659" s="99"/>
      <c r="D659" s="159"/>
      <c r="E659" s="160"/>
      <c r="F659" s="155"/>
      <c r="G659" s="105"/>
      <c r="H659" s="105"/>
      <c r="I659" s="156"/>
      <c r="J659" s="156"/>
      <c r="K659" s="156"/>
      <c r="L659" s="156"/>
      <c r="M659" s="156"/>
      <c r="N659" s="156"/>
      <c r="O659" s="156"/>
      <c r="P659" s="156"/>
      <c r="Q659" s="156"/>
      <c r="R659" s="156"/>
      <c r="S659" s="156"/>
      <c r="T659" s="156"/>
      <c r="U659" s="157"/>
      <c r="V659" s="105"/>
      <c r="W659" s="156"/>
      <c r="X659" s="156"/>
      <c r="Y659" s="156"/>
      <c r="Z659" s="156"/>
      <c r="AA659" s="156"/>
      <c r="AB659" s="156"/>
      <c r="AC659" s="156"/>
      <c r="AD659" s="156"/>
      <c r="AE659" s="156"/>
      <c r="AF659" s="156"/>
      <c r="AG659" s="156"/>
      <c r="AH659" s="156"/>
      <c r="AI659" s="157"/>
      <c r="AJ659" s="105"/>
      <c r="AK659" s="105"/>
      <c r="AL659" s="105"/>
      <c r="AM659" s="105"/>
      <c r="AN659" s="157"/>
      <c r="AO659" s="105"/>
      <c r="AP659" s="105"/>
      <c r="AQ659" s="105"/>
      <c r="AR659" s="105"/>
      <c r="AS659" s="105"/>
      <c r="AT659" s="105"/>
      <c r="AU659" s="105"/>
      <c r="AV659" s="105"/>
      <c r="AW659" s="105"/>
      <c r="AX659" s="105"/>
      <c r="AY659" s="105"/>
      <c r="AZ659" s="105"/>
      <c r="BA659" s="105"/>
      <c r="BB659" s="105"/>
      <c r="BC659" s="105"/>
      <c r="BD659" s="105"/>
      <c r="BE659" s="105"/>
      <c r="BF659" s="105"/>
      <c r="BG659" s="105"/>
      <c r="BH659" s="105"/>
      <c r="BI659" s="105"/>
      <c r="BJ659" s="105"/>
      <c r="BK659" s="105"/>
      <c r="BL659" s="105"/>
      <c r="BM659" s="105"/>
      <c r="BN659" s="105"/>
      <c r="BO659" s="105"/>
      <c r="BP659" s="105"/>
      <c r="BQ659" s="105"/>
      <c r="BR659" s="105"/>
      <c r="BS659" s="105"/>
      <c r="BT659" s="105"/>
      <c r="BU659" s="105"/>
      <c r="BV659" s="105"/>
      <c r="BW659" s="105"/>
      <c r="BX659" s="105"/>
      <c r="BY659" s="105"/>
      <c r="BZ659" s="105"/>
      <c r="CA659" s="158"/>
      <c r="CB659" s="158"/>
      <c r="CC659" s="158"/>
      <c r="CD659" s="158"/>
      <c r="CE659" s="158"/>
      <c r="CF659" s="105"/>
      <c r="CG659" s="156"/>
      <c r="CH659" s="156"/>
      <c r="CI659" s="156"/>
      <c r="CJ659" s="156"/>
      <c r="CK659" s="105"/>
      <c r="CL659" s="156"/>
      <c r="CM659" s="156"/>
      <c r="CN659" s="105"/>
    </row>
    <row r="660" ht="9.0" customHeight="1">
      <c r="A660" s="152">
        <f t="shared" si="22"/>
        <v>1</v>
      </c>
      <c r="B660" s="93"/>
      <c r="C660" s="99"/>
      <c r="D660" s="159"/>
      <c r="E660" s="160"/>
      <c r="F660" s="155"/>
      <c r="G660" s="105"/>
      <c r="H660" s="105"/>
      <c r="I660" s="156"/>
      <c r="J660" s="156"/>
      <c r="K660" s="156"/>
      <c r="L660" s="156"/>
      <c r="M660" s="156"/>
      <c r="N660" s="156"/>
      <c r="O660" s="156"/>
      <c r="P660" s="156"/>
      <c r="Q660" s="156"/>
      <c r="R660" s="156"/>
      <c r="S660" s="156"/>
      <c r="T660" s="156"/>
      <c r="U660" s="157"/>
      <c r="V660" s="105"/>
      <c r="W660" s="156"/>
      <c r="X660" s="156"/>
      <c r="Y660" s="156"/>
      <c r="Z660" s="156"/>
      <c r="AA660" s="156"/>
      <c r="AB660" s="156"/>
      <c r="AC660" s="156"/>
      <c r="AD660" s="156"/>
      <c r="AE660" s="156"/>
      <c r="AF660" s="156"/>
      <c r="AG660" s="156"/>
      <c r="AH660" s="156"/>
      <c r="AI660" s="157"/>
      <c r="AJ660" s="105"/>
      <c r="AK660" s="105"/>
      <c r="AL660" s="105"/>
      <c r="AM660" s="105"/>
      <c r="AN660" s="157"/>
      <c r="AO660" s="105"/>
      <c r="AP660" s="105"/>
      <c r="AQ660" s="105"/>
      <c r="AR660" s="105"/>
      <c r="AS660" s="105"/>
      <c r="AT660" s="105"/>
      <c r="AU660" s="105"/>
      <c r="AV660" s="105"/>
      <c r="AW660" s="105"/>
      <c r="AX660" s="105"/>
      <c r="AY660" s="105"/>
      <c r="AZ660" s="105"/>
      <c r="BA660" s="105"/>
      <c r="BB660" s="105"/>
      <c r="BC660" s="105"/>
      <c r="BD660" s="105"/>
      <c r="BE660" s="105"/>
      <c r="BF660" s="105"/>
      <c r="BG660" s="105"/>
      <c r="BH660" s="105"/>
      <c r="BI660" s="105"/>
      <c r="BJ660" s="105"/>
      <c r="BK660" s="105"/>
      <c r="BL660" s="105"/>
      <c r="BM660" s="105"/>
      <c r="BN660" s="105"/>
      <c r="BO660" s="105"/>
      <c r="BP660" s="105"/>
      <c r="BQ660" s="105"/>
      <c r="BR660" s="105"/>
      <c r="BS660" s="105"/>
      <c r="BT660" s="105"/>
      <c r="BU660" s="105"/>
      <c r="BV660" s="105"/>
      <c r="BW660" s="105"/>
      <c r="BX660" s="105"/>
      <c r="BY660" s="105"/>
      <c r="BZ660" s="105"/>
      <c r="CA660" s="158"/>
      <c r="CB660" s="158"/>
      <c r="CC660" s="105" t="str">
        <f>IF($C660="","",AI660*$F$2)</f>
        <v/>
      </c>
      <c r="CD660" s="105" t="str">
        <f>IF($C660="","",U661*$F$2)</f>
        <v/>
      </c>
      <c r="CE660" s="158"/>
      <c r="CF660" s="105"/>
      <c r="CG660" s="156"/>
      <c r="CH660" s="156"/>
      <c r="CI660" s="156"/>
      <c r="CJ660" s="156"/>
      <c r="CK660" s="105"/>
      <c r="CL660" s="156"/>
      <c r="CM660" s="156"/>
      <c r="CN660" s="105"/>
    </row>
    <row r="661" ht="9.0" customHeight="1">
      <c r="A661" s="152">
        <f t="shared" si="22"/>
        <v>1</v>
      </c>
      <c r="B661" s="93"/>
      <c r="C661" s="99"/>
      <c r="D661" s="159"/>
      <c r="E661" s="160"/>
      <c r="F661" s="155"/>
      <c r="G661" s="105"/>
      <c r="H661" s="105"/>
      <c r="I661" s="156"/>
      <c r="J661" s="156"/>
      <c r="K661" s="156"/>
      <c r="L661" s="156"/>
      <c r="M661" s="156"/>
      <c r="N661" s="156"/>
      <c r="O661" s="156"/>
      <c r="P661" s="156"/>
      <c r="Q661" s="156"/>
      <c r="R661" s="156"/>
      <c r="S661" s="156"/>
      <c r="T661" s="156"/>
      <c r="U661" s="157"/>
      <c r="V661" s="105"/>
      <c r="W661" s="156"/>
      <c r="X661" s="156"/>
      <c r="Y661" s="156"/>
      <c r="Z661" s="156"/>
      <c r="AA661" s="156"/>
      <c r="AB661" s="156"/>
      <c r="AC661" s="156"/>
      <c r="AD661" s="156"/>
      <c r="AE661" s="156"/>
      <c r="AF661" s="156"/>
      <c r="AG661" s="156"/>
      <c r="AH661" s="156"/>
      <c r="AI661" s="157"/>
      <c r="AJ661" s="105"/>
      <c r="AK661" s="105"/>
      <c r="AL661" s="105"/>
      <c r="AM661" s="105"/>
      <c r="AN661" s="157"/>
      <c r="AO661" s="105"/>
      <c r="AP661" s="105"/>
      <c r="AQ661" s="105"/>
      <c r="AR661" s="105"/>
      <c r="AS661" s="105"/>
      <c r="AT661" s="105"/>
      <c r="AU661" s="105"/>
      <c r="AV661" s="105"/>
      <c r="AW661" s="105"/>
      <c r="AX661" s="105"/>
      <c r="AY661" s="105"/>
      <c r="AZ661" s="105"/>
      <c r="BA661" s="105"/>
      <c r="BB661" s="105"/>
      <c r="BC661" s="105"/>
      <c r="BD661" s="105"/>
      <c r="BE661" s="105"/>
      <c r="BF661" s="105"/>
      <c r="BG661" s="105"/>
      <c r="BH661" s="105"/>
      <c r="BI661" s="105"/>
      <c r="BJ661" s="105"/>
      <c r="BK661" s="105"/>
      <c r="BL661" s="105"/>
      <c r="BM661" s="105"/>
      <c r="BN661" s="105"/>
      <c r="BO661" s="105"/>
      <c r="BP661" s="105"/>
      <c r="BQ661" s="105"/>
      <c r="BR661" s="105"/>
      <c r="BS661" s="105"/>
      <c r="BT661" s="105"/>
      <c r="BU661" s="105"/>
      <c r="BV661" s="105"/>
      <c r="BW661" s="105"/>
      <c r="BX661" s="105"/>
      <c r="BY661" s="105"/>
      <c r="BZ661" s="105"/>
      <c r="CA661" s="158"/>
      <c r="CB661" s="158"/>
      <c r="CC661" s="158"/>
      <c r="CD661" s="158"/>
      <c r="CE661" s="158"/>
      <c r="CF661" s="105"/>
      <c r="CG661" s="156"/>
      <c r="CH661" s="156"/>
      <c r="CI661" s="156"/>
      <c r="CJ661" s="156"/>
      <c r="CK661" s="105"/>
      <c r="CL661" s="156"/>
      <c r="CM661" s="156"/>
      <c r="CN661" s="105"/>
    </row>
    <row r="662" ht="9.0" customHeight="1">
      <c r="A662" s="152">
        <f t="shared" si="22"/>
        <v>0</v>
      </c>
      <c r="B662" s="93"/>
      <c r="C662" s="99"/>
      <c r="D662" s="159"/>
      <c r="E662" s="160"/>
      <c r="F662" s="155"/>
      <c r="G662" s="105"/>
      <c r="H662" s="105"/>
      <c r="I662" s="156"/>
      <c r="J662" s="156"/>
      <c r="K662" s="156"/>
      <c r="L662" s="156"/>
      <c r="M662" s="156"/>
      <c r="N662" s="156"/>
      <c r="O662" s="156"/>
      <c r="P662" s="156"/>
      <c r="Q662" s="156"/>
      <c r="R662" s="156"/>
      <c r="S662" s="156"/>
      <c r="T662" s="156"/>
      <c r="U662" s="157"/>
      <c r="V662" s="105"/>
      <c r="W662" s="156"/>
      <c r="X662" s="156"/>
      <c r="Y662" s="156"/>
      <c r="Z662" s="156"/>
      <c r="AA662" s="156"/>
      <c r="AB662" s="156"/>
      <c r="AC662" s="156"/>
      <c r="AD662" s="156"/>
      <c r="AE662" s="156"/>
      <c r="AF662" s="156"/>
      <c r="AG662" s="156"/>
      <c r="AH662" s="156"/>
      <c r="AI662" s="157"/>
      <c r="AJ662" s="105"/>
      <c r="AK662" s="105"/>
      <c r="AL662" s="105"/>
      <c r="AM662" s="105"/>
      <c r="AN662" s="157"/>
      <c r="AO662" s="105"/>
      <c r="AP662" s="105"/>
      <c r="AQ662" s="105"/>
      <c r="AR662" s="105"/>
      <c r="AS662" s="105"/>
      <c r="AT662" s="105"/>
      <c r="AU662" s="105"/>
      <c r="AV662" s="105"/>
      <c r="AW662" s="105"/>
      <c r="AX662" s="105"/>
      <c r="AY662" s="105"/>
      <c r="AZ662" s="105"/>
      <c r="BA662" s="105"/>
      <c r="BB662" s="105"/>
      <c r="BC662" s="105"/>
      <c r="BD662" s="105"/>
      <c r="BE662" s="105"/>
      <c r="BF662" s="105"/>
      <c r="BG662" s="105"/>
      <c r="BH662" s="105"/>
      <c r="BI662" s="105"/>
      <c r="BJ662" s="105"/>
      <c r="BK662" s="105"/>
      <c r="BL662" s="105"/>
      <c r="BM662" s="105"/>
      <c r="BN662" s="105"/>
      <c r="BO662" s="105"/>
      <c r="BP662" s="105"/>
      <c r="BQ662" s="105"/>
      <c r="BR662" s="105"/>
      <c r="BS662" s="105"/>
      <c r="BT662" s="105"/>
      <c r="BU662" s="105"/>
      <c r="BV662" s="105"/>
      <c r="BW662" s="105"/>
      <c r="BX662" s="105"/>
      <c r="BY662" s="105"/>
      <c r="BZ662" s="105"/>
      <c r="CA662" s="158"/>
      <c r="CB662" s="158"/>
      <c r="CC662" s="105" t="str">
        <f>IF($C662="","",AI662*$F$2)</f>
        <v/>
      </c>
      <c r="CD662" s="105" t="str">
        <f>IF($C662="","",U663*$F$2)</f>
        <v/>
      </c>
      <c r="CE662" s="158"/>
      <c r="CF662" s="105"/>
      <c r="CG662" s="156"/>
      <c r="CH662" s="156"/>
      <c r="CI662" s="156"/>
      <c r="CJ662" s="156"/>
      <c r="CK662" s="105"/>
      <c r="CL662" s="156"/>
      <c r="CM662" s="156"/>
      <c r="CN662" s="105"/>
    </row>
    <row r="663" ht="9.0" customHeight="1">
      <c r="A663" s="152">
        <f t="shared" si="22"/>
        <v>0</v>
      </c>
      <c r="B663" s="93"/>
      <c r="C663" s="99"/>
      <c r="D663" s="159"/>
      <c r="E663" s="160"/>
      <c r="F663" s="155"/>
      <c r="G663" s="105"/>
      <c r="H663" s="105"/>
      <c r="I663" s="156"/>
      <c r="J663" s="156"/>
      <c r="K663" s="156"/>
      <c r="L663" s="156"/>
      <c r="M663" s="156"/>
      <c r="N663" s="156"/>
      <c r="O663" s="156"/>
      <c r="P663" s="156"/>
      <c r="Q663" s="156"/>
      <c r="R663" s="156"/>
      <c r="S663" s="156"/>
      <c r="T663" s="156"/>
      <c r="U663" s="157"/>
      <c r="V663" s="105"/>
      <c r="W663" s="156"/>
      <c r="X663" s="156"/>
      <c r="Y663" s="156"/>
      <c r="Z663" s="156"/>
      <c r="AA663" s="156"/>
      <c r="AB663" s="156"/>
      <c r="AC663" s="156"/>
      <c r="AD663" s="156"/>
      <c r="AE663" s="156"/>
      <c r="AF663" s="156"/>
      <c r="AG663" s="156"/>
      <c r="AH663" s="156"/>
      <c r="AI663" s="157"/>
      <c r="AJ663" s="105"/>
      <c r="AK663" s="105"/>
      <c r="AL663" s="105"/>
      <c r="AM663" s="105"/>
      <c r="AN663" s="157"/>
      <c r="AO663" s="105"/>
      <c r="AP663" s="105"/>
      <c r="AQ663" s="105"/>
      <c r="AR663" s="105"/>
      <c r="AS663" s="105"/>
      <c r="AT663" s="105"/>
      <c r="AU663" s="105"/>
      <c r="AV663" s="105"/>
      <c r="AW663" s="105"/>
      <c r="AX663" s="105"/>
      <c r="AY663" s="105"/>
      <c r="AZ663" s="105"/>
      <c r="BA663" s="105"/>
      <c r="BB663" s="105"/>
      <c r="BC663" s="105"/>
      <c r="BD663" s="105"/>
      <c r="BE663" s="105"/>
      <c r="BF663" s="105"/>
      <c r="BG663" s="105"/>
      <c r="BH663" s="105"/>
      <c r="BI663" s="105"/>
      <c r="BJ663" s="105"/>
      <c r="BK663" s="105"/>
      <c r="BL663" s="105"/>
      <c r="BM663" s="105"/>
      <c r="BN663" s="105"/>
      <c r="BO663" s="105"/>
      <c r="BP663" s="105"/>
      <c r="BQ663" s="105"/>
      <c r="BR663" s="105"/>
      <c r="BS663" s="105"/>
      <c r="BT663" s="105"/>
      <c r="BU663" s="105"/>
      <c r="BV663" s="105"/>
      <c r="BW663" s="105"/>
      <c r="BX663" s="105"/>
      <c r="BY663" s="105"/>
      <c r="BZ663" s="105"/>
      <c r="CA663" s="158"/>
      <c r="CB663" s="158"/>
      <c r="CC663" s="158"/>
      <c r="CD663" s="158"/>
      <c r="CE663" s="158"/>
      <c r="CF663" s="105"/>
      <c r="CG663" s="156"/>
      <c r="CH663" s="156"/>
      <c r="CI663" s="156"/>
      <c r="CJ663" s="156"/>
      <c r="CK663" s="105"/>
      <c r="CL663" s="156"/>
      <c r="CM663" s="156"/>
      <c r="CN663" s="105"/>
    </row>
    <row r="664" ht="9.0" customHeight="1">
      <c r="A664" s="152">
        <f t="shared" si="22"/>
        <v>1</v>
      </c>
      <c r="B664" s="93"/>
      <c r="C664" s="99"/>
      <c r="D664" s="159"/>
      <c r="E664" s="160"/>
      <c r="F664" s="155"/>
      <c r="G664" s="105"/>
      <c r="H664" s="105"/>
      <c r="I664" s="156"/>
      <c r="J664" s="156"/>
      <c r="K664" s="156"/>
      <c r="L664" s="156"/>
      <c r="M664" s="156"/>
      <c r="N664" s="156"/>
      <c r="O664" s="156"/>
      <c r="P664" s="156"/>
      <c r="Q664" s="156"/>
      <c r="R664" s="156"/>
      <c r="S664" s="156"/>
      <c r="T664" s="156"/>
      <c r="U664" s="157"/>
      <c r="V664" s="105"/>
      <c r="W664" s="156"/>
      <c r="X664" s="156"/>
      <c r="Y664" s="156"/>
      <c r="Z664" s="156"/>
      <c r="AA664" s="156"/>
      <c r="AB664" s="156"/>
      <c r="AC664" s="156"/>
      <c r="AD664" s="156"/>
      <c r="AE664" s="156"/>
      <c r="AF664" s="156"/>
      <c r="AG664" s="156"/>
      <c r="AH664" s="156"/>
      <c r="AI664" s="157"/>
      <c r="AJ664" s="105"/>
      <c r="AK664" s="105"/>
      <c r="AL664" s="105"/>
      <c r="AM664" s="105"/>
      <c r="AN664" s="157"/>
      <c r="AO664" s="105"/>
      <c r="AP664" s="105"/>
      <c r="AQ664" s="105"/>
      <c r="AR664" s="105"/>
      <c r="AS664" s="105"/>
      <c r="AT664" s="105"/>
      <c r="AU664" s="105"/>
      <c r="AV664" s="105"/>
      <c r="AW664" s="105"/>
      <c r="AX664" s="105"/>
      <c r="AY664" s="105"/>
      <c r="AZ664" s="105"/>
      <c r="BA664" s="105"/>
      <c r="BB664" s="105"/>
      <c r="BC664" s="105"/>
      <c r="BD664" s="105"/>
      <c r="BE664" s="105"/>
      <c r="BF664" s="105"/>
      <c r="BG664" s="105"/>
      <c r="BH664" s="105"/>
      <c r="BI664" s="105"/>
      <c r="BJ664" s="105"/>
      <c r="BK664" s="105"/>
      <c r="BL664" s="105"/>
      <c r="BM664" s="105"/>
      <c r="BN664" s="105"/>
      <c r="BO664" s="105"/>
      <c r="BP664" s="105"/>
      <c r="BQ664" s="105"/>
      <c r="BR664" s="105"/>
      <c r="BS664" s="105"/>
      <c r="BT664" s="105"/>
      <c r="BU664" s="105"/>
      <c r="BV664" s="105"/>
      <c r="BW664" s="105"/>
      <c r="BX664" s="105"/>
      <c r="BY664" s="105"/>
      <c r="BZ664" s="105"/>
      <c r="CA664" s="158"/>
      <c r="CB664" s="158"/>
      <c r="CC664" s="105" t="str">
        <f>IF($C664="","",AI664*$F$2)</f>
        <v/>
      </c>
      <c r="CD664" s="105" t="str">
        <f>IF($C664="","",U665*$F$2)</f>
        <v/>
      </c>
      <c r="CE664" s="158"/>
      <c r="CF664" s="105"/>
      <c r="CG664" s="156"/>
      <c r="CH664" s="156"/>
      <c r="CI664" s="156"/>
      <c r="CJ664" s="156"/>
      <c r="CK664" s="105"/>
      <c r="CL664" s="156"/>
      <c r="CM664" s="156"/>
      <c r="CN664" s="105"/>
    </row>
    <row r="665" ht="9.0" customHeight="1">
      <c r="A665" s="152">
        <f t="shared" si="22"/>
        <v>1</v>
      </c>
      <c r="B665" s="93"/>
      <c r="C665" s="99"/>
      <c r="D665" s="159"/>
      <c r="E665" s="160"/>
      <c r="F665" s="155"/>
      <c r="G665" s="105"/>
      <c r="H665" s="105"/>
      <c r="I665" s="156"/>
      <c r="J665" s="156"/>
      <c r="K665" s="156"/>
      <c r="L665" s="156"/>
      <c r="M665" s="156"/>
      <c r="N665" s="156"/>
      <c r="O665" s="156"/>
      <c r="P665" s="156"/>
      <c r="Q665" s="156"/>
      <c r="R665" s="156"/>
      <c r="S665" s="156"/>
      <c r="T665" s="156"/>
      <c r="U665" s="157"/>
      <c r="V665" s="105"/>
      <c r="W665" s="156"/>
      <c r="X665" s="156"/>
      <c r="Y665" s="156"/>
      <c r="Z665" s="156"/>
      <c r="AA665" s="156"/>
      <c r="AB665" s="156"/>
      <c r="AC665" s="156"/>
      <c r="AD665" s="156"/>
      <c r="AE665" s="156"/>
      <c r="AF665" s="156"/>
      <c r="AG665" s="156"/>
      <c r="AH665" s="156"/>
      <c r="AI665" s="157"/>
      <c r="AJ665" s="105"/>
      <c r="AK665" s="105"/>
      <c r="AL665" s="105"/>
      <c r="AM665" s="105"/>
      <c r="AN665" s="157"/>
      <c r="AO665" s="105"/>
      <c r="AP665" s="105"/>
      <c r="AQ665" s="105"/>
      <c r="AR665" s="105"/>
      <c r="AS665" s="105"/>
      <c r="AT665" s="105"/>
      <c r="AU665" s="105"/>
      <c r="AV665" s="105"/>
      <c r="AW665" s="105"/>
      <c r="AX665" s="105"/>
      <c r="AY665" s="105"/>
      <c r="AZ665" s="105"/>
      <c r="BA665" s="105"/>
      <c r="BB665" s="105"/>
      <c r="BC665" s="105"/>
      <c r="BD665" s="105"/>
      <c r="BE665" s="105"/>
      <c r="BF665" s="105"/>
      <c r="BG665" s="105"/>
      <c r="BH665" s="105"/>
      <c r="BI665" s="105"/>
      <c r="BJ665" s="105"/>
      <c r="BK665" s="105"/>
      <c r="BL665" s="105"/>
      <c r="BM665" s="105"/>
      <c r="BN665" s="105"/>
      <c r="BO665" s="105"/>
      <c r="BP665" s="105"/>
      <c r="BQ665" s="105"/>
      <c r="BR665" s="105"/>
      <c r="BS665" s="105"/>
      <c r="BT665" s="105"/>
      <c r="BU665" s="105"/>
      <c r="BV665" s="105"/>
      <c r="BW665" s="105"/>
      <c r="BX665" s="105"/>
      <c r="BY665" s="105"/>
      <c r="BZ665" s="105"/>
      <c r="CA665" s="158"/>
      <c r="CB665" s="158"/>
      <c r="CC665" s="158"/>
      <c r="CD665" s="158"/>
      <c r="CE665" s="158"/>
      <c r="CF665" s="105"/>
      <c r="CG665" s="156"/>
      <c r="CH665" s="156"/>
      <c r="CI665" s="156"/>
      <c r="CJ665" s="156"/>
      <c r="CK665" s="105"/>
      <c r="CL665" s="156"/>
      <c r="CM665" s="156"/>
      <c r="CN665" s="105"/>
    </row>
    <row r="666" ht="9.0" customHeight="1">
      <c r="A666" s="152">
        <f t="shared" si="22"/>
        <v>0</v>
      </c>
      <c r="B666" s="93"/>
      <c r="C666" s="99"/>
      <c r="D666" s="159"/>
      <c r="E666" s="160"/>
      <c r="F666" s="155"/>
      <c r="G666" s="105"/>
      <c r="H666" s="105"/>
      <c r="I666" s="156"/>
      <c r="J666" s="156"/>
      <c r="K666" s="156"/>
      <c r="L666" s="156"/>
      <c r="M666" s="156"/>
      <c r="N666" s="156"/>
      <c r="O666" s="156"/>
      <c r="P666" s="156"/>
      <c r="Q666" s="156"/>
      <c r="R666" s="156"/>
      <c r="S666" s="156"/>
      <c r="T666" s="156"/>
      <c r="U666" s="157"/>
      <c r="V666" s="105"/>
      <c r="W666" s="156"/>
      <c r="X666" s="156"/>
      <c r="Y666" s="156"/>
      <c r="Z666" s="156"/>
      <c r="AA666" s="156"/>
      <c r="AB666" s="156"/>
      <c r="AC666" s="156"/>
      <c r="AD666" s="156"/>
      <c r="AE666" s="156"/>
      <c r="AF666" s="156"/>
      <c r="AG666" s="156"/>
      <c r="AH666" s="156"/>
      <c r="AI666" s="157"/>
      <c r="AJ666" s="105"/>
      <c r="AK666" s="105"/>
      <c r="AL666" s="105"/>
      <c r="AM666" s="105"/>
      <c r="AN666" s="157"/>
      <c r="AO666" s="105"/>
      <c r="AP666" s="105"/>
      <c r="AQ666" s="105"/>
      <c r="AR666" s="105"/>
      <c r="AS666" s="105"/>
      <c r="AT666" s="105"/>
      <c r="AU666" s="105"/>
      <c r="AV666" s="105"/>
      <c r="AW666" s="105"/>
      <c r="AX666" s="105"/>
      <c r="AY666" s="105"/>
      <c r="AZ666" s="105"/>
      <c r="BA666" s="105"/>
      <c r="BB666" s="105"/>
      <c r="BC666" s="105"/>
      <c r="BD666" s="105"/>
      <c r="BE666" s="105"/>
      <c r="BF666" s="105"/>
      <c r="BG666" s="105"/>
      <c r="BH666" s="105"/>
      <c r="BI666" s="105"/>
      <c r="BJ666" s="105"/>
      <c r="BK666" s="105"/>
      <c r="BL666" s="105"/>
      <c r="BM666" s="105"/>
      <c r="BN666" s="105"/>
      <c r="BO666" s="105"/>
      <c r="BP666" s="105"/>
      <c r="BQ666" s="105"/>
      <c r="BR666" s="105"/>
      <c r="BS666" s="105"/>
      <c r="BT666" s="105"/>
      <c r="BU666" s="105"/>
      <c r="BV666" s="105"/>
      <c r="BW666" s="105"/>
      <c r="BX666" s="105"/>
      <c r="BY666" s="105"/>
      <c r="BZ666" s="105"/>
      <c r="CA666" s="158"/>
      <c r="CB666" s="158"/>
      <c r="CC666" s="105" t="str">
        <f>IF($C666="","",AI666*$F$2)</f>
        <v/>
      </c>
      <c r="CD666" s="105" t="str">
        <f>IF($C666="","",U667*$F$2)</f>
        <v/>
      </c>
      <c r="CE666" s="158"/>
      <c r="CF666" s="105"/>
      <c r="CG666" s="156"/>
      <c r="CH666" s="156"/>
      <c r="CI666" s="156"/>
      <c r="CJ666" s="156"/>
      <c r="CK666" s="105"/>
      <c r="CL666" s="156"/>
      <c r="CM666" s="156"/>
      <c r="CN666" s="105"/>
    </row>
    <row r="667" ht="9.0" customHeight="1">
      <c r="A667" s="152">
        <f t="shared" si="22"/>
        <v>0</v>
      </c>
      <c r="B667" s="93"/>
      <c r="C667" s="99"/>
      <c r="D667" s="159"/>
      <c r="E667" s="160"/>
      <c r="F667" s="155"/>
      <c r="G667" s="105"/>
      <c r="H667" s="105"/>
      <c r="I667" s="156"/>
      <c r="J667" s="156"/>
      <c r="K667" s="156"/>
      <c r="L667" s="156"/>
      <c r="M667" s="156"/>
      <c r="N667" s="156"/>
      <c r="O667" s="156"/>
      <c r="P667" s="156"/>
      <c r="Q667" s="156"/>
      <c r="R667" s="156"/>
      <c r="S667" s="156"/>
      <c r="T667" s="156"/>
      <c r="U667" s="157"/>
      <c r="V667" s="105"/>
      <c r="W667" s="156"/>
      <c r="X667" s="156"/>
      <c r="Y667" s="156"/>
      <c r="Z667" s="156"/>
      <c r="AA667" s="156"/>
      <c r="AB667" s="156"/>
      <c r="AC667" s="156"/>
      <c r="AD667" s="156"/>
      <c r="AE667" s="156"/>
      <c r="AF667" s="156"/>
      <c r="AG667" s="156"/>
      <c r="AH667" s="156"/>
      <c r="AI667" s="157"/>
      <c r="AJ667" s="105"/>
      <c r="AK667" s="105"/>
      <c r="AL667" s="105"/>
      <c r="AM667" s="105"/>
      <c r="AN667" s="157"/>
      <c r="AO667" s="105"/>
      <c r="AP667" s="105"/>
      <c r="AQ667" s="105"/>
      <c r="AR667" s="105"/>
      <c r="AS667" s="105"/>
      <c r="AT667" s="105"/>
      <c r="AU667" s="105"/>
      <c r="AV667" s="105"/>
      <c r="AW667" s="105"/>
      <c r="AX667" s="105"/>
      <c r="AY667" s="105"/>
      <c r="AZ667" s="105"/>
      <c r="BA667" s="105"/>
      <c r="BB667" s="105"/>
      <c r="BC667" s="105"/>
      <c r="BD667" s="105"/>
      <c r="BE667" s="105"/>
      <c r="BF667" s="105"/>
      <c r="BG667" s="105"/>
      <c r="BH667" s="105"/>
      <c r="BI667" s="105"/>
      <c r="BJ667" s="105"/>
      <c r="BK667" s="105"/>
      <c r="BL667" s="105"/>
      <c r="BM667" s="105"/>
      <c r="BN667" s="105"/>
      <c r="BO667" s="105"/>
      <c r="BP667" s="105"/>
      <c r="BQ667" s="105"/>
      <c r="BR667" s="105"/>
      <c r="BS667" s="105"/>
      <c r="BT667" s="105"/>
      <c r="BU667" s="105"/>
      <c r="BV667" s="105"/>
      <c r="BW667" s="105"/>
      <c r="BX667" s="105"/>
      <c r="BY667" s="105"/>
      <c r="BZ667" s="105"/>
      <c r="CA667" s="158"/>
      <c r="CB667" s="158"/>
      <c r="CC667" s="158"/>
      <c r="CD667" s="158"/>
      <c r="CE667" s="158"/>
      <c r="CF667" s="105"/>
      <c r="CG667" s="156"/>
      <c r="CH667" s="156"/>
      <c r="CI667" s="156"/>
      <c r="CJ667" s="156"/>
      <c r="CK667" s="105"/>
      <c r="CL667" s="156"/>
      <c r="CM667" s="156"/>
      <c r="CN667" s="105"/>
    </row>
    <row r="668" ht="9.0" customHeight="1">
      <c r="A668" s="152">
        <f t="shared" si="22"/>
        <v>1</v>
      </c>
      <c r="B668" s="93"/>
      <c r="C668" s="99"/>
      <c r="D668" s="159"/>
      <c r="E668" s="160"/>
      <c r="F668" s="155"/>
      <c r="G668" s="105"/>
      <c r="H668" s="105"/>
      <c r="I668" s="156"/>
      <c r="J668" s="156"/>
      <c r="K668" s="156"/>
      <c r="L668" s="156"/>
      <c r="M668" s="156"/>
      <c r="N668" s="156"/>
      <c r="O668" s="156"/>
      <c r="P668" s="156"/>
      <c r="Q668" s="156"/>
      <c r="R668" s="156"/>
      <c r="S668" s="156"/>
      <c r="T668" s="156"/>
      <c r="U668" s="157"/>
      <c r="V668" s="105"/>
      <c r="W668" s="156"/>
      <c r="X668" s="156"/>
      <c r="Y668" s="156"/>
      <c r="Z668" s="156"/>
      <c r="AA668" s="156"/>
      <c r="AB668" s="156"/>
      <c r="AC668" s="156"/>
      <c r="AD668" s="156"/>
      <c r="AE668" s="156"/>
      <c r="AF668" s="156"/>
      <c r="AG668" s="156"/>
      <c r="AH668" s="156"/>
      <c r="AI668" s="157"/>
      <c r="AJ668" s="105"/>
      <c r="AK668" s="105"/>
      <c r="AL668" s="105"/>
      <c r="AM668" s="105"/>
      <c r="AN668" s="157"/>
      <c r="AO668" s="105"/>
      <c r="AP668" s="105"/>
      <c r="AQ668" s="105"/>
      <c r="AR668" s="105"/>
      <c r="AS668" s="105"/>
      <c r="AT668" s="105"/>
      <c r="AU668" s="105"/>
      <c r="AV668" s="105"/>
      <c r="AW668" s="105"/>
      <c r="AX668" s="105"/>
      <c r="AY668" s="105"/>
      <c r="AZ668" s="105"/>
      <c r="BA668" s="105"/>
      <c r="BB668" s="105"/>
      <c r="BC668" s="105"/>
      <c r="BD668" s="105"/>
      <c r="BE668" s="105"/>
      <c r="BF668" s="105"/>
      <c r="BG668" s="105"/>
      <c r="BH668" s="105"/>
      <c r="BI668" s="105"/>
      <c r="BJ668" s="105"/>
      <c r="BK668" s="105"/>
      <c r="BL668" s="105"/>
      <c r="BM668" s="105"/>
      <c r="BN668" s="105"/>
      <c r="BO668" s="105"/>
      <c r="BP668" s="105"/>
      <c r="BQ668" s="105"/>
      <c r="BR668" s="105"/>
      <c r="BS668" s="105"/>
      <c r="BT668" s="105"/>
      <c r="BU668" s="105"/>
      <c r="BV668" s="105"/>
      <c r="BW668" s="105"/>
      <c r="BX668" s="105"/>
      <c r="BY668" s="105"/>
      <c r="BZ668" s="105"/>
      <c r="CA668" s="158"/>
      <c r="CB668" s="158"/>
      <c r="CC668" s="105" t="str">
        <f>IF($C668="","",AI668*$F$2)</f>
        <v/>
      </c>
      <c r="CD668" s="105" t="str">
        <f>IF($C668="","",U669*$F$2)</f>
        <v/>
      </c>
      <c r="CE668" s="158"/>
      <c r="CF668" s="105"/>
      <c r="CG668" s="156"/>
      <c r="CH668" s="156"/>
      <c r="CI668" s="156"/>
      <c r="CJ668" s="156"/>
      <c r="CK668" s="105"/>
      <c r="CL668" s="156"/>
      <c r="CM668" s="156"/>
      <c r="CN668" s="105"/>
    </row>
    <row r="669" ht="9.0" customHeight="1">
      <c r="A669" s="152">
        <f t="shared" si="22"/>
        <v>1</v>
      </c>
      <c r="B669" s="93"/>
      <c r="C669" s="99"/>
      <c r="D669" s="159"/>
      <c r="E669" s="160"/>
      <c r="F669" s="155"/>
      <c r="G669" s="105"/>
      <c r="H669" s="105"/>
      <c r="I669" s="156"/>
      <c r="J669" s="156"/>
      <c r="K669" s="156"/>
      <c r="L669" s="156"/>
      <c r="M669" s="156"/>
      <c r="N669" s="156"/>
      <c r="O669" s="156"/>
      <c r="P669" s="156"/>
      <c r="Q669" s="156"/>
      <c r="R669" s="156"/>
      <c r="S669" s="156"/>
      <c r="T669" s="156"/>
      <c r="U669" s="157"/>
      <c r="V669" s="105"/>
      <c r="W669" s="156"/>
      <c r="X669" s="156"/>
      <c r="Y669" s="156"/>
      <c r="Z669" s="156"/>
      <c r="AA669" s="156"/>
      <c r="AB669" s="156"/>
      <c r="AC669" s="156"/>
      <c r="AD669" s="156"/>
      <c r="AE669" s="156"/>
      <c r="AF669" s="156"/>
      <c r="AG669" s="156"/>
      <c r="AH669" s="156"/>
      <c r="AI669" s="157"/>
      <c r="AJ669" s="105"/>
      <c r="AK669" s="105"/>
      <c r="AL669" s="105"/>
      <c r="AM669" s="105"/>
      <c r="AN669" s="157"/>
      <c r="AO669" s="105"/>
      <c r="AP669" s="105"/>
      <c r="AQ669" s="105"/>
      <c r="AR669" s="105"/>
      <c r="AS669" s="105"/>
      <c r="AT669" s="105"/>
      <c r="AU669" s="105"/>
      <c r="AV669" s="105"/>
      <c r="AW669" s="105"/>
      <c r="AX669" s="105"/>
      <c r="AY669" s="105"/>
      <c r="AZ669" s="105"/>
      <c r="BA669" s="105"/>
      <c r="BB669" s="105"/>
      <c r="BC669" s="105"/>
      <c r="BD669" s="105"/>
      <c r="BE669" s="105"/>
      <c r="BF669" s="105"/>
      <c r="BG669" s="105"/>
      <c r="BH669" s="105"/>
      <c r="BI669" s="105"/>
      <c r="BJ669" s="105"/>
      <c r="BK669" s="105"/>
      <c r="BL669" s="105"/>
      <c r="BM669" s="105"/>
      <c r="BN669" s="105"/>
      <c r="BO669" s="105"/>
      <c r="BP669" s="105"/>
      <c r="BQ669" s="105"/>
      <c r="BR669" s="105"/>
      <c r="BS669" s="105"/>
      <c r="BT669" s="105"/>
      <c r="BU669" s="105"/>
      <c r="BV669" s="105"/>
      <c r="BW669" s="105"/>
      <c r="BX669" s="105"/>
      <c r="BY669" s="105"/>
      <c r="BZ669" s="105"/>
      <c r="CA669" s="158"/>
      <c r="CB669" s="158"/>
      <c r="CC669" s="158"/>
      <c r="CD669" s="158"/>
      <c r="CE669" s="158"/>
      <c r="CF669" s="105"/>
      <c r="CG669" s="156"/>
      <c r="CH669" s="156"/>
      <c r="CI669" s="156"/>
      <c r="CJ669" s="156"/>
      <c r="CK669" s="105"/>
      <c r="CL669" s="156"/>
      <c r="CM669" s="156"/>
      <c r="CN669" s="105"/>
    </row>
    <row r="670" ht="9.0" customHeight="1">
      <c r="A670" s="152">
        <f t="shared" si="22"/>
        <v>0</v>
      </c>
      <c r="B670" s="93"/>
      <c r="C670" s="99"/>
      <c r="D670" s="159"/>
      <c r="E670" s="160"/>
      <c r="F670" s="155"/>
      <c r="G670" s="105"/>
      <c r="H670" s="105"/>
      <c r="I670" s="156"/>
      <c r="J670" s="156"/>
      <c r="K670" s="156"/>
      <c r="L670" s="156"/>
      <c r="M670" s="156"/>
      <c r="N670" s="156"/>
      <c r="O670" s="156"/>
      <c r="P670" s="156"/>
      <c r="Q670" s="156"/>
      <c r="R670" s="156"/>
      <c r="S670" s="156"/>
      <c r="T670" s="156"/>
      <c r="U670" s="157"/>
      <c r="V670" s="105"/>
      <c r="W670" s="156"/>
      <c r="X670" s="156"/>
      <c r="Y670" s="156"/>
      <c r="Z670" s="156"/>
      <c r="AA670" s="156"/>
      <c r="AB670" s="156"/>
      <c r="AC670" s="156"/>
      <c r="AD670" s="156"/>
      <c r="AE670" s="156"/>
      <c r="AF670" s="156"/>
      <c r="AG670" s="156"/>
      <c r="AH670" s="156"/>
      <c r="AI670" s="157"/>
      <c r="AJ670" s="105"/>
      <c r="AK670" s="105"/>
      <c r="AL670" s="105"/>
      <c r="AM670" s="105"/>
      <c r="AN670" s="157"/>
      <c r="AO670" s="105"/>
      <c r="AP670" s="105"/>
      <c r="AQ670" s="105"/>
      <c r="AR670" s="105"/>
      <c r="AS670" s="105"/>
      <c r="AT670" s="105"/>
      <c r="AU670" s="105"/>
      <c r="AV670" s="105"/>
      <c r="AW670" s="105"/>
      <c r="AX670" s="105"/>
      <c r="AY670" s="105"/>
      <c r="AZ670" s="105"/>
      <c r="BA670" s="105"/>
      <c r="BB670" s="105"/>
      <c r="BC670" s="105"/>
      <c r="BD670" s="105"/>
      <c r="BE670" s="105"/>
      <c r="BF670" s="105"/>
      <c r="BG670" s="105"/>
      <c r="BH670" s="105"/>
      <c r="BI670" s="105"/>
      <c r="BJ670" s="105"/>
      <c r="BK670" s="105"/>
      <c r="BL670" s="105"/>
      <c r="BM670" s="105"/>
      <c r="BN670" s="105"/>
      <c r="BO670" s="105"/>
      <c r="BP670" s="105"/>
      <c r="BQ670" s="105"/>
      <c r="BR670" s="105"/>
      <c r="BS670" s="105"/>
      <c r="BT670" s="105"/>
      <c r="BU670" s="105"/>
      <c r="BV670" s="105"/>
      <c r="BW670" s="105"/>
      <c r="BX670" s="105"/>
      <c r="BY670" s="105"/>
      <c r="BZ670" s="105"/>
      <c r="CA670" s="158"/>
      <c r="CB670" s="158"/>
      <c r="CC670" s="105" t="str">
        <f>IF($C670="","",AI670*$F$2)</f>
        <v/>
      </c>
      <c r="CD670" s="105" t="str">
        <f>IF($C670="","",U671*$F$2)</f>
        <v/>
      </c>
      <c r="CE670" s="158"/>
      <c r="CF670" s="105"/>
      <c r="CG670" s="156"/>
      <c r="CH670" s="156"/>
      <c r="CI670" s="156"/>
      <c r="CJ670" s="156"/>
      <c r="CK670" s="105"/>
      <c r="CL670" s="156"/>
      <c r="CM670" s="156"/>
      <c r="CN670" s="105"/>
    </row>
    <row r="671" ht="9.0" customHeight="1">
      <c r="A671" s="152">
        <f t="shared" si="22"/>
        <v>0</v>
      </c>
      <c r="B671" s="93"/>
      <c r="C671" s="99"/>
      <c r="D671" s="159"/>
      <c r="E671" s="160"/>
      <c r="F671" s="155"/>
      <c r="G671" s="105"/>
      <c r="H671" s="105"/>
      <c r="I671" s="156"/>
      <c r="J671" s="156"/>
      <c r="K671" s="156"/>
      <c r="L671" s="156"/>
      <c r="M671" s="156"/>
      <c r="N671" s="156"/>
      <c r="O671" s="156"/>
      <c r="P671" s="156"/>
      <c r="Q671" s="156"/>
      <c r="R671" s="156"/>
      <c r="S671" s="156"/>
      <c r="T671" s="156"/>
      <c r="U671" s="157"/>
      <c r="V671" s="105"/>
      <c r="W671" s="156"/>
      <c r="X671" s="156"/>
      <c r="Y671" s="156"/>
      <c r="Z671" s="156"/>
      <c r="AA671" s="156"/>
      <c r="AB671" s="156"/>
      <c r="AC671" s="156"/>
      <c r="AD671" s="156"/>
      <c r="AE671" s="156"/>
      <c r="AF671" s="156"/>
      <c r="AG671" s="156"/>
      <c r="AH671" s="156"/>
      <c r="AI671" s="157"/>
      <c r="AJ671" s="105"/>
      <c r="AK671" s="105"/>
      <c r="AL671" s="105"/>
      <c r="AM671" s="105"/>
      <c r="AN671" s="157"/>
      <c r="AO671" s="105"/>
      <c r="AP671" s="105"/>
      <c r="AQ671" s="105"/>
      <c r="AR671" s="105"/>
      <c r="AS671" s="105"/>
      <c r="AT671" s="105"/>
      <c r="AU671" s="105"/>
      <c r="AV671" s="105"/>
      <c r="AW671" s="105"/>
      <c r="AX671" s="105"/>
      <c r="AY671" s="105"/>
      <c r="AZ671" s="105"/>
      <c r="BA671" s="105"/>
      <c r="BB671" s="105"/>
      <c r="BC671" s="105"/>
      <c r="BD671" s="105"/>
      <c r="BE671" s="105"/>
      <c r="BF671" s="105"/>
      <c r="BG671" s="105"/>
      <c r="BH671" s="105"/>
      <c r="BI671" s="105"/>
      <c r="BJ671" s="105"/>
      <c r="BK671" s="105"/>
      <c r="BL671" s="105"/>
      <c r="BM671" s="105"/>
      <c r="BN671" s="105"/>
      <c r="BO671" s="105"/>
      <c r="BP671" s="105"/>
      <c r="BQ671" s="105"/>
      <c r="BR671" s="105"/>
      <c r="BS671" s="105"/>
      <c r="BT671" s="105"/>
      <c r="BU671" s="105"/>
      <c r="BV671" s="105"/>
      <c r="BW671" s="105"/>
      <c r="BX671" s="105"/>
      <c r="BY671" s="105"/>
      <c r="BZ671" s="105"/>
      <c r="CA671" s="158"/>
      <c r="CB671" s="158"/>
      <c r="CC671" s="158"/>
      <c r="CD671" s="158"/>
      <c r="CE671" s="158"/>
      <c r="CF671" s="105"/>
      <c r="CG671" s="156"/>
      <c r="CH671" s="156"/>
      <c r="CI671" s="156"/>
      <c r="CJ671" s="156"/>
      <c r="CK671" s="105"/>
      <c r="CL671" s="156"/>
      <c r="CM671" s="156"/>
      <c r="CN671" s="105"/>
    </row>
    <row r="672" ht="9.0" customHeight="1">
      <c r="A672" s="152">
        <f t="shared" si="22"/>
        <v>1</v>
      </c>
      <c r="B672" s="93"/>
      <c r="C672" s="99"/>
      <c r="D672" s="159"/>
      <c r="E672" s="160"/>
      <c r="F672" s="155"/>
      <c r="G672" s="105"/>
      <c r="H672" s="105"/>
      <c r="I672" s="156"/>
      <c r="J672" s="156"/>
      <c r="K672" s="156"/>
      <c r="L672" s="156"/>
      <c r="M672" s="156"/>
      <c r="N672" s="156"/>
      <c r="O672" s="156"/>
      <c r="P672" s="156"/>
      <c r="Q672" s="156"/>
      <c r="R672" s="156"/>
      <c r="S672" s="156"/>
      <c r="T672" s="156"/>
      <c r="U672" s="157"/>
      <c r="V672" s="105"/>
      <c r="W672" s="156"/>
      <c r="X672" s="156"/>
      <c r="Y672" s="156"/>
      <c r="Z672" s="156"/>
      <c r="AA672" s="156"/>
      <c r="AB672" s="156"/>
      <c r="AC672" s="156"/>
      <c r="AD672" s="156"/>
      <c r="AE672" s="156"/>
      <c r="AF672" s="156"/>
      <c r="AG672" s="156"/>
      <c r="AH672" s="156"/>
      <c r="AI672" s="157"/>
      <c r="AJ672" s="105"/>
      <c r="AK672" s="105"/>
      <c r="AL672" s="105"/>
      <c r="AM672" s="105"/>
      <c r="AN672" s="157"/>
      <c r="AO672" s="105"/>
      <c r="AP672" s="105"/>
      <c r="AQ672" s="105"/>
      <c r="AR672" s="105"/>
      <c r="AS672" s="105"/>
      <c r="AT672" s="105"/>
      <c r="AU672" s="105"/>
      <c r="AV672" s="105"/>
      <c r="AW672" s="105"/>
      <c r="AX672" s="105"/>
      <c r="AY672" s="105"/>
      <c r="AZ672" s="105"/>
      <c r="BA672" s="105"/>
      <c r="BB672" s="105"/>
      <c r="BC672" s="105"/>
      <c r="BD672" s="105"/>
      <c r="BE672" s="105"/>
      <c r="BF672" s="105"/>
      <c r="BG672" s="105"/>
      <c r="BH672" s="105"/>
      <c r="BI672" s="105"/>
      <c r="BJ672" s="105"/>
      <c r="BK672" s="105"/>
      <c r="BL672" s="105"/>
      <c r="BM672" s="105"/>
      <c r="BN672" s="105"/>
      <c r="BO672" s="105"/>
      <c r="BP672" s="105"/>
      <c r="BQ672" s="105"/>
      <c r="BR672" s="105"/>
      <c r="BS672" s="105"/>
      <c r="BT672" s="105"/>
      <c r="BU672" s="105"/>
      <c r="BV672" s="105"/>
      <c r="BW672" s="105"/>
      <c r="BX672" s="105"/>
      <c r="BY672" s="105"/>
      <c r="BZ672" s="105"/>
      <c r="CA672" s="158"/>
      <c r="CB672" s="158"/>
      <c r="CC672" s="105" t="str">
        <f>IF($C672="","",AI672*$F$2)</f>
        <v/>
      </c>
      <c r="CD672" s="105" t="str">
        <f>IF($C672="","",U673*$F$2)</f>
        <v/>
      </c>
      <c r="CE672" s="158"/>
      <c r="CF672" s="105"/>
      <c r="CG672" s="156"/>
      <c r="CH672" s="156"/>
      <c r="CI672" s="156"/>
      <c r="CJ672" s="156"/>
      <c r="CK672" s="105"/>
      <c r="CL672" s="156"/>
      <c r="CM672" s="156"/>
      <c r="CN672" s="105"/>
    </row>
    <row r="673" ht="9.0" customHeight="1">
      <c r="A673" s="152">
        <f t="shared" si="22"/>
        <v>1</v>
      </c>
      <c r="B673" s="93"/>
      <c r="C673" s="99"/>
      <c r="D673" s="159"/>
      <c r="E673" s="160"/>
      <c r="F673" s="155"/>
      <c r="G673" s="105"/>
      <c r="H673" s="105"/>
      <c r="I673" s="156"/>
      <c r="J673" s="156"/>
      <c r="K673" s="156"/>
      <c r="L673" s="156"/>
      <c r="M673" s="156"/>
      <c r="N673" s="156"/>
      <c r="O673" s="156"/>
      <c r="P673" s="156"/>
      <c r="Q673" s="156"/>
      <c r="R673" s="156"/>
      <c r="S673" s="156"/>
      <c r="T673" s="156"/>
      <c r="U673" s="157"/>
      <c r="V673" s="105"/>
      <c r="W673" s="156"/>
      <c r="X673" s="156"/>
      <c r="Y673" s="156"/>
      <c r="Z673" s="156"/>
      <c r="AA673" s="156"/>
      <c r="AB673" s="156"/>
      <c r="AC673" s="156"/>
      <c r="AD673" s="156"/>
      <c r="AE673" s="156"/>
      <c r="AF673" s="156"/>
      <c r="AG673" s="156"/>
      <c r="AH673" s="156"/>
      <c r="AI673" s="157"/>
      <c r="AJ673" s="105"/>
      <c r="AK673" s="105"/>
      <c r="AL673" s="105"/>
      <c r="AM673" s="105"/>
      <c r="AN673" s="157"/>
      <c r="AO673" s="105"/>
      <c r="AP673" s="105"/>
      <c r="AQ673" s="105"/>
      <c r="AR673" s="105"/>
      <c r="AS673" s="105"/>
      <c r="AT673" s="105"/>
      <c r="AU673" s="105"/>
      <c r="AV673" s="105"/>
      <c r="AW673" s="105"/>
      <c r="AX673" s="105"/>
      <c r="AY673" s="105"/>
      <c r="AZ673" s="105"/>
      <c r="BA673" s="105"/>
      <c r="BB673" s="105"/>
      <c r="BC673" s="105"/>
      <c r="BD673" s="105"/>
      <c r="BE673" s="105"/>
      <c r="BF673" s="105"/>
      <c r="BG673" s="105"/>
      <c r="BH673" s="105"/>
      <c r="BI673" s="105"/>
      <c r="BJ673" s="105"/>
      <c r="BK673" s="105"/>
      <c r="BL673" s="105"/>
      <c r="BM673" s="105"/>
      <c r="BN673" s="105"/>
      <c r="BO673" s="105"/>
      <c r="BP673" s="105"/>
      <c r="BQ673" s="105"/>
      <c r="BR673" s="105"/>
      <c r="BS673" s="105"/>
      <c r="BT673" s="105"/>
      <c r="BU673" s="105"/>
      <c r="BV673" s="105"/>
      <c r="BW673" s="105"/>
      <c r="BX673" s="105"/>
      <c r="BY673" s="105"/>
      <c r="BZ673" s="105"/>
      <c r="CA673" s="158"/>
      <c r="CB673" s="158"/>
      <c r="CC673" s="158"/>
      <c r="CD673" s="158"/>
      <c r="CE673" s="158"/>
      <c r="CF673" s="105"/>
      <c r="CG673" s="156"/>
      <c r="CH673" s="156"/>
      <c r="CI673" s="156"/>
      <c r="CJ673" s="156"/>
      <c r="CK673" s="105"/>
      <c r="CL673" s="156"/>
      <c r="CM673" s="156"/>
      <c r="CN673" s="105"/>
    </row>
    <row r="674" ht="9.0" customHeight="1">
      <c r="A674" s="152">
        <f t="shared" si="22"/>
        <v>0</v>
      </c>
      <c r="B674" s="93"/>
      <c r="C674" s="99"/>
      <c r="D674" s="159"/>
      <c r="E674" s="160"/>
      <c r="F674" s="155"/>
      <c r="G674" s="105"/>
      <c r="H674" s="105"/>
      <c r="I674" s="156"/>
      <c r="J674" s="156"/>
      <c r="K674" s="156"/>
      <c r="L674" s="156"/>
      <c r="M674" s="156"/>
      <c r="N674" s="156"/>
      <c r="O674" s="156"/>
      <c r="P674" s="156"/>
      <c r="Q674" s="156"/>
      <c r="R674" s="156"/>
      <c r="S674" s="156"/>
      <c r="T674" s="156"/>
      <c r="U674" s="157"/>
      <c r="V674" s="105"/>
      <c r="W674" s="156"/>
      <c r="X674" s="156"/>
      <c r="Y674" s="156"/>
      <c r="Z674" s="156"/>
      <c r="AA674" s="156"/>
      <c r="AB674" s="156"/>
      <c r="AC674" s="156"/>
      <c r="AD674" s="156"/>
      <c r="AE674" s="156"/>
      <c r="AF674" s="156"/>
      <c r="AG674" s="156"/>
      <c r="AH674" s="156"/>
      <c r="AI674" s="157"/>
      <c r="AJ674" s="105"/>
      <c r="AK674" s="105"/>
      <c r="AL674" s="105"/>
      <c r="AM674" s="105"/>
      <c r="AN674" s="157"/>
      <c r="AO674" s="105"/>
      <c r="AP674" s="105"/>
      <c r="AQ674" s="105"/>
      <c r="AR674" s="105"/>
      <c r="AS674" s="105"/>
      <c r="AT674" s="105"/>
      <c r="AU674" s="105"/>
      <c r="AV674" s="105"/>
      <c r="AW674" s="105"/>
      <c r="AX674" s="105"/>
      <c r="AY674" s="105"/>
      <c r="AZ674" s="105"/>
      <c r="BA674" s="105"/>
      <c r="BB674" s="105"/>
      <c r="BC674" s="105"/>
      <c r="BD674" s="105"/>
      <c r="BE674" s="105"/>
      <c r="BF674" s="105"/>
      <c r="BG674" s="105"/>
      <c r="BH674" s="105"/>
      <c r="BI674" s="105"/>
      <c r="BJ674" s="105"/>
      <c r="BK674" s="105"/>
      <c r="BL674" s="105"/>
      <c r="BM674" s="105"/>
      <c r="BN674" s="105"/>
      <c r="BO674" s="105"/>
      <c r="BP674" s="105"/>
      <c r="BQ674" s="105"/>
      <c r="BR674" s="105"/>
      <c r="BS674" s="105"/>
      <c r="BT674" s="105"/>
      <c r="BU674" s="105"/>
      <c r="BV674" s="105"/>
      <c r="BW674" s="105"/>
      <c r="BX674" s="105"/>
      <c r="BY674" s="105"/>
      <c r="BZ674" s="105"/>
      <c r="CA674" s="158"/>
      <c r="CB674" s="158"/>
      <c r="CC674" s="105" t="str">
        <f>IF($C674="","",AI674*$F$2)</f>
        <v/>
      </c>
      <c r="CD674" s="105" t="str">
        <f>IF($C674="","",U675*$F$2)</f>
        <v/>
      </c>
      <c r="CE674" s="158"/>
      <c r="CF674" s="105"/>
      <c r="CG674" s="156"/>
      <c r="CH674" s="156"/>
      <c r="CI674" s="156"/>
      <c r="CJ674" s="156"/>
      <c r="CK674" s="105"/>
      <c r="CL674" s="156"/>
      <c r="CM674" s="156"/>
      <c r="CN674" s="105"/>
    </row>
    <row r="675" ht="9.0" customHeight="1">
      <c r="A675" s="152">
        <f t="shared" si="22"/>
        <v>0</v>
      </c>
      <c r="B675" s="93"/>
      <c r="C675" s="99"/>
      <c r="D675" s="159"/>
      <c r="E675" s="160"/>
      <c r="F675" s="155"/>
      <c r="G675" s="105"/>
      <c r="H675" s="105"/>
      <c r="I675" s="156"/>
      <c r="J675" s="156"/>
      <c r="K675" s="156"/>
      <c r="L675" s="156"/>
      <c r="M675" s="156"/>
      <c r="N675" s="156"/>
      <c r="O675" s="156"/>
      <c r="P675" s="156"/>
      <c r="Q675" s="156"/>
      <c r="R675" s="156"/>
      <c r="S675" s="156"/>
      <c r="T675" s="156"/>
      <c r="U675" s="157"/>
      <c r="V675" s="105"/>
      <c r="W675" s="156"/>
      <c r="X675" s="156"/>
      <c r="Y675" s="156"/>
      <c r="Z675" s="156"/>
      <c r="AA675" s="156"/>
      <c r="AB675" s="156"/>
      <c r="AC675" s="156"/>
      <c r="AD675" s="156"/>
      <c r="AE675" s="156"/>
      <c r="AF675" s="156"/>
      <c r="AG675" s="156"/>
      <c r="AH675" s="156"/>
      <c r="AI675" s="157"/>
      <c r="AJ675" s="105"/>
      <c r="AK675" s="105"/>
      <c r="AL675" s="105"/>
      <c r="AM675" s="105"/>
      <c r="AN675" s="157"/>
      <c r="AO675" s="105"/>
      <c r="AP675" s="105"/>
      <c r="AQ675" s="105"/>
      <c r="AR675" s="105"/>
      <c r="AS675" s="105"/>
      <c r="AT675" s="105"/>
      <c r="AU675" s="105"/>
      <c r="AV675" s="105"/>
      <c r="AW675" s="105"/>
      <c r="AX675" s="105"/>
      <c r="AY675" s="105"/>
      <c r="AZ675" s="105"/>
      <c r="BA675" s="105"/>
      <c r="BB675" s="105"/>
      <c r="BC675" s="105"/>
      <c r="BD675" s="105"/>
      <c r="BE675" s="105"/>
      <c r="BF675" s="105"/>
      <c r="BG675" s="105"/>
      <c r="BH675" s="105"/>
      <c r="BI675" s="105"/>
      <c r="BJ675" s="105"/>
      <c r="BK675" s="105"/>
      <c r="BL675" s="105"/>
      <c r="BM675" s="105"/>
      <c r="BN675" s="105"/>
      <c r="BO675" s="105"/>
      <c r="BP675" s="105"/>
      <c r="BQ675" s="105"/>
      <c r="BR675" s="105"/>
      <c r="BS675" s="105"/>
      <c r="BT675" s="105"/>
      <c r="BU675" s="105"/>
      <c r="BV675" s="105"/>
      <c r="BW675" s="105"/>
      <c r="BX675" s="105"/>
      <c r="BY675" s="105"/>
      <c r="BZ675" s="105"/>
      <c r="CA675" s="158"/>
      <c r="CB675" s="158"/>
      <c r="CC675" s="158"/>
      <c r="CD675" s="158"/>
      <c r="CE675" s="158"/>
      <c r="CF675" s="105"/>
      <c r="CG675" s="156"/>
      <c r="CH675" s="156"/>
      <c r="CI675" s="156"/>
      <c r="CJ675" s="156"/>
      <c r="CK675" s="105"/>
      <c r="CL675" s="156"/>
      <c r="CM675" s="156"/>
      <c r="CN675" s="105"/>
    </row>
    <row r="676" ht="9.0" customHeight="1">
      <c r="A676" s="152">
        <f t="shared" si="22"/>
        <v>1</v>
      </c>
      <c r="B676" s="93"/>
      <c r="C676" s="99"/>
      <c r="D676" s="159"/>
      <c r="E676" s="160"/>
      <c r="F676" s="155"/>
      <c r="G676" s="105"/>
      <c r="H676" s="105"/>
      <c r="I676" s="156"/>
      <c r="J676" s="156"/>
      <c r="K676" s="156"/>
      <c r="L676" s="156"/>
      <c r="M676" s="156"/>
      <c r="N676" s="156"/>
      <c r="O676" s="156"/>
      <c r="P676" s="156"/>
      <c r="Q676" s="156"/>
      <c r="R676" s="156"/>
      <c r="S676" s="156"/>
      <c r="T676" s="156"/>
      <c r="U676" s="157"/>
      <c r="V676" s="105"/>
      <c r="W676" s="156"/>
      <c r="X676" s="156"/>
      <c r="Y676" s="156"/>
      <c r="Z676" s="156"/>
      <c r="AA676" s="156"/>
      <c r="AB676" s="156"/>
      <c r="AC676" s="156"/>
      <c r="AD676" s="156"/>
      <c r="AE676" s="156"/>
      <c r="AF676" s="156"/>
      <c r="AG676" s="156"/>
      <c r="AH676" s="156"/>
      <c r="AI676" s="157"/>
      <c r="AJ676" s="105"/>
      <c r="AK676" s="105"/>
      <c r="AL676" s="105"/>
      <c r="AM676" s="105"/>
      <c r="AN676" s="157"/>
      <c r="AO676" s="105"/>
      <c r="AP676" s="105"/>
      <c r="AQ676" s="105"/>
      <c r="AR676" s="105"/>
      <c r="AS676" s="105"/>
      <c r="AT676" s="105"/>
      <c r="AU676" s="105"/>
      <c r="AV676" s="105"/>
      <c r="AW676" s="105"/>
      <c r="AX676" s="105"/>
      <c r="AY676" s="105"/>
      <c r="AZ676" s="105"/>
      <c r="BA676" s="105"/>
      <c r="BB676" s="105"/>
      <c r="BC676" s="105"/>
      <c r="BD676" s="105"/>
      <c r="BE676" s="105"/>
      <c r="BF676" s="105"/>
      <c r="BG676" s="105"/>
      <c r="BH676" s="105"/>
      <c r="BI676" s="105"/>
      <c r="BJ676" s="105"/>
      <c r="BK676" s="105"/>
      <c r="BL676" s="105"/>
      <c r="BM676" s="105"/>
      <c r="BN676" s="105"/>
      <c r="BO676" s="105"/>
      <c r="BP676" s="105"/>
      <c r="BQ676" s="105"/>
      <c r="BR676" s="105"/>
      <c r="BS676" s="105"/>
      <c r="BT676" s="105"/>
      <c r="BU676" s="105"/>
      <c r="BV676" s="105"/>
      <c r="BW676" s="105"/>
      <c r="BX676" s="105"/>
      <c r="BY676" s="105"/>
      <c r="BZ676" s="105"/>
      <c r="CA676" s="158"/>
      <c r="CB676" s="158"/>
      <c r="CC676" s="105" t="str">
        <f>IF($C676="","",AI676*$F$2)</f>
        <v/>
      </c>
      <c r="CD676" s="105" t="str">
        <f>IF($C676="","",U677*$F$2)</f>
        <v/>
      </c>
      <c r="CE676" s="158"/>
      <c r="CF676" s="105"/>
      <c r="CG676" s="156"/>
      <c r="CH676" s="156"/>
      <c r="CI676" s="156"/>
      <c r="CJ676" s="156"/>
      <c r="CK676" s="105"/>
      <c r="CL676" s="156"/>
      <c r="CM676" s="156"/>
      <c r="CN676" s="105"/>
    </row>
    <row r="677" ht="9.0" customHeight="1">
      <c r="A677" s="152">
        <f t="shared" si="22"/>
        <v>1</v>
      </c>
      <c r="B677" s="93"/>
      <c r="C677" s="99"/>
      <c r="D677" s="159"/>
      <c r="E677" s="160"/>
      <c r="F677" s="155"/>
      <c r="G677" s="105"/>
      <c r="H677" s="105"/>
      <c r="I677" s="156"/>
      <c r="J677" s="156"/>
      <c r="K677" s="156"/>
      <c r="L677" s="156"/>
      <c r="M677" s="156"/>
      <c r="N677" s="156"/>
      <c r="O677" s="156"/>
      <c r="P677" s="156"/>
      <c r="Q677" s="156"/>
      <c r="R677" s="156"/>
      <c r="S677" s="156"/>
      <c r="T677" s="156"/>
      <c r="U677" s="157"/>
      <c r="V677" s="105"/>
      <c r="W677" s="156"/>
      <c r="X677" s="156"/>
      <c r="Y677" s="156"/>
      <c r="Z677" s="156"/>
      <c r="AA677" s="156"/>
      <c r="AB677" s="156"/>
      <c r="AC677" s="156"/>
      <c r="AD677" s="156"/>
      <c r="AE677" s="156"/>
      <c r="AF677" s="156"/>
      <c r="AG677" s="156"/>
      <c r="AH677" s="156"/>
      <c r="AI677" s="157"/>
      <c r="AJ677" s="105"/>
      <c r="AK677" s="105"/>
      <c r="AL677" s="105"/>
      <c r="AM677" s="105"/>
      <c r="AN677" s="157"/>
      <c r="AO677" s="105"/>
      <c r="AP677" s="105"/>
      <c r="AQ677" s="105"/>
      <c r="AR677" s="105"/>
      <c r="AS677" s="105"/>
      <c r="AT677" s="105"/>
      <c r="AU677" s="105"/>
      <c r="AV677" s="105"/>
      <c r="AW677" s="105"/>
      <c r="AX677" s="105"/>
      <c r="AY677" s="105"/>
      <c r="AZ677" s="105"/>
      <c r="BA677" s="105"/>
      <c r="BB677" s="105"/>
      <c r="BC677" s="105"/>
      <c r="BD677" s="105"/>
      <c r="BE677" s="105"/>
      <c r="BF677" s="105"/>
      <c r="BG677" s="105"/>
      <c r="BH677" s="105"/>
      <c r="BI677" s="105"/>
      <c r="BJ677" s="105"/>
      <c r="BK677" s="105"/>
      <c r="BL677" s="105"/>
      <c r="BM677" s="105"/>
      <c r="BN677" s="105"/>
      <c r="BO677" s="105"/>
      <c r="BP677" s="105"/>
      <c r="BQ677" s="105"/>
      <c r="BR677" s="105"/>
      <c r="BS677" s="105"/>
      <c r="BT677" s="105"/>
      <c r="BU677" s="105"/>
      <c r="BV677" s="105"/>
      <c r="BW677" s="105"/>
      <c r="BX677" s="105"/>
      <c r="BY677" s="105"/>
      <c r="BZ677" s="105"/>
      <c r="CA677" s="158"/>
      <c r="CB677" s="158"/>
      <c r="CC677" s="158"/>
      <c r="CD677" s="158"/>
      <c r="CE677" s="158"/>
      <c r="CF677" s="105"/>
      <c r="CG677" s="156"/>
      <c r="CH677" s="156"/>
      <c r="CI677" s="156"/>
      <c r="CJ677" s="156"/>
      <c r="CK677" s="105"/>
      <c r="CL677" s="156"/>
      <c r="CM677" s="156"/>
      <c r="CN677" s="105"/>
    </row>
    <row r="678" ht="9.0" customHeight="1">
      <c r="A678" s="152">
        <f t="shared" si="22"/>
        <v>0</v>
      </c>
      <c r="B678" s="93"/>
      <c r="C678" s="99"/>
      <c r="D678" s="159"/>
      <c r="E678" s="160"/>
      <c r="F678" s="155"/>
      <c r="G678" s="105"/>
      <c r="H678" s="105"/>
      <c r="I678" s="156"/>
      <c r="J678" s="156"/>
      <c r="K678" s="156"/>
      <c r="L678" s="156"/>
      <c r="M678" s="156"/>
      <c r="N678" s="156"/>
      <c r="O678" s="156"/>
      <c r="P678" s="156"/>
      <c r="Q678" s="156"/>
      <c r="R678" s="156"/>
      <c r="S678" s="156"/>
      <c r="T678" s="156"/>
      <c r="U678" s="157"/>
      <c r="V678" s="105"/>
      <c r="W678" s="156"/>
      <c r="X678" s="156"/>
      <c r="Y678" s="156"/>
      <c r="Z678" s="156"/>
      <c r="AA678" s="156"/>
      <c r="AB678" s="156"/>
      <c r="AC678" s="156"/>
      <c r="AD678" s="156"/>
      <c r="AE678" s="156"/>
      <c r="AF678" s="156"/>
      <c r="AG678" s="156"/>
      <c r="AH678" s="156"/>
      <c r="AI678" s="157"/>
      <c r="AJ678" s="105"/>
      <c r="AK678" s="105"/>
      <c r="AL678" s="105"/>
      <c r="AM678" s="105"/>
      <c r="AN678" s="157"/>
      <c r="AO678" s="105"/>
      <c r="AP678" s="105"/>
      <c r="AQ678" s="105"/>
      <c r="AR678" s="105"/>
      <c r="AS678" s="105"/>
      <c r="AT678" s="105"/>
      <c r="AU678" s="105"/>
      <c r="AV678" s="105"/>
      <c r="AW678" s="105"/>
      <c r="AX678" s="105"/>
      <c r="AY678" s="105"/>
      <c r="AZ678" s="105"/>
      <c r="BA678" s="105"/>
      <c r="BB678" s="105"/>
      <c r="BC678" s="105"/>
      <c r="BD678" s="105"/>
      <c r="BE678" s="105"/>
      <c r="BF678" s="105"/>
      <c r="BG678" s="105"/>
      <c r="BH678" s="105"/>
      <c r="BI678" s="105"/>
      <c r="BJ678" s="105"/>
      <c r="BK678" s="105"/>
      <c r="BL678" s="105"/>
      <c r="BM678" s="105"/>
      <c r="BN678" s="105"/>
      <c r="BO678" s="105"/>
      <c r="BP678" s="105"/>
      <c r="BQ678" s="105"/>
      <c r="BR678" s="105"/>
      <c r="BS678" s="105"/>
      <c r="BT678" s="105"/>
      <c r="BU678" s="105"/>
      <c r="BV678" s="105"/>
      <c r="BW678" s="105"/>
      <c r="BX678" s="105"/>
      <c r="BY678" s="105"/>
      <c r="BZ678" s="105"/>
      <c r="CA678" s="158"/>
      <c r="CB678" s="158"/>
      <c r="CC678" s="105" t="str">
        <f>IF($C678="","",AI678*$F$2)</f>
        <v/>
      </c>
      <c r="CD678" s="105" t="str">
        <f>IF($C678="","",U679*$F$2)</f>
        <v/>
      </c>
      <c r="CE678" s="158"/>
      <c r="CF678" s="105"/>
      <c r="CG678" s="156"/>
      <c r="CH678" s="156"/>
      <c r="CI678" s="156"/>
      <c r="CJ678" s="156"/>
      <c r="CK678" s="105"/>
      <c r="CL678" s="156"/>
      <c r="CM678" s="156"/>
      <c r="CN678" s="105"/>
    </row>
    <row r="679" ht="9.0" customHeight="1">
      <c r="A679" s="152">
        <f t="shared" si="22"/>
        <v>0</v>
      </c>
      <c r="B679" s="93"/>
      <c r="C679" s="99"/>
      <c r="D679" s="159"/>
      <c r="E679" s="160"/>
      <c r="F679" s="155"/>
      <c r="G679" s="105"/>
      <c r="H679" s="105"/>
      <c r="I679" s="156"/>
      <c r="J679" s="156"/>
      <c r="K679" s="156"/>
      <c r="L679" s="156"/>
      <c r="M679" s="156"/>
      <c r="N679" s="156"/>
      <c r="O679" s="156"/>
      <c r="P679" s="156"/>
      <c r="Q679" s="156"/>
      <c r="R679" s="156"/>
      <c r="S679" s="156"/>
      <c r="T679" s="156"/>
      <c r="U679" s="157"/>
      <c r="V679" s="105"/>
      <c r="W679" s="156"/>
      <c r="X679" s="156"/>
      <c r="Y679" s="156"/>
      <c r="Z679" s="156"/>
      <c r="AA679" s="156"/>
      <c r="AB679" s="156"/>
      <c r="AC679" s="156"/>
      <c r="AD679" s="156"/>
      <c r="AE679" s="156"/>
      <c r="AF679" s="156"/>
      <c r="AG679" s="156"/>
      <c r="AH679" s="156"/>
      <c r="AI679" s="157"/>
      <c r="AJ679" s="105"/>
      <c r="AK679" s="105"/>
      <c r="AL679" s="105"/>
      <c r="AM679" s="105"/>
      <c r="AN679" s="157"/>
      <c r="AO679" s="105"/>
      <c r="AP679" s="105"/>
      <c r="AQ679" s="105"/>
      <c r="AR679" s="105"/>
      <c r="AS679" s="105"/>
      <c r="AT679" s="105"/>
      <c r="AU679" s="105"/>
      <c r="AV679" s="105"/>
      <c r="AW679" s="105"/>
      <c r="AX679" s="105"/>
      <c r="AY679" s="105"/>
      <c r="AZ679" s="105"/>
      <c r="BA679" s="105"/>
      <c r="BB679" s="105"/>
      <c r="BC679" s="105"/>
      <c r="BD679" s="105"/>
      <c r="BE679" s="105"/>
      <c r="BF679" s="105"/>
      <c r="BG679" s="105"/>
      <c r="BH679" s="105"/>
      <c r="BI679" s="105"/>
      <c r="BJ679" s="105"/>
      <c r="BK679" s="105"/>
      <c r="BL679" s="105"/>
      <c r="BM679" s="105"/>
      <c r="BN679" s="105"/>
      <c r="BO679" s="105"/>
      <c r="BP679" s="105"/>
      <c r="BQ679" s="105"/>
      <c r="BR679" s="105"/>
      <c r="BS679" s="105"/>
      <c r="BT679" s="105"/>
      <c r="BU679" s="105"/>
      <c r="BV679" s="105"/>
      <c r="BW679" s="105"/>
      <c r="BX679" s="105"/>
      <c r="BY679" s="105"/>
      <c r="BZ679" s="105"/>
      <c r="CA679" s="158"/>
      <c r="CB679" s="158"/>
      <c r="CC679" s="158"/>
      <c r="CD679" s="158"/>
      <c r="CE679" s="158"/>
      <c r="CF679" s="105"/>
      <c r="CG679" s="156"/>
      <c r="CH679" s="156"/>
      <c r="CI679" s="156"/>
      <c r="CJ679" s="156"/>
      <c r="CK679" s="105"/>
      <c r="CL679" s="156"/>
      <c r="CM679" s="156"/>
      <c r="CN679" s="105"/>
    </row>
    <row r="680" ht="9.0" customHeight="1">
      <c r="A680" s="152">
        <f t="shared" si="22"/>
        <v>1</v>
      </c>
      <c r="B680" s="93"/>
      <c r="C680" s="99"/>
      <c r="D680" s="159"/>
      <c r="E680" s="160"/>
      <c r="F680" s="155"/>
      <c r="G680" s="105"/>
      <c r="H680" s="105"/>
      <c r="I680" s="156"/>
      <c r="J680" s="156"/>
      <c r="K680" s="156"/>
      <c r="L680" s="156"/>
      <c r="M680" s="156"/>
      <c r="N680" s="156"/>
      <c r="O680" s="156"/>
      <c r="P680" s="156"/>
      <c r="Q680" s="156"/>
      <c r="R680" s="156"/>
      <c r="S680" s="156"/>
      <c r="T680" s="156"/>
      <c r="U680" s="157"/>
      <c r="V680" s="105"/>
      <c r="W680" s="156"/>
      <c r="X680" s="156"/>
      <c r="Y680" s="156"/>
      <c r="Z680" s="156"/>
      <c r="AA680" s="156"/>
      <c r="AB680" s="156"/>
      <c r="AC680" s="156"/>
      <c r="AD680" s="156"/>
      <c r="AE680" s="156"/>
      <c r="AF680" s="156"/>
      <c r="AG680" s="156"/>
      <c r="AH680" s="156"/>
      <c r="AI680" s="157"/>
      <c r="AJ680" s="105"/>
      <c r="AK680" s="105"/>
      <c r="AL680" s="105"/>
      <c r="AM680" s="105"/>
      <c r="AN680" s="157"/>
      <c r="AO680" s="105"/>
      <c r="AP680" s="105"/>
      <c r="AQ680" s="105"/>
      <c r="AR680" s="105"/>
      <c r="AS680" s="105"/>
      <c r="AT680" s="105"/>
      <c r="AU680" s="105"/>
      <c r="AV680" s="105"/>
      <c r="AW680" s="105"/>
      <c r="AX680" s="105"/>
      <c r="AY680" s="105"/>
      <c r="AZ680" s="105"/>
      <c r="BA680" s="105"/>
      <c r="BB680" s="105"/>
      <c r="BC680" s="105"/>
      <c r="BD680" s="105"/>
      <c r="BE680" s="105"/>
      <c r="BF680" s="105"/>
      <c r="BG680" s="105"/>
      <c r="BH680" s="105"/>
      <c r="BI680" s="105"/>
      <c r="BJ680" s="105"/>
      <c r="BK680" s="105"/>
      <c r="BL680" s="105"/>
      <c r="BM680" s="105"/>
      <c r="BN680" s="105"/>
      <c r="BO680" s="105"/>
      <c r="BP680" s="105"/>
      <c r="BQ680" s="105"/>
      <c r="BR680" s="105"/>
      <c r="BS680" s="105"/>
      <c r="BT680" s="105"/>
      <c r="BU680" s="105"/>
      <c r="BV680" s="105"/>
      <c r="BW680" s="105"/>
      <c r="BX680" s="105"/>
      <c r="BY680" s="105"/>
      <c r="BZ680" s="105"/>
      <c r="CA680" s="158"/>
      <c r="CB680" s="158"/>
      <c r="CC680" s="105" t="str">
        <f>IF($C680="","",AI680*$F$2)</f>
        <v/>
      </c>
      <c r="CD680" s="105" t="str">
        <f>IF($C680="","",U681*$F$2)</f>
        <v/>
      </c>
      <c r="CE680" s="158"/>
      <c r="CF680" s="105"/>
      <c r="CG680" s="156"/>
      <c r="CH680" s="156"/>
      <c r="CI680" s="156"/>
      <c r="CJ680" s="156"/>
      <c r="CK680" s="105"/>
      <c r="CL680" s="156"/>
      <c r="CM680" s="156"/>
      <c r="CN680" s="105"/>
    </row>
    <row r="681" ht="9.0" customHeight="1">
      <c r="A681" s="152">
        <f t="shared" si="22"/>
        <v>1</v>
      </c>
      <c r="B681" s="93"/>
      <c r="C681" s="99"/>
      <c r="D681" s="159"/>
      <c r="E681" s="160"/>
      <c r="F681" s="155"/>
      <c r="G681" s="105"/>
      <c r="H681" s="105"/>
      <c r="I681" s="156"/>
      <c r="J681" s="156"/>
      <c r="K681" s="156"/>
      <c r="L681" s="156"/>
      <c r="M681" s="156"/>
      <c r="N681" s="156"/>
      <c r="O681" s="156"/>
      <c r="P681" s="156"/>
      <c r="Q681" s="156"/>
      <c r="R681" s="156"/>
      <c r="S681" s="156"/>
      <c r="T681" s="156"/>
      <c r="U681" s="157"/>
      <c r="V681" s="105"/>
      <c r="W681" s="156"/>
      <c r="X681" s="156"/>
      <c r="Y681" s="156"/>
      <c r="Z681" s="156"/>
      <c r="AA681" s="156"/>
      <c r="AB681" s="156"/>
      <c r="AC681" s="156"/>
      <c r="AD681" s="156"/>
      <c r="AE681" s="156"/>
      <c r="AF681" s="156"/>
      <c r="AG681" s="156"/>
      <c r="AH681" s="156"/>
      <c r="AI681" s="157"/>
      <c r="AJ681" s="105"/>
      <c r="AK681" s="105"/>
      <c r="AL681" s="105"/>
      <c r="AM681" s="105"/>
      <c r="AN681" s="157"/>
      <c r="AO681" s="105"/>
      <c r="AP681" s="105"/>
      <c r="AQ681" s="105"/>
      <c r="AR681" s="105"/>
      <c r="AS681" s="105"/>
      <c r="AT681" s="105"/>
      <c r="AU681" s="105"/>
      <c r="AV681" s="105"/>
      <c r="AW681" s="105"/>
      <c r="AX681" s="105"/>
      <c r="AY681" s="105"/>
      <c r="AZ681" s="105"/>
      <c r="BA681" s="105"/>
      <c r="BB681" s="105"/>
      <c r="BC681" s="105"/>
      <c r="BD681" s="105"/>
      <c r="BE681" s="105"/>
      <c r="BF681" s="105"/>
      <c r="BG681" s="105"/>
      <c r="BH681" s="105"/>
      <c r="BI681" s="105"/>
      <c r="BJ681" s="105"/>
      <c r="BK681" s="105"/>
      <c r="BL681" s="105"/>
      <c r="BM681" s="105"/>
      <c r="BN681" s="105"/>
      <c r="BO681" s="105"/>
      <c r="BP681" s="105"/>
      <c r="BQ681" s="105"/>
      <c r="BR681" s="105"/>
      <c r="BS681" s="105"/>
      <c r="BT681" s="105"/>
      <c r="BU681" s="105"/>
      <c r="BV681" s="105"/>
      <c r="BW681" s="105"/>
      <c r="BX681" s="105"/>
      <c r="BY681" s="105"/>
      <c r="BZ681" s="105"/>
      <c r="CA681" s="158"/>
      <c r="CB681" s="158"/>
      <c r="CC681" s="158"/>
      <c r="CD681" s="158"/>
      <c r="CE681" s="158"/>
      <c r="CF681" s="105"/>
      <c r="CG681" s="156"/>
      <c r="CH681" s="156"/>
      <c r="CI681" s="156"/>
      <c r="CJ681" s="156"/>
      <c r="CK681" s="105"/>
      <c r="CL681" s="156"/>
      <c r="CM681" s="156"/>
      <c r="CN681" s="105"/>
    </row>
    <row r="682" ht="9.0" customHeight="1">
      <c r="A682" s="152">
        <f t="shared" si="22"/>
        <v>0</v>
      </c>
      <c r="B682" s="93"/>
      <c r="C682" s="99"/>
      <c r="D682" s="159"/>
      <c r="E682" s="160"/>
      <c r="F682" s="155"/>
      <c r="G682" s="105"/>
      <c r="H682" s="105"/>
      <c r="I682" s="156"/>
      <c r="J682" s="156"/>
      <c r="K682" s="156"/>
      <c r="L682" s="156"/>
      <c r="M682" s="156"/>
      <c r="N682" s="156"/>
      <c r="O682" s="156"/>
      <c r="P682" s="156"/>
      <c r="Q682" s="156"/>
      <c r="R682" s="156"/>
      <c r="S682" s="156"/>
      <c r="T682" s="156"/>
      <c r="U682" s="157"/>
      <c r="V682" s="105"/>
      <c r="W682" s="156"/>
      <c r="X682" s="156"/>
      <c r="Y682" s="156"/>
      <c r="Z682" s="156"/>
      <c r="AA682" s="156"/>
      <c r="AB682" s="156"/>
      <c r="AC682" s="156"/>
      <c r="AD682" s="156"/>
      <c r="AE682" s="156"/>
      <c r="AF682" s="156"/>
      <c r="AG682" s="156"/>
      <c r="AH682" s="156"/>
      <c r="AI682" s="157"/>
      <c r="AJ682" s="105"/>
      <c r="AK682" s="105"/>
      <c r="AL682" s="105"/>
      <c r="AM682" s="105"/>
      <c r="AN682" s="157"/>
      <c r="AO682" s="105"/>
      <c r="AP682" s="105"/>
      <c r="AQ682" s="105"/>
      <c r="AR682" s="105"/>
      <c r="AS682" s="105"/>
      <c r="AT682" s="105"/>
      <c r="AU682" s="105"/>
      <c r="AV682" s="105"/>
      <c r="AW682" s="105"/>
      <c r="AX682" s="105"/>
      <c r="AY682" s="105"/>
      <c r="AZ682" s="105"/>
      <c r="BA682" s="105"/>
      <c r="BB682" s="105"/>
      <c r="BC682" s="105"/>
      <c r="BD682" s="105"/>
      <c r="BE682" s="105"/>
      <c r="BF682" s="105"/>
      <c r="BG682" s="105"/>
      <c r="BH682" s="105"/>
      <c r="BI682" s="105"/>
      <c r="BJ682" s="105"/>
      <c r="BK682" s="105"/>
      <c r="BL682" s="105"/>
      <c r="BM682" s="105"/>
      <c r="BN682" s="105"/>
      <c r="BO682" s="105"/>
      <c r="BP682" s="105"/>
      <c r="BQ682" s="105"/>
      <c r="BR682" s="105"/>
      <c r="BS682" s="105"/>
      <c r="BT682" s="105"/>
      <c r="BU682" s="105"/>
      <c r="BV682" s="105"/>
      <c r="BW682" s="105"/>
      <c r="BX682" s="105"/>
      <c r="BY682" s="105"/>
      <c r="BZ682" s="105"/>
      <c r="CA682" s="158"/>
      <c r="CB682" s="158"/>
      <c r="CC682" s="105" t="str">
        <f>IF($C682="","",AI682*$F$2)</f>
        <v/>
      </c>
      <c r="CD682" s="105" t="str">
        <f>IF($C682="","",U683*$F$2)</f>
        <v/>
      </c>
      <c r="CE682" s="158"/>
      <c r="CF682" s="105"/>
      <c r="CG682" s="156"/>
      <c r="CH682" s="156"/>
      <c r="CI682" s="156"/>
      <c r="CJ682" s="156"/>
      <c r="CK682" s="105"/>
      <c r="CL682" s="156"/>
      <c r="CM682" s="156"/>
      <c r="CN682" s="105"/>
    </row>
    <row r="683" ht="9.0" customHeight="1">
      <c r="A683" s="152">
        <f t="shared" si="22"/>
        <v>0</v>
      </c>
      <c r="B683" s="93"/>
      <c r="C683" s="99"/>
      <c r="D683" s="159"/>
      <c r="E683" s="160"/>
      <c r="F683" s="155"/>
      <c r="G683" s="105"/>
      <c r="H683" s="105"/>
      <c r="I683" s="156"/>
      <c r="J683" s="156"/>
      <c r="K683" s="156"/>
      <c r="L683" s="156"/>
      <c r="M683" s="156"/>
      <c r="N683" s="156"/>
      <c r="O683" s="156"/>
      <c r="P683" s="156"/>
      <c r="Q683" s="156"/>
      <c r="R683" s="156"/>
      <c r="S683" s="156"/>
      <c r="T683" s="156"/>
      <c r="U683" s="157"/>
      <c r="V683" s="105"/>
      <c r="W683" s="156"/>
      <c r="X683" s="156"/>
      <c r="Y683" s="156"/>
      <c r="Z683" s="156"/>
      <c r="AA683" s="156"/>
      <c r="AB683" s="156"/>
      <c r="AC683" s="156"/>
      <c r="AD683" s="156"/>
      <c r="AE683" s="156"/>
      <c r="AF683" s="156"/>
      <c r="AG683" s="156"/>
      <c r="AH683" s="156"/>
      <c r="AI683" s="157"/>
      <c r="AJ683" s="105"/>
      <c r="AK683" s="105"/>
      <c r="AL683" s="105"/>
      <c r="AM683" s="105"/>
      <c r="AN683" s="157"/>
      <c r="AO683" s="105"/>
      <c r="AP683" s="105"/>
      <c r="AQ683" s="105"/>
      <c r="AR683" s="105"/>
      <c r="AS683" s="105"/>
      <c r="AT683" s="105"/>
      <c r="AU683" s="105"/>
      <c r="AV683" s="105"/>
      <c r="AW683" s="105"/>
      <c r="AX683" s="105"/>
      <c r="AY683" s="105"/>
      <c r="AZ683" s="105"/>
      <c r="BA683" s="105"/>
      <c r="BB683" s="105"/>
      <c r="BC683" s="105"/>
      <c r="BD683" s="105"/>
      <c r="BE683" s="105"/>
      <c r="BF683" s="105"/>
      <c r="BG683" s="105"/>
      <c r="BH683" s="105"/>
      <c r="BI683" s="105"/>
      <c r="BJ683" s="105"/>
      <c r="BK683" s="105"/>
      <c r="BL683" s="105"/>
      <c r="BM683" s="105"/>
      <c r="BN683" s="105"/>
      <c r="BO683" s="105"/>
      <c r="BP683" s="105"/>
      <c r="BQ683" s="105"/>
      <c r="BR683" s="105"/>
      <c r="BS683" s="105"/>
      <c r="BT683" s="105"/>
      <c r="BU683" s="105"/>
      <c r="BV683" s="105"/>
      <c r="BW683" s="105"/>
      <c r="BX683" s="105"/>
      <c r="BY683" s="105"/>
      <c r="BZ683" s="105"/>
      <c r="CA683" s="158"/>
      <c r="CB683" s="158"/>
      <c r="CC683" s="158"/>
      <c r="CD683" s="158"/>
      <c r="CE683" s="158"/>
      <c r="CF683" s="105"/>
      <c r="CG683" s="156"/>
      <c r="CH683" s="156"/>
      <c r="CI683" s="156"/>
      <c r="CJ683" s="156"/>
      <c r="CK683" s="105"/>
      <c r="CL683" s="156"/>
      <c r="CM683" s="156"/>
      <c r="CN683" s="105"/>
    </row>
    <row r="684" ht="9.0" customHeight="1">
      <c r="A684" s="152">
        <f t="shared" si="22"/>
        <v>1</v>
      </c>
      <c r="B684" s="93"/>
      <c r="C684" s="99"/>
      <c r="D684" s="159"/>
      <c r="E684" s="160"/>
      <c r="F684" s="155"/>
      <c r="G684" s="105"/>
      <c r="H684" s="105"/>
      <c r="I684" s="156"/>
      <c r="J684" s="156"/>
      <c r="K684" s="156"/>
      <c r="L684" s="156"/>
      <c r="M684" s="156"/>
      <c r="N684" s="156"/>
      <c r="O684" s="156"/>
      <c r="P684" s="156"/>
      <c r="Q684" s="156"/>
      <c r="R684" s="156"/>
      <c r="S684" s="156"/>
      <c r="T684" s="156"/>
      <c r="U684" s="157"/>
      <c r="V684" s="105"/>
      <c r="W684" s="156"/>
      <c r="X684" s="156"/>
      <c r="Y684" s="156"/>
      <c r="Z684" s="156"/>
      <c r="AA684" s="156"/>
      <c r="AB684" s="156"/>
      <c r="AC684" s="156"/>
      <c r="AD684" s="156"/>
      <c r="AE684" s="156"/>
      <c r="AF684" s="156"/>
      <c r="AG684" s="156"/>
      <c r="AH684" s="156"/>
      <c r="AI684" s="157"/>
      <c r="AJ684" s="105"/>
      <c r="AK684" s="105"/>
      <c r="AL684" s="105"/>
      <c r="AM684" s="105"/>
      <c r="AN684" s="157"/>
      <c r="AO684" s="105"/>
      <c r="AP684" s="105"/>
      <c r="AQ684" s="105"/>
      <c r="AR684" s="105"/>
      <c r="AS684" s="105"/>
      <c r="AT684" s="105"/>
      <c r="AU684" s="105"/>
      <c r="AV684" s="105"/>
      <c r="AW684" s="105"/>
      <c r="AX684" s="105"/>
      <c r="AY684" s="105"/>
      <c r="AZ684" s="105"/>
      <c r="BA684" s="105"/>
      <c r="BB684" s="105"/>
      <c r="BC684" s="105"/>
      <c r="BD684" s="105"/>
      <c r="BE684" s="105"/>
      <c r="BF684" s="105"/>
      <c r="BG684" s="105"/>
      <c r="BH684" s="105"/>
      <c r="BI684" s="105"/>
      <c r="BJ684" s="105"/>
      <c r="BK684" s="105"/>
      <c r="BL684" s="105"/>
      <c r="BM684" s="105"/>
      <c r="BN684" s="105"/>
      <c r="BO684" s="105"/>
      <c r="BP684" s="105"/>
      <c r="BQ684" s="105"/>
      <c r="BR684" s="105"/>
      <c r="BS684" s="105"/>
      <c r="BT684" s="105"/>
      <c r="BU684" s="105"/>
      <c r="BV684" s="105"/>
      <c r="BW684" s="105"/>
      <c r="BX684" s="105"/>
      <c r="BY684" s="105"/>
      <c r="BZ684" s="105"/>
      <c r="CA684" s="158"/>
      <c r="CB684" s="158"/>
      <c r="CC684" s="105" t="str">
        <f>IF($C684="","",AI684*$F$2)</f>
        <v/>
      </c>
      <c r="CD684" s="105" t="str">
        <f>IF($C684="","",U685*$F$2)</f>
        <v/>
      </c>
      <c r="CE684" s="158"/>
      <c r="CF684" s="105"/>
      <c r="CG684" s="156"/>
      <c r="CH684" s="156"/>
      <c r="CI684" s="156"/>
      <c r="CJ684" s="156"/>
      <c r="CK684" s="105"/>
      <c r="CL684" s="156"/>
      <c r="CM684" s="156"/>
      <c r="CN684" s="105"/>
    </row>
    <row r="685" ht="9.0" customHeight="1">
      <c r="A685" s="152">
        <f t="shared" si="22"/>
        <v>1</v>
      </c>
      <c r="B685" s="93"/>
      <c r="C685" s="99"/>
      <c r="D685" s="159"/>
      <c r="E685" s="160"/>
      <c r="F685" s="155"/>
      <c r="G685" s="105"/>
      <c r="H685" s="105"/>
      <c r="I685" s="156"/>
      <c r="J685" s="156"/>
      <c r="K685" s="156"/>
      <c r="L685" s="156"/>
      <c r="M685" s="156"/>
      <c r="N685" s="156"/>
      <c r="O685" s="156"/>
      <c r="P685" s="156"/>
      <c r="Q685" s="156"/>
      <c r="R685" s="156"/>
      <c r="S685" s="156"/>
      <c r="T685" s="156"/>
      <c r="U685" s="157"/>
      <c r="V685" s="105"/>
      <c r="W685" s="156"/>
      <c r="X685" s="156"/>
      <c r="Y685" s="156"/>
      <c r="Z685" s="156"/>
      <c r="AA685" s="156"/>
      <c r="AB685" s="156"/>
      <c r="AC685" s="156"/>
      <c r="AD685" s="156"/>
      <c r="AE685" s="156"/>
      <c r="AF685" s="156"/>
      <c r="AG685" s="156"/>
      <c r="AH685" s="156"/>
      <c r="AI685" s="157"/>
      <c r="AJ685" s="105"/>
      <c r="AK685" s="105"/>
      <c r="AL685" s="105"/>
      <c r="AM685" s="105"/>
      <c r="AN685" s="157"/>
      <c r="AO685" s="105"/>
      <c r="AP685" s="105"/>
      <c r="AQ685" s="105"/>
      <c r="AR685" s="105"/>
      <c r="AS685" s="105"/>
      <c r="AT685" s="105"/>
      <c r="AU685" s="105"/>
      <c r="AV685" s="105"/>
      <c r="AW685" s="105"/>
      <c r="AX685" s="105"/>
      <c r="AY685" s="105"/>
      <c r="AZ685" s="105"/>
      <c r="BA685" s="105"/>
      <c r="BB685" s="105"/>
      <c r="BC685" s="105"/>
      <c r="BD685" s="105"/>
      <c r="BE685" s="105"/>
      <c r="BF685" s="105"/>
      <c r="BG685" s="105"/>
      <c r="BH685" s="105"/>
      <c r="BI685" s="105"/>
      <c r="BJ685" s="105"/>
      <c r="BK685" s="105"/>
      <c r="BL685" s="105"/>
      <c r="BM685" s="105"/>
      <c r="BN685" s="105"/>
      <c r="BO685" s="105"/>
      <c r="BP685" s="105"/>
      <c r="BQ685" s="105"/>
      <c r="BR685" s="105"/>
      <c r="BS685" s="105"/>
      <c r="BT685" s="105"/>
      <c r="BU685" s="105"/>
      <c r="BV685" s="105"/>
      <c r="BW685" s="105"/>
      <c r="BX685" s="105"/>
      <c r="BY685" s="105"/>
      <c r="BZ685" s="105"/>
      <c r="CA685" s="158"/>
      <c r="CB685" s="158"/>
      <c r="CC685" s="158"/>
      <c r="CD685" s="158"/>
      <c r="CE685" s="158"/>
      <c r="CF685" s="105"/>
      <c r="CG685" s="156"/>
      <c r="CH685" s="156"/>
      <c r="CI685" s="156"/>
      <c r="CJ685" s="156"/>
      <c r="CK685" s="105"/>
      <c r="CL685" s="156"/>
      <c r="CM685" s="156"/>
      <c r="CN685" s="105"/>
    </row>
    <row r="686" ht="9.0" customHeight="1">
      <c r="A686" s="152">
        <f t="shared" si="22"/>
        <v>0</v>
      </c>
      <c r="B686" s="93"/>
      <c r="C686" s="99"/>
      <c r="D686" s="159"/>
      <c r="E686" s="160"/>
      <c r="F686" s="155"/>
      <c r="G686" s="105"/>
      <c r="H686" s="105"/>
      <c r="I686" s="156"/>
      <c r="J686" s="156"/>
      <c r="K686" s="156"/>
      <c r="L686" s="156"/>
      <c r="M686" s="156"/>
      <c r="N686" s="156"/>
      <c r="O686" s="156"/>
      <c r="P686" s="156"/>
      <c r="Q686" s="156"/>
      <c r="R686" s="156"/>
      <c r="S686" s="156"/>
      <c r="T686" s="156"/>
      <c r="U686" s="157"/>
      <c r="V686" s="105"/>
      <c r="W686" s="156"/>
      <c r="X686" s="156"/>
      <c r="Y686" s="156"/>
      <c r="Z686" s="156"/>
      <c r="AA686" s="156"/>
      <c r="AB686" s="156"/>
      <c r="AC686" s="156"/>
      <c r="AD686" s="156"/>
      <c r="AE686" s="156"/>
      <c r="AF686" s="156"/>
      <c r="AG686" s="156"/>
      <c r="AH686" s="156"/>
      <c r="AI686" s="157"/>
      <c r="AJ686" s="105"/>
      <c r="AK686" s="105"/>
      <c r="AL686" s="105"/>
      <c r="AM686" s="105"/>
      <c r="AN686" s="157"/>
      <c r="AO686" s="105"/>
      <c r="AP686" s="105"/>
      <c r="AQ686" s="105"/>
      <c r="AR686" s="105"/>
      <c r="AS686" s="105"/>
      <c r="AT686" s="105"/>
      <c r="AU686" s="105"/>
      <c r="AV686" s="105"/>
      <c r="AW686" s="105"/>
      <c r="AX686" s="105"/>
      <c r="AY686" s="105"/>
      <c r="AZ686" s="105"/>
      <c r="BA686" s="105"/>
      <c r="BB686" s="105"/>
      <c r="BC686" s="105"/>
      <c r="BD686" s="105"/>
      <c r="BE686" s="105"/>
      <c r="BF686" s="105"/>
      <c r="BG686" s="105"/>
      <c r="BH686" s="105"/>
      <c r="BI686" s="105"/>
      <c r="BJ686" s="105"/>
      <c r="BK686" s="105"/>
      <c r="BL686" s="105"/>
      <c r="BM686" s="105"/>
      <c r="BN686" s="105"/>
      <c r="BO686" s="105"/>
      <c r="BP686" s="105"/>
      <c r="BQ686" s="105"/>
      <c r="BR686" s="105"/>
      <c r="BS686" s="105"/>
      <c r="BT686" s="105"/>
      <c r="BU686" s="105"/>
      <c r="BV686" s="105"/>
      <c r="BW686" s="105"/>
      <c r="BX686" s="105"/>
      <c r="BY686" s="105"/>
      <c r="BZ686" s="105"/>
      <c r="CA686" s="158"/>
      <c r="CB686" s="158"/>
      <c r="CC686" s="105" t="str">
        <f>IF($C686="","",AI686*$F$2)</f>
        <v/>
      </c>
      <c r="CD686" s="105" t="str">
        <f>IF($C686="","",U687*$F$2)</f>
        <v/>
      </c>
      <c r="CE686" s="158"/>
      <c r="CF686" s="105"/>
      <c r="CG686" s="156"/>
      <c r="CH686" s="156"/>
      <c r="CI686" s="156"/>
      <c r="CJ686" s="156"/>
      <c r="CK686" s="105"/>
      <c r="CL686" s="156"/>
      <c r="CM686" s="156"/>
      <c r="CN686" s="105"/>
    </row>
    <row r="687" ht="9.0" customHeight="1">
      <c r="A687" s="152">
        <f t="shared" si="22"/>
        <v>0</v>
      </c>
      <c r="B687" s="93"/>
      <c r="C687" s="99"/>
      <c r="D687" s="159"/>
      <c r="E687" s="160"/>
      <c r="F687" s="155"/>
      <c r="G687" s="105"/>
      <c r="H687" s="105"/>
      <c r="I687" s="156"/>
      <c r="J687" s="156"/>
      <c r="K687" s="156"/>
      <c r="L687" s="156"/>
      <c r="M687" s="156"/>
      <c r="N687" s="156"/>
      <c r="O687" s="156"/>
      <c r="P687" s="156"/>
      <c r="Q687" s="156"/>
      <c r="R687" s="156"/>
      <c r="S687" s="156"/>
      <c r="T687" s="156"/>
      <c r="U687" s="157"/>
      <c r="V687" s="105"/>
      <c r="W687" s="156"/>
      <c r="X687" s="156"/>
      <c r="Y687" s="156"/>
      <c r="Z687" s="156"/>
      <c r="AA687" s="156"/>
      <c r="AB687" s="156"/>
      <c r="AC687" s="156"/>
      <c r="AD687" s="156"/>
      <c r="AE687" s="156"/>
      <c r="AF687" s="156"/>
      <c r="AG687" s="156"/>
      <c r="AH687" s="156"/>
      <c r="AI687" s="157"/>
      <c r="AJ687" s="105"/>
      <c r="AK687" s="105"/>
      <c r="AL687" s="105"/>
      <c r="AM687" s="105"/>
      <c r="AN687" s="157"/>
      <c r="AO687" s="105"/>
      <c r="AP687" s="105"/>
      <c r="AQ687" s="105"/>
      <c r="AR687" s="105"/>
      <c r="AS687" s="105"/>
      <c r="AT687" s="105"/>
      <c r="AU687" s="105"/>
      <c r="AV687" s="105"/>
      <c r="AW687" s="105"/>
      <c r="AX687" s="105"/>
      <c r="AY687" s="105"/>
      <c r="AZ687" s="105"/>
      <c r="BA687" s="105"/>
      <c r="BB687" s="105"/>
      <c r="BC687" s="105"/>
      <c r="BD687" s="105"/>
      <c r="BE687" s="105"/>
      <c r="BF687" s="105"/>
      <c r="BG687" s="105"/>
      <c r="BH687" s="105"/>
      <c r="BI687" s="105"/>
      <c r="BJ687" s="105"/>
      <c r="BK687" s="105"/>
      <c r="BL687" s="105"/>
      <c r="BM687" s="105"/>
      <c r="BN687" s="105"/>
      <c r="BO687" s="105"/>
      <c r="BP687" s="105"/>
      <c r="BQ687" s="105"/>
      <c r="BR687" s="105"/>
      <c r="BS687" s="105"/>
      <c r="BT687" s="105"/>
      <c r="BU687" s="105"/>
      <c r="BV687" s="105"/>
      <c r="BW687" s="105"/>
      <c r="BX687" s="105"/>
      <c r="BY687" s="105"/>
      <c r="BZ687" s="105"/>
      <c r="CA687" s="158"/>
      <c r="CB687" s="158"/>
      <c r="CC687" s="158"/>
      <c r="CD687" s="158"/>
      <c r="CE687" s="158"/>
      <c r="CF687" s="105"/>
      <c r="CG687" s="156"/>
      <c r="CH687" s="156"/>
      <c r="CI687" s="156"/>
      <c r="CJ687" s="156"/>
      <c r="CK687" s="105"/>
      <c r="CL687" s="156"/>
      <c r="CM687" s="156"/>
      <c r="CN687" s="105"/>
    </row>
    <row r="688" ht="9.0" customHeight="1">
      <c r="A688" s="152">
        <f t="shared" si="22"/>
        <v>1</v>
      </c>
      <c r="B688" s="93"/>
      <c r="C688" s="99"/>
      <c r="D688" s="159"/>
      <c r="E688" s="160"/>
      <c r="F688" s="155"/>
      <c r="G688" s="105"/>
      <c r="H688" s="105"/>
      <c r="I688" s="156"/>
      <c r="J688" s="156"/>
      <c r="K688" s="156"/>
      <c r="L688" s="156"/>
      <c r="M688" s="156"/>
      <c r="N688" s="156"/>
      <c r="O688" s="156"/>
      <c r="P688" s="156"/>
      <c r="Q688" s="156"/>
      <c r="R688" s="156"/>
      <c r="S688" s="156"/>
      <c r="T688" s="156"/>
      <c r="U688" s="157"/>
      <c r="V688" s="105"/>
      <c r="W688" s="156"/>
      <c r="X688" s="156"/>
      <c r="Y688" s="156"/>
      <c r="Z688" s="156"/>
      <c r="AA688" s="156"/>
      <c r="AB688" s="156"/>
      <c r="AC688" s="156"/>
      <c r="AD688" s="156"/>
      <c r="AE688" s="156"/>
      <c r="AF688" s="156"/>
      <c r="AG688" s="156"/>
      <c r="AH688" s="156"/>
      <c r="AI688" s="157"/>
      <c r="AJ688" s="105"/>
      <c r="AK688" s="105"/>
      <c r="AL688" s="105"/>
      <c r="AM688" s="105"/>
      <c r="AN688" s="157"/>
      <c r="AO688" s="105"/>
      <c r="AP688" s="105"/>
      <c r="AQ688" s="105"/>
      <c r="AR688" s="105"/>
      <c r="AS688" s="105"/>
      <c r="AT688" s="105"/>
      <c r="AU688" s="105"/>
      <c r="AV688" s="105"/>
      <c r="AW688" s="105"/>
      <c r="AX688" s="105"/>
      <c r="AY688" s="105"/>
      <c r="AZ688" s="105"/>
      <c r="BA688" s="105"/>
      <c r="BB688" s="105"/>
      <c r="BC688" s="105"/>
      <c r="BD688" s="105"/>
      <c r="BE688" s="105"/>
      <c r="BF688" s="105"/>
      <c r="BG688" s="105"/>
      <c r="BH688" s="105"/>
      <c r="BI688" s="105"/>
      <c r="BJ688" s="105"/>
      <c r="BK688" s="105"/>
      <c r="BL688" s="105"/>
      <c r="BM688" s="105"/>
      <c r="BN688" s="105"/>
      <c r="BO688" s="105"/>
      <c r="BP688" s="105"/>
      <c r="BQ688" s="105"/>
      <c r="BR688" s="105"/>
      <c r="BS688" s="105"/>
      <c r="BT688" s="105"/>
      <c r="BU688" s="105"/>
      <c r="BV688" s="105"/>
      <c r="BW688" s="105"/>
      <c r="BX688" s="105"/>
      <c r="BY688" s="105"/>
      <c r="BZ688" s="105"/>
      <c r="CA688" s="158"/>
      <c r="CB688" s="158"/>
      <c r="CC688" s="105" t="str">
        <f>IF($C688="","",AI688*$F$2)</f>
        <v/>
      </c>
      <c r="CD688" s="105" t="str">
        <f>IF($C688="","",U689*$F$2)</f>
        <v/>
      </c>
      <c r="CE688" s="158"/>
      <c r="CF688" s="105"/>
      <c r="CG688" s="156"/>
      <c r="CH688" s="156"/>
      <c r="CI688" s="156"/>
      <c r="CJ688" s="156"/>
      <c r="CK688" s="105"/>
      <c r="CL688" s="156"/>
      <c r="CM688" s="156"/>
      <c r="CN688" s="105"/>
    </row>
    <row r="689" ht="9.0" customHeight="1">
      <c r="A689" s="152">
        <f t="shared" si="22"/>
        <v>1</v>
      </c>
      <c r="B689" s="93"/>
      <c r="C689" s="99"/>
      <c r="D689" s="159"/>
      <c r="E689" s="160"/>
      <c r="F689" s="155"/>
      <c r="G689" s="105"/>
      <c r="H689" s="105"/>
      <c r="I689" s="156"/>
      <c r="J689" s="156"/>
      <c r="K689" s="156"/>
      <c r="L689" s="156"/>
      <c r="M689" s="156"/>
      <c r="N689" s="156"/>
      <c r="O689" s="156"/>
      <c r="P689" s="156"/>
      <c r="Q689" s="156"/>
      <c r="R689" s="156"/>
      <c r="S689" s="156"/>
      <c r="T689" s="156"/>
      <c r="U689" s="157"/>
      <c r="V689" s="105"/>
      <c r="W689" s="156"/>
      <c r="X689" s="156"/>
      <c r="Y689" s="156"/>
      <c r="Z689" s="156"/>
      <c r="AA689" s="156"/>
      <c r="AB689" s="156"/>
      <c r="AC689" s="156"/>
      <c r="AD689" s="156"/>
      <c r="AE689" s="156"/>
      <c r="AF689" s="156"/>
      <c r="AG689" s="156"/>
      <c r="AH689" s="156"/>
      <c r="AI689" s="157"/>
      <c r="AJ689" s="105"/>
      <c r="AK689" s="105"/>
      <c r="AL689" s="105"/>
      <c r="AM689" s="105"/>
      <c r="AN689" s="157"/>
      <c r="AO689" s="105"/>
      <c r="AP689" s="105"/>
      <c r="AQ689" s="105"/>
      <c r="AR689" s="105"/>
      <c r="AS689" s="105"/>
      <c r="AT689" s="105"/>
      <c r="AU689" s="105"/>
      <c r="AV689" s="105"/>
      <c r="AW689" s="105"/>
      <c r="AX689" s="105"/>
      <c r="AY689" s="105"/>
      <c r="AZ689" s="105"/>
      <c r="BA689" s="105"/>
      <c r="BB689" s="105"/>
      <c r="BC689" s="105"/>
      <c r="BD689" s="105"/>
      <c r="BE689" s="105"/>
      <c r="BF689" s="105"/>
      <c r="BG689" s="105"/>
      <c r="BH689" s="105"/>
      <c r="BI689" s="105"/>
      <c r="BJ689" s="105"/>
      <c r="BK689" s="105"/>
      <c r="BL689" s="105"/>
      <c r="BM689" s="105"/>
      <c r="BN689" s="105"/>
      <c r="BO689" s="105"/>
      <c r="BP689" s="105"/>
      <c r="BQ689" s="105"/>
      <c r="BR689" s="105"/>
      <c r="BS689" s="105"/>
      <c r="BT689" s="105"/>
      <c r="BU689" s="105"/>
      <c r="BV689" s="105"/>
      <c r="BW689" s="105"/>
      <c r="BX689" s="105"/>
      <c r="BY689" s="105"/>
      <c r="BZ689" s="105"/>
      <c r="CA689" s="158"/>
      <c r="CB689" s="158"/>
      <c r="CC689" s="158"/>
      <c r="CD689" s="158"/>
      <c r="CE689" s="158"/>
      <c r="CF689" s="105"/>
      <c r="CG689" s="156"/>
      <c r="CH689" s="156"/>
      <c r="CI689" s="156"/>
      <c r="CJ689" s="156"/>
      <c r="CK689" s="105"/>
      <c r="CL689" s="156"/>
      <c r="CM689" s="156"/>
      <c r="CN689" s="105"/>
    </row>
    <row r="690" ht="9.0" customHeight="1">
      <c r="A690" s="152">
        <f t="shared" si="22"/>
        <v>0</v>
      </c>
      <c r="B690" s="93"/>
      <c r="C690" s="99"/>
      <c r="D690" s="159"/>
      <c r="E690" s="160"/>
      <c r="F690" s="155"/>
      <c r="G690" s="105"/>
      <c r="H690" s="105"/>
      <c r="I690" s="156"/>
      <c r="J690" s="156"/>
      <c r="K690" s="156"/>
      <c r="L690" s="156"/>
      <c r="M690" s="156"/>
      <c r="N690" s="156"/>
      <c r="O690" s="156"/>
      <c r="P690" s="156"/>
      <c r="Q690" s="156"/>
      <c r="R690" s="156"/>
      <c r="S690" s="156"/>
      <c r="T690" s="156"/>
      <c r="U690" s="157"/>
      <c r="V690" s="105"/>
      <c r="W690" s="156"/>
      <c r="X690" s="156"/>
      <c r="Y690" s="156"/>
      <c r="Z690" s="156"/>
      <c r="AA690" s="156"/>
      <c r="AB690" s="156"/>
      <c r="AC690" s="156"/>
      <c r="AD690" s="156"/>
      <c r="AE690" s="156"/>
      <c r="AF690" s="156"/>
      <c r="AG690" s="156"/>
      <c r="AH690" s="156"/>
      <c r="AI690" s="157"/>
      <c r="AJ690" s="105"/>
      <c r="AK690" s="105"/>
      <c r="AL690" s="105"/>
      <c r="AM690" s="105"/>
      <c r="AN690" s="157"/>
      <c r="AO690" s="105"/>
      <c r="AP690" s="105"/>
      <c r="AQ690" s="105"/>
      <c r="AR690" s="105"/>
      <c r="AS690" s="105"/>
      <c r="AT690" s="105"/>
      <c r="AU690" s="105"/>
      <c r="AV690" s="105"/>
      <c r="AW690" s="105"/>
      <c r="AX690" s="105"/>
      <c r="AY690" s="105"/>
      <c r="AZ690" s="105"/>
      <c r="BA690" s="105"/>
      <c r="BB690" s="105"/>
      <c r="BC690" s="105"/>
      <c r="BD690" s="105"/>
      <c r="BE690" s="105"/>
      <c r="BF690" s="105"/>
      <c r="BG690" s="105"/>
      <c r="BH690" s="105"/>
      <c r="BI690" s="105"/>
      <c r="BJ690" s="105"/>
      <c r="BK690" s="105"/>
      <c r="BL690" s="105"/>
      <c r="BM690" s="105"/>
      <c r="BN690" s="105"/>
      <c r="BO690" s="105"/>
      <c r="BP690" s="105"/>
      <c r="BQ690" s="105"/>
      <c r="BR690" s="105"/>
      <c r="BS690" s="105"/>
      <c r="BT690" s="105"/>
      <c r="BU690" s="105"/>
      <c r="BV690" s="105"/>
      <c r="BW690" s="105"/>
      <c r="BX690" s="105"/>
      <c r="BY690" s="105"/>
      <c r="BZ690" s="105"/>
      <c r="CA690" s="158"/>
      <c r="CB690" s="158"/>
      <c r="CC690" s="105" t="str">
        <f>IF($C690="","",AI690*$F$2)</f>
        <v/>
      </c>
      <c r="CD690" s="105" t="str">
        <f>IF($C690="","",U691*$F$2)</f>
        <v/>
      </c>
      <c r="CE690" s="158"/>
      <c r="CF690" s="105"/>
      <c r="CG690" s="156"/>
      <c r="CH690" s="156"/>
      <c r="CI690" s="156"/>
      <c r="CJ690" s="156"/>
      <c r="CK690" s="105"/>
      <c r="CL690" s="156"/>
      <c r="CM690" s="156"/>
      <c r="CN690" s="105"/>
    </row>
    <row r="691" ht="9.0" customHeight="1">
      <c r="A691" s="152">
        <f t="shared" si="22"/>
        <v>0</v>
      </c>
      <c r="B691" s="93"/>
      <c r="C691" s="99"/>
      <c r="D691" s="159"/>
      <c r="E691" s="160"/>
      <c r="F691" s="155"/>
      <c r="G691" s="105"/>
      <c r="H691" s="105"/>
      <c r="I691" s="156"/>
      <c r="J691" s="156"/>
      <c r="K691" s="156"/>
      <c r="L691" s="156"/>
      <c r="M691" s="156"/>
      <c r="N691" s="156"/>
      <c r="O691" s="156"/>
      <c r="P691" s="156"/>
      <c r="Q691" s="156"/>
      <c r="R691" s="156"/>
      <c r="S691" s="156"/>
      <c r="T691" s="156"/>
      <c r="U691" s="157"/>
      <c r="V691" s="105"/>
      <c r="W691" s="156"/>
      <c r="X691" s="156"/>
      <c r="Y691" s="156"/>
      <c r="Z691" s="156"/>
      <c r="AA691" s="156"/>
      <c r="AB691" s="156"/>
      <c r="AC691" s="156"/>
      <c r="AD691" s="156"/>
      <c r="AE691" s="156"/>
      <c r="AF691" s="156"/>
      <c r="AG691" s="156"/>
      <c r="AH691" s="156"/>
      <c r="AI691" s="157"/>
      <c r="AJ691" s="105"/>
      <c r="AK691" s="105"/>
      <c r="AL691" s="105"/>
      <c r="AM691" s="105"/>
      <c r="AN691" s="157"/>
      <c r="AO691" s="105"/>
      <c r="AP691" s="105"/>
      <c r="AQ691" s="105"/>
      <c r="AR691" s="105"/>
      <c r="AS691" s="105"/>
      <c r="AT691" s="105"/>
      <c r="AU691" s="105"/>
      <c r="AV691" s="105"/>
      <c r="AW691" s="105"/>
      <c r="AX691" s="105"/>
      <c r="AY691" s="105"/>
      <c r="AZ691" s="105"/>
      <c r="BA691" s="105"/>
      <c r="BB691" s="105"/>
      <c r="BC691" s="105"/>
      <c r="BD691" s="105"/>
      <c r="BE691" s="105"/>
      <c r="BF691" s="105"/>
      <c r="BG691" s="105"/>
      <c r="BH691" s="105"/>
      <c r="BI691" s="105"/>
      <c r="BJ691" s="105"/>
      <c r="BK691" s="105"/>
      <c r="BL691" s="105"/>
      <c r="BM691" s="105"/>
      <c r="BN691" s="105"/>
      <c r="BO691" s="105"/>
      <c r="BP691" s="105"/>
      <c r="BQ691" s="105"/>
      <c r="BR691" s="105"/>
      <c r="BS691" s="105"/>
      <c r="BT691" s="105"/>
      <c r="BU691" s="105"/>
      <c r="BV691" s="105"/>
      <c r="BW691" s="105"/>
      <c r="BX691" s="105"/>
      <c r="BY691" s="105"/>
      <c r="BZ691" s="105"/>
      <c r="CA691" s="158"/>
      <c r="CB691" s="158"/>
      <c r="CC691" s="158"/>
      <c r="CD691" s="158"/>
      <c r="CE691" s="158"/>
      <c r="CF691" s="105"/>
      <c r="CG691" s="156"/>
      <c r="CH691" s="156"/>
      <c r="CI691" s="156"/>
      <c r="CJ691" s="156"/>
      <c r="CK691" s="105"/>
      <c r="CL691" s="156"/>
      <c r="CM691" s="156"/>
      <c r="CN691" s="105"/>
    </row>
    <row r="692" ht="9.0" customHeight="1">
      <c r="A692" s="152">
        <f t="shared" si="22"/>
        <v>1</v>
      </c>
      <c r="B692" s="93"/>
      <c r="C692" s="99"/>
      <c r="D692" s="159"/>
      <c r="E692" s="160"/>
      <c r="F692" s="155"/>
      <c r="G692" s="105"/>
      <c r="H692" s="105"/>
      <c r="I692" s="156"/>
      <c r="J692" s="156"/>
      <c r="K692" s="156"/>
      <c r="L692" s="156"/>
      <c r="M692" s="156"/>
      <c r="N692" s="156"/>
      <c r="O692" s="156"/>
      <c r="P692" s="156"/>
      <c r="Q692" s="156"/>
      <c r="R692" s="156"/>
      <c r="S692" s="156"/>
      <c r="T692" s="156"/>
      <c r="U692" s="157"/>
      <c r="V692" s="105"/>
      <c r="W692" s="156"/>
      <c r="X692" s="156"/>
      <c r="Y692" s="156"/>
      <c r="Z692" s="156"/>
      <c r="AA692" s="156"/>
      <c r="AB692" s="156"/>
      <c r="AC692" s="156"/>
      <c r="AD692" s="156"/>
      <c r="AE692" s="156"/>
      <c r="AF692" s="156"/>
      <c r="AG692" s="156"/>
      <c r="AH692" s="156"/>
      <c r="AI692" s="157"/>
      <c r="AJ692" s="105"/>
      <c r="AK692" s="105"/>
      <c r="AL692" s="105"/>
      <c r="AM692" s="105"/>
      <c r="AN692" s="157"/>
      <c r="AO692" s="105"/>
      <c r="AP692" s="105"/>
      <c r="AQ692" s="105"/>
      <c r="AR692" s="105"/>
      <c r="AS692" s="105"/>
      <c r="AT692" s="105"/>
      <c r="AU692" s="105"/>
      <c r="AV692" s="105"/>
      <c r="AW692" s="105"/>
      <c r="AX692" s="105"/>
      <c r="AY692" s="105"/>
      <c r="AZ692" s="105"/>
      <c r="BA692" s="105"/>
      <c r="BB692" s="105"/>
      <c r="BC692" s="105"/>
      <c r="BD692" s="105"/>
      <c r="BE692" s="105"/>
      <c r="BF692" s="105"/>
      <c r="BG692" s="105"/>
      <c r="BH692" s="105"/>
      <c r="BI692" s="105"/>
      <c r="BJ692" s="105"/>
      <c r="BK692" s="105"/>
      <c r="BL692" s="105"/>
      <c r="BM692" s="105"/>
      <c r="BN692" s="105"/>
      <c r="BO692" s="105"/>
      <c r="BP692" s="105"/>
      <c r="BQ692" s="105"/>
      <c r="BR692" s="105"/>
      <c r="BS692" s="105"/>
      <c r="BT692" s="105"/>
      <c r="BU692" s="105"/>
      <c r="BV692" s="105"/>
      <c r="BW692" s="105"/>
      <c r="BX692" s="105"/>
      <c r="BY692" s="105"/>
      <c r="BZ692" s="105"/>
      <c r="CA692" s="158"/>
      <c r="CB692" s="158"/>
      <c r="CC692" s="105" t="str">
        <f>IF($C692="","",AI692*$F$2)</f>
        <v/>
      </c>
      <c r="CD692" s="105" t="str">
        <f>IF($C692="","",U693*$F$2)</f>
        <v/>
      </c>
      <c r="CE692" s="158"/>
      <c r="CF692" s="105"/>
      <c r="CG692" s="156"/>
      <c r="CH692" s="156"/>
      <c r="CI692" s="156"/>
      <c r="CJ692" s="156"/>
      <c r="CK692" s="105"/>
      <c r="CL692" s="156"/>
      <c r="CM692" s="156"/>
      <c r="CN692" s="105"/>
    </row>
    <row r="693" ht="9.0" customHeight="1">
      <c r="A693" s="152">
        <f t="shared" si="22"/>
        <v>1</v>
      </c>
      <c r="B693" s="93"/>
      <c r="C693" s="99"/>
      <c r="D693" s="159"/>
      <c r="E693" s="160"/>
      <c r="F693" s="155"/>
      <c r="G693" s="105"/>
      <c r="H693" s="105"/>
      <c r="I693" s="156"/>
      <c r="J693" s="156"/>
      <c r="K693" s="156"/>
      <c r="L693" s="156"/>
      <c r="M693" s="156"/>
      <c r="N693" s="156"/>
      <c r="O693" s="156"/>
      <c r="P693" s="156"/>
      <c r="Q693" s="156"/>
      <c r="R693" s="156"/>
      <c r="S693" s="156"/>
      <c r="T693" s="156"/>
      <c r="U693" s="157"/>
      <c r="V693" s="105"/>
      <c r="W693" s="156"/>
      <c r="X693" s="156"/>
      <c r="Y693" s="156"/>
      <c r="Z693" s="156"/>
      <c r="AA693" s="156"/>
      <c r="AB693" s="156"/>
      <c r="AC693" s="156"/>
      <c r="AD693" s="156"/>
      <c r="AE693" s="156"/>
      <c r="AF693" s="156"/>
      <c r="AG693" s="156"/>
      <c r="AH693" s="156"/>
      <c r="AI693" s="157"/>
      <c r="AJ693" s="105"/>
      <c r="AK693" s="105"/>
      <c r="AL693" s="105"/>
      <c r="AM693" s="105"/>
      <c r="AN693" s="157"/>
      <c r="AO693" s="105"/>
      <c r="AP693" s="105"/>
      <c r="AQ693" s="105"/>
      <c r="AR693" s="105"/>
      <c r="AS693" s="105"/>
      <c r="AT693" s="105"/>
      <c r="AU693" s="105"/>
      <c r="AV693" s="105"/>
      <c r="AW693" s="105"/>
      <c r="AX693" s="105"/>
      <c r="AY693" s="105"/>
      <c r="AZ693" s="105"/>
      <c r="BA693" s="105"/>
      <c r="BB693" s="105"/>
      <c r="BC693" s="105"/>
      <c r="BD693" s="105"/>
      <c r="BE693" s="105"/>
      <c r="BF693" s="105"/>
      <c r="BG693" s="105"/>
      <c r="BH693" s="105"/>
      <c r="BI693" s="105"/>
      <c r="BJ693" s="105"/>
      <c r="BK693" s="105"/>
      <c r="BL693" s="105"/>
      <c r="BM693" s="105"/>
      <c r="BN693" s="105"/>
      <c r="BO693" s="105"/>
      <c r="BP693" s="105"/>
      <c r="BQ693" s="105"/>
      <c r="BR693" s="105"/>
      <c r="BS693" s="105"/>
      <c r="BT693" s="105"/>
      <c r="BU693" s="105"/>
      <c r="BV693" s="105"/>
      <c r="BW693" s="105"/>
      <c r="BX693" s="105"/>
      <c r="BY693" s="105"/>
      <c r="BZ693" s="105"/>
      <c r="CA693" s="158"/>
      <c r="CB693" s="158"/>
      <c r="CC693" s="158"/>
      <c r="CD693" s="158"/>
      <c r="CE693" s="158"/>
      <c r="CF693" s="105"/>
      <c r="CG693" s="156"/>
      <c r="CH693" s="156"/>
      <c r="CI693" s="156"/>
      <c r="CJ693" s="156"/>
      <c r="CK693" s="105"/>
      <c r="CL693" s="156"/>
      <c r="CM693" s="156"/>
      <c r="CN693" s="105"/>
    </row>
    <row r="694" ht="9.0" customHeight="1">
      <c r="A694" s="152">
        <f t="shared" si="22"/>
        <v>0</v>
      </c>
      <c r="B694" s="93"/>
      <c r="C694" s="99"/>
      <c r="D694" s="159"/>
      <c r="E694" s="160"/>
      <c r="F694" s="155"/>
      <c r="G694" s="105"/>
      <c r="H694" s="105"/>
      <c r="I694" s="156"/>
      <c r="J694" s="156"/>
      <c r="K694" s="156"/>
      <c r="L694" s="156"/>
      <c r="M694" s="156"/>
      <c r="N694" s="156"/>
      <c r="O694" s="156"/>
      <c r="P694" s="156"/>
      <c r="Q694" s="156"/>
      <c r="R694" s="156"/>
      <c r="S694" s="156"/>
      <c r="T694" s="156"/>
      <c r="U694" s="157"/>
      <c r="V694" s="105"/>
      <c r="W694" s="156"/>
      <c r="X694" s="156"/>
      <c r="Y694" s="156"/>
      <c r="Z694" s="156"/>
      <c r="AA694" s="156"/>
      <c r="AB694" s="156"/>
      <c r="AC694" s="156"/>
      <c r="AD694" s="156"/>
      <c r="AE694" s="156"/>
      <c r="AF694" s="156"/>
      <c r="AG694" s="156"/>
      <c r="AH694" s="156"/>
      <c r="AI694" s="157"/>
      <c r="AJ694" s="105"/>
      <c r="AK694" s="105"/>
      <c r="AL694" s="105"/>
      <c r="AM694" s="105"/>
      <c r="AN694" s="157"/>
      <c r="AO694" s="105"/>
      <c r="AP694" s="105"/>
      <c r="AQ694" s="105"/>
      <c r="AR694" s="105"/>
      <c r="AS694" s="105"/>
      <c r="AT694" s="105"/>
      <c r="AU694" s="105"/>
      <c r="AV694" s="105"/>
      <c r="AW694" s="105"/>
      <c r="AX694" s="105"/>
      <c r="AY694" s="105"/>
      <c r="AZ694" s="105"/>
      <c r="BA694" s="105"/>
      <c r="BB694" s="105"/>
      <c r="BC694" s="105"/>
      <c r="BD694" s="105"/>
      <c r="BE694" s="105"/>
      <c r="BF694" s="105"/>
      <c r="BG694" s="105"/>
      <c r="BH694" s="105"/>
      <c r="BI694" s="105"/>
      <c r="BJ694" s="105"/>
      <c r="BK694" s="105"/>
      <c r="BL694" s="105"/>
      <c r="BM694" s="105"/>
      <c r="BN694" s="105"/>
      <c r="BO694" s="105"/>
      <c r="BP694" s="105"/>
      <c r="BQ694" s="105"/>
      <c r="BR694" s="105"/>
      <c r="BS694" s="105"/>
      <c r="BT694" s="105"/>
      <c r="BU694" s="105"/>
      <c r="BV694" s="105"/>
      <c r="BW694" s="105"/>
      <c r="BX694" s="105"/>
      <c r="BY694" s="105"/>
      <c r="BZ694" s="105"/>
      <c r="CA694" s="158"/>
      <c r="CB694" s="158"/>
      <c r="CC694" s="105" t="str">
        <f>IF($C694="","",AI694*$F$2)</f>
        <v/>
      </c>
      <c r="CD694" s="105" t="str">
        <f>IF($C694="","",U695*$F$2)</f>
        <v/>
      </c>
      <c r="CE694" s="158"/>
      <c r="CF694" s="105"/>
      <c r="CG694" s="156"/>
      <c r="CH694" s="156"/>
      <c r="CI694" s="156"/>
      <c r="CJ694" s="156"/>
      <c r="CK694" s="105"/>
      <c r="CL694" s="156"/>
      <c r="CM694" s="156"/>
      <c r="CN694" s="105"/>
    </row>
    <row r="695" ht="9.0" customHeight="1">
      <c r="A695" s="152">
        <f t="shared" si="22"/>
        <v>0</v>
      </c>
      <c r="B695" s="93"/>
      <c r="C695" s="99"/>
      <c r="D695" s="159"/>
      <c r="E695" s="160"/>
      <c r="F695" s="155"/>
      <c r="G695" s="105"/>
      <c r="H695" s="105"/>
      <c r="I695" s="156"/>
      <c r="J695" s="156"/>
      <c r="K695" s="156"/>
      <c r="L695" s="156"/>
      <c r="M695" s="156"/>
      <c r="N695" s="156"/>
      <c r="O695" s="156"/>
      <c r="P695" s="156"/>
      <c r="Q695" s="156"/>
      <c r="R695" s="156"/>
      <c r="S695" s="156"/>
      <c r="T695" s="156"/>
      <c r="U695" s="157"/>
      <c r="V695" s="105"/>
      <c r="W695" s="156"/>
      <c r="X695" s="156"/>
      <c r="Y695" s="156"/>
      <c r="Z695" s="156"/>
      <c r="AA695" s="156"/>
      <c r="AB695" s="156"/>
      <c r="AC695" s="156"/>
      <c r="AD695" s="156"/>
      <c r="AE695" s="156"/>
      <c r="AF695" s="156"/>
      <c r="AG695" s="156"/>
      <c r="AH695" s="156"/>
      <c r="AI695" s="157"/>
      <c r="AJ695" s="105"/>
      <c r="AK695" s="105"/>
      <c r="AL695" s="105"/>
      <c r="AM695" s="105"/>
      <c r="AN695" s="157"/>
      <c r="AO695" s="105"/>
      <c r="AP695" s="105"/>
      <c r="AQ695" s="105"/>
      <c r="AR695" s="105"/>
      <c r="AS695" s="105"/>
      <c r="AT695" s="105"/>
      <c r="AU695" s="105"/>
      <c r="AV695" s="105"/>
      <c r="AW695" s="105"/>
      <c r="AX695" s="105"/>
      <c r="AY695" s="105"/>
      <c r="AZ695" s="105"/>
      <c r="BA695" s="105"/>
      <c r="BB695" s="105"/>
      <c r="BC695" s="105"/>
      <c r="BD695" s="105"/>
      <c r="BE695" s="105"/>
      <c r="BF695" s="105"/>
      <c r="BG695" s="105"/>
      <c r="BH695" s="105"/>
      <c r="BI695" s="105"/>
      <c r="BJ695" s="105"/>
      <c r="BK695" s="105"/>
      <c r="BL695" s="105"/>
      <c r="BM695" s="105"/>
      <c r="BN695" s="105"/>
      <c r="BO695" s="105"/>
      <c r="BP695" s="105"/>
      <c r="BQ695" s="105"/>
      <c r="BR695" s="105"/>
      <c r="BS695" s="105"/>
      <c r="BT695" s="105"/>
      <c r="BU695" s="105"/>
      <c r="BV695" s="105"/>
      <c r="BW695" s="105"/>
      <c r="BX695" s="105"/>
      <c r="BY695" s="105"/>
      <c r="BZ695" s="105"/>
      <c r="CA695" s="158"/>
      <c r="CB695" s="158"/>
      <c r="CC695" s="158"/>
      <c r="CD695" s="158"/>
      <c r="CE695" s="158"/>
      <c r="CF695" s="105"/>
      <c r="CG695" s="156"/>
      <c r="CH695" s="156"/>
      <c r="CI695" s="156"/>
      <c r="CJ695" s="156"/>
      <c r="CK695" s="105"/>
      <c r="CL695" s="156"/>
      <c r="CM695" s="156"/>
      <c r="CN695" s="105"/>
    </row>
    <row r="696" ht="9.0" customHeight="1">
      <c r="A696" s="152">
        <f t="shared" si="22"/>
        <v>1</v>
      </c>
      <c r="B696" s="93"/>
      <c r="C696" s="99"/>
      <c r="D696" s="159"/>
      <c r="E696" s="160"/>
      <c r="F696" s="155"/>
      <c r="G696" s="105"/>
      <c r="H696" s="105"/>
      <c r="I696" s="156"/>
      <c r="J696" s="156"/>
      <c r="K696" s="156"/>
      <c r="L696" s="156"/>
      <c r="M696" s="156"/>
      <c r="N696" s="156"/>
      <c r="O696" s="156"/>
      <c r="P696" s="156"/>
      <c r="Q696" s="156"/>
      <c r="R696" s="156"/>
      <c r="S696" s="156"/>
      <c r="T696" s="156"/>
      <c r="U696" s="157"/>
      <c r="V696" s="105"/>
      <c r="W696" s="156"/>
      <c r="X696" s="156"/>
      <c r="Y696" s="156"/>
      <c r="Z696" s="156"/>
      <c r="AA696" s="156"/>
      <c r="AB696" s="156"/>
      <c r="AC696" s="156"/>
      <c r="AD696" s="156"/>
      <c r="AE696" s="156"/>
      <c r="AF696" s="156"/>
      <c r="AG696" s="156"/>
      <c r="AH696" s="156"/>
      <c r="AI696" s="157"/>
      <c r="AJ696" s="105"/>
      <c r="AK696" s="105"/>
      <c r="AL696" s="105"/>
      <c r="AM696" s="105"/>
      <c r="AN696" s="157"/>
      <c r="AO696" s="105"/>
      <c r="AP696" s="105"/>
      <c r="AQ696" s="105"/>
      <c r="AR696" s="105"/>
      <c r="AS696" s="105"/>
      <c r="AT696" s="105"/>
      <c r="AU696" s="105"/>
      <c r="AV696" s="105"/>
      <c r="AW696" s="105"/>
      <c r="AX696" s="105"/>
      <c r="AY696" s="105"/>
      <c r="AZ696" s="105"/>
      <c r="BA696" s="105"/>
      <c r="BB696" s="105"/>
      <c r="BC696" s="105"/>
      <c r="BD696" s="105"/>
      <c r="BE696" s="105"/>
      <c r="BF696" s="105"/>
      <c r="BG696" s="105"/>
      <c r="BH696" s="105"/>
      <c r="BI696" s="105"/>
      <c r="BJ696" s="105"/>
      <c r="BK696" s="105"/>
      <c r="BL696" s="105"/>
      <c r="BM696" s="105"/>
      <c r="BN696" s="105"/>
      <c r="BO696" s="105"/>
      <c r="BP696" s="105"/>
      <c r="BQ696" s="105"/>
      <c r="BR696" s="105"/>
      <c r="BS696" s="105"/>
      <c r="BT696" s="105"/>
      <c r="BU696" s="105"/>
      <c r="BV696" s="105"/>
      <c r="BW696" s="105"/>
      <c r="BX696" s="105"/>
      <c r="BY696" s="105"/>
      <c r="BZ696" s="105"/>
      <c r="CA696" s="158"/>
      <c r="CB696" s="158"/>
      <c r="CC696" s="105" t="str">
        <f>IF($C696="","",AI696*$F$2)</f>
        <v/>
      </c>
      <c r="CD696" s="105" t="str">
        <f>IF($C696="","",U697*$F$2)</f>
        <v/>
      </c>
      <c r="CE696" s="158"/>
      <c r="CF696" s="105"/>
      <c r="CG696" s="156"/>
      <c r="CH696" s="156"/>
      <c r="CI696" s="156"/>
      <c r="CJ696" s="156"/>
      <c r="CK696" s="105"/>
      <c r="CL696" s="156"/>
      <c r="CM696" s="156"/>
      <c r="CN696" s="105"/>
    </row>
    <row r="697" ht="9.0" customHeight="1">
      <c r="A697" s="152">
        <f t="shared" si="22"/>
        <v>1</v>
      </c>
      <c r="B697" s="93"/>
      <c r="C697" s="99"/>
      <c r="D697" s="159"/>
      <c r="E697" s="160"/>
      <c r="F697" s="155"/>
      <c r="G697" s="105"/>
      <c r="H697" s="105"/>
      <c r="I697" s="156"/>
      <c r="J697" s="156"/>
      <c r="K697" s="156"/>
      <c r="L697" s="156"/>
      <c r="M697" s="156"/>
      <c r="N697" s="156"/>
      <c r="O697" s="156"/>
      <c r="P697" s="156"/>
      <c r="Q697" s="156"/>
      <c r="R697" s="156"/>
      <c r="S697" s="156"/>
      <c r="T697" s="156"/>
      <c r="U697" s="157"/>
      <c r="V697" s="105"/>
      <c r="W697" s="156"/>
      <c r="X697" s="156"/>
      <c r="Y697" s="156"/>
      <c r="Z697" s="156"/>
      <c r="AA697" s="156"/>
      <c r="AB697" s="156"/>
      <c r="AC697" s="156"/>
      <c r="AD697" s="156"/>
      <c r="AE697" s="156"/>
      <c r="AF697" s="156"/>
      <c r="AG697" s="156"/>
      <c r="AH697" s="156"/>
      <c r="AI697" s="157"/>
      <c r="AJ697" s="105"/>
      <c r="AK697" s="105"/>
      <c r="AL697" s="105"/>
      <c r="AM697" s="105"/>
      <c r="AN697" s="157"/>
      <c r="AO697" s="105"/>
      <c r="AP697" s="105"/>
      <c r="AQ697" s="105"/>
      <c r="AR697" s="105"/>
      <c r="AS697" s="105"/>
      <c r="AT697" s="105"/>
      <c r="AU697" s="105"/>
      <c r="AV697" s="105"/>
      <c r="AW697" s="105"/>
      <c r="AX697" s="105"/>
      <c r="AY697" s="105"/>
      <c r="AZ697" s="105"/>
      <c r="BA697" s="105"/>
      <c r="BB697" s="105"/>
      <c r="BC697" s="105"/>
      <c r="BD697" s="105"/>
      <c r="BE697" s="105"/>
      <c r="BF697" s="105"/>
      <c r="BG697" s="105"/>
      <c r="BH697" s="105"/>
      <c r="BI697" s="105"/>
      <c r="BJ697" s="105"/>
      <c r="BK697" s="105"/>
      <c r="BL697" s="105"/>
      <c r="BM697" s="105"/>
      <c r="BN697" s="105"/>
      <c r="BO697" s="105"/>
      <c r="BP697" s="105"/>
      <c r="BQ697" s="105"/>
      <c r="BR697" s="105"/>
      <c r="BS697" s="105"/>
      <c r="BT697" s="105"/>
      <c r="BU697" s="105"/>
      <c r="BV697" s="105"/>
      <c r="BW697" s="105"/>
      <c r="BX697" s="105"/>
      <c r="BY697" s="105"/>
      <c r="BZ697" s="105"/>
      <c r="CA697" s="158"/>
      <c r="CB697" s="158"/>
      <c r="CC697" s="158"/>
      <c r="CD697" s="158"/>
      <c r="CE697" s="158"/>
      <c r="CF697" s="105"/>
      <c r="CG697" s="156"/>
      <c r="CH697" s="156"/>
      <c r="CI697" s="156"/>
      <c r="CJ697" s="156"/>
      <c r="CK697" s="105"/>
      <c r="CL697" s="156"/>
      <c r="CM697" s="156"/>
      <c r="CN697" s="105"/>
    </row>
    <row r="698" ht="9.0" customHeight="1">
      <c r="A698" s="152">
        <f t="shared" si="22"/>
        <v>0</v>
      </c>
      <c r="B698" s="93"/>
      <c r="C698" s="99"/>
      <c r="D698" s="159"/>
      <c r="E698" s="160"/>
      <c r="F698" s="155"/>
      <c r="G698" s="105"/>
      <c r="H698" s="105"/>
      <c r="I698" s="156"/>
      <c r="J698" s="156"/>
      <c r="K698" s="156"/>
      <c r="L698" s="156"/>
      <c r="M698" s="156"/>
      <c r="N698" s="156"/>
      <c r="O698" s="156"/>
      <c r="P698" s="156"/>
      <c r="Q698" s="156"/>
      <c r="R698" s="156"/>
      <c r="S698" s="156"/>
      <c r="T698" s="156"/>
      <c r="U698" s="157"/>
      <c r="V698" s="105"/>
      <c r="W698" s="156"/>
      <c r="X698" s="156"/>
      <c r="Y698" s="156"/>
      <c r="Z698" s="156"/>
      <c r="AA698" s="156"/>
      <c r="AB698" s="156"/>
      <c r="AC698" s="156"/>
      <c r="AD698" s="156"/>
      <c r="AE698" s="156"/>
      <c r="AF698" s="156"/>
      <c r="AG698" s="156"/>
      <c r="AH698" s="156"/>
      <c r="AI698" s="157"/>
      <c r="AJ698" s="105"/>
      <c r="AK698" s="105"/>
      <c r="AL698" s="105"/>
      <c r="AM698" s="105"/>
      <c r="AN698" s="157"/>
      <c r="AO698" s="105"/>
      <c r="AP698" s="105"/>
      <c r="AQ698" s="105"/>
      <c r="AR698" s="105"/>
      <c r="AS698" s="105"/>
      <c r="AT698" s="105"/>
      <c r="AU698" s="105"/>
      <c r="AV698" s="105"/>
      <c r="AW698" s="105"/>
      <c r="AX698" s="105"/>
      <c r="AY698" s="105"/>
      <c r="AZ698" s="105"/>
      <c r="BA698" s="105"/>
      <c r="BB698" s="105"/>
      <c r="BC698" s="105"/>
      <c r="BD698" s="105"/>
      <c r="BE698" s="105"/>
      <c r="BF698" s="105"/>
      <c r="BG698" s="105"/>
      <c r="BH698" s="105"/>
      <c r="BI698" s="105"/>
      <c r="BJ698" s="105"/>
      <c r="BK698" s="105"/>
      <c r="BL698" s="105"/>
      <c r="BM698" s="105"/>
      <c r="BN698" s="105"/>
      <c r="BO698" s="105"/>
      <c r="BP698" s="105"/>
      <c r="BQ698" s="105"/>
      <c r="BR698" s="105"/>
      <c r="BS698" s="105"/>
      <c r="BT698" s="105"/>
      <c r="BU698" s="105"/>
      <c r="BV698" s="105"/>
      <c r="BW698" s="105"/>
      <c r="BX698" s="105"/>
      <c r="BY698" s="105"/>
      <c r="BZ698" s="105"/>
      <c r="CA698" s="158"/>
      <c r="CB698" s="158"/>
      <c r="CC698" s="105" t="str">
        <f>IF($C698="","",AI698*$F$2)</f>
        <v/>
      </c>
      <c r="CD698" s="105" t="str">
        <f>IF($C698="","",U699*$F$2)</f>
        <v/>
      </c>
      <c r="CE698" s="158"/>
      <c r="CF698" s="105"/>
      <c r="CG698" s="156"/>
      <c r="CH698" s="156"/>
      <c r="CI698" s="156"/>
      <c r="CJ698" s="156"/>
      <c r="CK698" s="105"/>
      <c r="CL698" s="156"/>
      <c r="CM698" s="156"/>
      <c r="CN698" s="105"/>
    </row>
    <row r="699" ht="9.0" customHeight="1">
      <c r="A699" s="152">
        <f t="shared" si="22"/>
        <v>0</v>
      </c>
      <c r="B699" s="93"/>
      <c r="C699" s="99"/>
      <c r="D699" s="159"/>
      <c r="E699" s="160"/>
      <c r="F699" s="155"/>
      <c r="G699" s="105"/>
      <c r="H699" s="105"/>
      <c r="I699" s="156"/>
      <c r="J699" s="156"/>
      <c r="K699" s="156"/>
      <c r="L699" s="156"/>
      <c r="M699" s="156"/>
      <c r="N699" s="156"/>
      <c r="O699" s="156"/>
      <c r="P699" s="156"/>
      <c r="Q699" s="156"/>
      <c r="R699" s="156"/>
      <c r="S699" s="156"/>
      <c r="T699" s="156"/>
      <c r="U699" s="157"/>
      <c r="V699" s="105"/>
      <c r="W699" s="156"/>
      <c r="X699" s="156"/>
      <c r="Y699" s="156"/>
      <c r="Z699" s="156"/>
      <c r="AA699" s="156"/>
      <c r="AB699" s="156"/>
      <c r="AC699" s="156"/>
      <c r="AD699" s="156"/>
      <c r="AE699" s="156"/>
      <c r="AF699" s="156"/>
      <c r="AG699" s="156"/>
      <c r="AH699" s="156"/>
      <c r="AI699" s="157"/>
      <c r="AJ699" s="105"/>
      <c r="AK699" s="105"/>
      <c r="AL699" s="105"/>
      <c r="AM699" s="105"/>
      <c r="AN699" s="157"/>
      <c r="AO699" s="105"/>
      <c r="AP699" s="105"/>
      <c r="AQ699" s="105"/>
      <c r="AR699" s="105"/>
      <c r="AS699" s="105"/>
      <c r="AT699" s="105"/>
      <c r="AU699" s="105"/>
      <c r="AV699" s="105"/>
      <c r="AW699" s="105"/>
      <c r="AX699" s="105"/>
      <c r="AY699" s="105"/>
      <c r="AZ699" s="105"/>
      <c r="BA699" s="105"/>
      <c r="BB699" s="105"/>
      <c r="BC699" s="105"/>
      <c r="BD699" s="105"/>
      <c r="BE699" s="105"/>
      <c r="BF699" s="105"/>
      <c r="BG699" s="105"/>
      <c r="BH699" s="105"/>
      <c r="BI699" s="105"/>
      <c r="BJ699" s="105"/>
      <c r="BK699" s="105"/>
      <c r="BL699" s="105"/>
      <c r="BM699" s="105"/>
      <c r="BN699" s="105"/>
      <c r="BO699" s="105"/>
      <c r="BP699" s="105"/>
      <c r="BQ699" s="105"/>
      <c r="BR699" s="105"/>
      <c r="BS699" s="105"/>
      <c r="BT699" s="105"/>
      <c r="BU699" s="105"/>
      <c r="BV699" s="105"/>
      <c r="BW699" s="105"/>
      <c r="BX699" s="105"/>
      <c r="BY699" s="105"/>
      <c r="BZ699" s="105"/>
      <c r="CA699" s="158"/>
      <c r="CB699" s="158"/>
      <c r="CC699" s="158"/>
      <c r="CD699" s="158"/>
      <c r="CE699" s="158"/>
      <c r="CF699" s="105"/>
      <c r="CG699" s="156"/>
      <c r="CH699" s="156"/>
      <c r="CI699" s="156"/>
      <c r="CJ699" s="156"/>
      <c r="CK699" s="105"/>
      <c r="CL699" s="156"/>
      <c r="CM699" s="156"/>
      <c r="CN699" s="105"/>
    </row>
    <row r="700" ht="9.0" customHeight="1">
      <c r="A700" s="152">
        <f t="shared" si="22"/>
        <v>1</v>
      </c>
      <c r="B700" s="93"/>
      <c r="C700" s="99"/>
      <c r="D700" s="159"/>
      <c r="E700" s="160"/>
      <c r="F700" s="155"/>
      <c r="G700" s="105"/>
      <c r="H700" s="105"/>
      <c r="I700" s="156"/>
      <c r="J700" s="156"/>
      <c r="K700" s="156"/>
      <c r="L700" s="156"/>
      <c r="M700" s="156"/>
      <c r="N700" s="156"/>
      <c r="O700" s="156"/>
      <c r="P700" s="156"/>
      <c r="Q700" s="156"/>
      <c r="R700" s="156"/>
      <c r="S700" s="156"/>
      <c r="T700" s="156"/>
      <c r="U700" s="157"/>
      <c r="V700" s="105"/>
      <c r="W700" s="156"/>
      <c r="X700" s="156"/>
      <c r="Y700" s="156"/>
      <c r="Z700" s="156"/>
      <c r="AA700" s="156"/>
      <c r="AB700" s="156"/>
      <c r="AC700" s="156"/>
      <c r="AD700" s="156"/>
      <c r="AE700" s="156"/>
      <c r="AF700" s="156"/>
      <c r="AG700" s="156"/>
      <c r="AH700" s="156"/>
      <c r="AI700" s="157"/>
      <c r="AJ700" s="105"/>
      <c r="AK700" s="105"/>
      <c r="AL700" s="105"/>
      <c r="AM700" s="105"/>
      <c r="AN700" s="157"/>
      <c r="AO700" s="105"/>
      <c r="AP700" s="105"/>
      <c r="AQ700" s="105"/>
      <c r="AR700" s="105"/>
      <c r="AS700" s="105"/>
      <c r="AT700" s="105"/>
      <c r="AU700" s="105"/>
      <c r="AV700" s="105"/>
      <c r="AW700" s="105"/>
      <c r="AX700" s="105"/>
      <c r="AY700" s="105"/>
      <c r="AZ700" s="105"/>
      <c r="BA700" s="105"/>
      <c r="BB700" s="105"/>
      <c r="BC700" s="105"/>
      <c r="BD700" s="105"/>
      <c r="BE700" s="105"/>
      <c r="BF700" s="105"/>
      <c r="BG700" s="105"/>
      <c r="BH700" s="105"/>
      <c r="BI700" s="105"/>
      <c r="BJ700" s="105"/>
      <c r="BK700" s="105"/>
      <c r="BL700" s="105"/>
      <c r="BM700" s="105"/>
      <c r="BN700" s="105"/>
      <c r="BO700" s="105"/>
      <c r="BP700" s="105"/>
      <c r="BQ700" s="105"/>
      <c r="BR700" s="105"/>
      <c r="BS700" s="105"/>
      <c r="BT700" s="105"/>
      <c r="BU700" s="105"/>
      <c r="BV700" s="105"/>
      <c r="BW700" s="105"/>
      <c r="BX700" s="105"/>
      <c r="BY700" s="105"/>
      <c r="BZ700" s="105"/>
      <c r="CA700" s="158"/>
      <c r="CB700" s="158"/>
      <c r="CC700" s="105" t="str">
        <f>IF($C700="","",AI700*$F$2)</f>
        <v/>
      </c>
      <c r="CD700" s="105" t="str">
        <f>IF($C700="","",U701*$F$2)</f>
        <v/>
      </c>
      <c r="CE700" s="158"/>
      <c r="CF700" s="105"/>
      <c r="CG700" s="156"/>
      <c r="CH700" s="156"/>
      <c r="CI700" s="156"/>
      <c r="CJ700" s="156"/>
      <c r="CK700" s="105"/>
      <c r="CL700" s="156"/>
      <c r="CM700" s="156"/>
      <c r="CN700" s="105"/>
    </row>
    <row r="701" ht="9.0" customHeight="1">
      <c r="A701" s="152">
        <f t="shared" si="22"/>
        <v>1</v>
      </c>
      <c r="B701" s="93"/>
      <c r="C701" s="99"/>
      <c r="D701" s="159"/>
      <c r="E701" s="160"/>
      <c r="F701" s="155"/>
      <c r="G701" s="105"/>
      <c r="H701" s="105"/>
      <c r="I701" s="156"/>
      <c r="J701" s="156"/>
      <c r="K701" s="156"/>
      <c r="L701" s="156"/>
      <c r="M701" s="156"/>
      <c r="N701" s="156"/>
      <c r="O701" s="156"/>
      <c r="P701" s="156"/>
      <c r="Q701" s="156"/>
      <c r="R701" s="156"/>
      <c r="S701" s="156"/>
      <c r="T701" s="156"/>
      <c r="U701" s="157"/>
      <c r="V701" s="105"/>
      <c r="W701" s="156"/>
      <c r="X701" s="156"/>
      <c r="Y701" s="156"/>
      <c r="Z701" s="156"/>
      <c r="AA701" s="156"/>
      <c r="AB701" s="156"/>
      <c r="AC701" s="156"/>
      <c r="AD701" s="156"/>
      <c r="AE701" s="156"/>
      <c r="AF701" s="156"/>
      <c r="AG701" s="156"/>
      <c r="AH701" s="156"/>
      <c r="AI701" s="157"/>
      <c r="AJ701" s="105"/>
      <c r="AK701" s="105"/>
      <c r="AL701" s="105"/>
      <c r="AM701" s="105"/>
      <c r="AN701" s="157"/>
      <c r="AO701" s="105"/>
      <c r="AP701" s="105"/>
      <c r="AQ701" s="105"/>
      <c r="AR701" s="105"/>
      <c r="AS701" s="105"/>
      <c r="AT701" s="105"/>
      <c r="AU701" s="105"/>
      <c r="AV701" s="105"/>
      <c r="AW701" s="105"/>
      <c r="AX701" s="105"/>
      <c r="AY701" s="105"/>
      <c r="AZ701" s="105"/>
      <c r="BA701" s="105"/>
      <c r="BB701" s="105"/>
      <c r="BC701" s="105"/>
      <c r="BD701" s="105"/>
      <c r="BE701" s="105"/>
      <c r="BF701" s="105"/>
      <c r="BG701" s="105"/>
      <c r="BH701" s="105"/>
      <c r="BI701" s="105"/>
      <c r="BJ701" s="105"/>
      <c r="BK701" s="105"/>
      <c r="BL701" s="105"/>
      <c r="BM701" s="105"/>
      <c r="BN701" s="105"/>
      <c r="BO701" s="105"/>
      <c r="BP701" s="105"/>
      <c r="BQ701" s="105"/>
      <c r="BR701" s="105"/>
      <c r="BS701" s="105"/>
      <c r="BT701" s="105"/>
      <c r="BU701" s="105"/>
      <c r="BV701" s="105"/>
      <c r="BW701" s="105"/>
      <c r="BX701" s="105"/>
      <c r="BY701" s="105"/>
      <c r="BZ701" s="105"/>
      <c r="CA701" s="158"/>
      <c r="CB701" s="158"/>
      <c r="CC701" s="158"/>
      <c r="CD701" s="158"/>
      <c r="CE701" s="158"/>
      <c r="CF701" s="105"/>
      <c r="CG701" s="156"/>
      <c r="CH701" s="156"/>
      <c r="CI701" s="156"/>
      <c r="CJ701" s="156"/>
      <c r="CK701" s="105"/>
      <c r="CL701" s="156"/>
      <c r="CM701" s="156"/>
      <c r="CN701" s="105"/>
    </row>
    <row r="702" ht="9.0" customHeight="1">
      <c r="A702" s="152">
        <f t="shared" si="22"/>
        <v>0</v>
      </c>
      <c r="B702" s="93"/>
      <c r="C702" s="99"/>
      <c r="D702" s="159"/>
      <c r="E702" s="160"/>
      <c r="F702" s="155"/>
      <c r="G702" s="105"/>
      <c r="H702" s="105"/>
      <c r="I702" s="156"/>
      <c r="J702" s="156"/>
      <c r="K702" s="156"/>
      <c r="L702" s="156"/>
      <c r="M702" s="156"/>
      <c r="N702" s="156"/>
      <c r="O702" s="156"/>
      <c r="P702" s="156"/>
      <c r="Q702" s="156"/>
      <c r="R702" s="156"/>
      <c r="S702" s="156"/>
      <c r="T702" s="156"/>
      <c r="U702" s="157"/>
      <c r="V702" s="105"/>
      <c r="W702" s="156"/>
      <c r="X702" s="156"/>
      <c r="Y702" s="156"/>
      <c r="Z702" s="156"/>
      <c r="AA702" s="156"/>
      <c r="AB702" s="156"/>
      <c r="AC702" s="156"/>
      <c r="AD702" s="156"/>
      <c r="AE702" s="156"/>
      <c r="AF702" s="156"/>
      <c r="AG702" s="156"/>
      <c r="AH702" s="156"/>
      <c r="AI702" s="157"/>
      <c r="AJ702" s="105"/>
      <c r="AK702" s="105"/>
      <c r="AL702" s="105"/>
      <c r="AM702" s="105"/>
      <c r="AN702" s="157"/>
      <c r="AO702" s="105"/>
      <c r="AP702" s="105"/>
      <c r="AQ702" s="105"/>
      <c r="AR702" s="105"/>
      <c r="AS702" s="105"/>
      <c r="AT702" s="105"/>
      <c r="AU702" s="105"/>
      <c r="AV702" s="105"/>
      <c r="AW702" s="105"/>
      <c r="AX702" s="105"/>
      <c r="AY702" s="105"/>
      <c r="AZ702" s="105"/>
      <c r="BA702" s="105"/>
      <c r="BB702" s="105"/>
      <c r="BC702" s="105"/>
      <c r="BD702" s="105"/>
      <c r="BE702" s="105"/>
      <c r="BF702" s="105"/>
      <c r="BG702" s="105"/>
      <c r="BH702" s="105"/>
      <c r="BI702" s="105"/>
      <c r="BJ702" s="105"/>
      <c r="BK702" s="105"/>
      <c r="BL702" s="105"/>
      <c r="BM702" s="105"/>
      <c r="BN702" s="105"/>
      <c r="BO702" s="105"/>
      <c r="BP702" s="105"/>
      <c r="BQ702" s="105"/>
      <c r="BR702" s="105"/>
      <c r="BS702" s="105"/>
      <c r="BT702" s="105"/>
      <c r="BU702" s="105"/>
      <c r="BV702" s="105"/>
      <c r="BW702" s="105"/>
      <c r="BX702" s="105"/>
      <c r="BY702" s="105"/>
      <c r="BZ702" s="105"/>
      <c r="CA702" s="158"/>
      <c r="CB702" s="158"/>
      <c r="CC702" s="105" t="str">
        <f>IF($C702="","",AI702*$F$2)</f>
        <v/>
      </c>
      <c r="CD702" s="105" t="str">
        <f>IF($C702="","",U703*$F$2)</f>
        <v/>
      </c>
      <c r="CE702" s="158"/>
      <c r="CF702" s="105"/>
      <c r="CG702" s="156"/>
      <c r="CH702" s="156"/>
      <c r="CI702" s="156"/>
      <c r="CJ702" s="156"/>
      <c r="CK702" s="105"/>
      <c r="CL702" s="156"/>
      <c r="CM702" s="156"/>
      <c r="CN702" s="105"/>
    </row>
    <row r="703" ht="9.0" customHeight="1">
      <c r="A703" s="152">
        <f t="shared" si="22"/>
        <v>0</v>
      </c>
      <c r="B703" s="93"/>
      <c r="C703" s="99"/>
      <c r="D703" s="159"/>
      <c r="E703" s="160"/>
      <c r="F703" s="155"/>
      <c r="G703" s="105"/>
      <c r="H703" s="105"/>
      <c r="I703" s="156"/>
      <c r="J703" s="156"/>
      <c r="K703" s="156"/>
      <c r="L703" s="156"/>
      <c r="M703" s="156"/>
      <c r="N703" s="156"/>
      <c r="O703" s="156"/>
      <c r="P703" s="156"/>
      <c r="Q703" s="156"/>
      <c r="R703" s="156"/>
      <c r="S703" s="156"/>
      <c r="T703" s="156"/>
      <c r="U703" s="157"/>
      <c r="V703" s="105"/>
      <c r="W703" s="156"/>
      <c r="X703" s="156"/>
      <c r="Y703" s="156"/>
      <c r="Z703" s="156"/>
      <c r="AA703" s="156"/>
      <c r="AB703" s="156"/>
      <c r="AC703" s="156"/>
      <c r="AD703" s="156"/>
      <c r="AE703" s="156"/>
      <c r="AF703" s="156"/>
      <c r="AG703" s="156"/>
      <c r="AH703" s="156"/>
      <c r="AI703" s="157"/>
      <c r="AJ703" s="105"/>
      <c r="AK703" s="105"/>
      <c r="AL703" s="105"/>
      <c r="AM703" s="105"/>
      <c r="AN703" s="157"/>
      <c r="AO703" s="105"/>
      <c r="AP703" s="105"/>
      <c r="AQ703" s="105"/>
      <c r="AR703" s="105"/>
      <c r="AS703" s="105"/>
      <c r="AT703" s="105"/>
      <c r="AU703" s="105"/>
      <c r="AV703" s="105"/>
      <c r="AW703" s="105"/>
      <c r="AX703" s="105"/>
      <c r="AY703" s="105"/>
      <c r="AZ703" s="105"/>
      <c r="BA703" s="105"/>
      <c r="BB703" s="105"/>
      <c r="BC703" s="105"/>
      <c r="BD703" s="105"/>
      <c r="BE703" s="105"/>
      <c r="BF703" s="105"/>
      <c r="BG703" s="105"/>
      <c r="BH703" s="105"/>
      <c r="BI703" s="105"/>
      <c r="BJ703" s="105"/>
      <c r="BK703" s="105"/>
      <c r="BL703" s="105"/>
      <c r="BM703" s="105"/>
      <c r="BN703" s="105"/>
      <c r="BO703" s="105"/>
      <c r="BP703" s="105"/>
      <c r="BQ703" s="105"/>
      <c r="BR703" s="105"/>
      <c r="BS703" s="105"/>
      <c r="BT703" s="105"/>
      <c r="BU703" s="105"/>
      <c r="BV703" s="105"/>
      <c r="BW703" s="105"/>
      <c r="BX703" s="105"/>
      <c r="BY703" s="105"/>
      <c r="BZ703" s="105"/>
      <c r="CA703" s="158"/>
      <c r="CB703" s="158"/>
      <c r="CC703" s="158"/>
      <c r="CD703" s="158"/>
      <c r="CE703" s="158"/>
      <c r="CF703" s="105"/>
      <c r="CG703" s="156"/>
      <c r="CH703" s="156"/>
      <c r="CI703" s="156"/>
      <c r="CJ703" s="156"/>
      <c r="CK703" s="105"/>
      <c r="CL703" s="156"/>
      <c r="CM703" s="156"/>
      <c r="CN703" s="105"/>
    </row>
    <row r="704" ht="9.0" customHeight="1">
      <c r="A704" s="152">
        <f t="shared" si="22"/>
        <v>1</v>
      </c>
      <c r="B704" s="93"/>
      <c r="C704" s="99"/>
      <c r="D704" s="159"/>
      <c r="E704" s="160"/>
      <c r="F704" s="155"/>
      <c r="G704" s="105"/>
      <c r="H704" s="105"/>
      <c r="I704" s="156"/>
      <c r="J704" s="156"/>
      <c r="K704" s="156"/>
      <c r="L704" s="156"/>
      <c r="M704" s="156"/>
      <c r="N704" s="156"/>
      <c r="O704" s="156"/>
      <c r="P704" s="156"/>
      <c r="Q704" s="156"/>
      <c r="R704" s="156"/>
      <c r="S704" s="156"/>
      <c r="T704" s="156"/>
      <c r="U704" s="157"/>
      <c r="V704" s="105"/>
      <c r="W704" s="156"/>
      <c r="X704" s="156"/>
      <c r="Y704" s="156"/>
      <c r="Z704" s="156"/>
      <c r="AA704" s="156"/>
      <c r="AB704" s="156"/>
      <c r="AC704" s="156"/>
      <c r="AD704" s="156"/>
      <c r="AE704" s="156"/>
      <c r="AF704" s="156"/>
      <c r="AG704" s="156"/>
      <c r="AH704" s="156"/>
      <c r="AI704" s="157"/>
      <c r="AJ704" s="105"/>
      <c r="AK704" s="105"/>
      <c r="AL704" s="105"/>
      <c r="AM704" s="105"/>
      <c r="AN704" s="157"/>
      <c r="AO704" s="105"/>
      <c r="AP704" s="105"/>
      <c r="AQ704" s="105"/>
      <c r="AR704" s="105"/>
      <c r="AS704" s="105"/>
      <c r="AT704" s="105"/>
      <c r="AU704" s="105"/>
      <c r="AV704" s="105"/>
      <c r="AW704" s="105"/>
      <c r="AX704" s="105"/>
      <c r="AY704" s="105"/>
      <c r="AZ704" s="105"/>
      <c r="BA704" s="105"/>
      <c r="BB704" s="105"/>
      <c r="BC704" s="105"/>
      <c r="BD704" s="105"/>
      <c r="BE704" s="105"/>
      <c r="BF704" s="105"/>
      <c r="BG704" s="105"/>
      <c r="BH704" s="105"/>
      <c r="BI704" s="105"/>
      <c r="BJ704" s="105"/>
      <c r="BK704" s="105"/>
      <c r="BL704" s="105"/>
      <c r="BM704" s="105"/>
      <c r="BN704" s="105"/>
      <c r="BO704" s="105"/>
      <c r="BP704" s="105"/>
      <c r="BQ704" s="105"/>
      <c r="BR704" s="105"/>
      <c r="BS704" s="105"/>
      <c r="BT704" s="105"/>
      <c r="BU704" s="105"/>
      <c r="BV704" s="105"/>
      <c r="BW704" s="105"/>
      <c r="BX704" s="105"/>
      <c r="BY704" s="105"/>
      <c r="BZ704" s="105"/>
      <c r="CA704" s="158"/>
      <c r="CB704" s="158"/>
      <c r="CC704" s="105" t="str">
        <f>IF($C704="","",AI704*$F$2)</f>
        <v/>
      </c>
      <c r="CD704" s="105" t="str">
        <f>IF($C704="","",U705*$F$2)</f>
        <v/>
      </c>
      <c r="CE704" s="158"/>
      <c r="CF704" s="105"/>
      <c r="CG704" s="156"/>
      <c r="CH704" s="156"/>
      <c r="CI704" s="156"/>
      <c r="CJ704" s="156"/>
      <c r="CK704" s="105"/>
      <c r="CL704" s="156"/>
      <c r="CM704" s="156"/>
      <c r="CN704" s="105"/>
    </row>
    <row r="705" ht="9.0" customHeight="1">
      <c r="A705" s="152">
        <f t="shared" si="22"/>
        <v>1</v>
      </c>
      <c r="B705" s="93"/>
      <c r="C705" s="99"/>
      <c r="D705" s="159"/>
      <c r="E705" s="160"/>
      <c r="F705" s="155"/>
      <c r="G705" s="105"/>
      <c r="H705" s="105"/>
      <c r="I705" s="156"/>
      <c r="J705" s="156"/>
      <c r="K705" s="156"/>
      <c r="L705" s="156"/>
      <c r="M705" s="156"/>
      <c r="N705" s="156"/>
      <c r="O705" s="156"/>
      <c r="P705" s="156"/>
      <c r="Q705" s="156"/>
      <c r="R705" s="156"/>
      <c r="S705" s="156"/>
      <c r="T705" s="156"/>
      <c r="U705" s="157"/>
      <c r="V705" s="105"/>
      <c r="W705" s="156"/>
      <c r="X705" s="156"/>
      <c r="Y705" s="156"/>
      <c r="Z705" s="156"/>
      <c r="AA705" s="156"/>
      <c r="AB705" s="156"/>
      <c r="AC705" s="156"/>
      <c r="AD705" s="156"/>
      <c r="AE705" s="156"/>
      <c r="AF705" s="156"/>
      <c r="AG705" s="156"/>
      <c r="AH705" s="156"/>
      <c r="AI705" s="157"/>
      <c r="AJ705" s="105"/>
      <c r="AK705" s="105"/>
      <c r="AL705" s="105"/>
      <c r="AM705" s="105"/>
      <c r="AN705" s="157"/>
      <c r="AO705" s="105"/>
      <c r="AP705" s="105"/>
      <c r="AQ705" s="105"/>
      <c r="AR705" s="105"/>
      <c r="AS705" s="105"/>
      <c r="AT705" s="105"/>
      <c r="AU705" s="105"/>
      <c r="AV705" s="105"/>
      <c r="AW705" s="105"/>
      <c r="AX705" s="105"/>
      <c r="AY705" s="105"/>
      <c r="AZ705" s="105"/>
      <c r="BA705" s="105"/>
      <c r="BB705" s="105"/>
      <c r="BC705" s="105"/>
      <c r="BD705" s="105"/>
      <c r="BE705" s="105"/>
      <c r="BF705" s="105"/>
      <c r="BG705" s="105"/>
      <c r="BH705" s="105"/>
      <c r="BI705" s="105"/>
      <c r="BJ705" s="105"/>
      <c r="BK705" s="105"/>
      <c r="BL705" s="105"/>
      <c r="BM705" s="105"/>
      <c r="BN705" s="105"/>
      <c r="BO705" s="105"/>
      <c r="BP705" s="105"/>
      <c r="BQ705" s="105"/>
      <c r="BR705" s="105"/>
      <c r="BS705" s="105"/>
      <c r="BT705" s="105"/>
      <c r="BU705" s="105"/>
      <c r="BV705" s="105"/>
      <c r="BW705" s="105"/>
      <c r="BX705" s="105"/>
      <c r="BY705" s="105"/>
      <c r="BZ705" s="105"/>
      <c r="CA705" s="158"/>
      <c r="CB705" s="158"/>
      <c r="CC705" s="158"/>
      <c r="CD705" s="158"/>
      <c r="CE705" s="158"/>
      <c r="CF705" s="105"/>
      <c r="CG705" s="156"/>
      <c r="CH705" s="156"/>
      <c r="CI705" s="156"/>
      <c r="CJ705" s="156"/>
      <c r="CK705" s="105"/>
      <c r="CL705" s="156"/>
      <c r="CM705" s="156"/>
      <c r="CN705" s="105"/>
    </row>
    <row r="706" ht="9.0" customHeight="1">
      <c r="A706" s="152">
        <f t="shared" si="22"/>
        <v>0</v>
      </c>
      <c r="B706" s="93"/>
      <c r="C706" s="99"/>
      <c r="D706" s="159"/>
      <c r="E706" s="160"/>
      <c r="F706" s="155"/>
      <c r="G706" s="105"/>
      <c r="H706" s="105"/>
      <c r="I706" s="156"/>
      <c r="J706" s="156"/>
      <c r="K706" s="156"/>
      <c r="L706" s="156"/>
      <c r="M706" s="156"/>
      <c r="N706" s="156"/>
      <c r="O706" s="156"/>
      <c r="P706" s="156"/>
      <c r="Q706" s="156"/>
      <c r="R706" s="156"/>
      <c r="S706" s="156"/>
      <c r="T706" s="156"/>
      <c r="U706" s="157"/>
      <c r="V706" s="105"/>
      <c r="W706" s="156"/>
      <c r="X706" s="156"/>
      <c r="Y706" s="156"/>
      <c r="Z706" s="156"/>
      <c r="AA706" s="156"/>
      <c r="AB706" s="156"/>
      <c r="AC706" s="156"/>
      <c r="AD706" s="156"/>
      <c r="AE706" s="156"/>
      <c r="AF706" s="156"/>
      <c r="AG706" s="156"/>
      <c r="AH706" s="156"/>
      <c r="AI706" s="157"/>
      <c r="AJ706" s="105"/>
      <c r="AK706" s="105"/>
      <c r="AL706" s="105"/>
      <c r="AM706" s="105"/>
      <c r="AN706" s="157"/>
      <c r="AO706" s="105"/>
      <c r="AP706" s="105"/>
      <c r="AQ706" s="105"/>
      <c r="AR706" s="105"/>
      <c r="AS706" s="105"/>
      <c r="AT706" s="105"/>
      <c r="AU706" s="105"/>
      <c r="AV706" s="105"/>
      <c r="AW706" s="105"/>
      <c r="AX706" s="105"/>
      <c r="AY706" s="105"/>
      <c r="AZ706" s="105"/>
      <c r="BA706" s="105"/>
      <c r="BB706" s="105"/>
      <c r="BC706" s="105"/>
      <c r="BD706" s="105"/>
      <c r="BE706" s="105"/>
      <c r="BF706" s="105"/>
      <c r="BG706" s="105"/>
      <c r="BH706" s="105"/>
      <c r="BI706" s="105"/>
      <c r="BJ706" s="105"/>
      <c r="BK706" s="105"/>
      <c r="BL706" s="105"/>
      <c r="BM706" s="105"/>
      <c r="BN706" s="105"/>
      <c r="BO706" s="105"/>
      <c r="BP706" s="105"/>
      <c r="BQ706" s="105"/>
      <c r="BR706" s="105"/>
      <c r="BS706" s="105"/>
      <c r="BT706" s="105"/>
      <c r="BU706" s="105"/>
      <c r="BV706" s="105"/>
      <c r="BW706" s="105"/>
      <c r="BX706" s="105"/>
      <c r="BY706" s="105"/>
      <c r="BZ706" s="105"/>
      <c r="CA706" s="158"/>
      <c r="CB706" s="158"/>
      <c r="CC706" s="105" t="str">
        <f>IF($C706="","",AI706*$F$2)</f>
        <v/>
      </c>
      <c r="CD706" s="105" t="str">
        <f>IF($C706="","",U707*$F$2)</f>
        <v/>
      </c>
      <c r="CE706" s="158"/>
      <c r="CF706" s="105"/>
      <c r="CG706" s="156"/>
      <c r="CH706" s="156"/>
      <c r="CI706" s="156"/>
      <c r="CJ706" s="156"/>
      <c r="CK706" s="105"/>
      <c r="CL706" s="156"/>
      <c r="CM706" s="156"/>
      <c r="CN706" s="105"/>
    </row>
    <row r="707" ht="9.0" customHeight="1">
      <c r="A707" s="152">
        <f t="shared" si="22"/>
        <v>0</v>
      </c>
      <c r="B707" s="93"/>
      <c r="C707" s="99"/>
      <c r="D707" s="159"/>
      <c r="E707" s="160"/>
      <c r="F707" s="155"/>
      <c r="G707" s="105"/>
      <c r="H707" s="105"/>
      <c r="I707" s="156"/>
      <c r="J707" s="156"/>
      <c r="K707" s="156"/>
      <c r="L707" s="156"/>
      <c r="M707" s="156"/>
      <c r="N707" s="156"/>
      <c r="O707" s="156"/>
      <c r="P707" s="156"/>
      <c r="Q707" s="156"/>
      <c r="R707" s="156"/>
      <c r="S707" s="156"/>
      <c r="T707" s="156"/>
      <c r="U707" s="157"/>
      <c r="V707" s="105"/>
      <c r="W707" s="156"/>
      <c r="X707" s="156"/>
      <c r="Y707" s="156"/>
      <c r="Z707" s="156"/>
      <c r="AA707" s="156"/>
      <c r="AB707" s="156"/>
      <c r="AC707" s="156"/>
      <c r="AD707" s="156"/>
      <c r="AE707" s="156"/>
      <c r="AF707" s="156"/>
      <c r="AG707" s="156"/>
      <c r="AH707" s="156"/>
      <c r="AI707" s="157"/>
      <c r="AJ707" s="105"/>
      <c r="AK707" s="105"/>
      <c r="AL707" s="105"/>
      <c r="AM707" s="105"/>
      <c r="AN707" s="157"/>
      <c r="AO707" s="105"/>
      <c r="AP707" s="105"/>
      <c r="AQ707" s="105"/>
      <c r="AR707" s="105"/>
      <c r="AS707" s="105"/>
      <c r="AT707" s="105"/>
      <c r="AU707" s="105"/>
      <c r="AV707" s="105"/>
      <c r="AW707" s="105"/>
      <c r="AX707" s="105"/>
      <c r="AY707" s="105"/>
      <c r="AZ707" s="105"/>
      <c r="BA707" s="105"/>
      <c r="BB707" s="105"/>
      <c r="BC707" s="105"/>
      <c r="BD707" s="105"/>
      <c r="BE707" s="105"/>
      <c r="BF707" s="105"/>
      <c r="BG707" s="105"/>
      <c r="BH707" s="105"/>
      <c r="BI707" s="105"/>
      <c r="BJ707" s="105"/>
      <c r="BK707" s="105"/>
      <c r="BL707" s="105"/>
      <c r="BM707" s="105"/>
      <c r="BN707" s="105"/>
      <c r="BO707" s="105"/>
      <c r="BP707" s="105"/>
      <c r="BQ707" s="105"/>
      <c r="BR707" s="105"/>
      <c r="BS707" s="105"/>
      <c r="BT707" s="105"/>
      <c r="BU707" s="105"/>
      <c r="BV707" s="105"/>
      <c r="BW707" s="105"/>
      <c r="BX707" s="105"/>
      <c r="BY707" s="105"/>
      <c r="BZ707" s="105"/>
      <c r="CA707" s="158"/>
      <c r="CB707" s="158"/>
      <c r="CC707" s="158"/>
      <c r="CD707" s="158"/>
      <c r="CE707" s="158"/>
      <c r="CF707" s="105"/>
      <c r="CG707" s="156"/>
      <c r="CH707" s="156"/>
      <c r="CI707" s="156"/>
      <c r="CJ707" s="156"/>
      <c r="CK707" s="105"/>
      <c r="CL707" s="156"/>
      <c r="CM707" s="156"/>
      <c r="CN707" s="105"/>
    </row>
    <row r="708" ht="9.0" customHeight="1">
      <c r="A708" s="152">
        <f t="shared" si="22"/>
        <v>1</v>
      </c>
      <c r="B708" s="93"/>
      <c r="C708" s="99"/>
      <c r="D708" s="159"/>
      <c r="E708" s="160"/>
      <c r="F708" s="155"/>
      <c r="G708" s="105"/>
      <c r="H708" s="105"/>
      <c r="I708" s="156"/>
      <c r="J708" s="156"/>
      <c r="K708" s="156"/>
      <c r="L708" s="156"/>
      <c r="M708" s="156"/>
      <c r="N708" s="156"/>
      <c r="O708" s="156"/>
      <c r="P708" s="156"/>
      <c r="Q708" s="156"/>
      <c r="R708" s="156"/>
      <c r="S708" s="156"/>
      <c r="T708" s="156"/>
      <c r="U708" s="157"/>
      <c r="V708" s="105"/>
      <c r="W708" s="156"/>
      <c r="X708" s="156"/>
      <c r="Y708" s="156"/>
      <c r="Z708" s="156"/>
      <c r="AA708" s="156"/>
      <c r="AB708" s="156"/>
      <c r="AC708" s="156"/>
      <c r="AD708" s="156"/>
      <c r="AE708" s="156"/>
      <c r="AF708" s="156"/>
      <c r="AG708" s="156"/>
      <c r="AH708" s="156"/>
      <c r="AI708" s="157"/>
      <c r="AJ708" s="105"/>
      <c r="AK708" s="105"/>
      <c r="AL708" s="105"/>
      <c r="AM708" s="105"/>
      <c r="AN708" s="157"/>
      <c r="AO708" s="105"/>
      <c r="AP708" s="105"/>
      <c r="AQ708" s="105"/>
      <c r="AR708" s="105"/>
      <c r="AS708" s="105"/>
      <c r="AT708" s="105"/>
      <c r="AU708" s="105"/>
      <c r="AV708" s="105"/>
      <c r="AW708" s="105"/>
      <c r="AX708" s="105"/>
      <c r="AY708" s="105"/>
      <c r="AZ708" s="105"/>
      <c r="BA708" s="105"/>
      <c r="BB708" s="105"/>
      <c r="BC708" s="105"/>
      <c r="BD708" s="105"/>
      <c r="BE708" s="105"/>
      <c r="BF708" s="105"/>
      <c r="BG708" s="105"/>
      <c r="BH708" s="105"/>
      <c r="BI708" s="105"/>
      <c r="BJ708" s="105"/>
      <c r="BK708" s="105"/>
      <c r="BL708" s="105"/>
      <c r="BM708" s="105"/>
      <c r="BN708" s="105"/>
      <c r="BO708" s="105"/>
      <c r="BP708" s="105"/>
      <c r="BQ708" s="105"/>
      <c r="BR708" s="105"/>
      <c r="BS708" s="105"/>
      <c r="BT708" s="105"/>
      <c r="BU708" s="105"/>
      <c r="BV708" s="105"/>
      <c r="BW708" s="105"/>
      <c r="BX708" s="105"/>
      <c r="BY708" s="105"/>
      <c r="BZ708" s="105"/>
      <c r="CA708" s="158"/>
      <c r="CB708" s="158"/>
      <c r="CC708" s="105" t="str">
        <f>IF($C708="","",AI708*$F$2)</f>
        <v/>
      </c>
      <c r="CD708" s="105" t="str">
        <f>IF($C708="","",U709*$F$2)</f>
        <v/>
      </c>
      <c r="CE708" s="158"/>
      <c r="CF708" s="105"/>
      <c r="CG708" s="156"/>
      <c r="CH708" s="156"/>
      <c r="CI708" s="156"/>
      <c r="CJ708" s="156"/>
      <c r="CK708" s="105"/>
      <c r="CL708" s="156"/>
      <c r="CM708" s="156"/>
      <c r="CN708" s="105"/>
    </row>
    <row r="709" ht="9.0" customHeight="1">
      <c r="A709" s="152">
        <f t="shared" si="22"/>
        <v>1</v>
      </c>
      <c r="B709" s="93"/>
      <c r="C709" s="99"/>
      <c r="D709" s="159"/>
      <c r="E709" s="160"/>
      <c r="F709" s="155"/>
      <c r="G709" s="105"/>
      <c r="H709" s="105"/>
      <c r="I709" s="156"/>
      <c r="J709" s="156"/>
      <c r="K709" s="156"/>
      <c r="L709" s="156"/>
      <c r="M709" s="156"/>
      <c r="N709" s="156"/>
      <c r="O709" s="156"/>
      <c r="P709" s="156"/>
      <c r="Q709" s="156"/>
      <c r="R709" s="156"/>
      <c r="S709" s="156"/>
      <c r="T709" s="156"/>
      <c r="U709" s="157"/>
      <c r="V709" s="105"/>
      <c r="W709" s="156"/>
      <c r="X709" s="156"/>
      <c r="Y709" s="156"/>
      <c r="Z709" s="156"/>
      <c r="AA709" s="156"/>
      <c r="AB709" s="156"/>
      <c r="AC709" s="156"/>
      <c r="AD709" s="156"/>
      <c r="AE709" s="156"/>
      <c r="AF709" s="156"/>
      <c r="AG709" s="156"/>
      <c r="AH709" s="156"/>
      <c r="AI709" s="157"/>
      <c r="AJ709" s="105"/>
      <c r="AK709" s="105"/>
      <c r="AL709" s="105"/>
      <c r="AM709" s="105"/>
      <c r="AN709" s="157"/>
      <c r="AO709" s="105"/>
      <c r="AP709" s="105"/>
      <c r="AQ709" s="105"/>
      <c r="AR709" s="105"/>
      <c r="AS709" s="105"/>
      <c r="AT709" s="105"/>
      <c r="AU709" s="105"/>
      <c r="AV709" s="105"/>
      <c r="AW709" s="105"/>
      <c r="AX709" s="105"/>
      <c r="AY709" s="105"/>
      <c r="AZ709" s="105"/>
      <c r="BA709" s="105"/>
      <c r="BB709" s="105"/>
      <c r="BC709" s="105"/>
      <c r="BD709" s="105"/>
      <c r="BE709" s="105"/>
      <c r="BF709" s="105"/>
      <c r="BG709" s="105"/>
      <c r="BH709" s="105"/>
      <c r="BI709" s="105"/>
      <c r="BJ709" s="105"/>
      <c r="BK709" s="105"/>
      <c r="BL709" s="105"/>
      <c r="BM709" s="105"/>
      <c r="BN709" s="105"/>
      <c r="BO709" s="105"/>
      <c r="BP709" s="105"/>
      <c r="BQ709" s="105"/>
      <c r="BR709" s="105"/>
      <c r="BS709" s="105"/>
      <c r="BT709" s="105"/>
      <c r="BU709" s="105"/>
      <c r="BV709" s="105"/>
      <c r="BW709" s="105"/>
      <c r="BX709" s="105"/>
      <c r="BY709" s="105"/>
      <c r="BZ709" s="105"/>
      <c r="CA709" s="158"/>
      <c r="CB709" s="158"/>
      <c r="CC709" s="158"/>
      <c r="CD709" s="158"/>
      <c r="CE709" s="158"/>
      <c r="CF709" s="105"/>
      <c r="CG709" s="156"/>
      <c r="CH709" s="156"/>
      <c r="CI709" s="156"/>
      <c r="CJ709" s="156"/>
      <c r="CK709" s="105"/>
      <c r="CL709" s="156"/>
      <c r="CM709" s="156"/>
      <c r="CN709" s="105"/>
    </row>
    <row r="710" ht="9.0" customHeight="1">
      <c r="A710" s="152">
        <f t="shared" si="22"/>
        <v>0</v>
      </c>
      <c r="B710" s="93"/>
      <c r="C710" s="99"/>
      <c r="D710" s="159"/>
      <c r="E710" s="160"/>
      <c r="F710" s="155"/>
      <c r="G710" s="105"/>
      <c r="H710" s="105"/>
      <c r="I710" s="156"/>
      <c r="J710" s="156"/>
      <c r="K710" s="156"/>
      <c r="L710" s="156"/>
      <c r="M710" s="156"/>
      <c r="N710" s="156"/>
      <c r="O710" s="156"/>
      <c r="P710" s="156"/>
      <c r="Q710" s="156"/>
      <c r="R710" s="156"/>
      <c r="S710" s="156"/>
      <c r="T710" s="156"/>
      <c r="U710" s="157"/>
      <c r="V710" s="105"/>
      <c r="W710" s="156"/>
      <c r="X710" s="156"/>
      <c r="Y710" s="156"/>
      <c r="Z710" s="156"/>
      <c r="AA710" s="156"/>
      <c r="AB710" s="156"/>
      <c r="AC710" s="156"/>
      <c r="AD710" s="156"/>
      <c r="AE710" s="156"/>
      <c r="AF710" s="156"/>
      <c r="AG710" s="156"/>
      <c r="AH710" s="156"/>
      <c r="AI710" s="157"/>
      <c r="AJ710" s="105"/>
      <c r="AK710" s="105"/>
      <c r="AL710" s="105"/>
      <c r="AM710" s="105"/>
      <c r="AN710" s="157"/>
      <c r="AO710" s="105"/>
      <c r="AP710" s="105"/>
      <c r="AQ710" s="105"/>
      <c r="AR710" s="105"/>
      <c r="AS710" s="105"/>
      <c r="AT710" s="105"/>
      <c r="AU710" s="105"/>
      <c r="AV710" s="105"/>
      <c r="AW710" s="105"/>
      <c r="AX710" s="105"/>
      <c r="AY710" s="105"/>
      <c r="AZ710" s="105"/>
      <c r="BA710" s="105"/>
      <c r="BB710" s="105"/>
      <c r="BC710" s="105"/>
      <c r="BD710" s="105"/>
      <c r="BE710" s="105"/>
      <c r="BF710" s="105"/>
      <c r="BG710" s="105"/>
      <c r="BH710" s="105"/>
      <c r="BI710" s="105"/>
      <c r="BJ710" s="105"/>
      <c r="BK710" s="105"/>
      <c r="BL710" s="105"/>
      <c r="BM710" s="105"/>
      <c r="BN710" s="105"/>
      <c r="BO710" s="105"/>
      <c r="BP710" s="105"/>
      <c r="BQ710" s="105"/>
      <c r="BR710" s="105"/>
      <c r="BS710" s="105"/>
      <c r="BT710" s="105"/>
      <c r="BU710" s="105"/>
      <c r="BV710" s="105"/>
      <c r="BW710" s="105"/>
      <c r="BX710" s="105"/>
      <c r="BY710" s="105"/>
      <c r="BZ710" s="105"/>
      <c r="CA710" s="158"/>
      <c r="CB710" s="158"/>
      <c r="CC710" s="105" t="str">
        <f>IF($C710="","",AI710*$F$2)</f>
        <v/>
      </c>
      <c r="CD710" s="105" t="str">
        <f>IF($C710="","",U711*$F$2)</f>
        <v/>
      </c>
      <c r="CE710" s="158"/>
      <c r="CF710" s="105"/>
      <c r="CG710" s="156"/>
      <c r="CH710" s="156"/>
      <c r="CI710" s="156"/>
      <c r="CJ710" s="156"/>
      <c r="CK710" s="105"/>
      <c r="CL710" s="156"/>
      <c r="CM710" s="156"/>
      <c r="CN710" s="105"/>
    </row>
    <row r="711" ht="9.0" customHeight="1">
      <c r="A711" s="152">
        <f t="shared" si="22"/>
        <v>0</v>
      </c>
      <c r="B711" s="93"/>
      <c r="C711" s="99"/>
      <c r="D711" s="159"/>
      <c r="E711" s="160"/>
      <c r="F711" s="155"/>
      <c r="G711" s="105"/>
      <c r="H711" s="105"/>
      <c r="I711" s="156"/>
      <c r="J711" s="156"/>
      <c r="K711" s="156"/>
      <c r="L711" s="156"/>
      <c r="M711" s="156"/>
      <c r="N711" s="156"/>
      <c r="O711" s="156"/>
      <c r="P711" s="156"/>
      <c r="Q711" s="156"/>
      <c r="R711" s="156"/>
      <c r="S711" s="156"/>
      <c r="T711" s="156"/>
      <c r="U711" s="157"/>
      <c r="V711" s="105"/>
      <c r="W711" s="156"/>
      <c r="X711" s="156"/>
      <c r="Y711" s="156"/>
      <c r="Z711" s="156"/>
      <c r="AA711" s="156"/>
      <c r="AB711" s="156"/>
      <c r="AC711" s="156"/>
      <c r="AD711" s="156"/>
      <c r="AE711" s="156"/>
      <c r="AF711" s="156"/>
      <c r="AG711" s="156"/>
      <c r="AH711" s="156"/>
      <c r="AI711" s="157"/>
      <c r="AJ711" s="105"/>
      <c r="AK711" s="105"/>
      <c r="AL711" s="105"/>
      <c r="AM711" s="105"/>
      <c r="AN711" s="157"/>
      <c r="AO711" s="105"/>
      <c r="AP711" s="105"/>
      <c r="AQ711" s="105"/>
      <c r="AR711" s="105"/>
      <c r="AS711" s="105"/>
      <c r="AT711" s="105"/>
      <c r="AU711" s="105"/>
      <c r="AV711" s="105"/>
      <c r="AW711" s="105"/>
      <c r="AX711" s="105"/>
      <c r="AY711" s="105"/>
      <c r="AZ711" s="105"/>
      <c r="BA711" s="105"/>
      <c r="BB711" s="105"/>
      <c r="BC711" s="105"/>
      <c r="BD711" s="105"/>
      <c r="BE711" s="105"/>
      <c r="BF711" s="105"/>
      <c r="BG711" s="105"/>
      <c r="BH711" s="105"/>
      <c r="BI711" s="105"/>
      <c r="BJ711" s="105"/>
      <c r="BK711" s="105"/>
      <c r="BL711" s="105"/>
      <c r="BM711" s="105"/>
      <c r="BN711" s="105"/>
      <c r="BO711" s="105"/>
      <c r="BP711" s="105"/>
      <c r="BQ711" s="105"/>
      <c r="BR711" s="105"/>
      <c r="BS711" s="105"/>
      <c r="BT711" s="105"/>
      <c r="BU711" s="105"/>
      <c r="BV711" s="105"/>
      <c r="BW711" s="105"/>
      <c r="BX711" s="105"/>
      <c r="BY711" s="105"/>
      <c r="BZ711" s="105"/>
      <c r="CA711" s="158"/>
      <c r="CB711" s="158"/>
      <c r="CC711" s="158"/>
      <c r="CD711" s="158"/>
      <c r="CE711" s="158"/>
      <c r="CF711" s="105"/>
      <c r="CG711" s="156"/>
      <c r="CH711" s="156"/>
      <c r="CI711" s="156"/>
      <c r="CJ711" s="156"/>
      <c r="CK711" s="105"/>
      <c r="CL711" s="156"/>
      <c r="CM711" s="156"/>
      <c r="CN711" s="105"/>
    </row>
    <row r="712" ht="9.0" customHeight="1">
      <c r="A712" s="152">
        <f t="shared" si="22"/>
        <v>1</v>
      </c>
      <c r="B712" s="93"/>
      <c r="C712" s="99"/>
      <c r="D712" s="159"/>
      <c r="E712" s="160"/>
      <c r="F712" s="155"/>
      <c r="G712" s="105"/>
      <c r="H712" s="105"/>
      <c r="I712" s="156"/>
      <c r="J712" s="156"/>
      <c r="K712" s="156"/>
      <c r="L712" s="156"/>
      <c r="M712" s="156"/>
      <c r="N712" s="156"/>
      <c r="O712" s="156"/>
      <c r="P712" s="156"/>
      <c r="Q712" s="156"/>
      <c r="R712" s="156"/>
      <c r="S712" s="156"/>
      <c r="T712" s="156"/>
      <c r="U712" s="157"/>
      <c r="V712" s="105"/>
      <c r="W712" s="156"/>
      <c r="X712" s="156"/>
      <c r="Y712" s="156"/>
      <c r="Z712" s="156"/>
      <c r="AA712" s="156"/>
      <c r="AB712" s="156"/>
      <c r="AC712" s="156"/>
      <c r="AD712" s="156"/>
      <c r="AE712" s="156"/>
      <c r="AF712" s="156"/>
      <c r="AG712" s="156"/>
      <c r="AH712" s="156"/>
      <c r="AI712" s="157"/>
      <c r="AJ712" s="105"/>
      <c r="AK712" s="105"/>
      <c r="AL712" s="105"/>
      <c r="AM712" s="105"/>
      <c r="AN712" s="157"/>
      <c r="AO712" s="105"/>
      <c r="AP712" s="105"/>
      <c r="AQ712" s="105"/>
      <c r="AR712" s="105"/>
      <c r="AS712" s="105"/>
      <c r="AT712" s="105"/>
      <c r="AU712" s="105"/>
      <c r="AV712" s="105"/>
      <c r="AW712" s="105"/>
      <c r="AX712" s="105"/>
      <c r="AY712" s="105"/>
      <c r="AZ712" s="105"/>
      <c r="BA712" s="105"/>
      <c r="BB712" s="105"/>
      <c r="BC712" s="105"/>
      <c r="BD712" s="105"/>
      <c r="BE712" s="105"/>
      <c r="BF712" s="105"/>
      <c r="BG712" s="105"/>
      <c r="BH712" s="105"/>
      <c r="BI712" s="105"/>
      <c r="BJ712" s="105"/>
      <c r="BK712" s="105"/>
      <c r="BL712" s="105"/>
      <c r="BM712" s="105"/>
      <c r="BN712" s="105"/>
      <c r="BO712" s="105"/>
      <c r="BP712" s="105"/>
      <c r="BQ712" s="105"/>
      <c r="BR712" s="105"/>
      <c r="BS712" s="105"/>
      <c r="BT712" s="105"/>
      <c r="BU712" s="105"/>
      <c r="BV712" s="105"/>
      <c r="BW712" s="105"/>
      <c r="BX712" s="105"/>
      <c r="BY712" s="105"/>
      <c r="BZ712" s="105"/>
      <c r="CA712" s="158"/>
      <c r="CB712" s="158"/>
      <c r="CC712" s="105" t="str">
        <f>IF($C712="","",AI712*$F$2)</f>
        <v/>
      </c>
      <c r="CD712" s="105" t="str">
        <f>IF($C712="","",U713*$F$2)</f>
        <v/>
      </c>
      <c r="CE712" s="158"/>
      <c r="CF712" s="105"/>
      <c r="CG712" s="156"/>
      <c r="CH712" s="156"/>
      <c r="CI712" s="156"/>
      <c r="CJ712" s="156"/>
      <c r="CK712" s="105"/>
      <c r="CL712" s="156"/>
      <c r="CM712" s="156"/>
      <c r="CN712" s="105"/>
    </row>
    <row r="713" ht="9.0" customHeight="1">
      <c r="A713" s="152">
        <f t="shared" si="22"/>
        <v>1</v>
      </c>
      <c r="B713" s="93"/>
      <c r="C713" s="99"/>
      <c r="D713" s="159"/>
      <c r="E713" s="160"/>
      <c r="F713" s="155"/>
      <c r="G713" s="105"/>
      <c r="H713" s="105"/>
      <c r="I713" s="156"/>
      <c r="J713" s="156"/>
      <c r="K713" s="156"/>
      <c r="L713" s="156"/>
      <c r="M713" s="156"/>
      <c r="N713" s="156"/>
      <c r="O713" s="156"/>
      <c r="P713" s="156"/>
      <c r="Q713" s="156"/>
      <c r="R713" s="156"/>
      <c r="S713" s="156"/>
      <c r="T713" s="156"/>
      <c r="U713" s="157"/>
      <c r="V713" s="105"/>
      <c r="W713" s="156"/>
      <c r="X713" s="156"/>
      <c r="Y713" s="156"/>
      <c r="Z713" s="156"/>
      <c r="AA713" s="156"/>
      <c r="AB713" s="156"/>
      <c r="AC713" s="156"/>
      <c r="AD713" s="156"/>
      <c r="AE713" s="156"/>
      <c r="AF713" s="156"/>
      <c r="AG713" s="156"/>
      <c r="AH713" s="156"/>
      <c r="AI713" s="157"/>
      <c r="AJ713" s="105"/>
      <c r="AK713" s="105"/>
      <c r="AL713" s="105"/>
      <c r="AM713" s="105"/>
      <c r="AN713" s="157"/>
      <c r="AO713" s="105"/>
      <c r="AP713" s="105"/>
      <c r="AQ713" s="105"/>
      <c r="AR713" s="105"/>
      <c r="AS713" s="105"/>
      <c r="AT713" s="105"/>
      <c r="AU713" s="105"/>
      <c r="AV713" s="105"/>
      <c r="AW713" s="105"/>
      <c r="AX713" s="105"/>
      <c r="AY713" s="105"/>
      <c r="AZ713" s="105"/>
      <c r="BA713" s="105"/>
      <c r="BB713" s="105"/>
      <c r="BC713" s="105"/>
      <c r="BD713" s="105"/>
      <c r="BE713" s="105"/>
      <c r="BF713" s="105"/>
      <c r="BG713" s="105"/>
      <c r="BH713" s="105"/>
      <c r="BI713" s="105"/>
      <c r="BJ713" s="105"/>
      <c r="BK713" s="105"/>
      <c r="BL713" s="105"/>
      <c r="BM713" s="105"/>
      <c r="BN713" s="105"/>
      <c r="BO713" s="105"/>
      <c r="BP713" s="105"/>
      <c r="BQ713" s="105"/>
      <c r="BR713" s="105"/>
      <c r="BS713" s="105"/>
      <c r="BT713" s="105"/>
      <c r="BU713" s="105"/>
      <c r="BV713" s="105"/>
      <c r="BW713" s="105"/>
      <c r="BX713" s="105"/>
      <c r="BY713" s="105"/>
      <c r="BZ713" s="105"/>
      <c r="CA713" s="158"/>
      <c r="CB713" s="158"/>
      <c r="CC713" s="158"/>
      <c r="CD713" s="158"/>
      <c r="CE713" s="158"/>
      <c r="CF713" s="105"/>
      <c r="CG713" s="156"/>
      <c r="CH713" s="156"/>
      <c r="CI713" s="156"/>
      <c r="CJ713" s="156"/>
      <c r="CK713" s="105"/>
      <c r="CL713" s="156"/>
      <c r="CM713" s="156"/>
      <c r="CN713" s="105"/>
    </row>
    <row r="714" ht="9.0" customHeight="1">
      <c r="A714" s="152">
        <f t="shared" si="22"/>
        <v>0</v>
      </c>
      <c r="B714" s="93"/>
      <c r="C714" s="99"/>
      <c r="D714" s="159"/>
      <c r="E714" s="160"/>
      <c r="F714" s="155"/>
      <c r="G714" s="105"/>
      <c r="H714" s="105"/>
      <c r="I714" s="156"/>
      <c r="J714" s="156"/>
      <c r="K714" s="156"/>
      <c r="L714" s="156"/>
      <c r="M714" s="156"/>
      <c r="N714" s="156"/>
      <c r="O714" s="156"/>
      <c r="P714" s="156"/>
      <c r="Q714" s="156"/>
      <c r="R714" s="156"/>
      <c r="S714" s="156"/>
      <c r="T714" s="156"/>
      <c r="U714" s="157"/>
      <c r="V714" s="105"/>
      <c r="W714" s="156"/>
      <c r="X714" s="156"/>
      <c r="Y714" s="156"/>
      <c r="Z714" s="156"/>
      <c r="AA714" s="156"/>
      <c r="AB714" s="156"/>
      <c r="AC714" s="156"/>
      <c r="AD714" s="156"/>
      <c r="AE714" s="156"/>
      <c r="AF714" s="156"/>
      <c r="AG714" s="156"/>
      <c r="AH714" s="156"/>
      <c r="AI714" s="157"/>
      <c r="AJ714" s="105"/>
      <c r="AK714" s="105"/>
      <c r="AL714" s="105"/>
      <c r="AM714" s="105"/>
      <c r="AN714" s="157"/>
      <c r="AO714" s="105"/>
      <c r="AP714" s="105"/>
      <c r="AQ714" s="105"/>
      <c r="AR714" s="105"/>
      <c r="AS714" s="105"/>
      <c r="AT714" s="105"/>
      <c r="AU714" s="105"/>
      <c r="AV714" s="105"/>
      <c r="AW714" s="105"/>
      <c r="AX714" s="105"/>
      <c r="AY714" s="105"/>
      <c r="AZ714" s="105"/>
      <c r="BA714" s="105"/>
      <c r="BB714" s="105"/>
      <c r="BC714" s="105"/>
      <c r="BD714" s="105"/>
      <c r="BE714" s="105"/>
      <c r="BF714" s="105"/>
      <c r="BG714" s="105"/>
      <c r="BH714" s="105"/>
      <c r="BI714" s="105"/>
      <c r="BJ714" s="105"/>
      <c r="BK714" s="105"/>
      <c r="BL714" s="105"/>
      <c r="BM714" s="105"/>
      <c r="BN714" s="105"/>
      <c r="BO714" s="105"/>
      <c r="BP714" s="105"/>
      <c r="BQ714" s="105"/>
      <c r="BR714" s="105"/>
      <c r="BS714" s="105"/>
      <c r="BT714" s="105"/>
      <c r="BU714" s="105"/>
      <c r="BV714" s="105"/>
      <c r="BW714" s="105"/>
      <c r="BX714" s="105"/>
      <c r="BY714" s="105"/>
      <c r="BZ714" s="105"/>
      <c r="CA714" s="158"/>
      <c r="CB714" s="158"/>
      <c r="CC714" s="105" t="str">
        <f>IF($C714="","",AI714*$F$2)</f>
        <v/>
      </c>
      <c r="CD714" s="105" t="str">
        <f>IF($C714="","",U715*$F$2)</f>
        <v/>
      </c>
      <c r="CE714" s="158"/>
      <c r="CF714" s="105"/>
      <c r="CG714" s="156"/>
      <c r="CH714" s="156"/>
      <c r="CI714" s="156"/>
      <c r="CJ714" s="156"/>
      <c r="CK714" s="105"/>
      <c r="CL714" s="156"/>
      <c r="CM714" s="156"/>
      <c r="CN714" s="105"/>
    </row>
    <row r="715" ht="9.0" customHeight="1">
      <c r="A715" s="152">
        <f t="shared" si="22"/>
        <v>0</v>
      </c>
      <c r="B715" s="93"/>
      <c r="C715" s="99"/>
      <c r="D715" s="159"/>
      <c r="E715" s="160"/>
      <c r="F715" s="155"/>
      <c r="G715" s="105"/>
      <c r="H715" s="105"/>
      <c r="I715" s="156"/>
      <c r="J715" s="156"/>
      <c r="K715" s="156"/>
      <c r="L715" s="156"/>
      <c r="M715" s="156"/>
      <c r="N715" s="156"/>
      <c r="O715" s="156"/>
      <c r="P715" s="156"/>
      <c r="Q715" s="156"/>
      <c r="R715" s="156"/>
      <c r="S715" s="156"/>
      <c r="T715" s="156"/>
      <c r="U715" s="157"/>
      <c r="V715" s="105"/>
      <c r="W715" s="156"/>
      <c r="X715" s="156"/>
      <c r="Y715" s="156"/>
      <c r="Z715" s="156"/>
      <c r="AA715" s="156"/>
      <c r="AB715" s="156"/>
      <c r="AC715" s="156"/>
      <c r="AD715" s="156"/>
      <c r="AE715" s="156"/>
      <c r="AF715" s="156"/>
      <c r="AG715" s="156"/>
      <c r="AH715" s="156"/>
      <c r="AI715" s="157"/>
      <c r="AJ715" s="105"/>
      <c r="AK715" s="105"/>
      <c r="AL715" s="105"/>
      <c r="AM715" s="105"/>
      <c r="AN715" s="157"/>
      <c r="AO715" s="105"/>
      <c r="AP715" s="105"/>
      <c r="AQ715" s="105"/>
      <c r="AR715" s="105"/>
      <c r="AS715" s="105"/>
      <c r="AT715" s="105"/>
      <c r="AU715" s="105"/>
      <c r="AV715" s="105"/>
      <c r="AW715" s="105"/>
      <c r="AX715" s="105"/>
      <c r="AY715" s="105"/>
      <c r="AZ715" s="105"/>
      <c r="BA715" s="105"/>
      <c r="BB715" s="105"/>
      <c r="BC715" s="105"/>
      <c r="BD715" s="105"/>
      <c r="BE715" s="105"/>
      <c r="BF715" s="105"/>
      <c r="BG715" s="105"/>
      <c r="BH715" s="105"/>
      <c r="BI715" s="105"/>
      <c r="BJ715" s="105"/>
      <c r="BK715" s="105"/>
      <c r="BL715" s="105"/>
      <c r="BM715" s="105"/>
      <c r="BN715" s="105"/>
      <c r="BO715" s="105"/>
      <c r="BP715" s="105"/>
      <c r="BQ715" s="105"/>
      <c r="BR715" s="105"/>
      <c r="BS715" s="105"/>
      <c r="BT715" s="105"/>
      <c r="BU715" s="105"/>
      <c r="BV715" s="105"/>
      <c r="BW715" s="105"/>
      <c r="BX715" s="105"/>
      <c r="BY715" s="105"/>
      <c r="BZ715" s="105"/>
      <c r="CA715" s="158"/>
      <c r="CB715" s="158"/>
      <c r="CC715" s="158"/>
      <c r="CD715" s="158"/>
      <c r="CE715" s="158"/>
      <c r="CF715" s="105"/>
      <c r="CG715" s="156"/>
      <c r="CH715" s="156"/>
      <c r="CI715" s="156"/>
      <c r="CJ715" s="156"/>
      <c r="CK715" s="105"/>
      <c r="CL715" s="156"/>
      <c r="CM715" s="156"/>
      <c r="CN715" s="105"/>
    </row>
    <row r="716" ht="9.0" customHeight="1">
      <c r="A716" s="152">
        <f t="shared" si="22"/>
        <v>1</v>
      </c>
      <c r="B716" s="93"/>
      <c r="C716" s="99"/>
      <c r="D716" s="159"/>
      <c r="E716" s="160"/>
      <c r="F716" s="155"/>
      <c r="G716" s="105"/>
      <c r="H716" s="105"/>
      <c r="I716" s="156"/>
      <c r="J716" s="156"/>
      <c r="K716" s="156"/>
      <c r="L716" s="156"/>
      <c r="M716" s="156"/>
      <c r="N716" s="156"/>
      <c r="O716" s="156"/>
      <c r="P716" s="156"/>
      <c r="Q716" s="156"/>
      <c r="R716" s="156"/>
      <c r="S716" s="156"/>
      <c r="T716" s="156"/>
      <c r="U716" s="157"/>
      <c r="V716" s="105"/>
      <c r="W716" s="156"/>
      <c r="X716" s="156"/>
      <c r="Y716" s="156"/>
      <c r="Z716" s="156"/>
      <c r="AA716" s="156"/>
      <c r="AB716" s="156"/>
      <c r="AC716" s="156"/>
      <c r="AD716" s="156"/>
      <c r="AE716" s="156"/>
      <c r="AF716" s="156"/>
      <c r="AG716" s="156"/>
      <c r="AH716" s="156"/>
      <c r="AI716" s="157"/>
      <c r="AJ716" s="105"/>
      <c r="AK716" s="105"/>
      <c r="AL716" s="105"/>
      <c r="AM716" s="105"/>
      <c r="AN716" s="157"/>
      <c r="AO716" s="105"/>
      <c r="AP716" s="105"/>
      <c r="AQ716" s="105"/>
      <c r="AR716" s="105"/>
      <c r="AS716" s="105"/>
      <c r="AT716" s="105"/>
      <c r="AU716" s="105"/>
      <c r="AV716" s="105"/>
      <c r="AW716" s="105"/>
      <c r="AX716" s="105"/>
      <c r="AY716" s="105"/>
      <c r="AZ716" s="105"/>
      <c r="BA716" s="105"/>
      <c r="BB716" s="105"/>
      <c r="BC716" s="105"/>
      <c r="BD716" s="105"/>
      <c r="BE716" s="105"/>
      <c r="BF716" s="105"/>
      <c r="BG716" s="105"/>
      <c r="BH716" s="105"/>
      <c r="BI716" s="105"/>
      <c r="BJ716" s="105"/>
      <c r="BK716" s="105"/>
      <c r="BL716" s="105"/>
      <c r="BM716" s="105"/>
      <c r="BN716" s="105"/>
      <c r="BO716" s="105"/>
      <c r="BP716" s="105"/>
      <c r="BQ716" s="105"/>
      <c r="BR716" s="105"/>
      <c r="BS716" s="105"/>
      <c r="BT716" s="105"/>
      <c r="BU716" s="105"/>
      <c r="BV716" s="105"/>
      <c r="BW716" s="105"/>
      <c r="BX716" s="105"/>
      <c r="BY716" s="105"/>
      <c r="BZ716" s="105"/>
      <c r="CA716" s="158"/>
      <c r="CB716" s="158"/>
      <c r="CC716" s="105" t="str">
        <f>IF($C716="","",AI716*$F$2)</f>
        <v/>
      </c>
      <c r="CD716" s="105" t="str">
        <f>IF($C716="","",U717*$F$2)</f>
        <v/>
      </c>
      <c r="CE716" s="158"/>
      <c r="CF716" s="105"/>
      <c r="CG716" s="156"/>
      <c r="CH716" s="156"/>
      <c r="CI716" s="156"/>
      <c r="CJ716" s="156"/>
      <c r="CK716" s="105"/>
      <c r="CL716" s="156"/>
      <c r="CM716" s="156"/>
      <c r="CN716" s="105"/>
    </row>
    <row r="717" ht="9.0" customHeight="1">
      <c r="A717" s="152">
        <f t="shared" si="22"/>
        <v>1</v>
      </c>
      <c r="B717" s="93"/>
      <c r="C717" s="99"/>
      <c r="D717" s="159"/>
      <c r="E717" s="160"/>
      <c r="F717" s="155"/>
      <c r="G717" s="105"/>
      <c r="H717" s="105"/>
      <c r="I717" s="156"/>
      <c r="J717" s="156"/>
      <c r="K717" s="156"/>
      <c r="L717" s="156"/>
      <c r="M717" s="156"/>
      <c r="N717" s="156"/>
      <c r="O717" s="156"/>
      <c r="P717" s="156"/>
      <c r="Q717" s="156"/>
      <c r="R717" s="156"/>
      <c r="S717" s="156"/>
      <c r="T717" s="156"/>
      <c r="U717" s="157"/>
      <c r="V717" s="105"/>
      <c r="W717" s="156"/>
      <c r="X717" s="156"/>
      <c r="Y717" s="156"/>
      <c r="Z717" s="156"/>
      <c r="AA717" s="156"/>
      <c r="AB717" s="156"/>
      <c r="AC717" s="156"/>
      <c r="AD717" s="156"/>
      <c r="AE717" s="156"/>
      <c r="AF717" s="156"/>
      <c r="AG717" s="156"/>
      <c r="AH717" s="156"/>
      <c r="AI717" s="157"/>
      <c r="AJ717" s="105"/>
      <c r="AK717" s="105"/>
      <c r="AL717" s="105"/>
      <c r="AM717" s="105"/>
      <c r="AN717" s="157"/>
      <c r="AO717" s="105"/>
      <c r="AP717" s="105"/>
      <c r="AQ717" s="105"/>
      <c r="AR717" s="105"/>
      <c r="AS717" s="105"/>
      <c r="AT717" s="105"/>
      <c r="AU717" s="105"/>
      <c r="AV717" s="105"/>
      <c r="AW717" s="105"/>
      <c r="AX717" s="105"/>
      <c r="AY717" s="105"/>
      <c r="AZ717" s="105"/>
      <c r="BA717" s="105"/>
      <c r="BB717" s="105"/>
      <c r="BC717" s="105"/>
      <c r="BD717" s="105"/>
      <c r="BE717" s="105"/>
      <c r="BF717" s="105"/>
      <c r="BG717" s="105"/>
      <c r="BH717" s="105"/>
      <c r="BI717" s="105"/>
      <c r="BJ717" s="105"/>
      <c r="BK717" s="105"/>
      <c r="BL717" s="105"/>
      <c r="BM717" s="105"/>
      <c r="BN717" s="105"/>
      <c r="BO717" s="105"/>
      <c r="BP717" s="105"/>
      <c r="BQ717" s="105"/>
      <c r="BR717" s="105"/>
      <c r="BS717" s="105"/>
      <c r="BT717" s="105"/>
      <c r="BU717" s="105"/>
      <c r="BV717" s="105"/>
      <c r="BW717" s="105"/>
      <c r="BX717" s="105"/>
      <c r="BY717" s="105"/>
      <c r="BZ717" s="105"/>
      <c r="CA717" s="158"/>
      <c r="CB717" s="158"/>
      <c r="CC717" s="158"/>
      <c r="CD717" s="158"/>
      <c r="CE717" s="158"/>
      <c r="CF717" s="105"/>
      <c r="CG717" s="156"/>
      <c r="CH717" s="156"/>
      <c r="CI717" s="156"/>
      <c r="CJ717" s="156"/>
      <c r="CK717" s="105"/>
      <c r="CL717" s="156"/>
      <c r="CM717" s="156"/>
      <c r="CN717" s="105"/>
    </row>
    <row r="718" ht="9.0" customHeight="1">
      <c r="A718" s="152">
        <f t="shared" si="22"/>
        <v>0</v>
      </c>
      <c r="B718" s="93"/>
      <c r="C718" s="99"/>
      <c r="D718" s="159"/>
      <c r="E718" s="160"/>
      <c r="F718" s="155"/>
      <c r="G718" s="105"/>
      <c r="H718" s="105"/>
      <c r="I718" s="156"/>
      <c r="J718" s="156"/>
      <c r="K718" s="156"/>
      <c r="L718" s="156"/>
      <c r="M718" s="156"/>
      <c r="N718" s="156"/>
      <c r="O718" s="156"/>
      <c r="P718" s="156"/>
      <c r="Q718" s="156"/>
      <c r="R718" s="156"/>
      <c r="S718" s="156"/>
      <c r="T718" s="156"/>
      <c r="U718" s="157"/>
      <c r="V718" s="105"/>
      <c r="W718" s="156"/>
      <c r="X718" s="156"/>
      <c r="Y718" s="156"/>
      <c r="Z718" s="156"/>
      <c r="AA718" s="156"/>
      <c r="AB718" s="156"/>
      <c r="AC718" s="156"/>
      <c r="AD718" s="156"/>
      <c r="AE718" s="156"/>
      <c r="AF718" s="156"/>
      <c r="AG718" s="156"/>
      <c r="AH718" s="156"/>
      <c r="AI718" s="157"/>
      <c r="AJ718" s="105"/>
      <c r="AK718" s="105"/>
      <c r="AL718" s="105"/>
      <c r="AM718" s="105"/>
      <c r="AN718" s="157"/>
      <c r="AO718" s="105"/>
      <c r="AP718" s="105"/>
      <c r="AQ718" s="105"/>
      <c r="AR718" s="105"/>
      <c r="AS718" s="105"/>
      <c r="AT718" s="105"/>
      <c r="AU718" s="105"/>
      <c r="AV718" s="105"/>
      <c r="AW718" s="105"/>
      <c r="AX718" s="105"/>
      <c r="AY718" s="105"/>
      <c r="AZ718" s="105"/>
      <c r="BA718" s="105"/>
      <c r="BB718" s="105"/>
      <c r="BC718" s="105"/>
      <c r="BD718" s="105"/>
      <c r="BE718" s="105"/>
      <c r="BF718" s="105"/>
      <c r="BG718" s="105"/>
      <c r="BH718" s="105"/>
      <c r="BI718" s="105"/>
      <c r="BJ718" s="105"/>
      <c r="BK718" s="105"/>
      <c r="BL718" s="105"/>
      <c r="BM718" s="105"/>
      <c r="BN718" s="105"/>
      <c r="BO718" s="105"/>
      <c r="BP718" s="105"/>
      <c r="BQ718" s="105"/>
      <c r="BR718" s="105"/>
      <c r="BS718" s="105"/>
      <c r="BT718" s="105"/>
      <c r="BU718" s="105"/>
      <c r="BV718" s="105"/>
      <c r="BW718" s="105"/>
      <c r="BX718" s="105"/>
      <c r="BY718" s="105"/>
      <c r="BZ718" s="105"/>
      <c r="CA718" s="158"/>
      <c r="CB718" s="158"/>
      <c r="CC718" s="105" t="str">
        <f>IF($C718="","",AI718*$F$2)</f>
        <v/>
      </c>
      <c r="CD718" s="105" t="str">
        <f>IF($C718="","",U719*$F$2)</f>
        <v/>
      </c>
      <c r="CE718" s="158"/>
      <c r="CF718" s="105"/>
      <c r="CG718" s="156"/>
      <c r="CH718" s="156"/>
      <c r="CI718" s="156"/>
      <c r="CJ718" s="156"/>
      <c r="CK718" s="105"/>
      <c r="CL718" s="156"/>
      <c r="CM718" s="156"/>
      <c r="CN718" s="105"/>
    </row>
    <row r="719" ht="9.0" customHeight="1">
      <c r="A719" s="152">
        <f t="shared" si="22"/>
        <v>0</v>
      </c>
      <c r="B719" s="93"/>
      <c r="C719" s="99"/>
      <c r="D719" s="159"/>
      <c r="E719" s="160"/>
      <c r="F719" s="155"/>
      <c r="G719" s="105"/>
      <c r="H719" s="105"/>
      <c r="I719" s="156"/>
      <c r="J719" s="156"/>
      <c r="K719" s="156"/>
      <c r="L719" s="156"/>
      <c r="M719" s="156"/>
      <c r="N719" s="156"/>
      <c r="O719" s="156"/>
      <c r="P719" s="156"/>
      <c r="Q719" s="156"/>
      <c r="R719" s="156"/>
      <c r="S719" s="156"/>
      <c r="T719" s="156"/>
      <c r="U719" s="157"/>
      <c r="V719" s="105"/>
      <c r="W719" s="156"/>
      <c r="X719" s="156"/>
      <c r="Y719" s="156"/>
      <c r="Z719" s="156"/>
      <c r="AA719" s="156"/>
      <c r="AB719" s="156"/>
      <c r="AC719" s="156"/>
      <c r="AD719" s="156"/>
      <c r="AE719" s="156"/>
      <c r="AF719" s="156"/>
      <c r="AG719" s="156"/>
      <c r="AH719" s="156"/>
      <c r="AI719" s="157"/>
      <c r="AJ719" s="105"/>
      <c r="AK719" s="105"/>
      <c r="AL719" s="105"/>
      <c r="AM719" s="105"/>
      <c r="AN719" s="157"/>
      <c r="AO719" s="105"/>
      <c r="AP719" s="105"/>
      <c r="AQ719" s="105"/>
      <c r="AR719" s="105"/>
      <c r="AS719" s="105"/>
      <c r="AT719" s="105"/>
      <c r="AU719" s="105"/>
      <c r="AV719" s="105"/>
      <c r="AW719" s="105"/>
      <c r="AX719" s="105"/>
      <c r="AY719" s="105"/>
      <c r="AZ719" s="105"/>
      <c r="BA719" s="105"/>
      <c r="BB719" s="105"/>
      <c r="BC719" s="105"/>
      <c r="BD719" s="105"/>
      <c r="BE719" s="105"/>
      <c r="BF719" s="105"/>
      <c r="BG719" s="105"/>
      <c r="BH719" s="105"/>
      <c r="BI719" s="105"/>
      <c r="BJ719" s="105"/>
      <c r="BK719" s="105"/>
      <c r="BL719" s="105"/>
      <c r="BM719" s="105"/>
      <c r="BN719" s="105"/>
      <c r="BO719" s="105"/>
      <c r="BP719" s="105"/>
      <c r="BQ719" s="105"/>
      <c r="BR719" s="105"/>
      <c r="BS719" s="105"/>
      <c r="BT719" s="105"/>
      <c r="BU719" s="105"/>
      <c r="BV719" s="105"/>
      <c r="BW719" s="105"/>
      <c r="BX719" s="105"/>
      <c r="BY719" s="105"/>
      <c r="BZ719" s="105"/>
      <c r="CA719" s="158"/>
      <c r="CB719" s="158"/>
      <c r="CC719" s="158"/>
      <c r="CD719" s="158"/>
      <c r="CE719" s="158"/>
      <c r="CF719" s="105"/>
      <c r="CG719" s="156"/>
      <c r="CH719" s="156"/>
      <c r="CI719" s="156"/>
      <c r="CJ719" s="156"/>
      <c r="CK719" s="105"/>
      <c r="CL719" s="156"/>
      <c r="CM719" s="156"/>
      <c r="CN719" s="105"/>
    </row>
    <row r="720" ht="9.0" customHeight="1">
      <c r="A720" s="152">
        <f t="shared" si="22"/>
        <v>1</v>
      </c>
      <c r="B720" s="93"/>
      <c r="C720" s="99"/>
      <c r="D720" s="159"/>
      <c r="E720" s="160"/>
      <c r="F720" s="155"/>
      <c r="G720" s="105"/>
      <c r="H720" s="105"/>
      <c r="I720" s="156"/>
      <c r="J720" s="156"/>
      <c r="K720" s="156"/>
      <c r="L720" s="156"/>
      <c r="M720" s="156"/>
      <c r="N720" s="156"/>
      <c r="O720" s="156"/>
      <c r="P720" s="156"/>
      <c r="Q720" s="156"/>
      <c r="R720" s="156"/>
      <c r="S720" s="156"/>
      <c r="T720" s="156"/>
      <c r="U720" s="157"/>
      <c r="V720" s="105"/>
      <c r="W720" s="156"/>
      <c r="X720" s="156"/>
      <c r="Y720" s="156"/>
      <c r="Z720" s="156"/>
      <c r="AA720" s="156"/>
      <c r="AB720" s="156"/>
      <c r="AC720" s="156"/>
      <c r="AD720" s="156"/>
      <c r="AE720" s="156"/>
      <c r="AF720" s="156"/>
      <c r="AG720" s="156"/>
      <c r="AH720" s="156"/>
      <c r="AI720" s="157"/>
      <c r="AJ720" s="105"/>
      <c r="AK720" s="105"/>
      <c r="AL720" s="105"/>
      <c r="AM720" s="105"/>
      <c r="AN720" s="157"/>
      <c r="AO720" s="105"/>
      <c r="AP720" s="105"/>
      <c r="AQ720" s="105"/>
      <c r="AR720" s="105"/>
      <c r="AS720" s="105"/>
      <c r="AT720" s="105"/>
      <c r="AU720" s="105"/>
      <c r="AV720" s="105"/>
      <c r="AW720" s="105"/>
      <c r="AX720" s="105"/>
      <c r="AY720" s="105"/>
      <c r="AZ720" s="105"/>
      <c r="BA720" s="105"/>
      <c r="BB720" s="105"/>
      <c r="BC720" s="105"/>
      <c r="BD720" s="105"/>
      <c r="BE720" s="105"/>
      <c r="BF720" s="105"/>
      <c r="BG720" s="105"/>
      <c r="BH720" s="105"/>
      <c r="BI720" s="105"/>
      <c r="BJ720" s="105"/>
      <c r="BK720" s="105"/>
      <c r="BL720" s="105"/>
      <c r="BM720" s="105"/>
      <c r="BN720" s="105"/>
      <c r="BO720" s="105"/>
      <c r="BP720" s="105"/>
      <c r="BQ720" s="105"/>
      <c r="BR720" s="105"/>
      <c r="BS720" s="105"/>
      <c r="BT720" s="105"/>
      <c r="BU720" s="105"/>
      <c r="BV720" s="105"/>
      <c r="BW720" s="105"/>
      <c r="BX720" s="105"/>
      <c r="BY720" s="105"/>
      <c r="BZ720" s="105"/>
      <c r="CA720" s="158"/>
      <c r="CB720" s="158"/>
      <c r="CC720" s="105" t="str">
        <f>IF($C720="","",AI720*$F$2)</f>
        <v/>
      </c>
      <c r="CD720" s="105" t="str">
        <f>IF($C720="","",U721*$F$2)</f>
        <v/>
      </c>
      <c r="CE720" s="158"/>
      <c r="CF720" s="105"/>
      <c r="CG720" s="156"/>
      <c r="CH720" s="156"/>
      <c r="CI720" s="156"/>
      <c r="CJ720" s="156"/>
      <c r="CK720" s="105"/>
      <c r="CL720" s="156"/>
      <c r="CM720" s="156"/>
      <c r="CN720" s="105"/>
    </row>
    <row r="721" ht="9.0" customHeight="1">
      <c r="A721" s="152">
        <f t="shared" si="22"/>
        <v>1</v>
      </c>
      <c r="B721" s="93"/>
      <c r="C721" s="99"/>
      <c r="D721" s="159"/>
      <c r="E721" s="160"/>
      <c r="F721" s="155"/>
      <c r="G721" s="105"/>
      <c r="H721" s="105"/>
      <c r="I721" s="156"/>
      <c r="J721" s="156"/>
      <c r="K721" s="156"/>
      <c r="L721" s="156"/>
      <c r="M721" s="156"/>
      <c r="N721" s="156"/>
      <c r="O721" s="156"/>
      <c r="P721" s="156"/>
      <c r="Q721" s="156"/>
      <c r="R721" s="156"/>
      <c r="S721" s="156"/>
      <c r="T721" s="156"/>
      <c r="U721" s="157"/>
      <c r="V721" s="105"/>
      <c r="W721" s="156"/>
      <c r="X721" s="156"/>
      <c r="Y721" s="156"/>
      <c r="Z721" s="156"/>
      <c r="AA721" s="156"/>
      <c r="AB721" s="156"/>
      <c r="AC721" s="156"/>
      <c r="AD721" s="156"/>
      <c r="AE721" s="156"/>
      <c r="AF721" s="156"/>
      <c r="AG721" s="156"/>
      <c r="AH721" s="156"/>
      <c r="AI721" s="157"/>
      <c r="AJ721" s="105"/>
      <c r="AK721" s="105"/>
      <c r="AL721" s="105"/>
      <c r="AM721" s="105"/>
      <c r="AN721" s="157"/>
      <c r="AO721" s="105"/>
      <c r="AP721" s="105"/>
      <c r="AQ721" s="105"/>
      <c r="AR721" s="105"/>
      <c r="AS721" s="105"/>
      <c r="AT721" s="105"/>
      <c r="AU721" s="105"/>
      <c r="AV721" s="105"/>
      <c r="AW721" s="105"/>
      <c r="AX721" s="105"/>
      <c r="AY721" s="105"/>
      <c r="AZ721" s="105"/>
      <c r="BA721" s="105"/>
      <c r="BB721" s="105"/>
      <c r="BC721" s="105"/>
      <c r="BD721" s="105"/>
      <c r="BE721" s="105"/>
      <c r="BF721" s="105"/>
      <c r="BG721" s="105"/>
      <c r="BH721" s="105"/>
      <c r="BI721" s="105"/>
      <c r="BJ721" s="105"/>
      <c r="BK721" s="105"/>
      <c r="BL721" s="105"/>
      <c r="BM721" s="105"/>
      <c r="BN721" s="105"/>
      <c r="BO721" s="105"/>
      <c r="BP721" s="105"/>
      <c r="BQ721" s="105"/>
      <c r="BR721" s="105"/>
      <c r="BS721" s="105"/>
      <c r="BT721" s="105"/>
      <c r="BU721" s="105"/>
      <c r="BV721" s="105"/>
      <c r="BW721" s="105"/>
      <c r="BX721" s="105"/>
      <c r="BY721" s="105"/>
      <c r="BZ721" s="105"/>
      <c r="CA721" s="158"/>
      <c r="CB721" s="158"/>
      <c r="CC721" s="158"/>
      <c r="CD721" s="158"/>
      <c r="CE721" s="158"/>
      <c r="CF721" s="105"/>
      <c r="CG721" s="156"/>
      <c r="CH721" s="156"/>
      <c r="CI721" s="156"/>
      <c r="CJ721" s="156"/>
      <c r="CK721" s="105"/>
      <c r="CL721" s="156"/>
      <c r="CM721" s="156"/>
      <c r="CN721" s="105"/>
    </row>
    <row r="722" ht="9.0" customHeight="1">
      <c r="A722" s="152">
        <f t="shared" si="22"/>
        <v>0</v>
      </c>
      <c r="B722" s="93"/>
      <c r="C722" s="99"/>
      <c r="D722" s="159"/>
      <c r="E722" s="160"/>
      <c r="F722" s="155"/>
      <c r="G722" s="105"/>
      <c r="H722" s="105"/>
      <c r="I722" s="156"/>
      <c r="J722" s="156"/>
      <c r="K722" s="156"/>
      <c r="L722" s="156"/>
      <c r="M722" s="156"/>
      <c r="N722" s="156"/>
      <c r="O722" s="156"/>
      <c r="P722" s="156"/>
      <c r="Q722" s="156"/>
      <c r="R722" s="156"/>
      <c r="S722" s="156"/>
      <c r="T722" s="156"/>
      <c r="U722" s="157"/>
      <c r="V722" s="105"/>
      <c r="W722" s="156"/>
      <c r="X722" s="156"/>
      <c r="Y722" s="156"/>
      <c r="Z722" s="156"/>
      <c r="AA722" s="156"/>
      <c r="AB722" s="156"/>
      <c r="AC722" s="156"/>
      <c r="AD722" s="156"/>
      <c r="AE722" s="156"/>
      <c r="AF722" s="156"/>
      <c r="AG722" s="156"/>
      <c r="AH722" s="156"/>
      <c r="AI722" s="157"/>
      <c r="AJ722" s="105"/>
      <c r="AK722" s="105"/>
      <c r="AL722" s="105"/>
      <c r="AM722" s="105"/>
      <c r="AN722" s="157"/>
      <c r="AO722" s="105"/>
      <c r="AP722" s="105"/>
      <c r="AQ722" s="105"/>
      <c r="AR722" s="105"/>
      <c r="AS722" s="105"/>
      <c r="AT722" s="105"/>
      <c r="AU722" s="105"/>
      <c r="AV722" s="105"/>
      <c r="AW722" s="105"/>
      <c r="AX722" s="105"/>
      <c r="AY722" s="105"/>
      <c r="AZ722" s="105"/>
      <c r="BA722" s="105"/>
      <c r="BB722" s="105"/>
      <c r="BC722" s="105"/>
      <c r="BD722" s="105"/>
      <c r="BE722" s="105"/>
      <c r="BF722" s="105"/>
      <c r="BG722" s="105"/>
      <c r="BH722" s="105"/>
      <c r="BI722" s="105"/>
      <c r="BJ722" s="105"/>
      <c r="BK722" s="105"/>
      <c r="BL722" s="105"/>
      <c r="BM722" s="105"/>
      <c r="BN722" s="105"/>
      <c r="BO722" s="105"/>
      <c r="BP722" s="105"/>
      <c r="BQ722" s="105"/>
      <c r="BR722" s="105"/>
      <c r="BS722" s="105"/>
      <c r="BT722" s="105"/>
      <c r="BU722" s="105"/>
      <c r="BV722" s="105"/>
      <c r="BW722" s="105"/>
      <c r="BX722" s="105"/>
      <c r="BY722" s="105"/>
      <c r="BZ722" s="105"/>
      <c r="CA722" s="158"/>
      <c r="CB722" s="158"/>
      <c r="CC722" s="105" t="str">
        <f>IF($C722="","",AI722*$F$2)</f>
        <v/>
      </c>
      <c r="CD722" s="105" t="str">
        <f>IF($C722="","",U723*$F$2)</f>
        <v/>
      </c>
      <c r="CE722" s="158"/>
      <c r="CF722" s="105"/>
      <c r="CG722" s="156"/>
      <c r="CH722" s="156"/>
      <c r="CI722" s="156"/>
      <c r="CJ722" s="156"/>
      <c r="CK722" s="105"/>
      <c r="CL722" s="156"/>
      <c r="CM722" s="156"/>
      <c r="CN722" s="105"/>
    </row>
    <row r="723" ht="9.0" customHeight="1">
      <c r="A723" s="152">
        <f t="shared" si="22"/>
        <v>0</v>
      </c>
      <c r="B723" s="93"/>
      <c r="C723" s="99"/>
      <c r="D723" s="159"/>
      <c r="E723" s="160"/>
      <c r="F723" s="155"/>
      <c r="G723" s="105"/>
      <c r="H723" s="105"/>
      <c r="I723" s="156"/>
      <c r="J723" s="156"/>
      <c r="K723" s="156"/>
      <c r="L723" s="156"/>
      <c r="M723" s="156"/>
      <c r="N723" s="156"/>
      <c r="O723" s="156"/>
      <c r="P723" s="156"/>
      <c r="Q723" s="156"/>
      <c r="R723" s="156"/>
      <c r="S723" s="156"/>
      <c r="T723" s="156"/>
      <c r="U723" s="157"/>
      <c r="V723" s="105"/>
      <c r="W723" s="156"/>
      <c r="X723" s="156"/>
      <c r="Y723" s="156"/>
      <c r="Z723" s="156"/>
      <c r="AA723" s="156"/>
      <c r="AB723" s="156"/>
      <c r="AC723" s="156"/>
      <c r="AD723" s="156"/>
      <c r="AE723" s="156"/>
      <c r="AF723" s="156"/>
      <c r="AG723" s="156"/>
      <c r="AH723" s="156"/>
      <c r="AI723" s="157"/>
      <c r="AJ723" s="105"/>
      <c r="AK723" s="105"/>
      <c r="AL723" s="105"/>
      <c r="AM723" s="105"/>
      <c r="AN723" s="157"/>
      <c r="AO723" s="105"/>
      <c r="AP723" s="105"/>
      <c r="AQ723" s="105"/>
      <c r="AR723" s="105"/>
      <c r="AS723" s="105"/>
      <c r="AT723" s="105"/>
      <c r="AU723" s="105"/>
      <c r="AV723" s="105"/>
      <c r="AW723" s="105"/>
      <c r="AX723" s="105"/>
      <c r="AY723" s="105"/>
      <c r="AZ723" s="105"/>
      <c r="BA723" s="105"/>
      <c r="BB723" s="105"/>
      <c r="BC723" s="105"/>
      <c r="BD723" s="105"/>
      <c r="BE723" s="105"/>
      <c r="BF723" s="105"/>
      <c r="BG723" s="105"/>
      <c r="BH723" s="105"/>
      <c r="BI723" s="105"/>
      <c r="BJ723" s="105"/>
      <c r="BK723" s="105"/>
      <c r="BL723" s="105"/>
      <c r="BM723" s="105"/>
      <c r="BN723" s="105"/>
      <c r="BO723" s="105"/>
      <c r="BP723" s="105"/>
      <c r="BQ723" s="105"/>
      <c r="BR723" s="105"/>
      <c r="BS723" s="105"/>
      <c r="BT723" s="105"/>
      <c r="BU723" s="105"/>
      <c r="BV723" s="105"/>
      <c r="BW723" s="105"/>
      <c r="BX723" s="105"/>
      <c r="BY723" s="105"/>
      <c r="BZ723" s="105"/>
      <c r="CA723" s="158"/>
      <c r="CB723" s="158"/>
      <c r="CC723" s="158"/>
      <c r="CD723" s="158"/>
      <c r="CE723" s="158"/>
      <c r="CF723" s="105"/>
      <c r="CG723" s="156"/>
      <c r="CH723" s="156"/>
      <c r="CI723" s="156"/>
      <c r="CJ723" s="156"/>
      <c r="CK723" s="105"/>
      <c r="CL723" s="156"/>
      <c r="CM723" s="156"/>
      <c r="CN723" s="105"/>
    </row>
    <row r="724" ht="9.0" customHeight="1">
      <c r="A724" s="152">
        <f t="shared" si="22"/>
        <v>1</v>
      </c>
      <c r="B724" s="93"/>
      <c r="C724" s="99"/>
      <c r="D724" s="159"/>
      <c r="E724" s="160"/>
      <c r="F724" s="155"/>
      <c r="G724" s="105"/>
      <c r="H724" s="105"/>
      <c r="I724" s="156"/>
      <c r="J724" s="156"/>
      <c r="K724" s="156"/>
      <c r="L724" s="156"/>
      <c r="M724" s="156"/>
      <c r="N724" s="156"/>
      <c r="O724" s="156"/>
      <c r="P724" s="156"/>
      <c r="Q724" s="156"/>
      <c r="R724" s="156"/>
      <c r="S724" s="156"/>
      <c r="T724" s="156"/>
      <c r="U724" s="157"/>
      <c r="V724" s="105"/>
      <c r="W724" s="156"/>
      <c r="X724" s="156"/>
      <c r="Y724" s="156"/>
      <c r="Z724" s="156"/>
      <c r="AA724" s="156"/>
      <c r="AB724" s="156"/>
      <c r="AC724" s="156"/>
      <c r="AD724" s="156"/>
      <c r="AE724" s="156"/>
      <c r="AF724" s="156"/>
      <c r="AG724" s="156"/>
      <c r="AH724" s="156"/>
      <c r="AI724" s="157"/>
      <c r="AJ724" s="105"/>
      <c r="AK724" s="105"/>
      <c r="AL724" s="105"/>
      <c r="AM724" s="105"/>
      <c r="AN724" s="157"/>
      <c r="AO724" s="105"/>
      <c r="AP724" s="105"/>
      <c r="AQ724" s="105"/>
      <c r="AR724" s="105"/>
      <c r="AS724" s="105"/>
      <c r="AT724" s="105"/>
      <c r="AU724" s="105"/>
      <c r="AV724" s="105"/>
      <c r="AW724" s="105"/>
      <c r="AX724" s="105"/>
      <c r="AY724" s="105"/>
      <c r="AZ724" s="105"/>
      <c r="BA724" s="105"/>
      <c r="BB724" s="105"/>
      <c r="BC724" s="105"/>
      <c r="BD724" s="105"/>
      <c r="BE724" s="105"/>
      <c r="BF724" s="105"/>
      <c r="BG724" s="105"/>
      <c r="BH724" s="105"/>
      <c r="BI724" s="105"/>
      <c r="BJ724" s="105"/>
      <c r="BK724" s="105"/>
      <c r="BL724" s="105"/>
      <c r="BM724" s="105"/>
      <c r="BN724" s="105"/>
      <c r="BO724" s="105"/>
      <c r="BP724" s="105"/>
      <c r="BQ724" s="105"/>
      <c r="BR724" s="105"/>
      <c r="BS724" s="105"/>
      <c r="BT724" s="105"/>
      <c r="BU724" s="105"/>
      <c r="BV724" s="105"/>
      <c r="BW724" s="105"/>
      <c r="BX724" s="105"/>
      <c r="BY724" s="105"/>
      <c r="BZ724" s="105"/>
      <c r="CA724" s="158"/>
      <c r="CB724" s="158"/>
      <c r="CC724" s="105" t="str">
        <f>IF($C724="","",AI724*$F$2)</f>
        <v/>
      </c>
      <c r="CD724" s="105" t="str">
        <f>IF($C724="","",U725*$F$2)</f>
        <v/>
      </c>
      <c r="CE724" s="158"/>
      <c r="CF724" s="105"/>
      <c r="CG724" s="156"/>
      <c r="CH724" s="156"/>
      <c r="CI724" s="156"/>
      <c r="CJ724" s="156"/>
      <c r="CK724" s="105"/>
      <c r="CL724" s="156"/>
      <c r="CM724" s="156"/>
      <c r="CN724" s="105"/>
    </row>
    <row r="725" ht="9.0" customHeight="1">
      <c r="A725" s="152">
        <f t="shared" si="22"/>
        <v>1</v>
      </c>
      <c r="B725" s="93"/>
      <c r="C725" s="99"/>
      <c r="D725" s="159"/>
      <c r="E725" s="160"/>
      <c r="F725" s="155"/>
      <c r="G725" s="105"/>
      <c r="H725" s="105"/>
      <c r="I725" s="156"/>
      <c r="J725" s="156"/>
      <c r="K725" s="156"/>
      <c r="L725" s="156"/>
      <c r="M725" s="156"/>
      <c r="N725" s="156"/>
      <c r="O725" s="156"/>
      <c r="P725" s="156"/>
      <c r="Q725" s="156"/>
      <c r="R725" s="156"/>
      <c r="S725" s="156"/>
      <c r="T725" s="156"/>
      <c r="U725" s="157"/>
      <c r="V725" s="105"/>
      <c r="W725" s="156"/>
      <c r="X725" s="156"/>
      <c r="Y725" s="156"/>
      <c r="Z725" s="156"/>
      <c r="AA725" s="156"/>
      <c r="AB725" s="156"/>
      <c r="AC725" s="156"/>
      <c r="AD725" s="156"/>
      <c r="AE725" s="156"/>
      <c r="AF725" s="156"/>
      <c r="AG725" s="156"/>
      <c r="AH725" s="156"/>
      <c r="AI725" s="157"/>
      <c r="AJ725" s="105"/>
      <c r="AK725" s="105"/>
      <c r="AL725" s="105"/>
      <c r="AM725" s="105"/>
      <c r="AN725" s="157"/>
      <c r="AO725" s="105"/>
      <c r="AP725" s="105"/>
      <c r="AQ725" s="105"/>
      <c r="AR725" s="105"/>
      <c r="AS725" s="105"/>
      <c r="AT725" s="105"/>
      <c r="AU725" s="105"/>
      <c r="AV725" s="105"/>
      <c r="AW725" s="105"/>
      <c r="AX725" s="105"/>
      <c r="AY725" s="105"/>
      <c r="AZ725" s="105"/>
      <c r="BA725" s="105"/>
      <c r="BB725" s="105"/>
      <c r="BC725" s="105"/>
      <c r="BD725" s="105"/>
      <c r="BE725" s="105"/>
      <c r="BF725" s="105"/>
      <c r="BG725" s="105"/>
      <c r="BH725" s="105"/>
      <c r="BI725" s="105"/>
      <c r="BJ725" s="105"/>
      <c r="BK725" s="105"/>
      <c r="BL725" s="105"/>
      <c r="BM725" s="105"/>
      <c r="BN725" s="105"/>
      <c r="BO725" s="105"/>
      <c r="BP725" s="105"/>
      <c r="BQ725" s="105"/>
      <c r="BR725" s="105"/>
      <c r="BS725" s="105"/>
      <c r="BT725" s="105"/>
      <c r="BU725" s="105"/>
      <c r="BV725" s="105"/>
      <c r="BW725" s="105"/>
      <c r="BX725" s="105"/>
      <c r="BY725" s="105"/>
      <c r="BZ725" s="105"/>
      <c r="CA725" s="158"/>
      <c r="CB725" s="158"/>
      <c r="CC725" s="158"/>
      <c r="CD725" s="158"/>
      <c r="CE725" s="158"/>
      <c r="CF725" s="105"/>
      <c r="CG725" s="156"/>
      <c r="CH725" s="156"/>
      <c r="CI725" s="156"/>
      <c r="CJ725" s="156"/>
      <c r="CK725" s="105"/>
      <c r="CL725" s="156"/>
      <c r="CM725" s="156"/>
      <c r="CN725" s="105"/>
    </row>
    <row r="726" ht="9.0" customHeight="1">
      <c r="A726" s="152">
        <f t="shared" si="22"/>
        <v>0</v>
      </c>
      <c r="B726" s="93"/>
      <c r="C726" s="99"/>
      <c r="D726" s="159"/>
      <c r="E726" s="160"/>
      <c r="F726" s="155"/>
      <c r="G726" s="105"/>
      <c r="H726" s="105"/>
      <c r="I726" s="156"/>
      <c r="J726" s="156"/>
      <c r="K726" s="156"/>
      <c r="L726" s="156"/>
      <c r="M726" s="156"/>
      <c r="N726" s="156"/>
      <c r="O726" s="156"/>
      <c r="P726" s="156"/>
      <c r="Q726" s="156"/>
      <c r="R726" s="156"/>
      <c r="S726" s="156"/>
      <c r="T726" s="156"/>
      <c r="U726" s="157"/>
      <c r="V726" s="105"/>
      <c r="W726" s="156"/>
      <c r="X726" s="156"/>
      <c r="Y726" s="156"/>
      <c r="Z726" s="156"/>
      <c r="AA726" s="156"/>
      <c r="AB726" s="156"/>
      <c r="AC726" s="156"/>
      <c r="AD726" s="156"/>
      <c r="AE726" s="156"/>
      <c r="AF726" s="156"/>
      <c r="AG726" s="156"/>
      <c r="AH726" s="156"/>
      <c r="AI726" s="157"/>
      <c r="AJ726" s="105"/>
      <c r="AK726" s="105"/>
      <c r="AL726" s="105"/>
      <c r="AM726" s="105"/>
      <c r="AN726" s="157"/>
      <c r="AO726" s="105"/>
      <c r="AP726" s="105"/>
      <c r="AQ726" s="105"/>
      <c r="AR726" s="105"/>
      <c r="AS726" s="105"/>
      <c r="AT726" s="105"/>
      <c r="AU726" s="105"/>
      <c r="AV726" s="105"/>
      <c r="AW726" s="105"/>
      <c r="AX726" s="105"/>
      <c r="AY726" s="105"/>
      <c r="AZ726" s="105"/>
      <c r="BA726" s="105"/>
      <c r="BB726" s="105"/>
      <c r="BC726" s="105"/>
      <c r="BD726" s="105"/>
      <c r="BE726" s="105"/>
      <c r="BF726" s="105"/>
      <c r="BG726" s="105"/>
      <c r="BH726" s="105"/>
      <c r="BI726" s="105"/>
      <c r="BJ726" s="105"/>
      <c r="BK726" s="105"/>
      <c r="BL726" s="105"/>
      <c r="BM726" s="105"/>
      <c r="BN726" s="105"/>
      <c r="BO726" s="105"/>
      <c r="BP726" s="105"/>
      <c r="BQ726" s="105"/>
      <c r="BR726" s="105"/>
      <c r="BS726" s="105"/>
      <c r="BT726" s="105"/>
      <c r="BU726" s="105"/>
      <c r="BV726" s="105"/>
      <c r="BW726" s="105"/>
      <c r="BX726" s="105"/>
      <c r="BY726" s="105"/>
      <c r="BZ726" s="105"/>
      <c r="CA726" s="158"/>
      <c r="CB726" s="158"/>
      <c r="CC726" s="105" t="str">
        <f>IF($C726="","",AI726*$F$2)</f>
        <v/>
      </c>
      <c r="CD726" s="105" t="str">
        <f>IF($C726="","",U727*$F$2)</f>
        <v/>
      </c>
      <c r="CE726" s="158"/>
      <c r="CF726" s="105"/>
      <c r="CG726" s="156"/>
      <c r="CH726" s="156"/>
      <c r="CI726" s="156"/>
      <c r="CJ726" s="156"/>
      <c r="CK726" s="105"/>
      <c r="CL726" s="156"/>
      <c r="CM726" s="156"/>
      <c r="CN726" s="105"/>
    </row>
    <row r="727" ht="9.0" customHeight="1">
      <c r="A727" s="152">
        <f t="shared" si="22"/>
        <v>0</v>
      </c>
      <c r="B727" s="93"/>
      <c r="C727" s="99"/>
      <c r="D727" s="159"/>
      <c r="E727" s="160"/>
      <c r="F727" s="155"/>
      <c r="G727" s="105"/>
      <c r="H727" s="105"/>
      <c r="I727" s="156"/>
      <c r="J727" s="156"/>
      <c r="K727" s="156"/>
      <c r="L727" s="156"/>
      <c r="M727" s="156"/>
      <c r="N727" s="156"/>
      <c r="O727" s="156"/>
      <c r="P727" s="156"/>
      <c r="Q727" s="156"/>
      <c r="R727" s="156"/>
      <c r="S727" s="156"/>
      <c r="T727" s="156"/>
      <c r="U727" s="157"/>
      <c r="V727" s="105"/>
      <c r="W727" s="156"/>
      <c r="X727" s="156"/>
      <c r="Y727" s="156"/>
      <c r="Z727" s="156"/>
      <c r="AA727" s="156"/>
      <c r="AB727" s="156"/>
      <c r="AC727" s="156"/>
      <c r="AD727" s="156"/>
      <c r="AE727" s="156"/>
      <c r="AF727" s="156"/>
      <c r="AG727" s="156"/>
      <c r="AH727" s="156"/>
      <c r="AI727" s="157"/>
      <c r="AJ727" s="105"/>
      <c r="AK727" s="105"/>
      <c r="AL727" s="105"/>
      <c r="AM727" s="105"/>
      <c r="AN727" s="157"/>
      <c r="AO727" s="105"/>
      <c r="AP727" s="105"/>
      <c r="AQ727" s="105"/>
      <c r="AR727" s="105"/>
      <c r="AS727" s="105"/>
      <c r="AT727" s="105"/>
      <c r="AU727" s="105"/>
      <c r="AV727" s="105"/>
      <c r="AW727" s="105"/>
      <c r="AX727" s="105"/>
      <c r="AY727" s="105"/>
      <c r="AZ727" s="105"/>
      <c r="BA727" s="105"/>
      <c r="BB727" s="105"/>
      <c r="BC727" s="105"/>
      <c r="BD727" s="105"/>
      <c r="BE727" s="105"/>
      <c r="BF727" s="105"/>
      <c r="BG727" s="105"/>
      <c r="BH727" s="105"/>
      <c r="BI727" s="105"/>
      <c r="BJ727" s="105"/>
      <c r="BK727" s="105"/>
      <c r="BL727" s="105"/>
      <c r="BM727" s="105"/>
      <c r="BN727" s="105"/>
      <c r="BO727" s="105"/>
      <c r="BP727" s="105"/>
      <c r="BQ727" s="105"/>
      <c r="BR727" s="105"/>
      <c r="BS727" s="105"/>
      <c r="BT727" s="105"/>
      <c r="BU727" s="105"/>
      <c r="BV727" s="105"/>
      <c r="BW727" s="105"/>
      <c r="BX727" s="105"/>
      <c r="BY727" s="105"/>
      <c r="BZ727" s="105"/>
      <c r="CA727" s="158"/>
      <c r="CB727" s="158"/>
      <c r="CC727" s="158"/>
      <c r="CD727" s="158"/>
      <c r="CE727" s="158"/>
      <c r="CF727" s="105"/>
      <c r="CG727" s="156"/>
      <c r="CH727" s="156"/>
      <c r="CI727" s="156"/>
      <c r="CJ727" s="156"/>
      <c r="CK727" s="105"/>
      <c r="CL727" s="156"/>
      <c r="CM727" s="156"/>
      <c r="CN727" s="105"/>
    </row>
    <row r="728" ht="9.0" customHeight="1">
      <c r="A728" s="152">
        <f t="shared" si="22"/>
        <v>1</v>
      </c>
      <c r="B728" s="93"/>
      <c r="C728" s="99"/>
      <c r="D728" s="159"/>
      <c r="E728" s="160"/>
      <c r="F728" s="155"/>
      <c r="G728" s="105"/>
      <c r="H728" s="105"/>
      <c r="I728" s="156"/>
      <c r="J728" s="156"/>
      <c r="K728" s="156"/>
      <c r="L728" s="156"/>
      <c r="M728" s="156"/>
      <c r="N728" s="156"/>
      <c r="O728" s="156"/>
      <c r="P728" s="156"/>
      <c r="Q728" s="156"/>
      <c r="R728" s="156"/>
      <c r="S728" s="156"/>
      <c r="T728" s="156"/>
      <c r="U728" s="157"/>
      <c r="V728" s="105"/>
      <c r="W728" s="156"/>
      <c r="X728" s="156"/>
      <c r="Y728" s="156"/>
      <c r="Z728" s="156"/>
      <c r="AA728" s="156"/>
      <c r="AB728" s="156"/>
      <c r="AC728" s="156"/>
      <c r="AD728" s="156"/>
      <c r="AE728" s="156"/>
      <c r="AF728" s="156"/>
      <c r="AG728" s="156"/>
      <c r="AH728" s="156"/>
      <c r="AI728" s="157"/>
      <c r="AJ728" s="105"/>
      <c r="AK728" s="105"/>
      <c r="AL728" s="105"/>
      <c r="AM728" s="105"/>
      <c r="AN728" s="157"/>
      <c r="AO728" s="105"/>
      <c r="AP728" s="105"/>
      <c r="AQ728" s="105"/>
      <c r="AR728" s="105"/>
      <c r="AS728" s="105"/>
      <c r="AT728" s="105"/>
      <c r="AU728" s="105"/>
      <c r="AV728" s="105"/>
      <c r="AW728" s="105"/>
      <c r="AX728" s="105"/>
      <c r="AY728" s="105"/>
      <c r="AZ728" s="105"/>
      <c r="BA728" s="105"/>
      <c r="BB728" s="105"/>
      <c r="BC728" s="105"/>
      <c r="BD728" s="105"/>
      <c r="BE728" s="105"/>
      <c r="BF728" s="105"/>
      <c r="BG728" s="105"/>
      <c r="BH728" s="105"/>
      <c r="BI728" s="105"/>
      <c r="BJ728" s="105"/>
      <c r="BK728" s="105"/>
      <c r="BL728" s="105"/>
      <c r="BM728" s="105"/>
      <c r="BN728" s="105"/>
      <c r="BO728" s="105"/>
      <c r="BP728" s="105"/>
      <c r="BQ728" s="105"/>
      <c r="BR728" s="105"/>
      <c r="BS728" s="105"/>
      <c r="BT728" s="105"/>
      <c r="BU728" s="105"/>
      <c r="BV728" s="105"/>
      <c r="BW728" s="105"/>
      <c r="BX728" s="105"/>
      <c r="BY728" s="105"/>
      <c r="BZ728" s="105"/>
      <c r="CA728" s="158"/>
      <c r="CB728" s="158"/>
      <c r="CC728" s="105" t="str">
        <f>IF($C728="","",AI728*$F$2)</f>
        <v/>
      </c>
      <c r="CD728" s="105" t="str">
        <f>IF($C728="","",U729*$F$2)</f>
        <v/>
      </c>
      <c r="CE728" s="158"/>
      <c r="CF728" s="105"/>
      <c r="CG728" s="156"/>
      <c r="CH728" s="156"/>
      <c r="CI728" s="156"/>
      <c r="CJ728" s="156"/>
      <c r="CK728" s="105"/>
      <c r="CL728" s="156"/>
      <c r="CM728" s="156"/>
      <c r="CN728" s="105"/>
    </row>
    <row r="729" ht="9.0" customHeight="1">
      <c r="A729" s="152">
        <f t="shared" si="22"/>
        <v>1</v>
      </c>
      <c r="B729" s="93"/>
      <c r="C729" s="99"/>
      <c r="D729" s="159"/>
      <c r="E729" s="160"/>
      <c r="F729" s="155"/>
      <c r="G729" s="105"/>
      <c r="H729" s="105"/>
      <c r="I729" s="156"/>
      <c r="J729" s="156"/>
      <c r="K729" s="156"/>
      <c r="L729" s="156"/>
      <c r="M729" s="156"/>
      <c r="N729" s="156"/>
      <c r="O729" s="156"/>
      <c r="P729" s="156"/>
      <c r="Q729" s="156"/>
      <c r="R729" s="156"/>
      <c r="S729" s="156"/>
      <c r="T729" s="156"/>
      <c r="U729" s="157"/>
      <c r="V729" s="105"/>
      <c r="W729" s="156"/>
      <c r="X729" s="156"/>
      <c r="Y729" s="156"/>
      <c r="Z729" s="156"/>
      <c r="AA729" s="156"/>
      <c r="AB729" s="156"/>
      <c r="AC729" s="156"/>
      <c r="AD729" s="156"/>
      <c r="AE729" s="156"/>
      <c r="AF729" s="156"/>
      <c r="AG729" s="156"/>
      <c r="AH729" s="156"/>
      <c r="AI729" s="157"/>
      <c r="AJ729" s="105"/>
      <c r="AK729" s="105"/>
      <c r="AL729" s="105"/>
      <c r="AM729" s="105"/>
      <c r="AN729" s="157"/>
      <c r="AO729" s="105"/>
      <c r="AP729" s="105"/>
      <c r="AQ729" s="105"/>
      <c r="AR729" s="105"/>
      <c r="AS729" s="105"/>
      <c r="AT729" s="105"/>
      <c r="AU729" s="105"/>
      <c r="AV729" s="105"/>
      <c r="AW729" s="105"/>
      <c r="AX729" s="105"/>
      <c r="AY729" s="105"/>
      <c r="AZ729" s="105"/>
      <c r="BA729" s="105"/>
      <c r="BB729" s="105"/>
      <c r="BC729" s="105"/>
      <c r="BD729" s="105"/>
      <c r="BE729" s="105"/>
      <c r="BF729" s="105"/>
      <c r="BG729" s="105"/>
      <c r="BH729" s="105"/>
      <c r="BI729" s="105"/>
      <c r="BJ729" s="105"/>
      <c r="BK729" s="105"/>
      <c r="BL729" s="105"/>
      <c r="BM729" s="105"/>
      <c r="BN729" s="105"/>
      <c r="BO729" s="105"/>
      <c r="BP729" s="105"/>
      <c r="BQ729" s="105"/>
      <c r="BR729" s="105"/>
      <c r="BS729" s="105"/>
      <c r="BT729" s="105"/>
      <c r="BU729" s="105"/>
      <c r="BV729" s="105"/>
      <c r="BW729" s="105"/>
      <c r="BX729" s="105"/>
      <c r="BY729" s="105"/>
      <c r="BZ729" s="105"/>
      <c r="CA729" s="158"/>
      <c r="CB729" s="158"/>
      <c r="CC729" s="158"/>
      <c r="CD729" s="158"/>
      <c r="CE729" s="158"/>
      <c r="CF729" s="105"/>
      <c r="CG729" s="156"/>
      <c r="CH729" s="156"/>
      <c r="CI729" s="156"/>
      <c r="CJ729" s="156"/>
      <c r="CK729" s="105"/>
      <c r="CL729" s="156"/>
      <c r="CM729" s="156"/>
      <c r="CN729" s="105"/>
    </row>
    <row r="730" ht="9.0" customHeight="1">
      <c r="A730" s="152">
        <f t="shared" si="22"/>
        <v>0</v>
      </c>
      <c r="B730" s="93"/>
      <c r="C730" s="99"/>
      <c r="D730" s="159"/>
      <c r="E730" s="160"/>
      <c r="F730" s="155"/>
      <c r="G730" s="105"/>
      <c r="H730" s="105"/>
      <c r="I730" s="156"/>
      <c r="J730" s="156"/>
      <c r="K730" s="156"/>
      <c r="L730" s="156"/>
      <c r="M730" s="156"/>
      <c r="N730" s="156"/>
      <c r="O730" s="156"/>
      <c r="P730" s="156"/>
      <c r="Q730" s="156"/>
      <c r="R730" s="156"/>
      <c r="S730" s="156"/>
      <c r="T730" s="156"/>
      <c r="U730" s="157"/>
      <c r="V730" s="105"/>
      <c r="W730" s="156"/>
      <c r="X730" s="156"/>
      <c r="Y730" s="156"/>
      <c r="Z730" s="156"/>
      <c r="AA730" s="156"/>
      <c r="AB730" s="156"/>
      <c r="AC730" s="156"/>
      <c r="AD730" s="156"/>
      <c r="AE730" s="156"/>
      <c r="AF730" s="156"/>
      <c r="AG730" s="156"/>
      <c r="AH730" s="156"/>
      <c r="AI730" s="157"/>
      <c r="AJ730" s="105"/>
      <c r="AK730" s="105"/>
      <c r="AL730" s="105"/>
      <c r="AM730" s="105"/>
      <c r="AN730" s="157"/>
      <c r="AO730" s="105"/>
      <c r="AP730" s="105"/>
      <c r="AQ730" s="105"/>
      <c r="AR730" s="105"/>
      <c r="AS730" s="105"/>
      <c r="AT730" s="105"/>
      <c r="AU730" s="105"/>
      <c r="AV730" s="105"/>
      <c r="AW730" s="105"/>
      <c r="AX730" s="105"/>
      <c r="AY730" s="105"/>
      <c r="AZ730" s="105"/>
      <c r="BA730" s="105"/>
      <c r="BB730" s="105"/>
      <c r="BC730" s="105"/>
      <c r="BD730" s="105"/>
      <c r="BE730" s="105"/>
      <c r="BF730" s="105"/>
      <c r="BG730" s="105"/>
      <c r="BH730" s="105"/>
      <c r="BI730" s="105"/>
      <c r="BJ730" s="105"/>
      <c r="BK730" s="105"/>
      <c r="BL730" s="105"/>
      <c r="BM730" s="105"/>
      <c r="BN730" s="105"/>
      <c r="BO730" s="105"/>
      <c r="BP730" s="105"/>
      <c r="BQ730" s="105"/>
      <c r="BR730" s="105"/>
      <c r="BS730" s="105"/>
      <c r="BT730" s="105"/>
      <c r="BU730" s="105"/>
      <c r="BV730" s="105"/>
      <c r="BW730" s="105"/>
      <c r="BX730" s="105"/>
      <c r="BY730" s="105"/>
      <c r="BZ730" s="105"/>
      <c r="CA730" s="158"/>
      <c r="CB730" s="158"/>
      <c r="CC730" s="105" t="str">
        <f>IF($C730="","",AI730*$F$2)</f>
        <v/>
      </c>
      <c r="CD730" s="105" t="str">
        <f>IF($C730="","",U731*$F$2)</f>
        <v/>
      </c>
      <c r="CE730" s="158"/>
      <c r="CF730" s="105"/>
      <c r="CG730" s="156"/>
      <c r="CH730" s="156"/>
      <c r="CI730" s="156"/>
      <c r="CJ730" s="156"/>
      <c r="CK730" s="105"/>
      <c r="CL730" s="156"/>
      <c r="CM730" s="156"/>
      <c r="CN730" s="105"/>
    </row>
    <row r="731" ht="9.0" customHeight="1">
      <c r="A731" s="152">
        <f t="shared" si="22"/>
        <v>0</v>
      </c>
      <c r="B731" s="93"/>
      <c r="C731" s="99"/>
      <c r="D731" s="159"/>
      <c r="E731" s="160"/>
      <c r="F731" s="155"/>
      <c r="G731" s="105"/>
      <c r="H731" s="105"/>
      <c r="I731" s="156"/>
      <c r="J731" s="156"/>
      <c r="K731" s="156"/>
      <c r="L731" s="156"/>
      <c r="M731" s="156"/>
      <c r="N731" s="156"/>
      <c r="O731" s="156"/>
      <c r="P731" s="156"/>
      <c r="Q731" s="156"/>
      <c r="R731" s="156"/>
      <c r="S731" s="156"/>
      <c r="T731" s="156"/>
      <c r="U731" s="157"/>
      <c r="V731" s="105"/>
      <c r="W731" s="156"/>
      <c r="X731" s="156"/>
      <c r="Y731" s="156"/>
      <c r="Z731" s="156"/>
      <c r="AA731" s="156"/>
      <c r="AB731" s="156"/>
      <c r="AC731" s="156"/>
      <c r="AD731" s="156"/>
      <c r="AE731" s="156"/>
      <c r="AF731" s="156"/>
      <c r="AG731" s="156"/>
      <c r="AH731" s="156"/>
      <c r="AI731" s="157"/>
      <c r="AJ731" s="105"/>
      <c r="AK731" s="105"/>
      <c r="AL731" s="105"/>
      <c r="AM731" s="105"/>
      <c r="AN731" s="157"/>
      <c r="AO731" s="105"/>
      <c r="AP731" s="105"/>
      <c r="AQ731" s="105"/>
      <c r="AR731" s="105"/>
      <c r="AS731" s="105"/>
      <c r="AT731" s="105"/>
      <c r="AU731" s="105"/>
      <c r="AV731" s="105"/>
      <c r="AW731" s="105"/>
      <c r="AX731" s="105"/>
      <c r="AY731" s="105"/>
      <c r="AZ731" s="105"/>
      <c r="BA731" s="105"/>
      <c r="BB731" s="105"/>
      <c r="BC731" s="105"/>
      <c r="BD731" s="105"/>
      <c r="BE731" s="105"/>
      <c r="BF731" s="105"/>
      <c r="BG731" s="105"/>
      <c r="BH731" s="105"/>
      <c r="BI731" s="105"/>
      <c r="BJ731" s="105"/>
      <c r="BK731" s="105"/>
      <c r="BL731" s="105"/>
      <c r="BM731" s="105"/>
      <c r="BN731" s="105"/>
      <c r="BO731" s="105"/>
      <c r="BP731" s="105"/>
      <c r="BQ731" s="105"/>
      <c r="BR731" s="105"/>
      <c r="BS731" s="105"/>
      <c r="BT731" s="105"/>
      <c r="BU731" s="105"/>
      <c r="BV731" s="105"/>
      <c r="BW731" s="105"/>
      <c r="BX731" s="105"/>
      <c r="BY731" s="105"/>
      <c r="BZ731" s="105"/>
      <c r="CA731" s="158"/>
      <c r="CB731" s="158"/>
      <c r="CC731" s="158"/>
      <c r="CD731" s="158"/>
      <c r="CE731" s="158"/>
      <c r="CF731" s="105"/>
      <c r="CG731" s="156"/>
      <c r="CH731" s="156"/>
      <c r="CI731" s="156"/>
      <c r="CJ731" s="156"/>
      <c r="CK731" s="105"/>
      <c r="CL731" s="156"/>
      <c r="CM731" s="156"/>
      <c r="CN731" s="105"/>
    </row>
    <row r="732" ht="9.0" customHeight="1">
      <c r="A732" s="152">
        <f t="shared" si="22"/>
        <v>1</v>
      </c>
      <c r="B732" s="93"/>
      <c r="C732" s="99"/>
      <c r="D732" s="159"/>
      <c r="E732" s="160"/>
      <c r="F732" s="155"/>
      <c r="G732" s="105"/>
      <c r="H732" s="105"/>
      <c r="I732" s="156"/>
      <c r="J732" s="156"/>
      <c r="K732" s="156"/>
      <c r="L732" s="156"/>
      <c r="M732" s="156"/>
      <c r="N732" s="156"/>
      <c r="O732" s="156"/>
      <c r="P732" s="156"/>
      <c r="Q732" s="156"/>
      <c r="R732" s="156"/>
      <c r="S732" s="156"/>
      <c r="T732" s="156"/>
      <c r="U732" s="157"/>
      <c r="V732" s="105"/>
      <c r="W732" s="156"/>
      <c r="X732" s="156"/>
      <c r="Y732" s="156"/>
      <c r="Z732" s="156"/>
      <c r="AA732" s="156"/>
      <c r="AB732" s="156"/>
      <c r="AC732" s="156"/>
      <c r="AD732" s="156"/>
      <c r="AE732" s="156"/>
      <c r="AF732" s="156"/>
      <c r="AG732" s="156"/>
      <c r="AH732" s="156"/>
      <c r="AI732" s="157"/>
      <c r="AJ732" s="105"/>
      <c r="AK732" s="105"/>
      <c r="AL732" s="105"/>
      <c r="AM732" s="105"/>
      <c r="AN732" s="157"/>
      <c r="AO732" s="105"/>
      <c r="AP732" s="105"/>
      <c r="AQ732" s="105"/>
      <c r="AR732" s="105"/>
      <c r="AS732" s="105"/>
      <c r="AT732" s="105"/>
      <c r="AU732" s="105"/>
      <c r="AV732" s="105"/>
      <c r="AW732" s="105"/>
      <c r="AX732" s="105"/>
      <c r="AY732" s="105"/>
      <c r="AZ732" s="105"/>
      <c r="BA732" s="105"/>
      <c r="BB732" s="105"/>
      <c r="BC732" s="105"/>
      <c r="BD732" s="105"/>
      <c r="BE732" s="105"/>
      <c r="BF732" s="105"/>
      <c r="BG732" s="105"/>
      <c r="BH732" s="105"/>
      <c r="BI732" s="105"/>
      <c r="BJ732" s="105"/>
      <c r="BK732" s="105"/>
      <c r="BL732" s="105"/>
      <c r="BM732" s="105"/>
      <c r="BN732" s="105"/>
      <c r="BO732" s="105"/>
      <c r="BP732" s="105"/>
      <c r="BQ732" s="105"/>
      <c r="BR732" s="105"/>
      <c r="BS732" s="105"/>
      <c r="BT732" s="105"/>
      <c r="BU732" s="105"/>
      <c r="BV732" s="105"/>
      <c r="BW732" s="105"/>
      <c r="BX732" s="105"/>
      <c r="BY732" s="105"/>
      <c r="BZ732" s="105"/>
      <c r="CA732" s="158"/>
      <c r="CB732" s="158"/>
      <c r="CC732" s="105" t="str">
        <f>IF($C732="","",AI732*$F$2)</f>
        <v/>
      </c>
      <c r="CD732" s="105" t="str">
        <f>IF($C732="","",U733*$F$2)</f>
        <v/>
      </c>
      <c r="CE732" s="158"/>
      <c r="CF732" s="105"/>
      <c r="CG732" s="156"/>
      <c r="CH732" s="156"/>
      <c r="CI732" s="156"/>
      <c r="CJ732" s="156"/>
      <c r="CK732" s="105"/>
      <c r="CL732" s="156"/>
      <c r="CM732" s="156"/>
      <c r="CN732" s="105"/>
    </row>
    <row r="733" ht="9.0" customHeight="1">
      <c r="A733" s="152">
        <f t="shared" si="22"/>
        <v>1</v>
      </c>
      <c r="B733" s="93"/>
      <c r="C733" s="99"/>
      <c r="D733" s="159"/>
      <c r="E733" s="160"/>
      <c r="F733" s="155"/>
      <c r="G733" s="105"/>
      <c r="H733" s="105"/>
      <c r="I733" s="156"/>
      <c r="J733" s="156"/>
      <c r="K733" s="156"/>
      <c r="L733" s="156"/>
      <c r="M733" s="156"/>
      <c r="N733" s="156"/>
      <c r="O733" s="156"/>
      <c r="P733" s="156"/>
      <c r="Q733" s="156"/>
      <c r="R733" s="156"/>
      <c r="S733" s="156"/>
      <c r="T733" s="156"/>
      <c r="U733" s="157"/>
      <c r="V733" s="105"/>
      <c r="W733" s="156"/>
      <c r="X733" s="156"/>
      <c r="Y733" s="156"/>
      <c r="Z733" s="156"/>
      <c r="AA733" s="156"/>
      <c r="AB733" s="156"/>
      <c r="AC733" s="156"/>
      <c r="AD733" s="156"/>
      <c r="AE733" s="156"/>
      <c r="AF733" s="156"/>
      <c r="AG733" s="156"/>
      <c r="AH733" s="156"/>
      <c r="AI733" s="157"/>
      <c r="AJ733" s="105"/>
      <c r="AK733" s="105"/>
      <c r="AL733" s="105"/>
      <c r="AM733" s="105"/>
      <c r="AN733" s="157"/>
      <c r="AO733" s="105"/>
      <c r="AP733" s="105"/>
      <c r="AQ733" s="105"/>
      <c r="AR733" s="105"/>
      <c r="AS733" s="105"/>
      <c r="AT733" s="105"/>
      <c r="AU733" s="105"/>
      <c r="AV733" s="105"/>
      <c r="AW733" s="105"/>
      <c r="AX733" s="105"/>
      <c r="AY733" s="105"/>
      <c r="AZ733" s="105"/>
      <c r="BA733" s="105"/>
      <c r="BB733" s="105"/>
      <c r="BC733" s="105"/>
      <c r="BD733" s="105"/>
      <c r="BE733" s="105"/>
      <c r="BF733" s="105"/>
      <c r="BG733" s="105"/>
      <c r="BH733" s="105"/>
      <c r="BI733" s="105"/>
      <c r="BJ733" s="105"/>
      <c r="BK733" s="105"/>
      <c r="BL733" s="105"/>
      <c r="BM733" s="105"/>
      <c r="BN733" s="105"/>
      <c r="BO733" s="105"/>
      <c r="BP733" s="105"/>
      <c r="BQ733" s="105"/>
      <c r="BR733" s="105"/>
      <c r="BS733" s="105"/>
      <c r="BT733" s="105"/>
      <c r="BU733" s="105"/>
      <c r="BV733" s="105"/>
      <c r="BW733" s="105"/>
      <c r="BX733" s="105"/>
      <c r="BY733" s="105"/>
      <c r="BZ733" s="105"/>
      <c r="CA733" s="158"/>
      <c r="CB733" s="158"/>
      <c r="CC733" s="158"/>
      <c r="CD733" s="158"/>
      <c r="CE733" s="158"/>
      <c r="CF733" s="105"/>
      <c r="CG733" s="156"/>
      <c r="CH733" s="156"/>
      <c r="CI733" s="156"/>
      <c r="CJ733" s="156"/>
      <c r="CK733" s="105"/>
      <c r="CL733" s="156"/>
      <c r="CM733" s="156"/>
      <c r="CN733" s="105"/>
    </row>
    <row r="734" ht="9.0" customHeight="1">
      <c r="A734" s="152">
        <f t="shared" si="22"/>
        <v>0</v>
      </c>
      <c r="B734" s="93"/>
      <c r="C734" s="99"/>
      <c r="D734" s="159"/>
      <c r="E734" s="160"/>
      <c r="F734" s="155"/>
      <c r="G734" s="105"/>
      <c r="H734" s="105"/>
      <c r="I734" s="156"/>
      <c r="J734" s="156"/>
      <c r="K734" s="156"/>
      <c r="L734" s="156"/>
      <c r="M734" s="156"/>
      <c r="N734" s="156"/>
      <c r="O734" s="156"/>
      <c r="P734" s="156"/>
      <c r="Q734" s="156"/>
      <c r="R734" s="156"/>
      <c r="S734" s="156"/>
      <c r="T734" s="156"/>
      <c r="U734" s="157"/>
      <c r="V734" s="105"/>
      <c r="W734" s="156"/>
      <c r="X734" s="156"/>
      <c r="Y734" s="156"/>
      <c r="Z734" s="156"/>
      <c r="AA734" s="156"/>
      <c r="AB734" s="156"/>
      <c r="AC734" s="156"/>
      <c r="AD734" s="156"/>
      <c r="AE734" s="156"/>
      <c r="AF734" s="156"/>
      <c r="AG734" s="156"/>
      <c r="AH734" s="156"/>
      <c r="AI734" s="157"/>
      <c r="AJ734" s="105"/>
      <c r="AK734" s="105"/>
      <c r="AL734" s="105"/>
      <c r="AM734" s="105"/>
      <c r="AN734" s="157"/>
      <c r="AO734" s="105"/>
      <c r="AP734" s="105"/>
      <c r="AQ734" s="105"/>
      <c r="AR734" s="105"/>
      <c r="AS734" s="105"/>
      <c r="AT734" s="105"/>
      <c r="AU734" s="105"/>
      <c r="AV734" s="105"/>
      <c r="AW734" s="105"/>
      <c r="AX734" s="105"/>
      <c r="AY734" s="105"/>
      <c r="AZ734" s="105"/>
      <c r="BA734" s="105"/>
      <c r="BB734" s="105"/>
      <c r="BC734" s="105"/>
      <c r="BD734" s="105"/>
      <c r="BE734" s="105"/>
      <c r="BF734" s="105"/>
      <c r="BG734" s="105"/>
      <c r="BH734" s="105"/>
      <c r="BI734" s="105"/>
      <c r="BJ734" s="105"/>
      <c r="BK734" s="105"/>
      <c r="BL734" s="105"/>
      <c r="BM734" s="105"/>
      <c r="BN734" s="105"/>
      <c r="BO734" s="105"/>
      <c r="BP734" s="105"/>
      <c r="BQ734" s="105"/>
      <c r="BR734" s="105"/>
      <c r="BS734" s="105"/>
      <c r="BT734" s="105"/>
      <c r="BU734" s="105"/>
      <c r="BV734" s="105"/>
      <c r="BW734" s="105"/>
      <c r="BX734" s="105"/>
      <c r="BY734" s="105"/>
      <c r="BZ734" s="105"/>
      <c r="CA734" s="158"/>
      <c r="CB734" s="158"/>
      <c r="CC734" s="105" t="str">
        <f>IF($C734="","",AI734*$F$2)</f>
        <v/>
      </c>
      <c r="CD734" s="105" t="str">
        <f>IF($C734="","",U735*$F$2)</f>
        <v/>
      </c>
      <c r="CE734" s="158"/>
      <c r="CF734" s="105"/>
      <c r="CG734" s="156"/>
      <c r="CH734" s="156"/>
      <c r="CI734" s="156"/>
      <c r="CJ734" s="156"/>
      <c r="CK734" s="105"/>
      <c r="CL734" s="156"/>
      <c r="CM734" s="156"/>
      <c r="CN734" s="105"/>
    </row>
    <row r="735" ht="9.0" customHeight="1">
      <c r="A735" s="152">
        <f t="shared" si="22"/>
        <v>0</v>
      </c>
      <c r="B735" s="93"/>
      <c r="C735" s="99"/>
      <c r="D735" s="159"/>
      <c r="E735" s="160"/>
      <c r="F735" s="155"/>
      <c r="G735" s="105"/>
      <c r="H735" s="105"/>
      <c r="I735" s="156"/>
      <c r="J735" s="156"/>
      <c r="K735" s="156"/>
      <c r="L735" s="156"/>
      <c r="M735" s="156"/>
      <c r="N735" s="156"/>
      <c r="O735" s="156"/>
      <c r="P735" s="156"/>
      <c r="Q735" s="156"/>
      <c r="R735" s="156"/>
      <c r="S735" s="156"/>
      <c r="T735" s="156"/>
      <c r="U735" s="157"/>
      <c r="V735" s="105"/>
      <c r="W735" s="156"/>
      <c r="X735" s="156"/>
      <c r="Y735" s="156"/>
      <c r="Z735" s="156"/>
      <c r="AA735" s="156"/>
      <c r="AB735" s="156"/>
      <c r="AC735" s="156"/>
      <c r="AD735" s="156"/>
      <c r="AE735" s="156"/>
      <c r="AF735" s="156"/>
      <c r="AG735" s="156"/>
      <c r="AH735" s="156"/>
      <c r="AI735" s="157"/>
      <c r="AJ735" s="105"/>
      <c r="AK735" s="105"/>
      <c r="AL735" s="105"/>
      <c r="AM735" s="105"/>
      <c r="AN735" s="157"/>
      <c r="AO735" s="105"/>
      <c r="AP735" s="105"/>
      <c r="AQ735" s="105"/>
      <c r="AR735" s="105"/>
      <c r="AS735" s="105"/>
      <c r="AT735" s="105"/>
      <c r="AU735" s="105"/>
      <c r="AV735" s="105"/>
      <c r="AW735" s="105"/>
      <c r="AX735" s="105"/>
      <c r="AY735" s="105"/>
      <c r="AZ735" s="105"/>
      <c r="BA735" s="105"/>
      <c r="BB735" s="105"/>
      <c r="BC735" s="105"/>
      <c r="BD735" s="105"/>
      <c r="BE735" s="105"/>
      <c r="BF735" s="105"/>
      <c r="BG735" s="105"/>
      <c r="BH735" s="105"/>
      <c r="BI735" s="105"/>
      <c r="BJ735" s="105"/>
      <c r="BK735" s="105"/>
      <c r="BL735" s="105"/>
      <c r="BM735" s="105"/>
      <c r="BN735" s="105"/>
      <c r="BO735" s="105"/>
      <c r="BP735" s="105"/>
      <c r="BQ735" s="105"/>
      <c r="BR735" s="105"/>
      <c r="BS735" s="105"/>
      <c r="BT735" s="105"/>
      <c r="BU735" s="105"/>
      <c r="BV735" s="105"/>
      <c r="BW735" s="105"/>
      <c r="BX735" s="105"/>
      <c r="BY735" s="105"/>
      <c r="BZ735" s="105"/>
      <c r="CA735" s="158"/>
      <c r="CB735" s="158"/>
      <c r="CC735" s="158"/>
      <c r="CD735" s="158"/>
      <c r="CE735" s="158"/>
      <c r="CF735" s="105"/>
      <c r="CG735" s="156"/>
      <c r="CH735" s="156"/>
      <c r="CI735" s="156"/>
      <c r="CJ735" s="156"/>
      <c r="CK735" s="105"/>
      <c r="CL735" s="156"/>
      <c r="CM735" s="156"/>
      <c r="CN735" s="105"/>
    </row>
    <row r="736" ht="9.0" customHeight="1">
      <c r="A736" s="152">
        <f t="shared" si="22"/>
        <v>1</v>
      </c>
      <c r="B736" s="93"/>
      <c r="C736" s="99"/>
      <c r="D736" s="159"/>
      <c r="E736" s="160"/>
      <c r="F736" s="155"/>
      <c r="G736" s="105"/>
      <c r="H736" s="105"/>
      <c r="I736" s="156"/>
      <c r="J736" s="156"/>
      <c r="K736" s="156"/>
      <c r="L736" s="156"/>
      <c r="M736" s="156"/>
      <c r="N736" s="156"/>
      <c r="O736" s="156"/>
      <c r="P736" s="156"/>
      <c r="Q736" s="156"/>
      <c r="R736" s="156"/>
      <c r="S736" s="156"/>
      <c r="T736" s="156"/>
      <c r="U736" s="157"/>
      <c r="V736" s="105"/>
      <c r="W736" s="156"/>
      <c r="X736" s="156"/>
      <c r="Y736" s="156"/>
      <c r="Z736" s="156"/>
      <c r="AA736" s="156"/>
      <c r="AB736" s="156"/>
      <c r="AC736" s="156"/>
      <c r="AD736" s="156"/>
      <c r="AE736" s="156"/>
      <c r="AF736" s="156"/>
      <c r="AG736" s="156"/>
      <c r="AH736" s="156"/>
      <c r="AI736" s="157"/>
      <c r="AJ736" s="105"/>
      <c r="AK736" s="105"/>
      <c r="AL736" s="105"/>
      <c r="AM736" s="105"/>
      <c r="AN736" s="157"/>
      <c r="AO736" s="105"/>
      <c r="AP736" s="105"/>
      <c r="AQ736" s="105"/>
      <c r="AR736" s="105"/>
      <c r="AS736" s="105"/>
      <c r="AT736" s="105"/>
      <c r="AU736" s="105"/>
      <c r="AV736" s="105"/>
      <c r="AW736" s="105"/>
      <c r="AX736" s="105"/>
      <c r="AY736" s="105"/>
      <c r="AZ736" s="105"/>
      <c r="BA736" s="105"/>
      <c r="BB736" s="105"/>
      <c r="BC736" s="105"/>
      <c r="BD736" s="105"/>
      <c r="BE736" s="105"/>
      <c r="BF736" s="105"/>
      <c r="BG736" s="105"/>
      <c r="BH736" s="105"/>
      <c r="BI736" s="105"/>
      <c r="BJ736" s="105"/>
      <c r="BK736" s="105"/>
      <c r="BL736" s="105"/>
      <c r="BM736" s="105"/>
      <c r="BN736" s="105"/>
      <c r="BO736" s="105"/>
      <c r="BP736" s="105"/>
      <c r="BQ736" s="105"/>
      <c r="BR736" s="105"/>
      <c r="BS736" s="105"/>
      <c r="BT736" s="105"/>
      <c r="BU736" s="105"/>
      <c r="BV736" s="105"/>
      <c r="BW736" s="105"/>
      <c r="BX736" s="105"/>
      <c r="BY736" s="105"/>
      <c r="BZ736" s="105"/>
      <c r="CA736" s="158"/>
      <c r="CB736" s="158"/>
      <c r="CC736" s="105" t="str">
        <f>IF($C736="","",AI736*$F$2)</f>
        <v/>
      </c>
      <c r="CD736" s="105" t="str">
        <f>IF($C736="","",U737*$F$2)</f>
        <v/>
      </c>
      <c r="CE736" s="158"/>
      <c r="CF736" s="105"/>
      <c r="CG736" s="156"/>
      <c r="CH736" s="156"/>
      <c r="CI736" s="156"/>
      <c r="CJ736" s="156"/>
      <c r="CK736" s="105"/>
      <c r="CL736" s="156"/>
      <c r="CM736" s="156"/>
      <c r="CN736" s="105"/>
    </row>
    <row r="737" ht="9.0" customHeight="1">
      <c r="A737" s="152">
        <f t="shared" si="22"/>
        <v>1</v>
      </c>
      <c r="B737" s="93"/>
      <c r="C737" s="99"/>
      <c r="D737" s="159"/>
      <c r="E737" s="160"/>
      <c r="F737" s="155"/>
      <c r="G737" s="105"/>
      <c r="H737" s="105"/>
      <c r="I737" s="156"/>
      <c r="J737" s="156"/>
      <c r="K737" s="156"/>
      <c r="L737" s="156"/>
      <c r="M737" s="156"/>
      <c r="N737" s="156"/>
      <c r="O737" s="156"/>
      <c r="P737" s="156"/>
      <c r="Q737" s="156"/>
      <c r="R737" s="156"/>
      <c r="S737" s="156"/>
      <c r="T737" s="156"/>
      <c r="U737" s="157"/>
      <c r="V737" s="105"/>
      <c r="W737" s="156"/>
      <c r="X737" s="156"/>
      <c r="Y737" s="156"/>
      <c r="Z737" s="156"/>
      <c r="AA737" s="156"/>
      <c r="AB737" s="156"/>
      <c r="AC737" s="156"/>
      <c r="AD737" s="156"/>
      <c r="AE737" s="156"/>
      <c r="AF737" s="156"/>
      <c r="AG737" s="156"/>
      <c r="AH737" s="156"/>
      <c r="AI737" s="157"/>
      <c r="AJ737" s="105"/>
      <c r="AK737" s="105"/>
      <c r="AL737" s="105"/>
      <c r="AM737" s="105"/>
      <c r="AN737" s="157"/>
      <c r="AO737" s="105"/>
      <c r="AP737" s="105"/>
      <c r="AQ737" s="105"/>
      <c r="AR737" s="105"/>
      <c r="AS737" s="105"/>
      <c r="AT737" s="105"/>
      <c r="AU737" s="105"/>
      <c r="AV737" s="105"/>
      <c r="AW737" s="105"/>
      <c r="AX737" s="105"/>
      <c r="AY737" s="105"/>
      <c r="AZ737" s="105"/>
      <c r="BA737" s="105"/>
      <c r="BB737" s="105"/>
      <c r="BC737" s="105"/>
      <c r="BD737" s="105"/>
      <c r="BE737" s="105"/>
      <c r="BF737" s="105"/>
      <c r="BG737" s="105"/>
      <c r="BH737" s="105"/>
      <c r="BI737" s="105"/>
      <c r="BJ737" s="105"/>
      <c r="BK737" s="105"/>
      <c r="BL737" s="105"/>
      <c r="BM737" s="105"/>
      <c r="BN737" s="105"/>
      <c r="BO737" s="105"/>
      <c r="BP737" s="105"/>
      <c r="BQ737" s="105"/>
      <c r="BR737" s="105"/>
      <c r="BS737" s="105"/>
      <c r="BT737" s="105"/>
      <c r="BU737" s="105"/>
      <c r="BV737" s="105"/>
      <c r="BW737" s="105"/>
      <c r="BX737" s="105"/>
      <c r="BY737" s="105"/>
      <c r="BZ737" s="105"/>
      <c r="CA737" s="158"/>
      <c r="CB737" s="158"/>
      <c r="CC737" s="158"/>
      <c r="CD737" s="158"/>
      <c r="CE737" s="158"/>
      <c r="CF737" s="105"/>
      <c r="CG737" s="156"/>
      <c r="CH737" s="156"/>
      <c r="CI737" s="156"/>
      <c r="CJ737" s="156"/>
      <c r="CK737" s="105"/>
      <c r="CL737" s="156"/>
      <c r="CM737" s="156"/>
      <c r="CN737" s="105"/>
    </row>
    <row r="738" ht="9.0" customHeight="1">
      <c r="A738" s="152">
        <f t="shared" si="22"/>
        <v>0</v>
      </c>
      <c r="B738" s="93"/>
      <c r="C738" s="99"/>
      <c r="D738" s="159"/>
      <c r="E738" s="160"/>
      <c r="F738" s="155"/>
      <c r="G738" s="105"/>
      <c r="H738" s="105"/>
      <c r="I738" s="156"/>
      <c r="J738" s="156"/>
      <c r="K738" s="156"/>
      <c r="L738" s="156"/>
      <c r="M738" s="156"/>
      <c r="N738" s="156"/>
      <c r="O738" s="156"/>
      <c r="P738" s="156"/>
      <c r="Q738" s="156"/>
      <c r="R738" s="156"/>
      <c r="S738" s="156"/>
      <c r="T738" s="156"/>
      <c r="U738" s="157"/>
      <c r="V738" s="105"/>
      <c r="W738" s="156"/>
      <c r="X738" s="156"/>
      <c r="Y738" s="156"/>
      <c r="Z738" s="156"/>
      <c r="AA738" s="156"/>
      <c r="AB738" s="156"/>
      <c r="AC738" s="156"/>
      <c r="AD738" s="156"/>
      <c r="AE738" s="156"/>
      <c r="AF738" s="156"/>
      <c r="AG738" s="156"/>
      <c r="AH738" s="156"/>
      <c r="AI738" s="157"/>
      <c r="AJ738" s="105"/>
      <c r="AK738" s="105"/>
      <c r="AL738" s="105"/>
      <c r="AM738" s="105"/>
      <c r="AN738" s="157"/>
      <c r="AO738" s="105"/>
      <c r="AP738" s="105"/>
      <c r="AQ738" s="105"/>
      <c r="AR738" s="105"/>
      <c r="AS738" s="105"/>
      <c r="AT738" s="105"/>
      <c r="AU738" s="105"/>
      <c r="AV738" s="105"/>
      <c r="AW738" s="105"/>
      <c r="AX738" s="105"/>
      <c r="AY738" s="105"/>
      <c r="AZ738" s="105"/>
      <c r="BA738" s="105"/>
      <c r="BB738" s="105"/>
      <c r="BC738" s="105"/>
      <c r="BD738" s="105"/>
      <c r="BE738" s="105"/>
      <c r="BF738" s="105"/>
      <c r="BG738" s="105"/>
      <c r="BH738" s="105"/>
      <c r="BI738" s="105"/>
      <c r="BJ738" s="105"/>
      <c r="BK738" s="105"/>
      <c r="BL738" s="105"/>
      <c r="BM738" s="105"/>
      <c r="BN738" s="105"/>
      <c r="BO738" s="105"/>
      <c r="BP738" s="105"/>
      <c r="BQ738" s="105"/>
      <c r="BR738" s="105"/>
      <c r="BS738" s="105"/>
      <c r="BT738" s="105"/>
      <c r="BU738" s="105"/>
      <c r="BV738" s="105"/>
      <c r="BW738" s="105"/>
      <c r="BX738" s="105"/>
      <c r="BY738" s="105"/>
      <c r="BZ738" s="105"/>
      <c r="CA738" s="158"/>
      <c r="CB738" s="158"/>
      <c r="CC738" s="105" t="str">
        <f>IF($C738="","",AI738*$F$2)</f>
        <v/>
      </c>
      <c r="CD738" s="105" t="str">
        <f>IF($C738="","",U739*$F$2)</f>
        <v/>
      </c>
      <c r="CE738" s="158"/>
      <c r="CF738" s="105"/>
      <c r="CG738" s="156"/>
      <c r="CH738" s="156"/>
      <c r="CI738" s="156"/>
      <c r="CJ738" s="156"/>
      <c r="CK738" s="105"/>
      <c r="CL738" s="156"/>
      <c r="CM738" s="156"/>
      <c r="CN738" s="105"/>
    </row>
    <row r="739" ht="9.0" customHeight="1">
      <c r="A739" s="152">
        <f t="shared" si="22"/>
        <v>0</v>
      </c>
      <c r="B739" s="93"/>
      <c r="C739" s="99"/>
      <c r="D739" s="159"/>
      <c r="E739" s="160"/>
      <c r="F739" s="155"/>
      <c r="G739" s="105"/>
      <c r="H739" s="105"/>
      <c r="I739" s="156"/>
      <c r="J739" s="156"/>
      <c r="K739" s="156"/>
      <c r="L739" s="156"/>
      <c r="M739" s="156"/>
      <c r="N739" s="156"/>
      <c r="O739" s="156"/>
      <c r="P739" s="156"/>
      <c r="Q739" s="156"/>
      <c r="R739" s="156"/>
      <c r="S739" s="156"/>
      <c r="T739" s="156"/>
      <c r="U739" s="157"/>
      <c r="V739" s="105"/>
      <c r="W739" s="156"/>
      <c r="X739" s="156"/>
      <c r="Y739" s="156"/>
      <c r="Z739" s="156"/>
      <c r="AA739" s="156"/>
      <c r="AB739" s="156"/>
      <c r="AC739" s="156"/>
      <c r="AD739" s="156"/>
      <c r="AE739" s="156"/>
      <c r="AF739" s="156"/>
      <c r="AG739" s="156"/>
      <c r="AH739" s="156"/>
      <c r="AI739" s="157"/>
      <c r="AJ739" s="105"/>
      <c r="AK739" s="105"/>
      <c r="AL739" s="105"/>
      <c r="AM739" s="105"/>
      <c r="AN739" s="157"/>
      <c r="AO739" s="105"/>
      <c r="AP739" s="105"/>
      <c r="AQ739" s="105"/>
      <c r="AR739" s="105"/>
      <c r="AS739" s="105"/>
      <c r="AT739" s="105"/>
      <c r="AU739" s="105"/>
      <c r="AV739" s="105"/>
      <c r="AW739" s="105"/>
      <c r="AX739" s="105"/>
      <c r="AY739" s="105"/>
      <c r="AZ739" s="105"/>
      <c r="BA739" s="105"/>
      <c r="BB739" s="105"/>
      <c r="BC739" s="105"/>
      <c r="BD739" s="105"/>
      <c r="BE739" s="105"/>
      <c r="BF739" s="105"/>
      <c r="BG739" s="105"/>
      <c r="BH739" s="105"/>
      <c r="BI739" s="105"/>
      <c r="BJ739" s="105"/>
      <c r="BK739" s="105"/>
      <c r="BL739" s="105"/>
      <c r="BM739" s="105"/>
      <c r="BN739" s="105"/>
      <c r="BO739" s="105"/>
      <c r="BP739" s="105"/>
      <c r="BQ739" s="105"/>
      <c r="BR739" s="105"/>
      <c r="BS739" s="105"/>
      <c r="BT739" s="105"/>
      <c r="BU739" s="105"/>
      <c r="BV739" s="105"/>
      <c r="BW739" s="105"/>
      <c r="BX739" s="105"/>
      <c r="BY739" s="105"/>
      <c r="BZ739" s="105"/>
      <c r="CA739" s="158"/>
      <c r="CB739" s="158"/>
      <c r="CC739" s="158"/>
      <c r="CD739" s="158"/>
      <c r="CE739" s="158"/>
      <c r="CF739" s="105"/>
      <c r="CG739" s="156"/>
      <c r="CH739" s="156"/>
      <c r="CI739" s="156"/>
      <c r="CJ739" s="156"/>
      <c r="CK739" s="105"/>
      <c r="CL739" s="156"/>
      <c r="CM739" s="156"/>
      <c r="CN739" s="105"/>
    </row>
    <row r="740" ht="9.0" customHeight="1">
      <c r="A740" s="152">
        <f t="shared" si="22"/>
        <v>1</v>
      </c>
      <c r="B740" s="93"/>
      <c r="C740" s="99"/>
      <c r="D740" s="159"/>
      <c r="E740" s="160"/>
      <c r="F740" s="155"/>
      <c r="G740" s="105"/>
      <c r="H740" s="105"/>
      <c r="I740" s="156"/>
      <c r="J740" s="156"/>
      <c r="K740" s="156"/>
      <c r="L740" s="156"/>
      <c r="M740" s="156"/>
      <c r="N740" s="156"/>
      <c r="O740" s="156"/>
      <c r="P740" s="156"/>
      <c r="Q740" s="156"/>
      <c r="R740" s="156"/>
      <c r="S740" s="156"/>
      <c r="T740" s="156"/>
      <c r="U740" s="157"/>
      <c r="V740" s="105"/>
      <c r="W740" s="156"/>
      <c r="X740" s="156"/>
      <c r="Y740" s="156"/>
      <c r="Z740" s="156"/>
      <c r="AA740" s="156"/>
      <c r="AB740" s="156"/>
      <c r="AC740" s="156"/>
      <c r="AD740" s="156"/>
      <c r="AE740" s="156"/>
      <c r="AF740" s="156"/>
      <c r="AG740" s="156"/>
      <c r="AH740" s="156"/>
      <c r="AI740" s="157"/>
      <c r="AJ740" s="105"/>
      <c r="AK740" s="105"/>
      <c r="AL740" s="105"/>
      <c r="AM740" s="105"/>
      <c r="AN740" s="157"/>
      <c r="AO740" s="105"/>
      <c r="AP740" s="105"/>
      <c r="AQ740" s="105"/>
      <c r="AR740" s="105"/>
      <c r="AS740" s="105"/>
      <c r="AT740" s="105"/>
      <c r="AU740" s="105"/>
      <c r="AV740" s="105"/>
      <c r="AW740" s="105"/>
      <c r="AX740" s="105"/>
      <c r="AY740" s="105"/>
      <c r="AZ740" s="105"/>
      <c r="BA740" s="105"/>
      <c r="BB740" s="105"/>
      <c r="BC740" s="105"/>
      <c r="BD740" s="105"/>
      <c r="BE740" s="105"/>
      <c r="BF740" s="105"/>
      <c r="BG740" s="105"/>
      <c r="BH740" s="105"/>
      <c r="BI740" s="105"/>
      <c r="BJ740" s="105"/>
      <c r="BK740" s="105"/>
      <c r="BL740" s="105"/>
      <c r="BM740" s="105"/>
      <c r="BN740" s="105"/>
      <c r="BO740" s="105"/>
      <c r="BP740" s="105"/>
      <c r="BQ740" s="105"/>
      <c r="BR740" s="105"/>
      <c r="BS740" s="105"/>
      <c r="BT740" s="105"/>
      <c r="BU740" s="105"/>
      <c r="BV740" s="105"/>
      <c r="BW740" s="105"/>
      <c r="BX740" s="105"/>
      <c r="BY740" s="105"/>
      <c r="BZ740" s="105"/>
      <c r="CA740" s="158"/>
      <c r="CB740" s="158"/>
      <c r="CC740" s="105" t="str">
        <f>IF($C740="","",AI740*$F$2)</f>
        <v/>
      </c>
      <c r="CD740" s="105" t="str">
        <f>IF($C740="","",U741*$F$2)</f>
        <v/>
      </c>
      <c r="CE740" s="158"/>
      <c r="CF740" s="105"/>
      <c r="CG740" s="156"/>
      <c r="CH740" s="156"/>
      <c r="CI740" s="156"/>
      <c r="CJ740" s="156"/>
      <c r="CK740" s="105"/>
      <c r="CL740" s="156"/>
      <c r="CM740" s="156"/>
      <c r="CN740" s="105"/>
    </row>
    <row r="741" ht="9.0" customHeight="1">
      <c r="A741" s="152">
        <f t="shared" si="22"/>
        <v>1</v>
      </c>
      <c r="B741" s="93"/>
      <c r="C741" s="99"/>
      <c r="D741" s="159"/>
      <c r="E741" s="160"/>
      <c r="F741" s="155"/>
      <c r="G741" s="105"/>
      <c r="H741" s="105"/>
      <c r="I741" s="156"/>
      <c r="J741" s="156"/>
      <c r="K741" s="156"/>
      <c r="L741" s="156"/>
      <c r="M741" s="156"/>
      <c r="N741" s="156"/>
      <c r="O741" s="156"/>
      <c r="P741" s="156"/>
      <c r="Q741" s="156"/>
      <c r="R741" s="156"/>
      <c r="S741" s="156"/>
      <c r="T741" s="156"/>
      <c r="U741" s="157"/>
      <c r="V741" s="105"/>
      <c r="W741" s="156"/>
      <c r="X741" s="156"/>
      <c r="Y741" s="156"/>
      <c r="Z741" s="156"/>
      <c r="AA741" s="156"/>
      <c r="AB741" s="156"/>
      <c r="AC741" s="156"/>
      <c r="AD741" s="156"/>
      <c r="AE741" s="156"/>
      <c r="AF741" s="156"/>
      <c r="AG741" s="156"/>
      <c r="AH741" s="156"/>
      <c r="AI741" s="157"/>
      <c r="AJ741" s="105"/>
      <c r="AK741" s="105"/>
      <c r="AL741" s="105"/>
      <c r="AM741" s="105"/>
      <c r="AN741" s="157"/>
      <c r="AO741" s="105"/>
      <c r="AP741" s="105"/>
      <c r="AQ741" s="105"/>
      <c r="AR741" s="105"/>
      <c r="AS741" s="105"/>
      <c r="AT741" s="105"/>
      <c r="AU741" s="105"/>
      <c r="AV741" s="105"/>
      <c r="AW741" s="105"/>
      <c r="AX741" s="105"/>
      <c r="AY741" s="105"/>
      <c r="AZ741" s="105"/>
      <c r="BA741" s="105"/>
      <c r="BB741" s="105"/>
      <c r="BC741" s="105"/>
      <c r="BD741" s="105"/>
      <c r="BE741" s="105"/>
      <c r="BF741" s="105"/>
      <c r="BG741" s="105"/>
      <c r="BH741" s="105"/>
      <c r="BI741" s="105"/>
      <c r="BJ741" s="105"/>
      <c r="BK741" s="105"/>
      <c r="BL741" s="105"/>
      <c r="BM741" s="105"/>
      <c r="BN741" s="105"/>
      <c r="BO741" s="105"/>
      <c r="BP741" s="105"/>
      <c r="BQ741" s="105"/>
      <c r="BR741" s="105"/>
      <c r="BS741" s="105"/>
      <c r="BT741" s="105"/>
      <c r="BU741" s="105"/>
      <c r="BV741" s="105"/>
      <c r="BW741" s="105"/>
      <c r="BX741" s="105"/>
      <c r="BY741" s="105"/>
      <c r="BZ741" s="105"/>
      <c r="CA741" s="158"/>
      <c r="CB741" s="158"/>
      <c r="CC741" s="158"/>
      <c r="CD741" s="158"/>
      <c r="CE741" s="158"/>
      <c r="CF741" s="105"/>
      <c r="CG741" s="156"/>
      <c r="CH741" s="156"/>
      <c r="CI741" s="156"/>
      <c r="CJ741" s="156"/>
      <c r="CK741" s="105"/>
      <c r="CL741" s="156"/>
      <c r="CM741" s="156"/>
      <c r="CN741" s="105"/>
    </row>
    <row r="742" ht="9.0" customHeight="1">
      <c r="A742" s="152">
        <f t="shared" si="22"/>
        <v>0</v>
      </c>
      <c r="B742" s="93"/>
      <c r="C742" s="99"/>
      <c r="D742" s="159"/>
      <c r="E742" s="160"/>
      <c r="F742" s="155"/>
      <c r="G742" s="105"/>
      <c r="H742" s="105"/>
      <c r="I742" s="156"/>
      <c r="J742" s="156"/>
      <c r="K742" s="156"/>
      <c r="L742" s="156"/>
      <c r="M742" s="156"/>
      <c r="N742" s="156"/>
      <c r="O742" s="156"/>
      <c r="P742" s="156"/>
      <c r="Q742" s="156"/>
      <c r="R742" s="156"/>
      <c r="S742" s="156"/>
      <c r="T742" s="156"/>
      <c r="U742" s="157"/>
      <c r="V742" s="105"/>
      <c r="W742" s="156"/>
      <c r="X742" s="156"/>
      <c r="Y742" s="156"/>
      <c r="Z742" s="156"/>
      <c r="AA742" s="156"/>
      <c r="AB742" s="156"/>
      <c r="AC742" s="156"/>
      <c r="AD742" s="156"/>
      <c r="AE742" s="156"/>
      <c r="AF742" s="156"/>
      <c r="AG742" s="156"/>
      <c r="AH742" s="156"/>
      <c r="AI742" s="157"/>
      <c r="AJ742" s="105"/>
      <c r="AK742" s="105"/>
      <c r="AL742" s="105"/>
      <c r="AM742" s="105"/>
      <c r="AN742" s="157"/>
      <c r="AO742" s="105"/>
      <c r="AP742" s="105"/>
      <c r="AQ742" s="105"/>
      <c r="AR742" s="105"/>
      <c r="AS742" s="105"/>
      <c r="AT742" s="105"/>
      <c r="AU742" s="105"/>
      <c r="AV742" s="105"/>
      <c r="AW742" s="105"/>
      <c r="AX742" s="105"/>
      <c r="AY742" s="105"/>
      <c r="AZ742" s="105"/>
      <c r="BA742" s="105"/>
      <c r="BB742" s="105"/>
      <c r="BC742" s="105"/>
      <c r="BD742" s="105"/>
      <c r="BE742" s="105"/>
      <c r="BF742" s="105"/>
      <c r="BG742" s="105"/>
      <c r="BH742" s="105"/>
      <c r="BI742" s="105"/>
      <c r="BJ742" s="105"/>
      <c r="BK742" s="105"/>
      <c r="BL742" s="105"/>
      <c r="BM742" s="105"/>
      <c r="BN742" s="105"/>
      <c r="BO742" s="105"/>
      <c r="BP742" s="105"/>
      <c r="BQ742" s="105"/>
      <c r="BR742" s="105"/>
      <c r="BS742" s="105"/>
      <c r="BT742" s="105"/>
      <c r="BU742" s="105"/>
      <c r="BV742" s="105"/>
      <c r="BW742" s="105"/>
      <c r="BX742" s="105"/>
      <c r="BY742" s="105"/>
      <c r="BZ742" s="105"/>
      <c r="CA742" s="158"/>
      <c r="CB742" s="158"/>
      <c r="CC742" s="105" t="str">
        <f>IF($C742="","",AI742*$F$2)</f>
        <v/>
      </c>
      <c r="CD742" s="105" t="str">
        <f>IF($C742="","",U743*$F$2)</f>
        <v/>
      </c>
      <c r="CE742" s="158"/>
      <c r="CF742" s="105"/>
      <c r="CG742" s="156"/>
      <c r="CH742" s="156"/>
      <c r="CI742" s="156"/>
      <c r="CJ742" s="156"/>
      <c r="CK742" s="105"/>
      <c r="CL742" s="156"/>
      <c r="CM742" s="156"/>
      <c r="CN742" s="105"/>
    </row>
    <row r="743" ht="9.0" customHeight="1">
      <c r="A743" s="152">
        <f t="shared" si="22"/>
        <v>0</v>
      </c>
      <c r="B743" s="93"/>
      <c r="C743" s="99"/>
      <c r="D743" s="159"/>
      <c r="E743" s="160"/>
      <c r="F743" s="155"/>
      <c r="G743" s="105"/>
      <c r="H743" s="105"/>
      <c r="I743" s="156"/>
      <c r="J743" s="156"/>
      <c r="K743" s="156"/>
      <c r="L743" s="156"/>
      <c r="M743" s="156"/>
      <c r="N743" s="156"/>
      <c r="O743" s="156"/>
      <c r="P743" s="156"/>
      <c r="Q743" s="156"/>
      <c r="R743" s="156"/>
      <c r="S743" s="156"/>
      <c r="T743" s="156"/>
      <c r="U743" s="157"/>
      <c r="V743" s="105"/>
      <c r="W743" s="156"/>
      <c r="X743" s="156"/>
      <c r="Y743" s="156"/>
      <c r="Z743" s="156"/>
      <c r="AA743" s="156"/>
      <c r="AB743" s="156"/>
      <c r="AC743" s="156"/>
      <c r="AD743" s="156"/>
      <c r="AE743" s="156"/>
      <c r="AF743" s="156"/>
      <c r="AG743" s="156"/>
      <c r="AH743" s="156"/>
      <c r="AI743" s="157"/>
      <c r="AJ743" s="105"/>
      <c r="AK743" s="105"/>
      <c r="AL743" s="105"/>
      <c r="AM743" s="105"/>
      <c r="AN743" s="157"/>
      <c r="AO743" s="105"/>
      <c r="AP743" s="105"/>
      <c r="AQ743" s="105"/>
      <c r="AR743" s="105"/>
      <c r="AS743" s="105"/>
      <c r="AT743" s="105"/>
      <c r="AU743" s="105"/>
      <c r="AV743" s="105"/>
      <c r="AW743" s="105"/>
      <c r="AX743" s="105"/>
      <c r="AY743" s="105"/>
      <c r="AZ743" s="105"/>
      <c r="BA743" s="105"/>
      <c r="BB743" s="105"/>
      <c r="BC743" s="105"/>
      <c r="BD743" s="105"/>
      <c r="BE743" s="105"/>
      <c r="BF743" s="105"/>
      <c r="BG743" s="105"/>
      <c r="BH743" s="105"/>
      <c r="BI743" s="105"/>
      <c r="BJ743" s="105"/>
      <c r="BK743" s="105"/>
      <c r="BL743" s="105"/>
      <c r="BM743" s="105"/>
      <c r="BN743" s="105"/>
      <c r="BO743" s="105"/>
      <c r="BP743" s="105"/>
      <c r="BQ743" s="105"/>
      <c r="BR743" s="105"/>
      <c r="BS743" s="105"/>
      <c r="BT743" s="105"/>
      <c r="BU743" s="105"/>
      <c r="BV743" s="105"/>
      <c r="BW743" s="105"/>
      <c r="BX743" s="105"/>
      <c r="BY743" s="105"/>
      <c r="BZ743" s="105"/>
      <c r="CA743" s="158"/>
      <c r="CB743" s="158"/>
      <c r="CC743" s="158"/>
      <c r="CD743" s="158"/>
      <c r="CE743" s="158"/>
      <c r="CF743" s="105"/>
      <c r="CG743" s="156"/>
      <c r="CH743" s="156"/>
      <c r="CI743" s="156"/>
      <c r="CJ743" s="156"/>
      <c r="CK743" s="105"/>
      <c r="CL743" s="156"/>
      <c r="CM743" s="156"/>
      <c r="CN743" s="105"/>
    </row>
    <row r="744" ht="9.0" customHeight="1">
      <c r="A744" s="152">
        <f t="shared" si="22"/>
        <v>1</v>
      </c>
      <c r="B744" s="93"/>
      <c r="C744" s="99"/>
      <c r="D744" s="159"/>
      <c r="E744" s="160"/>
      <c r="F744" s="155"/>
      <c r="G744" s="105"/>
      <c r="H744" s="105"/>
      <c r="I744" s="156"/>
      <c r="J744" s="156"/>
      <c r="K744" s="156"/>
      <c r="L744" s="156"/>
      <c r="M744" s="156"/>
      <c r="N744" s="156"/>
      <c r="O744" s="156"/>
      <c r="P744" s="156"/>
      <c r="Q744" s="156"/>
      <c r="R744" s="156"/>
      <c r="S744" s="156"/>
      <c r="T744" s="156"/>
      <c r="U744" s="157"/>
      <c r="V744" s="105"/>
      <c r="W744" s="156"/>
      <c r="X744" s="156"/>
      <c r="Y744" s="156"/>
      <c r="Z744" s="156"/>
      <c r="AA744" s="156"/>
      <c r="AB744" s="156"/>
      <c r="AC744" s="156"/>
      <c r="AD744" s="156"/>
      <c r="AE744" s="156"/>
      <c r="AF744" s="156"/>
      <c r="AG744" s="156"/>
      <c r="AH744" s="156"/>
      <c r="AI744" s="157"/>
      <c r="AJ744" s="105"/>
      <c r="AK744" s="105"/>
      <c r="AL744" s="105"/>
      <c r="AM744" s="105"/>
      <c r="AN744" s="157"/>
      <c r="AO744" s="105"/>
      <c r="AP744" s="105"/>
      <c r="AQ744" s="105"/>
      <c r="AR744" s="105"/>
      <c r="AS744" s="105"/>
      <c r="AT744" s="105"/>
      <c r="AU744" s="105"/>
      <c r="AV744" s="105"/>
      <c r="AW744" s="105"/>
      <c r="AX744" s="105"/>
      <c r="AY744" s="105"/>
      <c r="AZ744" s="105"/>
      <c r="BA744" s="105"/>
      <c r="BB744" s="105"/>
      <c r="BC744" s="105"/>
      <c r="BD744" s="105"/>
      <c r="BE744" s="105"/>
      <c r="BF744" s="105"/>
      <c r="BG744" s="105"/>
      <c r="BH744" s="105"/>
      <c r="BI744" s="105"/>
      <c r="BJ744" s="105"/>
      <c r="BK744" s="105"/>
      <c r="BL744" s="105"/>
      <c r="BM744" s="105"/>
      <c r="BN744" s="105"/>
      <c r="BO744" s="105"/>
      <c r="BP744" s="105"/>
      <c r="BQ744" s="105"/>
      <c r="BR744" s="105"/>
      <c r="BS744" s="105"/>
      <c r="BT744" s="105"/>
      <c r="BU744" s="105"/>
      <c r="BV744" s="105"/>
      <c r="BW744" s="105"/>
      <c r="BX744" s="105"/>
      <c r="BY744" s="105"/>
      <c r="BZ744" s="105"/>
      <c r="CA744" s="158"/>
      <c r="CB744" s="158"/>
      <c r="CC744" s="105" t="str">
        <f>IF($C744="","",AI744*$F$2)</f>
        <v/>
      </c>
      <c r="CD744" s="105" t="str">
        <f>IF($C744="","",U745*$F$2)</f>
        <v/>
      </c>
      <c r="CE744" s="158"/>
      <c r="CF744" s="105"/>
      <c r="CG744" s="156"/>
      <c r="CH744" s="156"/>
      <c r="CI744" s="156"/>
      <c r="CJ744" s="156"/>
      <c r="CK744" s="105"/>
      <c r="CL744" s="156"/>
      <c r="CM744" s="156"/>
      <c r="CN744" s="105"/>
    </row>
    <row r="745" ht="9.0" customHeight="1">
      <c r="A745" s="152">
        <f t="shared" si="22"/>
        <v>1</v>
      </c>
      <c r="B745" s="93"/>
      <c r="C745" s="99"/>
      <c r="D745" s="159"/>
      <c r="E745" s="160"/>
      <c r="F745" s="155"/>
      <c r="G745" s="105"/>
      <c r="H745" s="105"/>
      <c r="I745" s="156"/>
      <c r="J745" s="156"/>
      <c r="K745" s="156"/>
      <c r="L745" s="156"/>
      <c r="M745" s="156"/>
      <c r="N745" s="156"/>
      <c r="O745" s="156"/>
      <c r="P745" s="156"/>
      <c r="Q745" s="156"/>
      <c r="R745" s="156"/>
      <c r="S745" s="156"/>
      <c r="T745" s="156"/>
      <c r="U745" s="157"/>
      <c r="V745" s="105"/>
      <c r="W745" s="156"/>
      <c r="X745" s="156"/>
      <c r="Y745" s="156"/>
      <c r="Z745" s="156"/>
      <c r="AA745" s="156"/>
      <c r="AB745" s="156"/>
      <c r="AC745" s="156"/>
      <c r="AD745" s="156"/>
      <c r="AE745" s="156"/>
      <c r="AF745" s="156"/>
      <c r="AG745" s="156"/>
      <c r="AH745" s="156"/>
      <c r="AI745" s="157"/>
      <c r="AJ745" s="105"/>
      <c r="AK745" s="105"/>
      <c r="AL745" s="105"/>
      <c r="AM745" s="105"/>
      <c r="AN745" s="157"/>
      <c r="AO745" s="105"/>
      <c r="AP745" s="105"/>
      <c r="AQ745" s="105"/>
      <c r="AR745" s="105"/>
      <c r="AS745" s="105"/>
      <c r="AT745" s="105"/>
      <c r="AU745" s="105"/>
      <c r="AV745" s="105"/>
      <c r="AW745" s="105"/>
      <c r="AX745" s="105"/>
      <c r="AY745" s="105"/>
      <c r="AZ745" s="105"/>
      <c r="BA745" s="105"/>
      <c r="BB745" s="105"/>
      <c r="BC745" s="105"/>
      <c r="BD745" s="105"/>
      <c r="BE745" s="105"/>
      <c r="BF745" s="105"/>
      <c r="BG745" s="105"/>
      <c r="BH745" s="105"/>
      <c r="BI745" s="105"/>
      <c r="BJ745" s="105"/>
      <c r="BK745" s="105"/>
      <c r="BL745" s="105"/>
      <c r="BM745" s="105"/>
      <c r="BN745" s="105"/>
      <c r="BO745" s="105"/>
      <c r="BP745" s="105"/>
      <c r="BQ745" s="105"/>
      <c r="BR745" s="105"/>
      <c r="BS745" s="105"/>
      <c r="BT745" s="105"/>
      <c r="BU745" s="105"/>
      <c r="BV745" s="105"/>
      <c r="BW745" s="105"/>
      <c r="BX745" s="105"/>
      <c r="BY745" s="105"/>
      <c r="BZ745" s="105"/>
      <c r="CA745" s="158"/>
      <c r="CB745" s="158"/>
      <c r="CC745" s="158"/>
      <c r="CD745" s="158"/>
      <c r="CE745" s="158"/>
      <c r="CF745" s="105"/>
      <c r="CG745" s="156"/>
      <c r="CH745" s="156"/>
      <c r="CI745" s="156"/>
      <c r="CJ745" s="156"/>
      <c r="CK745" s="105"/>
      <c r="CL745" s="156"/>
      <c r="CM745" s="156"/>
      <c r="CN745" s="105"/>
    </row>
    <row r="746" ht="9.0" customHeight="1">
      <c r="A746" s="152">
        <f t="shared" si="22"/>
        <v>0</v>
      </c>
      <c r="B746" s="93"/>
      <c r="C746" s="99"/>
      <c r="D746" s="159"/>
      <c r="E746" s="160"/>
      <c r="F746" s="155"/>
      <c r="G746" s="105"/>
      <c r="H746" s="105"/>
      <c r="I746" s="156"/>
      <c r="J746" s="156"/>
      <c r="K746" s="156"/>
      <c r="L746" s="156"/>
      <c r="M746" s="156"/>
      <c r="N746" s="156"/>
      <c r="O746" s="156"/>
      <c r="P746" s="156"/>
      <c r="Q746" s="156"/>
      <c r="R746" s="156"/>
      <c r="S746" s="156"/>
      <c r="T746" s="156"/>
      <c r="U746" s="157"/>
      <c r="V746" s="105"/>
      <c r="W746" s="156"/>
      <c r="X746" s="156"/>
      <c r="Y746" s="156"/>
      <c r="Z746" s="156"/>
      <c r="AA746" s="156"/>
      <c r="AB746" s="156"/>
      <c r="AC746" s="156"/>
      <c r="AD746" s="156"/>
      <c r="AE746" s="156"/>
      <c r="AF746" s="156"/>
      <c r="AG746" s="156"/>
      <c r="AH746" s="156"/>
      <c r="AI746" s="157"/>
      <c r="AJ746" s="105"/>
      <c r="AK746" s="105"/>
      <c r="AL746" s="105"/>
      <c r="AM746" s="105"/>
      <c r="AN746" s="157"/>
      <c r="AO746" s="105"/>
      <c r="AP746" s="105"/>
      <c r="AQ746" s="105"/>
      <c r="AR746" s="105"/>
      <c r="AS746" s="105"/>
      <c r="AT746" s="105"/>
      <c r="AU746" s="105"/>
      <c r="AV746" s="105"/>
      <c r="AW746" s="105"/>
      <c r="AX746" s="105"/>
      <c r="AY746" s="105"/>
      <c r="AZ746" s="105"/>
      <c r="BA746" s="105"/>
      <c r="BB746" s="105"/>
      <c r="BC746" s="105"/>
      <c r="BD746" s="105"/>
      <c r="BE746" s="105"/>
      <c r="BF746" s="105"/>
      <c r="BG746" s="105"/>
      <c r="BH746" s="105"/>
      <c r="BI746" s="105"/>
      <c r="BJ746" s="105"/>
      <c r="BK746" s="105"/>
      <c r="BL746" s="105"/>
      <c r="BM746" s="105"/>
      <c r="BN746" s="105"/>
      <c r="BO746" s="105"/>
      <c r="BP746" s="105"/>
      <c r="BQ746" s="105"/>
      <c r="BR746" s="105"/>
      <c r="BS746" s="105"/>
      <c r="BT746" s="105"/>
      <c r="BU746" s="105"/>
      <c r="BV746" s="105"/>
      <c r="BW746" s="105"/>
      <c r="BX746" s="105"/>
      <c r="BY746" s="105"/>
      <c r="BZ746" s="105"/>
      <c r="CA746" s="158"/>
      <c r="CB746" s="158"/>
      <c r="CC746" s="105" t="str">
        <f>IF($C746="","",AI746*$F$2)</f>
        <v/>
      </c>
      <c r="CD746" s="105" t="str">
        <f>IF($C746="","",U747*$F$2)</f>
        <v/>
      </c>
      <c r="CE746" s="158"/>
      <c r="CF746" s="105"/>
      <c r="CG746" s="156"/>
      <c r="CH746" s="156"/>
      <c r="CI746" s="156"/>
      <c r="CJ746" s="156"/>
      <c r="CK746" s="105"/>
      <c r="CL746" s="156"/>
      <c r="CM746" s="156"/>
      <c r="CN746" s="105"/>
    </row>
    <row r="747" ht="9.0" customHeight="1">
      <c r="A747" s="152">
        <f t="shared" si="22"/>
        <v>0</v>
      </c>
      <c r="B747" s="93"/>
      <c r="C747" s="99"/>
      <c r="D747" s="159"/>
      <c r="E747" s="160"/>
      <c r="F747" s="155"/>
      <c r="G747" s="105"/>
      <c r="H747" s="105"/>
      <c r="I747" s="156"/>
      <c r="J747" s="156"/>
      <c r="K747" s="156"/>
      <c r="L747" s="156"/>
      <c r="M747" s="156"/>
      <c r="N747" s="156"/>
      <c r="O747" s="156"/>
      <c r="P747" s="156"/>
      <c r="Q747" s="156"/>
      <c r="R747" s="156"/>
      <c r="S747" s="156"/>
      <c r="T747" s="156"/>
      <c r="U747" s="157"/>
      <c r="V747" s="105"/>
      <c r="W747" s="156"/>
      <c r="X747" s="156"/>
      <c r="Y747" s="156"/>
      <c r="Z747" s="156"/>
      <c r="AA747" s="156"/>
      <c r="AB747" s="156"/>
      <c r="AC747" s="156"/>
      <c r="AD747" s="156"/>
      <c r="AE747" s="156"/>
      <c r="AF747" s="156"/>
      <c r="AG747" s="156"/>
      <c r="AH747" s="156"/>
      <c r="AI747" s="157"/>
      <c r="AJ747" s="105"/>
      <c r="AK747" s="105"/>
      <c r="AL747" s="105"/>
      <c r="AM747" s="105"/>
      <c r="AN747" s="157"/>
      <c r="AO747" s="105"/>
      <c r="AP747" s="105"/>
      <c r="AQ747" s="105"/>
      <c r="AR747" s="105"/>
      <c r="AS747" s="105"/>
      <c r="AT747" s="105"/>
      <c r="AU747" s="105"/>
      <c r="AV747" s="105"/>
      <c r="AW747" s="105"/>
      <c r="AX747" s="105"/>
      <c r="AY747" s="105"/>
      <c r="AZ747" s="105"/>
      <c r="BA747" s="105"/>
      <c r="BB747" s="105"/>
      <c r="BC747" s="105"/>
      <c r="BD747" s="105"/>
      <c r="BE747" s="105"/>
      <c r="BF747" s="105"/>
      <c r="BG747" s="105"/>
      <c r="BH747" s="105"/>
      <c r="BI747" s="105"/>
      <c r="BJ747" s="105"/>
      <c r="BK747" s="105"/>
      <c r="BL747" s="105"/>
      <c r="BM747" s="105"/>
      <c r="BN747" s="105"/>
      <c r="BO747" s="105"/>
      <c r="BP747" s="105"/>
      <c r="BQ747" s="105"/>
      <c r="BR747" s="105"/>
      <c r="BS747" s="105"/>
      <c r="BT747" s="105"/>
      <c r="BU747" s="105"/>
      <c r="BV747" s="105"/>
      <c r="BW747" s="105"/>
      <c r="BX747" s="105"/>
      <c r="BY747" s="105"/>
      <c r="BZ747" s="105"/>
      <c r="CA747" s="158"/>
      <c r="CB747" s="158"/>
      <c r="CC747" s="158"/>
      <c r="CD747" s="158"/>
      <c r="CE747" s="158"/>
      <c r="CF747" s="105"/>
      <c r="CG747" s="156"/>
      <c r="CH747" s="156"/>
      <c r="CI747" s="156"/>
      <c r="CJ747" s="156"/>
      <c r="CK747" s="105"/>
      <c r="CL747" s="156"/>
      <c r="CM747" s="156"/>
      <c r="CN747" s="105"/>
    </row>
    <row r="748" ht="9.0" customHeight="1">
      <c r="A748" s="152">
        <f t="shared" si="22"/>
        <v>1</v>
      </c>
      <c r="B748" s="93"/>
      <c r="C748" s="99"/>
      <c r="D748" s="159"/>
      <c r="E748" s="160"/>
      <c r="F748" s="155"/>
      <c r="G748" s="105"/>
      <c r="H748" s="105"/>
      <c r="I748" s="156"/>
      <c r="J748" s="156"/>
      <c r="K748" s="156"/>
      <c r="L748" s="156"/>
      <c r="M748" s="156"/>
      <c r="N748" s="156"/>
      <c r="O748" s="156"/>
      <c r="P748" s="156"/>
      <c r="Q748" s="156"/>
      <c r="R748" s="156"/>
      <c r="S748" s="156"/>
      <c r="T748" s="156"/>
      <c r="U748" s="157"/>
      <c r="V748" s="105"/>
      <c r="W748" s="156"/>
      <c r="X748" s="156"/>
      <c r="Y748" s="156"/>
      <c r="Z748" s="156"/>
      <c r="AA748" s="156"/>
      <c r="AB748" s="156"/>
      <c r="AC748" s="156"/>
      <c r="AD748" s="156"/>
      <c r="AE748" s="156"/>
      <c r="AF748" s="156"/>
      <c r="AG748" s="156"/>
      <c r="AH748" s="156"/>
      <c r="AI748" s="157"/>
      <c r="AJ748" s="105"/>
      <c r="AK748" s="105"/>
      <c r="AL748" s="105"/>
      <c r="AM748" s="105"/>
      <c r="AN748" s="157"/>
      <c r="AO748" s="105"/>
      <c r="AP748" s="105"/>
      <c r="AQ748" s="105"/>
      <c r="AR748" s="105"/>
      <c r="AS748" s="105"/>
      <c r="AT748" s="105"/>
      <c r="AU748" s="105"/>
      <c r="AV748" s="105"/>
      <c r="AW748" s="105"/>
      <c r="AX748" s="105"/>
      <c r="AY748" s="105"/>
      <c r="AZ748" s="105"/>
      <c r="BA748" s="105"/>
      <c r="BB748" s="105"/>
      <c r="BC748" s="105"/>
      <c r="BD748" s="105"/>
      <c r="BE748" s="105"/>
      <c r="BF748" s="105"/>
      <c r="BG748" s="105"/>
      <c r="BH748" s="105"/>
      <c r="BI748" s="105"/>
      <c r="BJ748" s="105"/>
      <c r="BK748" s="105"/>
      <c r="BL748" s="105"/>
      <c r="BM748" s="105"/>
      <c r="BN748" s="105"/>
      <c r="BO748" s="105"/>
      <c r="BP748" s="105"/>
      <c r="BQ748" s="105"/>
      <c r="BR748" s="105"/>
      <c r="BS748" s="105"/>
      <c r="BT748" s="105"/>
      <c r="BU748" s="105"/>
      <c r="BV748" s="105"/>
      <c r="BW748" s="105"/>
      <c r="BX748" s="105"/>
      <c r="BY748" s="105"/>
      <c r="BZ748" s="105"/>
      <c r="CA748" s="158"/>
      <c r="CB748" s="158"/>
      <c r="CC748" s="105" t="str">
        <f>IF($C748="","",AI748*$F$2)</f>
        <v/>
      </c>
      <c r="CD748" s="105" t="str">
        <f>IF($C748="","",U749*$F$2)</f>
        <v/>
      </c>
      <c r="CE748" s="158"/>
      <c r="CF748" s="105"/>
      <c r="CG748" s="156"/>
      <c r="CH748" s="156"/>
      <c r="CI748" s="156"/>
      <c r="CJ748" s="156"/>
      <c r="CK748" s="105"/>
      <c r="CL748" s="156"/>
      <c r="CM748" s="156"/>
      <c r="CN748" s="105"/>
    </row>
    <row r="749" ht="9.0" customHeight="1">
      <c r="A749" s="152">
        <f t="shared" si="22"/>
        <v>1</v>
      </c>
      <c r="B749" s="93"/>
      <c r="C749" s="99"/>
      <c r="D749" s="159"/>
      <c r="E749" s="160"/>
      <c r="F749" s="155"/>
      <c r="G749" s="105"/>
      <c r="H749" s="105"/>
      <c r="I749" s="156"/>
      <c r="J749" s="156"/>
      <c r="K749" s="156"/>
      <c r="L749" s="156"/>
      <c r="M749" s="156"/>
      <c r="N749" s="156"/>
      <c r="O749" s="156"/>
      <c r="P749" s="156"/>
      <c r="Q749" s="156"/>
      <c r="R749" s="156"/>
      <c r="S749" s="156"/>
      <c r="T749" s="156"/>
      <c r="U749" s="157"/>
      <c r="V749" s="105"/>
      <c r="W749" s="156"/>
      <c r="X749" s="156"/>
      <c r="Y749" s="156"/>
      <c r="Z749" s="156"/>
      <c r="AA749" s="156"/>
      <c r="AB749" s="156"/>
      <c r="AC749" s="156"/>
      <c r="AD749" s="156"/>
      <c r="AE749" s="156"/>
      <c r="AF749" s="156"/>
      <c r="AG749" s="156"/>
      <c r="AH749" s="156"/>
      <c r="AI749" s="157"/>
      <c r="AJ749" s="105"/>
      <c r="AK749" s="105"/>
      <c r="AL749" s="105"/>
      <c r="AM749" s="105"/>
      <c r="AN749" s="157"/>
      <c r="AO749" s="105"/>
      <c r="AP749" s="105"/>
      <c r="AQ749" s="105"/>
      <c r="AR749" s="105"/>
      <c r="AS749" s="105"/>
      <c r="AT749" s="105"/>
      <c r="AU749" s="105"/>
      <c r="AV749" s="105"/>
      <c r="AW749" s="105"/>
      <c r="AX749" s="105"/>
      <c r="AY749" s="105"/>
      <c r="AZ749" s="105"/>
      <c r="BA749" s="105"/>
      <c r="BB749" s="105"/>
      <c r="BC749" s="105"/>
      <c r="BD749" s="105"/>
      <c r="BE749" s="105"/>
      <c r="BF749" s="105"/>
      <c r="BG749" s="105"/>
      <c r="BH749" s="105"/>
      <c r="BI749" s="105"/>
      <c r="BJ749" s="105"/>
      <c r="BK749" s="105"/>
      <c r="BL749" s="105"/>
      <c r="BM749" s="105"/>
      <c r="BN749" s="105"/>
      <c r="BO749" s="105"/>
      <c r="BP749" s="105"/>
      <c r="BQ749" s="105"/>
      <c r="BR749" s="105"/>
      <c r="BS749" s="105"/>
      <c r="BT749" s="105"/>
      <c r="BU749" s="105"/>
      <c r="BV749" s="105"/>
      <c r="BW749" s="105"/>
      <c r="BX749" s="105"/>
      <c r="BY749" s="105"/>
      <c r="BZ749" s="105"/>
      <c r="CA749" s="158"/>
      <c r="CB749" s="158"/>
      <c r="CC749" s="158"/>
      <c r="CD749" s="158"/>
      <c r="CE749" s="158"/>
      <c r="CF749" s="105"/>
      <c r="CG749" s="156"/>
      <c r="CH749" s="156"/>
      <c r="CI749" s="156"/>
      <c r="CJ749" s="156"/>
      <c r="CK749" s="105"/>
      <c r="CL749" s="156"/>
      <c r="CM749" s="156"/>
      <c r="CN749" s="105"/>
    </row>
    <row r="750" ht="9.0" customHeight="1">
      <c r="A750" s="152">
        <f t="shared" si="22"/>
        <v>0</v>
      </c>
      <c r="B750" s="93"/>
      <c r="C750" s="99"/>
      <c r="D750" s="159"/>
      <c r="E750" s="160"/>
      <c r="F750" s="155"/>
      <c r="G750" s="105"/>
      <c r="H750" s="105"/>
      <c r="I750" s="156"/>
      <c r="J750" s="156"/>
      <c r="K750" s="156"/>
      <c r="L750" s="156"/>
      <c r="M750" s="156"/>
      <c r="N750" s="156"/>
      <c r="O750" s="156"/>
      <c r="P750" s="156"/>
      <c r="Q750" s="156"/>
      <c r="R750" s="156"/>
      <c r="S750" s="156"/>
      <c r="T750" s="156"/>
      <c r="U750" s="157"/>
      <c r="V750" s="105"/>
      <c r="W750" s="156"/>
      <c r="X750" s="156"/>
      <c r="Y750" s="156"/>
      <c r="Z750" s="156"/>
      <c r="AA750" s="156"/>
      <c r="AB750" s="156"/>
      <c r="AC750" s="156"/>
      <c r="AD750" s="156"/>
      <c r="AE750" s="156"/>
      <c r="AF750" s="156"/>
      <c r="AG750" s="156"/>
      <c r="AH750" s="156"/>
      <c r="AI750" s="157"/>
      <c r="AJ750" s="105"/>
      <c r="AK750" s="105"/>
      <c r="AL750" s="105"/>
      <c r="AM750" s="105"/>
      <c r="AN750" s="157"/>
      <c r="AO750" s="105"/>
      <c r="AP750" s="105"/>
      <c r="AQ750" s="105"/>
      <c r="AR750" s="105"/>
      <c r="AS750" s="105"/>
      <c r="AT750" s="105"/>
      <c r="AU750" s="105"/>
      <c r="AV750" s="105"/>
      <c r="AW750" s="105"/>
      <c r="AX750" s="105"/>
      <c r="AY750" s="105"/>
      <c r="AZ750" s="105"/>
      <c r="BA750" s="105"/>
      <c r="BB750" s="105"/>
      <c r="BC750" s="105"/>
      <c r="BD750" s="105"/>
      <c r="BE750" s="105"/>
      <c r="BF750" s="105"/>
      <c r="BG750" s="105"/>
      <c r="BH750" s="105"/>
      <c r="BI750" s="105"/>
      <c r="BJ750" s="105"/>
      <c r="BK750" s="105"/>
      <c r="BL750" s="105"/>
      <c r="BM750" s="105"/>
      <c r="BN750" s="105"/>
      <c r="BO750" s="105"/>
      <c r="BP750" s="105"/>
      <c r="BQ750" s="105"/>
      <c r="BR750" s="105"/>
      <c r="BS750" s="105"/>
      <c r="BT750" s="105"/>
      <c r="BU750" s="105"/>
      <c r="BV750" s="105"/>
      <c r="BW750" s="105"/>
      <c r="BX750" s="105"/>
      <c r="BY750" s="105"/>
      <c r="BZ750" s="105"/>
      <c r="CA750" s="158"/>
      <c r="CB750" s="158"/>
      <c r="CC750" s="105" t="str">
        <f>IF($C750="","",AI750*$F$2)</f>
        <v/>
      </c>
      <c r="CD750" s="105" t="str">
        <f>IF($C750="","",U751*$F$2)</f>
        <v/>
      </c>
      <c r="CE750" s="158"/>
      <c r="CF750" s="105"/>
      <c r="CG750" s="156"/>
      <c r="CH750" s="156"/>
      <c r="CI750" s="156"/>
      <c r="CJ750" s="156"/>
      <c r="CK750" s="105"/>
      <c r="CL750" s="156"/>
      <c r="CM750" s="156"/>
      <c r="CN750" s="105"/>
    </row>
    <row r="751" ht="9.0" customHeight="1">
      <c r="A751" s="152">
        <f t="shared" si="22"/>
        <v>0</v>
      </c>
      <c r="B751" s="93"/>
      <c r="C751" s="99"/>
      <c r="D751" s="159"/>
      <c r="E751" s="160"/>
      <c r="F751" s="155"/>
      <c r="G751" s="105"/>
      <c r="H751" s="105"/>
      <c r="I751" s="156"/>
      <c r="J751" s="156"/>
      <c r="K751" s="156"/>
      <c r="L751" s="156"/>
      <c r="M751" s="156"/>
      <c r="N751" s="156"/>
      <c r="O751" s="156"/>
      <c r="P751" s="156"/>
      <c r="Q751" s="156"/>
      <c r="R751" s="156"/>
      <c r="S751" s="156"/>
      <c r="T751" s="156"/>
      <c r="U751" s="157"/>
      <c r="V751" s="105"/>
      <c r="W751" s="156"/>
      <c r="X751" s="156"/>
      <c r="Y751" s="156"/>
      <c r="Z751" s="156"/>
      <c r="AA751" s="156"/>
      <c r="AB751" s="156"/>
      <c r="AC751" s="156"/>
      <c r="AD751" s="156"/>
      <c r="AE751" s="156"/>
      <c r="AF751" s="156"/>
      <c r="AG751" s="156"/>
      <c r="AH751" s="156"/>
      <c r="AI751" s="157"/>
      <c r="AJ751" s="105"/>
      <c r="AK751" s="105"/>
      <c r="AL751" s="105"/>
      <c r="AM751" s="105"/>
      <c r="AN751" s="157"/>
      <c r="AO751" s="105"/>
      <c r="AP751" s="105"/>
      <c r="AQ751" s="105"/>
      <c r="AR751" s="105"/>
      <c r="AS751" s="105"/>
      <c r="AT751" s="105"/>
      <c r="AU751" s="105"/>
      <c r="AV751" s="105"/>
      <c r="AW751" s="105"/>
      <c r="AX751" s="105"/>
      <c r="AY751" s="105"/>
      <c r="AZ751" s="105"/>
      <c r="BA751" s="105"/>
      <c r="BB751" s="105"/>
      <c r="BC751" s="105"/>
      <c r="BD751" s="105"/>
      <c r="BE751" s="105"/>
      <c r="BF751" s="105"/>
      <c r="BG751" s="105"/>
      <c r="BH751" s="105"/>
      <c r="BI751" s="105"/>
      <c r="BJ751" s="105"/>
      <c r="BK751" s="105"/>
      <c r="BL751" s="105"/>
      <c r="BM751" s="105"/>
      <c r="BN751" s="105"/>
      <c r="BO751" s="105"/>
      <c r="BP751" s="105"/>
      <c r="BQ751" s="105"/>
      <c r="BR751" s="105"/>
      <c r="BS751" s="105"/>
      <c r="BT751" s="105"/>
      <c r="BU751" s="105"/>
      <c r="BV751" s="105"/>
      <c r="BW751" s="105"/>
      <c r="BX751" s="105"/>
      <c r="BY751" s="105"/>
      <c r="BZ751" s="105"/>
      <c r="CA751" s="158"/>
      <c r="CB751" s="158"/>
      <c r="CC751" s="158"/>
      <c r="CD751" s="158"/>
      <c r="CE751" s="158"/>
      <c r="CF751" s="105"/>
      <c r="CG751" s="156"/>
      <c r="CH751" s="156"/>
      <c r="CI751" s="156"/>
      <c r="CJ751" s="156"/>
      <c r="CK751" s="105"/>
      <c r="CL751" s="156"/>
      <c r="CM751" s="156"/>
      <c r="CN751" s="105"/>
    </row>
    <row r="752" ht="9.0" customHeight="1">
      <c r="A752" s="152">
        <f t="shared" si="22"/>
        <v>1</v>
      </c>
      <c r="B752" s="93"/>
      <c r="C752" s="99"/>
      <c r="D752" s="159"/>
      <c r="E752" s="160"/>
      <c r="F752" s="155"/>
      <c r="G752" s="105"/>
      <c r="H752" s="105"/>
      <c r="I752" s="156"/>
      <c r="J752" s="156"/>
      <c r="K752" s="156"/>
      <c r="L752" s="156"/>
      <c r="M752" s="156"/>
      <c r="N752" s="156"/>
      <c r="O752" s="156"/>
      <c r="P752" s="156"/>
      <c r="Q752" s="156"/>
      <c r="R752" s="156"/>
      <c r="S752" s="156"/>
      <c r="T752" s="156"/>
      <c r="U752" s="157"/>
      <c r="V752" s="105"/>
      <c r="W752" s="156"/>
      <c r="X752" s="156"/>
      <c r="Y752" s="156"/>
      <c r="Z752" s="156"/>
      <c r="AA752" s="156"/>
      <c r="AB752" s="156"/>
      <c r="AC752" s="156"/>
      <c r="AD752" s="156"/>
      <c r="AE752" s="156"/>
      <c r="AF752" s="156"/>
      <c r="AG752" s="156"/>
      <c r="AH752" s="156"/>
      <c r="AI752" s="157"/>
      <c r="AJ752" s="105"/>
      <c r="AK752" s="105"/>
      <c r="AL752" s="105"/>
      <c r="AM752" s="105"/>
      <c r="AN752" s="157"/>
      <c r="AO752" s="105"/>
      <c r="AP752" s="105"/>
      <c r="AQ752" s="105"/>
      <c r="AR752" s="105"/>
      <c r="AS752" s="105"/>
      <c r="AT752" s="105"/>
      <c r="AU752" s="105"/>
      <c r="AV752" s="105"/>
      <c r="AW752" s="105"/>
      <c r="AX752" s="105"/>
      <c r="AY752" s="105"/>
      <c r="AZ752" s="105"/>
      <c r="BA752" s="105"/>
      <c r="BB752" s="105"/>
      <c r="BC752" s="105"/>
      <c r="BD752" s="105"/>
      <c r="BE752" s="105"/>
      <c r="BF752" s="105"/>
      <c r="BG752" s="105"/>
      <c r="BH752" s="105"/>
      <c r="BI752" s="105"/>
      <c r="BJ752" s="105"/>
      <c r="BK752" s="105"/>
      <c r="BL752" s="105"/>
      <c r="BM752" s="105"/>
      <c r="BN752" s="105"/>
      <c r="BO752" s="105"/>
      <c r="BP752" s="105"/>
      <c r="BQ752" s="105"/>
      <c r="BR752" s="105"/>
      <c r="BS752" s="105"/>
      <c r="BT752" s="105"/>
      <c r="BU752" s="105"/>
      <c r="BV752" s="105"/>
      <c r="BW752" s="105"/>
      <c r="BX752" s="105"/>
      <c r="BY752" s="105"/>
      <c r="BZ752" s="105"/>
      <c r="CA752" s="158"/>
      <c r="CB752" s="158"/>
      <c r="CC752" s="105" t="str">
        <f>IF($C752="","",AI752*$F$2)</f>
        <v/>
      </c>
      <c r="CD752" s="105" t="str">
        <f>IF($C752="","",U753*$F$2)</f>
        <v/>
      </c>
      <c r="CE752" s="158"/>
      <c r="CF752" s="105"/>
      <c r="CG752" s="156"/>
      <c r="CH752" s="156"/>
      <c r="CI752" s="156"/>
      <c r="CJ752" s="156"/>
      <c r="CK752" s="105"/>
      <c r="CL752" s="156"/>
      <c r="CM752" s="156"/>
      <c r="CN752" s="105"/>
    </row>
    <row r="753" ht="9.0" customHeight="1">
      <c r="A753" s="152">
        <f t="shared" si="22"/>
        <v>1</v>
      </c>
      <c r="B753" s="93"/>
      <c r="C753" s="99"/>
      <c r="D753" s="159"/>
      <c r="E753" s="160"/>
      <c r="F753" s="155"/>
      <c r="G753" s="105"/>
      <c r="H753" s="105"/>
      <c r="I753" s="156"/>
      <c r="J753" s="156"/>
      <c r="K753" s="156"/>
      <c r="L753" s="156"/>
      <c r="M753" s="156"/>
      <c r="N753" s="156"/>
      <c r="O753" s="156"/>
      <c r="P753" s="156"/>
      <c r="Q753" s="156"/>
      <c r="R753" s="156"/>
      <c r="S753" s="156"/>
      <c r="T753" s="156"/>
      <c r="U753" s="157"/>
      <c r="V753" s="105"/>
      <c r="W753" s="156"/>
      <c r="X753" s="156"/>
      <c r="Y753" s="156"/>
      <c r="Z753" s="156"/>
      <c r="AA753" s="156"/>
      <c r="AB753" s="156"/>
      <c r="AC753" s="156"/>
      <c r="AD753" s="156"/>
      <c r="AE753" s="156"/>
      <c r="AF753" s="156"/>
      <c r="AG753" s="156"/>
      <c r="AH753" s="156"/>
      <c r="AI753" s="157"/>
      <c r="AJ753" s="105"/>
      <c r="AK753" s="105"/>
      <c r="AL753" s="105"/>
      <c r="AM753" s="105"/>
      <c r="AN753" s="157"/>
      <c r="AO753" s="105"/>
      <c r="AP753" s="105"/>
      <c r="AQ753" s="105"/>
      <c r="AR753" s="105"/>
      <c r="AS753" s="105"/>
      <c r="AT753" s="105"/>
      <c r="AU753" s="105"/>
      <c r="AV753" s="105"/>
      <c r="AW753" s="105"/>
      <c r="AX753" s="105"/>
      <c r="AY753" s="105"/>
      <c r="AZ753" s="105"/>
      <c r="BA753" s="105"/>
      <c r="BB753" s="105"/>
      <c r="BC753" s="105"/>
      <c r="BD753" s="105"/>
      <c r="BE753" s="105"/>
      <c r="BF753" s="105"/>
      <c r="BG753" s="105"/>
      <c r="BH753" s="105"/>
      <c r="BI753" s="105"/>
      <c r="BJ753" s="105"/>
      <c r="BK753" s="105"/>
      <c r="BL753" s="105"/>
      <c r="BM753" s="105"/>
      <c r="BN753" s="105"/>
      <c r="BO753" s="105"/>
      <c r="BP753" s="105"/>
      <c r="BQ753" s="105"/>
      <c r="BR753" s="105"/>
      <c r="BS753" s="105"/>
      <c r="BT753" s="105"/>
      <c r="BU753" s="105"/>
      <c r="BV753" s="105"/>
      <c r="BW753" s="105"/>
      <c r="BX753" s="105"/>
      <c r="BY753" s="105"/>
      <c r="BZ753" s="105"/>
      <c r="CA753" s="158"/>
      <c r="CB753" s="158"/>
      <c r="CC753" s="158"/>
      <c r="CD753" s="158"/>
      <c r="CE753" s="158"/>
      <c r="CF753" s="105"/>
      <c r="CG753" s="156"/>
      <c r="CH753" s="156"/>
      <c r="CI753" s="156"/>
      <c r="CJ753" s="156"/>
      <c r="CK753" s="105"/>
      <c r="CL753" s="156"/>
      <c r="CM753" s="156"/>
      <c r="CN753" s="105"/>
    </row>
    <row r="754" ht="9.0" customHeight="1">
      <c r="A754" s="152">
        <f t="shared" si="22"/>
        <v>0</v>
      </c>
      <c r="B754" s="93"/>
      <c r="C754" s="99"/>
      <c r="D754" s="159"/>
      <c r="E754" s="160"/>
      <c r="F754" s="155"/>
      <c r="G754" s="105"/>
      <c r="H754" s="105"/>
      <c r="I754" s="156"/>
      <c r="J754" s="156"/>
      <c r="K754" s="156"/>
      <c r="L754" s="156"/>
      <c r="M754" s="156"/>
      <c r="N754" s="156"/>
      <c r="O754" s="156"/>
      <c r="P754" s="156"/>
      <c r="Q754" s="156"/>
      <c r="R754" s="156"/>
      <c r="S754" s="156"/>
      <c r="T754" s="156"/>
      <c r="U754" s="157"/>
      <c r="V754" s="105"/>
      <c r="W754" s="156"/>
      <c r="X754" s="156"/>
      <c r="Y754" s="156"/>
      <c r="Z754" s="156"/>
      <c r="AA754" s="156"/>
      <c r="AB754" s="156"/>
      <c r="AC754" s="156"/>
      <c r="AD754" s="156"/>
      <c r="AE754" s="156"/>
      <c r="AF754" s="156"/>
      <c r="AG754" s="156"/>
      <c r="AH754" s="156"/>
      <c r="AI754" s="157"/>
      <c r="AJ754" s="105"/>
      <c r="AK754" s="105"/>
      <c r="AL754" s="105"/>
      <c r="AM754" s="105"/>
      <c r="AN754" s="157"/>
      <c r="AO754" s="105"/>
      <c r="AP754" s="105"/>
      <c r="AQ754" s="105"/>
      <c r="AR754" s="105"/>
      <c r="AS754" s="105"/>
      <c r="AT754" s="105"/>
      <c r="AU754" s="105"/>
      <c r="AV754" s="105"/>
      <c r="AW754" s="105"/>
      <c r="AX754" s="105"/>
      <c r="AY754" s="105"/>
      <c r="AZ754" s="105"/>
      <c r="BA754" s="105"/>
      <c r="BB754" s="105"/>
      <c r="BC754" s="105"/>
      <c r="BD754" s="105"/>
      <c r="BE754" s="105"/>
      <c r="BF754" s="105"/>
      <c r="BG754" s="105"/>
      <c r="BH754" s="105"/>
      <c r="BI754" s="105"/>
      <c r="BJ754" s="105"/>
      <c r="BK754" s="105"/>
      <c r="BL754" s="105"/>
      <c r="BM754" s="105"/>
      <c r="BN754" s="105"/>
      <c r="BO754" s="105"/>
      <c r="BP754" s="105"/>
      <c r="BQ754" s="105"/>
      <c r="BR754" s="105"/>
      <c r="BS754" s="105"/>
      <c r="BT754" s="105"/>
      <c r="BU754" s="105"/>
      <c r="BV754" s="105"/>
      <c r="BW754" s="105"/>
      <c r="BX754" s="105"/>
      <c r="BY754" s="105"/>
      <c r="BZ754" s="105"/>
      <c r="CA754" s="158"/>
      <c r="CB754" s="158"/>
      <c r="CC754" s="105" t="str">
        <f>IF($C754="","",AI754*$F$2)</f>
        <v/>
      </c>
      <c r="CD754" s="105" t="str">
        <f>IF($C754="","",U755*$F$2)</f>
        <v/>
      </c>
      <c r="CE754" s="158"/>
      <c r="CF754" s="105"/>
      <c r="CG754" s="156"/>
      <c r="CH754" s="156"/>
      <c r="CI754" s="156"/>
      <c r="CJ754" s="156"/>
      <c r="CK754" s="105"/>
      <c r="CL754" s="156"/>
      <c r="CM754" s="156"/>
      <c r="CN754" s="105"/>
    </row>
    <row r="755" ht="9.0" customHeight="1">
      <c r="A755" s="152">
        <f t="shared" si="22"/>
        <v>0</v>
      </c>
      <c r="B755" s="93"/>
      <c r="C755" s="99"/>
      <c r="D755" s="159"/>
      <c r="E755" s="160"/>
      <c r="F755" s="155"/>
      <c r="G755" s="105"/>
      <c r="H755" s="105"/>
      <c r="I755" s="156"/>
      <c r="J755" s="156"/>
      <c r="K755" s="156"/>
      <c r="L755" s="156"/>
      <c r="M755" s="156"/>
      <c r="N755" s="156"/>
      <c r="O755" s="156"/>
      <c r="P755" s="156"/>
      <c r="Q755" s="156"/>
      <c r="R755" s="156"/>
      <c r="S755" s="156"/>
      <c r="T755" s="156"/>
      <c r="U755" s="157"/>
      <c r="V755" s="105"/>
      <c r="W755" s="156"/>
      <c r="X755" s="156"/>
      <c r="Y755" s="156"/>
      <c r="Z755" s="156"/>
      <c r="AA755" s="156"/>
      <c r="AB755" s="156"/>
      <c r="AC755" s="156"/>
      <c r="AD755" s="156"/>
      <c r="AE755" s="156"/>
      <c r="AF755" s="156"/>
      <c r="AG755" s="156"/>
      <c r="AH755" s="156"/>
      <c r="AI755" s="157"/>
      <c r="AJ755" s="105"/>
      <c r="AK755" s="105"/>
      <c r="AL755" s="105"/>
      <c r="AM755" s="105"/>
      <c r="AN755" s="157"/>
      <c r="AO755" s="105"/>
      <c r="AP755" s="105"/>
      <c r="AQ755" s="105"/>
      <c r="AR755" s="105"/>
      <c r="AS755" s="105"/>
      <c r="AT755" s="105"/>
      <c r="AU755" s="105"/>
      <c r="AV755" s="105"/>
      <c r="AW755" s="105"/>
      <c r="AX755" s="105"/>
      <c r="AY755" s="105"/>
      <c r="AZ755" s="105"/>
      <c r="BA755" s="105"/>
      <c r="BB755" s="105"/>
      <c r="BC755" s="105"/>
      <c r="BD755" s="105"/>
      <c r="BE755" s="105"/>
      <c r="BF755" s="105"/>
      <c r="BG755" s="105"/>
      <c r="BH755" s="105"/>
      <c r="BI755" s="105"/>
      <c r="BJ755" s="105"/>
      <c r="BK755" s="105"/>
      <c r="BL755" s="105"/>
      <c r="BM755" s="105"/>
      <c r="BN755" s="105"/>
      <c r="BO755" s="105"/>
      <c r="BP755" s="105"/>
      <c r="BQ755" s="105"/>
      <c r="BR755" s="105"/>
      <c r="BS755" s="105"/>
      <c r="BT755" s="105"/>
      <c r="BU755" s="105"/>
      <c r="BV755" s="105"/>
      <c r="BW755" s="105"/>
      <c r="BX755" s="105"/>
      <c r="BY755" s="105"/>
      <c r="BZ755" s="105"/>
      <c r="CA755" s="158"/>
      <c r="CB755" s="158"/>
      <c r="CC755" s="158"/>
      <c r="CD755" s="158"/>
      <c r="CE755" s="158"/>
      <c r="CF755" s="105"/>
      <c r="CG755" s="156"/>
      <c r="CH755" s="156"/>
      <c r="CI755" s="156"/>
      <c r="CJ755" s="156"/>
      <c r="CK755" s="105"/>
      <c r="CL755" s="156"/>
      <c r="CM755" s="156"/>
      <c r="CN755" s="105"/>
    </row>
    <row r="756" ht="9.0" customHeight="1">
      <c r="A756" s="152">
        <f t="shared" si="22"/>
        <v>1</v>
      </c>
      <c r="B756" s="93"/>
      <c r="C756" s="99"/>
      <c r="D756" s="159"/>
      <c r="E756" s="160"/>
      <c r="F756" s="155"/>
      <c r="G756" s="105"/>
      <c r="H756" s="105"/>
      <c r="I756" s="156"/>
      <c r="J756" s="156"/>
      <c r="K756" s="156"/>
      <c r="L756" s="156"/>
      <c r="M756" s="156"/>
      <c r="N756" s="156"/>
      <c r="O756" s="156"/>
      <c r="P756" s="156"/>
      <c r="Q756" s="156"/>
      <c r="R756" s="156"/>
      <c r="S756" s="156"/>
      <c r="T756" s="156"/>
      <c r="U756" s="157"/>
      <c r="V756" s="105"/>
      <c r="W756" s="156"/>
      <c r="X756" s="156"/>
      <c r="Y756" s="156"/>
      <c r="Z756" s="156"/>
      <c r="AA756" s="156"/>
      <c r="AB756" s="156"/>
      <c r="AC756" s="156"/>
      <c r="AD756" s="156"/>
      <c r="AE756" s="156"/>
      <c r="AF756" s="156"/>
      <c r="AG756" s="156"/>
      <c r="AH756" s="156"/>
      <c r="AI756" s="157"/>
      <c r="AJ756" s="105"/>
      <c r="AK756" s="105"/>
      <c r="AL756" s="105"/>
      <c r="AM756" s="105"/>
      <c r="AN756" s="157"/>
      <c r="AO756" s="105"/>
      <c r="AP756" s="105"/>
      <c r="AQ756" s="105"/>
      <c r="AR756" s="105"/>
      <c r="AS756" s="105"/>
      <c r="AT756" s="105"/>
      <c r="AU756" s="105"/>
      <c r="AV756" s="105"/>
      <c r="AW756" s="105"/>
      <c r="AX756" s="105"/>
      <c r="AY756" s="105"/>
      <c r="AZ756" s="105"/>
      <c r="BA756" s="105"/>
      <c r="BB756" s="105"/>
      <c r="BC756" s="105"/>
      <c r="BD756" s="105"/>
      <c r="BE756" s="105"/>
      <c r="BF756" s="105"/>
      <c r="BG756" s="105"/>
      <c r="BH756" s="105"/>
      <c r="BI756" s="105"/>
      <c r="BJ756" s="105"/>
      <c r="BK756" s="105"/>
      <c r="BL756" s="105"/>
      <c r="BM756" s="105"/>
      <c r="BN756" s="105"/>
      <c r="BO756" s="105"/>
      <c r="BP756" s="105"/>
      <c r="BQ756" s="105"/>
      <c r="BR756" s="105"/>
      <c r="BS756" s="105"/>
      <c r="BT756" s="105"/>
      <c r="BU756" s="105"/>
      <c r="BV756" s="105"/>
      <c r="BW756" s="105"/>
      <c r="BX756" s="105"/>
      <c r="BY756" s="105"/>
      <c r="BZ756" s="105"/>
      <c r="CA756" s="158"/>
      <c r="CB756" s="158"/>
      <c r="CC756" s="105" t="str">
        <f>IF($C756="","",AI756*$F$2)</f>
        <v/>
      </c>
      <c r="CD756" s="105" t="str">
        <f>IF($C756="","",U757*$F$2)</f>
        <v/>
      </c>
      <c r="CE756" s="158"/>
      <c r="CF756" s="105"/>
      <c r="CG756" s="156"/>
      <c r="CH756" s="156"/>
      <c r="CI756" s="156"/>
      <c r="CJ756" s="156"/>
      <c r="CK756" s="105"/>
      <c r="CL756" s="156"/>
      <c r="CM756" s="156"/>
      <c r="CN756" s="105"/>
    </row>
    <row r="757" ht="9.0" customHeight="1">
      <c r="A757" s="152">
        <f t="shared" si="22"/>
        <v>1</v>
      </c>
      <c r="B757" s="93"/>
      <c r="C757" s="99"/>
      <c r="D757" s="159"/>
      <c r="E757" s="160"/>
      <c r="F757" s="155"/>
      <c r="G757" s="105"/>
      <c r="H757" s="105"/>
      <c r="I757" s="156"/>
      <c r="J757" s="156"/>
      <c r="K757" s="156"/>
      <c r="L757" s="156"/>
      <c r="M757" s="156"/>
      <c r="N757" s="156"/>
      <c r="O757" s="156"/>
      <c r="P757" s="156"/>
      <c r="Q757" s="156"/>
      <c r="R757" s="156"/>
      <c r="S757" s="156"/>
      <c r="T757" s="156"/>
      <c r="U757" s="157"/>
      <c r="V757" s="105"/>
      <c r="W757" s="156"/>
      <c r="X757" s="156"/>
      <c r="Y757" s="156"/>
      <c r="Z757" s="156"/>
      <c r="AA757" s="156"/>
      <c r="AB757" s="156"/>
      <c r="AC757" s="156"/>
      <c r="AD757" s="156"/>
      <c r="AE757" s="156"/>
      <c r="AF757" s="156"/>
      <c r="AG757" s="156"/>
      <c r="AH757" s="156"/>
      <c r="AI757" s="157"/>
      <c r="AJ757" s="105"/>
      <c r="AK757" s="105"/>
      <c r="AL757" s="105"/>
      <c r="AM757" s="105"/>
      <c r="AN757" s="157"/>
      <c r="AO757" s="105"/>
      <c r="AP757" s="105"/>
      <c r="AQ757" s="105"/>
      <c r="AR757" s="105"/>
      <c r="AS757" s="105"/>
      <c r="AT757" s="105"/>
      <c r="AU757" s="105"/>
      <c r="AV757" s="105"/>
      <c r="AW757" s="105"/>
      <c r="AX757" s="105"/>
      <c r="AY757" s="105"/>
      <c r="AZ757" s="105"/>
      <c r="BA757" s="105"/>
      <c r="BB757" s="105"/>
      <c r="BC757" s="105"/>
      <c r="BD757" s="105"/>
      <c r="BE757" s="105"/>
      <c r="BF757" s="105"/>
      <c r="BG757" s="105"/>
      <c r="BH757" s="105"/>
      <c r="BI757" s="105"/>
      <c r="BJ757" s="105"/>
      <c r="BK757" s="105"/>
      <c r="BL757" s="105"/>
      <c r="BM757" s="105"/>
      <c r="BN757" s="105"/>
      <c r="BO757" s="105"/>
      <c r="BP757" s="105"/>
      <c r="BQ757" s="105"/>
      <c r="BR757" s="105"/>
      <c r="BS757" s="105"/>
      <c r="BT757" s="105"/>
      <c r="BU757" s="105"/>
      <c r="BV757" s="105"/>
      <c r="BW757" s="105"/>
      <c r="BX757" s="105"/>
      <c r="BY757" s="105"/>
      <c r="BZ757" s="105"/>
      <c r="CA757" s="158"/>
      <c r="CB757" s="158"/>
      <c r="CC757" s="158"/>
      <c r="CD757" s="158"/>
      <c r="CE757" s="158"/>
      <c r="CF757" s="105"/>
      <c r="CG757" s="156"/>
      <c r="CH757" s="156"/>
      <c r="CI757" s="156"/>
      <c r="CJ757" s="156"/>
      <c r="CK757" s="105"/>
      <c r="CL757" s="156"/>
      <c r="CM757" s="156"/>
      <c r="CN757" s="105"/>
    </row>
    <row r="758" ht="9.0" customHeight="1">
      <c r="A758" s="152">
        <f t="shared" si="22"/>
        <v>0</v>
      </c>
      <c r="B758" s="93"/>
      <c r="C758" s="99"/>
      <c r="D758" s="159"/>
      <c r="E758" s="160"/>
      <c r="F758" s="155"/>
      <c r="G758" s="105"/>
      <c r="H758" s="105"/>
      <c r="I758" s="156"/>
      <c r="J758" s="156"/>
      <c r="K758" s="156"/>
      <c r="L758" s="156"/>
      <c r="M758" s="156"/>
      <c r="N758" s="156"/>
      <c r="O758" s="156"/>
      <c r="P758" s="156"/>
      <c r="Q758" s="156"/>
      <c r="R758" s="156"/>
      <c r="S758" s="156"/>
      <c r="T758" s="156"/>
      <c r="U758" s="157"/>
      <c r="V758" s="105"/>
      <c r="W758" s="156"/>
      <c r="X758" s="156"/>
      <c r="Y758" s="156"/>
      <c r="Z758" s="156"/>
      <c r="AA758" s="156"/>
      <c r="AB758" s="156"/>
      <c r="AC758" s="156"/>
      <c r="AD758" s="156"/>
      <c r="AE758" s="156"/>
      <c r="AF758" s="156"/>
      <c r="AG758" s="156"/>
      <c r="AH758" s="156"/>
      <c r="AI758" s="157"/>
      <c r="AJ758" s="105"/>
      <c r="AK758" s="105"/>
      <c r="AL758" s="105"/>
      <c r="AM758" s="105"/>
      <c r="AN758" s="157"/>
      <c r="AO758" s="105"/>
      <c r="AP758" s="105"/>
      <c r="AQ758" s="105"/>
      <c r="AR758" s="105"/>
      <c r="AS758" s="105"/>
      <c r="AT758" s="105"/>
      <c r="AU758" s="105"/>
      <c r="AV758" s="105"/>
      <c r="AW758" s="105"/>
      <c r="AX758" s="105"/>
      <c r="AY758" s="105"/>
      <c r="AZ758" s="105"/>
      <c r="BA758" s="105"/>
      <c r="BB758" s="105"/>
      <c r="BC758" s="105"/>
      <c r="BD758" s="105"/>
      <c r="BE758" s="105"/>
      <c r="BF758" s="105"/>
      <c r="BG758" s="105"/>
      <c r="BH758" s="105"/>
      <c r="BI758" s="105"/>
      <c r="BJ758" s="105"/>
      <c r="BK758" s="105"/>
      <c r="BL758" s="105"/>
      <c r="BM758" s="105"/>
      <c r="BN758" s="105"/>
      <c r="BO758" s="105"/>
      <c r="BP758" s="105"/>
      <c r="BQ758" s="105"/>
      <c r="BR758" s="105"/>
      <c r="BS758" s="105"/>
      <c r="BT758" s="105"/>
      <c r="BU758" s="105"/>
      <c r="BV758" s="105"/>
      <c r="BW758" s="105"/>
      <c r="BX758" s="105"/>
      <c r="BY758" s="105"/>
      <c r="BZ758" s="105"/>
      <c r="CA758" s="158"/>
      <c r="CB758" s="158"/>
      <c r="CC758" s="105" t="str">
        <f>IF($C758="","",AI758*$F$2)</f>
        <v/>
      </c>
      <c r="CD758" s="105" t="str">
        <f>IF($C758="","",U759*$F$2)</f>
        <v/>
      </c>
      <c r="CE758" s="158"/>
      <c r="CF758" s="105"/>
      <c r="CG758" s="156"/>
      <c r="CH758" s="156"/>
      <c r="CI758" s="156"/>
      <c r="CJ758" s="156"/>
      <c r="CK758" s="105"/>
      <c r="CL758" s="156"/>
      <c r="CM758" s="156"/>
      <c r="CN758" s="105"/>
    </row>
    <row r="759" ht="9.0" customHeight="1">
      <c r="A759" s="152">
        <f t="shared" si="22"/>
        <v>0</v>
      </c>
      <c r="B759" s="93"/>
      <c r="C759" s="99"/>
      <c r="D759" s="159"/>
      <c r="E759" s="160"/>
      <c r="F759" s="155"/>
      <c r="G759" s="105"/>
      <c r="H759" s="105"/>
      <c r="I759" s="156"/>
      <c r="J759" s="156"/>
      <c r="K759" s="156"/>
      <c r="L759" s="156"/>
      <c r="M759" s="156"/>
      <c r="N759" s="156"/>
      <c r="O759" s="156"/>
      <c r="P759" s="156"/>
      <c r="Q759" s="156"/>
      <c r="R759" s="156"/>
      <c r="S759" s="156"/>
      <c r="T759" s="156"/>
      <c r="U759" s="157"/>
      <c r="V759" s="105"/>
      <c r="W759" s="156"/>
      <c r="X759" s="156"/>
      <c r="Y759" s="156"/>
      <c r="Z759" s="156"/>
      <c r="AA759" s="156"/>
      <c r="AB759" s="156"/>
      <c r="AC759" s="156"/>
      <c r="AD759" s="156"/>
      <c r="AE759" s="156"/>
      <c r="AF759" s="156"/>
      <c r="AG759" s="156"/>
      <c r="AH759" s="156"/>
      <c r="AI759" s="157"/>
      <c r="AJ759" s="105"/>
      <c r="AK759" s="105"/>
      <c r="AL759" s="105"/>
      <c r="AM759" s="105"/>
      <c r="AN759" s="157"/>
      <c r="AO759" s="105"/>
      <c r="AP759" s="105"/>
      <c r="AQ759" s="105"/>
      <c r="AR759" s="105"/>
      <c r="AS759" s="105"/>
      <c r="AT759" s="105"/>
      <c r="AU759" s="105"/>
      <c r="AV759" s="105"/>
      <c r="AW759" s="105"/>
      <c r="AX759" s="105"/>
      <c r="AY759" s="105"/>
      <c r="AZ759" s="105"/>
      <c r="BA759" s="105"/>
      <c r="BB759" s="105"/>
      <c r="BC759" s="105"/>
      <c r="BD759" s="105"/>
      <c r="BE759" s="105"/>
      <c r="BF759" s="105"/>
      <c r="BG759" s="105"/>
      <c r="BH759" s="105"/>
      <c r="BI759" s="105"/>
      <c r="BJ759" s="105"/>
      <c r="BK759" s="105"/>
      <c r="BL759" s="105"/>
      <c r="BM759" s="105"/>
      <c r="BN759" s="105"/>
      <c r="BO759" s="105"/>
      <c r="BP759" s="105"/>
      <c r="BQ759" s="105"/>
      <c r="BR759" s="105"/>
      <c r="BS759" s="105"/>
      <c r="BT759" s="105"/>
      <c r="BU759" s="105"/>
      <c r="BV759" s="105"/>
      <c r="BW759" s="105"/>
      <c r="BX759" s="105"/>
      <c r="BY759" s="105"/>
      <c r="BZ759" s="105"/>
      <c r="CA759" s="158"/>
      <c r="CB759" s="158"/>
      <c r="CC759" s="158"/>
      <c r="CD759" s="158"/>
      <c r="CE759" s="158"/>
      <c r="CF759" s="105"/>
      <c r="CG759" s="156"/>
      <c r="CH759" s="156"/>
      <c r="CI759" s="156"/>
      <c r="CJ759" s="156"/>
      <c r="CK759" s="105"/>
      <c r="CL759" s="156"/>
      <c r="CM759" s="156"/>
      <c r="CN759" s="105"/>
    </row>
    <row r="760" ht="9.0" customHeight="1">
      <c r="A760" s="152">
        <f t="shared" si="22"/>
        <v>1</v>
      </c>
      <c r="B760" s="93"/>
      <c r="C760" s="99"/>
      <c r="D760" s="159"/>
      <c r="E760" s="160"/>
      <c r="F760" s="155"/>
      <c r="G760" s="105"/>
      <c r="H760" s="105"/>
      <c r="I760" s="156"/>
      <c r="J760" s="156"/>
      <c r="K760" s="156"/>
      <c r="L760" s="156"/>
      <c r="M760" s="156"/>
      <c r="N760" s="156"/>
      <c r="O760" s="156"/>
      <c r="P760" s="156"/>
      <c r="Q760" s="156"/>
      <c r="R760" s="156"/>
      <c r="S760" s="156"/>
      <c r="T760" s="156"/>
      <c r="U760" s="157"/>
      <c r="V760" s="105"/>
      <c r="W760" s="156"/>
      <c r="X760" s="156"/>
      <c r="Y760" s="156"/>
      <c r="Z760" s="156"/>
      <c r="AA760" s="156"/>
      <c r="AB760" s="156"/>
      <c r="AC760" s="156"/>
      <c r="AD760" s="156"/>
      <c r="AE760" s="156"/>
      <c r="AF760" s="156"/>
      <c r="AG760" s="156"/>
      <c r="AH760" s="156"/>
      <c r="AI760" s="157"/>
      <c r="AJ760" s="105"/>
      <c r="AK760" s="105"/>
      <c r="AL760" s="105"/>
      <c r="AM760" s="105"/>
      <c r="AN760" s="157"/>
      <c r="AO760" s="105"/>
      <c r="AP760" s="105"/>
      <c r="AQ760" s="105"/>
      <c r="AR760" s="105"/>
      <c r="AS760" s="105"/>
      <c r="AT760" s="105"/>
      <c r="AU760" s="105"/>
      <c r="AV760" s="105"/>
      <c r="AW760" s="105"/>
      <c r="AX760" s="105"/>
      <c r="AY760" s="105"/>
      <c r="AZ760" s="105"/>
      <c r="BA760" s="105"/>
      <c r="BB760" s="105"/>
      <c r="BC760" s="105"/>
      <c r="BD760" s="105"/>
      <c r="BE760" s="105"/>
      <c r="BF760" s="105"/>
      <c r="BG760" s="105"/>
      <c r="BH760" s="105"/>
      <c r="BI760" s="105"/>
      <c r="BJ760" s="105"/>
      <c r="BK760" s="105"/>
      <c r="BL760" s="105"/>
      <c r="BM760" s="105"/>
      <c r="BN760" s="105"/>
      <c r="BO760" s="105"/>
      <c r="BP760" s="105"/>
      <c r="BQ760" s="105"/>
      <c r="BR760" s="105"/>
      <c r="BS760" s="105"/>
      <c r="BT760" s="105"/>
      <c r="BU760" s="105"/>
      <c r="BV760" s="105"/>
      <c r="BW760" s="105"/>
      <c r="BX760" s="105"/>
      <c r="BY760" s="105"/>
      <c r="BZ760" s="105"/>
      <c r="CA760" s="158"/>
      <c r="CB760" s="158"/>
      <c r="CC760" s="105" t="str">
        <f>IF($C760="","",AI760*$F$2)</f>
        <v/>
      </c>
      <c r="CD760" s="105" t="str">
        <f>IF($C760="","",U761*$F$2)</f>
        <v/>
      </c>
      <c r="CE760" s="158"/>
      <c r="CF760" s="105"/>
      <c r="CG760" s="156"/>
      <c r="CH760" s="156"/>
      <c r="CI760" s="156"/>
      <c r="CJ760" s="156"/>
      <c r="CK760" s="105"/>
      <c r="CL760" s="156"/>
      <c r="CM760" s="156"/>
      <c r="CN760" s="105"/>
    </row>
    <row r="761" ht="9.0" customHeight="1">
      <c r="A761" s="152">
        <f t="shared" si="22"/>
        <v>1</v>
      </c>
      <c r="B761" s="93"/>
      <c r="C761" s="99"/>
      <c r="D761" s="159"/>
      <c r="E761" s="160"/>
      <c r="F761" s="155"/>
      <c r="G761" s="105"/>
      <c r="H761" s="105"/>
      <c r="I761" s="156"/>
      <c r="J761" s="156"/>
      <c r="K761" s="156"/>
      <c r="L761" s="156"/>
      <c r="M761" s="156"/>
      <c r="N761" s="156"/>
      <c r="O761" s="156"/>
      <c r="P761" s="156"/>
      <c r="Q761" s="156"/>
      <c r="R761" s="156"/>
      <c r="S761" s="156"/>
      <c r="T761" s="156"/>
      <c r="U761" s="157"/>
      <c r="V761" s="105"/>
      <c r="W761" s="156"/>
      <c r="X761" s="156"/>
      <c r="Y761" s="156"/>
      <c r="Z761" s="156"/>
      <c r="AA761" s="156"/>
      <c r="AB761" s="156"/>
      <c r="AC761" s="156"/>
      <c r="AD761" s="156"/>
      <c r="AE761" s="156"/>
      <c r="AF761" s="156"/>
      <c r="AG761" s="156"/>
      <c r="AH761" s="156"/>
      <c r="AI761" s="157"/>
      <c r="AJ761" s="105"/>
      <c r="AK761" s="105"/>
      <c r="AL761" s="105"/>
      <c r="AM761" s="105"/>
      <c r="AN761" s="157"/>
      <c r="AO761" s="105"/>
      <c r="AP761" s="105"/>
      <c r="AQ761" s="105"/>
      <c r="AR761" s="105"/>
      <c r="AS761" s="105"/>
      <c r="AT761" s="105"/>
      <c r="AU761" s="105"/>
      <c r="AV761" s="105"/>
      <c r="AW761" s="105"/>
      <c r="AX761" s="105"/>
      <c r="AY761" s="105"/>
      <c r="AZ761" s="105"/>
      <c r="BA761" s="105"/>
      <c r="BB761" s="105"/>
      <c r="BC761" s="105"/>
      <c r="BD761" s="105"/>
      <c r="BE761" s="105"/>
      <c r="BF761" s="105"/>
      <c r="BG761" s="105"/>
      <c r="BH761" s="105"/>
      <c r="BI761" s="105"/>
      <c r="BJ761" s="105"/>
      <c r="BK761" s="105"/>
      <c r="BL761" s="105"/>
      <c r="BM761" s="105"/>
      <c r="BN761" s="105"/>
      <c r="BO761" s="105"/>
      <c r="BP761" s="105"/>
      <c r="BQ761" s="105"/>
      <c r="BR761" s="105"/>
      <c r="BS761" s="105"/>
      <c r="BT761" s="105"/>
      <c r="BU761" s="105"/>
      <c r="BV761" s="105"/>
      <c r="BW761" s="105"/>
      <c r="BX761" s="105"/>
      <c r="BY761" s="105"/>
      <c r="BZ761" s="105"/>
      <c r="CA761" s="158"/>
      <c r="CB761" s="158"/>
      <c r="CC761" s="158"/>
      <c r="CD761" s="158"/>
      <c r="CE761" s="158"/>
      <c r="CF761" s="105"/>
      <c r="CG761" s="156"/>
      <c r="CH761" s="156"/>
      <c r="CI761" s="156"/>
      <c r="CJ761" s="156"/>
      <c r="CK761" s="105"/>
      <c r="CL761" s="156"/>
      <c r="CM761" s="156"/>
      <c r="CN761" s="105"/>
    </row>
    <row r="762" ht="9.0" customHeight="1">
      <c r="A762" s="152">
        <f t="shared" si="22"/>
        <v>0</v>
      </c>
      <c r="B762" s="93"/>
      <c r="C762" s="99"/>
      <c r="D762" s="159"/>
      <c r="E762" s="160"/>
      <c r="F762" s="155"/>
      <c r="G762" s="105"/>
      <c r="H762" s="105"/>
      <c r="I762" s="156"/>
      <c r="J762" s="156"/>
      <c r="K762" s="156"/>
      <c r="L762" s="156"/>
      <c r="M762" s="156"/>
      <c r="N762" s="156"/>
      <c r="O762" s="156"/>
      <c r="P762" s="156"/>
      <c r="Q762" s="156"/>
      <c r="R762" s="156"/>
      <c r="S762" s="156"/>
      <c r="T762" s="156"/>
      <c r="U762" s="157"/>
      <c r="V762" s="105"/>
      <c r="W762" s="156"/>
      <c r="X762" s="156"/>
      <c r="Y762" s="156"/>
      <c r="Z762" s="156"/>
      <c r="AA762" s="156"/>
      <c r="AB762" s="156"/>
      <c r="AC762" s="156"/>
      <c r="AD762" s="156"/>
      <c r="AE762" s="156"/>
      <c r="AF762" s="156"/>
      <c r="AG762" s="156"/>
      <c r="AH762" s="156"/>
      <c r="AI762" s="157"/>
      <c r="AJ762" s="105"/>
      <c r="AK762" s="105"/>
      <c r="AL762" s="105"/>
      <c r="AM762" s="105"/>
      <c r="AN762" s="157"/>
      <c r="AO762" s="105"/>
      <c r="AP762" s="105"/>
      <c r="AQ762" s="105"/>
      <c r="AR762" s="105"/>
      <c r="AS762" s="105"/>
      <c r="AT762" s="105"/>
      <c r="AU762" s="105"/>
      <c r="AV762" s="105"/>
      <c r="AW762" s="105"/>
      <c r="AX762" s="105"/>
      <c r="AY762" s="105"/>
      <c r="AZ762" s="105"/>
      <c r="BA762" s="105"/>
      <c r="BB762" s="105"/>
      <c r="BC762" s="105"/>
      <c r="BD762" s="105"/>
      <c r="BE762" s="105"/>
      <c r="BF762" s="105"/>
      <c r="BG762" s="105"/>
      <c r="BH762" s="105"/>
      <c r="BI762" s="105"/>
      <c r="BJ762" s="105"/>
      <c r="BK762" s="105"/>
      <c r="BL762" s="105"/>
      <c r="BM762" s="105"/>
      <c r="BN762" s="105"/>
      <c r="BO762" s="105"/>
      <c r="BP762" s="105"/>
      <c r="BQ762" s="105"/>
      <c r="BR762" s="105"/>
      <c r="BS762" s="105"/>
      <c r="BT762" s="105"/>
      <c r="BU762" s="105"/>
      <c r="BV762" s="105"/>
      <c r="BW762" s="105"/>
      <c r="BX762" s="105"/>
      <c r="BY762" s="105"/>
      <c r="BZ762" s="105"/>
      <c r="CA762" s="158"/>
      <c r="CB762" s="158"/>
      <c r="CC762" s="105" t="str">
        <f>IF($C762="","",AI762*$F$2)</f>
        <v/>
      </c>
      <c r="CD762" s="105" t="str">
        <f>IF($C762="","",U763*$F$2)</f>
        <v/>
      </c>
      <c r="CE762" s="158"/>
      <c r="CF762" s="105"/>
      <c r="CG762" s="156"/>
      <c r="CH762" s="156"/>
      <c r="CI762" s="156"/>
      <c r="CJ762" s="156"/>
      <c r="CK762" s="105"/>
      <c r="CL762" s="156"/>
      <c r="CM762" s="156"/>
      <c r="CN762" s="105"/>
    </row>
    <row r="763" ht="9.0" customHeight="1">
      <c r="A763" s="152">
        <f t="shared" si="22"/>
        <v>0</v>
      </c>
      <c r="B763" s="93"/>
      <c r="C763" s="99"/>
      <c r="D763" s="159"/>
      <c r="E763" s="160"/>
      <c r="F763" s="155"/>
      <c r="G763" s="105"/>
      <c r="H763" s="105"/>
      <c r="I763" s="156"/>
      <c r="J763" s="156"/>
      <c r="K763" s="156"/>
      <c r="L763" s="156"/>
      <c r="M763" s="156"/>
      <c r="N763" s="156"/>
      <c r="O763" s="156"/>
      <c r="P763" s="156"/>
      <c r="Q763" s="156"/>
      <c r="R763" s="156"/>
      <c r="S763" s="156"/>
      <c r="T763" s="156"/>
      <c r="U763" s="157"/>
      <c r="V763" s="105"/>
      <c r="W763" s="156"/>
      <c r="X763" s="156"/>
      <c r="Y763" s="156"/>
      <c r="Z763" s="156"/>
      <c r="AA763" s="156"/>
      <c r="AB763" s="156"/>
      <c r="AC763" s="156"/>
      <c r="AD763" s="156"/>
      <c r="AE763" s="156"/>
      <c r="AF763" s="156"/>
      <c r="AG763" s="156"/>
      <c r="AH763" s="156"/>
      <c r="AI763" s="157"/>
      <c r="AJ763" s="105"/>
      <c r="AK763" s="105"/>
      <c r="AL763" s="105"/>
      <c r="AM763" s="105"/>
      <c r="AN763" s="157"/>
      <c r="AO763" s="105"/>
      <c r="AP763" s="105"/>
      <c r="AQ763" s="105"/>
      <c r="AR763" s="105"/>
      <c r="AS763" s="105"/>
      <c r="AT763" s="105"/>
      <c r="AU763" s="105"/>
      <c r="AV763" s="105"/>
      <c r="AW763" s="105"/>
      <c r="AX763" s="105"/>
      <c r="AY763" s="105"/>
      <c r="AZ763" s="105"/>
      <c r="BA763" s="105"/>
      <c r="BB763" s="105"/>
      <c r="BC763" s="105"/>
      <c r="BD763" s="105"/>
      <c r="BE763" s="105"/>
      <c r="BF763" s="105"/>
      <c r="BG763" s="105"/>
      <c r="BH763" s="105"/>
      <c r="BI763" s="105"/>
      <c r="BJ763" s="105"/>
      <c r="BK763" s="105"/>
      <c r="BL763" s="105"/>
      <c r="BM763" s="105"/>
      <c r="BN763" s="105"/>
      <c r="BO763" s="105"/>
      <c r="BP763" s="105"/>
      <c r="BQ763" s="105"/>
      <c r="BR763" s="105"/>
      <c r="BS763" s="105"/>
      <c r="BT763" s="105"/>
      <c r="BU763" s="105"/>
      <c r="BV763" s="105"/>
      <c r="BW763" s="105"/>
      <c r="BX763" s="105"/>
      <c r="BY763" s="105"/>
      <c r="BZ763" s="105"/>
      <c r="CA763" s="158"/>
      <c r="CB763" s="158"/>
      <c r="CC763" s="158"/>
      <c r="CD763" s="158"/>
      <c r="CE763" s="158"/>
      <c r="CF763" s="105"/>
      <c r="CG763" s="156"/>
      <c r="CH763" s="156"/>
      <c r="CI763" s="156"/>
      <c r="CJ763" s="156"/>
      <c r="CK763" s="105"/>
      <c r="CL763" s="156"/>
      <c r="CM763" s="156"/>
      <c r="CN763" s="105"/>
    </row>
    <row r="764" ht="9.0" customHeight="1">
      <c r="A764" s="152">
        <f t="shared" si="22"/>
        <v>1</v>
      </c>
      <c r="B764" s="93"/>
      <c r="C764" s="99"/>
      <c r="D764" s="159"/>
      <c r="E764" s="160"/>
      <c r="F764" s="155"/>
      <c r="G764" s="105"/>
      <c r="H764" s="105"/>
      <c r="I764" s="156"/>
      <c r="J764" s="156"/>
      <c r="K764" s="156"/>
      <c r="L764" s="156"/>
      <c r="M764" s="156"/>
      <c r="N764" s="156"/>
      <c r="O764" s="156"/>
      <c r="P764" s="156"/>
      <c r="Q764" s="156"/>
      <c r="R764" s="156"/>
      <c r="S764" s="156"/>
      <c r="T764" s="156"/>
      <c r="U764" s="157"/>
      <c r="V764" s="105"/>
      <c r="W764" s="156"/>
      <c r="X764" s="156"/>
      <c r="Y764" s="156"/>
      <c r="Z764" s="156"/>
      <c r="AA764" s="156"/>
      <c r="AB764" s="156"/>
      <c r="AC764" s="156"/>
      <c r="AD764" s="156"/>
      <c r="AE764" s="156"/>
      <c r="AF764" s="156"/>
      <c r="AG764" s="156"/>
      <c r="AH764" s="156"/>
      <c r="AI764" s="157"/>
      <c r="AJ764" s="105"/>
      <c r="AK764" s="105"/>
      <c r="AL764" s="105"/>
      <c r="AM764" s="105"/>
      <c r="AN764" s="157"/>
      <c r="AO764" s="105"/>
      <c r="AP764" s="105"/>
      <c r="AQ764" s="105"/>
      <c r="AR764" s="105"/>
      <c r="AS764" s="105"/>
      <c r="AT764" s="105"/>
      <c r="AU764" s="105"/>
      <c r="AV764" s="105"/>
      <c r="AW764" s="105"/>
      <c r="AX764" s="105"/>
      <c r="AY764" s="105"/>
      <c r="AZ764" s="105"/>
      <c r="BA764" s="105"/>
      <c r="BB764" s="105"/>
      <c r="BC764" s="105"/>
      <c r="BD764" s="105"/>
      <c r="BE764" s="105"/>
      <c r="BF764" s="105"/>
      <c r="BG764" s="105"/>
      <c r="BH764" s="105"/>
      <c r="BI764" s="105"/>
      <c r="BJ764" s="105"/>
      <c r="BK764" s="105"/>
      <c r="BL764" s="105"/>
      <c r="BM764" s="105"/>
      <c r="BN764" s="105"/>
      <c r="BO764" s="105"/>
      <c r="BP764" s="105"/>
      <c r="BQ764" s="105"/>
      <c r="BR764" s="105"/>
      <c r="BS764" s="105"/>
      <c r="BT764" s="105"/>
      <c r="BU764" s="105"/>
      <c r="BV764" s="105"/>
      <c r="BW764" s="105"/>
      <c r="BX764" s="105"/>
      <c r="BY764" s="105"/>
      <c r="BZ764" s="105"/>
      <c r="CA764" s="158"/>
      <c r="CB764" s="158"/>
      <c r="CC764" s="105" t="str">
        <f>IF($C764="","",AI764*$F$2)</f>
        <v/>
      </c>
      <c r="CD764" s="105" t="str">
        <f>IF($C764="","",U765*$F$2)</f>
        <v/>
      </c>
      <c r="CE764" s="158"/>
      <c r="CF764" s="105"/>
      <c r="CG764" s="156"/>
      <c r="CH764" s="156"/>
      <c r="CI764" s="156"/>
      <c r="CJ764" s="156"/>
      <c r="CK764" s="105"/>
      <c r="CL764" s="156"/>
      <c r="CM764" s="156"/>
      <c r="CN764" s="105"/>
    </row>
    <row r="765" ht="9.0" customHeight="1">
      <c r="A765" s="152">
        <f t="shared" si="22"/>
        <v>1</v>
      </c>
      <c r="B765" s="93"/>
      <c r="C765" s="99"/>
      <c r="D765" s="159"/>
      <c r="E765" s="160"/>
      <c r="F765" s="155"/>
      <c r="G765" s="105"/>
      <c r="H765" s="105"/>
      <c r="I765" s="156"/>
      <c r="J765" s="156"/>
      <c r="K765" s="156"/>
      <c r="L765" s="156"/>
      <c r="M765" s="156"/>
      <c r="N765" s="156"/>
      <c r="O765" s="156"/>
      <c r="P765" s="156"/>
      <c r="Q765" s="156"/>
      <c r="R765" s="156"/>
      <c r="S765" s="156"/>
      <c r="T765" s="156"/>
      <c r="U765" s="157"/>
      <c r="V765" s="105"/>
      <c r="W765" s="156"/>
      <c r="X765" s="156"/>
      <c r="Y765" s="156"/>
      <c r="Z765" s="156"/>
      <c r="AA765" s="156"/>
      <c r="AB765" s="156"/>
      <c r="AC765" s="156"/>
      <c r="AD765" s="156"/>
      <c r="AE765" s="156"/>
      <c r="AF765" s="156"/>
      <c r="AG765" s="156"/>
      <c r="AH765" s="156"/>
      <c r="AI765" s="157"/>
      <c r="AJ765" s="105"/>
      <c r="AK765" s="105"/>
      <c r="AL765" s="105"/>
      <c r="AM765" s="105"/>
      <c r="AN765" s="157"/>
      <c r="AO765" s="105"/>
      <c r="AP765" s="105"/>
      <c r="AQ765" s="105"/>
      <c r="AR765" s="105"/>
      <c r="AS765" s="105"/>
      <c r="AT765" s="105"/>
      <c r="AU765" s="105"/>
      <c r="AV765" s="105"/>
      <c r="AW765" s="105"/>
      <c r="AX765" s="105"/>
      <c r="AY765" s="105"/>
      <c r="AZ765" s="105"/>
      <c r="BA765" s="105"/>
      <c r="BB765" s="105"/>
      <c r="BC765" s="105"/>
      <c r="BD765" s="105"/>
      <c r="BE765" s="105"/>
      <c r="BF765" s="105"/>
      <c r="BG765" s="105"/>
      <c r="BH765" s="105"/>
      <c r="BI765" s="105"/>
      <c r="BJ765" s="105"/>
      <c r="BK765" s="105"/>
      <c r="BL765" s="105"/>
      <c r="BM765" s="105"/>
      <c r="BN765" s="105"/>
      <c r="BO765" s="105"/>
      <c r="BP765" s="105"/>
      <c r="BQ765" s="105"/>
      <c r="BR765" s="105"/>
      <c r="BS765" s="105"/>
      <c r="BT765" s="105"/>
      <c r="BU765" s="105"/>
      <c r="BV765" s="105"/>
      <c r="BW765" s="105"/>
      <c r="BX765" s="105"/>
      <c r="BY765" s="105"/>
      <c r="BZ765" s="105"/>
      <c r="CA765" s="158"/>
      <c r="CB765" s="158"/>
      <c r="CC765" s="158"/>
      <c r="CD765" s="158"/>
      <c r="CE765" s="158"/>
      <c r="CF765" s="105"/>
      <c r="CG765" s="156"/>
      <c r="CH765" s="156"/>
      <c r="CI765" s="156"/>
      <c r="CJ765" s="156"/>
      <c r="CK765" s="105"/>
      <c r="CL765" s="156"/>
      <c r="CM765" s="156"/>
      <c r="CN765" s="105"/>
    </row>
    <row r="766" ht="9.0" customHeight="1">
      <c r="A766" s="152">
        <f t="shared" si="22"/>
        <v>0</v>
      </c>
      <c r="B766" s="93"/>
      <c r="C766" s="99"/>
      <c r="D766" s="159"/>
      <c r="E766" s="160"/>
      <c r="F766" s="155"/>
      <c r="G766" s="105"/>
      <c r="H766" s="105"/>
      <c r="I766" s="156"/>
      <c r="J766" s="156"/>
      <c r="K766" s="156"/>
      <c r="L766" s="156"/>
      <c r="M766" s="156"/>
      <c r="N766" s="156"/>
      <c r="O766" s="156"/>
      <c r="P766" s="156"/>
      <c r="Q766" s="156"/>
      <c r="R766" s="156"/>
      <c r="S766" s="156"/>
      <c r="T766" s="156"/>
      <c r="U766" s="157"/>
      <c r="V766" s="105"/>
      <c r="W766" s="156"/>
      <c r="X766" s="156"/>
      <c r="Y766" s="156"/>
      <c r="Z766" s="156"/>
      <c r="AA766" s="156"/>
      <c r="AB766" s="156"/>
      <c r="AC766" s="156"/>
      <c r="AD766" s="156"/>
      <c r="AE766" s="156"/>
      <c r="AF766" s="156"/>
      <c r="AG766" s="156"/>
      <c r="AH766" s="156"/>
      <c r="AI766" s="157"/>
      <c r="AJ766" s="105"/>
      <c r="AK766" s="105"/>
      <c r="AL766" s="105"/>
      <c r="AM766" s="105"/>
      <c r="AN766" s="157"/>
      <c r="AO766" s="105"/>
      <c r="AP766" s="105"/>
      <c r="AQ766" s="105"/>
      <c r="AR766" s="105"/>
      <c r="AS766" s="105"/>
      <c r="AT766" s="105"/>
      <c r="AU766" s="105"/>
      <c r="AV766" s="105"/>
      <c r="AW766" s="105"/>
      <c r="AX766" s="105"/>
      <c r="AY766" s="105"/>
      <c r="AZ766" s="105"/>
      <c r="BA766" s="105"/>
      <c r="BB766" s="105"/>
      <c r="BC766" s="105"/>
      <c r="BD766" s="105"/>
      <c r="BE766" s="105"/>
      <c r="BF766" s="105"/>
      <c r="BG766" s="105"/>
      <c r="BH766" s="105"/>
      <c r="BI766" s="105"/>
      <c r="BJ766" s="105"/>
      <c r="BK766" s="105"/>
      <c r="BL766" s="105"/>
      <c r="BM766" s="105"/>
      <c r="BN766" s="105"/>
      <c r="BO766" s="105"/>
      <c r="BP766" s="105"/>
      <c r="BQ766" s="105"/>
      <c r="BR766" s="105"/>
      <c r="BS766" s="105"/>
      <c r="BT766" s="105"/>
      <c r="BU766" s="105"/>
      <c r="BV766" s="105"/>
      <c r="BW766" s="105"/>
      <c r="BX766" s="105"/>
      <c r="BY766" s="105"/>
      <c r="BZ766" s="105"/>
      <c r="CA766" s="158"/>
      <c r="CB766" s="158"/>
      <c r="CC766" s="105" t="str">
        <f>IF($C766="","",AI766*$F$2)</f>
        <v/>
      </c>
      <c r="CD766" s="105" t="str">
        <f>IF($C766="","",U767*$F$2)</f>
        <v/>
      </c>
      <c r="CE766" s="158"/>
      <c r="CF766" s="105"/>
      <c r="CG766" s="156"/>
      <c r="CH766" s="156"/>
      <c r="CI766" s="156"/>
      <c r="CJ766" s="156"/>
      <c r="CK766" s="105"/>
      <c r="CL766" s="156"/>
      <c r="CM766" s="156"/>
      <c r="CN766" s="105"/>
    </row>
    <row r="767" ht="9.0" customHeight="1">
      <c r="A767" s="152">
        <f t="shared" si="22"/>
        <v>0</v>
      </c>
      <c r="B767" s="93"/>
      <c r="C767" s="99"/>
      <c r="D767" s="159"/>
      <c r="E767" s="160"/>
      <c r="F767" s="155"/>
      <c r="G767" s="105"/>
      <c r="H767" s="105"/>
      <c r="I767" s="156"/>
      <c r="J767" s="156"/>
      <c r="K767" s="156"/>
      <c r="L767" s="156"/>
      <c r="M767" s="156"/>
      <c r="N767" s="156"/>
      <c r="O767" s="156"/>
      <c r="P767" s="156"/>
      <c r="Q767" s="156"/>
      <c r="R767" s="156"/>
      <c r="S767" s="156"/>
      <c r="T767" s="156"/>
      <c r="U767" s="157"/>
      <c r="V767" s="105"/>
      <c r="W767" s="156"/>
      <c r="X767" s="156"/>
      <c r="Y767" s="156"/>
      <c r="Z767" s="156"/>
      <c r="AA767" s="156"/>
      <c r="AB767" s="156"/>
      <c r="AC767" s="156"/>
      <c r="AD767" s="156"/>
      <c r="AE767" s="156"/>
      <c r="AF767" s="156"/>
      <c r="AG767" s="156"/>
      <c r="AH767" s="156"/>
      <c r="AI767" s="157"/>
      <c r="AJ767" s="105"/>
      <c r="AK767" s="105"/>
      <c r="AL767" s="105"/>
      <c r="AM767" s="105"/>
      <c r="AN767" s="157"/>
      <c r="AO767" s="105"/>
      <c r="AP767" s="105"/>
      <c r="AQ767" s="105"/>
      <c r="AR767" s="105"/>
      <c r="AS767" s="105"/>
      <c r="AT767" s="105"/>
      <c r="AU767" s="105"/>
      <c r="AV767" s="105"/>
      <c r="AW767" s="105"/>
      <c r="AX767" s="105"/>
      <c r="AY767" s="105"/>
      <c r="AZ767" s="105"/>
      <c r="BA767" s="105"/>
      <c r="BB767" s="105"/>
      <c r="BC767" s="105"/>
      <c r="BD767" s="105"/>
      <c r="BE767" s="105"/>
      <c r="BF767" s="105"/>
      <c r="BG767" s="105"/>
      <c r="BH767" s="105"/>
      <c r="BI767" s="105"/>
      <c r="BJ767" s="105"/>
      <c r="BK767" s="105"/>
      <c r="BL767" s="105"/>
      <c r="BM767" s="105"/>
      <c r="BN767" s="105"/>
      <c r="BO767" s="105"/>
      <c r="BP767" s="105"/>
      <c r="BQ767" s="105"/>
      <c r="BR767" s="105"/>
      <c r="BS767" s="105"/>
      <c r="BT767" s="105"/>
      <c r="BU767" s="105"/>
      <c r="BV767" s="105"/>
      <c r="BW767" s="105"/>
      <c r="BX767" s="105"/>
      <c r="BY767" s="105"/>
      <c r="BZ767" s="105"/>
      <c r="CA767" s="158"/>
      <c r="CB767" s="158"/>
      <c r="CC767" s="158"/>
      <c r="CD767" s="158"/>
      <c r="CE767" s="158"/>
      <c r="CF767" s="105"/>
      <c r="CG767" s="156"/>
      <c r="CH767" s="156"/>
      <c r="CI767" s="156"/>
      <c r="CJ767" s="156"/>
      <c r="CK767" s="105"/>
      <c r="CL767" s="156"/>
      <c r="CM767" s="156"/>
      <c r="CN767" s="105"/>
    </row>
    <row r="768" ht="9.0" customHeight="1">
      <c r="A768" s="152">
        <f t="shared" si="22"/>
        <v>1</v>
      </c>
      <c r="B768" s="93"/>
      <c r="C768" s="99"/>
      <c r="D768" s="159"/>
      <c r="E768" s="160"/>
      <c r="F768" s="155"/>
      <c r="G768" s="105"/>
      <c r="H768" s="105"/>
      <c r="I768" s="156"/>
      <c r="J768" s="156"/>
      <c r="K768" s="156"/>
      <c r="L768" s="156"/>
      <c r="M768" s="156"/>
      <c r="N768" s="156"/>
      <c r="O768" s="156"/>
      <c r="P768" s="156"/>
      <c r="Q768" s="156"/>
      <c r="R768" s="156"/>
      <c r="S768" s="156"/>
      <c r="T768" s="156"/>
      <c r="U768" s="157"/>
      <c r="V768" s="105"/>
      <c r="W768" s="156"/>
      <c r="X768" s="156"/>
      <c r="Y768" s="156"/>
      <c r="Z768" s="156"/>
      <c r="AA768" s="156"/>
      <c r="AB768" s="156"/>
      <c r="AC768" s="156"/>
      <c r="AD768" s="156"/>
      <c r="AE768" s="156"/>
      <c r="AF768" s="156"/>
      <c r="AG768" s="156"/>
      <c r="AH768" s="156"/>
      <c r="AI768" s="157"/>
      <c r="AJ768" s="105"/>
      <c r="AK768" s="105"/>
      <c r="AL768" s="105"/>
      <c r="AM768" s="105"/>
      <c r="AN768" s="157"/>
      <c r="AO768" s="105"/>
      <c r="AP768" s="105"/>
      <c r="AQ768" s="105"/>
      <c r="AR768" s="105"/>
      <c r="AS768" s="105"/>
      <c r="AT768" s="105"/>
      <c r="AU768" s="105"/>
      <c r="AV768" s="105"/>
      <c r="AW768" s="105"/>
      <c r="AX768" s="105"/>
      <c r="AY768" s="105"/>
      <c r="AZ768" s="105"/>
      <c r="BA768" s="105"/>
      <c r="BB768" s="105"/>
      <c r="BC768" s="105"/>
      <c r="BD768" s="105"/>
      <c r="BE768" s="105"/>
      <c r="BF768" s="105"/>
      <c r="BG768" s="105"/>
      <c r="BH768" s="105"/>
      <c r="BI768" s="105"/>
      <c r="BJ768" s="105"/>
      <c r="BK768" s="105"/>
      <c r="BL768" s="105"/>
      <c r="BM768" s="105"/>
      <c r="BN768" s="105"/>
      <c r="BO768" s="105"/>
      <c r="BP768" s="105"/>
      <c r="BQ768" s="105"/>
      <c r="BR768" s="105"/>
      <c r="BS768" s="105"/>
      <c r="BT768" s="105"/>
      <c r="BU768" s="105"/>
      <c r="BV768" s="105"/>
      <c r="BW768" s="105"/>
      <c r="BX768" s="105"/>
      <c r="BY768" s="105"/>
      <c r="BZ768" s="105"/>
      <c r="CA768" s="158"/>
      <c r="CB768" s="158"/>
      <c r="CC768" s="105" t="str">
        <f>IF($C768="","",AI768*$F$2)</f>
        <v/>
      </c>
      <c r="CD768" s="105" t="str">
        <f>IF($C768="","",U769*$F$2)</f>
        <v/>
      </c>
      <c r="CE768" s="158"/>
      <c r="CF768" s="105"/>
      <c r="CG768" s="156"/>
      <c r="CH768" s="156"/>
      <c r="CI768" s="156"/>
      <c r="CJ768" s="156"/>
      <c r="CK768" s="105"/>
      <c r="CL768" s="156"/>
      <c r="CM768" s="156"/>
      <c r="CN768" s="105"/>
    </row>
    <row r="769" ht="9.0" customHeight="1">
      <c r="A769" s="152">
        <f t="shared" si="22"/>
        <v>1</v>
      </c>
      <c r="B769" s="93"/>
      <c r="C769" s="99"/>
      <c r="D769" s="159"/>
      <c r="E769" s="160"/>
      <c r="F769" s="155"/>
      <c r="G769" s="105"/>
      <c r="H769" s="105"/>
      <c r="I769" s="156"/>
      <c r="J769" s="156"/>
      <c r="K769" s="156"/>
      <c r="L769" s="156"/>
      <c r="M769" s="156"/>
      <c r="N769" s="156"/>
      <c r="O769" s="156"/>
      <c r="P769" s="156"/>
      <c r="Q769" s="156"/>
      <c r="R769" s="156"/>
      <c r="S769" s="156"/>
      <c r="T769" s="156"/>
      <c r="U769" s="157"/>
      <c r="V769" s="105"/>
      <c r="W769" s="156"/>
      <c r="X769" s="156"/>
      <c r="Y769" s="156"/>
      <c r="Z769" s="156"/>
      <c r="AA769" s="156"/>
      <c r="AB769" s="156"/>
      <c r="AC769" s="156"/>
      <c r="AD769" s="156"/>
      <c r="AE769" s="156"/>
      <c r="AF769" s="156"/>
      <c r="AG769" s="156"/>
      <c r="AH769" s="156"/>
      <c r="AI769" s="157"/>
      <c r="AJ769" s="105"/>
      <c r="AK769" s="105"/>
      <c r="AL769" s="105"/>
      <c r="AM769" s="105"/>
      <c r="AN769" s="157"/>
      <c r="AO769" s="105"/>
      <c r="AP769" s="105"/>
      <c r="AQ769" s="105"/>
      <c r="AR769" s="105"/>
      <c r="AS769" s="105"/>
      <c r="AT769" s="105"/>
      <c r="AU769" s="105"/>
      <c r="AV769" s="105"/>
      <c r="AW769" s="105"/>
      <c r="AX769" s="105"/>
      <c r="AY769" s="105"/>
      <c r="AZ769" s="105"/>
      <c r="BA769" s="105"/>
      <c r="BB769" s="105"/>
      <c r="BC769" s="105"/>
      <c r="BD769" s="105"/>
      <c r="BE769" s="105"/>
      <c r="BF769" s="105"/>
      <c r="BG769" s="105"/>
      <c r="BH769" s="105"/>
      <c r="BI769" s="105"/>
      <c r="BJ769" s="105"/>
      <c r="BK769" s="105"/>
      <c r="BL769" s="105"/>
      <c r="BM769" s="105"/>
      <c r="BN769" s="105"/>
      <c r="BO769" s="105"/>
      <c r="BP769" s="105"/>
      <c r="BQ769" s="105"/>
      <c r="BR769" s="105"/>
      <c r="BS769" s="105"/>
      <c r="BT769" s="105"/>
      <c r="BU769" s="105"/>
      <c r="BV769" s="105"/>
      <c r="BW769" s="105"/>
      <c r="BX769" s="105"/>
      <c r="BY769" s="105"/>
      <c r="BZ769" s="105"/>
      <c r="CA769" s="158"/>
      <c r="CB769" s="158"/>
      <c r="CC769" s="158"/>
      <c r="CD769" s="158"/>
      <c r="CE769" s="158"/>
      <c r="CF769" s="105"/>
      <c r="CG769" s="156"/>
      <c r="CH769" s="156"/>
      <c r="CI769" s="156"/>
      <c r="CJ769" s="156"/>
      <c r="CK769" s="105"/>
      <c r="CL769" s="156"/>
      <c r="CM769" s="156"/>
      <c r="CN769" s="105"/>
    </row>
    <row r="770" ht="9.0" customHeight="1">
      <c r="A770" s="152">
        <f t="shared" si="22"/>
        <v>0</v>
      </c>
      <c r="B770" s="93"/>
      <c r="C770" s="99"/>
      <c r="D770" s="159"/>
      <c r="E770" s="160"/>
      <c r="F770" s="155"/>
      <c r="G770" s="105"/>
      <c r="H770" s="105"/>
      <c r="I770" s="156"/>
      <c r="J770" s="156"/>
      <c r="K770" s="156"/>
      <c r="L770" s="156"/>
      <c r="M770" s="156"/>
      <c r="N770" s="156"/>
      <c r="O770" s="156"/>
      <c r="P770" s="156"/>
      <c r="Q770" s="156"/>
      <c r="R770" s="156"/>
      <c r="S770" s="156"/>
      <c r="T770" s="156"/>
      <c r="U770" s="157"/>
      <c r="V770" s="105"/>
      <c r="W770" s="156"/>
      <c r="X770" s="156"/>
      <c r="Y770" s="156"/>
      <c r="Z770" s="156"/>
      <c r="AA770" s="156"/>
      <c r="AB770" s="156"/>
      <c r="AC770" s="156"/>
      <c r="AD770" s="156"/>
      <c r="AE770" s="156"/>
      <c r="AF770" s="156"/>
      <c r="AG770" s="156"/>
      <c r="AH770" s="156"/>
      <c r="AI770" s="157"/>
      <c r="AJ770" s="105"/>
      <c r="AK770" s="105"/>
      <c r="AL770" s="105"/>
      <c r="AM770" s="105"/>
      <c r="AN770" s="157"/>
      <c r="AO770" s="105"/>
      <c r="AP770" s="105"/>
      <c r="AQ770" s="105"/>
      <c r="AR770" s="105"/>
      <c r="AS770" s="105"/>
      <c r="AT770" s="105"/>
      <c r="AU770" s="105"/>
      <c r="AV770" s="105"/>
      <c r="AW770" s="105"/>
      <c r="AX770" s="105"/>
      <c r="AY770" s="105"/>
      <c r="AZ770" s="105"/>
      <c r="BA770" s="105"/>
      <c r="BB770" s="105"/>
      <c r="BC770" s="105"/>
      <c r="BD770" s="105"/>
      <c r="BE770" s="105"/>
      <c r="BF770" s="105"/>
      <c r="BG770" s="105"/>
      <c r="BH770" s="105"/>
      <c r="BI770" s="105"/>
      <c r="BJ770" s="105"/>
      <c r="BK770" s="105"/>
      <c r="BL770" s="105"/>
      <c r="BM770" s="105"/>
      <c r="BN770" s="105"/>
      <c r="BO770" s="105"/>
      <c r="BP770" s="105"/>
      <c r="BQ770" s="105"/>
      <c r="BR770" s="105"/>
      <c r="BS770" s="105"/>
      <c r="BT770" s="105"/>
      <c r="BU770" s="105"/>
      <c r="BV770" s="105"/>
      <c r="BW770" s="105"/>
      <c r="BX770" s="105"/>
      <c r="BY770" s="105"/>
      <c r="BZ770" s="105"/>
      <c r="CA770" s="158"/>
      <c r="CB770" s="158"/>
      <c r="CC770" s="105" t="str">
        <f>IF($C770="","",AI770*$F$2)</f>
        <v/>
      </c>
      <c r="CD770" s="105" t="str">
        <f>IF($C770="","",U771*$F$2)</f>
        <v/>
      </c>
      <c r="CE770" s="158"/>
      <c r="CF770" s="105"/>
      <c r="CG770" s="156"/>
      <c r="CH770" s="156"/>
      <c r="CI770" s="156"/>
      <c r="CJ770" s="156"/>
      <c r="CK770" s="105"/>
      <c r="CL770" s="156"/>
      <c r="CM770" s="156"/>
      <c r="CN770" s="105"/>
    </row>
    <row r="771" ht="9.0" customHeight="1">
      <c r="A771" s="152">
        <f t="shared" si="22"/>
        <v>0</v>
      </c>
      <c r="B771" s="93"/>
      <c r="C771" s="99"/>
      <c r="D771" s="159"/>
      <c r="E771" s="160"/>
      <c r="F771" s="155"/>
      <c r="G771" s="105"/>
      <c r="H771" s="105"/>
      <c r="I771" s="156"/>
      <c r="J771" s="156"/>
      <c r="K771" s="156"/>
      <c r="L771" s="156"/>
      <c r="M771" s="156"/>
      <c r="N771" s="156"/>
      <c r="O771" s="156"/>
      <c r="P771" s="156"/>
      <c r="Q771" s="156"/>
      <c r="R771" s="156"/>
      <c r="S771" s="156"/>
      <c r="T771" s="156"/>
      <c r="U771" s="157"/>
      <c r="V771" s="105"/>
      <c r="W771" s="156"/>
      <c r="X771" s="156"/>
      <c r="Y771" s="156"/>
      <c r="Z771" s="156"/>
      <c r="AA771" s="156"/>
      <c r="AB771" s="156"/>
      <c r="AC771" s="156"/>
      <c r="AD771" s="156"/>
      <c r="AE771" s="156"/>
      <c r="AF771" s="156"/>
      <c r="AG771" s="156"/>
      <c r="AH771" s="156"/>
      <c r="AI771" s="157"/>
      <c r="AJ771" s="105"/>
      <c r="AK771" s="105"/>
      <c r="AL771" s="105"/>
      <c r="AM771" s="105"/>
      <c r="AN771" s="157"/>
      <c r="AO771" s="105"/>
      <c r="AP771" s="105"/>
      <c r="AQ771" s="105"/>
      <c r="AR771" s="105"/>
      <c r="AS771" s="105"/>
      <c r="AT771" s="105"/>
      <c r="AU771" s="105"/>
      <c r="AV771" s="105"/>
      <c r="AW771" s="105"/>
      <c r="AX771" s="105"/>
      <c r="AY771" s="105"/>
      <c r="AZ771" s="105"/>
      <c r="BA771" s="105"/>
      <c r="BB771" s="105"/>
      <c r="BC771" s="105"/>
      <c r="BD771" s="105"/>
      <c r="BE771" s="105"/>
      <c r="BF771" s="105"/>
      <c r="BG771" s="105"/>
      <c r="BH771" s="105"/>
      <c r="BI771" s="105"/>
      <c r="BJ771" s="105"/>
      <c r="BK771" s="105"/>
      <c r="BL771" s="105"/>
      <c r="BM771" s="105"/>
      <c r="BN771" s="105"/>
      <c r="BO771" s="105"/>
      <c r="BP771" s="105"/>
      <c r="BQ771" s="105"/>
      <c r="BR771" s="105"/>
      <c r="BS771" s="105"/>
      <c r="BT771" s="105"/>
      <c r="BU771" s="105"/>
      <c r="BV771" s="105"/>
      <c r="BW771" s="105"/>
      <c r="BX771" s="105"/>
      <c r="BY771" s="105"/>
      <c r="BZ771" s="105"/>
      <c r="CA771" s="158"/>
      <c r="CB771" s="158"/>
      <c r="CC771" s="158"/>
      <c r="CD771" s="158"/>
      <c r="CE771" s="158"/>
      <c r="CF771" s="105"/>
      <c r="CG771" s="156"/>
      <c r="CH771" s="156"/>
      <c r="CI771" s="156"/>
      <c r="CJ771" s="156"/>
      <c r="CK771" s="105"/>
      <c r="CL771" s="156"/>
      <c r="CM771" s="156"/>
      <c r="CN771" s="105"/>
    </row>
    <row r="772" ht="9.0" customHeight="1">
      <c r="A772" s="152">
        <f t="shared" si="22"/>
        <v>1</v>
      </c>
      <c r="B772" s="93"/>
      <c r="C772" s="99"/>
      <c r="D772" s="159"/>
      <c r="E772" s="160"/>
      <c r="F772" s="155"/>
      <c r="G772" s="105"/>
      <c r="H772" s="105"/>
      <c r="I772" s="156"/>
      <c r="J772" s="156"/>
      <c r="K772" s="156"/>
      <c r="L772" s="156"/>
      <c r="M772" s="156"/>
      <c r="N772" s="156"/>
      <c r="O772" s="156"/>
      <c r="P772" s="156"/>
      <c r="Q772" s="156"/>
      <c r="R772" s="156"/>
      <c r="S772" s="156"/>
      <c r="T772" s="156"/>
      <c r="U772" s="157"/>
      <c r="V772" s="105"/>
      <c r="W772" s="156"/>
      <c r="X772" s="156"/>
      <c r="Y772" s="156"/>
      <c r="Z772" s="156"/>
      <c r="AA772" s="156"/>
      <c r="AB772" s="156"/>
      <c r="AC772" s="156"/>
      <c r="AD772" s="156"/>
      <c r="AE772" s="156"/>
      <c r="AF772" s="156"/>
      <c r="AG772" s="156"/>
      <c r="AH772" s="156"/>
      <c r="AI772" s="157"/>
      <c r="AJ772" s="105"/>
      <c r="AK772" s="105"/>
      <c r="AL772" s="105"/>
      <c r="AM772" s="105"/>
      <c r="AN772" s="157"/>
      <c r="AO772" s="105"/>
      <c r="AP772" s="105"/>
      <c r="AQ772" s="105"/>
      <c r="AR772" s="105"/>
      <c r="AS772" s="105"/>
      <c r="AT772" s="105"/>
      <c r="AU772" s="105"/>
      <c r="AV772" s="105"/>
      <c r="AW772" s="105"/>
      <c r="AX772" s="105"/>
      <c r="AY772" s="105"/>
      <c r="AZ772" s="105"/>
      <c r="BA772" s="105"/>
      <c r="BB772" s="105"/>
      <c r="BC772" s="105"/>
      <c r="BD772" s="105"/>
      <c r="BE772" s="105"/>
      <c r="BF772" s="105"/>
      <c r="BG772" s="105"/>
      <c r="BH772" s="105"/>
      <c r="BI772" s="105"/>
      <c r="BJ772" s="105"/>
      <c r="BK772" s="105"/>
      <c r="BL772" s="105"/>
      <c r="BM772" s="105"/>
      <c r="BN772" s="105"/>
      <c r="BO772" s="105"/>
      <c r="BP772" s="105"/>
      <c r="BQ772" s="105"/>
      <c r="BR772" s="105"/>
      <c r="BS772" s="105"/>
      <c r="BT772" s="105"/>
      <c r="BU772" s="105"/>
      <c r="BV772" s="105"/>
      <c r="BW772" s="105"/>
      <c r="BX772" s="105"/>
      <c r="BY772" s="105"/>
      <c r="BZ772" s="105"/>
      <c r="CA772" s="158"/>
      <c r="CB772" s="158"/>
      <c r="CC772" s="105" t="str">
        <f>IF($C772="","",AI772*$F$2)</f>
        <v/>
      </c>
      <c r="CD772" s="105" t="str">
        <f>IF($C772="","",U773*$F$2)</f>
        <v/>
      </c>
      <c r="CE772" s="158"/>
      <c r="CF772" s="105"/>
      <c r="CG772" s="156"/>
      <c r="CH772" s="156"/>
      <c r="CI772" s="156"/>
      <c r="CJ772" s="156"/>
      <c r="CK772" s="105"/>
      <c r="CL772" s="156"/>
      <c r="CM772" s="156"/>
      <c r="CN772" s="105"/>
    </row>
    <row r="773" ht="9.0" customHeight="1">
      <c r="A773" s="152">
        <f t="shared" si="22"/>
        <v>1</v>
      </c>
      <c r="B773" s="93"/>
      <c r="C773" s="99"/>
      <c r="D773" s="159"/>
      <c r="E773" s="160"/>
      <c r="F773" s="155"/>
      <c r="G773" s="105"/>
      <c r="H773" s="105"/>
      <c r="I773" s="156"/>
      <c r="J773" s="156"/>
      <c r="K773" s="156"/>
      <c r="L773" s="156"/>
      <c r="M773" s="156"/>
      <c r="N773" s="156"/>
      <c r="O773" s="156"/>
      <c r="P773" s="156"/>
      <c r="Q773" s="156"/>
      <c r="R773" s="156"/>
      <c r="S773" s="156"/>
      <c r="T773" s="156"/>
      <c r="U773" s="157"/>
      <c r="V773" s="105"/>
      <c r="W773" s="156"/>
      <c r="X773" s="156"/>
      <c r="Y773" s="156"/>
      <c r="Z773" s="156"/>
      <c r="AA773" s="156"/>
      <c r="AB773" s="156"/>
      <c r="AC773" s="156"/>
      <c r="AD773" s="156"/>
      <c r="AE773" s="156"/>
      <c r="AF773" s="156"/>
      <c r="AG773" s="156"/>
      <c r="AH773" s="156"/>
      <c r="AI773" s="157"/>
      <c r="AJ773" s="105"/>
      <c r="AK773" s="105"/>
      <c r="AL773" s="105"/>
      <c r="AM773" s="105"/>
      <c r="AN773" s="157"/>
      <c r="AO773" s="105"/>
      <c r="AP773" s="105"/>
      <c r="AQ773" s="105"/>
      <c r="AR773" s="105"/>
      <c r="AS773" s="105"/>
      <c r="AT773" s="105"/>
      <c r="AU773" s="105"/>
      <c r="AV773" s="105"/>
      <c r="AW773" s="105"/>
      <c r="AX773" s="105"/>
      <c r="AY773" s="105"/>
      <c r="AZ773" s="105"/>
      <c r="BA773" s="105"/>
      <c r="BB773" s="105"/>
      <c r="BC773" s="105"/>
      <c r="BD773" s="105"/>
      <c r="BE773" s="105"/>
      <c r="BF773" s="105"/>
      <c r="BG773" s="105"/>
      <c r="BH773" s="105"/>
      <c r="BI773" s="105"/>
      <c r="BJ773" s="105"/>
      <c r="BK773" s="105"/>
      <c r="BL773" s="105"/>
      <c r="BM773" s="105"/>
      <c r="BN773" s="105"/>
      <c r="BO773" s="105"/>
      <c r="BP773" s="105"/>
      <c r="BQ773" s="105"/>
      <c r="BR773" s="105"/>
      <c r="BS773" s="105"/>
      <c r="BT773" s="105"/>
      <c r="BU773" s="105"/>
      <c r="BV773" s="105"/>
      <c r="BW773" s="105"/>
      <c r="BX773" s="105"/>
      <c r="BY773" s="105"/>
      <c r="BZ773" s="105"/>
      <c r="CA773" s="158"/>
      <c r="CB773" s="158"/>
      <c r="CC773" s="158"/>
      <c r="CD773" s="158"/>
      <c r="CE773" s="158"/>
      <c r="CF773" s="105"/>
      <c r="CG773" s="156"/>
      <c r="CH773" s="156"/>
      <c r="CI773" s="156"/>
      <c r="CJ773" s="156"/>
      <c r="CK773" s="105"/>
      <c r="CL773" s="156"/>
      <c r="CM773" s="156"/>
      <c r="CN773" s="105"/>
    </row>
    <row r="774" ht="9.0" customHeight="1">
      <c r="A774" s="152">
        <f t="shared" si="22"/>
        <v>0</v>
      </c>
      <c r="B774" s="93"/>
      <c r="C774" s="99"/>
      <c r="D774" s="159"/>
      <c r="E774" s="160"/>
      <c r="F774" s="155"/>
      <c r="G774" s="105"/>
      <c r="H774" s="105"/>
      <c r="I774" s="156"/>
      <c r="J774" s="156"/>
      <c r="K774" s="156"/>
      <c r="L774" s="156"/>
      <c r="M774" s="156"/>
      <c r="N774" s="156"/>
      <c r="O774" s="156"/>
      <c r="P774" s="156"/>
      <c r="Q774" s="156"/>
      <c r="R774" s="156"/>
      <c r="S774" s="156"/>
      <c r="T774" s="156"/>
      <c r="U774" s="157"/>
      <c r="V774" s="105"/>
      <c r="W774" s="156"/>
      <c r="X774" s="156"/>
      <c r="Y774" s="156"/>
      <c r="Z774" s="156"/>
      <c r="AA774" s="156"/>
      <c r="AB774" s="156"/>
      <c r="AC774" s="156"/>
      <c r="AD774" s="156"/>
      <c r="AE774" s="156"/>
      <c r="AF774" s="156"/>
      <c r="AG774" s="156"/>
      <c r="AH774" s="156"/>
      <c r="AI774" s="157"/>
      <c r="AJ774" s="105"/>
      <c r="AK774" s="105"/>
      <c r="AL774" s="105"/>
      <c r="AM774" s="105"/>
      <c r="AN774" s="157"/>
      <c r="AO774" s="105"/>
      <c r="AP774" s="105"/>
      <c r="AQ774" s="105"/>
      <c r="AR774" s="105"/>
      <c r="AS774" s="105"/>
      <c r="AT774" s="105"/>
      <c r="AU774" s="105"/>
      <c r="AV774" s="105"/>
      <c r="AW774" s="105"/>
      <c r="AX774" s="105"/>
      <c r="AY774" s="105"/>
      <c r="AZ774" s="105"/>
      <c r="BA774" s="105"/>
      <c r="BB774" s="105"/>
      <c r="BC774" s="105"/>
      <c r="BD774" s="105"/>
      <c r="BE774" s="105"/>
      <c r="BF774" s="105"/>
      <c r="BG774" s="105"/>
      <c r="BH774" s="105"/>
      <c r="BI774" s="105"/>
      <c r="BJ774" s="105"/>
      <c r="BK774" s="105"/>
      <c r="BL774" s="105"/>
      <c r="BM774" s="105"/>
      <c r="BN774" s="105"/>
      <c r="BO774" s="105"/>
      <c r="BP774" s="105"/>
      <c r="BQ774" s="105"/>
      <c r="BR774" s="105"/>
      <c r="BS774" s="105"/>
      <c r="BT774" s="105"/>
      <c r="BU774" s="105"/>
      <c r="BV774" s="105"/>
      <c r="BW774" s="105"/>
      <c r="BX774" s="105"/>
      <c r="BY774" s="105"/>
      <c r="BZ774" s="105"/>
      <c r="CA774" s="158"/>
      <c r="CB774" s="158"/>
      <c r="CC774" s="105" t="str">
        <f>IF($C774="","",AI774*$F$2)</f>
        <v/>
      </c>
      <c r="CD774" s="105" t="str">
        <f>IF($C774="","",U775*$F$2)</f>
        <v/>
      </c>
      <c r="CE774" s="158"/>
      <c r="CF774" s="105"/>
      <c r="CG774" s="156"/>
      <c r="CH774" s="156"/>
      <c r="CI774" s="156"/>
      <c r="CJ774" s="156"/>
      <c r="CK774" s="105"/>
      <c r="CL774" s="156"/>
      <c r="CM774" s="156"/>
      <c r="CN774" s="105"/>
    </row>
    <row r="775" ht="9.0" customHeight="1">
      <c r="A775" s="152">
        <f t="shared" si="22"/>
        <v>0</v>
      </c>
      <c r="B775" s="93"/>
      <c r="C775" s="99"/>
      <c r="D775" s="159"/>
      <c r="E775" s="160"/>
      <c r="F775" s="155"/>
      <c r="G775" s="105"/>
      <c r="H775" s="105"/>
      <c r="I775" s="156"/>
      <c r="J775" s="156"/>
      <c r="K775" s="156"/>
      <c r="L775" s="156"/>
      <c r="M775" s="156"/>
      <c r="N775" s="156"/>
      <c r="O775" s="156"/>
      <c r="P775" s="156"/>
      <c r="Q775" s="156"/>
      <c r="R775" s="156"/>
      <c r="S775" s="156"/>
      <c r="T775" s="156"/>
      <c r="U775" s="157"/>
      <c r="V775" s="105"/>
      <c r="W775" s="156"/>
      <c r="X775" s="156"/>
      <c r="Y775" s="156"/>
      <c r="Z775" s="156"/>
      <c r="AA775" s="156"/>
      <c r="AB775" s="156"/>
      <c r="AC775" s="156"/>
      <c r="AD775" s="156"/>
      <c r="AE775" s="156"/>
      <c r="AF775" s="156"/>
      <c r="AG775" s="156"/>
      <c r="AH775" s="156"/>
      <c r="AI775" s="157"/>
      <c r="AJ775" s="105"/>
      <c r="AK775" s="105"/>
      <c r="AL775" s="105"/>
      <c r="AM775" s="105"/>
      <c r="AN775" s="157"/>
      <c r="AO775" s="105"/>
      <c r="AP775" s="105"/>
      <c r="AQ775" s="105"/>
      <c r="AR775" s="105"/>
      <c r="AS775" s="105"/>
      <c r="AT775" s="105"/>
      <c r="AU775" s="105"/>
      <c r="AV775" s="105"/>
      <c r="AW775" s="105"/>
      <c r="AX775" s="105"/>
      <c r="AY775" s="105"/>
      <c r="AZ775" s="105"/>
      <c r="BA775" s="105"/>
      <c r="BB775" s="105"/>
      <c r="BC775" s="105"/>
      <c r="BD775" s="105"/>
      <c r="BE775" s="105"/>
      <c r="BF775" s="105"/>
      <c r="BG775" s="105"/>
      <c r="BH775" s="105"/>
      <c r="BI775" s="105"/>
      <c r="BJ775" s="105"/>
      <c r="BK775" s="105"/>
      <c r="BL775" s="105"/>
      <c r="BM775" s="105"/>
      <c r="BN775" s="105"/>
      <c r="BO775" s="105"/>
      <c r="BP775" s="105"/>
      <c r="BQ775" s="105"/>
      <c r="BR775" s="105"/>
      <c r="BS775" s="105"/>
      <c r="BT775" s="105"/>
      <c r="BU775" s="105"/>
      <c r="BV775" s="105"/>
      <c r="BW775" s="105"/>
      <c r="BX775" s="105"/>
      <c r="BY775" s="105"/>
      <c r="BZ775" s="105"/>
      <c r="CA775" s="158"/>
      <c r="CB775" s="158"/>
      <c r="CC775" s="158"/>
      <c r="CD775" s="158"/>
      <c r="CE775" s="158"/>
      <c r="CF775" s="105"/>
      <c r="CG775" s="156"/>
      <c r="CH775" s="156"/>
      <c r="CI775" s="156"/>
      <c r="CJ775" s="156"/>
      <c r="CK775" s="105"/>
      <c r="CL775" s="156"/>
      <c r="CM775" s="156"/>
      <c r="CN775" s="105"/>
    </row>
    <row r="776" ht="9.0" customHeight="1">
      <c r="A776" s="152">
        <f t="shared" si="22"/>
        <v>1</v>
      </c>
      <c r="B776" s="93"/>
      <c r="C776" s="99"/>
      <c r="D776" s="159"/>
      <c r="E776" s="160"/>
      <c r="F776" s="155"/>
      <c r="G776" s="105"/>
      <c r="H776" s="105"/>
      <c r="I776" s="156"/>
      <c r="J776" s="156"/>
      <c r="K776" s="156"/>
      <c r="L776" s="156"/>
      <c r="M776" s="156"/>
      <c r="N776" s="156"/>
      <c r="O776" s="156"/>
      <c r="P776" s="156"/>
      <c r="Q776" s="156"/>
      <c r="R776" s="156"/>
      <c r="S776" s="156"/>
      <c r="T776" s="156"/>
      <c r="U776" s="157"/>
      <c r="V776" s="105"/>
      <c r="W776" s="156"/>
      <c r="X776" s="156"/>
      <c r="Y776" s="156"/>
      <c r="Z776" s="156"/>
      <c r="AA776" s="156"/>
      <c r="AB776" s="156"/>
      <c r="AC776" s="156"/>
      <c r="AD776" s="156"/>
      <c r="AE776" s="156"/>
      <c r="AF776" s="156"/>
      <c r="AG776" s="156"/>
      <c r="AH776" s="156"/>
      <c r="AI776" s="157"/>
      <c r="AJ776" s="105"/>
      <c r="AK776" s="105"/>
      <c r="AL776" s="105"/>
      <c r="AM776" s="105"/>
      <c r="AN776" s="157"/>
      <c r="AO776" s="105"/>
      <c r="AP776" s="105"/>
      <c r="AQ776" s="105"/>
      <c r="AR776" s="105"/>
      <c r="AS776" s="105"/>
      <c r="AT776" s="105"/>
      <c r="AU776" s="105"/>
      <c r="AV776" s="105"/>
      <c r="AW776" s="105"/>
      <c r="AX776" s="105"/>
      <c r="AY776" s="105"/>
      <c r="AZ776" s="105"/>
      <c r="BA776" s="105"/>
      <c r="BB776" s="105"/>
      <c r="BC776" s="105"/>
      <c r="BD776" s="105"/>
      <c r="BE776" s="105"/>
      <c r="BF776" s="105"/>
      <c r="BG776" s="105"/>
      <c r="BH776" s="105"/>
      <c r="BI776" s="105"/>
      <c r="BJ776" s="105"/>
      <c r="BK776" s="105"/>
      <c r="BL776" s="105"/>
      <c r="BM776" s="105"/>
      <c r="BN776" s="105"/>
      <c r="BO776" s="105"/>
      <c r="BP776" s="105"/>
      <c r="BQ776" s="105"/>
      <c r="BR776" s="105"/>
      <c r="BS776" s="105"/>
      <c r="BT776" s="105"/>
      <c r="BU776" s="105"/>
      <c r="BV776" s="105"/>
      <c r="BW776" s="105"/>
      <c r="BX776" s="105"/>
      <c r="BY776" s="105"/>
      <c r="BZ776" s="105"/>
      <c r="CA776" s="158"/>
      <c r="CB776" s="158"/>
      <c r="CC776" s="105" t="str">
        <f>IF($C776="","",AI776*$F$2)</f>
        <v/>
      </c>
      <c r="CD776" s="105" t="str">
        <f>IF($C776="","",U777*$F$2)</f>
        <v/>
      </c>
      <c r="CE776" s="158"/>
      <c r="CF776" s="105"/>
      <c r="CG776" s="156"/>
      <c r="CH776" s="156"/>
      <c r="CI776" s="156"/>
      <c r="CJ776" s="156"/>
      <c r="CK776" s="105"/>
      <c r="CL776" s="156"/>
      <c r="CM776" s="156"/>
      <c r="CN776" s="105"/>
    </row>
    <row r="777" ht="9.0" customHeight="1">
      <c r="A777" s="152">
        <f t="shared" si="22"/>
        <v>1</v>
      </c>
      <c r="B777" s="93"/>
      <c r="C777" s="99"/>
      <c r="D777" s="159"/>
      <c r="E777" s="160"/>
      <c r="F777" s="155"/>
      <c r="G777" s="105"/>
      <c r="H777" s="105"/>
      <c r="I777" s="156"/>
      <c r="J777" s="156"/>
      <c r="K777" s="156"/>
      <c r="L777" s="156"/>
      <c r="M777" s="156"/>
      <c r="N777" s="156"/>
      <c r="O777" s="156"/>
      <c r="P777" s="156"/>
      <c r="Q777" s="156"/>
      <c r="R777" s="156"/>
      <c r="S777" s="156"/>
      <c r="T777" s="156"/>
      <c r="U777" s="157"/>
      <c r="V777" s="105"/>
      <c r="W777" s="156"/>
      <c r="X777" s="156"/>
      <c r="Y777" s="156"/>
      <c r="Z777" s="156"/>
      <c r="AA777" s="156"/>
      <c r="AB777" s="156"/>
      <c r="AC777" s="156"/>
      <c r="AD777" s="156"/>
      <c r="AE777" s="156"/>
      <c r="AF777" s="156"/>
      <c r="AG777" s="156"/>
      <c r="AH777" s="156"/>
      <c r="AI777" s="157"/>
      <c r="AJ777" s="105"/>
      <c r="AK777" s="105"/>
      <c r="AL777" s="105"/>
      <c r="AM777" s="105"/>
      <c r="AN777" s="157"/>
      <c r="AO777" s="105"/>
      <c r="AP777" s="105"/>
      <c r="AQ777" s="105"/>
      <c r="AR777" s="105"/>
      <c r="AS777" s="105"/>
      <c r="AT777" s="105"/>
      <c r="AU777" s="105"/>
      <c r="AV777" s="105"/>
      <c r="AW777" s="105"/>
      <c r="AX777" s="105"/>
      <c r="AY777" s="105"/>
      <c r="AZ777" s="105"/>
      <c r="BA777" s="105"/>
      <c r="BB777" s="105"/>
      <c r="BC777" s="105"/>
      <c r="BD777" s="105"/>
      <c r="BE777" s="105"/>
      <c r="BF777" s="105"/>
      <c r="BG777" s="105"/>
      <c r="BH777" s="105"/>
      <c r="BI777" s="105"/>
      <c r="BJ777" s="105"/>
      <c r="BK777" s="105"/>
      <c r="BL777" s="105"/>
      <c r="BM777" s="105"/>
      <c r="BN777" s="105"/>
      <c r="BO777" s="105"/>
      <c r="BP777" s="105"/>
      <c r="BQ777" s="105"/>
      <c r="BR777" s="105"/>
      <c r="BS777" s="105"/>
      <c r="BT777" s="105"/>
      <c r="BU777" s="105"/>
      <c r="BV777" s="105"/>
      <c r="BW777" s="105"/>
      <c r="BX777" s="105"/>
      <c r="BY777" s="105"/>
      <c r="BZ777" s="105"/>
      <c r="CA777" s="158"/>
      <c r="CB777" s="158"/>
      <c r="CC777" s="158"/>
      <c r="CD777" s="158"/>
      <c r="CE777" s="158"/>
      <c r="CF777" s="105"/>
      <c r="CG777" s="156"/>
      <c r="CH777" s="156"/>
      <c r="CI777" s="156"/>
      <c r="CJ777" s="156"/>
      <c r="CK777" s="105"/>
      <c r="CL777" s="156"/>
      <c r="CM777" s="156"/>
      <c r="CN777" s="105"/>
    </row>
    <row r="778" ht="9.0" customHeight="1">
      <c r="A778" s="152">
        <f t="shared" si="22"/>
        <v>0</v>
      </c>
      <c r="B778" s="93"/>
      <c r="C778" s="99"/>
      <c r="D778" s="159"/>
      <c r="E778" s="160"/>
      <c r="F778" s="155"/>
      <c r="G778" s="105"/>
      <c r="H778" s="105"/>
      <c r="I778" s="156"/>
      <c r="J778" s="156"/>
      <c r="K778" s="156"/>
      <c r="L778" s="156"/>
      <c r="M778" s="156"/>
      <c r="N778" s="156"/>
      <c r="O778" s="156"/>
      <c r="P778" s="156"/>
      <c r="Q778" s="156"/>
      <c r="R778" s="156"/>
      <c r="S778" s="156"/>
      <c r="T778" s="156"/>
      <c r="U778" s="157"/>
      <c r="V778" s="105"/>
      <c r="W778" s="156"/>
      <c r="X778" s="156"/>
      <c r="Y778" s="156"/>
      <c r="Z778" s="156"/>
      <c r="AA778" s="156"/>
      <c r="AB778" s="156"/>
      <c r="AC778" s="156"/>
      <c r="AD778" s="156"/>
      <c r="AE778" s="156"/>
      <c r="AF778" s="156"/>
      <c r="AG778" s="156"/>
      <c r="AH778" s="156"/>
      <c r="AI778" s="157"/>
      <c r="AJ778" s="105"/>
      <c r="AK778" s="105"/>
      <c r="AL778" s="105"/>
      <c r="AM778" s="105"/>
      <c r="AN778" s="157"/>
      <c r="AO778" s="105"/>
      <c r="AP778" s="105"/>
      <c r="AQ778" s="105"/>
      <c r="AR778" s="105"/>
      <c r="AS778" s="105"/>
      <c r="AT778" s="105"/>
      <c r="AU778" s="105"/>
      <c r="AV778" s="105"/>
      <c r="AW778" s="105"/>
      <c r="AX778" s="105"/>
      <c r="AY778" s="105"/>
      <c r="AZ778" s="105"/>
      <c r="BA778" s="105"/>
      <c r="BB778" s="105"/>
      <c r="BC778" s="105"/>
      <c r="BD778" s="105"/>
      <c r="BE778" s="105"/>
      <c r="BF778" s="105"/>
      <c r="BG778" s="105"/>
      <c r="BH778" s="105"/>
      <c r="BI778" s="105"/>
      <c r="BJ778" s="105"/>
      <c r="BK778" s="105"/>
      <c r="BL778" s="105"/>
      <c r="BM778" s="105"/>
      <c r="BN778" s="105"/>
      <c r="BO778" s="105"/>
      <c r="BP778" s="105"/>
      <c r="BQ778" s="105"/>
      <c r="BR778" s="105"/>
      <c r="BS778" s="105"/>
      <c r="BT778" s="105"/>
      <c r="BU778" s="105"/>
      <c r="BV778" s="105"/>
      <c r="BW778" s="105"/>
      <c r="BX778" s="105"/>
      <c r="BY778" s="105"/>
      <c r="BZ778" s="105"/>
      <c r="CA778" s="158"/>
      <c r="CB778" s="158"/>
      <c r="CC778" s="105" t="str">
        <f>IF($C778="","",AI778*$F$2)</f>
        <v/>
      </c>
      <c r="CD778" s="105" t="str">
        <f>IF($C778="","",U779*$F$2)</f>
        <v/>
      </c>
      <c r="CE778" s="158"/>
      <c r="CF778" s="105"/>
      <c r="CG778" s="156"/>
      <c r="CH778" s="156"/>
      <c r="CI778" s="156"/>
      <c r="CJ778" s="156"/>
      <c r="CK778" s="105"/>
      <c r="CL778" s="156"/>
      <c r="CM778" s="156"/>
      <c r="CN778" s="105"/>
    </row>
    <row r="779" ht="9.0" customHeight="1">
      <c r="A779" s="152">
        <f t="shared" si="22"/>
        <v>0</v>
      </c>
      <c r="B779" s="93"/>
      <c r="C779" s="99"/>
      <c r="D779" s="159"/>
      <c r="E779" s="160"/>
      <c r="F779" s="155"/>
      <c r="G779" s="105"/>
      <c r="H779" s="105"/>
      <c r="I779" s="156"/>
      <c r="J779" s="156"/>
      <c r="K779" s="156"/>
      <c r="L779" s="156"/>
      <c r="M779" s="156"/>
      <c r="N779" s="156"/>
      <c r="O779" s="156"/>
      <c r="P779" s="156"/>
      <c r="Q779" s="156"/>
      <c r="R779" s="156"/>
      <c r="S779" s="156"/>
      <c r="T779" s="156"/>
      <c r="U779" s="157"/>
      <c r="V779" s="105"/>
      <c r="W779" s="156"/>
      <c r="X779" s="156"/>
      <c r="Y779" s="156"/>
      <c r="Z779" s="156"/>
      <c r="AA779" s="156"/>
      <c r="AB779" s="156"/>
      <c r="AC779" s="156"/>
      <c r="AD779" s="156"/>
      <c r="AE779" s="156"/>
      <c r="AF779" s="156"/>
      <c r="AG779" s="156"/>
      <c r="AH779" s="156"/>
      <c r="AI779" s="157"/>
      <c r="AJ779" s="105"/>
      <c r="AK779" s="105"/>
      <c r="AL779" s="105"/>
      <c r="AM779" s="105"/>
      <c r="AN779" s="157"/>
      <c r="AO779" s="105"/>
      <c r="AP779" s="105"/>
      <c r="AQ779" s="105"/>
      <c r="AR779" s="105"/>
      <c r="AS779" s="105"/>
      <c r="AT779" s="105"/>
      <c r="AU779" s="105"/>
      <c r="AV779" s="105"/>
      <c r="AW779" s="105"/>
      <c r="AX779" s="105"/>
      <c r="AY779" s="105"/>
      <c r="AZ779" s="105"/>
      <c r="BA779" s="105"/>
      <c r="BB779" s="105"/>
      <c r="BC779" s="105"/>
      <c r="BD779" s="105"/>
      <c r="BE779" s="105"/>
      <c r="BF779" s="105"/>
      <c r="BG779" s="105"/>
      <c r="BH779" s="105"/>
      <c r="BI779" s="105"/>
      <c r="BJ779" s="105"/>
      <c r="BK779" s="105"/>
      <c r="BL779" s="105"/>
      <c r="BM779" s="105"/>
      <c r="BN779" s="105"/>
      <c r="BO779" s="105"/>
      <c r="BP779" s="105"/>
      <c r="BQ779" s="105"/>
      <c r="BR779" s="105"/>
      <c r="BS779" s="105"/>
      <c r="BT779" s="105"/>
      <c r="BU779" s="105"/>
      <c r="BV779" s="105"/>
      <c r="BW779" s="105"/>
      <c r="BX779" s="105"/>
      <c r="BY779" s="105"/>
      <c r="BZ779" s="105"/>
      <c r="CA779" s="158"/>
      <c r="CB779" s="158"/>
      <c r="CC779" s="158"/>
      <c r="CD779" s="158"/>
      <c r="CE779" s="158"/>
      <c r="CF779" s="105"/>
      <c r="CG779" s="156"/>
      <c r="CH779" s="156"/>
      <c r="CI779" s="156"/>
      <c r="CJ779" s="156"/>
      <c r="CK779" s="105"/>
      <c r="CL779" s="156"/>
      <c r="CM779" s="156"/>
      <c r="CN779" s="105"/>
    </row>
    <row r="780" ht="9.0" customHeight="1">
      <c r="A780" s="152">
        <f t="shared" si="22"/>
        <v>1</v>
      </c>
      <c r="B780" s="93"/>
      <c r="C780" s="99"/>
      <c r="D780" s="159"/>
      <c r="E780" s="160"/>
      <c r="F780" s="155"/>
      <c r="G780" s="105"/>
      <c r="H780" s="105"/>
      <c r="I780" s="156"/>
      <c r="J780" s="156"/>
      <c r="K780" s="156"/>
      <c r="L780" s="156"/>
      <c r="M780" s="156"/>
      <c r="N780" s="156"/>
      <c r="O780" s="156"/>
      <c r="P780" s="156"/>
      <c r="Q780" s="156"/>
      <c r="R780" s="156"/>
      <c r="S780" s="156"/>
      <c r="T780" s="156"/>
      <c r="U780" s="157"/>
      <c r="V780" s="105"/>
      <c r="W780" s="156"/>
      <c r="X780" s="156"/>
      <c r="Y780" s="156"/>
      <c r="Z780" s="156"/>
      <c r="AA780" s="156"/>
      <c r="AB780" s="156"/>
      <c r="AC780" s="156"/>
      <c r="AD780" s="156"/>
      <c r="AE780" s="156"/>
      <c r="AF780" s="156"/>
      <c r="AG780" s="156"/>
      <c r="AH780" s="156"/>
      <c r="AI780" s="157"/>
      <c r="AJ780" s="105"/>
      <c r="AK780" s="105"/>
      <c r="AL780" s="105"/>
      <c r="AM780" s="105"/>
      <c r="AN780" s="157"/>
      <c r="AO780" s="105"/>
      <c r="AP780" s="105"/>
      <c r="AQ780" s="105"/>
      <c r="AR780" s="105"/>
      <c r="AS780" s="105"/>
      <c r="AT780" s="105"/>
      <c r="AU780" s="105"/>
      <c r="AV780" s="105"/>
      <c r="AW780" s="105"/>
      <c r="AX780" s="105"/>
      <c r="AY780" s="105"/>
      <c r="AZ780" s="105"/>
      <c r="BA780" s="105"/>
      <c r="BB780" s="105"/>
      <c r="BC780" s="105"/>
      <c r="BD780" s="105"/>
      <c r="BE780" s="105"/>
      <c r="BF780" s="105"/>
      <c r="BG780" s="105"/>
      <c r="BH780" s="105"/>
      <c r="BI780" s="105"/>
      <c r="BJ780" s="105"/>
      <c r="BK780" s="105"/>
      <c r="BL780" s="105"/>
      <c r="BM780" s="105"/>
      <c r="BN780" s="105"/>
      <c r="BO780" s="105"/>
      <c r="BP780" s="105"/>
      <c r="BQ780" s="105"/>
      <c r="BR780" s="105"/>
      <c r="BS780" s="105"/>
      <c r="BT780" s="105"/>
      <c r="BU780" s="105"/>
      <c r="BV780" s="105"/>
      <c r="BW780" s="105"/>
      <c r="BX780" s="105"/>
      <c r="BY780" s="105"/>
      <c r="BZ780" s="105"/>
      <c r="CA780" s="158"/>
      <c r="CB780" s="158"/>
      <c r="CC780" s="105" t="str">
        <f>IF($C780="","",AI780*$F$2)</f>
        <v/>
      </c>
      <c r="CD780" s="105" t="str">
        <f>IF($C780="","",U781*$F$2)</f>
        <v/>
      </c>
      <c r="CE780" s="158"/>
      <c r="CF780" s="105"/>
      <c r="CG780" s="156"/>
      <c r="CH780" s="156"/>
      <c r="CI780" s="156"/>
      <c r="CJ780" s="156"/>
      <c r="CK780" s="105"/>
      <c r="CL780" s="156"/>
      <c r="CM780" s="156"/>
      <c r="CN780" s="105"/>
    </row>
    <row r="781" ht="9.0" customHeight="1">
      <c r="A781" s="152">
        <f t="shared" si="22"/>
        <v>1</v>
      </c>
      <c r="B781" s="93"/>
      <c r="C781" s="99"/>
      <c r="D781" s="159"/>
      <c r="E781" s="160"/>
      <c r="F781" s="155"/>
      <c r="G781" s="105"/>
      <c r="H781" s="105"/>
      <c r="I781" s="156"/>
      <c r="J781" s="156"/>
      <c r="K781" s="156"/>
      <c r="L781" s="156"/>
      <c r="M781" s="156"/>
      <c r="N781" s="156"/>
      <c r="O781" s="156"/>
      <c r="P781" s="156"/>
      <c r="Q781" s="156"/>
      <c r="R781" s="156"/>
      <c r="S781" s="156"/>
      <c r="T781" s="156"/>
      <c r="U781" s="157"/>
      <c r="V781" s="105"/>
      <c r="W781" s="156"/>
      <c r="X781" s="156"/>
      <c r="Y781" s="156"/>
      <c r="Z781" s="156"/>
      <c r="AA781" s="156"/>
      <c r="AB781" s="156"/>
      <c r="AC781" s="156"/>
      <c r="AD781" s="156"/>
      <c r="AE781" s="156"/>
      <c r="AF781" s="156"/>
      <c r="AG781" s="156"/>
      <c r="AH781" s="156"/>
      <c r="AI781" s="157"/>
      <c r="AJ781" s="105"/>
      <c r="AK781" s="105"/>
      <c r="AL781" s="105"/>
      <c r="AM781" s="105"/>
      <c r="AN781" s="157"/>
      <c r="AO781" s="105"/>
      <c r="AP781" s="105"/>
      <c r="AQ781" s="105"/>
      <c r="AR781" s="105"/>
      <c r="AS781" s="105"/>
      <c r="AT781" s="105"/>
      <c r="AU781" s="105"/>
      <c r="AV781" s="105"/>
      <c r="AW781" s="105"/>
      <c r="AX781" s="105"/>
      <c r="AY781" s="105"/>
      <c r="AZ781" s="105"/>
      <c r="BA781" s="105"/>
      <c r="BB781" s="105"/>
      <c r="BC781" s="105"/>
      <c r="BD781" s="105"/>
      <c r="BE781" s="105"/>
      <c r="BF781" s="105"/>
      <c r="BG781" s="105"/>
      <c r="BH781" s="105"/>
      <c r="BI781" s="105"/>
      <c r="BJ781" s="105"/>
      <c r="BK781" s="105"/>
      <c r="BL781" s="105"/>
      <c r="BM781" s="105"/>
      <c r="BN781" s="105"/>
      <c r="BO781" s="105"/>
      <c r="BP781" s="105"/>
      <c r="BQ781" s="105"/>
      <c r="BR781" s="105"/>
      <c r="BS781" s="105"/>
      <c r="BT781" s="105"/>
      <c r="BU781" s="105"/>
      <c r="BV781" s="105"/>
      <c r="BW781" s="105"/>
      <c r="BX781" s="105"/>
      <c r="BY781" s="105"/>
      <c r="BZ781" s="105"/>
      <c r="CA781" s="158"/>
      <c r="CB781" s="158"/>
      <c r="CC781" s="158"/>
      <c r="CD781" s="158"/>
      <c r="CE781" s="158"/>
      <c r="CF781" s="105"/>
      <c r="CG781" s="156"/>
      <c r="CH781" s="156"/>
      <c r="CI781" s="156"/>
      <c r="CJ781" s="156"/>
      <c r="CK781" s="105"/>
      <c r="CL781" s="156"/>
      <c r="CM781" s="156"/>
      <c r="CN781" s="105"/>
    </row>
    <row r="782" ht="9.0" customHeight="1">
      <c r="A782" s="152">
        <f t="shared" si="22"/>
        <v>0</v>
      </c>
      <c r="B782" s="93"/>
      <c r="C782" s="99"/>
      <c r="D782" s="159"/>
      <c r="E782" s="160"/>
      <c r="F782" s="155"/>
      <c r="G782" s="105"/>
      <c r="H782" s="105"/>
      <c r="I782" s="156"/>
      <c r="J782" s="156"/>
      <c r="K782" s="156"/>
      <c r="L782" s="156"/>
      <c r="M782" s="156"/>
      <c r="N782" s="156"/>
      <c r="O782" s="156"/>
      <c r="P782" s="156"/>
      <c r="Q782" s="156"/>
      <c r="R782" s="156"/>
      <c r="S782" s="156"/>
      <c r="T782" s="156"/>
      <c r="U782" s="157"/>
      <c r="V782" s="105"/>
      <c r="W782" s="156"/>
      <c r="X782" s="156"/>
      <c r="Y782" s="156"/>
      <c r="Z782" s="156"/>
      <c r="AA782" s="156"/>
      <c r="AB782" s="156"/>
      <c r="AC782" s="156"/>
      <c r="AD782" s="156"/>
      <c r="AE782" s="156"/>
      <c r="AF782" s="156"/>
      <c r="AG782" s="156"/>
      <c r="AH782" s="156"/>
      <c r="AI782" s="157"/>
      <c r="AJ782" s="105"/>
      <c r="AK782" s="105"/>
      <c r="AL782" s="105"/>
      <c r="AM782" s="105"/>
      <c r="AN782" s="157"/>
      <c r="AO782" s="105"/>
      <c r="AP782" s="105"/>
      <c r="AQ782" s="105"/>
      <c r="AR782" s="105"/>
      <c r="AS782" s="105"/>
      <c r="AT782" s="105"/>
      <c r="AU782" s="105"/>
      <c r="AV782" s="105"/>
      <c r="AW782" s="105"/>
      <c r="AX782" s="105"/>
      <c r="AY782" s="105"/>
      <c r="AZ782" s="105"/>
      <c r="BA782" s="105"/>
      <c r="BB782" s="105"/>
      <c r="BC782" s="105"/>
      <c r="BD782" s="105"/>
      <c r="BE782" s="105"/>
      <c r="BF782" s="105"/>
      <c r="BG782" s="105"/>
      <c r="BH782" s="105"/>
      <c r="BI782" s="105"/>
      <c r="BJ782" s="105"/>
      <c r="BK782" s="105"/>
      <c r="BL782" s="105"/>
      <c r="BM782" s="105"/>
      <c r="BN782" s="105"/>
      <c r="BO782" s="105"/>
      <c r="BP782" s="105"/>
      <c r="BQ782" s="105"/>
      <c r="BR782" s="105"/>
      <c r="BS782" s="105"/>
      <c r="BT782" s="105"/>
      <c r="BU782" s="105"/>
      <c r="BV782" s="105"/>
      <c r="BW782" s="105"/>
      <c r="BX782" s="105"/>
      <c r="BY782" s="105"/>
      <c r="BZ782" s="105"/>
      <c r="CA782" s="158"/>
      <c r="CB782" s="158"/>
      <c r="CC782" s="105" t="str">
        <f>IF($C782="","",AI782*$F$2)</f>
        <v/>
      </c>
      <c r="CD782" s="105" t="str">
        <f>IF($C782="","",U783*$F$2)</f>
        <v/>
      </c>
      <c r="CE782" s="158"/>
      <c r="CF782" s="105"/>
      <c r="CG782" s="156"/>
      <c r="CH782" s="156"/>
      <c r="CI782" s="156"/>
      <c r="CJ782" s="156"/>
      <c r="CK782" s="105"/>
      <c r="CL782" s="156"/>
      <c r="CM782" s="156"/>
      <c r="CN782" s="105"/>
    </row>
    <row r="783" ht="9.0" customHeight="1">
      <c r="A783" s="152">
        <f t="shared" si="22"/>
        <v>0</v>
      </c>
      <c r="B783" s="93"/>
      <c r="C783" s="99"/>
      <c r="D783" s="159"/>
      <c r="E783" s="160"/>
      <c r="F783" s="155"/>
      <c r="G783" s="105"/>
      <c r="H783" s="105"/>
      <c r="I783" s="156"/>
      <c r="J783" s="156"/>
      <c r="K783" s="156"/>
      <c r="L783" s="156"/>
      <c r="M783" s="156"/>
      <c r="N783" s="156"/>
      <c r="O783" s="156"/>
      <c r="P783" s="156"/>
      <c r="Q783" s="156"/>
      <c r="R783" s="156"/>
      <c r="S783" s="156"/>
      <c r="T783" s="156"/>
      <c r="U783" s="157"/>
      <c r="V783" s="105"/>
      <c r="W783" s="156"/>
      <c r="X783" s="156"/>
      <c r="Y783" s="156"/>
      <c r="Z783" s="156"/>
      <c r="AA783" s="156"/>
      <c r="AB783" s="156"/>
      <c r="AC783" s="156"/>
      <c r="AD783" s="156"/>
      <c r="AE783" s="156"/>
      <c r="AF783" s="156"/>
      <c r="AG783" s="156"/>
      <c r="AH783" s="156"/>
      <c r="AI783" s="157"/>
      <c r="AJ783" s="105"/>
      <c r="AK783" s="105"/>
      <c r="AL783" s="105"/>
      <c r="AM783" s="105"/>
      <c r="AN783" s="157"/>
      <c r="AO783" s="105"/>
      <c r="AP783" s="105"/>
      <c r="AQ783" s="105"/>
      <c r="AR783" s="105"/>
      <c r="AS783" s="105"/>
      <c r="AT783" s="105"/>
      <c r="AU783" s="105"/>
      <c r="AV783" s="105"/>
      <c r="AW783" s="105"/>
      <c r="AX783" s="105"/>
      <c r="AY783" s="105"/>
      <c r="AZ783" s="105"/>
      <c r="BA783" s="105"/>
      <c r="BB783" s="105"/>
      <c r="BC783" s="105"/>
      <c r="BD783" s="105"/>
      <c r="BE783" s="105"/>
      <c r="BF783" s="105"/>
      <c r="BG783" s="105"/>
      <c r="BH783" s="105"/>
      <c r="BI783" s="105"/>
      <c r="BJ783" s="105"/>
      <c r="BK783" s="105"/>
      <c r="BL783" s="105"/>
      <c r="BM783" s="105"/>
      <c r="BN783" s="105"/>
      <c r="BO783" s="105"/>
      <c r="BP783" s="105"/>
      <c r="BQ783" s="105"/>
      <c r="BR783" s="105"/>
      <c r="BS783" s="105"/>
      <c r="BT783" s="105"/>
      <c r="BU783" s="105"/>
      <c r="BV783" s="105"/>
      <c r="BW783" s="105"/>
      <c r="BX783" s="105"/>
      <c r="BY783" s="105"/>
      <c r="BZ783" s="105"/>
      <c r="CA783" s="158"/>
      <c r="CB783" s="158"/>
      <c r="CC783" s="158"/>
      <c r="CD783" s="158"/>
      <c r="CE783" s="158"/>
      <c r="CF783" s="105"/>
      <c r="CG783" s="156"/>
      <c r="CH783" s="156"/>
      <c r="CI783" s="156"/>
      <c r="CJ783" s="156"/>
      <c r="CK783" s="105"/>
      <c r="CL783" s="156"/>
      <c r="CM783" s="156"/>
      <c r="CN783" s="105"/>
    </row>
    <row r="784" ht="9.0" customHeight="1">
      <c r="A784" s="152">
        <f t="shared" si="22"/>
        <v>1</v>
      </c>
      <c r="B784" s="93"/>
      <c r="C784" s="99"/>
      <c r="D784" s="159"/>
      <c r="E784" s="160"/>
      <c r="F784" s="155"/>
      <c r="G784" s="105"/>
      <c r="H784" s="105"/>
      <c r="I784" s="156"/>
      <c r="J784" s="156"/>
      <c r="K784" s="156"/>
      <c r="L784" s="156"/>
      <c r="M784" s="156"/>
      <c r="N784" s="156"/>
      <c r="O784" s="156"/>
      <c r="P784" s="156"/>
      <c r="Q784" s="156"/>
      <c r="R784" s="156"/>
      <c r="S784" s="156"/>
      <c r="T784" s="156"/>
      <c r="U784" s="157"/>
      <c r="V784" s="105"/>
      <c r="W784" s="156"/>
      <c r="X784" s="156"/>
      <c r="Y784" s="156"/>
      <c r="Z784" s="156"/>
      <c r="AA784" s="156"/>
      <c r="AB784" s="156"/>
      <c r="AC784" s="156"/>
      <c r="AD784" s="156"/>
      <c r="AE784" s="156"/>
      <c r="AF784" s="156"/>
      <c r="AG784" s="156"/>
      <c r="AH784" s="156"/>
      <c r="AI784" s="157"/>
      <c r="AJ784" s="105"/>
      <c r="AK784" s="105"/>
      <c r="AL784" s="105"/>
      <c r="AM784" s="105"/>
      <c r="AN784" s="157"/>
      <c r="AO784" s="105"/>
      <c r="AP784" s="105"/>
      <c r="AQ784" s="105"/>
      <c r="AR784" s="105"/>
      <c r="AS784" s="105"/>
      <c r="AT784" s="105"/>
      <c r="AU784" s="105"/>
      <c r="AV784" s="105"/>
      <c r="AW784" s="105"/>
      <c r="AX784" s="105"/>
      <c r="AY784" s="105"/>
      <c r="AZ784" s="105"/>
      <c r="BA784" s="105"/>
      <c r="BB784" s="105"/>
      <c r="BC784" s="105"/>
      <c r="BD784" s="105"/>
      <c r="BE784" s="105"/>
      <c r="BF784" s="105"/>
      <c r="BG784" s="105"/>
      <c r="BH784" s="105"/>
      <c r="BI784" s="105"/>
      <c r="BJ784" s="105"/>
      <c r="BK784" s="105"/>
      <c r="BL784" s="105"/>
      <c r="BM784" s="105"/>
      <c r="BN784" s="105"/>
      <c r="BO784" s="105"/>
      <c r="BP784" s="105"/>
      <c r="BQ784" s="105"/>
      <c r="BR784" s="105"/>
      <c r="BS784" s="105"/>
      <c r="BT784" s="105"/>
      <c r="BU784" s="105"/>
      <c r="BV784" s="105"/>
      <c r="BW784" s="105"/>
      <c r="BX784" s="105"/>
      <c r="BY784" s="105"/>
      <c r="BZ784" s="105"/>
      <c r="CA784" s="158"/>
      <c r="CB784" s="158"/>
      <c r="CC784" s="105" t="str">
        <f>IF($C784="","",AI784*$F$2)</f>
        <v/>
      </c>
      <c r="CD784" s="105" t="str">
        <f>IF($C784="","",U785*$F$2)</f>
        <v/>
      </c>
      <c r="CE784" s="158"/>
      <c r="CF784" s="105"/>
      <c r="CG784" s="156"/>
      <c r="CH784" s="156"/>
      <c r="CI784" s="156"/>
      <c r="CJ784" s="156"/>
      <c r="CK784" s="105"/>
      <c r="CL784" s="156"/>
      <c r="CM784" s="156"/>
      <c r="CN784" s="105"/>
    </row>
    <row r="785" ht="9.0" customHeight="1">
      <c r="A785" s="152">
        <f t="shared" si="22"/>
        <v>1</v>
      </c>
      <c r="B785" s="93"/>
      <c r="C785" s="99"/>
      <c r="D785" s="159"/>
      <c r="E785" s="160"/>
      <c r="F785" s="155"/>
      <c r="G785" s="105"/>
      <c r="H785" s="105"/>
      <c r="I785" s="156"/>
      <c r="J785" s="156"/>
      <c r="K785" s="156"/>
      <c r="L785" s="156"/>
      <c r="M785" s="156"/>
      <c r="N785" s="156"/>
      <c r="O785" s="156"/>
      <c r="P785" s="156"/>
      <c r="Q785" s="156"/>
      <c r="R785" s="156"/>
      <c r="S785" s="156"/>
      <c r="T785" s="156"/>
      <c r="U785" s="157"/>
      <c r="V785" s="105"/>
      <c r="W785" s="156"/>
      <c r="X785" s="156"/>
      <c r="Y785" s="156"/>
      <c r="Z785" s="156"/>
      <c r="AA785" s="156"/>
      <c r="AB785" s="156"/>
      <c r="AC785" s="156"/>
      <c r="AD785" s="156"/>
      <c r="AE785" s="156"/>
      <c r="AF785" s="156"/>
      <c r="AG785" s="156"/>
      <c r="AH785" s="156"/>
      <c r="AI785" s="157"/>
      <c r="AJ785" s="105"/>
      <c r="AK785" s="105"/>
      <c r="AL785" s="105"/>
      <c r="AM785" s="105"/>
      <c r="AN785" s="157"/>
      <c r="AO785" s="105"/>
      <c r="AP785" s="105"/>
      <c r="AQ785" s="105"/>
      <c r="AR785" s="105"/>
      <c r="AS785" s="105"/>
      <c r="AT785" s="105"/>
      <c r="AU785" s="105"/>
      <c r="AV785" s="105"/>
      <c r="AW785" s="105"/>
      <c r="AX785" s="105"/>
      <c r="AY785" s="105"/>
      <c r="AZ785" s="105"/>
      <c r="BA785" s="105"/>
      <c r="BB785" s="105"/>
      <c r="BC785" s="105"/>
      <c r="BD785" s="105"/>
      <c r="BE785" s="105"/>
      <c r="BF785" s="105"/>
      <c r="BG785" s="105"/>
      <c r="BH785" s="105"/>
      <c r="BI785" s="105"/>
      <c r="BJ785" s="105"/>
      <c r="BK785" s="105"/>
      <c r="BL785" s="105"/>
      <c r="BM785" s="105"/>
      <c r="BN785" s="105"/>
      <c r="BO785" s="105"/>
      <c r="BP785" s="105"/>
      <c r="BQ785" s="105"/>
      <c r="BR785" s="105"/>
      <c r="BS785" s="105"/>
      <c r="BT785" s="105"/>
      <c r="BU785" s="105"/>
      <c r="BV785" s="105"/>
      <c r="BW785" s="105"/>
      <c r="BX785" s="105"/>
      <c r="BY785" s="105"/>
      <c r="BZ785" s="105"/>
      <c r="CA785" s="158"/>
      <c r="CB785" s="158"/>
      <c r="CC785" s="158"/>
      <c r="CD785" s="158"/>
      <c r="CE785" s="158"/>
      <c r="CF785" s="105"/>
      <c r="CG785" s="156"/>
      <c r="CH785" s="156"/>
      <c r="CI785" s="156"/>
      <c r="CJ785" s="156"/>
      <c r="CK785" s="105"/>
      <c r="CL785" s="156"/>
      <c r="CM785" s="156"/>
      <c r="CN785" s="105"/>
    </row>
    <row r="786" ht="9.0" customHeight="1">
      <c r="A786" s="152">
        <f t="shared" si="22"/>
        <v>0</v>
      </c>
      <c r="B786" s="93"/>
      <c r="C786" s="99"/>
      <c r="D786" s="159"/>
      <c r="E786" s="160"/>
      <c r="F786" s="155"/>
      <c r="G786" s="105"/>
      <c r="H786" s="105"/>
      <c r="I786" s="156"/>
      <c r="J786" s="156"/>
      <c r="K786" s="156"/>
      <c r="L786" s="156"/>
      <c r="M786" s="156"/>
      <c r="N786" s="156"/>
      <c r="O786" s="156"/>
      <c r="P786" s="156"/>
      <c r="Q786" s="156"/>
      <c r="R786" s="156"/>
      <c r="S786" s="156"/>
      <c r="T786" s="156"/>
      <c r="U786" s="157"/>
      <c r="V786" s="105"/>
      <c r="W786" s="156"/>
      <c r="X786" s="156"/>
      <c r="Y786" s="156"/>
      <c r="Z786" s="156"/>
      <c r="AA786" s="156"/>
      <c r="AB786" s="156"/>
      <c r="AC786" s="156"/>
      <c r="AD786" s="156"/>
      <c r="AE786" s="156"/>
      <c r="AF786" s="156"/>
      <c r="AG786" s="156"/>
      <c r="AH786" s="156"/>
      <c r="AI786" s="157"/>
      <c r="AJ786" s="105"/>
      <c r="AK786" s="105"/>
      <c r="AL786" s="105"/>
      <c r="AM786" s="105"/>
      <c r="AN786" s="157"/>
      <c r="AO786" s="105"/>
      <c r="AP786" s="105"/>
      <c r="AQ786" s="105"/>
      <c r="AR786" s="105"/>
      <c r="AS786" s="105"/>
      <c r="AT786" s="105"/>
      <c r="AU786" s="105"/>
      <c r="AV786" s="105"/>
      <c r="AW786" s="105"/>
      <c r="AX786" s="105"/>
      <c r="AY786" s="105"/>
      <c r="AZ786" s="105"/>
      <c r="BA786" s="105"/>
      <c r="BB786" s="105"/>
      <c r="BC786" s="105"/>
      <c r="BD786" s="105"/>
      <c r="BE786" s="105"/>
      <c r="BF786" s="105"/>
      <c r="BG786" s="105"/>
      <c r="BH786" s="105"/>
      <c r="BI786" s="105"/>
      <c r="BJ786" s="105"/>
      <c r="BK786" s="105"/>
      <c r="BL786" s="105"/>
      <c r="BM786" s="105"/>
      <c r="BN786" s="105"/>
      <c r="BO786" s="105"/>
      <c r="BP786" s="105"/>
      <c r="BQ786" s="105"/>
      <c r="BR786" s="105"/>
      <c r="BS786" s="105"/>
      <c r="BT786" s="105"/>
      <c r="BU786" s="105"/>
      <c r="BV786" s="105"/>
      <c r="BW786" s="105"/>
      <c r="BX786" s="105"/>
      <c r="BY786" s="105"/>
      <c r="BZ786" s="105"/>
      <c r="CA786" s="158"/>
      <c r="CB786" s="158"/>
      <c r="CC786" s="105" t="str">
        <f>IF($C786="","",AI786*$F$2)</f>
        <v/>
      </c>
      <c r="CD786" s="105" t="str">
        <f>IF($C786="","",U787*$F$2)</f>
        <v/>
      </c>
      <c r="CE786" s="158"/>
      <c r="CF786" s="105"/>
      <c r="CG786" s="156"/>
      <c r="CH786" s="156"/>
      <c r="CI786" s="156"/>
      <c r="CJ786" s="156"/>
      <c r="CK786" s="105"/>
      <c r="CL786" s="156"/>
      <c r="CM786" s="156"/>
      <c r="CN786" s="105"/>
    </row>
    <row r="787" ht="9.0" customHeight="1">
      <c r="A787" s="152">
        <f t="shared" si="22"/>
        <v>0</v>
      </c>
      <c r="B787" s="93"/>
      <c r="C787" s="99"/>
      <c r="D787" s="159"/>
      <c r="E787" s="160"/>
      <c r="F787" s="155"/>
      <c r="G787" s="105"/>
      <c r="H787" s="105"/>
      <c r="I787" s="156"/>
      <c r="J787" s="156"/>
      <c r="K787" s="156"/>
      <c r="L787" s="156"/>
      <c r="M787" s="156"/>
      <c r="N787" s="156"/>
      <c r="O787" s="156"/>
      <c r="P787" s="156"/>
      <c r="Q787" s="156"/>
      <c r="R787" s="156"/>
      <c r="S787" s="156"/>
      <c r="T787" s="156"/>
      <c r="U787" s="157"/>
      <c r="V787" s="105"/>
      <c r="W787" s="156"/>
      <c r="X787" s="156"/>
      <c r="Y787" s="156"/>
      <c r="Z787" s="156"/>
      <c r="AA787" s="156"/>
      <c r="AB787" s="156"/>
      <c r="AC787" s="156"/>
      <c r="AD787" s="156"/>
      <c r="AE787" s="156"/>
      <c r="AF787" s="156"/>
      <c r="AG787" s="156"/>
      <c r="AH787" s="156"/>
      <c r="AI787" s="157"/>
      <c r="AJ787" s="105"/>
      <c r="AK787" s="105"/>
      <c r="AL787" s="105"/>
      <c r="AM787" s="105"/>
      <c r="AN787" s="157"/>
      <c r="AO787" s="105"/>
      <c r="AP787" s="105"/>
      <c r="AQ787" s="105"/>
      <c r="AR787" s="105"/>
      <c r="AS787" s="105"/>
      <c r="AT787" s="105"/>
      <c r="AU787" s="105"/>
      <c r="AV787" s="105"/>
      <c r="AW787" s="105"/>
      <c r="AX787" s="105"/>
      <c r="AY787" s="105"/>
      <c r="AZ787" s="105"/>
      <c r="BA787" s="105"/>
      <c r="BB787" s="105"/>
      <c r="BC787" s="105"/>
      <c r="BD787" s="105"/>
      <c r="BE787" s="105"/>
      <c r="BF787" s="105"/>
      <c r="BG787" s="105"/>
      <c r="BH787" s="105"/>
      <c r="BI787" s="105"/>
      <c r="BJ787" s="105"/>
      <c r="BK787" s="105"/>
      <c r="BL787" s="105"/>
      <c r="BM787" s="105"/>
      <c r="BN787" s="105"/>
      <c r="BO787" s="105"/>
      <c r="BP787" s="105"/>
      <c r="BQ787" s="105"/>
      <c r="BR787" s="105"/>
      <c r="BS787" s="105"/>
      <c r="BT787" s="105"/>
      <c r="BU787" s="105"/>
      <c r="BV787" s="105"/>
      <c r="BW787" s="105"/>
      <c r="BX787" s="105"/>
      <c r="BY787" s="105"/>
      <c r="BZ787" s="105"/>
      <c r="CA787" s="158"/>
      <c r="CB787" s="158"/>
      <c r="CC787" s="158"/>
      <c r="CD787" s="158"/>
      <c r="CE787" s="158"/>
      <c r="CF787" s="105"/>
      <c r="CG787" s="156"/>
      <c r="CH787" s="156"/>
      <c r="CI787" s="156"/>
      <c r="CJ787" s="156"/>
      <c r="CK787" s="105"/>
      <c r="CL787" s="156"/>
      <c r="CM787" s="156"/>
      <c r="CN787" s="105"/>
    </row>
    <row r="788" ht="9.0" customHeight="1">
      <c r="A788" s="152">
        <f t="shared" si="22"/>
        <v>1</v>
      </c>
      <c r="B788" s="93"/>
      <c r="C788" s="99"/>
      <c r="D788" s="159"/>
      <c r="E788" s="160"/>
      <c r="F788" s="155"/>
      <c r="G788" s="105"/>
      <c r="H788" s="105"/>
      <c r="I788" s="156"/>
      <c r="J788" s="156"/>
      <c r="K788" s="156"/>
      <c r="L788" s="156"/>
      <c r="M788" s="156"/>
      <c r="N788" s="156"/>
      <c r="O788" s="156"/>
      <c r="P788" s="156"/>
      <c r="Q788" s="156"/>
      <c r="R788" s="156"/>
      <c r="S788" s="156"/>
      <c r="T788" s="156"/>
      <c r="U788" s="157"/>
      <c r="V788" s="105"/>
      <c r="W788" s="156"/>
      <c r="X788" s="156"/>
      <c r="Y788" s="156"/>
      <c r="Z788" s="156"/>
      <c r="AA788" s="156"/>
      <c r="AB788" s="156"/>
      <c r="AC788" s="156"/>
      <c r="AD788" s="156"/>
      <c r="AE788" s="156"/>
      <c r="AF788" s="156"/>
      <c r="AG788" s="156"/>
      <c r="AH788" s="156"/>
      <c r="AI788" s="157"/>
      <c r="AJ788" s="105"/>
      <c r="AK788" s="105"/>
      <c r="AL788" s="105"/>
      <c r="AM788" s="105"/>
      <c r="AN788" s="157"/>
      <c r="AO788" s="105"/>
      <c r="AP788" s="105"/>
      <c r="AQ788" s="105"/>
      <c r="AR788" s="105"/>
      <c r="AS788" s="105"/>
      <c r="AT788" s="105"/>
      <c r="AU788" s="105"/>
      <c r="AV788" s="105"/>
      <c r="AW788" s="105"/>
      <c r="AX788" s="105"/>
      <c r="AY788" s="105"/>
      <c r="AZ788" s="105"/>
      <c r="BA788" s="105"/>
      <c r="BB788" s="105"/>
      <c r="BC788" s="105"/>
      <c r="BD788" s="105"/>
      <c r="BE788" s="105"/>
      <c r="BF788" s="105"/>
      <c r="BG788" s="105"/>
      <c r="BH788" s="105"/>
      <c r="BI788" s="105"/>
      <c r="BJ788" s="105"/>
      <c r="BK788" s="105"/>
      <c r="BL788" s="105"/>
      <c r="BM788" s="105"/>
      <c r="BN788" s="105"/>
      <c r="BO788" s="105"/>
      <c r="BP788" s="105"/>
      <c r="BQ788" s="105"/>
      <c r="BR788" s="105"/>
      <c r="BS788" s="105"/>
      <c r="BT788" s="105"/>
      <c r="BU788" s="105"/>
      <c r="BV788" s="105"/>
      <c r="BW788" s="105"/>
      <c r="BX788" s="105"/>
      <c r="BY788" s="105"/>
      <c r="BZ788" s="105"/>
      <c r="CA788" s="158"/>
      <c r="CB788" s="158"/>
      <c r="CC788" s="105" t="str">
        <f>IF($C788="","",AI788*$F$2)</f>
        <v/>
      </c>
      <c r="CD788" s="105" t="str">
        <f>IF($C788="","",U789*$F$2)</f>
        <v/>
      </c>
      <c r="CE788" s="158"/>
      <c r="CF788" s="105"/>
      <c r="CG788" s="156"/>
      <c r="CH788" s="156"/>
      <c r="CI788" s="156"/>
      <c r="CJ788" s="156"/>
      <c r="CK788" s="105"/>
      <c r="CL788" s="156"/>
      <c r="CM788" s="156"/>
      <c r="CN788" s="105"/>
    </row>
    <row r="789" ht="9.0" customHeight="1">
      <c r="A789" s="152">
        <f t="shared" si="22"/>
        <v>1</v>
      </c>
      <c r="B789" s="93"/>
      <c r="C789" s="99"/>
      <c r="D789" s="159"/>
      <c r="E789" s="160"/>
      <c r="F789" s="155"/>
      <c r="G789" s="105"/>
      <c r="H789" s="105"/>
      <c r="I789" s="156"/>
      <c r="J789" s="156"/>
      <c r="K789" s="156"/>
      <c r="L789" s="156"/>
      <c r="M789" s="156"/>
      <c r="N789" s="156"/>
      <c r="O789" s="156"/>
      <c r="P789" s="156"/>
      <c r="Q789" s="156"/>
      <c r="R789" s="156"/>
      <c r="S789" s="156"/>
      <c r="T789" s="156"/>
      <c r="U789" s="157"/>
      <c r="V789" s="105"/>
      <c r="W789" s="156"/>
      <c r="X789" s="156"/>
      <c r="Y789" s="156"/>
      <c r="Z789" s="156"/>
      <c r="AA789" s="156"/>
      <c r="AB789" s="156"/>
      <c r="AC789" s="156"/>
      <c r="AD789" s="156"/>
      <c r="AE789" s="156"/>
      <c r="AF789" s="156"/>
      <c r="AG789" s="156"/>
      <c r="AH789" s="156"/>
      <c r="AI789" s="157"/>
      <c r="AJ789" s="105"/>
      <c r="AK789" s="105"/>
      <c r="AL789" s="105"/>
      <c r="AM789" s="105"/>
      <c r="AN789" s="157"/>
      <c r="AO789" s="105"/>
      <c r="AP789" s="105"/>
      <c r="AQ789" s="105"/>
      <c r="AR789" s="105"/>
      <c r="AS789" s="105"/>
      <c r="AT789" s="105"/>
      <c r="AU789" s="105"/>
      <c r="AV789" s="105"/>
      <c r="AW789" s="105"/>
      <c r="AX789" s="105"/>
      <c r="AY789" s="105"/>
      <c r="AZ789" s="105"/>
      <c r="BA789" s="105"/>
      <c r="BB789" s="105"/>
      <c r="BC789" s="105"/>
      <c r="BD789" s="105"/>
      <c r="BE789" s="105"/>
      <c r="BF789" s="105"/>
      <c r="BG789" s="105"/>
      <c r="BH789" s="105"/>
      <c r="BI789" s="105"/>
      <c r="BJ789" s="105"/>
      <c r="BK789" s="105"/>
      <c r="BL789" s="105"/>
      <c r="BM789" s="105"/>
      <c r="BN789" s="105"/>
      <c r="BO789" s="105"/>
      <c r="BP789" s="105"/>
      <c r="BQ789" s="105"/>
      <c r="BR789" s="105"/>
      <c r="BS789" s="105"/>
      <c r="BT789" s="105"/>
      <c r="BU789" s="105"/>
      <c r="BV789" s="105"/>
      <c r="BW789" s="105"/>
      <c r="BX789" s="105"/>
      <c r="BY789" s="105"/>
      <c r="BZ789" s="105"/>
      <c r="CA789" s="158"/>
      <c r="CB789" s="158"/>
      <c r="CC789" s="158"/>
      <c r="CD789" s="158"/>
      <c r="CE789" s="158"/>
      <c r="CF789" s="105"/>
      <c r="CG789" s="156"/>
      <c r="CH789" s="156"/>
      <c r="CI789" s="156"/>
      <c r="CJ789" s="156"/>
      <c r="CK789" s="105"/>
      <c r="CL789" s="156"/>
      <c r="CM789" s="156"/>
      <c r="CN789" s="105"/>
    </row>
    <row r="790" ht="9.0" customHeight="1">
      <c r="A790" s="152">
        <f t="shared" si="22"/>
        <v>0</v>
      </c>
      <c r="B790" s="93"/>
      <c r="C790" s="99"/>
      <c r="D790" s="159"/>
      <c r="E790" s="160"/>
      <c r="F790" s="155"/>
      <c r="G790" s="105"/>
      <c r="H790" s="105"/>
      <c r="I790" s="156"/>
      <c r="J790" s="156"/>
      <c r="K790" s="156"/>
      <c r="L790" s="156"/>
      <c r="M790" s="156"/>
      <c r="N790" s="156"/>
      <c r="O790" s="156"/>
      <c r="P790" s="156"/>
      <c r="Q790" s="156"/>
      <c r="R790" s="156"/>
      <c r="S790" s="156"/>
      <c r="T790" s="156"/>
      <c r="U790" s="157"/>
      <c r="V790" s="105"/>
      <c r="W790" s="156"/>
      <c r="X790" s="156"/>
      <c r="Y790" s="156"/>
      <c r="Z790" s="156"/>
      <c r="AA790" s="156"/>
      <c r="AB790" s="156"/>
      <c r="AC790" s="156"/>
      <c r="AD790" s="156"/>
      <c r="AE790" s="156"/>
      <c r="AF790" s="156"/>
      <c r="AG790" s="156"/>
      <c r="AH790" s="156"/>
      <c r="AI790" s="157"/>
      <c r="AJ790" s="105"/>
      <c r="AK790" s="105"/>
      <c r="AL790" s="105"/>
      <c r="AM790" s="105"/>
      <c r="AN790" s="157"/>
      <c r="AO790" s="105"/>
      <c r="AP790" s="105"/>
      <c r="AQ790" s="105"/>
      <c r="AR790" s="105"/>
      <c r="AS790" s="105"/>
      <c r="AT790" s="105"/>
      <c r="AU790" s="105"/>
      <c r="AV790" s="105"/>
      <c r="AW790" s="105"/>
      <c r="AX790" s="105"/>
      <c r="AY790" s="105"/>
      <c r="AZ790" s="105"/>
      <c r="BA790" s="105"/>
      <c r="BB790" s="105"/>
      <c r="BC790" s="105"/>
      <c r="BD790" s="105"/>
      <c r="BE790" s="105"/>
      <c r="BF790" s="105"/>
      <c r="BG790" s="105"/>
      <c r="BH790" s="105"/>
      <c r="BI790" s="105"/>
      <c r="BJ790" s="105"/>
      <c r="BK790" s="105"/>
      <c r="BL790" s="105"/>
      <c r="BM790" s="105"/>
      <c r="BN790" s="105"/>
      <c r="BO790" s="105"/>
      <c r="BP790" s="105"/>
      <c r="BQ790" s="105"/>
      <c r="BR790" s="105"/>
      <c r="BS790" s="105"/>
      <c r="BT790" s="105"/>
      <c r="BU790" s="105"/>
      <c r="BV790" s="105"/>
      <c r="BW790" s="105"/>
      <c r="BX790" s="105"/>
      <c r="BY790" s="105"/>
      <c r="BZ790" s="105"/>
      <c r="CA790" s="158"/>
      <c r="CB790" s="158"/>
      <c r="CC790" s="105" t="str">
        <f>IF($C790="","",AI790*$F$2)</f>
        <v/>
      </c>
      <c r="CD790" s="105" t="str">
        <f>IF($C790="","",U791*$F$2)</f>
        <v/>
      </c>
      <c r="CE790" s="158"/>
      <c r="CF790" s="105"/>
      <c r="CG790" s="156"/>
      <c r="CH790" s="156"/>
      <c r="CI790" s="156"/>
      <c r="CJ790" s="156"/>
      <c r="CK790" s="105"/>
      <c r="CL790" s="156"/>
      <c r="CM790" s="156"/>
      <c r="CN790" s="105"/>
    </row>
    <row r="791" ht="9.0" customHeight="1">
      <c r="A791" s="152">
        <f t="shared" si="22"/>
        <v>0</v>
      </c>
      <c r="B791" s="93"/>
      <c r="C791" s="99"/>
      <c r="D791" s="159"/>
      <c r="E791" s="160"/>
      <c r="F791" s="155"/>
      <c r="G791" s="105"/>
      <c r="H791" s="105"/>
      <c r="I791" s="156"/>
      <c r="J791" s="156"/>
      <c r="K791" s="156"/>
      <c r="L791" s="156"/>
      <c r="M791" s="156"/>
      <c r="N791" s="156"/>
      <c r="O791" s="156"/>
      <c r="P791" s="156"/>
      <c r="Q791" s="156"/>
      <c r="R791" s="156"/>
      <c r="S791" s="156"/>
      <c r="T791" s="156"/>
      <c r="U791" s="157"/>
      <c r="V791" s="105"/>
      <c r="W791" s="156"/>
      <c r="X791" s="156"/>
      <c r="Y791" s="156"/>
      <c r="Z791" s="156"/>
      <c r="AA791" s="156"/>
      <c r="AB791" s="156"/>
      <c r="AC791" s="156"/>
      <c r="AD791" s="156"/>
      <c r="AE791" s="156"/>
      <c r="AF791" s="156"/>
      <c r="AG791" s="156"/>
      <c r="AH791" s="156"/>
      <c r="AI791" s="157"/>
      <c r="AJ791" s="105"/>
      <c r="AK791" s="105"/>
      <c r="AL791" s="105"/>
      <c r="AM791" s="105"/>
      <c r="AN791" s="157"/>
      <c r="AO791" s="105"/>
      <c r="AP791" s="105"/>
      <c r="AQ791" s="105"/>
      <c r="AR791" s="105"/>
      <c r="AS791" s="105"/>
      <c r="AT791" s="105"/>
      <c r="AU791" s="105"/>
      <c r="AV791" s="105"/>
      <c r="AW791" s="105"/>
      <c r="AX791" s="105"/>
      <c r="AY791" s="105"/>
      <c r="AZ791" s="105"/>
      <c r="BA791" s="105"/>
      <c r="BB791" s="105"/>
      <c r="BC791" s="105"/>
      <c r="BD791" s="105"/>
      <c r="BE791" s="105"/>
      <c r="BF791" s="105"/>
      <c r="BG791" s="105"/>
      <c r="BH791" s="105"/>
      <c r="BI791" s="105"/>
      <c r="BJ791" s="105"/>
      <c r="BK791" s="105"/>
      <c r="BL791" s="105"/>
      <c r="BM791" s="105"/>
      <c r="BN791" s="105"/>
      <c r="BO791" s="105"/>
      <c r="BP791" s="105"/>
      <c r="BQ791" s="105"/>
      <c r="BR791" s="105"/>
      <c r="BS791" s="105"/>
      <c r="BT791" s="105"/>
      <c r="BU791" s="105"/>
      <c r="BV791" s="105"/>
      <c r="BW791" s="105"/>
      <c r="BX791" s="105"/>
      <c r="BY791" s="105"/>
      <c r="BZ791" s="105"/>
      <c r="CA791" s="158"/>
      <c r="CB791" s="158"/>
      <c r="CC791" s="158"/>
      <c r="CD791" s="158"/>
      <c r="CE791" s="158"/>
      <c r="CF791" s="105"/>
      <c r="CG791" s="156"/>
      <c r="CH791" s="156"/>
      <c r="CI791" s="156"/>
      <c r="CJ791" s="156"/>
      <c r="CK791" s="105"/>
      <c r="CL791" s="156"/>
      <c r="CM791" s="156"/>
      <c r="CN791" s="105"/>
    </row>
    <row r="792" ht="9.0" customHeight="1">
      <c r="A792" s="152">
        <f t="shared" si="22"/>
        <v>1</v>
      </c>
      <c r="B792" s="93"/>
      <c r="C792" s="99"/>
      <c r="D792" s="159"/>
      <c r="E792" s="160"/>
      <c r="F792" s="155"/>
      <c r="G792" s="105"/>
      <c r="H792" s="105"/>
      <c r="I792" s="156"/>
      <c r="J792" s="156"/>
      <c r="K792" s="156"/>
      <c r="L792" s="156"/>
      <c r="M792" s="156"/>
      <c r="N792" s="156"/>
      <c r="O792" s="156"/>
      <c r="P792" s="156"/>
      <c r="Q792" s="156"/>
      <c r="R792" s="156"/>
      <c r="S792" s="156"/>
      <c r="T792" s="156"/>
      <c r="U792" s="157"/>
      <c r="V792" s="105"/>
      <c r="W792" s="156"/>
      <c r="X792" s="156"/>
      <c r="Y792" s="156"/>
      <c r="Z792" s="156"/>
      <c r="AA792" s="156"/>
      <c r="AB792" s="156"/>
      <c r="AC792" s="156"/>
      <c r="AD792" s="156"/>
      <c r="AE792" s="156"/>
      <c r="AF792" s="156"/>
      <c r="AG792" s="156"/>
      <c r="AH792" s="156"/>
      <c r="AI792" s="157"/>
      <c r="AJ792" s="105"/>
      <c r="AK792" s="105"/>
      <c r="AL792" s="105"/>
      <c r="AM792" s="105"/>
      <c r="AN792" s="157"/>
      <c r="AO792" s="105"/>
      <c r="AP792" s="105"/>
      <c r="AQ792" s="105"/>
      <c r="AR792" s="105"/>
      <c r="AS792" s="105"/>
      <c r="AT792" s="105"/>
      <c r="AU792" s="105"/>
      <c r="AV792" s="105"/>
      <c r="AW792" s="105"/>
      <c r="AX792" s="105"/>
      <c r="AY792" s="105"/>
      <c r="AZ792" s="105"/>
      <c r="BA792" s="105"/>
      <c r="BB792" s="105"/>
      <c r="BC792" s="105"/>
      <c r="BD792" s="105"/>
      <c r="BE792" s="105"/>
      <c r="BF792" s="105"/>
      <c r="BG792" s="105"/>
      <c r="BH792" s="105"/>
      <c r="BI792" s="105"/>
      <c r="BJ792" s="105"/>
      <c r="BK792" s="105"/>
      <c r="BL792" s="105"/>
      <c r="BM792" s="105"/>
      <c r="BN792" s="105"/>
      <c r="BO792" s="105"/>
      <c r="BP792" s="105"/>
      <c r="BQ792" s="105"/>
      <c r="BR792" s="105"/>
      <c r="BS792" s="105"/>
      <c r="BT792" s="105"/>
      <c r="BU792" s="105"/>
      <c r="BV792" s="105"/>
      <c r="BW792" s="105"/>
      <c r="BX792" s="105"/>
      <c r="BY792" s="105"/>
      <c r="BZ792" s="105"/>
      <c r="CA792" s="158"/>
      <c r="CB792" s="158"/>
      <c r="CC792" s="105" t="str">
        <f>IF($C792="","",AI792*$F$2)</f>
        <v/>
      </c>
      <c r="CD792" s="105" t="str">
        <f>IF($C792="","",U793*$F$2)</f>
        <v/>
      </c>
      <c r="CE792" s="158"/>
      <c r="CF792" s="105"/>
      <c r="CG792" s="156"/>
      <c r="CH792" s="156"/>
      <c r="CI792" s="156"/>
      <c r="CJ792" s="156"/>
      <c r="CK792" s="105"/>
      <c r="CL792" s="156"/>
      <c r="CM792" s="156"/>
      <c r="CN792" s="105"/>
    </row>
    <row r="793" ht="9.0" customHeight="1">
      <c r="A793" s="152">
        <f t="shared" si="22"/>
        <v>1</v>
      </c>
      <c r="B793" s="93"/>
      <c r="C793" s="99"/>
      <c r="D793" s="159"/>
      <c r="E793" s="160"/>
      <c r="F793" s="155"/>
      <c r="G793" s="105"/>
      <c r="H793" s="105"/>
      <c r="I793" s="156"/>
      <c r="J793" s="156"/>
      <c r="K793" s="156"/>
      <c r="L793" s="156"/>
      <c r="M793" s="156"/>
      <c r="N793" s="156"/>
      <c r="O793" s="156"/>
      <c r="P793" s="156"/>
      <c r="Q793" s="156"/>
      <c r="R793" s="156"/>
      <c r="S793" s="156"/>
      <c r="T793" s="156"/>
      <c r="U793" s="157"/>
      <c r="V793" s="105"/>
      <c r="W793" s="156"/>
      <c r="X793" s="156"/>
      <c r="Y793" s="156"/>
      <c r="Z793" s="156"/>
      <c r="AA793" s="156"/>
      <c r="AB793" s="156"/>
      <c r="AC793" s="156"/>
      <c r="AD793" s="156"/>
      <c r="AE793" s="156"/>
      <c r="AF793" s="156"/>
      <c r="AG793" s="156"/>
      <c r="AH793" s="156"/>
      <c r="AI793" s="157"/>
      <c r="AJ793" s="105"/>
      <c r="AK793" s="105"/>
      <c r="AL793" s="105"/>
      <c r="AM793" s="105"/>
      <c r="AN793" s="157"/>
      <c r="AO793" s="105"/>
      <c r="AP793" s="105"/>
      <c r="AQ793" s="105"/>
      <c r="AR793" s="105"/>
      <c r="AS793" s="105"/>
      <c r="AT793" s="105"/>
      <c r="AU793" s="105"/>
      <c r="AV793" s="105"/>
      <c r="AW793" s="105"/>
      <c r="AX793" s="105"/>
      <c r="AY793" s="105"/>
      <c r="AZ793" s="105"/>
      <c r="BA793" s="105"/>
      <c r="BB793" s="105"/>
      <c r="BC793" s="105"/>
      <c r="BD793" s="105"/>
      <c r="BE793" s="105"/>
      <c r="BF793" s="105"/>
      <c r="BG793" s="105"/>
      <c r="BH793" s="105"/>
      <c r="BI793" s="105"/>
      <c r="BJ793" s="105"/>
      <c r="BK793" s="105"/>
      <c r="BL793" s="105"/>
      <c r="BM793" s="105"/>
      <c r="BN793" s="105"/>
      <c r="BO793" s="105"/>
      <c r="BP793" s="105"/>
      <c r="BQ793" s="105"/>
      <c r="BR793" s="105"/>
      <c r="BS793" s="105"/>
      <c r="BT793" s="105"/>
      <c r="BU793" s="105"/>
      <c r="BV793" s="105"/>
      <c r="BW793" s="105"/>
      <c r="BX793" s="105"/>
      <c r="BY793" s="105"/>
      <c r="BZ793" s="105"/>
      <c r="CA793" s="158"/>
      <c r="CB793" s="158"/>
      <c r="CC793" s="158"/>
      <c r="CD793" s="158"/>
      <c r="CE793" s="158"/>
      <c r="CF793" s="105"/>
      <c r="CG793" s="156"/>
      <c r="CH793" s="156"/>
      <c r="CI793" s="156"/>
      <c r="CJ793" s="156"/>
      <c r="CK793" s="105"/>
      <c r="CL793" s="156"/>
      <c r="CM793" s="156"/>
      <c r="CN793" s="105"/>
    </row>
    <row r="794" ht="9.0" customHeight="1">
      <c r="A794" s="152">
        <f t="shared" si="22"/>
        <v>0</v>
      </c>
      <c r="B794" s="93"/>
      <c r="C794" s="99"/>
      <c r="D794" s="159"/>
      <c r="E794" s="160"/>
      <c r="F794" s="155"/>
      <c r="G794" s="105"/>
      <c r="H794" s="105"/>
      <c r="I794" s="156"/>
      <c r="J794" s="156"/>
      <c r="K794" s="156"/>
      <c r="L794" s="156"/>
      <c r="M794" s="156"/>
      <c r="N794" s="156"/>
      <c r="O794" s="156"/>
      <c r="P794" s="156"/>
      <c r="Q794" s="156"/>
      <c r="R794" s="156"/>
      <c r="S794" s="156"/>
      <c r="T794" s="156"/>
      <c r="U794" s="157"/>
      <c r="V794" s="105"/>
      <c r="W794" s="156"/>
      <c r="X794" s="156"/>
      <c r="Y794" s="156"/>
      <c r="Z794" s="156"/>
      <c r="AA794" s="156"/>
      <c r="AB794" s="156"/>
      <c r="AC794" s="156"/>
      <c r="AD794" s="156"/>
      <c r="AE794" s="156"/>
      <c r="AF794" s="156"/>
      <c r="AG794" s="156"/>
      <c r="AH794" s="156"/>
      <c r="AI794" s="157"/>
      <c r="AJ794" s="105"/>
      <c r="AK794" s="105"/>
      <c r="AL794" s="105"/>
      <c r="AM794" s="105"/>
      <c r="AN794" s="157"/>
      <c r="AO794" s="105"/>
      <c r="AP794" s="105"/>
      <c r="AQ794" s="105"/>
      <c r="AR794" s="105"/>
      <c r="AS794" s="105"/>
      <c r="AT794" s="105"/>
      <c r="AU794" s="105"/>
      <c r="AV794" s="105"/>
      <c r="AW794" s="105"/>
      <c r="AX794" s="105"/>
      <c r="AY794" s="105"/>
      <c r="AZ794" s="105"/>
      <c r="BA794" s="105"/>
      <c r="BB794" s="105"/>
      <c r="BC794" s="105"/>
      <c r="BD794" s="105"/>
      <c r="BE794" s="105"/>
      <c r="BF794" s="105"/>
      <c r="BG794" s="105"/>
      <c r="BH794" s="105"/>
      <c r="BI794" s="105"/>
      <c r="BJ794" s="105"/>
      <c r="BK794" s="105"/>
      <c r="BL794" s="105"/>
      <c r="BM794" s="105"/>
      <c r="BN794" s="105"/>
      <c r="BO794" s="105"/>
      <c r="BP794" s="105"/>
      <c r="BQ794" s="105"/>
      <c r="BR794" s="105"/>
      <c r="BS794" s="105"/>
      <c r="BT794" s="105"/>
      <c r="BU794" s="105"/>
      <c r="BV794" s="105"/>
      <c r="BW794" s="105"/>
      <c r="BX794" s="105"/>
      <c r="BY794" s="105"/>
      <c r="BZ794" s="105"/>
      <c r="CA794" s="158"/>
      <c r="CB794" s="158"/>
      <c r="CC794" s="105" t="str">
        <f>IF($C794="","",AI794*$F$2)</f>
        <v/>
      </c>
      <c r="CD794" s="105" t="str">
        <f>IF($C794="","",U795*$F$2)</f>
        <v/>
      </c>
      <c r="CE794" s="158"/>
      <c r="CF794" s="105"/>
      <c r="CG794" s="156"/>
      <c r="CH794" s="156"/>
      <c r="CI794" s="156"/>
      <c r="CJ794" s="156"/>
      <c r="CK794" s="105"/>
      <c r="CL794" s="156"/>
      <c r="CM794" s="156"/>
      <c r="CN794" s="105"/>
    </row>
    <row r="795" ht="9.0" customHeight="1">
      <c r="A795" s="152">
        <f t="shared" si="22"/>
        <v>0</v>
      </c>
      <c r="B795" s="93"/>
      <c r="C795" s="99"/>
      <c r="D795" s="159"/>
      <c r="E795" s="160"/>
      <c r="F795" s="155"/>
      <c r="G795" s="105"/>
      <c r="H795" s="105"/>
      <c r="I795" s="156"/>
      <c r="J795" s="156"/>
      <c r="K795" s="156"/>
      <c r="L795" s="156"/>
      <c r="M795" s="156"/>
      <c r="N795" s="156"/>
      <c r="O795" s="156"/>
      <c r="P795" s="156"/>
      <c r="Q795" s="156"/>
      <c r="R795" s="156"/>
      <c r="S795" s="156"/>
      <c r="T795" s="156"/>
      <c r="U795" s="157"/>
      <c r="V795" s="105"/>
      <c r="W795" s="156"/>
      <c r="X795" s="156"/>
      <c r="Y795" s="156"/>
      <c r="Z795" s="156"/>
      <c r="AA795" s="156"/>
      <c r="AB795" s="156"/>
      <c r="AC795" s="156"/>
      <c r="AD795" s="156"/>
      <c r="AE795" s="156"/>
      <c r="AF795" s="156"/>
      <c r="AG795" s="156"/>
      <c r="AH795" s="156"/>
      <c r="AI795" s="157"/>
      <c r="AJ795" s="105"/>
      <c r="AK795" s="105"/>
      <c r="AL795" s="105"/>
      <c r="AM795" s="105"/>
      <c r="AN795" s="157"/>
      <c r="AO795" s="105"/>
      <c r="AP795" s="105"/>
      <c r="AQ795" s="105"/>
      <c r="AR795" s="105"/>
      <c r="AS795" s="105"/>
      <c r="AT795" s="105"/>
      <c r="AU795" s="105"/>
      <c r="AV795" s="105"/>
      <c r="AW795" s="105"/>
      <c r="AX795" s="105"/>
      <c r="AY795" s="105"/>
      <c r="AZ795" s="105"/>
      <c r="BA795" s="105"/>
      <c r="BB795" s="105"/>
      <c r="BC795" s="105"/>
      <c r="BD795" s="105"/>
      <c r="BE795" s="105"/>
      <c r="BF795" s="105"/>
      <c r="BG795" s="105"/>
      <c r="BH795" s="105"/>
      <c r="BI795" s="105"/>
      <c r="BJ795" s="105"/>
      <c r="BK795" s="105"/>
      <c r="BL795" s="105"/>
      <c r="BM795" s="105"/>
      <c r="BN795" s="105"/>
      <c r="BO795" s="105"/>
      <c r="BP795" s="105"/>
      <c r="BQ795" s="105"/>
      <c r="BR795" s="105"/>
      <c r="BS795" s="105"/>
      <c r="BT795" s="105"/>
      <c r="BU795" s="105"/>
      <c r="BV795" s="105"/>
      <c r="BW795" s="105"/>
      <c r="BX795" s="105"/>
      <c r="BY795" s="105"/>
      <c r="BZ795" s="105"/>
      <c r="CA795" s="158"/>
      <c r="CB795" s="158"/>
      <c r="CC795" s="158"/>
      <c r="CD795" s="158"/>
      <c r="CE795" s="158"/>
      <c r="CF795" s="105"/>
      <c r="CG795" s="156"/>
      <c r="CH795" s="156"/>
      <c r="CI795" s="156"/>
      <c r="CJ795" s="156"/>
      <c r="CK795" s="105"/>
      <c r="CL795" s="156"/>
      <c r="CM795" s="156"/>
      <c r="CN795" s="105"/>
    </row>
    <row r="796" ht="9.0" customHeight="1">
      <c r="A796" s="152">
        <f t="shared" si="22"/>
        <v>1</v>
      </c>
      <c r="B796" s="93"/>
      <c r="C796" s="99"/>
      <c r="D796" s="159"/>
      <c r="E796" s="160"/>
      <c r="F796" s="155"/>
      <c r="G796" s="105"/>
      <c r="H796" s="105"/>
      <c r="I796" s="156"/>
      <c r="J796" s="156"/>
      <c r="K796" s="156"/>
      <c r="L796" s="156"/>
      <c r="M796" s="156"/>
      <c r="N796" s="156"/>
      <c r="O796" s="156"/>
      <c r="P796" s="156"/>
      <c r="Q796" s="156"/>
      <c r="R796" s="156"/>
      <c r="S796" s="156"/>
      <c r="T796" s="156"/>
      <c r="U796" s="157"/>
      <c r="V796" s="105"/>
      <c r="W796" s="156"/>
      <c r="X796" s="156"/>
      <c r="Y796" s="156"/>
      <c r="Z796" s="156"/>
      <c r="AA796" s="156"/>
      <c r="AB796" s="156"/>
      <c r="AC796" s="156"/>
      <c r="AD796" s="156"/>
      <c r="AE796" s="156"/>
      <c r="AF796" s="156"/>
      <c r="AG796" s="156"/>
      <c r="AH796" s="156"/>
      <c r="AI796" s="157"/>
      <c r="AJ796" s="105"/>
      <c r="AK796" s="105"/>
      <c r="AL796" s="105"/>
      <c r="AM796" s="105"/>
      <c r="AN796" s="157"/>
      <c r="AO796" s="105"/>
      <c r="AP796" s="105"/>
      <c r="AQ796" s="105"/>
      <c r="AR796" s="105"/>
      <c r="AS796" s="105"/>
      <c r="AT796" s="105"/>
      <c r="AU796" s="105"/>
      <c r="AV796" s="105"/>
      <c r="AW796" s="105"/>
      <c r="AX796" s="105"/>
      <c r="AY796" s="105"/>
      <c r="AZ796" s="105"/>
      <c r="BA796" s="105"/>
      <c r="BB796" s="105"/>
      <c r="BC796" s="105"/>
      <c r="BD796" s="105"/>
      <c r="BE796" s="105"/>
      <c r="BF796" s="105"/>
      <c r="BG796" s="105"/>
      <c r="BH796" s="105"/>
      <c r="BI796" s="105"/>
      <c r="BJ796" s="105"/>
      <c r="BK796" s="105"/>
      <c r="BL796" s="105"/>
      <c r="BM796" s="105"/>
      <c r="BN796" s="105"/>
      <c r="BO796" s="105"/>
      <c r="BP796" s="105"/>
      <c r="BQ796" s="105"/>
      <c r="BR796" s="105"/>
      <c r="BS796" s="105"/>
      <c r="BT796" s="105"/>
      <c r="BU796" s="105"/>
      <c r="BV796" s="105"/>
      <c r="BW796" s="105"/>
      <c r="BX796" s="105"/>
      <c r="BY796" s="105"/>
      <c r="BZ796" s="105"/>
      <c r="CA796" s="158"/>
      <c r="CB796" s="158"/>
      <c r="CC796" s="105" t="str">
        <f>IF($C796="","",AI796*$F$2)</f>
        <v/>
      </c>
      <c r="CD796" s="105" t="str">
        <f>IF($C796="","",U797*$F$2)</f>
        <v/>
      </c>
      <c r="CE796" s="158"/>
      <c r="CF796" s="105"/>
      <c r="CG796" s="156"/>
      <c r="CH796" s="156"/>
      <c r="CI796" s="156"/>
      <c r="CJ796" s="156"/>
      <c r="CK796" s="105"/>
      <c r="CL796" s="156"/>
      <c r="CM796" s="156"/>
      <c r="CN796" s="105"/>
    </row>
    <row r="797" ht="9.0" customHeight="1">
      <c r="A797" s="152">
        <f t="shared" si="22"/>
        <v>1</v>
      </c>
      <c r="B797" s="93"/>
      <c r="C797" s="99"/>
      <c r="D797" s="159"/>
      <c r="E797" s="160"/>
      <c r="F797" s="155"/>
      <c r="G797" s="105"/>
      <c r="H797" s="105"/>
      <c r="I797" s="156"/>
      <c r="J797" s="156"/>
      <c r="K797" s="156"/>
      <c r="L797" s="156"/>
      <c r="M797" s="156"/>
      <c r="N797" s="156"/>
      <c r="O797" s="156"/>
      <c r="P797" s="156"/>
      <c r="Q797" s="156"/>
      <c r="R797" s="156"/>
      <c r="S797" s="156"/>
      <c r="T797" s="156"/>
      <c r="U797" s="157"/>
      <c r="V797" s="105"/>
      <c r="W797" s="156"/>
      <c r="X797" s="156"/>
      <c r="Y797" s="156"/>
      <c r="Z797" s="156"/>
      <c r="AA797" s="156"/>
      <c r="AB797" s="156"/>
      <c r="AC797" s="156"/>
      <c r="AD797" s="156"/>
      <c r="AE797" s="156"/>
      <c r="AF797" s="156"/>
      <c r="AG797" s="156"/>
      <c r="AH797" s="156"/>
      <c r="AI797" s="157"/>
      <c r="AJ797" s="105"/>
      <c r="AK797" s="105"/>
      <c r="AL797" s="105"/>
      <c r="AM797" s="105"/>
      <c r="AN797" s="157"/>
      <c r="AO797" s="105"/>
      <c r="AP797" s="105"/>
      <c r="AQ797" s="105"/>
      <c r="AR797" s="105"/>
      <c r="AS797" s="105"/>
      <c r="AT797" s="105"/>
      <c r="AU797" s="105"/>
      <c r="AV797" s="105"/>
      <c r="AW797" s="105"/>
      <c r="AX797" s="105"/>
      <c r="AY797" s="105"/>
      <c r="AZ797" s="105"/>
      <c r="BA797" s="105"/>
      <c r="BB797" s="105"/>
      <c r="BC797" s="105"/>
      <c r="BD797" s="105"/>
      <c r="BE797" s="105"/>
      <c r="BF797" s="105"/>
      <c r="BG797" s="105"/>
      <c r="BH797" s="105"/>
      <c r="BI797" s="105"/>
      <c r="BJ797" s="105"/>
      <c r="BK797" s="105"/>
      <c r="BL797" s="105"/>
      <c r="BM797" s="105"/>
      <c r="BN797" s="105"/>
      <c r="BO797" s="105"/>
      <c r="BP797" s="105"/>
      <c r="BQ797" s="105"/>
      <c r="BR797" s="105"/>
      <c r="BS797" s="105"/>
      <c r="BT797" s="105"/>
      <c r="BU797" s="105"/>
      <c r="BV797" s="105"/>
      <c r="BW797" s="105"/>
      <c r="BX797" s="105"/>
      <c r="BY797" s="105"/>
      <c r="BZ797" s="105"/>
      <c r="CA797" s="158"/>
      <c r="CB797" s="158"/>
      <c r="CC797" s="158"/>
      <c r="CD797" s="158"/>
      <c r="CE797" s="158"/>
      <c r="CF797" s="105"/>
      <c r="CG797" s="156"/>
      <c r="CH797" s="156"/>
      <c r="CI797" s="156"/>
      <c r="CJ797" s="156"/>
      <c r="CK797" s="105"/>
      <c r="CL797" s="156"/>
      <c r="CM797" s="156"/>
      <c r="CN797" s="105"/>
    </row>
    <row r="798" ht="9.0" customHeight="1">
      <c r="A798" s="152">
        <f t="shared" si="22"/>
        <v>0</v>
      </c>
      <c r="B798" s="93"/>
      <c r="C798" s="99"/>
      <c r="D798" s="159"/>
      <c r="E798" s="160"/>
      <c r="F798" s="155"/>
      <c r="G798" s="105"/>
      <c r="H798" s="105"/>
      <c r="I798" s="156"/>
      <c r="J798" s="156"/>
      <c r="K798" s="156"/>
      <c r="L798" s="156"/>
      <c r="M798" s="156"/>
      <c r="N798" s="156"/>
      <c r="O798" s="156"/>
      <c r="P798" s="156"/>
      <c r="Q798" s="156"/>
      <c r="R798" s="156"/>
      <c r="S798" s="156"/>
      <c r="T798" s="156"/>
      <c r="U798" s="157"/>
      <c r="V798" s="105"/>
      <c r="W798" s="156"/>
      <c r="X798" s="156"/>
      <c r="Y798" s="156"/>
      <c r="Z798" s="156"/>
      <c r="AA798" s="156"/>
      <c r="AB798" s="156"/>
      <c r="AC798" s="156"/>
      <c r="AD798" s="156"/>
      <c r="AE798" s="156"/>
      <c r="AF798" s="156"/>
      <c r="AG798" s="156"/>
      <c r="AH798" s="156"/>
      <c r="AI798" s="157"/>
      <c r="AJ798" s="105"/>
      <c r="AK798" s="105"/>
      <c r="AL798" s="105"/>
      <c r="AM798" s="105"/>
      <c r="AN798" s="157"/>
      <c r="AO798" s="105"/>
      <c r="AP798" s="105"/>
      <c r="AQ798" s="105"/>
      <c r="AR798" s="105"/>
      <c r="AS798" s="105"/>
      <c r="AT798" s="105"/>
      <c r="AU798" s="105"/>
      <c r="AV798" s="105"/>
      <c r="AW798" s="105"/>
      <c r="AX798" s="105"/>
      <c r="AY798" s="105"/>
      <c r="AZ798" s="105"/>
      <c r="BA798" s="105"/>
      <c r="BB798" s="105"/>
      <c r="BC798" s="105"/>
      <c r="BD798" s="105"/>
      <c r="BE798" s="105"/>
      <c r="BF798" s="105"/>
      <c r="BG798" s="105"/>
      <c r="BH798" s="105"/>
      <c r="BI798" s="105"/>
      <c r="BJ798" s="105"/>
      <c r="BK798" s="105"/>
      <c r="BL798" s="105"/>
      <c r="BM798" s="105"/>
      <c r="BN798" s="105"/>
      <c r="BO798" s="105"/>
      <c r="BP798" s="105"/>
      <c r="BQ798" s="105"/>
      <c r="BR798" s="105"/>
      <c r="BS798" s="105"/>
      <c r="BT798" s="105"/>
      <c r="BU798" s="105"/>
      <c r="BV798" s="105"/>
      <c r="BW798" s="105"/>
      <c r="BX798" s="105"/>
      <c r="BY798" s="105"/>
      <c r="BZ798" s="105"/>
      <c r="CA798" s="158"/>
      <c r="CB798" s="158"/>
      <c r="CC798" s="105" t="str">
        <f>IF($C798="","",AI798*$F$2)</f>
        <v/>
      </c>
      <c r="CD798" s="105" t="str">
        <f>IF($C798="","",U799*$F$2)</f>
        <v/>
      </c>
      <c r="CE798" s="158"/>
      <c r="CF798" s="105"/>
      <c r="CG798" s="156"/>
      <c r="CH798" s="156"/>
      <c r="CI798" s="156"/>
      <c r="CJ798" s="156"/>
      <c r="CK798" s="105"/>
      <c r="CL798" s="156"/>
      <c r="CM798" s="156"/>
      <c r="CN798" s="105"/>
    </row>
    <row r="799" ht="9.0" customHeight="1">
      <c r="A799" s="152">
        <f t="shared" si="22"/>
        <v>0</v>
      </c>
      <c r="B799" s="93"/>
      <c r="C799" s="99"/>
      <c r="D799" s="159"/>
      <c r="E799" s="160"/>
      <c r="F799" s="155"/>
      <c r="G799" s="105"/>
      <c r="H799" s="105"/>
      <c r="I799" s="156"/>
      <c r="J799" s="156"/>
      <c r="K799" s="156"/>
      <c r="L799" s="156"/>
      <c r="M799" s="156"/>
      <c r="N799" s="156"/>
      <c r="O799" s="156"/>
      <c r="P799" s="156"/>
      <c r="Q799" s="156"/>
      <c r="R799" s="156"/>
      <c r="S799" s="156"/>
      <c r="T799" s="156"/>
      <c r="U799" s="157"/>
      <c r="V799" s="105"/>
      <c r="W799" s="156"/>
      <c r="X799" s="156"/>
      <c r="Y799" s="156"/>
      <c r="Z799" s="156"/>
      <c r="AA799" s="156"/>
      <c r="AB799" s="156"/>
      <c r="AC799" s="156"/>
      <c r="AD799" s="156"/>
      <c r="AE799" s="156"/>
      <c r="AF799" s="156"/>
      <c r="AG799" s="156"/>
      <c r="AH799" s="156"/>
      <c r="AI799" s="157"/>
      <c r="AJ799" s="105"/>
      <c r="AK799" s="105"/>
      <c r="AL799" s="105"/>
      <c r="AM799" s="105"/>
      <c r="AN799" s="157"/>
      <c r="AO799" s="105"/>
      <c r="AP799" s="105"/>
      <c r="AQ799" s="105"/>
      <c r="AR799" s="105"/>
      <c r="AS799" s="105"/>
      <c r="AT799" s="105"/>
      <c r="AU799" s="105"/>
      <c r="AV799" s="105"/>
      <c r="AW799" s="105"/>
      <c r="AX799" s="105"/>
      <c r="AY799" s="105"/>
      <c r="AZ799" s="105"/>
      <c r="BA799" s="105"/>
      <c r="BB799" s="105"/>
      <c r="BC799" s="105"/>
      <c r="BD799" s="105"/>
      <c r="BE799" s="105"/>
      <c r="BF799" s="105"/>
      <c r="BG799" s="105"/>
      <c r="BH799" s="105"/>
      <c r="BI799" s="105"/>
      <c r="BJ799" s="105"/>
      <c r="BK799" s="105"/>
      <c r="BL799" s="105"/>
      <c r="BM799" s="105"/>
      <c r="BN799" s="105"/>
      <c r="BO799" s="105"/>
      <c r="BP799" s="105"/>
      <c r="BQ799" s="105"/>
      <c r="BR799" s="105"/>
      <c r="BS799" s="105"/>
      <c r="BT799" s="105"/>
      <c r="BU799" s="105"/>
      <c r="BV799" s="105"/>
      <c r="BW799" s="105"/>
      <c r="BX799" s="105"/>
      <c r="BY799" s="105"/>
      <c r="BZ799" s="105"/>
      <c r="CA799" s="158"/>
      <c r="CB799" s="158"/>
      <c r="CC799" s="158"/>
      <c r="CD799" s="158"/>
      <c r="CE799" s="158"/>
      <c r="CF799" s="105"/>
      <c r="CG799" s="156"/>
      <c r="CH799" s="156"/>
      <c r="CI799" s="156"/>
      <c r="CJ799" s="156"/>
      <c r="CK799" s="105"/>
      <c r="CL799" s="156"/>
      <c r="CM799" s="156"/>
      <c r="CN799" s="105"/>
    </row>
    <row r="800" ht="9.0" customHeight="1">
      <c r="A800" s="152">
        <f t="shared" si="22"/>
        <v>1</v>
      </c>
      <c r="B800" s="93"/>
      <c r="C800" s="99"/>
      <c r="D800" s="159"/>
      <c r="E800" s="160"/>
      <c r="F800" s="155"/>
      <c r="G800" s="105"/>
      <c r="H800" s="105"/>
      <c r="I800" s="156"/>
      <c r="J800" s="156"/>
      <c r="K800" s="156"/>
      <c r="L800" s="156"/>
      <c r="M800" s="156"/>
      <c r="N800" s="156"/>
      <c r="O800" s="156"/>
      <c r="P800" s="156"/>
      <c r="Q800" s="156"/>
      <c r="R800" s="156"/>
      <c r="S800" s="156"/>
      <c r="T800" s="156"/>
      <c r="U800" s="157"/>
      <c r="V800" s="105"/>
      <c r="W800" s="156"/>
      <c r="X800" s="156"/>
      <c r="Y800" s="156"/>
      <c r="Z800" s="156"/>
      <c r="AA800" s="156"/>
      <c r="AB800" s="156"/>
      <c r="AC800" s="156"/>
      <c r="AD800" s="156"/>
      <c r="AE800" s="156"/>
      <c r="AF800" s="156"/>
      <c r="AG800" s="156"/>
      <c r="AH800" s="156"/>
      <c r="AI800" s="157"/>
      <c r="AJ800" s="105"/>
      <c r="AK800" s="105"/>
      <c r="AL800" s="105"/>
      <c r="AM800" s="105"/>
      <c r="AN800" s="157"/>
      <c r="AO800" s="105"/>
      <c r="AP800" s="105"/>
      <c r="AQ800" s="105"/>
      <c r="AR800" s="105"/>
      <c r="AS800" s="105"/>
      <c r="AT800" s="105"/>
      <c r="AU800" s="105"/>
      <c r="AV800" s="105"/>
      <c r="AW800" s="105"/>
      <c r="AX800" s="105"/>
      <c r="AY800" s="105"/>
      <c r="AZ800" s="105"/>
      <c r="BA800" s="105"/>
      <c r="BB800" s="105"/>
      <c r="BC800" s="105"/>
      <c r="BD800" s="105"/>
      <c r="BE800" s="105"/>
      <c r="BF800" s="105"/>
      <c r="BG800" s="105"/>
      <c r="BH800" s="105"/>
      <c r="BI800" s="105"/>
      <c r="BJ800" s="105"/>
      <c r="BK800" s="105"/>
      <c r="BL800" s="105"/>
      <c r="BM800" s="105"/>
      <c r="BN800" s="105"/>
      <c r="BO800" s="105"/>
      <c r="BP800" s="105"/>
      <c r="BQ800" s="105"/>
      <c r="BR800" s="105"/>
      <c r="BS800" s="105"/>
      <c r="BT800" s="105"/>
      <c r="BU800" s="105"/>
      <c r="BV800" s="105"/>
      <c r="BW800" s="105"/>
      <c r="BX800" s="105"/>
      <c r="BY800" s="105"/>
      <c r="BZ800" s="105"/>
      <c r="CA800" s="158"/>
      <c r="CB800" s="158"/>
      <c r="CC800" s="105" t="str">
        <f>IF($C800="","",AI800*$F$2)</f>
        <v/>
      </c>
      <c r="CD800" s="105" t="str">
        <f>IF($C800="","",U801*$F$2)</f>
        <v/>
      </c>
      <c r="CE800" s="158"/>
      <c r="CF800" s="105"/>
      <c r="CG800" s="156"/>
      <c r="CH800" s="156"/>
      <c r="CI800" s="156"/>
      <c r="CJ800" s="156"/>
      <c r="CK800" s="105"/>
      <c r="CL800" s="156"/>
      <c r="CM800" s="156"/>
      <c r="CN800" s="105"/>
    </row>
    <row r="801" ht="9.0" customHeight="1">
      <c r="A801" s="152">
        <f t="shared" si="22"/>
        <v>1</v>
      </c>
      <c r="B801" s="93"/>
      <c r="C801" s="99"/>
      <c r="D801" s="159"/>
      <c r="E801" s="160"/>
      <c r="F801" s="155"/>
      <c r="G801" s="105"/>
      <c r="H801" s="105"/>
      <c r="I801" s="156"/>
      <c r="J801" s="156"/>
      <c r="K801" s="156"/>
      <c r="L801" s="156"/>
      <c r="M801" s="156"/>
      <c r="N801" s="156"/>
      <c r="O801" s="156"/>
      <c r="P801" s="156"/>
      <c r="Q801" s="156"/>
      <c r="R801" s="156"/>
      <c r="S801" s="156"/>
      <c r="T801" s="156"/>
      <c r="U801" s="157"/>
      <c r="V801" s="105"/>
      <c r="W801" s="156"/>
      <c r="X801" s="156"/>
      <c r="Y801" s="156"/>
      <c r="Z801" s="156"/>
      <c r="AA801" s="156"/>
      <c r="AB801" s="156"/>
      <c r="AC801" s="156"/>
      <c r="AD801" s="156"/>
      <c r="AE801" s="156"/>
      <c r="AF801" s="156"/>
      <c r="AG801" s="156"/>
      <c r="AH801" s="156"/>
      <c r="AI801" s="157"/>
      <c r="AJ801" s="105"/>
      <c r="AK801" s="105"/>
      <c r="AL801" s="105"/>
      <c r="AM801" s="105"/>
      <c r="AN801" s="157"/>
      <c r="AO801" s="105"/>
      <c r="AP801" s="105"/>
      <c r="AQ801" s="105"/>
      <c r="AR801" s="105"/>
      <c r="AS801" s="105"/>
      <c r="AT801" s="105"/>
      <c r="AU801" s="105"/>
      <c r="AV801" s="105"/>
      <c r="AW801" s="105"/>
      <c r="AX801" s="105"/>
      <c r="AY801" s="105"/>
      <c r="AZ801" s="105"/>
      <c r="BA801" s="105"/>
      <c r="BB801" s="105"/>
      <c r="BC801" s="105"/>
      <c r="BD801" s="105"/>
      <c r="BE801" s="105"/>
      <c r="BF801" s="105"/>
      <c r="BG801" s="105"/>
      <c r="BH801" s="105"/>
      <c r="BI801" s="105"/>
      <c r="BJ801" s="105"/>
      <c r="BK801" s="105"/>
      <c r="BL801" s="105"/>
      <c r="BM801" s="105"/>
      <c r="BN801" s="105"/>
      <c r="BO801" s="105"/>
      <c r="BP801" s="105"/>
      <c r="BQ801" s="105"/>
      <c r="BR801" s="105"/>
      <c r="BS801" s="105"/>
      <c r="BT801" s="105"/>
      <c r="BU801" s="105"/>
      <c r="BV801" s="105"/>
      <c r="BW801" s="105"/>
      <c r="BX801" s="105"/>
      <c r="BY801" s="105"/>
      <c r="BZ801" s="105"/>
      <c r="CA801" s="158"/>
      <c r="CB801" s="158"/>
      <c r="CC801" s="158"/>
      <c r="CD801" s="158"/>
      <c r="CE801" s="158"/>
      <c r="CF801" s="105"/>
      <c r="CG801" s="156"/>
      <c r="CH801" s="156"/>
      <c r="CI801" s="156"/>
      <c r="CJ801" s="156"/>
      <c r="CK801" s="105"/>
      <c r="CL801" s="156"/>
      <c r="CM801" s="156"/>
      <c r="CN801" s="105"/>
    </row>
    <row r="802" ht="9.0" customHeight="1">
      <c r="A802" s="152">
        <f t="shared" si="22"/>
        <v>0</v>
      </c>
      <c r="B802" s="93"/>
      <c r="C802" s="99"/>
      <c r="D802" s="159"/>
      <c r="E802" s="160"/>
      <c r="F802" s="155"/>
      <c r="G802" s="105"/>
      <c r="H802" s="105"/>
      <c r="I802" s="156"/>
      <c r="J802" s="156"/>
      <c r="K802" s="156"/>
      <c r="L802" s="156"/>
      <c r="M802" s="156"/>
      <c r="N802" s="156"/>
      <c r="O802" s="156"/>
      <c r="P802" s="156"/>
      <c r="Q802" s="156"/>
      <c r="R802" s="156"/>
      <c r="S802" s="156"/>
      <c r="T802" s="156"/>
      <c r="U802" s="157"/>
      <c r="V802" s="105"/>
      <c r="W802" s="156"/>
      <c r="X802" s="156"/>
      <c r="Y802" s="156"/>
      <c r="Z802" s="156"/>
      <c r="AA802" s="156"/>
      <c r="AB802" s="156"/>
      <c r="AC802" s="156"/>
      <c r="AD802" s="156"/>
      <c r="AE802" s="156"/>
      <c r="AF802" s="156"/>
      <c r="AG802" s="156"/>
      <c r="AH802" s="156"/>
      <c r="AI802" s="157"/>
      <c r="AJ802" s="105"/>
      <c r="AK802" s="105"/>
      <c r="AL802" s="105"/>
      <c r="AM802" s="105"/>
      <c r="AN802" s="157"/>
      <c r="AO802" s="105"/>
      <c r="AP802" s="105"/>
      <c r="AQ802" s="105"/>
      <c r="AR802" s="105"/>
      <c r="AS802" s="105"/>
      <c r="AT802" s="105"/>
      <c r="AU802" s="105"/>
      <c r="AV802" s="105"/>
      <c r="AW802" s="105"/>
      <c r="AX802" s="105"/>
      <c r="AY802" s="105"/>
      <c r="AZ802" s="105"/>
      <c r="BA802" s="105"/>
      <c r="BB802" s="105"/>
      <c r="BC802" s="105"/>
      <c r="BD802" s="105"/>
      <c r="BE802" s="105"/>
      <c r="BF802" s="105"/>
      <c r="BG802" s="105"/>
      <c r="BH802" s="105"/>
      <c r="BI802" s="105"/>
      <c r="BJ802" s="105"/>
      <c r="BK802" s="105"/>
      <c r="BL802" s="105"/>
      <c r="BM802" s="105"/>
      <c r="BN802" s="105"/>
      <c r="BO802" s="105"/>
      <c r="BP802" s="105"/>
      <c r="BQ802" s="105"/>
      <c r="BR802" s="105"/>
      <c r="BS802" s="105"/>
      <c r="BT802" s="105"/>
      <c r="BU802" s="105"/>
      <c r="BV802" s="105"/>
      <c r="BW802" s="105"/>
      <c r="BX802" s="105"/>
      <c r="BY802" s="105"/>
      <c r="BZ802" s="105"/>
      <c r="CA802" s="158"/>
      <c r="CB802" s="158"/>
      <c r="CC802" s="105" t="str">
        <f>IF($C802="","",AI802*$F$2)</f>
        <v/>
      </c>
      <c r="CD802" s="105" t="str">
        <f>IF($C802="","",U803*$F$2)</f>
        <v/>
      </c>
      <c r="CE802" s="158"/>
      <c r="CF802" s="105"/>
      <c r="CG802" s="156"/>
      <c r="CH802" s="156"/>
      <c r="CI802" s="156"/>
      <c r="CJ802" s="156"/>
      <c r="CK802" s="105"/>
      <c r="CL802" s="156"/>
      <c r="CM802" s="156"/>
      <c r="CN802" s="105"/>
    </row>
    <row r="803" ht="9.0" customHeight="1">
      <c r="A803" s="152">
        <f t="shared" si="22"/>
        <v>0</v>
      </c>
      <c r="B803" s="93"/>
      <c r="C803" s="99"/>
      <c r="D803" s="159"/>
      <c r="E803" s="160"/>
      <c r="F803" s="155"/>
      <c r="G803" s="105"/>
      <c r="H803" s="105"/>
      <c r="I803" s="156"/>
      <c r="J803" s="156"/>
      <c r="K803" s="156"/>
      <c r="L803" s="156"/>
      <c r="M803" s="156"/>
      <c r="N803" s="156"/>
      <c r="O803" s="156"/>
      <c r="P803" s="156"/>
      <c r="Q803" s="156"/>
      <c r="R803" s="156"/>
      <c r="S803" s="156"/>
      <c r="T803" s="156"/>
      <c r="U803" s="157"/>
      <c r="V803" s="105"/>
      <c r="W803" s="156"/>
      <c r="X803" s="156"/>
      <c r="Y803" s="156"/>
      <c r="Z803" s="156"/>
      <c r="AA803" s="156"/>
      <c r="AB803" s="156"/>
      <c r="AC803" s="156"/>
      <c r="AD803" s="156"/>
      <c r="AE803" s="156"/>
      <c r="AF803" s="156"/>
      <c r="AG803" s="156"/>
      <c r="AH803" s="156"/>
      <c r="AI803" s="157"/>
      <c r="AJ803" s="105"/>
      <c r="AK803" s="105"/>
      <c r="AL803" s="105"/>
      <c r="AM803" s="105"/>
      <c r="AN803" s="157"/>
      <c r="AO803" s="105"/>
      <c r="AP803" s="105"/>
      <c r="AQ803" s="105"/>
      <c r="AR803" s="105"/>
      <c r="AS803" s="105"/>
      <c r="AT803" s="105"/>
      <c r="AU803" s="105"/>
      <c r="AV803" s="105"/>
      <c r="AW803" s="105"/>
      <c r="AX803" s="105"/>
      <c r="AY803" s="105"/>
      <c r="AZ803" s="105"/>
      <c r="BA803" s="105"/>
      <c r="BB803" s="105"/>
      <c r="BC803" s="105"/>
      <c r="BD803" s="105"/>
      <c r="BE803" s="105"/>
      <c r="BF803" s="105"/>
      <c r="BG803" s="105"/>
      <c r="BH803" s="105"/>
      <c r="BI803" s="105"/>
      <c r="BJ803" s="105"/>
      <c r="BK803" s="105"/>
      <c r="BL803" s="105"/>
      <c r="BM803" s="105"/>
      <c r="BN803" s="105"/>
      <c r="BO803" s="105"/>
      <c r="BP803" s="105"/>
      <c r="BQ803" s="105"/>
      <c r="BR803" s="105"/>
      <c r="BS803" s="105"/>
      <c r="BT803" s="105"/>
      <c r="BU803" s="105"/>
      <c r="BV803" s="105"/>
      <c r="BW803" s="105"/>
      <c r="BX803" s="105"/>
      <c r="BY803" s="105"/>
      <c r="BZ803" s="105"/>
      <c r="CA803" s="158"/>
      <c r="CB803" s="158"/>
      <c r="CC803" s="158"/>
      <c r="CD803" s="158"/>
      <c r="CE803" s="158"/>
      <c r="CF803" s="105"/>
      <c r="CG803" s="156"/>
      <c r="CH803" s="156"/>
      <c r="CI803" s="156"/>
      <c r="CJ803" s="156"/>
      <c r="CK803" s="105"/>
      <c r="CL803" s="156"/>
      <c r="CM803" s="156"/>
      <c r="CN803" s="105"/>
    </row>
    <row r="804" ht="9.0" customHeight="1">
      <c r="A804" s="152">
        <f t="shared" si="22"/>
        <v>1</v>
      </c>
      <c r="B804" s="93"/>
      <c r="C804" s="99"/>
      <c r="D804" s="159"/>
      <c r="E804" s="160"/>
      <c r="F804" s="155"/>
      <c r="G804" s="105"/>
      <c r="H804" s="105"/>
      <c r="I804" s="156"/>
      <c r="J804" s="156"/>
      <c r="K804" s="156"/>
      <c r="L804" s="156"/>
      <c r="M804" s="156"/>
      <c r="N804" s="156"/>
      <c r="O804" s="156"/>
      <c r="P804" s="156"/>
      <c r="Q804" s="156"/>
      <c r="R804" s="156"/>
      <c r="S804" s="156"/>
      <c r="T804" s="156"/>
      <c r="U804" s="157"/>
      <c r="V804" s="105"/>
      <c r="W804" s="156"/>
      <c r="X804" s="156"/>
      <c r="Y804" s="156"/>
      <c r="Z804" s="156"/>
      <c r="AA804" s="156"/>
      <c r="AB804" s="156"/>
      <c r="AC804" s="156"/>
      <c r="AD804" s="156"/>
      <c r="AE804" s="156"/>
      <c r="AF804" s="156"/>
      <c r="AG804" s="156"/>
      <c r="AH804" s="156"/>
      <c r="AI804" s="157"/>
      <c r="AJ804" s="105"/>
      <c r="AK804" s="105"/>
      <c r="AL804" s="105"/>
      <c r="AM804" s="105"/>
      <c r="AN804" s="157"/>
      <c r="AO804" s="105"/>
      <c r="AP804" s="105"/>
      <c r="AQ804" s="105"/>
      <c r="AR804" s="105"/>
      <c r="AS804" s="105"/>
      <c r="AT804" s="105"/>
      <c r="AU804" s="105"/>
      <c r="AV804" s="105"/>
      <c r="AW804" s="105"/>
      <c r="AX804" s="105"/>
      <c r="AY804" s="105"/>
      <c r="AZ804" s="105"/>
      <c r="BA804" s="105"/>
      <c r="BB804" s="105"/>
      <c r="BC804" s="105"/>
      <c r="BD804" s="105"/>
      <c r="BE804" s="105"/>
      <c r="BF804" s="105"/>
      <c r="BG804" s="105"/>
      <c r="BH804" s="105"/>
      <c r="BI804" s="105"/>
      <c r="BJ804" s="105"/>
      <c r="BK804" s="105"/>
      <c r="BL804" s="105"/>
      <c r="BM804" s="105"/>
      <c r="BN804" s="105"/>
      <c r="BO804" s="105"/>
      <c r="BP804" s="105"/>
      <c r="BQ804" s="105"/>
      <c r="BR804" s="105"/>
      <c r="BS804" s="105"/>
      <c r="BT804" s="105"/>
      <c r="BU804" s="105"/>
      <c r="BV804" s="105"/>
      <c r="BW804" s="105"/>
      <c r="BX804" s="105"/>
      <c r="BY804" s="105"/>
      <c r="BZ804" s="105"/>
      <c r="CA804" s="158"/>
      <c r="CB804" s="158"/>
      <c r="CC804" s="105" t="str">
        <f>IF($C804="","",AI804*$F$2)</f>
        <v/>
      </c>
      <c r="CD804" s="105" t="str">
        <f>IF($C804="","",U805*$F$2)</f>
        <v/>
      </c>
      <c r="CE804" s="158"/>
      <c r="CF804" s="105"/>
      <c r="CG804" s="156"/>
      <c r="CH804" s="156"/>
      <c r="CI804" s="156"/>
      <c r="CJ804" s="156"/>
      <c r="CK804" s="105"/>
      <c r="CL804" s="156"/>
      <c r="CM804" s="156"/>
      <c r="CN804" s="105"/>
    </row>
    <row r="805" ht="9.0" customHeight="1">
      <c r="A805" s="152">
        <f t="shared" si="22"/>
        <v>1</v>
      </c>
      <c r="B805" s="93"/>
      <c r="C805" s="99"/>
      <c r="D805" s="159"/>
      <c r="E805" s="160"/>
      <c r="F805" s="155"/>
      <c r="G805" s="105"/>
      <c r="H805" s="105"/>
      <c r="I805" s="156"/>
      <c r="J805" s="156"/>
      <c r="K805" s="156"/>
      <c r="L805" s="156"/>
      <c r="M805" s="156"/>
      <c r="N805" s="156"/>
      <c r="O805" s="156"/>
      <c r="P805" s="156"/>
      <c r="Q805" s="156"/>
      <c r="R805" s="156"/>
      <c r="S805" s="156"/>
      <c r="T805" s="156"/>
      <c r="U805" s="157"/>
      <c r="V805" s="105"/>
      <c r="W805" s="156"/>
      <c r="X805" s="156"/>
      <c r="Y805" s="156"/>
      <c r="Z805" s="156"/>
      <c r="AA805" s="156"/>
      <c r="AB805" s="156"/>
      <c r="AC805" s="156"/>
      <c r="AD805" s="156"/>
      <c r="AE805" s="156"/>
      <c r="AF805" s="156"/>
      <c r="AG805" s="156"/>
      <c r="AH805" s="156"/>
      <c r="AI805" s="157"/>
      <c r="AJ805" s="105"/>
      <c r="AK805" s="105"/>
      <c r="AL805" s="105"/>
      <c r="AM805" s="105"/>
      <c r="AN805" s="157"/>
      <c r="AO805" s="105"/>
      <c r="AP805" s="105"/>
      <c r="AQ805" s="105"/>
      <c r="AR805" s="105"/>
      <c r="AS805" s="105"/>
      <c r="AT805" s="105"/>
      <c r="AU805" s="105"/>
      <c r="AV805" s="105"/>
      <c r="AW805" s="105"/>
      <c r="AX805" s="105"/>
      <c r="AY805" s="105"/>
      <c r="AZ805" s="105"/>
      <c r="BA805" s="105"/>
      <c r="BB805" s="105"/>
      <c r="BC805" s="105"/>
      <c r="BD805" s="105"/>
      <c r="BE805" s="105"/>
      <c r="BF805" s="105"/>
      <c r="BG805" s="105"/>
      <c r="BH805" s="105"/>
      <c r="BI805" s="105"/>
      <c r="BJ805" s="105"/>
      <c r="BK805" s="105"/>
      <c r="BL805" s="105"/>
      <c r="BM805" s="105"/>
      <c r="BN805" s="105"/>
      <c r="BO805" s="105"/>
      <c r="BP805" s="105"/>
      <c r="BQ805" s="105"/>
      <c r="BR805" s="105"/>
      <c r="BS805" s="105"/>
      <c r="BT805" s="105"/>
      <c r="BU805" s="105"/>
      <c r="BV805" s="105"/>
      <c r="BW805" s="105"/>
      <c r="BX805" s="105"/>
      <c r="BY805" s="105"/>
      <c r="BZ805" s="105"/>
      <c r="CA805" s="158"/>
      <c r="CB805" s="158"/>
      <c r="CC805" s="158"/>
      <c r="CD805" s="158"/>
      <c r="CE805" s="158"/>
      <c r="CF805" s="105"/>
      <c r="CG805" s="156"/>
      <c r="CH805" s="156"/>
      <c r="CI805" s="156"/>
      <c r="CJ805" s="156"/>
      <c r="CK805" s="105"/>
      <c r="CL805" s="156"/>
      <c r="CM805" s="156"/>
      <c r="CN805" s="105"/>
    </row>
    <row r="806" ht="9.0" customHeight="1">
      <c r="A806" s="152">
        <f t="shared" si="22"/>
        <v>0</v>
      </c>
      <c r="B806" s="93"/>
      <c r="C806" s="99"/>
      <c r="D806" s="159"/>
      <c r="E806" s="160"/>
      <c r="F806" s="155"/>
      <c r="G806" s="105"/>
      <c r="H806" s="105"/>
      <c r="I806" s="156"/>
      <c r="J806" s="156"/>
      <c r="K806" s="156"/>
      <c r="L806" s="156"/>
      <c r="M806" s="156"/>
      <c r="N806" s="156"/>
      <c r="O806" s="156"/>
      <c r="P806" s="156"/>
      <c r="Q806" s="156"/>
      <c r="R806" s="156"/>
      <c r="S806" s="156"/>
      <c r="T806" s="156"/>
      <c r="U806" s="157"/>
      <c r="V806" s="105"/>
      <c r="W806" s="156"/>
      <c r="X806" s="156"/>
      <c r="Y806" s="156"/>
      <c r="Z806" s="156"/>
      <c r="AA806" s="156"/>
      <c r="AB806" s="156"/>
      <c r="AC806" s="156"/>
      <c r="AD806" s="156"/>
      <c r="AE806" s="156"/>
      <c r="AF806" s="156"/>
      <c r="AG806" s="156"/>
      <c r="AH806" s="156"/>
      <c r="AI806" s="157"/>
      <c r="AJ806" s="105"/>
      <c r="AK806" s="105"/>
      <c r="AL806" s="105"/>
      <c r="AM806" s="105"/>
      <c r="AN806" s="157"/>
      <c r="AO806" s="105"/>
      <c r="AP806" s="105"/>
      <c r="AQ806" s="105"/>
      <c r="AR806" s="105"/>
      <c r="AS806" s="105"/>
      <c r="AT806" s="105"/>
      <c r="AU806" s="105"/>
      <c r="AV806" s="105"/>
      <c r="AW806" s="105"/>
      <c r="AX806" s="105"/>
      <c r="AY806" s="105"/>
      <c r="AZ806" s="105"/>
      <c r="BA806" s="105"/>
      <c r="BB806" s="105"/>
      <c r="BC806" s="105"/>
      <c r="BD806" s="105"/>
      <c r="BE806" s="105"/>
      <c r="BF806" s="105"/>
      <c r="BG806" s="105"/>
      <c r="BH806" s="105"/>
      <c r="BI806" s="105"/>
      <c r="BJ806" s="105"/>
      <c r="BK806" s="105"/>
      <c r="BL806" s="105"/>
      <c r="BM806" s="105"/>
      <c r="BN806" s="105"/>
      <c r="BO806" s="105"/>
      <c r="BP806" s="105"/>
      <c r="BQ806" s="105"/>
      <c r="BR806" s="105"/>
      <c r="BS806" s="105"/>
      <c r="BT806" s="105"/>
      <c r="BU806" s="105"/>
      <c r="BV806" s="105"/>
      <c r="BW806" s="105"/>
      <c r="BX806" s="105"/>
      <c r="BY806" s="105"/>
      <c r="BZ806" s="105"/>
      <c r="CA806" s="158"/>
      <c r="CB806" s="158"/>
      <c r="CC806" s="105" t="str">
        <f>IF($C806="","",AI806*$F$2)</f>
        <v/>
      </c>
      <c r="CD806" s="105" t="str">
        <f>IF($C806="","",U807*$F$2)</f>
        <v/>
      </c>
      <c r="CE806" s="158"/>
      <c r="CF806" s="105"/>
      <c r="CG806" s="156"/>
      <c r="CH806" s="156"/>
      <c r="CI806" s="156"/>
      <c r="CJ806" s="156"/>
      <c r="CK806" s="105"/>
      <c r="CL806" s="156"/>
      <c r="CM806" s="156"/>
      <c r="CN806" s="105"/>
    </row>
    <row r="807" ht="9.0" customHeight="1">
      <c r="A807" s="152">
        <f t="shared" si="22"/>
        <v>0</v>
      </c>
      <c r="B807" s="93"/>
      <c r="C807" s="99"/>
      <c r="D807" s="159"/>
      <c r="E807" s="160"/>
      <c r="F807" s="155"/>
      <c r="G807" s="105"/>
      <c r="H807" s="105"/>
      <c r="I807" s="156"/>
      <c r="J807" s="156"/>
      <c r="K807" s="156"/>
      <c r="L807" s="156"/>
      <c r="M807" s="156"/>
      <c r="N807" s="156"/>
      <c r="O807" s="156"/>
      <c r="P807" s="156"/>
      <c r="Q807" s="156"/>
      <c r="R807" s="156"/>
      <c r="S807" s="156"/>
      <c r="T807" s="156"/>
      <c r="U807" s="157"/>
      <c r="V807" s="105"/>
      <c r="W807" s="156"/>
      <c r="X807" s="156"/>
      <c r="Y807" s="156"/>
      <c r="Z807" s="156"/>
      <c r="AA807" s="156"/>
      <c r="AB807" s="156"/>
      <c r="AC807" s="156"/>
      <c r="AD807" s="156"/>
      <c r="AE807" s="156"/>
      <c r="AF807" s="156"/>
      <c r="AG807" s="156"/>
      <c r="AH807" s="156"/>
      <c r="AI807" s="157"/>
      <c r="AJ807" s="105"/>
      <c r="AK807" s="105"/>
      <c r="AL807" s="105"/>
      <c r="AM807" s="105"/>
      <c r="AN807" s="157"/>
      <c r="AO807" s="105"/>
      <c r="AP807" s="105"/>
      <c r="AQ807" s="105"/>
      <c r="AR807" s="105"/>
      <c r="AS807" s="105"/>
      <c r="AT807" s="105"/>
      <c r="AU807" s="105"/>
      <c r="AV807" s="105"/>
      <c r="AW807" s="105"/>
      <c r="AX807" s="105"/>
      <c r="AY807" s="105"/>
      <c r="AZ807" s="105"/>
      <c r="BA807" s="105"/>
      <c r="BB807" s="105"/>
      <c r="BC807" s="105"/>
      <c r="BD807" s="105"/>
      <c r="BE807" s="105"/>
      <c r="BF807" s="105"/>
      <c r="BG807" s="105"/>
      <c r="BH807" s="105"/>
      <c r="BI807" s="105"/>
      <c r="BJ807" s="105"/>
      <c r="BK807" s="105"/>
      <c r="BL807" s="105"/>
      <c r="BM807" s="105"/>
      <c r="BN807" s="105"/>
      <c r="BO807" s="105"/>
      <c r="BP807" s="105"/>
      <c r="BQ807" s="105"/>
      <c r="BR807" s="105"/>
      <c r="BS807" s="105"/>
      <c r="BT807" s="105"/>
      <c r="BU807" s="105"/>
      <c r="BV807" s="105"/>
      <c r="BW807" s="105"/>
      <c r="BX807" s="105"/>
      <c r="BY807" s="105"/>
      <c r="BZ807" s="105"/>
      <c r="CA807" s="158"/>
      <c r="CB807" s="158"/>
      <c r="CC807" s="158"/>
      <c r="CD807" s="158"/>
      <c r="CE807" s="158"/>
      <c r="CF807" s="105"/>
      <c r="CG807" s="156"/>
      <c r="CH807" s="156"/>
      <c r="CI807" s="156"/>
      <c r="CJ807" s="156"/>
      <c r="CK807" s="105"/>
      <c r="CL807" s="156"/>
      <c r="CM807" s="156"/>
      <c r="CN807" s="105"/>
    </row>
    <row r="808" ht="9.0" customHeight="1">
      <c r="A808" s="152">
        <f t="shared" si="22"/>
        <v>1</v>
      </c>
      <c r="B808" s="93"/>
      <c r="C808" s="99"/>
      <c r="D808" s="159"/>
      <c r="E808" s="160"/>
      <c r="F808" s="155"/>
      <c r="G808" s="105"/>
      <c r="H808" s="105"/>
      <c r="I808" s="156"/>
      <c r="J808" s="156"/>
      <c r="K808" s="156"/>
      <c r="L808" s="156"/>
      <c r="M808" s="156"/>
      <c r="N808" s="156"/>
      <c r="O808" s="156"/>
      <c r="P808" s="156"/>
      <c r="Q808" s="156"/>
      <c r="R808" s="156"/>
      <c r="S808" s="156"/>
      <c r="T808" s="156"/>
      <c r="U808" s="157"/>
      <c r="V808" s="105"/>
      <c r="W808" s="156"/>
      <c r="X808" s="156"/>
      <c r="Y808" s="156"/>
      <c r="Z808" s="156"/>
      <c r="AA808" s="156"/>
      <c r="AB808" s="156"/>
      <c r="AC808" s="156"/>
      <c r="AD808" s="156"/>
      <c r="AE808" s="156"/>
      <c r="AF808" s="156"/>
      <c r="AG808" s="156"/>
      <c r="AH808" s="156"/>
      <c r="AI808" s="157"/>
      <c r="AJ808" s="105"/>
      <c r="AK808" s="105"/>
      <c r="AL808" s="105"/>
      <c r="AM808" s="105"/>
      <c r="AN808" s="157"/>
      <c r="AO808" s="105"/>
      <c r="AP808" s="105"/>
      <c r="AQ808" s="105"/>
      <c r="AR808" s="105"/>
      <c r="AS808" s="105"/>
      <c r="AT808" s="105"/>
      <c r="AU808" s="105"/>
      <c r="AV808" s="105"/>
      <c r="AW808" s="105"/>
      <c r="AX808" s="105"/>
      <c r="AY808" s="105"/>
      <c r="AZ808" s="105"/>
      <c r="BA808" s="105"/>
      <c r="BB808" s="105"/>
      <c r="BC808" s="105"/>
      <c r="BD808" s="105"/>
      <c r="BE808" s="105"/>
      <c r="BF808" s="105"/>
      <c r="BG808" s="105"/>
      <c r="BH808" s="105"/>
      <c r="BI808" s="105"/>
      <c r="BJ808" s="105"/>
      <c r="BK808" s="105"/>
      <c r="BL808" s="105"/>
      <c r="BM808" s="105"/>
      <c r="BN808" s="105"/>
      <c r="BO808" s="105"/>
      <c r="BP808" s="105"/>
      <c r="BQ808" s="105"/>
      <c r="BR808" s="105"/>
      <c r="BS808" s="105"/>
      <c r="BT808" s="105"/>
      <c r="BU808" s="105"/>
      <c r="BV808" s="105"/>
      <c r="BW808" s="105"/>
      <c r="BX808" s="105"/>
      <c r="BY808" s="105"/>
      <c r="BZ808" s="105"/>
      <c r="CA808" s="158"/>
      <c r="CB808" s="158"/>
      <c r="CC808" s="105" t="str">
        <f>IF($C808="","",AI808*$F$2)</f>
        <v/>
      </c>
      <c r="CD808" s="105" t="str">
        <f>IF($C808="","",U809*$F$2)</f>
        <v/>
      </c>
      <c r="CE808" s="158"/>
      <c r="CF808" s="105"/>
      <c r="CG808" s="156"/>
      <c r="CH808" s="156"/>
      <c r="CI808" s="156"/>
      <c r="CJ808" s="156"/>
      <c r="CK808" s="105"/>
      <c r="CL808" s="156"/>
      <c r="CM808" s="156"/>
      <c r="CN808" s="105"/>
    </row>
    <row r="809" ht="9.0" customHeight="1">
      <c r="A809" s="152">
        <f t="shared" si="22"/>
        <v>1</v>
      </c>
      <c r="B809" s="93"/>
      <c r="C809" s="99"/>
      <c r="D809" s="159"/>
      <c r="E809" s="160"/>
      <c r="F809" s="155"/>
      <c r="G809" s="105"/>
      <c r="H809" s="105"/>
      <c r="I809" s="156"/>
      <c r="J809" s="156"/>
      <c r="K809" s="156"/>
      <c r="L809" s="156"/>
      <c r="M809" s="156"/>
      <c r="N809" s="156"/>
      <c r="O809" s="156"/>
      <c r="P809" s="156"/>
      <c r="Q809" s="156"/>
      <c r="R809" s="156"/>
      <c r="S809" s="156"/>
      <c r="T809" s="156"/>
      <c r="U809" s="157"/>
      <c r="V809" s="105"/>
      <c r="W809" s="156"/>
      <c r="X809" s="156"/>
      <c r="Y809" s="156"/>
      <c r="Z809" s="156"/>
      <c r="AA809" s="156"/>
      <c r="AB809" s="156"/>
      <c r="AC809" s="156"/>
      <c r="AD809" s="156"/>
      <c r="AE809" s="156"/>
      <c r="AF809" s="156"/>
      <c r="AG809" s="156"/>
      <c r="AH809" s="156"/>
      <c r="AI809" s="157"/>
      <c r="AJ809" s="105"/>
      <c r="AK809" s="105"/>
      <c r="AL809" s="105"/>
      <c r="AM809" s="105"/>
      <c r="AN809" s="157"/>
      <c r="AO809" s="105"/>
      <c r="AP809" s="105"/>
      <c r="AQ809" s="105"/>
      <c r="AR809" s="105"/>
      <c r="AS809" s="105"/>
      <c r="AT809" s="105"/>
      <c r="AU809" s="105"/>
      <c r="AV809" s="105"/>
      <c r="AW809" s="105"/>
      <c r="AX809" s="105"/>
      <c r="AY809" s="105"/>
      <c r="AZ809" s="105"/>
      <c r="BA809" s="105"/>
      <c r="BB809" s="105"/>
      <c r="BC809" s="105"/>
      <c r="BD809" s="105"/>
      <c r="BE809" s="105"/>
      <c r="BF809" s="105"/>
      <c r="BG809" s="105"/>
      <c r="BH809" s="105"/>
      <c r="BI809" s="105"/>
      <c r="BJ809" s="105"/>
      <c r="BK809" s="105"/>
      <c r="BL809" s="105"/>
      <c r="BM809" s="105"/>
      <c r="BN809" s="105"/>
      <c r="BO809" s="105"/>
      <c r="BP809" s="105"/>
      <c r="BQ809" s="105"/>
      <c r="BR809" s="105"/>
      <c r="BS809" s="105"/>
      <c r="BT809" s="105"/>
      <c r="BU809" s="105"/>
      <c r="BV809" s="105"/>
      <c r="BW809" s="105"/>
      <c r="BX809" s="105"/>
      <c r="BY809" s="105"/>
      <c r="BZ809" s="105"/>
      <c r="CA809" s="158"/>
      <c r="CB809" s="158"/>
      <c r="CC809" s="158"/>
      <c r="CD809" s="158"/>
      <c r="CE809" s="158"/>
      <c r="CF809" s="105"/>
      <c r="CG809" s="156"/>
      <c r="CH809" s="156"/>
      <c r="CI809" s="156"/>
      <c r="CJ809" s="156"/>
      <c r="CK809" s="105"/>
      <c r="CL809" s="156"/>
      <c r="CM809" s="156"/>
      <c r="CN809" s="105"/>
    </row>
    <row r="810" ht="9.0" customHeight="1">
      <c r="A810" s="152">
        <f t="shared" si="22"/>
        <v>0</v>
      </c>
      <c r="B810" s="93"/>
      <c r="C810" s="99"/>
      <c r="D810" s="159"/>
      <c r="E810" s="160"/>
      <c r="F810" s="155"/>
      <c r="G810" s="105"/>
      <c r="H810" s="105"/>
      <c r="I810" s="156"/>
      <c r="J810" s="156"/>
      <c r="K810" s="156"/>
      <c r="L810" s="156"/>
      <c r="M810" s="156"/>
      <c r="N810" s="156"/>
      <c r="O810" s="156"/>
      <c r="P810" s="156"/>
      <c r="Q810" s="156"/>
      <c r="R810" s="156"/>
      <c r="S810" s="156"/>
      <c r="T810" s="156"/>
      <c r="U810" s="157"/>
      <c r="V810" s="105"/>
      <c r="W810" s="156"/>
      <c r="X810" s="156"/>
      <c r="Y810" s="156"/>
      <c r="Z810" s="156"/>
      <c r="AA810" s="156"/>
      <c r="AB810" s="156"/>
      <c r="AC810" s="156"/>
      <c r="AD810" s="156"/>
      <c r="AE810" s="156"/>
      <c r="AF810" s="156"/>
      <c r="AG810" s="156"/>
      <c r="AH810" s="156"/>
      <c r="AI810" s="157"/>
      <c r="AJ810" s="105"/>
      <c r="AK810" s="105"/>
      <c r="AL810" s="105"/>
      <c r="AM810" s="105"/>
      <c r="AN810" s="157"/>
      <c r="AO810" s="105"/>
      <c r="AP810" s="105"/>
      <c r="AQ810" s="105"/>
      <c r="AR810" s="105"/>
      <c r="AS810" s="105"/>
      <c r="AT810" s="105"/>
      <c r="AU810" s="105"/>
      <c r="AV810" s="105"/>
      <c r="AW810" s="105"/>
      <c r="AX810" s="105"/>
      <c r="AY810" s="105"/>
      <c r="AZ810" s="105"/>
      <c r="BA810" s="105"/>
      <c r="BB810" s="105"/>
      <c r="BC810" s="105"/>
      <c r="BD810" s="105"/>
      <c r="BE810" s="105"/>
      <c r="BF810" s="105"/>
      <c r="BG810" s="105"/>
      <c r="BH810" s="105"/>
      <c r="BI810" s="105"/>
      <c r="BJ810" s="105"/>
      <c r="BK810" s="105"/>
      <c r="BL810" s="105"/>
      <c r="BM810" s="105"/>
      <c r="BN810" s="105"/>
      <c r="BO810" s="105"/>
      <c r="BP810" s="105"/>
      <c r="BQ810" s="105"/>
      <c r="BR810" s="105"/>
      <c r="BS810" s="105"/>
      <c r="BT810" s="105"/>
      <c r="BU810" s="105"/>
      <c r="BV810" s="105"/>
      <c r="BW810" s="105"/>
      <c r="BX810" s="105"/>
      <c r="BY810" s="105"/>
      <c r="BZ810" s="105"/>
      <c r="CA810" s="158"/>
      <c r="CB810" s="158"/>
      <c r="CC810" s="105" t="str">
        <f>IF($C810="","",AI810*$F$2)</f>
        <v/>
      </c>
      <c r="CD810" s="105" t="str">
        <f>IF($C810="","",U811*$F$2)</f>
        <v/>
      </c>
      <c r="CE810" s="158"/>
      <c r="CF810" s="105"/>
      <c r="CG810" s="156"/>
      <c r="CH810" s="156"/>
      <c r="CI810" s="156"/>
      <c r="CJ810" s="156"/>
      <c r="CK810" s="105"/>
      <c r="CL810" s="156"/>
      <c r="CM810" s="156"/>
      <c r="CN810" s="105"/>
    </row>
    <row r="811" ht="9.0" customHeight="1">
      <c r="A811" s="152">
        <f t="shared" si="22"/>
        <v>0</v>
      </c>
      <c r="B811" s="93"/>
      <c r="C811" s="99"/>
      <c r="D811" s="159"/>
      <c r="E811" s="160"/>
      <c r="F811" s="155"/>
      <c r="G811" s="105"/>
      <c r="H811" s="105"/>
      <c r="I811" s="156"/>
      <c r="J811" s="156"/>
      <c r="K811" s="156"/>
      <c r="L811" s="156"/>
      <c r="M811" s="156"/>
      <c r="N811" s="156"/>
      <c r="O811" s="156"/>
      <c r="P811" s="156"/>
      <c r="Q811" s="156"/>
      <c r="R811" s="156"/>
      <c r="S811" s="156"/>
      <c r="T811" s="156"/>
      <c r="U811" s="157"/>
      <c r="V811" s="105"/>
      <c r="W811" s="156"/>
      <c r="X811" s="156"/>
      <c r="Y811" s="156"/>
      <c r="Z811" s="156"/>
      <c r="AA811" s="156"/>
      <c r="AB811" s="156"/>
      <c r="AC811" s="156"/>
      <c r="AD811" s="156"/>
      <c r="AE811" s="156"/>
      <c r="AF811" s="156"/>
      <c r="AG811" s="156"/>
      <c r="AH811" s="156"/>
      <c r="AI811" s="157"/>
      <c r="AJ811" s="105"/>
      <c r="AK811" s="105"/>
      <c r="AL811" s="105"/>
      <c r="AM811" s="105"/>
      <c r="AN811" s="157"/>
      <c r="AO811" s="105"/>
      <c r="AP811" s="105"/>
      <c r="AQ811" s="105"/>
      <c r="AR811" s="105"/>
      <c r="AS811" s="105"/>
      <c r="AT811" s="105"/>
      <c r="AU811" s="105"/>
      <c r="AV811" s="105"/>
      <c r="AW811" s="105"/>
      <c r="AX811" s="105"/>
      <c r="AY811" s="105"/>
      <c r="AZ811" s="105"/>
      <c r="BA811" s="105"/>
      <c r="BB811" s="105"/>
      <c r="BC811" s="105"/>
      <c r="BD811" s="105"/>
      <c r="BE811" s="105"/>
      <c r="BF811" s="105"/>
      <c r="BG811" s="105"/>
      <c r="BH811" s="105"/>
      <c r="BI811" s="105"/>
      <c r="BJ811" s="105"/>
      <c r="BK811" s="105"/>
      <c r="BL811" s="105"/>
      <c r="BM811" s="105"/>
      <c r="BN811" s="105"/>
      <c r="BO811" s="105"/>
      <c r="BP811" s="105"/>
      <c r="BQ811" s="105"/>
      <c r="BR811" s="105"/>
      <c r="BS811" s="105"/>
      <c r="BT811" s="105"/>
      <c r="BU811" s="105"/>
      <c r="BV811" s="105"/>
      <c r="BW811" s="105"/>
      <c r="BX811" s="105"/>
      <c r="BY811" s="105"/>
      <c r="BZ811" s="105"/>
      <c r="CA811" s="158"/>
      <c r="CB811" s="158"/>
      <c r="CC811" s="158"/>
      <c r="CD811" s="158"/>
      <c r="CE811" s="158"/>
      <c r="CF811" s="105"/>
      <c r="CG811" s="156"/>
      <c r="CH811" s="156"/>
      <c r="CI811" s="156"/>
      <c r="CJ811" s="156"/>
      <c r="CK811" s="105"/>
      <c r="CL811" s="156"/>
      <c r="CM811" s="156"/>
      <c r="CN811" s="105"/>
    </row>
    <row r="812" ht="9.0" customHeight="1">
      <c r="A812" s="152">
        <f t="shared" si="22"/>
        <v>1</v>
      </c>
      <c r="B812" s="93"/>
      <c r="C812" s="99"/>
      <c r="D812" s="159"/>
      <c r="E812" s="160"/>
      <c r="F812" s="155"/>
      <c r="G812" s="105"/>
      <c r="H812" s="105"/>
      <c r="I812" s="156"/>
      <c r="J812" s="156"/>
      <c r="K812" s="156"/>
      <c r="L812" s="156"/>
      <c r="M812" s="156"/>
      <c r="N812" s="156"/>
      <c r="O812" s="156"/>
      <c r="P812" s="156"/>
      <c r="Q812" s="156"/>
      <c r="R812" s="156"/>
      <c r="S812" s="156"/>
      <c r="T812" s="156"/>
      <c r="U812" s="157"/>
      <c r="V812" s="105"/>
      <c r="W812" s="156"/>
      <c r="X812" s="156"/>
      <c r="Y812" s="156"/>
      <c r="Z812" s="156"/>
      <c r="AA812" s="156"/>
      <c r="AB812" s="156"/>
      <c r="AC812" s="156"/>
      <c r="AD812" s="156"/>
      <c r="AE812" s="156"/>
      <c r="AF812" s="156"/>
      <c r="AG812" s="156"/>
      <c r="AH812" s="156"/>
      <c r="AI812" s="157"/>
      <c r="AJ812" s="105"/>
      <c r="AK812" s="105"/>
      <c r="AL812" s="105"/>
      <c r="AM812" s="105"/>
      <c r="AN812" s="157"/>
      <c r="AO812" s="105"/>
      <c r="AP812" s="105"/>
      <c r="AQ812" s="105"/>
      <c r="AR812" s="105"/>
      <c r="AS812" s="105"/>
      <c r="AT812" s="105"/>
      <c r="AU812" s="105"/>
      <c r="AV812" s="105"/>
      <c r="AW812" s="105"/>
      <c r="AX812" s="105"/>
      <c r="AY812" s="105"/>
      <c r="AZ812" s="105"/>
      <c r="BA812" s="105"/>
      <c r="BB812" s="105"/>
      <c r="BC812" s="105"/>
      <c r="BD812" s="105"/>
      <c r="BE812" s="105"/>
      <c r="BF812" s="105"/>
      <c r="BG812" s="105"/>
      <c r="BH812" s="105"/>
      <c r="BI812" s="105"/>
      <c r="BJ812" s="105"/>
      <c r="BK812" s="105"/>
      <c r="BL812" s="105"/>
      <c r="BM812" s="105"/>
      <c r="BN812" s="105"/>
      <c r="BO812" s="105"/>
      <c r="BP812" s="105"/>
      <c r="BQ812" s="105"/>
      <c r="BR812" s="105"/>
      <c r="BS812" s="105"/>
      <c r="BT812" s="105"/>
      <c r="BU812" s="105"/>
      <c r="BV812" s="105"/>
      <c r="BW812" s="105"/>
      <c r="BX812" s="105"/>
      <c r="BY812" s="105"/>
      <c r="BZ812" s="105"/>
      <c r="CA812" s="158"/>
      <c r="CB812" s="158"/>
      <c r="CC812" s="105" t="str">
        <f>IF($C812="","",AI812*$F$2)</f>
        <v/>
      </c>
      <c r="CD812" s="105" t="str">
        <f>IF($C812="","",U813*$F$2)</f>
        <v/>
      </c>
      <c r="CE812" s="158"/>
      <c r="CF812" s="105"/>
      <c r="CG812" s="156"/>
      <c r="CH812" s="156"/>
      <c r="CI812" s="156"/>
      <c r="CJ812" s="156"/>
      <c r="CK812" s="105"/>
      <c r="CL812" s="156"/>
      <c r="CM812" s="156"/>
      <c r="CN812" s="105"/>
    </row>
    <row r="813" ht="9.0" customHeight="1">
      <c r="A813" s="152">
        <f t="shared" si="22"/>
        <v>1</v>
      </c>
      <c r="B813" s="93"/>
      <c r="C813" s="99"/>
      <c r="D813" s="159"/>
      <c r="E813" s="160"/>
      <c r="F813" s="155"/>
      <c r="G813" s="105"/>
      <c r="H813" s="105"/>
      <c r="I813" s="156"/>
      <c r="J813" s="156"/>
      <c r="K813" s="156"/>
      <c r="L813" s="156"/>
      <c r="M813" s="156"/>
      <c r="N813" s="156"/>
      <c r="O813" s="156"/>
      <c r="P813" s="156"/>
      <c r="Q813" s="156"/>
      <c r="R813" s="156"/>
      <c r="S813" s="156"/>
      <c r="T813" s="156"/>
      <c r="U813" s="157"/>
      <c r="V813" s="105"/>
      <c r="W813" s="156"/>
      <c r="X813" s="156"/>
      <c r="Y813" s="156"/>
      <c r="Z813" s="156"/>
      <c r="AA813" s="156"/>
      <c r="AB813" s="156"/>
      <c r="AC813" s="156"/>
      <c r="AD813" s="156"/>
      <c r="AE813" s="156"/>
      <c r="AF813" s="156"/>
      <c r="AG813" s="156"/>
      <c r="AH813" s="156"/>
      <c r="AI813" s="157"/>
      <c r="AJ813" s="105"/>
      <c r="AK813" s="105"/>
      <c r="AL813" s="105"/>
      <c r="AM813" s="105"/>
      <c r="AN813" s="157"/>
      <c r="AO813" s="105"/>
      <c r="AP813" s="105"/>
      <c r="AQ813" s="105"/>
      <c r="AR813" s="105"/>
      <c r="AS813" s="105"/>
      <c r="AT813" s="105"/>
      <c r="AU813" s="105"/>
      <c r="AV813" s="105"/>
      <c r="AW813" s="105"/>
      <c r="AX813" s="105"/>
      <c r="AY813" s="105"/>
      <c r="AZ813" s="105"/>
      <c r="BA813" s="105"/>
      <c r="BB813" s="105"/>
      <c r="BC813" s="105"/>
      <c r="BD813" s="105"/>
      <c r="BE813" s="105"/>
      <c r="BF813" s="105"/>
      <c r="BG813" s="105"/>
      <c r="BH813" s="105"/>
      <c r="BI813" s="105"/>
      <c r="BJ813" s="105"/>
      <c r="BK813" s="105"/>
      <c r="BL813" s="105"/>
      <c r="BM813" s="105"/>
      <c r="BN813" s="105"/>
      <c r="BO813" s="105"/>
      <c r="BP813" s="105"/>
      <c r="BQ813" s="105"/>
      <c r="BR813" s="105"/>
      <c r="BS813" s="105"/>
      <c r="BT813" s="105"/>
      <c r="BU813" s="105"/>
      <c r="BV813" s="105"/>
      <c r="BW813" s="105"/>
      <c r="BX813" s="105"/>
      <c r="BY813" s="105"/>
      <c r="BZ813" s="105"/>
      <c r="CA813" s="158"/>
      <c r="CB813" s="158"/>
      <c r="CC813" s="158"/>
      <c r="CD813" s="158"/>
      <c r="CE813" s="158"/>
      <c r="CF813" s="105"/>
      <c r="CG813" s="156"/>
      <c r="CH813" s="156"/>
      <c r="CI813" s="156"/>
      <c r="CJ813" s="156"/>
      <c r="CK813" s="105"/>
      <c r="CL813" s="156"/>
      <c r="CM813" s="156"/>
      <c r="CN813" s="105"/>
    </row>
    <row r="814" ht="9.0" customHeight="1">
      <c r="A814" s="152">
        <f t="shared" si="22"/>
        <v>0</v>
      </c>
      <c r="B814" s="93"/>
      <c r="C814" s="99"/>
      <c r="D814" s="159"/>
      <c r="E814" s="160"/>
      <c r="F814" s="155"/>
      <c r="G814" s="105"/>
      <c r="H814" s="105"/>
      <c r="I814" s="156"/>
      <c r="J814" s="156"/>
      <c r="K814" s="156"/>
      <c r="L814" s="156"/>
      <c r="M814" s="156"/>
      <c r="N814" s="156"/>
      <c r="O814" s="156"/>
      <c r="P814" s="156"/>
      <c r="Q814" s="156"/>
      <c r="R814" s="156"/>
      <c r="S814" s="156"/>
      <c r="T814" s="156"/>
      <c r="U814" s="157"/>
      <c r="V814" s="105"/>
      <c r="W814" s="156"/>
      <c r="X814" s="156"/>
      <c r="Y814" s="156"/>
      <c r="Z814" s="156"/>
      <c r="AA814" s="156"/>
      <c r="AB814" s="156"/>
      <c r="AC814" s="156"/>
      <c r="AD814" s="156"/>
      <c r="AE814" s="156"/>
      <c r="AF814" s="156"/>
      <c r="AG814" s="156"/>
      <c r="AH814" s="156"/>
      <c r="AI814" s="157"/>
      <c r="AJ814" s="105"/>
      <c r="AK814" s="105"/>
      <c r="AL814" s="105"/>
      <c r="AM814" s="105"/>
      <c r="AN814" s="157"/>
      <c r="AO814" s="105"/>
      <c r="AP814" s="105"/>
      <c r="AQ814" s="105"/>
      <c r="AR814" s="105"/>
      <c r="AS814" s="105"/>
      <c r="AT814" s="105"/>
      <c r="AU814" s="105"/>
      <c r="AV814" s="105"/>
      <c r="AW814" s="105"/>
      <c r="AX814" s="105"/>
      <c r="AY814" s="105"/>
      <c r="AZ814" s="105"/>
      <c r="BA814" s="105"/>
      <c r="BB814" s="105"/>
      <c r="BC814" s="105"/>
      <c r="BD814" s="105"/>
      <c r="BE814" s="105"/>
      <c r="BF814" s="105"/>
      <c r="BG814" s="105"/>
      <c r="BH814" s="105"/>
      <c r="BI814" s="105"/>
      <c r="BJ814" s="105"/>
      <c r="BK814" s="105"/>
      <c r="BL814" s="105"/>
      <c r="BM814" s="105"/>
      <c r="BN814" s="105"/>
      <c r="BO814" s="105"/>
      <c r="BP814" s="105"/>
      <c r="BQ814" s="105"/>
      <c r="BR814" s="105"/>
      <c r="BS814" s="105"/>
      <c r="BT814" s="105"/>
      <c r="BU814" s="105"/>
      <c r="BV814" s="105"/>
      <c r="BW814" s="105"/>
      <c r="BX814" s="105"/>
      <c r="BY814" s="105"/>
      <c r="BZ814" s="105"/>
      <c r="CA814" s="158"/>
      <c r="CB814" s="158"/>
      <c r="CC814" s="105" t="str">
        <f>IF($C814="","",AI814*$F$2)</f>
        <v/>
      </c>
      <c r="CD814" s="105" t="str">
        <f>IF($C814="","",U815*$F$2)</f>
        <v/>
      </c>
      <c r="CE814" s="158"/>
      <c r="CF814" s="105"/>
      <c r="CG814" s="156"/>
      <c r="CH814" s="156"/>
      <c r="CI814" s="156"/>
      <c r="CJ814" s="156"/>
      <c r="CK814" s="105"/>
      <c r="CL814" s="156"/>
      <c r="CM814" s="156"/>
      <c r="CN814" s="105"/>
    </row>
    <row r="815" ht="9.0" customHeight="1">
      <c r="A815" s="152">
        <f t="shared" si="22"/>
        <v>0</v>
      </c>
      <c r="B815" s="93"/>
      <c r="C815" s="99"/>
      <c r="D815" s="159"/>
      <c r="E815" s="160"/>
      <c r="F815" s="155"/>
      <c r="G815" s="105"/>
      <c r="H815" s="105"/>
      <c r="I815" s="156"/>
      <c r="J815" s="156"/>
      <c r="K815" s="156"/>
      <c r="L815" s="156"/>
      <c r="M815" s="156"/>
      <c r="N815" s="156"/>
      <c r="O815" s="156"/>
      <c r="P815" s="156"/>
      <c r="Q815" s="156"/>
      <c r="R815" s="156"/>
      <c r="S815" s="156"/>
      <c r="T815" s="156"/>
      <c r="U815" s="157"/>
      <c r="V815" s="105"/>
      <c r="W815" s="156"/>
      <c r="X815" s="156"/>
      <c r="Y815" s="156"/>
      <c r="Z815" s="156"/>
      <c r="AA815" s="156"/>
      <c r="AB815" s="156"/>
      <c r="AC815" s="156"/>
      <c r="AD815" s="156"/>
      <c r="AE815" s="156"/>
      <c r="AF815" s="156"/>
      <c r="AG815" s="156"/>
      <c r="AH815" s="156"/>
      <c r="AI815" s="157"/>
      <c r="AJ815" s="105"/>
      <c r="AK815" s="105"/>
      <c r="AL815" s="105"/>
      <c r="AM815" s="105"/>
      <c r="AN815" s="157"/>
      <c r="AO815" s="105"/>
      <c r="AP815" s="105"/>
      <c r="AQ815" s="105"/>
      <c r="AR815" s="105"/>
      <c r="AS815" s="105"/>
      <c r="AT815" s="105"/>
      <c r="AU815" s="105"/>
      <c r="AV815" s="105"/>
      <c r="AW815" s="105"/>
      <c r="AX815" s="105"/>
      <c r="AY815" s="105"/>
      <c r="AZ815" s="105"/>
      <c r="BA815" s="105"/>
      <c r="BB815" s="105"/>
      <c r="BC815" s="105"/>
      <c r="BD815" s="105"/>
      <c r="BE815" s="105"/>
      <c r="BF815" s="105"/>
      <c r="BG815" s="105"/>
      <c r="BH815" s="105"/>
      <c r="BI815" s="105"/>
      <c r="BJ815" s="105"/>
      <c r="BK815" s="105"/>
      <c r="BL815" s="105"/>
      <c r="BM815" s="105"/>
      <c r="BN815" s="105"/>
      <c r="BO815" s="105"/>
      <c r="BP815" s="105"/>
      <c r="BQ815" s="105"/>
      <c r="BR815" s="105"/>
      <c r="BS815" s="105"/>
      <c r="BT815" s="105"/>
      <c r="BU815" s="105"/>
      <c r="BV815" s="105"/>
      <c r="BW815" s="105"/>
      <c r="BX815" s="105"/>
      <c r="BY815" s="105"/>
      <c r="BZ815" s="105"/>
      <c r="CA815" s="158"/>
      <c r="CB815" s="158"/>
      <c r="CC815" s="158"/>
      <c r="CD815" s="158"/>
      <c r="CE815" s="158"/>
      <c r="CF815" s="105"/>
      <c r="CG815" s="156"/>
      <c r="CH815" s="156"/>
      <c r="CI815" s="156"/>
      <c r="CJ815" s="156"/>
      <c r="CK815" s="105"/>
      <c r="CL815" s="156"/>
      <c r="CM815" s="156"/>
      <c r="CN815" s="105"/>
    </row>
    <row r="816" ht="9.0" customHeight="1">
      <c r="A816" s="152">
        <f t="shared" si="22"/>
        <v>1</v>
      </c>
      <c r="B816" s="93"/>
      <c r="C816" s="99"/>
      <c r="D816" s="159"/>
      <c r="E816" s="160"/>
      <c r="F816" s="155"/>
      <c r="G816" s="105"/>
      <c r="H816" s="105"/>
      <c r="I816" s="156"/>
      <c r="J816" s="156"/>
      <c r="K816" s="156"/>
      <c r="L816" s="156"/>
      <c r="M816" s="156"/>
      <c r="N816" s="156"/>
      <c r="O816" s="156"/>
      <c r="P816" s="156"/>
      <c r="Q816" s="156"/>
      <c r="R816" s="156"/>
      <c r="S816" s="156"/>
      <c r="T816" s="156"/>
      <c r="U816" s="157"/>
      <c r="V816" s="105"/>
      <c r="W816" s="156"/>
      <c r="X816" s="156"/>
      <c r="Y816" s="156"/>
      <c r="Z816" s="156"/>
      <c r="AA816" s="156"/>
      <c r="AB816" s="156"/>
      <c r="AC816" s="156"/>
      <c r="AD816" s="156"/>
      <c r="AE816" s="156"/>
      <c r="AF816" s="156"/>
      <c r="AG816" s="156"/>
      <c r="AH816" s="156"/>
      <c r="AI816" s="157"/>
      <c r="AJ816" s="105"/>
      <c r="AK816" s="105"/>
      <c r="AL816" s="105"/>
      <c r="AM816" s="105"/>
      <c r="AN816" s="157"/>
      <c r="AO816" s="105"/>
      <c r="AP816" s="105"/>
      <c r="AQ816" s="105"/>
      <c r="AR816" s="105"/>
      <c r="AS816" s="105"/>
      <c r="AT816" s="105"/>
      <c r="AU816" s="105"/>
      <c r="AV816" s="105"/>
      <c r="AW816" s="105"/>
      <c r="AX816" s="105"/>
      <c r="AY816" s="105"/>
      <c r="AZ816" s="105"/>
      <c r="BA816" s="105"/>
      <c r="BB816" s="105"/>
      <c r="BC816" s="105"/>
      <c r="BD816" s="105"/>
      <c r="BE816" s="105"/>
      <c r="BF816" s="105"/>
      <c r="BG816" s="105"/>
      <c r="BH816" s="105"/>
      <c r="BI816" s="105"/>
      <c r="BJ816" s="105"/>
      <c r="BK816" s="105"/>
      <c r="BL816" s="105"/>
      <c r="BM816" s="105"/>
      <c r="BN816" s="105"/>
      <c r="BO816" s="105"/>
      <c r="BP816" s="105"/>
      <c r="BQ816" s="105"/>
      <c r="BR816" s="105"/>
      <c r="BS816" s="105"/>
      <c r="BT816" s="105"/>
      <c r="BU816" s="105"/>
      <c r="BV816" s="105"/>
      <c r="BW816" s="105"/>
      <c r="BX816" s="105"/>
      <c r="BY816" s="105"/>
      <c r="BZ816" s="105"/>
      <c r="CA816" s="158"/>
      <c r="CB816" s="158"/>
      <c r="CC816" s="105" t="str">
        <f>IF($C816="","",AI816*$F$2)</f>
        <v/>
      </c>
      <c r="CD816" s="105" t="str">
        <f>IF($C816="","",U817*$F$2)</f>
        <v/>
      </c>
      <c r="CE816" s="158"/>
      <c r="CF816" s="105"/>
      <c r="CG816" s="156"/>
      <c r="CH816" s="156"/>
      <c r="CI816" s="156"/>
      <c r="CJ816" s="156"/>
      <c r="CK816" s="105"/>
      <c r="CL816" s="156"/>
      <c r="CM816" s="156"/>
      <c r="CN816" s="105"/>
    </row>
    <row r="817" ht="9.0" customHeight="1">
      <c r="A817" s="152">
        <f t="shared" si="22"/>
        <v>1</v>
      </c>
      <c r="B817" s="93"/>
      <c r="C817" s="99"/>
      <c r="D817" s="159"/>
      <c r="E817" s="160"/>
      <c r="F817" s="155"/>
      <c r="G817" s="105"/>
      <c r="H817" s="105"/>
      <c r="I817" s="156"/>
      <c r="J817" s="156"/>
      <c r="K817" s="156"/>
      <c r="L817" s="156"/>
      <c r="M817" s="156"/>
      <c r="N817" s="156"/>
      <c r="O817" s="156"/>
      <c r="P817" s="156"/>
      <c r="Q817" s="156"/>
      <c r="R817" s="156"/>
      <c r="S817" s="156"/>
      <c r="T817" s="156"/>
      <c r="U817" s="157"/>
      <c r="V817" s="105"/>
      <c r="W817" s="156"/>
      <c r="X817" s="156"/>
      <c r="Y817" s="156"/>
      <c r="Z817" s="156"/>
      <c r="AA817" s="156"/>
      <c r="AB817" s="156"/>
      <c r="AC817" s="156"/>
      <c r="AD817" s="156"/>
      <c r="AE817" s="156"/>
      <c r="AF817" s="156"/>
      <c r="AG817" s="156"/>
      <c r="AH817" s="156"/>
      <c r="AI817" s="157"/>
      <c r="AJ817" s="105"/>
      <c r="AK817" s="105"/>
      <c r="AL817" s="105"/>
      <c r="AM817" s="105"/>
      <c r="AN817" s="157"/>
      <c r="AO817" s="105"/>
      <c r="AP817" s="105"/>
      <c r="AQ817" s="105"/>
      <c r="AR817" s="105"/>
      <c r="AS817" s="105"/>
      <c r="AT817" s="105"/>
      <c r="AU817" s="105"/>
      <c r="AV817" s="105"/>
      <c r="AW817" s="105"/>
      <c r="AX817" s="105"/>
      <c r="AY817" s="105"/>
      <c r="AZ817" s="105"/>
      <c r="BA817" s="105"/>
      <c r="BB817" s="105"/>
      <c r="BC817" s="105"/>
      <c r="BD817" s="105"/>
      <c r="BE817" s="105"/>
      <c r="BF817" s="105"/>
      <c r="BG817" s="105"/>
      <c r="BH817" s="105"/>
      <c r="BI817" s="105"/>
      <c r="BJ817" s="105"/>
      <c r="BK817" s="105"/>
      <c r="BL817" s="105"/>
      <c r="BM817" s="105"/>
      <c r="BN817" s="105"/>
      <c r="BO817" s="105"/>
      <c r="BP817" s="105"/>
      <c r="BQ817" s="105"/>
      <c r="BR817" s="105"/>
      <c r="BS817" s="105"/>
      <c r="BT817" s="105"/>
      <c r="BU817" s="105"/>
      <c r="BV817" s="105"/>
      <c r="BW817" s="105"/>
      <c r="BX817" s="105"/>
      <c r="BY817" s="105"/>
      <c r="BZ817" s="105"/>
      <c r="CA817" s="158"/>
      <c r="CB817" s="158"/>
      <c r="CC817" s="158"/>
      <c r="CD817" s="158"/>
      <c r="CE817" s="158"/>
      <c r="CF817" s="105"/>
      <c r="CG817" s="156"/>
      <c r="CH817" s="156"/>
      <c r="CI817" s="156"/>
      <c r="CJ817" s="156"/>
      <c r="CK817" s="105"/>
      <c r="CL817" s="156"/>
      <c r="CM817" s="156"/>
      <c r="CN817" s="105"/>
    </row>
    <row r="818" ht="9.0" customHeight="1">
      <c r="A818" s="152">
        <f t="shared" si="22"/>
        <v>0</v>
      </c>
      <c r="B818" s="93"/>
      <c r="C818" s="99"/>
      <c r="D818" s="159"/>
      <c r="E818" s="160"/>
      <c r="F818" s="155"/>
      <c r="G818" s="105"/>
      <c r="H818" s="105"/>
      <c r="I818" s="156"/>
      <c r="J818" s="156"/>
      <c r="K818" s="156"/>
      <c r="L818" s="156"/>
      <c r="M818" s="156"/>
      <c r="N818" s="156"/>
      <c r="O818" s="156"/>
      <c r="P818" s="156"/>
      <c r="Q818" s="156"/>
      <c r="R818" s="156"/>
      <c r="S818" s="156"/>
      <c r="T818" s="156"/>
      <c r="U818" s="157"/>
      <c r="V818" s="105"/>
      <c r="W818" s="156"/>
      <c r="X818" s="156"/>
      <c r="Y818" s="156"/>
      <c r="Z818" s="156"/>
      <c r="AA818" s="156"/>
      <c r="AB818" s="156"/>
      <c r="AC818" s="156"/>
      <c r="AD818" s="156"/>
      <c r="AE818" s="156"/>
      <c r="AF818" s="156"/>
      <c r="AG818" s="156"/>
      <c r="AH818" s="156"/>
      <c r="AI818" s="157"/>
      <c r="AJ818" s="105"/>
      <c r="AK818" s="105"/>
      <c r="AL818" s="105"/>
      <c r="AM818" s="105"/>
      <c r="AN818" s="157"/>
      <c r="AO818" s="105"/>
      <c r="AP818" s="105"/>
      <c r="AQ818" s="105"/>
      <c r="AR818" s="105"/>
      <c r="AS818" s="105"/>
      <c r="AT818" s="105"/>
      <c r="AU818" s="105"/>
      <c r="AV818" s="105"/>
      <c r="AW818" s="105"/>
      <c r="AX818" s="105"/>
      <c r="AY818" s="105"/>
      <c r="AZ818" s="105"/>
      <c r="BA818" s="105"/>
      <c r="BB818" s="105"/>
      <c r="BC818" s="105"/>
      <c r="BD818" s="105"/>
      <c r="BE818" s="105"/>
      <c r="BF818" s="105"/>
      <c r="BG818" s="105"/>
      <c r="BH818" s="105"/>
      <c r="BI818" s="105"/>
      <c r="BJ818" s="105"/>
      <c r="BK818" s="105"/>
      <c r="BL818" s="105"/>
      <c r="BM818" s="105"/>
      <c r="BN818" s="105"/>
      <c r="BO818" s="105"/>
      <c r="BP818" s="105"/>
      <c r="BQ818" s="105"/>
      <c r="BR818" s="105"/>
      <c r="BS818" s="105"/>
      <c r="BT818" s="105"/>
      <c r="BU818" s="105"/>
      <c r="BV818" s="105"/>
      <c r="BW818" s="105"/>
      <c r="BX818" s="105"/>
      <c r="BY818" s="105"/>
      <c r="BZ818" s="105"/>
      <c r="CA818" s="158"/>
      <c r="CB818" s="158"/>
      <c r="CC818" s="105" t="str">
        <f>IF($C818="","",AI818*$F$2)</f>
        <v/>
      </c>
      <c r="CD818" s="105" t="str">
        <f>IF($C818="","",U819*$F$2)</f>
        <v/>
      </c>
      <c r="CE818" s="158"/>
      <c r="CF818" s="105"/>
      <c r="CG818" s="156"/>
      <c r="CH818" s="156"/>
      <c r="CI818" s="156"/>
      <c r="CJ818" s="156"/>
      <c r="CK818" s="105"/>
      <c r="CL818" s="156"/>
      <c r="CM818" s="156"/>
      <c r="CN818" s="105"/>
    </row>
    <row r="819" ht="9.0" customHeight="1">
      <c r="A819" s="152">
        <f t="shared" si="22"/>
        <v>0</v>
      </c>
      <c r="B819" s="93"/>
      <c r="C819" s="99"/>
      <c r="D819" s="159"/>
      <c r="E819" s="160"/>
      <c r="F819" s="155"/>
      <c r="G819" s="105"/>
      <c r="H819" s="105"/>
      <c r="I819" s="156"/>
      <c r="J819" s="156"/>
      <c r="K819" s="156"/>
      <c r="L819" s="156"/>
      <c r="M819" s="156"/>
      <c r="N819" s="156"/>
      <c r="O819" s="156"/>
      <c r="P819" s="156"/>
      <c r="Q819" s="156"/>
      <c r="R819" s="156"/>
      <c r="S819" s="156"/>
      <c r="T819" s="156"/>
      <c r="U819" s="157"/>
      <c r="V819" s="105"/>
      <c r="W819" s="156"/>
      <c r="X819" s="156"/>
      <c r="Y819" s="156"/>
      <c r="Z819" s="156"/>
      <c r="AA819" s="156"/>
      <c r="AB819" s="156"/>
      <c r="AC819" s="156"/>
      <c r="AD819" s="156"/>
      <c r="AE819" s="156"/>
      <c r="AF819" s="156"/>
      <c r="AG819" s="156"/>
      <c r="AH819" s="156"/>
      <c r="AI819" s="157"/>
      <c r="AJ819" s="105"/>
      <c r="AK819" s="105"/>
      <c r="AL819" s="105"/>
      <c r="AM819" s="105"/>
      <c r="AN819" s="157"/>
      <c r="AO819" s="105"/>
      <c r="AP819" s="105"/>
      <c r="AQ819" s="105"/>
      <c r="AR819" s="105"/>
      <c r="AS819" s="105"/>
      <c r="AT819" s="105"/>
      <c r="AU819" s="105"/>
      <c r="AV819" s="105"/>
      <c r="AW819" s="105"/>
      <c r="AX819" s="105"/>
      <c r="AY819" s="105"/>
      <c r="AZ819" s="105"/>
      <c r="BA819" s="105"/>
      <c r="BB819" s="105"/>
      <c r="BC819" s="105"/>
      <c r="BD819" s="105"/>
      <c r="BE819" s="105"/>
      <c r="BF819" s="105"/>
      <c r="BG819" s="105"/>
      <c r="BH819" s="105"/>
      <c r="BI819" s="105"/>
      <c r="BJ819" s="105"/>
      <c r="BK819" s="105"/>
      <c r="BL819" s="105"/>
      <c r="BM819" s="105"/>
      <c r="BN819" s="105"/>
      <c r="BO819" s="105"/>
      <c r="BP819" s="105"/>
      <c r="BQ819" s="105"/>
      <c r="BR819" s="105"/>
      <c r="BS819" s="105"/>
      <c r="BT819" s="105"/>
      <c r="BU819" s="105"/>
      <c r="BV819" s="105"/>
      <c r="BW819" s="105"/>
      <c r="BX819" s="105"/>
      <c r="BY819" s="105"/>
      <c r="BZ819" s="105"/>
      <c r="CA819" s="158"/>
      <c r="CB819" s="158"/>
      <c r="CC819" s="158"/>
      <c r="CD819" s="158"/>
      <c r="CE819" s="158"/>
      <c r="CF819" s="105"/>
      <c r="CG819" s="156"/>
      <c r="CH819" s="156"/>
      <c r="CI819" s="156"/>
      <c r="CJ819" s="156"/>
      <c r="CK819" s="105"/>
      <c r="CL819" s="156"/>
      <c r="CM819" s="156"/>
      <c r="CN819" s="105"/>
    </row>
    <row r="820" ht="9.0" customHeight="1">
      <c r="A820" s="152">
        <f t="shared" si="22"/>
        <v>1</v>
      </c>
      <c r="B820" s="93"/>
      <c r="C820" s="99"/>
      <c r="D820" s="159"/>
      <c r="E820" s="160"/>
      <c r="F820" s="155"/>
      <c r="G820" s="105"/>
      <c r="H820" s="105"/>
      <c r="I820" s="156"/>
      <c r="J820" s="156"/>
      <c r="K820" s="156"/>
      <c r="L820" s="156"/>
      <c r="M820" s="156"/>
      <c r="N820" s="156"/>
      <c r="O820" s="156"/>
      <c r="P820" s="156"/>
      <c r="Q820" s="156"/>
      <c r="R820" s="156"/>
      <c r="S820" s="156"/>
      <c r="T820" s="156"/>
      <c r="U820" s="157"/>
      <c r="V820" s="105"/>
      <c r="W820" s="156"/>
      <c r="X820" s="156"/>
      <c r="Y820" s="156"/>
      <c r="Z820" s="156"/>
      <c r="AA820" s="156"/>
      <c r="AB820" s="156"/>
      <c r="AC820" s="156"/>
      <c r="AD820" s="156"/>
      <c r="AE820" s="156"/>
      <c r="AF820" s="156"/>
      <c r="AG820" s="156"/>
      <c r="AH820" s="156"/>
      <c r="AI820" s="157"/>
      <c r="AJ820" s="105"/>
      <c r="AK820" s="105"/>
      <c r="AL820" s="105"/>
      <c r="AM820" s="105"/>
      <c r="AN820" s="157"/>
      <c r="AO820" s="105"/>
      <c r="AP820" s="105"/>
      <c r="AQ820" s="105"/>
      <c r="AR820" s="105"/>
      <c r="AS820" s="105"/>
      <c r="AT820" s="105"/>
      <c r="AU820" s="105"/>
      <c r="AV820" s="105"/>
      <c r="AW820" s="105"/>
      <c r="AX820" s="105"/>
      <c r="AY820" s="105"/>
      <c r="AZ820" s="105"/>
      <c r="BA820" s="105"/>
      <c r="BB820" s="105"/>
      <c r="BC820" s="105"/>
      <c r="BD820" s="105"/>
      <c r="BE820" s="105"/>
      <c r="BF820" s="105"/>
      <c r="BG820" s="105"/>
      <c r="BH820" s="105"/>
      <c r="BI820" s="105"/>
      <c r="BJ820" s="105"/>
      <c r="BK820" s="105"/>
      <c r="BL820" s="105"/>
      <c r="BM820" s="105"/>
      <c r="BN820" s="105"/>
      <c r="BO820" s="105"/>
      <c r="BP820" s="105"/>
      <c r="BQ820" s="105"/>
      <c r="BR820" s="105"/>
      <c r="BS820" s="105"/>
      <c r="BT820" s="105"/>
      <c r="BU820" s="105"/>
      <c r="BV820" s="105"/>
      <c r="BW820" s="105"/>
      <c r="BX820" s="105"/>
      <c r="BY820" s="105"/>
      <c r="BZ820" s="105"/>
      <c r="CA820" s="158"/>
      <c r="CB820" s="158"/>
      <c r="CC820" s="105" t="str">
        <f>IF($C820="","",AI820*$F$2)</f>
        <v/>
      </c>
      <c r="CD820" s="105" t="str">
        <f>IF($C820="","",U821*$F$2)</f>
        <v/>
      </c>
      <c r="CE820" s="158"/>
      <c r="CF820" s="105"/>
      <c r="CG820" s="156"/>
      <c r="CH820" s="156"/>
      <c r="CI820" s="156"/>
      <c r="CJ820" s="156"/>
      <c r="CK820" s="105"/>
      <c r="CL820" s="156"/>
      <c r="CM820" s="156"/>
      <c r="CN820" s="105"/>
    </row>
    <row r="821" ht="9.0" customHeight="1">
      <c r="A821" s="152">
        <f t="shared" si="22"/>
        <v>1</v>
      </c>
      <c r="B821" s="93"/>
      <c r="C821" s="99"/>
      <c r="D821" s="159"/>
      <c r="E821" s="160"/>
      <c r="F821" s="155"/>
      <c r="G821" s="105"/>
      <c r="H821" s="105"/>
      <c r="I821" s="156"/>
      <c r="J821" s="156"/>
      <c r="K821" s="156"/>
      <c r="L821" s="156"/>
      <c r="M821" s="156"/>
      <c r="N821" s="156"/>
      <c r="O821" s="156"/>
      <c r="P821" s="156"/>
      <c r="Q821" s="156"/>
      <c r="R821" s="156"/>
      <c r="S821" s="156"/>
      <c r="T821" s="156"/>
      <c r="U821" s="157"/>
      <c r="V821" s="105"/>
      <c r="W821" s="156"/>
      <c r="X821" s="156"/>
      <c r="Y821" s="156"/>
      <c r="Z821" s="156"/>
      <c r="AA821" s="156"/>
      <c r="AB821" s="156"/>
      <c r="AC821" s="156"/>
      <c r="AD821" s="156"/>
      <c r="AE821" s="156"/>
      <c r="AF821" s="156"/>
      <c r="AG821" s="156"/>
      <c r="AH821" s="156"/>
      <c r="AI821" s="157"/>
      <c r="AJ821" s="105"/>
      <c r="AK821" s="105"/>
      <c r="AL821" s="105"/>
      <c r="AM821" s="105"/>
      <c r="AN821" s="157"/>
      <c r="AO821" s="105"/>
      <c r="AP821" s="105"/>
      <c r="AQ821" s="105"/>
      <c r="AR821" s="105"/>
      <c r="AS821" s="105"/>
      <c r="AT821" s="105"/>
      <c r="AU821" s="105"/>
      <c r="AV821" s="105"/>
      <c r="AW821" s="105"/>
      <c r="AX821" s="105"/>
      <c r="AY821" s="105"/>
      <c r="AZ821" s="105"/>
      <c r="BA821" s="105"/>
      <c r="BB821" s="105"/>
      <c r="BC821" s="105"/>
      <c r="BD821" s="105"/>
      <c r="BE821" s="105"/>
      <c r="BF821" s="105"/>
      <c r="BG821" s="105"/>
      <c r="BH821" s="105"/>
      <c r="BI821" s="105"/>
      <c r="BJ821" s="105"/>
      <c r="BK821" s="105"/>
      <c r="BL821" s="105"/>
      <c r="BM821" s="105"/>
      <c r="BN821" s="105"/>
      <c r="BO821" s="105"/>
      <c r="BP821" s="105"/>
      <c r="BQ821" s="105"/>
      <c r="BR821" s="105"/>
      <c r="BS821" s="105"/>
      <c r="BT821" s="105"/>
      <c r="BU821" s="105"/>
      <c r="BV821" s="105"/>
      <c r="BW821" s="105"/>
      <c r="BX821" s="105"/>
      <c r="BY821" s="105"/>
      <c r="BZ821" s="105"/>
      <c r="CA821" s="158"/>
      <c r="CB821" s="158"/>
      <c r="CC821" s="158"/>
      <c r="CD821" s="158"/>
      <c r="CE821" s="158"/>
      <c r="CF821" s="105"/>
      <c r="CG821" s="156"/>
      <c r="CH821" s="156"/>
      <c r="CI821" s="156"/>
      <c r="CJ821" s="156"/>
      <c r="CK821" s="105"/>
      <c r="CL821" s="156"/>
      <c r="CM821" s="156"/>
      <c r="CN821" s="105"/>
    </row>
    <row r="822" ht="9.0" customHeight="1">
      <c r="A822" s="152">
        <f t="shared" si="22"/>
        <v>0</v>
      </c>
      <c r="B822" s="93"/>
      <c r="C822" s="99"/>
      <c r="D822" s="159"/>
      <c r="E822" s="160"/>
      <c r="F822" s="155"/>
      <c r="G822" s="105"/>
      <c r="H822" s="105"/>
      <c r="I822" s="156"/>
      <c r="J822" s="156"/>
      <c r="K822" s="156"/>
      <c r="L822" s="156"/>
      <c r="M822" s="156"/>
      <c r="N822" s="156"/>
      <c r="O822" s="156"/>
      <c r="P822" s="156"/>
      <c r="Q822" s="156"/>
      <c r="R822" s="156"/>
      <c r="S822" s="156"/>
      <c r="T822" s="156"/>
      <c r="U822" s="157"/>
      <c r="V822" s="105"/>
      <c r="W822" s="156"/>
      <c r="X822" s="156"/>
      <c r="Y822" s="156"/>
      <c r="Z822" s="156"/>
      <c r="AA822" s="156"/>
      <c r="AB822" s="156"/>
      <c r="AC822" s="156"/>
      <c r="AD822" s="156"/>
      <c r="AE822" s="156"/>
      <c r="AF822" s="156"/>
      <c r="AG822" s="156"/>
      <c r="AH822" s="156"/>
      <c r="AI822" s="157"/>
      <c r="AJ822" s="105"/>
      <c r="AK822" s="105"/>
      <c r="AL822" s="105"/>
      <c r="AM822" s="105"/>
      <c r="AN822" s="157"/>
      <c r="AO822" s="105"/>
      <c r="AP822" s="105"/>
      <c r="AQ822" s="105"/>
      <c r="AR822" s="105"/>
      <c r="AS822" s="105"/>
      <c r="AT822" s="105"/>
      <c r="AU822" s="105"/>
      <c r="AV822" s="105"/>
      <c r="AW822" s="105"/>
      <c r="AX822" s="105"/>
      <c r="AY822" s="105"/>
      <c r="AZ822" s="105"/>
      <c r="BA822" s="105"/>
      <c r="BB822" s="105"/>
      <c r="BC822" s="105"/>
      <c r="BD822" s="105"/>
      <c r="BE822" s="105"/>
      <c r="BF822" s="105"/>
      <c r="BG822" s="105"/>
      <c r="BH822" s="105"/>
      <c r="BI822" s="105"/>
      <c r="BJ822" s="105"/>
      <c r="BK822" s="105"/>
      <c r="BL822" s="105"/>
      <c r="BM822" s="105"/>
      <c r="BN822" s="105"/>
      <c r="BO822" s="105"/>
      <c r="BP822" s="105"/>
      <c r="BQ822" s="105"/>
      <c r="BR822" s="105"/>
      <c r="BS822" s="105"/>
      <c r="BT822" s="105"/>
      <c r="BU822" s="105"/>
      <c r="BV822" s="105"/>
      <c r="BW822" s="105"/>
      <c r="BX822" s="105"/>
      <c r="BY822" s="105"/>
      <c r="BZ822" s="105"/>
      <c r="CA822" s="158"/>
      <c r="CB822" s="158"/>
      <c r="CC822" s="105" t="str">
        <f>IF($C822="","",AI822*$F$2)</f>
        <v/>
      </c>
      <c r="CD822" s="105" t="str">
        <f>IF($C822="","",U823*$F$2)</f>
        <v/>
      </c>
      <c r="CE822" s="158"/>
      <c r="CF822" s="105"/>
      <c r="CG822" s="156"/>
      <c r="CH822" s="156"/>
      <c r="CI822" s="156"/>
      <c r="CJ822" s="156"/>
      <c r="CK822" s="105"/>
      <c r="CL822" s="156"/>
      <c r="CM822" s="156"/>
      <c r="CN822" s="105"/>
    </row>
    <row r="823" ht="9.0" customHeight="1">
      <c r="A823" s="152">
        <f t="shared" si="22"/>
        <v>0</v>
      </c>
      <c r="B823" s="93"/>
      <c r="C823" s="99"/>
      <c r="D823" s="159"/>
      <c r="E823" s="160"/>
      <c r="F823" s="155"/>
      <c r="G823" s="105"/>
      <c r="H823" s="105"/>
      <c r="I823" s="156"/>
      <c r="J823" s="156"/>
      <c r="K823" s="156"/>
      <c r="L823" s="156"/>
      <c r="M823" s="156"/>
      <c r="N823" s="156"/>
      <c r="O823" s="156"/>
      <c r="P823" s="156"/>
      <c r="Q823" s="156"/>
      <c r="R823" s="156"/>
      <c r="S823" s="156"/>
      <c r="T823" s="156"/>
      <c r="U823" s="157"/>
      <c r="V823" s="105"/>
      <c r="W823" s="156"/>
      <c r="X823" s="156"/>
      <c r="Y823" s="156"/>
      <c r="Z823" s="156"/>
      <c r="AA823" s="156"/>
      <c r="AB823" s="156"/>
      <c r="AC823" s="156"/>
      <c r="AD823" s="156"/>
      <c r="AE823" s="156"/>
      <c r="AF823" s="156"/>
      <c r="AG823" s="156"/>
      <c r="AH823" s="156"/>
      <c r="AI823" s="157"/>
      <c r="AJ823" s="105"/>
      <c r="AK823" s="105"/>
      <c r="AL823" s="105"/>
      <c r="AM823" s="105"/>
      <c r="AN823" s="157"/>
      <c r="AO823" s="105"/>
      <c r="AP823" s="105"/>
      <c r="AQ823" s="105"/>
      <c r="AR823" s="105"/>
      <c r="AS823" s="105"/>
      <c r="AT823" s="105"/>
      <c r="AU823" s="105"/>
      <c r="AV823" s="105"/>
      <c r="AW823" s="105"/>
      <c r="AX823" s="105"/>
      <c r="AY823" s="105"/>
      <c r="AZ823" s="105"/>
      <c r="BA823" s="105"/>
      <c r="BB823" s="105"/>
      <c r="BC823" s="105"/>
      <c r="BD823" s="105"/>
      <c r="BE823" s="105"/>
      <c r="BF823" s="105"/>
      <c r="BG823" s="105"/>
      <c r="BH823" s="105"/>
      <c r="BI823" s="105"/>
      <c r="BJ823" s="105"/>
      <c r="BK823" s="105"/>
      <c r="BL823" s="105"/>
      <c r="BM823" s="105"/>
      <c r="BN823" s="105"/>
      <c r="BO823" s="105"/>
      <c r="BP823" s="105"/>
      <c r="BQ823" s="105"/>
      <c r="BR823" s="105"/>
      <c r="BS823" s="105"/>
      <c r="BT823" s="105"/>
      <c r="BU823" s="105"/>
      <c r="BV823" s="105"/>
      <c r="BW823" s="105"/>
      <c r="BX823" s="105"/>
      <c r="BY823" s="105"/>
      <c r="BZ823" s="105"/>
      <c r="CA823" s="158"/>
      <c r="CB823" s="158"/>
      <c r="CC823" s="158"/>
      <c r="CD823" s="158"/>
      <c r="CE823" s="158"/>
      <c r="CF823" s="105"/>
      <c r="CG823" s="156"/>
      <c r="CH823" s="156"/>
      <c r="CI823" s="156"/>
      <c r="CJ823" s="156"/>
      <c r="CK823" s="105"/>
      <c r="CL823" s="156"/>
      <c r="CM823" s="156"/>
      <c r="CN823" s="105"/>
    </row>
    <row r="824" ht="9.0" customHeight="1">
      <c r="A824" s="152">
        <f t="shared" si="22"/>
        <v>1</v>
      </c>
      <c r="B824" s="93"/>
      <c r="C824" s="99"/>
      <c r="D824" s="159"/>
      <c r="E824" s="160"/>
      <c r="F824" s="155"/>
      <c r="G824" s="105"/>
      <c r="H824" s="105"/>
      <c r="I824" s="156"/>
      <c r="J824" s="156"/>
      <c r="K824" s="156"/>
      <c r="L824" s="156"/>
      <c r="M824" s="156"/>
      <c r="N824" s="156"/>
      <c r="O824" s="156"/>
      <c r="P824" s="156"/>
      <c r="Q824" s="156"/>
      <c r="R824" s="156"/>
      <c r="S824" s="156"/>
      <c r="T824" s="156"/>
      <c r="U824" s="157"/>
      <c r="V824" s="105"/>
      <c r="W824" s="156"/>
      <c r="X824" s="156"/>
      <c r="Y824" s="156"/>
      <c r="Z824" s="156"/>
      <c r="AA824" s="156"/>
      <c r="AB824" s="156"/>
      <c r="AC824" s="156"/>
      <c r="AD824" s="156"/>
      <c r="AE824" s="156"/>
      <c r="AF824" s="156"/>
      <c r="AG824" s="156"/>
      <c r="AH824" s="156"/>
      <c r="AI824" s="157"/>
      <c r="AJ824" s="105"/>
      <c r="AK824" s="105"/>
      <c r="AL824" s="105"/>
      <c r="AM824" s="105"/>
      <c r="AN824" s="157"/>
      <c r="AO824" s="105"/>
      <c r="AP824" s="105"/>
      <c r="AQ824" s="105"/>
      <c r="AR824" s="105"/>
      <c r="AS824" s="105"/>
      <c r="AT824" s="105"/>
      <c r="AU824" s="105"/>
      <c r="AV824" s="105"/>
      <c r="AW824" s="105"/>
      <c r="AX824" s="105"/>
      <c r="AY824" s="105"/>
      <c r="AZ824" s="105"/>
      <c r="BA824" s="105"/>
      <c r="BB824" s="105"/>
      <c r="BC824" s="105"/>
      <c r="BD824" s="105"/>
      <c r="BE824" s="105"/>
      <c r="BF824" s="105"/>
      <c r="BG824" s="105"/>
      <c r="BH824" s="105"/>
      <c r="BI824" s="105"/>
      <c r="BJ824" s="105"/>
      <c r="BK824" s="105"/>
      <c r="BL824" s="105"/>
      <c r="BM824" s="105"/>
      <c r="BN824" s="105"/>
      <c r="BO824" s="105"/>
      <c r="BP824" s="105"/>
      <c r="BQ824" s="105"/>
      <c r="BR824" s="105"/>
      <c r="BS824" s="105"/>
      <c r="BT824" s="105"/>
      <c r="BU824" s="105"/>
      <c r="BV824" s="105"/>
      <c r="BW824" s="105"/>
      <c r="BX824" s="105"/>
      <c r="BY824" s="105"/>
      <c r="BZ824" s="105"/>
      <c r="CA824" s="158"/>
      <c r="CB824" s="158"/>
      <c r="CC824" s="105" t="str">
        <f>IF($C824="","",AI824*$F$2)</f>
        <v/>
      </c>
      <c r="CD824" s="105" t="str">
        <f>IF($C824="","",U825*$F$2)</f>
        <v/>
      </c>
      <c r="CE824" s="158"/>
      <c r="CF824" s="105"/>
      <c r="CG824" s="156"/>
      <c r="CH824" s="156"/>
      <c r="CI824" s="156"/>
      <c r="CJ824" s="156"/>
      <c r="CK824" s="105"/>
      <c r="CL824" s="156"/>
      <c r="CM824" s="156"/>
      <c r="CN824" s="105"/>
    </row>
    <row r="825" ht="9.0" customHeight="1">
      <c r="A825" s="152">
        <f t="shared" si="22"/>
        <v>1</v>
      </c>
      <c r="B825" s="93"/>
      <c r="C825" s="99"/>
      <c r="D825" s="159"/>
      <c r="E825" s="160"/>
      <c r="F825" s="155"/>
      <c r="G825" s="105"/>
      <c r="H825" s="105"/>
      <c r="I825" s="156"/>
      <c r="J825" s="156"/>
      <c r="K825" s="156"/>
      <c r="L825" s="156"/>
      <c r="M825" s="156"/>
      <c r="N825" s="156"/>
      <c r="O825" s="156"/>
      <c r="P825" s="156"/>
      <c r="Q825" s="156"/>
      <c r="R825" s="156"/>
      <c r="S825" s="156"/>
      <c r="T825" s="156"/>
      <c r="U825" s="157"/>
      <c r="V825" s="105"/>
      <c r="W825" s="156"/>
      <c r="X825" s="156"/>
      <c r="Y825" s="156"/>
      <c r="Z825" s="156"/>
      <c r="AA825" s="156"/>
      <c r="AB825" s="156"/>
      <c r="AC825" s="156"/>
      <c r="AD825" s="156"/>
      <c r="AE825" s="156"/>
      <c r="AF825" s="156"/>
      <c r="AG825" s="156"/>
      <c r="AH825" s="156"/>
      <c r="AI825" s="157"/>
      <c r="AJ825" s="105"/>
      <c r="AK825" s="105"/>
      <c r="AL825" s="105"/>
      <c r="AM825" s="105"/>
      <c r="AN825" s="157"/>
      <c r="AO825" s="105"/>
      <c r="AP825" s="105"/>
      <c r="AQ825" s="105"/>
      <c r="AR825" s="105"/>
      <c r="AS825" s="105"/>
      <c r="AT825" s="105"/>
      <c r="AU825" s="105"/>
      <c r="AV825" s="105"/>
      <c r="AW825" s="105"/>
      <c r="AX825" s="105"/>
      <c r="AY825" s="105"/>
      <c r="AZ825" s="105"/>
      <c r="BA825" s="105"/>
      <c r="BB825" s="105"/>
      <c r="BC825" s="105"/>
      <c r="BD825" s="105"/>
      <c r="BE825" s="105"/>
      <c r="BF825" s="105"/>
      <c r="BG825" s="105"/>
      <c r="BH825" s="105"/>
      <c r="BI825" s="105"/>
      <c r="BJ825" s="105"/>
      <c r="BK825" s="105"/>
      <c r="BL825" s="105"/>
      <c r="BM825" s="105"/>
      <c r="BN825" s="105"/>
      <c r="BO825" s="105"/>
      <c r="BP825" s="105"/>
      <c r="BQ825" s="105"/>
      <c r="BR825" s="105"/>
      <c r="BS825" s="105"/>
      <c r="BT825" s="105"/>
      <c r="BU825" s="105"/>
      <c r="BV825" s="105"/>
      <c r="BW825" s="105"/>
      <c r="BX825" s="105"/>
      <c r="BY825" s="105"/>
      <c r="BZ825" s="105"/>
      <c r="CA825" s="158"/>
      <c r="CB825" s="158"/>
      <c r="CC825" s="158"/>
      <c r="CD825" s="158"/>
      <c r="CE825" s="158"/>
      <c r="CF825" s="105"/>
      <c r="CG825" s="156"/>
      <c r="CH825" s="156"/>
      <c r="CI825" s="156"/>
      <c r="CJ825" s="156"/>
      <c r="CK825" s="105"/>
      <c r="CL825" s="156"/>
      <c r="CM825" s="156"/>
      <c r="CN825" s="105"/>
    </row>
    <row r="826" ht="9.0" customHeight="1">
      <c r="A826" s="152">
        <f t="shared" si="22"/>
        <v>0</v>
      </c>
      <c r="B826" s="93"/>
      <c r="C826" s="99"/>
      <c r="D826" s="159"/>
      <c r="E826" s="160"/>
      <c r="F826" s="155"/>
      <c r="G826" s="105"/>
      <c r="H826" s="105"/>
      <c r="I826" s="156"/>
      <c r="J826" s="156"/>
      <c r="K826" s="156"/>
      <c r="L826" s="156"/>
      <c r="M826" s="156"/>
      <c r="N826" s="156"/>
      <c r="O826" s="156"/>
      <c r="P826" s="156"/>
      <c r="Q826" s="156"/>
      <c r="R826" s="156"/>
      <c r="S826" s="156"/>
      <c r="T826" s="156"/>
      <c r="U826" s="157"/>
      <c r="V826" s="105"/>
      <c r="W826" s="156"/>
      <c r="X826" s="156"/>
      <c r="Y826" s="156"/>
      <c r="Z826" s="156"/>
      <c r="AA826" s="156"/>
      <c r="AB826" s="156"/>
      <c r="AC826" s="156"/>
      <c r="AD826" s="156"/>
      <c r="AE826" s="156"/>
      <c r="AF826" s="156"/>
      <c r="AG826" s="156"/>
      <c r="AH826" s="156"/>
      <c r="AI826" s="157"/>
      <c r="AJ826" s="105"/>
      <c r="AK826" s="105"/>
      <c r="AL826" s="105"/>
      <c r="AM826" s="105"/>
      <c r="AN826" s="157"/>
      <c r="AO826" s="105"/>
      <c r="AP826" s="105"/>
      <c r="AQ826" s="105"/>
      <c r="AR826" s="105"/>
      <c r="AS826" s="105"/>
      <c r="AT826" s="105"/>
      <c r="AU826" s="105"/>
      <c r="AV826" s="105"/>
      <c r="AW826" s="105"/>
      <c r="AX826" s="105"/>
      <c r="AY826" s="105"/>
      <c r="AZ826" s="105"/>
      <c r="BA826" s="105"/>
      <c r="BB826" s="105"/>
      <c r="BC826" s="105"/>
      <c r="BD826" s="105"/>
      <c r="BE826" s="105"/>
      <c r="BF826" s="105"/>
      <c r="BG826" s="105"/>
      <c r="BH826" s="105"/>
      <c r="BI826" s="105"/>
      <c r="BJ826" s="105"/>
      <c r="BK826" s="105"/>
      <c r="BL826" s="105"/>
      <c r="BM826" s="105"/>
      <c r="BN826" s="105"/>
      <c r="BO826" s="105"/>
      <c r="BP826" s="105"/>
      <c r="BQ826" s="105"/>
      <c r="BR826" s="105"/>
      <c r="BS826" s="105"/>
      <c r="BT826" s="105"/>
      <c r="BU826" s="105"/>
      <c r="BV826" s="105"/>
      <c r="BW826" s="105"/>
      <c r="BX826" s="105"/>
      <c r="BY826" s="105"/>
      <c r="BZ826" s="105"/>
      <c r="CA826" s="158"/>
      <c r="CB826" s="158"/>
      <c r="CC826" s="105" t="str">
        <f>IF($C826="","",AI826*$F$2)</f>
        <v/>
      </c>
      <c r="CD826" s="105" t="str">
        <f>IF($C826="","",U827*$F$2)</f>
        <v/>
      </c>
      <c r="CE826" s="158"/>
      <c r="CF826" s="105"/>
      <c r="CG826" s="156"/>
      <c r="CH826" s="156"/>
      <c r="CI826" s="156"/>
      <c r="CJ826" s="156"/>
      <c r="CK826" s="105"/>
      <c r="CL826" s="156"/>
      <c r="CM826" s="156"/>
      <c r="CN826" s="105"/>
    </row>
    <row r="827" ht="9.0" customHeight="1">
      <c r="A827" s="152">
        <f t="shared" si="22"/>
        <v>0</v>
      </c>
      <c r="B827" s="93"/>
      <c r="C827" s="99"/>
      <c r="D827" s="159"/>
      <c r="E827" s="160"/>
      <c r="F827" s="155"/>
      <c r="G827" s="105"/>
      <c r="H827" s="105"/>
      <c r="I827" s="156"/>
      <c r="J827" s="156"/>
      <c r="K827" s="156"/>
      <c r="L827" s="156"/>
      <c r="M827" s="156"/>
      <c r="N827" s="156"/>
      <c r="O827" s="156"/>
      <c r="P827" s="156"/>
      <c r="Q827" s="156"/>
      <c r="R827" s="156"/>
      <c r="S827" s="156"/>
      <c r="T827" s="156"/>
      <c r="U827" s="157"/>
      <c r="V827" s="105"/>
      <c r="W827" s="156"/>
      <c r="X827" s="156"/>
      <c r="Y827" s="156"/>
      <c r="Z827" s="156"/>
      <c r="AA827" s="156"/>
      <c r="AB827" s="156"/>
      <c r="AC827" s="156"/>
      <c r="AD827" s="156"/>
      <c r="AE827" s="156"/>
      <c r="AF827" s="156"/>
      <c r="AG827" s="156"/>
      <c r="AH827" s="156"/>
      <c r="AI827" s="157"/>
      <c r="AJ827" s="105"/>
      <c r="AK827" s="105"/>
      <c r="AL827" s="105"/>
      <c r="AM827" s="105"/>
      <c r="AN827" s="157"/>
      <c r="AO827" s="105"/>
      <c r="AP827" s="105"/>
      <c r="AQ827" s="105"/>
      <c r="AR827" s="105"/>
      <c r="AS827" s="105"/>
      <c r="AT827" s="105"/>
      <c r="AU827" s="105"/>
      <c r="AV827" s="105"/>
      <c r="AW827" s="105"/>
      <c r="AX827" s="105"/>
      <c r="AY827" s="105"/>
      <c r="AZ827" s="105"/>
      <c r="BA827" s="105"/>
      <c r="BB827" s="105"/>
      <c r="BC827" s="105"/>
      <c r="BD827" s="105"/>
      <c r="BE827" s="105"/>
      <c r="BF827" s="105"/>
      <c r="BG827" s="105"/>
      <c r="BH827" s="105"/>
      <c r="BI827" s="105"/>
      <c r="BJ827" s="105"/>
      <c r="BK827" s="105"/>
      <c r="BL827" s="105"/>
      <c r="BM827" s="105"/>
      <c r="BN827" s="105"/>
      <c r="BO827" s="105"/>
      <c r="BP827" s="105"/>
      <c r="BQ827" s="105"/>
      <c r="BR827" s="105"/>
      <c r="BS827" s="105"/>
      <c r="BT827" s="105"/>
      <c r="BU827" s="105"/>
      <c r="BV827" s="105"/>
      <c r="BW827" s="105"/>
      <c r="BX827" s="105"/>
      <c r="BY827" s="105"/>
      <c r="BZ827" s="105"/>
      <c r="CA827" s="158"/>
      <c r="CB827" s="158"/>
      <c r="CC827" s="158"/>
      <c r="CD827" s="158"/>
      <c r="CE827" s="158"/>
      <c r="CF827" s="105"/>
      <c r="CG827" s="156"/>
      <c r="CH827" s="156"/>
      <c r="CI827" s="156"/>
      <c r="CJ827" s="156"/>
      <c r="CK827" s="105"/>
      <c r="CL827" s="156"/>
      <c r="CM827" s="156"/>
      <c r="CN827" s="105"/>
    </row>
    <row r="828" ht="9.0" customHeight="1">
      <c r="A828" s="152">
        <f t="shared" si="22"/>
        <v>1</v>
      </c>
      <c r="B828" s="93"/>
      <c r="C828" s="99"/>
      <c r="D828" s="159"/>
      <c r="E828" s="160"/>
      <c r="F828" s="155"/>
      <c r="G828" s="105"/>
      <c r="H828" s="105"/>
      <c r="I828" s="156"/>
      <c r="J828" s="156"/>
      <c r="K828" s="156"/>
      <c r="L828" s="156"/>
      <c r="M828" s="156"/>
      <c r="N828" s="156"/>
      <c r="O828" s="156"/>
      <c r="P828" s="156"/>
      <c r="Q828" s="156"/>
      <c r="R828" s="156"/>
      <c r="S828" s="156"/>
      <c r="T828" s="156"/>
      <c r="U828" s="157"/>
      <c r="V828" s="105"/>
      <c r="W828" s="156"/>
      <c r="X828" s="156"/>
      <c r="Y828" s="156"/>
      <c r="Z828" s="156"/>
      <c r="AA828" s="156"/>
      <c r="AB828" s="156"/>
      <c r="AC828" s="156"/>
      <c r="AD828" s="156"/>
      <c r="AE828" s="156"/>
      <c r="AF828" s="156"/>
      <c r="AG828" s="156"/>
      <c r="AH828" s="156"/>
      <c r="AI828" s="157"/>
      <c r="AJ828" s="105"/>
      <c r="AK828" s="105"/>
      <c r="AL828" s="105"/>
      <c r="AM828" s="105"/>
      <c r="AN828" s="157"/>
      <c r="AO828" s="105"/>
      <c r="AP828" s="105"/>
      <c r="AQ828" s="105"/>
      <c r="AR828" s="105"/>
      <c r="AS828" s="105"/>
      <c r="AT828" s="105"/>
      <c r="AU828" s="105"/>
      <c r="AV828" s="105"/>
      <c r="AW828" s="105"/>
      <c r="AX828" s="105"/>
      <c r="AY828" s="105"/>
      <c r="AZ828" s="105"/>
      <c r="BA828" s="105"/>
      <c r="BB828" s="105"/>
      <c r="BC828" s="105"/>
      <c r="BD828" s="105"/>
      <c r="BE828" s="105"/>
      <c r="BF828" s="105"/>
      <c r="BG828" s="105"/>
      <c r="BH828" s="105"/>
      <c r="BI828" s="105"/>
      <c r="BJ828" s="105"/>
      <c r="BK828" s="105"/>
      <c r="BL828" s="105"/>
      <c r="BM828" s="105"/>
      <c r="BN828" s="105"/>
      <c r="BO828" s="105"/>
      <c r="BP828" s="105"/>
      <c r="BQ828" s="105"/>
      <c r="BR828" s="105"/>
      <c r="BS828" s="105"/>
      <c r="BT828" s="105"/>
      <c r="BU828" s="105"/>
      <c r="BV828" s="105"/>
      <c r="BW828" s="105"/>
      <c r="BX828" s="105"/>
      <c r="BY828" s="105"/>
      <c r="BZ828" s="105"/>
      <c r="CA828" s="158"/>
      <c r="CB828" s="158"/>
      <c r="CC828" s="105" t="str">
        <f>IF($C828="","",AI828*$F$2)</f>
        <v/>
      </c>
      <c r="CD828" s="105" t="str">
        <f>IF($C828="","",U829*$F$2)</f>
        <v/>
      </c>
      <c r="CE828" s="158"/>
      <c r="CF828" s="105"/>
      <c r="CG828" s="156"/>
      <c r="CH828" s="156"/>
      <c r="CI828" s="156"/>
      <c r="CJ828" s="156"/>
      <c r="CK828" s="105"/>
      <c r="CL828" s="156"/>
      <c r="CM828" s="156"/>
      <c r="CN828" s="105"/>
    </row>
    <row r="829" ht="9.0" customHeight="1">
      <c r="A829" s="152">
        <f t="shared" si="22"/>
        <v>1</v>
      </c>
      <c r="B829" s="93"/>
      <c r="C829" s="99"/>
      <c r="D829" s="159"/>
      <c r="E829" s="160"/>
      <c r="F829" s="155"/>
      <c r="G829" s="105"/>
      <c r="H829" s="105"/>
      <c r="I829" s="156"/>
      <c r="J829" s="156"/>
      <c r="K829" s="156"/>
      <c r="L829" s="156"/>
      <c r="M829" s="156"/>
      <c r="N829" s="156"/>
      <c r="O829" s="156"/>
      <c r="P829" s="156"/>
      <c r="Q829" s="156"/>
      <c r="R829" s="156"/>
      <c r="S829" s="156"/>
      <c r="T829" s="156"/>
      <c r="U829" s="157"/>
      <c r="V829" s="105"/>
      <c r="W829" s="156"/>
      <c r="X829" s="156"/>
      <c r="Y829" s="156"/>
      <c r="Z829" s="156"/>
      <c r="AA829" s="156"/>
      <c r="AB829" s="156"/>
      <c r="AC829" s="156"/>
      <c r="AD829" s="156"/>
      <c r="AE829" s="156"/>
      <c r="AF829" s="156"/>
      <c r="AG829" s="156"/>
      <c r="AH829" s="156"/>
      <c r="AI829" s="157"/>
      <c r="AJ829" s="105"/>
      <c r="AK829" s="105"/>
      <c r="AL829" s="105"/>
      <c r="AM829" s="105"/>
      <c r="AN829" s="157"/>
      <c r="AO829" s="105"/>
      <c r="AP829" s="105"/>
      <c r="AQ829" s="105"/>
      <c r="AR829" s="105"/>
      <c r="AS829" s="105"/>
      <c r="AT829" s="105"/>
      <c r="AU829" s="105"/>
      <c r="AV829" s="105"/>
      <c r="AW829" s="105"/>
      <c r="AX829" s="105"/>
      <c r="AY829" s="105"/>
      <c r="AZ829" s="105"/>
      <c r="BA829" s="105"/>
      <c r="BB829" s="105"/>
      <c r="BC829" s="105"/>
      <c r="BD829" s="105"/>
      <c r="BE829" s="105"/>
      <c r="BF829" s="105"/>
      <c r="BG829" s="105"/>
      <c r="BH829" s="105"/>
      <c r="BI829" s="105"/>
      <c r="BJ829" s="105"/>
      <c r="BK829" s="105"/>
      <c r="BL829" s="105"/>
      <c r="BM829" s="105"/>
      <c r="BN829" s="105"/>
      <c r="BO829" s="105"/>
      <c r="BP829" s="105"/>
      <c r="BQ829" s="105"/>
      <c r="BR829" s="105"/>
      <c r="BS829" s="105"/>
      <c r="BT829" s="105"/>
      <c r="BU829" s="105"/>
      <c r="BV829" s="105"/>
      <c r="BW829" s="105"/>
      <c r="BX829" s="105"/>
      <c r="BY829" s="105"/>
      <c r="BZ829" s="105"/>
      <c r="CA829" s="158"/>
      <c r="CB829" s="158"/>
      <c r="CC829" s="158"/>
      <c r="CD829" s="158"/>
      <c r="CE829" s="158"/>
      <c r="CF829" s="105"/>
      <c r="CG829" s="156"/>
      <c r="CH829" s="156"/>
      <c r="CI829" s="156"/>
      <c r="CJ829" s="156"/>
      <c r="CK829" s="105"/>
      <c r="CL829" s="156"/>
      <c r="CM829" s="156"/>
      <c r="CN829" s="105"/>
    </row>
    <row r="830" ht="9.0" customHeight="1">
      <c r="A830" s="152">
        <f t="shared" si="22"/>
        <v>0</v>
      </c>
      <c r="B830" s="93"/>
      <c r="C830" s="99"/>
      <c r="D830" s="159"/>
      <c r="E830" s="160"/>
      <c r="F830" s="155"/>
      <c r="G830" s="105"/>
      <c r="H830" s="105"/>
      <c r="I830" s="156"/>
      <c r="J830" s="156"/>
      <c r="K830" s="156"/>
      <c r="L830" s="156"/>
      <c r="M830" s="156"/>
      <c r="N830" s="156"/>
      <c r="O830" s="156"/>
      <c r="P830" s="156"/>
      <c r="Q830" s="156"/>
      <c r="R830" s="156"/>
      <c r="S830" s="156"/>
      <c r="T830" s="156"/>
      <c r="U830" s="157"/>
      <c r="V830" s="105"/>
      <c r="W830" s="156"/>
      <c r="X830" s="156"/>
      <c r="Y830" s="156"/>
      <c r="Z830" s="156"/>
      <c r="AA830" s="156"/>
      <c r="AB830" s="156"/>
      <c r="AC830" s="156"/>
      <c r="AD830" s="156"/>
      <c r="AE830" s="156"/>
      <c r="AF830" s="156"/>
      <c r="AG830" s="156"/>
      <c r="AH830" s="156"/>
      <c r="AI830" s="157"/>
      <c r="AJ830" s="105"/>
      <c r="AK830" s="105"/>
      <c r="AL830" s="105"/>
      <c r="AM830" s="105"/>
      <c r="AN830" s="157"/>
      <c r="AO830" s="105"/>
      <c r="AP830" s="105"/>
      <c r="AQ830" s="105"/>
      <c r="AR830" s="105"/>
      <c r="AS830" s="105"/>
      <c r="AT830" s="105"/>
      <c r="AU830" s="105"/>
      <c r="AV830" s="105"/>
      <c r="AW830" s="105"/>
      <c r="AX830" s="105"/>
      <c r="AY830" s="105"/>
      <c r="AZ830" s="105"/>
      <c r="BA830" s="105"/>
      <c r="BB830" s="105"/>
      <c r="BC830" s="105"/>
      <c r="BD830" s="105"/>
      <c r="BE830" s="105"/>
      <c r="BF830" s="105"/>
      <c r="BG830" s="105"/>
      <c r="BH830" s="105"/>
      <c r="BI830" s="105"/>
      <c r="BJ830" s="105"/>
      <c r="BK830" s="105"/>
      <c r="BL830" s="105"/>
      <c r="BM830" s="105"/>
      <c r="BN830" s="105"/>
      <c r="BO830" s="105"/>
      <c r="BP830" s="105"/>
      <c r="BQ830" s="105"/>
      <c r="BR830" s="105"/>
      <c r="BS830" s="105"/>
      <c r="BT830" s="105"/>
      <c r="BU830" s="105"/>
      <c r="BV830" s="105"/>
      <c r="BW830" s="105"/>
      <c r="BX830" s="105"/>
      <c r="BY830" s="105"/>
      <c r="BZ830" s="105"/>
      <c r="CA830" s="158"/>
      <c r="CB830" s="158"/>
      <c r="CC830" s="105" t="str">
        <f>IF($C830="","",AI830*$F$2)</f>
        <v/>
      </c>
      <c r="CD830" s="105" t="str">
        <f>IF($C830="","",U831*$F$2)</f>
        <v/>
      </c>
      <c r="CE830" s="158"/>
      <c r="CF830" s="105"/>
      <c r="CG830" s="156"/>
      <c r="CH830" s="156"/>
      <c r="CI830" s="156"/>
      <c r="CJ830" s="156"/>
      <c r="CK830" s="105"/>
      <c r="CL830" s="156"/>
      <c r="CM830" s="156"/>
      <c r="CN830" s="105"/>
    </row>
    <row r="831" ht="9.0" customHeight="1">
      <c r="A831" s="152">
        <f t="shared" si="22"/>
        <v>0</v>
      </c>
      <c r="B831" s="93"/>
      <c r="C831" s="99"/>
      <c r="D831" s="159"/>
      <c r="E831" s="160"/>
      <c r="F831" s="155"/>
      <c r="G831" s="105"/>
      <c r="H831" s="105"/>
      <c r="I831" s="156"/>
      <c r="J831" s="156"/>
      <c r="K831" s="156"/>
      <c r="L831" s="156"/>
      <c r="M831" s="156"/>
      <c r="N831" s="156"/>
      <c r="O831" s="156"/>
      <c r="P831" s="156"/>
      <c r="Q831" s="156"/>
      <c r="R831" s="156"/>
      <c r="S831" s="156"/>
      <c r="T831" s="156"/>
      <c r="U831" s="157"/>
      <c r="V831" s="105"/>
      <c r="W831" s="156"/>
      <c r="X831" s="156"/>
      <c r="Y831" s="156"/>
      <c r="Z831" s="156"/>
      <c r="AA831" s="156"/>
      <c r="AB831" s="156"/>
      <c r="AC831" s="156"/>
      <c r="AD831" s="156"/>
      <c r="AE831" s="156"/>
      <c r="AF831" s="156"/>
      <c r="AG831" s="156"/>
      <c r="AH831" s="156"/>
      <c r="AI831" s="157"/>
      <c r="AJ831" s="105"/>
      <c r="AK831" s="105"/>
      <c r="AL831" s="105"/>
      <c r="AM831" s="105"/>
      <c r="AN831" s="157"/>
      <c r="AO831" s="105"/>
      <c r="AP831" s="105"/>
      <c r="AQ831" s="105"/>
      <c r="AR831" s="105"/>
      <c r="AS831" s="105"/>
      <c r="AT831" s="105"/>
      <c r="AU831" s="105"/>
      <c r="AV831" s="105"/>
      <c r="AW831" s="105"/>
      <c r="AX831" s="105"/>
      <c r="AY831" s="105"/>
      <c r="AZ831" s="105"/>
      <c r="BA831" s="105"/>
      <c r="BB831" s="105"/>
      <c r="BC831" s="105"/>
      <c r="BD831" s="105"/>
      <c r="BE831" s="105"/>
      <c r="BF831" s="105"/>
      <c r="BG831" s="105"/>
      <c r="BH831" s="105"/>
      <c r="BI831" s="105"/>
      <c r="BJ831" s="105"/>
      <c r="BK831" s="105"/>
      <c r="BL831" s="105"/>
      <c r="BM831" s="105"/>
      <c r="BN831" s="105"/>
      <c r="BO831" s="105"/>
      <c r="BP831" s="105"/>
      <c r="BQ831" s="105"/>
      <c r="BR831" s="105"/>
      <c r="BS831" s="105"/>
      <c r="BT831" s="105"/>
      <c r="BU831" s="105"/>
      <c r="BV831" s="105"/>
      <c r="BW831" s="105"/>
      <c r="BX831" s="105"/>
      <c r="BY831" s="105"/>
      <c r="BZ831" s="105"/>
      <c r="CA831" s="158"/>
      <c r="CB831" s="158"/>
      <c r="CC831" s="158"/>
      <c r="CD831" s="158"/>
      <c r="CE831" s="158"/>
      <c r="CF831" s="105"/>
      <c r="CG831" s="156"/>
      <c r="CH831" s="156"/>
      <c r="CI831" s="156"/>
      <c r="CJ831" s="156"/>
      <c r="CK831" s="105"/>
      <c r="CL831" s="156"/>
      <c r="CM831" s="156"/>
      <c r="CN831" s="105"/>
    </row>
    <row r="832" ht="9.0" customHeight="1">
      <c r="A832" s="152">
        <f t="shared" si="22"/>
        <v>1</v>
      </c>
      <c r="B832" s="93"/>
      <c r="C832" s="99"/>
      <c r="D832" s="159"/>
      <c r="E832" s="160"/>
      <c r="F832" s="155"/>
      <c r="G832" s="105"/>
      <c r="H832" s="105"/>
      <c r="I832" s="156"/>
      <c r="J832" s="156"/>
      <c r="K832" s="156"/>
      <c r="L832" s="156"/>
      <c r="M832" s="156"/>
      <c r="N832" s="156"/>
      <c r="O832" s="156"/>
      <c r="P832" s="156"/>
      <c r="Q832" s="156"/>
      <c r="R832" s="156"/>
      <c r="S832" s="156"/>
      <c r="T832" s="156"/>
      <c r="U832" s="157"/>
      <c r="V832" s="105"/>
      <c r="W832" s="156"/>
      <c r="X832" s="156"/>
      <c r="Y832" s="156"/>
      <c r="Z832" s="156"/>
      <c r="AA832" s="156"/>
      <c r="AB832" s="156"/>
      <c r="AC832" s="156"/>
      <c r="AD832" s="156"/>
      <c r="AE832" s="156"/>
      <c r="AF832" s="156"/>
      <c r="AG832" s="156"/>
      <c r="AH832" s="156"/>
      <c r="AI832" s="157"/>
      <c r="AJ832" s="105"/>
      <c r="AK832" s="105"/>
      <c r="AL832" s="105"/>
      <c r="AM832" s="105"/>
      <c r="AN832" s="157"/>
      <c r="AO832" s="105"/>
      <c r="AP832" s="105"/>
      <c r="AQ832" s="105"/>
      <c r="AR832" s="105"/>
      <c r="AS832" s="105"/>
      <c r="AT832" s="105"/>
      <c r="AU832" s="105"/>
      <c r="AV832" s="105"/>
      <c r="AW832" s="105"/>
      <c r="AX832" s="105"/>
      <c r="AY832" s="105"/>
      <c r="AZ832" s="105"/>
      <c r="BA832" s="105"/>
      <c r="BB832" s="105"/>
      <c r="BC832" s="105"/>
      <c r="BD832" s="105"/>
      <c r="BE832" s="105"/>
      <c r="BF832" s="105"/>
      <c r="BG832" s="105"/>
      <c r="BH832" s="105"/>
      <c r="BI832" s="105"/>
      <c r="BJ832" s="105"/>
      <c r="BK832" s="105"/>
      <c r="BL832" s="105"/>
      <c r="BM832" s="105"/>
      <c r="BN832" s="105"/>
      <c r="BO832" s="105"/>
      <c r="BP832" s="105"/>
      <c r="BQ832" s="105"/>
      <c r="BR832" s="105"/>
      <c r="BS832" s="105"/>
      <c r="BT832" s="105"/>
      <c r="BU832" s="105"/>
      <c r="BV832" s="105"/>
      <c r="BW832" s="105"/>
      <c r="BX832" s="105"/>
      <c r="BY832" s="105"/>
      <c r="BZ832" s="105"/>
      <c r="CA832" s="158"/>
      <c r="CB832" s="158"/>
      <c r="CC832" s="105" t="str">
        <f>IF($C832="","",AI832*$F$2)</f>
        <v/>
      </c>
      <c r="CD832" s="105" t="str">
        <f>IF($C832="","",U833*$F$2)</f>
        <v/>
      </c>
      <c r="CE832" s="158"/>
      <c r="CF832" s="105"/>
      <c r="CG832" s="156"/>
      <c r="CH832" s="156"/>
      <c r="CI832" s="156"/>
      <c r="CJ832" s="156"/>
      <c r="CK832" s="105"/>
      <c r="CL832" s="156"/>
      <c r="CM832" s="156"/>
      <c r="CN832" s="105"/>
    </row>
    <row r="833" ht="9.0" customHeight="1">
      <c r="A833" s="152">
        <f t="shared" si="22"/>
        <v>1</v>
      </c>
      <c r="B833" s="93"/>
      <c r="C833" s="99"/>
      <c r="D833" s="159"/>
      <c r="E833" s="160"/>
      <c r="F833" s="155"/>
      <c r="G833" s="105"/>
      <c r="H833" s="105"/>
      <c r="I833" s="156"/>
      <c r="J833" s="156"/>
      <c r="K833" s="156"/>
      <c r="L833" s="156"/>
      <c r="M833" s="156"/>
      <c r="N833" s="156"/>
      <c r="O833" s="156"/>
      <c r="P833" s="156"/>
      <c r="Q833" s="156"/>
      <c r="R833" s="156"/>
      <c r="S833" s="156"/>
      <c r="T833" s="156"/>
      <c r="U833" s="157"/>
      <c r="V833" s="105"/>
      <c r="W833" s="156"/>
      <c r="X833" s="156"/>
      <c r="Y833" s="156"/>
      <c r="Z833" s="156"/>
      <c r="AA833" s="156"/>
      <c r="AB833" s="156"/>
      <c r="AC833" s="156"/>
      <c r="AD833" s="156"/>
      <c r="AE833" s="156"/>
      <c r="AF833" s="156"/>
      <c r="AG833" s="156"/>
      <c r="AH833" s="156"/>
      <c r="AI833" s="157"/>
      <c r="AJ833" s="105"/>
      <c r="AK833" s="105"/>
      <c r="AL833" s="105"/>
      <c r="AM833" s="105"/>
      <c r="AN833" s="157"/>
      <c r="AO833" s="105"/>
      <c r="AP833" s="105"/>
      <c r="AQ833" s="105"/>
      <c r="AR833" s="105"/>
      <c r="AS833" s="105"/>
      <c r="AT833" s="105"/>
      <c r="AU833" s="105"/>
      <c r="AV833" s="105"/>
      <c r="AW833" s="105"/>
      <c r="AX833" s="105"/>
      <c r="AY833" s="105"/>
      <c r="AZ833" s="105"/>
      <c r="BA833" s="105"/>
      <c r="BB833" s="105"/>
      <c r="BC833" s="105"/>
      <c r="BD833" s="105"/>
      <c r="BE833" s="105"/>
      <c r="BF833" s="105"/>
      <c r="BG833" s="105"/>
      <c r="BH833" s="105"/>
      <c r="BI833" s="105"/>
      <c r="BJ833" s="105"/>
      <c r="BK833" s="105"/>
      <c r="BL833" s="105"/>
      <c r="BM833" s="105"/>
      <c r="BN833" s="105"/>
      <c r="BO833" s="105"/>
      <c r="BP833" s="105"/>
      <c r="BQ833" s="105"/>
      <c r="BR833" s="105"/>
      <c r="BS833" s="105"/>
      <c r="BT833" s="105"/>
      <c r="BU833" s="105"/>
      <c r="BV833" s="105"/>
      <c r="BW833" s="105"/>
      <c r="BX833" s="105"/>
      <c r="BY833" s="105"/>
      <c r="BZ833" s="105"/>
      <c r="CA833" s="158"/>
      <c r="CB833" s="158"/>
      <c r="CC833" s="158"/>
      <c r="CD833" s="158"/>
      <c r="CE833" s="158"/>
      <c r="CF833" s="105"/>
      <c r="CG833" s="156"/>
      <c r="CH833" s="156"/>
      <c r="CI833" s="156"/>
      <c r="CJ833" s="156"/>
      <c r="CK833" s="105"/>
      <c r="CL833" s="156"/>
      <c r="CM833" s="156"/>
      <c r="CN833" s="105"/>
    </row>
    <row r="834" ht="9.0" customHeight="1">
      <c r="A834" s="152">
        <f t="shared" si="22"/>
        <v>0</v>
      </c>
      <c r="B834" s="93"/>
      <c r="C834" s="99"/>
      <c r="D834" s="159"/>
      <c r="E834" s="160"/>
      <c r="F834" s="155"/>
      <c r="G834" s="105"/>
      <c r="H834" s="105"/>
      <c r="I834" s="156"/>
      <c r="J834" s="156"/>
      <c r="K834" s="156"/>
      <c r="L834" s="156"/>
      <c r="M834" s="156"/>
      <c r="N834" s="156"/>
      <c r="O834" s="156"/>
      <c r="P834" s="156"/>
      <c r="Q834" s="156"/>
      <c r="R834" s="156"/>
      <c r="S834" s="156"/>
      <c r="T834" s="156"/>
      <c r="U834" s="157"/>
      <c r="V834" s="105"/>
      <c r="W834" s="156"/>
      <c r="X834" s="156"/>
      <c r="Y834" s="156"/>
      <c r="Z834" s="156"/>
      <c r="AA834" s="156"/>
      <c r="AB834" s="156"/>
      <c r="AC834" s="156"/>
      <c r="AD834" s="156"/>
      <c r="AE834" s="156"/>
      <c r="AF834" s="156"/>
      <c r="AG834" s="156"/>
      <c r="AH834" s="156"/>
      <c r="AI834" s="157"/>
      <c r="AJ834" s="105"/>
      <c r="AK834" s="105"/>
      <c r="AL834" s="105"/>
      <c r="AM834" s="105"/>
      <c r="AN834" s="157"/>
      <c r="AO834" s="105"/>
      <c r="AP834" s="105"/>
      <c r="AQ834" s="105"/>
      <c r="AR834" s="105"/>
      <c r="AS834" s="105"/>
      <c r="AT834" s="105"/>
      <c r="AU834" s="105"/>
      <c r="AV834" s="105"/>
      <c r="AW834" s="105"/>
      <c r="AX834" s="105"/>
      <c r="AY834" s="105"/>
      <c r="AZ834" s="105"/>
      <c r="BA834" s="105"/>
      <c r="BB834" s="105"/>
      <c r="BC834" s="105"/>
      <c r="BD834" s="105"/>
      <c r="BE834" s="105"/>
      <c r="BF834" s="105"/>
      <c r="BG834" s="105"/>
      <c r="BH834" s="105"/>
      <c r="BI834" s="105"/>
      <c r="BJ834" s="105"/>
      <c r="BK834" s="105"/>
      <c r="BL834" s="105"/>
      <c r="BM834" s="105"/>
      <c r="BN834" s="105"/>
      <c r="BO834" s="105"/>
      <c r="BP834" s="105"/>
      <c r="BQ834" s="105"/>
      <c r="BR834" s="105"/>
      <c r="BS834" s="105"/>
      <c r="BT834" s="105"/>
      <c r="BU834" s="105"/>
      <c r="BV834" s="105"/>
      <c r="BW834" s="105"/>
      <c r="BX834" s="105"/>
      <c r="BY834" s="105"/>
      <c r="BZ834" s="105"/>
      <c r="CA834" s="158"/>
      <c r="CB834" s="158"/>
      <c r="CC834" s="105" t="str">
        <f>IF($C834="","",AI834*$F$2)</f>
        <v/>
      </c>
      <c r="CD834" s="105" t="str">
        <f>IF($C834="","",U835*$F$2)</f>
        <v/>
      </c>
      <c r="CE834" s="158"/>
      <c r="CF834" s="105"/>
      <c r="CG834" s="156"/>
      <c r="CH834" s="156"/>
      <c r="CI834" s="156"/>
      <c r="CJ834" s="156"/>
      <c r="CK834" s="105"/>
      <c r="CL834" s="156"/>
      <c r="CM834" s="156"/>
      <c r="CN834" s="105"/>
    </row>
    <row r="835" ht="9.0" customHeight="1">
      <c r="A835" s="152">
        <f t="shared" si="22"/>
        <v>0</v>
      </c>
      <c r="B835" s="93"/>
      <c r="C835" s="99"/>
      <c r="D835" s="159"/>
      <c r="E835" s="160"/>
      <c r="F835" s="155"/>
      <c r="G835" s="105"/>
      <c r="H835" s="105"/>
      <c r="I835" s="156"/>
      <c r="J835" s="156"/>
      <c r="K835" s="156"/>
      <c r="L835" s="156"/>
      <c r="M835" s="156"/>
      <c r="N835" s="156"/>
      <c r="O835" s="156"/>
      <c r="P835" s="156"/>
      <c r="Q835" s="156"/>
      <c r="R835" s="156"/>
      <c r="S835" s="156"/>
      <c r="T835" s="156"/>
      <c r="U835" s="157"/>
      <c r="V835" s="105"/>
      <c r="W835" s="156"/>
      <c r="X835" s="156"/>
      <c r="Y835" s="156"/>
      <c r="Z835" s="156"/>
      <c r="AA835" s="156"/>
      <c r="AB835" s="156"/>
      <c r="AC835" s="156"/>
      <c r="AD835" s="156"/>
      <c r="AE835" s="156"/>
      <c r="AF835" s="156"/>
      <c r="AG835" s="156"/>
      <c r="AH835" s="156"/>
      <c r="AI835" s="157"/>
      <c r="AJ835" s="105"/>
      <c r="AK835" s="105"/>
      <c r="AL835" s="105"/>
      <c r="AM835" s="105"/>
      <c r="AN835" s="157"/>
      <c r="AO835" s="105"/>
      <c r="AP835" s="105"/>
      <c r="AQ835" s="105"/>
      <c r="AR835" s="105"/>
      <c r="AS835" s="105"/>
      <c r="AT835" s="105"/>
      <c r="AU835" s="105"/>
      <c r="AV835" s="105"/>
      <c r="AW835" s="105"/>
      <c r="AX835" s="105"/>
      <c r="AY835" s="105"/>
      <c r="AZ835" s="105"/>
      <c r="BA835" s="105"/>
      <c r="BB835" s="105"/>
      <c r="BC835" s="105"/>
      <c r="BD835" s="105"/>
      <c r="BE835" s="105"/>
      <c r="BF835" s="105"/>
      <c r="BG835" s="105"/>
      <c r="BH835" s="105"/>
      <c r="BI835" s="105"/>
      <c r="BJ835" s="105"/>
      <c r="BK835" s="105"/>
      <c r="BL835" s="105"/>
      <c r="BM835" s="105"/>
      <c r="BN835" s="105"/>
      <c r="BO835" s="105"/>
      <c r="BP835" s="105"/>
      <c r="BQ835" s="105"/>
      <c r="BR835" s="105"/>
      <c r="BS835" s="105"/>
      <c r="BT835" s="105"/>
      <c r="BU835" s="105"/>
      <c r="BV835" s="105"/>
      <c r="BW835" s="105"/>
      <c r="BX835" s="105"/>
      <c r="BY835" s="105"/>
      <c r="BZ835" s="105"/>
      <c r="CA835" s="158"/>
      <c r="CB835" s="158"/>
      <c r="CC835" s="158"/>
      <c r="CD835" s="158"/>
      <c r="CE835" s="158"/>
      <c r="CF835" s="105"/>
      <c r="CG835" s="156"/>
      <c r="CH835" s="156"/>
      <c r="CI835" s="156"/>
      <c r="CJ835" s="156"/>
      <c r="CK835" s="105"/>
      <c r="CL835" s="156"/>
      <c r="CM835" s="156"/>
      <c r="CN835" s="105"/>
    </row>
    <row r="836" ht="9.0" customHeight="1">
      <c r="A836" s="152">
        <f t="shared" si="22"/>
        <v>1</v>
      </c>
      <c r="B836" s="93"/>
      <c r="C836" s="99"/>
      <c r="D836" s="159"/>
      <c r="E836" s="160"/>
      <c r="F836" s="155"/>
      <c r="G836" s="105"/>
      <c r="H836" s="105"/>
      <c r="I836" s="156"/>
      <c r="J836" s="156"/>
      <c r="K836" s="156"/>
      <c r="L836" s="156"/>
      <c r="M836" s="156"/>
      <c r="N836" s="156"/>
      <c r="O836" s="156"/>
      <c r="P836" s="156"/>
      <c r="Q836" s="156"/>
      <c r="R836" s="156"/>
      <c r="S836" s="156"/>
      <c r="T836" s="156"/>
      <c r="U836" s="157"/>
      <c r="V836" s="105"/>
      <c r="W836" s="156"/>
      <c r="X836" s="156"/>
      <c r="Y836" s="156"/>
      <c r="Z836" s="156"/>
      <c r="AA836" s="156"/>
      <c r="AB836" s="156"/>
      <c r="AC836" s="156"/>
      <c r="AD836" s="156"/>
      <c r="AE836" s="156"/>
      <c r="AF836" s="156"/>
      <c r="AG836" s="156"/>
      <c r="AH836" s="156"/>
      <c r="AI836" s="157"/>
      <c r="AJ836" s="105"/>
      <c r="AK836" s="105"/>
      <c r="AL836" s="105"/>
      <c r="AM836" s="105"/>
      <c r="AN836" s="157"/>
      <c r="AO836" s="105"/>
      <c r="AP836" s="105"/>
      <c r="AQ836" s="105"/>
      <c r="AR836" s="105"/>
      <c r="AS836" s="105"/>
      <c r="AT836" s="105"/>
      <c r="AU836" s="105"/>
      <c r="AV836" s="105"/>
      <c r="AW836" s="105"/>
      <c r="AX836" s="105"/>
      <c r="AY836" s="105"/>
      <c r="AZ836" s="105"/>
      <c r="BA836" s="105"/>
      <c r="BB836" s="105"/>
      <c r="BC836" s="105"/>
      <c r="BD836" s="105"/>
      <c r="BE836" s="105"/>
      <c r="BF836" s="105"/>
      <c r="BG836" s="105"/>
      <c r="BH836" s="105"/>
      <c r="BI836" s="105"/>
      <c r="BJ836" s="105"/>
      <c r="BK836" s="105"/>
      <c r="BL836" s="105"/>
      <c r="BM836" s="105"/>
      <c r="BN836" s="105"/>
      <c r="BO836" s="105"/>
      <c r="BP836" s="105"/>
      <c r="BQ836" s="105"/>
      <c r="BR836" s="105"/>
      <c r="BS836" s="105"/>
      <c r="BT836" s="105"/>
      <c r="BU836" s="105"/>
      <c r="BV836" s="105"/>
      <c r="BW836" s="105"/>
      <c r="BX836" s="105"/>
      <c r="BY836" s="105"/>
      <c r="BZ836" s="105"/>
      <c r="CA836" s="158"/>
      <c r="CB836" s="158"/>
      <c r="CC836" s="105" t="str">
        <f>IF($C836="","",AI836*$F$2)</f>
        <v/>
      </c>
      <c r="CD836" s="105" t="str">
        <f>IF($C836="","",U837*$F$2)</f>
        <v/>
      </c>
      <c r="CE836" s="158"/>
      <c r="CF836" s="105"/>
      <c r="CG836" s="156"/>
      <c r="CH836" s="156"/>
      <c r="CI836" s="156"/>
      <c r="CJ836" s="156"/>
      <c r="CK836" s="105"/>
      <c r="CL836" s="156"/>
      <c r="CM836" s="156"/>
      <c r="CN836" s="105"/>
    </row>
    <row r="837" ht="9.0" customHeight="1">
      <c r="A837" s="152">
        <f t="shared" si="22"/>
        <v>1</v>
      </c>
      <c r="B837" s="93"/>
      <c r="C837" s="99"/>
      <c r="D837" s="159"/>
      <c r="E837" s="160"/>
      <c r="F837" s="155"/>
      <c r="G837" s="105"/>
      <c r="H837" s="105"/>
      <c r="I837" s="156"/>
      <c r="J837" s="156"/>
      <c r="K837" s="156"/>
      <c r="L837" s="156"/>
      <c r="M837" s="156"/>
      <c r="N837" s="156"/>
      <c r="O837" s="156"/>
      <c r="P837" s="156"/>
      <c r="Q837" s="156"/>
      <c r="R837" s="156"/>
      <c r="S837" s="156"/>
      <c r="T837" s="156"/>
      <c r="U837" s="157"/>
      <c r="V837" s="105"/>
      <c r="W837" s="156"/>
      <c r="X837" s="156"/>
      <c r="Y837" s="156"/>
      <c r="Z837" s="156"/>
      <c r="AA837" s="156"/>
      <c r="AB837" s="156"/>
      <c r="AC837" s="156"/>
      <c r="AD837" s="156"/>
      <c r="AE837" s="156"/>
      <c r="AF837" s="156"/>
      <c r="AG837" s="156"/>
      <c r="AH837" s="156"/>
      <c r="AI837" s="157"/>
      <c r="AJ837" s="105"/>
      <c r="AK837" s="105"/>
      <c r="AL837" s="105"/>
      <c r="AM837" s="105"/>
      <c r="AN837" s="157"/>
      <c r="AO837" s="105"/>
      <c r="AP837" s="105"/>
      <c r="AQ837" s="105"/>
      <c r="AR837" s="105"/>
      <c r="AS837" s="105"/>
      <c r="AT837" s="105"/>
      <c r="AU837" s="105"/>
      <c r="AV837" s="105"/>
      <c r="AW837" s="105"/>
      <c r="AX837" s="105"/>
      <c r="AY837" s="105"/>
      <c r="AZ837" s="105"/>
      <c r="BA837" s="105"/>
      <c r="BB837" s="105"/>
      <c r="BC837" s="105"/>
      <c r="BD837" s="105"/>
      <c r="BE837" s="105"/>
      <c r="BF837" s="105"/>
      <c r="BG837" s="105"/>
      <c r="BH837" s="105"/>
      <c r="BI837" s="105"/>
      <c r="BJ837" s="105"/>
      <c r="BK837" s="105"/>
      <c r="BL837" s="105"/>
      <c r="BM837" s="105"/>
      <c r="BN837" s="105"/>
      <c r="BO837" s="105"/>
      <c r="BP837" s="105"/>
      <c r="BQ837" s="105"/>
      <c r="BR837" s="105"/>
      <c r="BS837" s="105"/>
      <c r="BT837" s="105"/>
      <c r="BU837" s="105"/>
      <c r="BV837" s="105"/>
      <c r="BW837" s="105"/>
      <c r="BX837" s="105"/>
      <c r="BY837" s="105"/>
      <c r="BZ837" s="105"/>
      <c r="CA837" s="158"/>
      <c r="CB837" s="158"/>
      <c r="CC837" s="158"/>
      <c r="CD837" s="158"/>
      <c r="CE837" s="158"/>
      <c r="CF837" s="105"/>
      <c r="CG837" s="156"/>
      <c r="CH837" s="156"/>
      <c r="CI837" s="156"/>
      <c r="CJ837" s="156"/>
      <c r="CK837" s="105"/>
      <c r="CL837" s="156"/>
      <c r="CM837" s="156"/>
      <c r="CN837" s="105"/>
    </row>
    <row r="838" ht="9.0" customHeight="1">
      <c r="A838" s="152">
        <f t="shared" si="22"/>
        <v>0</v>
      </c>
      <c r="B838" s="93"/>
      <c r="C838" s="99"/>
      <c r="D838" s="159"/>
      <c r="E838" s="160"/>
      <c r="F838" s="155"/>
      <c r="G838" s="105"/>
      <c r="H838" s="105"/>
      <c r="I838" s="156"/>
      <c r="J838" s="156"/>
      <c r="K838" s="156"/>
      <c r="L838" s="156"/>
      <c r="M838" s="156"/>
      <c r="N838" s="156"/>
      <c r="O838" s="156"/>
      <c r="P838" s="156"/>
      <c r="Q838" s="156"/>
      <c r="R838" s="156"/>
      <c r="S838" s="156"/>
      <c r="T838" s="156"/>
      <c r="U838" s="157"/>
      <c r="V838" s="105"/>
      <c r="W838" s="156"/>
      <c r="X838" s="156"/>
      <c r="Y838" s="156"/>
      <c r="Z838" s="156"/>
      <c r="AA838" s="156"/>
      <c r="AB838" s="156"/>
      <c r="AC838" s="156"/>
      <c r="AD838" s="156"/>
      <c r="AE838" s="156"/>
      <c r="AF838" s="156"/>
      <c r="AG838" s="156"/>
      <c r="AH838" s="156"/>
      <c r="AI838" s="157"/>
      <c r="AJ838" s="105"/>
      <c r="AK838" s="105"/>
      <c r="AL838" s="105"/>
      <c r="AM838" s="105"/>
      <c r="AN838" s="157"/>
      <c r="AO838" s="105"/>
      <c r="AP838" s="105"/>
      <c r="AQ838" s="105"/>
      <c r="AR838" s="105"/>
      <c r="AS838" s="105"/>
      <c r="AT838" s="105"/>
      <c r="AU838" s="105"/>
      <c r="AV838" s="105"/>
      <c r="AW838" s="105"/>
      <c r="AX838" s="105"/>
      <c r="AY838" s="105"/>
      <c r="AZ838" s="105"/>
      <c r="BA838" s="105"/>
      <c r="BB838" s="105"/>
      <c r="BC838" s="105"/>
      <c r="BD838" s="105"/>
      <c r="BE838" s="105"/>
      <c r="BF838" s="105"/>
      <c r="BG838" s="105"/>
      <c r="BH838" s="105"/>
      <c r="BI838" s="105"/>
      <c r="BJ838" s="105"/>
      <c r="BK838" s="105"/>
      <c r="BL838" s="105"/>
      <c r="BM838" s="105"/>
      <c r="BN838" s="105"/>
      <c r="BO838" s="105"/>
      <c r="BP838" s="105"/>
      <c r="BQ838" s="105"/>
      <c r="BR838" s="105"/>
      <c r="BS838" s="105"/>
      <c r="BT838" s="105"/>
      <c r="BU838" s="105"/>
      <c r="BV838" s="105"/>
      <c r="BW838" s="105"/>
      <c r="BX838" s="105"/>
      <c r="BY838" s="105"/>
      <c r="BZ838" s="105"/>
      <c r="CA838" s="158"/>
      <c r="CB838" s="158"/>
      <c r="CC838" s="105" t="str">
        <f>IF($C838="","",AI838*$F$2)</f>
        <v/>
      </c>
      <c r="CD838" s="105" t="str">
        <f>IF($C838="","",U839*$F$2)</f>
        <v/>
      </c>
      <c r="CE838" s="158"/>
      <c r="CF838" s="105"/>
      <c r="CG838" s="156"/>
      <c r="CH838" s="156"/>
      <c r="CI838" s="156"/>
      <c r="CJ838" s="156"/>
      <c r="CK838" s="105"/>
      <c r="CL838" s="156"/>
      <c r="CM838" s="156"/>
      <c r="CN838" s="105"/>
    </row>
    <row r="839" ht="9.0" customHeight="1">
      <c r="A839" s="152">
        <f t="shared" si="22"/>
        <v>0</v>
      </c>
      <c r="B839" s="93"/>
      <c r="C839" s="99"/>
      <c r="D839" s="159"/>
      <c r="E839" s="160"/>
      <c r="F839" s="155"/>
      <c r="G839" s="105"/>
      <c r="H839" s="105"/>
      <c r="I839" s="156"/>
      <c r="J839" s="156"/>
      <c r="K839" s="156"/>
      <c r="L839" s="156"/>
      <c r="M839" s="156"/>
      <c r="N839" s="156"/>
      <c r="O839" s="156"/>
      <c r="P839" s="156"/>
      <c r="Q839" s="156"/>
      <c r="R839" s="156"/>
      <c r="S839" s="156"/>
      <c r="T839" s="156"/>
      <c r="U839" s="157"/>
      <c r="V839" s="105"/>
      <c r="W839" s="156"/>
      <c r="X839" s="156"/>
      <c r="Y839" s="156"/>
      <c r="Z839" s="156"/>
      <c r="AA839" s="156"/>
      <c r="AB839" s="156"/>
      <c r="AC839" s="156"/>
      <c r="AD839" s="156"/>
      <c r="AE839" s="156"/>
      <c r="AF839" s="156"/>
      <c r="AG839" s="156"/>
      <c r="AH839" s="156"/>
      <c r="AI839" s="157"/>
      <c r="AJ839" s="105"/>
      <c r="AK839" s="105"/>
      <c r="AL839" s="105"/>
      <c r="AM839" s="105"/>
      <c r="AN839" s="157"/>
      <c r="AO839" s="105"/>
      <c r="AP839" s="105"/>
      <c r="AQ839" s="105"/>
      <c r="AR839" s="105"/>
      <c r="AS839" s="105"/>
      <c r="AT839" s="105"/>
      <c r="AU839" s="105"/>
      <c r="AV839" s="105"/>
      <c r="AW839" s="105"/>
      <c r="AX839" s="105"/>
      <c r="AY839" s="105"/>
      <c r="AZ839" s="105"/>
      <c r="BA839" s="105"/>
      <c r="BB839" s="105"/>
      <c r="BC839" s="105"/>
      <c r="BD839" s="105"/>
      <c r="BE839" s="105"/>
      <c r="BF839" s="105"/>
      <c r="BG839" s="105"/>
      <c r="BH839" s="105"/>
      <c r="BI839" s="105"/>
      <c r="BJ839" s="105"/>
      <c r="BK839" s="105"/>
      <c r="BL839" s="105"/>
      <c r="BM839" s="105"/>
      <c r="BN839" s="105"/>
      <c r="BO839" s="105"/>
      <c r="BP839" s="105"/>
      <c r="BQ839" s="105"/>
      <c r="BR839" s="105"/>
      <c r="BS839" s="105"/>
      <c r="BT839" s="105"/>
      <c r="BU839" s="105"/>
      <c r="BV839" s="105"/>
      <c r="BW839" s="105"/>
      <c r="BX839" s="105"/>
      <c r="BY839" s="105"/>
      <c r="BZ839" s="105"/>
      <c r="CA839" s="158"/>
      <c r="CB839" s="158"/>
      <c r="CC839" s="158"/>
      <c r="CD839" s="158"/>
      <c r="CE839" s="158"/>
      <c r="CF839" s="105"/>
      <c r="CG839" s="156"/>
      <c r="CH839" s="156"/>
      <c r="CI839" s="156"/>
      <c r="CJ839" s="156"/>
      <c r="CK839" s="105"/>
      <c r="CL839" s="156"/>
      <c r="CM839" s="156"/>
      <c r="CN839" s="105"/>
    </row>
    <row r="840" ht="9.0" customHeight="1">
      <c r="A840" s="152">
        <f t="shared" si="22"/>
        <v>1</v>
      </c>
      <c r="B840" s="93"/>
      <c r="C840" s="99"/>
      <c r="D840" s="159"/>
      <c r="E840" s="160"/>
      <c r="F840" s="155"/>
      <c r="G840" s="105"/>
      <c r="H840" s="105"/>
      <c r="I840" s="156"/>
      <c r="J840" s="156"/>
      <c r="K840" s="156"/>
      <c r="L840" s="156"/>
      <c r="M840" s="156"/>
      <c r="N840" s="156"/>
      <c r="O840" s="156"/>
      <c r="P840" s="156"/>
      <c r="Q840" s="156"/>
      <c r="R840" s="156"/>
      <c r="S840" s="156"/>
      <c r="T840" s="156"/>
      <c r="U840" s="157"/>
      <c r="V840" s="105"/>
      <c r="W840" s="156"/>
      <c r="X840" s="156"/>
      <c r="Y840" s="156"/>
      <c r="Z840" s="156"/>
      <c r="AA840" s="156"/>
      <c r="AB840" s="156"/>
      <c r="AC840" s="156"/>
      <c r="AD840" s="156"/>
      <c r="AE840" s="156"/>
      <c r="AF840" s="156"/>
      <c r="AG840" s="156"/>
      <c r="AH840" s="156"/>
      <c r="AI840" s="157"/>
      <c r="AJ840" s="105"/>
      <c r="AK840" s="105"/>
      <c r="AL840" s="105"/>
      <c r="AM840" s="105"/>
      <c r="AN840" s="157"/>
      <c r="AO840" s="105"/>
      <c r="AP840" s="105"/>
      <c r="AQ840" s="105"/>
      <c r="AR840" s="105"/>
      <c r="AS840" s="105"/>
      <c r="AT840" s="105"/>
      <c r="AU840" s="105"/>
      <c r="AV840" s="105"/>
      <c r="AW840" s="105"/>
      <c r="AX840" s="105"/>
      <c r="AY840" s="105"/>
      <c r="AZ840" s="105"/>
      <c r="BA840" s="105"/>
      <c r="BB840" s="105"/>
      <c r="BC840" s="105"/>
      <c r="BD840" s="105"/>
      <c r="BE840" s="105"/>
      <c r="BF840" s="105"/>
      <c r="BG840" s="105"/>
      <c r="BH840" s="105"/>
      <c r="BI840" s="105"/>
      <c r="BJ840" s="105"/>
      <c r="BK840" s="105"/>
      <c r="BL840" s="105"/>
      <c r="BM840" s="105"/>
      <c r="BN840" s="105"/>
      <c r="BO840" s="105"/>
      <c r="BP840" s="105"/>
      <c r="BQ840" s="105"/>
      <c r="BR840" s="105"/>
      <c r="BS840" s="105"/>
      <c r="BT840" s="105"/>
      <c r="BU840" s="105"/>
      <c r="BV840" s="105"/>
      <c r="BW840" s="105"/>
      <c r="BX840" s="105"/>
      <c r="BY840" s="105"/>
      <c r="BZ840" s="105"/>
      <c r="CA840" s="158"/>
      <c r="CB840" s="158"/>
      <c r="CC840" s="105" t="str">
        <f>IF($C840="","",AI840*$F$2)</f>
        <v/>
      </c>
      <c r="CD840" s="105" t="str">
        <f>IF($C840="","",U841*$F$2)</f>
        <v/>
      </c>
      <c r="CE840" s="158"/>
      <c r="CF840" s="105"/>
      <c r="CG840" s="156"/>
      <c r="CH840" s="156"/>
      <c r="CI840" s="156"/>
      <c r="CJ840" s="156"/>
      <c r="CK840" s="105"/>
      <c r="CL840" s="156"/>
      <c r="CM840" s="156"/>
      <c r="CN840" s="105"/>
    </row>
    <row r="841" ht="9.0" customHeight="1">
      <c r="A841" s="152">
        <f t="shared" si="22"/>
        <v>1</v>
      </c>
      <c r="B841" s="93"/>
      <c r="C841" s="99"/>
      <c r="D841" s="159"/>
      <c r="E841" s="160"/>
      <c r="F841" s="155"/>
      <c r="G841" s="105"/>
      <c r="H841" s="105"/>
      <c r="I841" s="156"/>
      <c r="J841" s="156"/>
      <c r="K841" s="156"/>
      <c r="L841" s="156"/>
      <c r="M841" s="156"/>
      <c r="N841" s="156"/>
      <c r="O841" s="156"/>
      <c r="P841" s="156"/>
      <c r="Q841" s="156"/>
      <c r="R841" s="156"/>
      <c r="S841" s="156"/>
      <c r="T841" s="156"/>
      <c r="U841" s="157"/>
      <c r="V841" s="105"/>
      <c r="W841" s="156"/>
      <c r="X841" s="156"/>
      <c r="Y841" s="156"/>
      <c r="Z841" s="156"/>
      <c r="AA841" s="156"/>
      <c r="AB841" s="156"/>
      <c r="AC841" s="156"/>
      <c r="AD841" s="156"/>
      <c r="AE841" s="156"/>
      <c r="AF841" s="156"/>
      <c r="AG841" s="156"/>
      <c r="AH841" s="156"/>
      <c r="AI841" s="157"/>
      <c r="AJ841" s="105"/>
      <c r="AK841" s="105"/>
      <c r="AL841" s="105"/>
      <c r="AM841" s="105"/>
      <c r="AN841" s="157"/>
      <c r="AO841" s="105"/>
      <c r="AP841" s="105"/>
      <c r="AQ841" s="105"/>
      <c r="AR841" s="105"/>
      <c r="AS841" s="105"/>
      <c r="AT841" s="105"/>
      <c r="AU841" s="105"/>
      <c r="AV841" s="105"/>
      <c r="AW841" s="105"/>
      <c r="AX841" s="105"/>
      <c r="AY841" s="105"/>
      <c r="AZ841" s="105"/>
      <c r="BA841" s="105"/>
      <c r="BB841" s="105"/>
      <c r="BC841" s="105"/>
      <c r="BD841" s="105"/>
      <c r="BE841" s="105"/>
      <c r="BF841" s="105"/>
      <c r="BG841" s="105"/>
      <c r="BH841" s="105"/>
      <c r="BI841" s="105"/>
      <c r="BJ841" s="105"/>
      <c r="BK841" s="105"/>
      <c r="BL841" s="105"/>
      <c r="BM841" s="105"/>
      <c r="BN841" s="105"/>
      <c r="BO841" s="105"/>
      <c r="BP841" s="105"/>
      <c r="BQ841" s="105"/>
      <c r="BR841" s="105"/>
      <c r="BS841" s="105"/>
      <c r="BT841" s="105"/>
      <c r="BU841" s="105"/>
      <c r="BV841" s="105"/>
      <c r="BW841" s="105"/>
      <c r="BX841" s="105"/>
      <c r="BY841" s="105"/>
      <c r="BZ841" s="105"/>
      <c r="CA841" s="158"/>
      <c r="CB841" s="158"/>
      <c r="CC841" s="158"/>
      <c r="CD841" s="158"/>
      <c r="CE841" s="158"/>
      <c r="CF841" s="105"/>
      <c r="CG841" s="156"/>
      <c r="CH841" s="156"/>
      <c r="CI841" s="156"/>
      <c r="CJ841" s="156"/>
      <c r="CK841" s="105"/>
      <c r="CL841" s="156"/>
      <c r="CM841" s="156"/>
      <c r="CN841" s="105"/>
    </row>
    <row r="842" ht="9.0" customHeight="1">
      <c r="A842" s="152">
        <f t="shared" si="22"/>
        <v>0</v>
      </c>
      <c r="B842" s="93"/>
      <c r="C842" s="99"/>
      <c r="D842" s="159"/>
      <c r="E842" s="160"/>
      <c r="F842" s="155"/>
      <c r="G842" s="105"/>
      <c r="H842" s="105"/>
      <c r="I842" s="156"/>
      <c r="J842" s="156"/>
      <c r="K842" s="156"/>
      <c r="L842" s="156"/>
      <c r="M842" s="156"/>
      <c r="N842" s="156"/>
      <c r="O842" s="156"/>
      <c r="P842" s="156"/>
      <c r="Q842" s="156"/>
      <c r="R842" s="156"/>
      <c r="S842" s="156"/>
      <c r="T842" s="156"/>
      <c r="U842" s="157"/>
      <c r="V842" s="105"/>
      <c r="W842" s="156"/>
      <c r="X842" s="156"/>
      <c r="Y842" s="156"/>
      <c r="Z842" s="156"/>
      <c r="AA842" s="156"/>
      <c r="AB842" s="156"/>
      <c r="AC842" s="156"/>
      <c r="AD842" s="156"/>
      <c r="AE842" s="156"/>
      <c r="AF842" s="156"/>
      <c r="AG842" s="156"/>
      <c r="AH842" s="156"/>
      <c r="AI842" s="157"/>
      <c r="AJ842" s="105"/>
      <c r="AK842" s="105"/>
      <c r="AL842" s="105"/>
      <c r="AM842" s="105"/>
      <c r="AN842" s="157"/>
      <c r="AO842" s="105"/>
      <c r="AP842" s="105"/>
      <c r="AQ842" s="105"/>
      <c r="AR842" s="105"/>
      <c r="AS842" s="105"/>
      <c r="AT842" s="105"/>
      <c r="AU842" s="105"/>
      <c r="AV842" s="105"/>
      <c r="AW842" s="105"/>
      <c r="AX842" s="105"/>
      <c r="AY842" s="105"/>
      <c r="AZ842" s="105"/>
      <c r="BA842" s="105"/>
      <c r="BB842" s="105"/>
      <c r="BC842" s="105"/>
      <c r="BD842" s="105"/>
      <c r="BE842" s="105"/>
      <c r="BF842" s="105"/>
      <c r="BG842" s="105"/>
      <c r="BH842" s="105"/>
      <c r="BI842" s="105"/>
      <c r="BJ842" s="105"/>
      <c r="BK842" s="105"/>
      <c r="BL842" s="105"/>
      <c r="BM842" s="105"/>
      <c r="BN842" s="105"/>
      <c r="BO842" s="105"/>
      <c r="BP842" s="105"/>
      <c r="BQ842" s="105"/>
      <c r="BR842" s="105"/>
      <c r="BS842" s="105"/>
      <c r="BT842" s="105"/>
      <c r="BU842" s="105"/>
      <c r="BV842" s="105"/>
      <c r="BW842" s="105"/>
      <c r="BX842" s="105"/>
      <c r="BY842" s="105"/>
      <c r="BZ842" s="105"/>
      <c r="CA842" s="158"/>
      <c r="CB842" s="158"/>
      <c r="CC842" s="105" t="str">
        <f>IF($C842="","",AI842*$F$2)</f>
        <v/>
      </c>
      <c r="CD842" s="105" t="str">
        <f>IF($C842="","",U843*$F$2)</f>
        <v/>
      </c>
      <c r="CE842" s="158"/>
      <c r="CF842" s="105"/>
      <c r="CG842" s="156"/>
      <c r="CH842" s="156"/>
      <c r="CI842" s="156"/>
      <c r="CJ842" s="156"/>
      <c r="CK842" s="105"/>
      <c r="CL842" s="156"/>
      <c r="CM842" s="156"/>
      <c r="CN842" s="105"/>
    </row>
    <row r="843" ht="9.0" customHeight="1">
      <c r="A843" s="152">
        <f t="shared" si="22"/>
        <v>0</v>
      </c>
      <c r="B843" s="93"/>
      <c r="C843" s="99"/>
      <c r="D843" s="159"/>
      <c r="E843" s="160"/>
      <c r="F843" s="155"/>
      <c r="G843" s="105"/>
      <c r="H843" s="105"/>
      <c r="I843" s="156"/>
      <c r="J843" s="156"/>
      <c r="K843" s="156"/>
      <c r="L843" s="156"/>
      <c r="M843" s="156"/>
      <c r="N843" s="156"/>
      <c r="O843" s="156"/>
      <c r="P843" s="156"/>
      <c r="Q843" s="156"/>
      <c r="R843" s="156"/>
      <c r="S843" s="156"/>
      <c r="T843" s="156"/>
      <c r="U843" s="157"/>
      <c r="V843" s="105"/>
      <c r="W843" s="156"/>
      <c r="X843" s="156"/>
      <c r="Y843" s="156"/>
      <c r="Z843" s="156"/>
      <c r="AA843" s="156"/>
      <c r="AB843" s="156"/>
      <c r="AC843" s="156"/>
      <c r="AD843" s="156"/>
      <c r="AE843" s="156"/>
      <c r="AF843" s="156"/>
      <c r="AG843" s="156"/>
      <c r="AH843" s="156"/>
      <c r="AI843" s="157"/>
      <c r="AJ843" s="105"/>
      <c r="AK843" s="105"/>
      <c r="AL843" s="105"/>
      <c r="AM843" s="105"/>
      <c r="AN843" s="157"/>
      <c r="AO843" s="105"/>
      <c r="AP843" s="105"/>
      <c r="AQ843" s="105"/>
      <c r="AR843" s="105"/>
      <c r="AS843" s="105"/>
      <c r="AT843" s="105"/>
      <c r="AU843" s="105"/>
      <c r="AV843" s="105"/>
      <c r="AW843" s="105"/>
      <c r="AX843" s="105"/>
      <c r="AY843" s="105"/>
      <c r="AZ843" s="105"/>
      <c r="BA843" s="105"/>
      <c r="BB843" s="105"/>
      <c r="BC843" s="105"/>
      <c r="BD843" s="105"/>
      <c r="BE843" s="105"/>
      <c r="BF843" s="105"/>
      <c r="BG843" s="105"/>
      <c r="BH843" s="105"/>
      <c r="BI843" s="105"/>
      <c r="BJ843" s="105"/>
      <c r="BK843" s="105"/>
      <c r="BL843" s="105"/>
      <c r="BM843" s="105"/>
      <c r="BN843" s="105"/>
      <c r="BO843" s="105"/>
      <c r="BP843" s="105"/>
      <c r="BQ843" s="105"/>
      <c r="BR843" s="105"/>
      <c r="BS843" s="105"/>
      <c r="BT843" s="105"/>
      <c r="BU843" s="105"/>
      <c r="BV843" s="105"/>
      <c r="BW843" s="105"/>
      <c r="BX843" s="105"/>
      <c r="BY843" s="105"/>
      <c r="BZ843" s="105"/>
      <c r="CA843" s="158"/>
      <c r="CB843" s="158"/>
      <c r="CC843" s="158"/>
      <c r="CD843" s="158"/>
      <c r="CE843" s="158"/>
      <c r="CF843" s="105"/>
      <c r="CG843" s="156"/>
      <c r="CH843" s="156"/>
      <c r="CI843" s="156"/>
      <c r="CJ843" s="156"/>
      <c r="CK843" s="105"/>
      <c r="CL843" s="156"/>
      <c r="CM843" s="156"/>
      <c r="CN843" s="105"/>
    </row>
    <row r="844" ht="9.0" customHeight="1">
      <c r="A844" s="152">
        <f t="shared" si="22"/>
        <v>1</v>
      </c>
      <c r="B844" s="93"/>
      <c r="C844" s="99"/>
      <c r="D844" s="159"/>
      <c r="E844" s="160"/>
      <c r="F844" s="155"/>
      <c r="G844" s="105"/>
      <c r="H844" s="105"/>
      <c r="I844" s="156"/>
      <c r="J844" s="156"/>
      <c r="K844" s="156"/>
      <c r="L844" s="156"/>
      <c r="M844" s="156"/>
      <c r="N844" s="156"/>
      <c r="O844" s="156"/>
      <c r="P844" s="156"/>
      <c r="Q844" s="156"/>
      <c r="R844" s="156"/>
      <c r="S844" s="156"/>
      <c r="T844" s="156"/>
      <c r="U844" s="157"/>
      <c r="V844" s="105"/>
      <c r="W844" s="156"/>
      <c r="X844" s="156"/>
      <c r="Y844" s="156"/>
      <c r="Z844" s="156"/>
      <c r="AA844" s="156"/>
      <c r="AB844" s="156"/>
      <c r="AC844" s="156"/>
      <c r="AD844" s="156"/>
      <c r="AE844" s="156"/>
      <c r="AF844" s="156"/>
      <c r="AG844" s="156"/>
      <c r="AH844" s="156"/>
      <c r="AI844" s="157"/>
      <c r="AJ844" s="105"/>
      <c r="AK844" s="105"/>
      <c r="AL844" s="105"/>
      <c r="AM844" s="105"/>
      <c r="AN844" s="157"/>
      <c r="AO844" s="105"/>
      <c r="AP844" s="105"/>
      <c r="AQ844" s="105"/>
      <c r="AR844" s="105"/>
      <c r="AS844" s="105"/>
      <c r="AT844" s="105"/>
      <c r="AU844" s="105"/>
      <c r="AV844" s="105"/>
      <c r="AW844" s="105"/>
      <c r="AX844" s="105"/>
      <c r="AY844" s="105"/>
      <c r="AZ844" s="105"/>
      <c r="BA844" s="105"/>
      <c r="BB844" s="105"/>
      <c r="BC844" s="105"/>
      <c r="BD844" s="105"/>
      <c r="BE844" s="105"/>
      <c r="BF844" s="105"/>
      <c r="BG844" s="105"/>
      <c r="BH844" s="105"/>
      <c r="BI844" s="105"/>
      <c r="BJ844" s="105"/>
      <c r="BK844" s="105"/>
      <c r="BL844" s="105"/>
      <c r="BM844" s="105"/>
      <c r="BN844" s="105"/>
      <c r="BO844" s="105"/>
      <c r="BP844" s="105"/>
      <c r="BQ844" s="105"/>
      <c r="BR844" s="105"/>
      <c r="BS844" s="105"/>
      <c r="BT844" s="105"/>
      <c r="BU844" s="105"/>
      <c r="BV844" s="105"/>
      <c r="BW844" s="105"/>
      <c r="BX844" s="105"/>
      <c r="BY844" s="105"/>
      <c r="BZ844" s="105"/>
      <c r="CA844" s="158"/>
      <c r="CB844" s="158"/>
      <c r="CC844" s="105" t="str">
        <f>IF($C844="","",AI844*$F$2)</f>
        <v/>
      </c>
      <c r="CD844" s="105" t="str">
        <f>IF($C844="","",U845*$F$2)</f>
        <v/>
      </c>
      <c r="CE844" s="158"/>
      <c r="CF844" s="105"/>
      <c r="CG844" s="156"/>
      <c r="CH844" s="156"/>
      <c r="CI844" s="156"/>
      <c r="CJ844" s="156"/>
      <c r="CK844" s="105"/>
      <c r="CL844" s="156"/>
      <c r="CM844" s="156"/>
      <c r="CN844" s="105"/>
    </row>
    <row r="845" ht="9.0" customHeight="1">
      <c r="A845" s="152">
        <f t="shared" si="22"/>
        <v>1</v>
      </c>
      <c r="B845" s="93"/>
      <c r="C845" s="99"/>
      <c r="D845" s="159"/>
      <c r="E845" s="160"/>
      <c r="F845" s="155"/>
      <c r="G845" s="105"/>
      <c r="H845" s="105"/>
      <c r="I845" s="156"/>
      <c r="J845" s="156"/>
      <c r="K845" s="156"/>
      <c r="L845" s="156"/>
      <c r="M845" s="156"/>
      <c r="N845" s="156"/>
      <c r="O845" s="156"/>
      <c r="P845" s="156"/>
      <c r="Q845" s="156"/>
      <c r="R845" s="156"/>
      <c r="S845" s="156"/>
      <c r="T845" s="156"/>
      <c r="U845" s="157"/>
      <c r="V845" s="105"/>
      <c r="W845" s="156"/>
      <c r="X845" s="156"/>
      <c r="Y845" s="156"/>
      <c r="Z845" s="156"/>
      <c r="AA845" s="156"/>
      <c r="AB845" s="156"/>
      <c r="AC845" s="156"/>
      <c r="AD845" s="156"/>
      <c r="AE845" s="156"/>
      <c r="AF845" s="156"/>
      <c r="AG845" s="156"/>
      <c r="AH845" s="156"/>
      <c r="AI845" s="157"/>
      <c r="AJ845" s="105"/>
      <c r="AK845" s="105"/>
      <c r="AL845" s="105"/>
      <c r="AM845" s="105"/>
      <c r="AN845" s="157"/>
      <c r="AO845" s="105"/>
      <c r="AP845" s="105"/>
      <c r="AQ845" s="105"/>
      <c r="AR845" s="105"/>
      <c r="AS845" s="105"/>
      <c r="AT845" s="105"/>
      <c r="AU845" s="105"/>
      <c r="AV845" s="105"/>
      <c r="AW845" s="105"/>
      <c r="AX845" s="105"/>
      <c r="AY845" s="105"/>
      <c r="AZ845" s="105"/>
      <c r="BA845" s="105"/>
      <c r="BB845" s="105"/>
      <c r="BC845" s="105"/>
      <c r="BD845" s="105"/>
      <c r="BE845" s="105"/>
      <c r="BF845" s="105"/>
      <c r="BG845" s="105"/>
      <c r="BH845" s="105"/>
      <c r="BI845" s="105"/>
      <c r="BJ845" s="105"/>
      <c r="BK845" s="105"/>
      <c r="BL845" s="105"/>
      <c r="BM845" s="105"/>
      <c r="BN845" s="105"/>
      <c r="BO845" s="105"/>
      <c r="BP845" s="105"/>
      <c r="BQ845" s="105"/>
      <c r="BR845" s="105"/>
      <c r="BS845" s="105"/>
      <c r="BT845" s="105"/>
      <c r="BU845" s="105"/>
      <c r="BV845" s="105"/>
      <c r="BW845" s="105"/>
      <c r="BX845" s="105"/>
      <c r="BY845" s="105"/>
      <c r="BZ845" s="105"/>
      <c r="CA845" s="158"/>
      <c r="CB845" s="158"/>
      <c r="CC845" s="158"/>
      <c r="CD845" s="158"/>
      <c r="CE845" s="158"/>
      <c r="CF845" s="105"/>
      <c r="CG845" s="156"/>
      <c r="CH845" s="156"/>
      <c r="CI845" s="156"/>
      <c r="CJ845" s="156"/>
      <c r="CK845" s="105"/>
      <c r="CL845" s="156"/>
      <c r="CM845" s="156"/>
      <c r="CN845" s="105"/>
    </row>
    <row r="846" ht="9.0" customHeight="1">
      <c r="A846" s="152">
        <f t="shared" si="22"/>
        <v>0</v>
      </c>
      <c r="B846" s="93"/>
      <c r="C846" s="99"/>
      <c r="D846" s="159"/>
      <c r="E846" s="160"/>
      <c r="F846" s="155"/>
      <c r="G846" s="105"/>
      <c r="H846" s="105"/>
      <c r="I846" s="156"/>
      <c r="J846" s="156"/>
      <c r="K846" s="156"/>
      <c r="L846" s="156"/>
      <c r="M846" s="156"/>
      <c r="N846" s="156"/>
      <c r="O846" s="156"/>
      <c r="P846" s="156"/>
      <c r="Q846" s="156"/>
      <c r="R846" s="156"/>
      <c r="S846" s="156"/>
      <c r="T846" s="156"/>
      <c r="U846" s="157"/>
      <c r="V846" s="105"/>
      <c r="W846" s="156"/>
      <c r="X846" s="156"/>
      <c r="Y846" s="156"/>
      <c r="Z846" s="156"/>
      <c r="AA846" s="156"/>
      <c r="AB846" s="156"/>
      <c r="AC846" s="156"/>
      <c r="AD846" s="156"/>
      <c r="AE846" s="156"/>
      <c r="AF846" s="156"/>
      <c r="AG846" s="156"/>
      <c r="AH846" s="156"/>
      <c r="AI846" s="157"/>
      <c r="AJ846" s="105"/>
      <c r="AK846" s="105"/>
      <c r="AL846" s="105"/>
      <c r="AM846" s="105"/>
      <c r="AN846" s="157"/>
      <c r="AO846" s="105"/>
      <c r="AP846" s="105"/>
      <c r="AQ846" s="105"/>
      <c r="AR846" s="105"/>
      <c r="AS846" s="105"/>
      <c r="AT846" s="105"/>
      <c r="AU846" s="105"/>
      <c r="AV846" s="105"/>
      <c r="AW846" s="105"/>
      <c r="AX846" s="105"/>
      <c r="AY846" s="105"/>
      <c r="AZ846" s="105"/>
      <c r="BA846" s="105"/>
      <c r="BB846" s="105"/>
      <c r="BC846" s="105"/>
      <c r="BD846" s="105"/>
      <c r="BE846" s="105"/>
      <c r="BF846" s="105"/>
      <c r="BG846" s="105"/>
      <c r="BH846" s="105"/>
      <c r="BI846" s="105"/>
      <c r="BJ846" s="105"/>
      <c r="BK846" s="105"/>
      <c r="BL846" s="105"/>
      <c r="BM846" s="105"/>
      <c r="BN846" s="105"/>
      <c r="BO846" s="105"/>
      <c r="BP846" s="105"/>
      <c r="BQ846" s="105"/>
      <c r="BR846" s="105"/>
      <c r="BS846" s="105"/>
      <c r="BT846" s="105"/>
      <c r="BU846" s="105"/>
      <c r="BV846" s="105"/>
      <c r="BW846" s="105"/>
      <c r="BX846" s="105"/>
      <c r="BY846" s="105"/>
      <c r="BZ846" s="105"/>
      <c r="CA846" s="158"/>
      <c r="CB846" s="158"/>
      <c r="CC846" s="105" t="str">
        <f>IF($C846="","",AI846*$F$2)</f>
        <v/>
      </c>
      <c r="CD846" s="105" t="str">
        <f>IF($C846="","",U847*$F$2)</f>
        <v/>
      </c>
      <c r="CE846" s="158"/>
      <c r="CF846" s="105"/>
      <c r="CG846" s="156"/>
      <c r="CH846" s="156"/>
      <c r="CI846" s="156"/>
      <c r="CJ846" s="156"/>
      <c r="CK846" s="105"/>
      <c r="CL846" s="156"/>
      <c r="CM846" s="156"/>
      <c r="CN846" s="105"/>
    </row>
    <row r="847" ht="9.0" customHeight="1">
      <c r="A847" s="152">
        <f t="shared" si="22"/>
        <v>0</v>
      </c>
      <c r="B847" s="93"/>
      <c r="C847" s="99"/>
      <c r="D847" s="159"/>
      <c r="E847" s="160"/>
      <c r="F847" s="155"/>
      <c r="G847" s="105"/>
      <c r="H847" s="105"/>
      <c r="I847" s="156"/>
      <c r="J847" s="156"/>
      <c r="K847" s="156"/>
      <c r="L847" s="156"/>
      <c r="M847" s="156"/>
      <c r="N847" s="156"/>
      <c r="O847" s="156"/>
      <c r="P847" s="156"/>
      <c r="Q847" s="156"/>
      <c r="R847" s="156"/>
      <c r="S847" s="156"/>
      <c r="T847" s="156"/>
      <c r="U847" s="157"/>
      <c r="V847" s="105"/>
      <c r="W847" s="156"/>
      <c r="X847" s="156"/>
      <c r="Y847" s="156"/>
      <c r="Z847" s="156"/>
      <c r="AA847" s="156"/>
      <c r="AB847" s="156"/>
      <c r="AC847" s="156"/>
      <c r="AD847" s="156"/>
      <c r="AE847" s="156"/>
      <c r="AF847" s="156"/>
      <c r="AG847" s="156"/>
      <c r="AH847" s="156"/>
      <c r="AI847" s="157"/>
      <c r="AJ847" s="105"/>
      <c r="AK847" s="105"/>
      <c r="AL847" s="105"/>
      <c r="AM847" s="105"/>
      <c r="AN847" s="157"/>
      <c r="AO847" s="105"/>
      <c r="AP847" s="105"/>
      <c r="AQ847" s="105"/>
      <c r="AR847" s="105"/>
      <c r="AS847" s="105"/>
      <c r="AT847" s="105"/>
      <c r="AU847" s="105"/>
      <c r="AV847" s="105"/>
      <c r="AW847" s="105"/>
      <c r="AX847" s="105"/>
      <c r="AY847" s="105"/>
      <c r="AZ847" s="105"/>
      <c r="BA847" s="105"/>
      <c r="BB847" s="105"/>
      <c r="BC847" s="105"/>
      <c r="BD847" s="105"/>
      <c r="BE847" s="105"/>
      <c r="BF847" s="105"/>
      <c r="BG847" s="105"/>
      <c r="BH847" s="105"/>
      <c r="BI847" s="105"/>
      <c r="BJ847" s="105"/>
      <c r="BK847" s="105"/>
      <c r="BL847" s="105"/>
      <c r="BM847" s="105"/>
      <c r="BN847" s="105"/>
      <c r="BO847" s="105"/>
      <c r="BP847" s="105"/>
      <c r="BQ847" s="105"/>
      <c r="BR847" s="105"/>
      <c r="BS847" s="105"/>
      <c r="BT847" s="105"/>
      <c r="BU847" s="105"/>
      <c r="BV847" s="105"/>
      <c r="BW847" s="105"/>
      <c r="BX847" s="105"/>
      <c r="BY847" s="105"/>
      <c r="BZ847" s="105"/>
      <c r="CA847" s="158"/>
      <c r="CB847" s="158"/>
      <c r="CC847" s="158"/>
      <c r="CD847" s="158"/>
      <c r="CE847" s="158"/>
      <c r="CF847" s="105"/>
      <c r="CG847" s="156"/>
      <c r="CH847" s="156"/>
      <c r="CI847" s="156"/>
      <c r="CJ847" s="156"/>
      <c r="CK847" s="105"/>
      <c r="CL847" s="156"/>
      <c r="CM847" s="156"/>
      <c r="CN847" s="105"/>
    </row>
    <row r="848" ht="9.0" customHeight="1">
      <c r="A848" s="152">
        <f t="shared" si="22"/>
        <v>1</v>
      </c>
      <c r="B848" s="93"/>
      <c r="C848" s="99"/>
      <c r="D848" s="159"/>
      <c r="E848" s="160"/>
      <c r="F848" s="155"/>
      <c r="G848" s="105"/>
      <c r="H848" s="105"/>
      <c r="I848" s="156"/>
      <c r="J848" s="156"/>
      <c r="K848" s="156"/>
      <c r="L848" s="156"/>
      <c r="M848" s="156"/>
      <c r="N848" s="156"/>
      <c r="O848" s="156"/>
      <c r="P848" s="156"/>
      <c r="Q848" s="156"/>
      <c r="R848" s="156"/>
      <c r="S848" s="156"/>
      <c r="T848" s="156"/>
      <c r="U848" s="157"/>
      <c r="V848" s="105"/>
      <c r="W848" s="156"/>
      <c r="X848" s="156"/>
      <c r="Y848" s="156"/>
      <c r="Z848" s="156"/>
      <c r="AA848" s="156"/>
      <c r="AB848" s="156"/>
      <c r="AC848" s="156"/>
      <c r="AD848" s="156"/>
      <c r="AE848" s="156"/>
      <c r="AF848" s="156"/>
      <c r="AG848" s="156"/>
      <c r="AH848" s="156"/>
      <c r="AI848" s="157"/>
      <c r="AJ848" s="105"/>
      <c r="AK848" s="105"/>
      <c r="AL848" s="105"/>
      <c r="AM848" s="105"/>
      <c r="AN848" s="157"/>
      <c r="AO848" s="105"/>
      <c r="AP848" s="105"/>
      <c r="AQ848" s="105"/>
      <c r="AR848" s="105"/>
      <c r="AS848" s="105"/>
      <c r="AT848" s="105"/>
      <c r="AU848" s="105"/>
      <c r="AV848" s="105"/>
      <c r="AW848" s="105"/>
      <c r="AX848" s="105"/>
      <c r="AY848" s="105"/>
      <c r="AZ848" s="105"/>
      <c r="BA848" s="105"/>
      <c r="BB848" s="105"/>
      <c r="BC848" s="105"/>
      <c r="BD848" s="105"/>
      <c r="BE848" s="105"/>
      <c r="BF848" s="105"/>
      <c r="BG848" s="105"/>
      <c r="BH848" s="105"/>
      <c r="BI848" s="105"/>
      <c r="BJ848" s="105"/>
      <c r="BK848" s="105"/>
      <c r="BL848" s="105"/>
      <c r="BM848" s="105"/>
      <c r="BN848" s="105"/>
      <c r="BO848" s="105"/>
      <c r="BP848" s="105"/>
      <c r="BQ848" s="105"/>
      <c r="BR848" s="105"/>
      <c r="BS848" s="105"/>
      <c r="BT848" s="105"/>
      <c r="BU848" s="105"/>
      <c r="BV848" s="105"/>
      <c r="BW848" s="105"/>
      <c r="BX848" s="105"/>
      <c r="BY848" s="105"/>
      <c r="BZ848" s="105"/>
      <c r="CA848" s="158"/>
      <c r="CB848" s="158"/>
      <c r="CC848" s="105" t="str">
        <f>IF($C848="","",AI848*$F$2)</f>
        <v/>
      </c>
      <c r="CD848" s="105" t="str">
        <f>IF($C848="","",U849*$F$2)</f>
        <v/>
      </c>
      <c r="CE848" s="158"/>
      <c r="CF848" s="105"/>
      <c r="CG848" s="156"/>
      <c r="CH848" s="156"/>
      <c r="CI848" s="156"/>
      <c r="CJ848" s="156"/>
      <c r="CK848" s="105"/>
      <c r="CL848" s="156"/>
      <c r="CM848" s="156"/>
      <c r="CN848" s="105"/>
    </row>
    <row r="849" ht="9.0" customHeight="1">
      <c r="A849" s="152">
        <f t="shared" si="22"/>
        <v>1</v>
      </c>
      <c r="B849" s="93"/>
      <c r="C849" s="99"/>
      <c r="D849" s="159"/>
      <c r="E849" s="160"/>
      <c r="F849" s="155"/>
      <c r="G849" s="105"/>
      <c r="H849" s="105"/>
      <c r="I849" s="156"/>
      <c r="J849" s="156"/>
      <c r="K849" s="156"/>
      <c r="L849" s="156"/>
      <c r="M849" s="156"/>
      <c r="N849" s="156"/>
      <c r="O849" s="156"/>
      <c r="P849" s="156"/>
      <c r="Q849" s="156"/>
      <c r="R849" s="156"/>
      <c r="S849" s="156"/>
      <c r="T849" s="156"/>
      <c r="U849" s="157"/>
      <c r="V849" s="105"/>
      <c r="W849" s="156"/>
      <c r="X849" s="156"/>
      <c r="Y849" s="156"/>
      <c r="Z849" s="156"/>
      <c r="AA849" s="156"/>
      <c r="AB849" s="156"/>
      <c r="AC849" s="156"/>
      <c r="AD849" s="156"/>
      <c r="AE849" s="156"/>
      <c r="AF849" s="156"/>
      <c r="AG849" s="156"/>
      <c r="AH849" s="156"/>
      <c r="AI849" s="157"/>
      <c r="AJ849" s="105"/>
      <c r="AK849" s="105"/>
      <c r="AL849" s="105"/>
      <c r="AM849" s="105"/>
      <c r="AN849" s="157"/>
      <c r="AO849" s="105"/>
      <c r="AP849" s="105"/>
      <c r="AQ849" s="105"/>
      <c r="AR849" s="105"/>
      <c r="AS849" s="105"/>
      <c r="AT849" s="105"/>
      <c r="AU849" s="105"/>
      <c r="AV849" s="105"/>
      <c r="AW849" s="105"/>
      <c r="AX849" s="105"/>
      <c r="AY849" s="105"/>
      <c r="AZ849" s="105"/>
      <c r="BA849" s="105"/>
      <c r="BB849" s="105"/>
      <c r="BC849" s="105"/>
      <c r="BD849" s="105"/>
      <c r="BE849" s="105"/>
      <c r="BF849" s="105"/>
      <c r="BG849" s="105"/>
      <c r="BH849" s="105"/>
      <c r="BI849" s="105"/>
      <c r="BJ849" s="105"/>
      <c r="BK849" s="105"/>
      <c r="BL849" s="105"/>
      <c r="BM849" s="105"/>
      <c r="BN849" s="105"/>
      <c r="BO849" s="105"/>
      <c r="BP849" s="105"/>
      <c r="BQ849" s="105"/>
      <c r="BR849" s="105"/>
      <c r="BS849" s="105"/>
      <c r="BT849" s="105"/>
      <c r="BU849" s="105"/>
      <c r="BV849" s="105"/>
      <c r="BW849" s="105"/>
      <c r="BX849" s="105"/>
      <c r="BY849" s="105"/>
      <c r="BZ849" s="105"/>
      <c r="CA849" s="158"/>
      <c r="CB849" s="158"/>
      <c r="CC849" s="158"/>
      <c r="CD849" s="158"/>
      <c r="CE849" s="158"/>
      <c r="CF849" s="105"/>
      <c r="CG849" s="156"/>
      <c r="CH849" s="156"/>
      <c r="CI849" s="156"/>
      <c r="CJ849" s="156"/>
      <c r="CK849" s="105"/>
      <c r="CL849" s="156"/>
      <c r="CM849" s="156"/>
      <c r="CN849" s="105"/>
    </row>
    <row r="850" ht="9.0" customHeight="1">
      <c r="A850" s="152">
        <f t="shared" si="22"/>
        <v>0</v>
      </c>
      <c r="B850" s="93"/>
      <c r="C850" s="99"/>
      <c r="D850" s="159"/>
      <c r="E850" s="160"/>
      <c r="F850" s="155"/>
      <c r="G850" s="105"/>
      <c r="H850" s="105"/>
      <c r="I850" s="156"/>
      <c r="J850" s="156"/>
      <c r="K850" s="156"/>
      <c r="L850" s="156"/>
      <c r="M850" s="156"/>
      <c r="N850" s="156"/>
      <c r="O850" s="156"/>
      <c r="P850" s="156"/>
      <c r="Q850" s="156"/>
      <c r="R850" s="156"/>
      <c r="S850" s="156"/>
      <c r="T850" s="156"/>
      <c r="U850" s="157"/>
      <c r="V850" s="105"/>
      <c r="W850" s="156"/>
      <c r="X850" s="156"/>
      <c r="Y850" s="156"/>
      <c r="Z850" s="156"/>
      <c r="AA850" s="156"/>
      <c r="AB850" s="156"/>
      <c r="AC850" s="156"/>
      <c r="AD850" s="156"/>
      <c r="AE850" s="156"/>
      <c r="AF850" s="156"/>
      <c r="AG850" s="156"/>
      <c r="AH850" s="156"/>
      <c r="AI850" s="157"/>
      <c r="AJ850" s="105"/>
      <c r="AK850" s="105"/>
      <c r="AL850" s="105"/>
      <c r="AM850" s="105"/>
      <c r="AN850" s="157"/>
      <c r="AO850" s="105"/>
      <c r="AP850" s="105"/>
      <c r="AQ850" s="105"/>
      <c r="AR850" s="105"/>
      <c r="AS850" s="105"/>
      <c r="AT850" s="105"/>
      <c r="AU850" s="105"/>
      <c r="AV850" s="105"/>
      <c r="AW850" s="105"/>
      <c r="AX850" s="105"/>
      <c r="AY850" s="105"/>
      <c r="AZ850" s="105"/>
      <c r="BA850" s="105"/>
      <c r="BB850" s="105"/>
      <c r="BC850" s="105"/>
      <c r="BD850" s="105"/>
      <c r="BE850" s="105"/>
      <c r="BF850" s="105"/>
      <c r="BG850" s="105"/>
      <c r="BH850" s="105"/>
      <c r="BI850" s="105"/>
      <c r="BJ850" s="105"/>
      <c r="BK850" s="105"/>
      <c r="BL850" s="105"/>
      <c r="BM850" s="105"/>
      <c r="BN850" s="105"/>
      <c r="BO850" s="105"/>
      <c r="BP850" s="105"/>
      <c r="BQ850" s="105"/>
      <c r="BR850" s="105"/>
      <c r="BS850" s="105"/>
      <c r="BT850" s="105"/>
      <c r="BU850" s="105"/>
      <c r="BV850" s="105"/>
      <c r="BW850" s="105"/>
      <c r="BX850" s="105"/>
      <c r="BY850" s="105"/>
      <c r="BZ850" s="105"/>
      <c r="CA850" s="158"/>
      <c r="CB850" s="158"/>
      <c r="CC850" s="105" t="str">
        <f>IF($C850="","",AI850*$F$2)</f>
        <v/>
      </c>
      <c r="CD850" s="105" t="str">
        <f>IF($C850="","",U851*$F$2)</f>
        <v/>
      </c>
      <c r="CE850" s="158"/>
      <c r="CF850" s="105"/>
      <c r="CG850" s="156"/>
      <c r="CH850" s="156"/>
      <c r="CI850" s="156"/>
      <c r="CJ850" s="156"/>
      <c r="CK850" s="105"/>
      <c r="CL850" s="156"/>
      <c r="CM850" s="156"/>
      <c r="CN850" s="105"/>
    </row>
    <row r="851" ht="9.0" customHeight="1">
      <c r="A851" s="152">
        <f t="shared" si="22"/>
        <v>0</v>
      </c>
      <c r="B851" s="93"/>
      <c r="C851" s="99"/>
      <c r="D851" s="159"/>
      <c r="E851" s="160"/>
      <c r="F851" s="155"/>
      <c r="G851" s="105"/>
      <c r="H851" s="105"/>
      <c r="I851" s="156"/>
      <c r="J851" s="156"/>
      <c r="K851" s="156"/>
      <c r="L851" s="156"/>
      <c r="M851" s="156"/>
      <c r="N851" s="156"/>
      <c r="O851" s="156"/>
      <c r="P851" s="156"/>
      <c r="Q851" s="156"/>
      <c r="R851" s="156"/>
      <c r="S851" s="156"/>
      <c r="T851" s="156"/>
      <c r="U851" s="157"/>
      <c r="V851" s="105"/>
      <c r="W851" s="156"/>
      <c r="X851" s="156"/>
      <c r="Y851" s="156"/>
      <c r="Z851" s="156"/>
      <c r="AA851" s="156"/>
      <c r="AB851" s="156"/>
      <c r="AC851" s="156"/>
      <c r="AD851" s="156"/>
      <c r="AE851" s="156"/>
      <c r="AF851" s="156"/>
      <c r="AG851" s="156"/>
      <c r="AH851" s="156"/>
      <c r="AI851" s="157"/>
      <c r="AJ851" s="105"/>
      <c r="AK851" s="105"/>
      <c r="AL851" s="105"/>
      <c r="AM851" s="105"/>
      <c r="AN851" s="157"/>
      <c r="AO851" s="105"/>
      <c r="AP851" s="105"/>
      <c r="AQ851" s="105"/>
      <c r="AR851" s="105"/>
      <c r="AS851" s="105"/>
      <c r="AT851" s="105"/>
      <c r="AU851" s="105"/>
      <c r="AV851" s="105"/>
      <c r="AW851" s="105"/>
      <c r="AX851" s="105"/>
      <c r="AY851" s="105"/>
      <c r="AZ851" s="105"/>
      <c r="BA851" s="105"/>
      <c r="BB851" s="105"/>
      <c r="BC851" s="105"/>
      <c r="BD851" s="105"/>
      <c r="BE851" s="105"/>
      <c r="BF851" s="105"/>
      <c r="BG851" s="105"/>
      <c r="BH851" s="105"/>
      <c r="BI851" s="105"/>
      <c r="BJ851" s="105"/>
      <c r="BK851" s="105"/>
      <c r="BL851" s="105"/>
      <c r="BM851" s="105"/>
      <c r="BN851" s="105"/>
      <c r="BO851" s="105"/>
      <c r="BP851" s="105"/>
      <c r="BQ851" s="105"/>
      <c r="BR851" s="105"/>
      <c r="BS851" s="105"/>
      <c r="BT851" s="105"/>
      <c r="BU851" s="105"/>
      <c r="BV851" s="105"/>
      <c r="BW851" s="105"/>
      <c r="BX851" s="105"/>
      <c r="BY851" s="105"/>
      <c r="BZ851" s="105"/>
      <c r="CA851" s="158"/>
      <c r="CB851" s="158"/>
      <c r="CC851" s="158"/>
      <c r="CD851" s="158"/>
      <c r="CE851" s="158"/>
      <c r="CF851" s="105"/>
      <c r="CG851" s="156"/>
      <c r="CH851" s="156"/>
      <c r="CI851" s="156"/>
      <c r="CJ851" s="156"/>
      <c r="CK851" s="105"/>
      <c r="CL851" s="156"/>
      <c r="CM851" s="156"/>
      <c r="CN851" s="105"/>
    </row>
    <row r="852" ht="9.0" customHeight="1">
      <c r="A852" s="152">
        <f t="shared" si="22"/>
        <v>1</v>
      </c>
      <c r="B852" s="93"/>
      <c r="C852" s="99"/>
      <c r="D852" s="159"/>
      <c r="E852" s="160"/>
      <c r="F852" s="155"/>
      <c r="G852" s="105"/>
      <c r="H852" s="105"/>
      <c r="I852" s="156"/>
      <c r="J852" s="156"/>
      <c r="K852" s="156"/>
      <c r="L852" s="156"/>
      <c r="M852" s="156"/>
      <c r="N852" s="156"/>
      <c r="O852" s="156"/>
      <c r="P852" s="156"/>
      <c r="Q852" s="156"/>
      <c r="R852" s="156"/>
      <c r="S852" s="156"/>
      <c r="T852" s="156"/>
      <c r="U852" s="157"/>
      <c r="V852" s="105"/>
      <c r="W852" s="156"/>
      <c r="X852" s="156"/>
      <c r="Y852" s="156"/>
      <c r="Z852" s="156"/>
      <c r="AA852" s="156"/>
      <c r="AB852" s="156"/>
      <c r="AC852" s="156"/>
      <c r="AD852" s="156"/>
      <c r="AE852" s="156"/>
      <c r="AF852" s="156"/>
      <c r="AG852" s="156"/>
      <c r="AH852" s="156"/>
      <c r="AI852" s="157"/>
      <c r="AJ852" s="105"/>
      <c r="AK852" s="105"/>
      <c r="AL852" s="105"/>
      <c r="AM852" s="105"/>
      <c r="AN852" s="157"/>
      <c r="AO852" s="105"/>
      <c r="AP852" s="105"/>
      <c r="AQ852" s="105"/>
      <c r="AR852" s="105"/>
      <c r="AS852" s="105"/>
      <c r="AT852" s="105"/>
      <c r="AU852" s="105"/>
      <c r="AV852" s="105"/>
      <c r="AW852" s="105"/>
      <c r="AX852" s="105"/>
      <c r="AY852" s="105"/>
      <c r="AZ852" s="105"/>
      <c r="BA852" s="105"/>
      <c r="BB852" s="105"/>
      <c r="BC852" s="105"/>
      <c r="BD852" s="105"/>
      <c r="BE852" s="105"/>
      <c r="BF852" s="105"/>
      <c r="BG852" s="105"/>
      <c r="BH852" s="105"/>
      <c r="BI852" s="105"/>
      <c r="BJ852" s="105"/>
      <c r="BK852" s="105"/>
      <c r="BL852" s="105"/>
      <c r="BM852" s="105"/>
      <c r="BN852" s="105"/>
      <c r="BO852" s="105"/>
      <c r="BP852" s="105"/>
      <c r="BQ852" s="105"/>
      <c r="BR852" s="105"/>
      <c r="BS852" s="105"/>
      <c r="BT852" s="105"/>
      <c r="BU852" s="105"/>
      <c r="BV852" s="105"/>
      <c r="BW852" s="105"/>
      <c r="BX852" s="105"/>
      <c r="BY852" s="105"/>
      <c r="BZ852" s="105"/>
      <c r="CA852" s="158"/>
      <c r="CB852" s="158"/>
      <c r="CC852" s="105" t="str">
        <f>IF($C852="","",AI852*$F$2)</f>
        <v/>
      </c>
      <c r="CD852" s="105" t="str">
        <f>IF($C852="","",U853*$F$2)</f>
        <v/>
      </c>
      <c r="CE852" s="158"/>
      <c r="CF852" s="105"/>
      <c r="CG852" s="156"/>
      <c r="CH852" s="156"/>
      <c r="CI852" s="156"/>
      <c r="CJ852" s="156"/>
      <c r="CK852" s="105"/>
      <c r="CL852" s="156"/>
      <c r="CM852" s="156"/>
      <c r="CN852" s="105"/>
    </row>
    <row r="853" ht="9.0" customHeight="1">
      <c r="A853" s="152">
        <f t="shared" si="22"/>
        <v>1</v>
      </c>
      <c r="B853" s="93"/>
      <c r="C853" s="99"/>
      <c r="D853" s="159"/>
      <c r="E853" s="160"/>
      <c r="F853" s="155"/>
      <c r="G853" s="105"/>
      <c r="H853" s="105"/>
      <c r="I853" s="156"/>
      <c r="J853" s="156"/>
      <c r="K853" s="156"/>
      <c r="L853" s="156"/>
      <c r="M853" s="156"/>
      <c r="N853" s="156"/>
      <c r="O853" s="156"/>
      <c r="P853" s="156"/>
      <c r="Q853" s="156"/>
      <c r="R853" s="156"/>
      <c r="S853" s="156"/>
      <c r="T853" s="156"/>
      <c r="U853" s="157"/>
      <c r="V853" s="105"/>
      <c r="W853" s="156"/>
      <c r="X853" s="156"/>
      <c r="Y853" s="156"/>
      <c r="Z853" s="156"/>
      <c r="AA853" s="156"/>
      <c r="AB853" s="156"/>
      <c r="AC853" s="156"/>
      <c r="AD853" s="156"/>
      <c r="AE853" s="156"/>
      <c r="AF853" s="156"/>
      <c r="AG853" s="156"/>
      <c r="AH853" s="156"/>
      <c r="AI853" s="157"/>
      <c r="AJ853" s="105"/>
      <c r="AK853" s="105"/>
      <c r="AL853" s="105"/>
      <c r="AM853" s="105"/>
      <c r="AN853" s="157"/>
      <c r="AO853" s="105"/>
      <c r="AP853" s="105"/>
      <c r="AQ853" s="105"/>
      <c r="AR853" s="105"/>
      <c r="AS853" s="105"/>
      <c r="AT853" s="105"/>
      <c r="AU853" s="105"/>
      <c r="AV853" s="105"/>
      <c r="AW853" s="105"/>
      <c r="AX853" s="105"/>
      <c r="AY853" s="105"/>
      <c r="AZ853" s="105"/>
      <c r="BA853" s="105"/>
      <c r="BB853" s="105"/>
      <c r="BC853" s="105"/>
      <c r="BD853" s="105"/>
      <c r="BE853" s="105"/>
      <c r="BF853" s="105"/>
      <c r="BG853" s="105"/>
      <c r="BH853" s="105"/>
      <c r="BI853" s="105"/>
      <c r="BJ853" s="105"/>
      <c r="BK853" s="105"/>
      <c r="BL853" s="105"/>
      <c r="BM853" s="105"/>
      <c r="BN853" s="105"/>
      <c r="BO853" s="105"/>
      <c r="BP853" s="105"/>
      <c r="BQ853" s="105"/>
      <c r="BR853" s="105"/>
      <c r="BS853" s="105"/>
      <c r="BT853" s="105"/>
      <c r="BU853" s="105"/>
      <c r="BV853" s="105"/>
      <c r="BW853" s="105"/>
      <c r="BX853" s="105"/>
      <c r="BY853" s="105"/>
      <c r="BZ853" s="105"/>
      <c r="CA853" s="158"/>
      <c r="CB853" s="158"/>
      <c r="CC853" s="158"/>
      <c r="CD853" s="158"/>
      <c r="CE853" s="158"/>
      <c r="CF853" s="105"/>
      <c r="CG853" s="156"/>
      <c r="CH853" s="156"/>
      <c r="CI853" s="156"/>
      <c r="CJ853" s="156"/>
      <c r="CK853" s="105"/>
      <c r="CL853" s="156"/>
      <c r="CM853" s="156"/>
      <c r="CN853" s="105"/>
    </row>
    <row r="854" ht="9.0" customHeight="1">
      <c r="A854" s="152">
        <f t="shared" si="22"/>
        <v>0</v>
      </c>
      <c r="B854" s="93"/>
      <c r="C854" s="99"/>
      <c r="D854" s="159"/>
      <c r="E854" s="160"/>
      <c r="F854" s="155"/>
      <c r="G854" s="105"/>
      <c r="H854" s="105"/>
      <c r="I854" s="156"/>
      <c r="J854" s="156"/>
      <c r="K854" s="156"/>
      <c r="L854" s="156"/>
      <c r="M854" s="156"/>
      <c r="N854" s="156"/>
      <c r="O854" s="156"/>
      <c r="P854" s="156"/>
      <c r="Q854" s="156"/>
      <c r="R854" s="156"/>
      <c r="S854" s="156"/>
      <c r="T854" s="156"/>
      <c r="U854" s="157"/>
      <c r="V854" s="105"/>
      <c r="W854" s="156"/>
      <c r="X854" s="156"/>
      <c r="Y854" s="156"/>
      <c r="Z854" s="156"/>
      <c r="AA854" s="156"/>
      <c r="AB854" s="156"/>
      <c r="AC854" s="156"/>
      <c r="AD854" s="156"/>
      <c r="AE854" s="156"/>
      <c r="AF854" s="156"/>
      <c r="AG854" s="156"/>
      <c r="AH854" s="156"/>
      <c r="AI854" s="157"/>
      <c r="AJ854" s="105"/>
      <c r="AK854" s="105"/>
      <c r="AL854" s="105"/>
      <c r="AM854" s="105"/>
      <c r="AN854" s="157"/>
      <c r="AO854" s="105"/>
      <c r="AP854" s="105"/>
      <c r="AQ854" s="105"/>
      <c r="AR854" s="105"/>
      <c r="AS854" s="105"/>
      <c r="AT854" s="105"/>
      <c r="AU854" s="105"/>
      <c r="AV854" s="105"/>
      <c r="AW854" s="105"/>
      <c r="AX854" s="105"/>
      <c r="AY854" s="105"/>
      <c r="AZ854" s="105"/>
      <c r="BA854" s="105"/>
      <c r="BB854" s="105"/>
      <c r="BC854" s="105"/>
      <c r="BD854" s="105"/>
      <c r="BE854" s="105"/>
      <c r="BF854" s="105"/>
      <c r="BG854" s="105"/>
      <c r="BH854" s="105"/>
      <c r="BI854" s="105"/>
      <c r="BJ854" s="105"/>
      <c r="BK854" s="105"/>
      <c r="BL854" s="105"/>
      <c r="BM854" s="105"/>
      <c r="BN854" s="105"/>
      <c r="BO854" s="105"/>
      <c r="BP854" s="105"/>
      <c r="BQ854" s="105"/>
      <c r="BR854" s="105"/>
      <c r="BS854" s="105"/>
      <c r="BT854" s="105"/>
      <c r="BU854" s="105"/>
      <c r="BV854" s="105"/>
      <c r="BW854" s="105"/>
      <c r="BX854" s="105"/>
      <c r="BY854" s="105"/>
      <c r="BZ854" s="105"/>
      <c r="CA854" s="158"/>
      <c r="CB854" s="158"/>
      <c r="CC854" s="105" t="str">
        <f>IF($C854="","",AI854*$F$2)</f>
        <v/>
      </c>
      <c r="CD854" s="105" t="str">
        <f>IF($C854="","",U855*$F$2)</f>
        <v/>
      </c>
      <c r="CE854" s="158"/>
      <c r="CF854" s="105"/>
      <c r="CG854" s="156"/>
      <c r="CH854" s="156"/>
      <c r="CI854" s="156"/>
      <c r="CJ854" s="156"/>
      <c r="CK854" s="105"/>
      <c r="CL854" s="156"/>
      <c r="CM854" s="156"/>
      <c r="CN854" s="105"/>
    </row>
    <row r="855" ht="9.0" customHeight="1">
      <c r="A855" s="152">
        <f t="shared" si="22"/>
        <v>0</v>
      </c>
      <c r="B855" s="93"/>
      <c r="C855" s="99"/>
      <c r="D855" s="159"/>
      <c r="E855" s="160"/>
      <c r="F855" s="155"/>
      <c r="G855" s="105"/>
      <c r="H855" s="105"/>
      <c r="I855" s="156"/>
      <c r="J855" s="156"/>
      <c r="K855" s="156"/>
      <c r="L855" s="156"/>
      <c r="M855" s="156"/>
      <c r="N855" s="156"/>
      <c r="O855" s="156"/>
      <c r="P855" s="156"/>
      <c r="Q855" s="156"/>
      <c r="R855" s="156"/>
      <c r="S855" s="156"/>
      <c r="T855" s="156"/>
      <c r="U855" s="157"/>
      <c r="V855" s="105"/>
      <c r="W855" s="156"/>
      <c r="X855" s="156"/>
      <c r="Y855" s="156"/>
      <c r="Z855" s="156"/>
      <c r="AA855" s="156"/>
      <c r="AB855" s="156"/>
      <c r="AC855" s="156"/>
      <c r="AD855" s="156"/>
      <c r="AE855" s="156"/>
      <c r="AF855" s="156"/>
      <c r="AG855" s="156"/>
      <c r="AH855" s="156"/>
      <c r="AI855" s="157"/>
      <c r="AJ855" s="105"/>
      <c r="AK855" s="105"/>
      <c r="AL855" s="105"/>
      <c r="AM855" s="105"/>
      <c r="AN855" s="157"/>
      <c r="AO855" s="105"/>
      <c r="AP855" s="105"/>
      <c r="AQ855" s="105"/>
      <c r="AR855" s="105"/>
      <c r="AS855" s="105"/>
      <c r="AT855" s="105"/>
      <c r="AU855" s="105"/>
      <c r="AV855" s="105"/>
      <c r="AW855" s="105"/>
      <c r="AX855" s="105"/>
      <c r="AY855" s="105"/>
      <c r="AZ855" s="105"/>
      <c r="BA855" s="105"/>
      <c r="BB855" s="105"/>
      <c r="BC855" s="105"/>
      <c r="BD855" s="105"/>
      <c r="BE855" s="105"/>
      <c r="BF855" s="105"/>
      <c r="BG855" s="105"/>
      <c r="BH855" s="105"/>
      <c r="BI855" s="105"/>
      <c r="BJ855" s="105"/>
      <c r="BK855" s="105"/>
      <c r="BL855" s="105"/>
      <c r="BM855" s="105"/>
      <c r="BN855" s="105"/>
      <c r="BO855" s="105"/>
      <c r="BP855" s="105"/>
      <c r="BQ855" s="105"/>
      <c r="BR855" s="105"/>
      <c r="BS855" s="105"/>
      <c r="BT855" s="105"/>
      <c r="BU855" s="105"/>
      <c r="BV855" s="105"/>
      <c r="BW855" s="105"/>
      <c r="BX855" s="105"/>
      <c r="BY855" s="105"/>
      <c r="BZ855" s="105"/>
      <c r="CA855" s="158"/>
      <c r="CB855" s="158"/>
      <c r="CC855" s="158"/>
      <c r="CD855" s="158"/>
      <c r="CE855" s="158"/>
      <c r="CF855" s="105"/>
      <c r="CG855" s="156"/>
      <c r="CH855" s="156"/>
      <c r="CI855" s="156"/>
      <c r="CJ855" s="156"/>
      <c r="CK855" s="105"/>
      <c r="CL855" s="156"/>
      <c r="CM855" s="156"/>
      <c r="CN855" s="105"/>
    </row>
    <row r="856" ht="9.0" customHeight="1">
      <c r="A856" s="152">
        <f t="shared" si="22"/>
        <v>1</v>
      </c>
      <c r="B856" s="93"/>
      <c r="C856" s="99"/>
      <c r="D856" s="159"/>
      <c r="E856" s="160"/>
      <c r="F856" s="155"/>
      <c r="G856" s="105"/>
      <c r="H856" s="105"/>
      <c r="I856" s="156"/>
      <c r="J856" s="156"/>
      <c r="K856" s="156"/>
      <c r="L856" s="156"/>
      <c r="M856" s="156"/>
      <c r="N856" s="156"/>
      <c r="O856" s="156"/>
      <c r="P856" s="156"/>
      <c r="Q856" s="156"/>
      <c r="R856" s="156"/>
      <c r="S856" s="156"/>
      <c r="T856" s="156"/>
      <c r="U856" s="157"/>
      <c r="V856" s="105"/>
      <c r="W856" s="156"/>
      <c r="X856" s="156"/>
      <c r="Y856" s="156"/>
      <c r="Z856" s="156"/>
      <c r="AA856" s="156"/>
      <c r="AB856" s="156"/>
      <c r="AC856" s="156"/>
      <c r="AD856" s="156"/>
      <c r="AE856" s="156"/>
      <c r="AF856" s="156"/>
      <c r="AG856" s="156"/>
      <c r="AH856" s="156"/>
      <c r="AI856" s="157"/>
      <c r="AJ856" s="105"/>
      <c r="AK856" s="105"/>
      <c r="AL856" s="105"/>
      <c r="AM856" s="105"/>
      <c r="AN856" s="157"/>
      <c r="AO856" s="105"/>
      <c r="AP856" s="105"/>
      <c r="AQ856" s="105"/>
      <c r="AR856" s="105"/>
      <c r="AS856" s="105"/>
      <c r="AT856" s="105"/>
      <c r="AU856" s="105"/>
      <c r="AV856" s="105"/>
      <c r="AW856" s="105"/>
      <c r="AX856" s="105"/>
      <c r="AY856" s="105"/>
      <c r="AZ856" s="105"/>
      <c r="BA856" s="105"/>
      <c r="BB856" s="105"/>
      <c r="BC856" s="105"/>
      <c r="BD856" s="105"/>
      <c r="BE856" s="105"/>
      <c r="BF856" s="105"/>
      <c r="BG856" s="105"/>
      <c r="BH856" s="105"/>
      <c r="BI856" s="105"/>
      <c r="BJ856" s="105"/>
      <c r="BK856" s="105"/>
      <c r="BL856" s="105"/>
      <c r="BM856" s="105"/>
      <c r="BN856" s="105"/>
      <c r="BO856" s="105"/>
      <c r="BP856" s="105"/>
      <c r="BQ856" s="105"/>
      <c r="BR856" s="105"/>
      <c r="BS856" s="105"/>
      <c r="BT856" s="105"/>
      <c r="BU856" s="105"/>
      <c r="BV856" s="105"/>
      <c r="BW856" s="105"/>
      <c r="BX856" s="105"/>
      <c r="BY856" s="105"/>
      <c r="BZ856" s="105"/>
      <c r="CA856" s="158"/>
      <c r="CB856" s="158"/>
      <c r="CC856" s="105" t="str">
        <f>IF($C856="","",AI856*$F$2)</f>
        <v/>
      </c>
      <c r="CD856" s="105" t="str">
        <f>IF($C856="","",U857*$F$2)</f>
        <v/>
      </c>
      <c r="CE856" s="158"/>
      <c r="CF856" s="105"/>
      <c r="CG856" s="156"/>
      <c r="CH856" s="156"/>
      <c r="CI856" s="156"/>
      <c r="CJ856" s="156"/>
      <c r="CK856" s="105"/>
      <c r="CL856" s="156"/>
      <c r="CM856" s="156"/>
      <c r="CN856" s="105"/>
    </row>
    <row r="857" ht="9.0" customHeight="1">
      <c r="A857" s="152">
        <f t="shared" si="22"/>
        <v>1</v>
      </c>
      <c r="B857" s="93"/>
      <c r="C857" s="99"/>
      <c r="D857" s="159"/>
      <c r="E857" s="160"/>
      <c r="F857" s="155"/>
      <c r="G857" s="105"/>
      <c r="H857" s="105"/>
      <c r="I857" s="156"/>
      <c r="J857" s="156"/>
      <c r="K857" s="156"/>
      <c r="L857" s="156"/>
      <c r="M857" s="156"/>
      <c r="N857" s="156"/>
      <c r="O857" s="156"/>
      <c r="P857" s="156"/>
      <c r="Q857" s="156"/>
      <c r="R857" s="156"/>
      <c r="S857" s="156"/>
      <c r="T857" s="156"/>
      <c r="U857" s="157"/>
      <c r="V857" s="105"/>
      <c r="W857" s="156"/>
      <c r="X857" s="156"/>
      <c r="Y857" s="156"/>
      <c r="Z857" s="156"/>
      <c r="AA857" s="156"/>
      <c r="AB857" s="156"/>
      <c r="AC857" s="156"/>
      <c r="AD857" s="156"/>
      <c r="AE857" s="156"/>
      <c r="AF857" s="156"/>
      <c r="AG857" s="156"/>
      <c r="AH857" s="156"/>
      <c r="AI857" s="157"/>
      <c r="AJ857" s="105"/>
      <c r="AK857" s="105"/>
      <c r="AL857" s="105"/>
      <c r="AM857" s="105"/>
      <c r="AN857" s="157"/>
      <c r="AO857" s="105"/>
      <c r="AP857" s="105"/>
      <c r="AQ857" s="105"/>
      <c r="AR857" s="105"/>
      <c r="AS857" s="105"/>
      <c r="AT857" s="105"/>
      <c r="AU857" s="105"/>
      <c r="AV857" s="105"/>
      <c r="AW857" s="105"/>
      <c r="AX857" s="105"/>
      <c r="AY857" s="105"/>
      <c r="AZ857" s="105"/>
      <c r="BA857" s="105"/>
      <c r="BB857" s="105"/>
      <c r="BC857" s="105"/>
      <c r="BD857" s="105"/>
      <c r="BE857" s="105"/>
      <c r="BF857" s="105"/>
      <c r="BG857" s="105"/>
      <c r="BH857" s="105"/>
      <c r="BI857" s="105"/>
      <c r="BJ857" s="105"/>
      <c r="BK857" s="105"/>
      <c r="BL857" s="105"/>
      <c r="BM857" s="105"/>
      <c r="BN857" s="105"/>
      <c r="BO857" s="105"/>
      <c r="BP857" s="105"/>
      <c r="BQ857" s="105"/>
      <c r="BR857" s="105"/>
      <c r="BS857" s="105"/>
      <c r="BT857" s="105"/>
      <c r="BU857" s="105"/>
      <c r="BV857" s="105"/>
      <c r="BW857" s="105"/>
      <c r="BX857" s="105"/>
      <c r="BY857" s="105"/>
      <c r="BZ857" s="105"/>
      <c r="CA857" s="158"/>
      <c r="CB857" s="158"/>
      <c r="CC857" s="158"/>
      <c r="CD857" s="158"/>
      <c r="CE857" s="158"/>
      <c r="CF857" s="105"/>
      <c r="CG857" s="156"/>
      <c r="CH857" s="156"/>
      <c r="CI857" s="156"/>
      <c r="CJ857" s="156"/>
      <c r="CK857" s="105"/>
      <c r="CL857" s="156"/>
      <c r="CM857" s="156"/>
      <c r="CN857" s="105"/>
    </row>
    <row r="858" ht="9.0" customHeight="1">
      <c r="A858" s="152">
        <f t="shared" si="22"/>
        <v>0</v>
      </c>
      <c r="B858" s="93"/>
      <c r="C858" s="99"/>
      <c r="D858" s="159"/>
      <c r="E858" s="160"/>
      <c r="F858" s="155"/>
      <c r="G858" s="105"/>
      <c r="H858" s="105"/>
      <c r="I858" s="156"/>
      <c r="J858" s="156"/>
      <c r="K858" s="156"/>
      <c r="L858" s="156"/>
      <c r="M858" s="156"/>
      <c r="N858" s="156"/>
      <c r="O858" s="156"/>
      <c r="P858" s="156"/>
      <c r="Q858" s="156"/>
      <c r="R858" s="156"/>
      <c r="S858" s="156"/>
      <c r="T858" s="156"/>
      <c r="U858" s="157"/>
      <c r="V858" s="105"/>
      <c r="W858" s="156"/>
      <c r="X858" s="156"/>
      <c r="Y858" s="156"/>
      <c r="Z858" s="156"/>
      <c r="AA858" s="156"/>
      <c r="AB858" s="156"/>
      <c r="AC858" s="156"/>
      <c r="AD858" s="156"/>
      <c r="AE858" s="156"/>
      <c r="AF858" s="156"/>
      <c r="AG858" s="156"/>
      <c r="AH858" s="156"/>
      <c r="AI858" s="157"/>
      <c r="AJ858" s="105"/>
      <c r="AK858" s="105"/>
      <c r="AL858" s="105"/>
      <c r="AM858" s="105"/>
      <c r="AN858" s="157"/>
      <c r="AO858" s="105"/>
      <c r="AP858" s="105"/>
      <c r="AQ858" s="105"/>
      <c r="AR858" s="105"/>
      <c r="AS858" s="105"/>
      <c r="AT858" s="105"/>
      <c r="AU858" s="105"/>
      <c r="AV858" s="105"/>
      <c r="AW858" s="105"/>
      <c r="AX858" s="105"/>
      <c r="AY858" s="105"/>
      <c r="AZ858" s="105"/>
      <c r="BA858" s="105"/>
      <c r="BB858" s="105"/>
      <c r="BC858" s="105"/>
      <c r="BD858" s="105"/>
      <c r="BE858" s="105"/>
      <c r="BF858" s="105"/>
      <c r="BG858" s="105"/>
      <c r="BH858" s="105"/>
      <c r="BI858" s="105"/>
      <c r="BJ858" s="105"/>
      <c r="BK858" s="105"/>
      <c r="BL858" s="105"/>
      <c r="BM858" s="105"/>
      <c r="BN858" s="105"/>
      <c r="BO858" s="105"/>
      <c r="BP858" s="105"/>
      <c r="BQ858" s="105"/>
      <c r="BR858" s="105"/>
      <c r="BS858" s="105"/>
      <c r="BT858" s="105"/>
      <c r="BU858" s="105"/>
      <c r="BV858" s="105"/>
      <c r="BW858" s="105"/>
      <c r="BX858" s="105"/>
      <c r="BY858" s="105"/>
      <c r="BZ858" s="105"/>
      <c r="CA858" s="158"/>
      <c r="CB858" s="158"/>
      <c r="CC858" s="105" t="str">
        <f>IF($C858="","",AI858*$F$2)</f>
        <v/>
      </c>
      <c r="CD858" s="105" t="str">
        <f>IF($C858="","",U859*$F$2)</f>
        <v/>
      </c>
      <c r="CE858" s="158"/>
      <c r="CF858" s="105"/>
      <c r="CG858" s="156"/>
      <c r="CH858" s="156"/>
      <c r="CI858" s="156"/>
      <c r="CJ858" s="156"/>
      <c r="CK858" s="105"/>
      <c r="CL858" s="156"/>
      <c r="CM858" s="156"/>
      <c r="CN858" s="105"/>
    </row>
    <row r="859" ht="9.0" customHeight="1">
      <c r="A859" s="152">
        <f t="shared" si="22"/>
        <v>0</v>
      </c>
      <c r="B859" s="93"/>
      <c r="C859" s="99"/>
      <c r="D859" s="159"/>
      <c r="E859" s="160"/>
      <c r="F859" s="155"/>
      <c r="G859" s="105"/>
      <c r="H859" s="105"/>
      <c r="I859" s="156"/>
      <c r="J859" s="156"/>
      <c r="K859" s="156"/>
      <c r="L859" s="156"/>
      <c r="M859" s="156"/>
      <c r="N859" s="156"/>
      <c r="O859" s="156"/>
      <c r="P859" s="156"/>
      <c r="Q859" s="156"/>
      <c r="R859" s="156"/>
      <c r="S859" s="156"/>
      <c r="T859" s="156"/>
      <c r="U859" s="157"/>
      <c r="V859" s="105"/>
      <c r="W859" s="156"/>
      <c r="X859" s="156"/>
      <c r="Y859" s="156"/>
      <c r="Z859" s="156"/>
      <c r="AA859" s="156"/>
      <c r="AB859" s="156"/>
      <c r="AC859" s="156"/>
      <c r="AD859" s="156"/>
      <c r="AE859" s="156"/>
      <c r="AF859" s="156"/>
      <c r="AG859" s="156"/>
      <c r="AH859" s="156"/>
      <c r="AI859" s="157"/>
      <c r="AJ859" s="105"/>
      <c r="AK859" s="105"/>
      <c r="AL859" s="105"/>
      <c r="AM859" s="105"/>
      <c r="AN859" s="157"/>
      <c r="AO859" s="105"/>
      <c r="AP859" s="105"/>
      <c r="AQ859" s="105"/>
      <c r="AR859" s="105"/>
      <c r="AS859" s="105"/>
      <c r="AT859" s="105"/>
      <c r="AU859" s="105"/>
      <c r="AV859" s="105"/>
      <c r="AW859" s="105"/>
      <c r="AX859" s="105"/>
      <c r="AY859" s="105"/>
      <c r="AZ859" s="105"/>
      <c r="BA859" s="105"/>
      <c r="BB859" s="105"/>
      <c r="BC859" s="105"/>
      <c r="BD859" s="105"/>
      <c r="BE859" s="105"/>
      <c r="BF859" s="105"/>
      <c r="BG859" s="105"/>
      <c r="BH859" s="105"/>
      <c r="BI859" s="105"/>
      <c r="BJ859" s="105"/>
      <c r="BK859" s="105"/>
      <c r="BL859" s="105"/>
      <c r="BM859" s="105"/>
      <c r="BN859" s="105"/>
      <c r="BO859" s="105"/>
      <c r="BP859" s="105"/>
      <c r="BQ859" s="105"/>
      <c r="BR859" s="105"/>
      <c r="BS859" s="105"/>
      <c r="BT859" s="105"/>
      <c r="BU859" s="105"/>
      <c r="BV859" s="105"/>
      <c r="BW859" s="105"/>
      <c r="BX859" s="105"/>
      <c r="BY859" s="105"/>
      <c r="BZ859" s="105"/>
      <c r="CA859" s="158"/>
      <c r="CB859" s="158"/>
      <c r="CC859" s="158"/>
      <c r="CD859" s="158"/>
      <c r="CE859" s="158"/>
      <c r="CF859" s="105"/>
      <c r="CG859" s="156"/>
      <c r="CH859" s="156"/>
      <c r="CI859" s="156"/>
      <c r="CJ859" s="156"/>
      <c r="CK859" s="105"/>
      <c r="CL859" s="156"/>
      <c r="CM859" s="156"/>
      <c r="CN859" s="105"/>
    </row>
    <row r="860" ht="9.0" customHeight="1">
      <c r="A860" s="152">
        <f t="shared" si="22"/>
        <v>1</v>
      </c>
      <c r="B860" s="93"/>
      <c r="C860" s="99"/>
      <c r="D860" s="159"/>
      <c r="E860" s="160"/>
      <c r="F860" s="155"/>
      <c r="G860" s="105"/>
      <c r="H860" s="105"/>
      <c r="I860" s="156"/>
      <c r="J860" s="156"/>
      <c r="K860" s="156"/>
      <c r="L860" s="156"/>
      <c r="M860" s="156"/>
      <c r="N860" s="156"/>
      <c r="O860" s="156"/>
      <c r="P860" s="156"/>
      <c r="Q860" s="156"/>
      <c r="R860" s="156"/>
      <c r="S860" s="156"/>
      <c r="T860" s="156"/>
      <c r="U860" s="157"/>
      <c r="V860" s="105"/>
      <c r="W860" s="156"/>
      <c r="X860" s="156"/>
      <c r="Y860" s="156"/>
      <c r="Z860" s="156"/>
      <c r="AA860" s="156"/>
      <c r="AB860" s="156"/>
      <c r="AC860" s="156"/>
      <c r="AD860" s="156"/>
      <c r="AE860" s="156"/>
      <c r="AF860" s="156"/>
      <c r="AG860" s="156"/>
      <c r="AH860" s="156"/>
      <c r="AI860" s="157"/>
      <c r="AJ860" s="105"/>
      <c r="AK860" s="105"/>
      <c r="AL860" s="105"/>
      <c r="AM860" s="105"/>
      <c r="AN860" s="157"/>
      <c r="AO860" s="105"/>
      <c r="AP860" s="105"/>
      <c r="AQ860" s="105"/>
      <c r="AR860" s="105"/>
      <c r="AS860" s="105"/>
      <c r="AT860" s="105"/>
      <c r="AU860" s="105"/>
      <c r="AV860" s="105"/>
      <c r="AW860" s="105"/>
      <c r="AX860" s="105"/>
      <c r="AY860" s="105"/>
      <c r="AZ860" s="105"/>
      <c r="BA860" s="105"/>
      <c r="BB860" s="105"/>
      <c r="BC860" s="105"/>
      <c r="BD860" s="105"/>
      <c r="BE860" s="105"/>
      <c r="BF860" s="105"/>
      <c r="BG860" s="105"/>
      <c r="BH860" s="105"/>
      <c r="BI860" s="105"/>
      <c r="BJ860" s="105"/>
      <c r="BK860" s="105"/>
      <c r="BL860" s="105"/>
      <c r="BM860" s="105"/>
      <c r="BN860" s="105"/>
      <c r="BO860" s="105"/>
      <c r="BP860" s="105"/>
      <c r="BQ860" s="105"/>
      <c r="BR860" s="105"/>
      <c r="BS860" s="105"/>
      <c r="BT860" s="105"/>
      <c r="BU860" s="105"/>
      <c r="BV860" s="105"/>
      <c r="BW860" s="105"/>
      <c r="BX860" s="105"/>
      <c r="BY860" s="105"/>
      <c r="BZ860" s="105"/>
      <c r="CA860" s="158"/>
      <c r="CB860" s="158"/>
      <c r="CC860" s="105" t="str">
        <f>IF($C860="","",AI860*$F$2)</f>
        <v/>
      </c>
      <c r="CD860" s="105" t="str">
        <f>IF($C860="","",U861*$F$2)</f>
        <v/>
      </c>
      <c r="CE860" s="158"/>
      <c r="CF860" s="105"/>
      <c r="CG860" s="156"/>
      <c r="CH860" s="156"/>
      <c r="CI860" s="156"/>
      <c r="CJ860" s="156"/>
      <c r="CK860" s="105"/>
      <c r="CL860" s="156"/>
      <c r="CM860" s="156"/>
      <c r="CN860" s="105"/>
    </row>
    <row r="861" ht="9.0" customHeight="1">
      <c r="A861" s="152">
        <f t="shared" si="22"/>
        <v>1</v>
      </c>
      <c r="B861" s="93"/>
      <c r="C861" s="99"/>
      <c r="D861" s="159"/>
      <c r="E861" s="160"/>
      <c r="F861" s="155"/>
      <c r="G861" s="105"/>
      <c r="H861" s="105"/>
      <c r="I861" s="156"/>
      <c r="J861" s="156"/>
      <c r="K861" s="156"/>
      <c r="L861" s="156"/>
      <c r="M861" s="156"/>
      <c r="N861" s="156"/>
      <c r="O861" s="156"/>
      <c r="P861" s="156"/>
      <c r="Q861" s="156"/>
      <c r="R861" s="156"/>
      <c r="S861" s="156"/>
      <c r="T861" s="156"/>
      <c r="U861" s="157"/>
      <c r="V861" s="105"/>
      <c r="W861" s="156"/>
      <c r="X861" s="156"/>
      <c r="Y861" s="156"/>
      <c r="Z861" s="156"/>
      <c r="AA861" s="156"/>
      <c r="AB861" s="156"/>
      <c r="AC861" s="156"/>
      <c r="AD861" s="156"/>
      <c r="AE861" s="156"/>
      <c r="AF861" s="156"/>
      <c r="AG861" s="156"/>
      <c r="AH861" s="156"/>
      <c r="AI861" s="157"/>
      <c r="AJ861" s="105"/>
      <c r="AK861" s="105"/>
      <c r="AL861" s="105"/>
      <c r="AM861" s="105"/>
      <c r="AN861" s="157"/>
      <c r="AO861" s="105"/>
      <c r="AP861" s="105"/>
      <c r="AQ861" s="105"/>
      <c r="AR861" s="105"/>
      <c r="AS861" s="105"/>
      <c r="AT861" s="105"/>
      <c r="AU861" s="105"/>
      <c r="AV861" s="105"/>
      <c r="AW861" s="105"/>
      <c r="AX861" s="105"/>
      <c r="AY861" s="105"/>
      <c r="AZ861" s="105"/>
      <c r="BA861" s="105"/>
      <c r="BB861" s="105"/>
      <c r="BC861" s="105"/>
      <c r="BD861" s="105"/>
      <c r="BE861" s="105"/>
      <c r="BF861" s="105"/>
      <c r="BG861" s="105"/>
      <c r="BH861" s="105"/>
      <c r="BI861" s="105"/>
      <c r="BJ861" s="105"/>
      <c r="BK861" s="105"/>
      <c r="BL861" s="105"/>
      <c r="BM861" s="105"/>
      <c r="BN861" s="105"/>
      <c r="BO861" s="105"/>
      <c r="BP861" s="105"/>
      <c r="BQ861" s="105"/>
      <c r="BR861" s="105"/>
      <c r="BS861" s="105"/>
      <c r="BT861" s="105"/>
      <c r="BU861" s="105"/>
      <c r="BV861" s="105"/>
      <c r="BW861" s="105"/>
      <c r="BX861" s="105"/>
      <c r="BY861" s="105"/>
      <c r="BZ861" s="105"/>
      <c r="CA861" s="158"/>
      <c r="CB861" s="158"/>
      <c r="CC861" s="158"/>
      <c r="CD861" s="158"/>
      <c r="CE861" s="158"/>
      <c r="CF861" s="105"/>
      <c r="CG861" s="156"/>
      <c r="CH861" s="156"/>
      <c r="CI861" s="156"/>
      <c r="CJ861" s="156"/>
      <c r="CK861" s="105"/>
      <c r="CL861" s="156"/>
      <c r="CM861" s="156"/>
      <c r="CN861" s="105"/>
    </row>
    <row r="862" ht="9.0" customHeight="1">
      <c r="A862" s="152">
        <f t="shared" si="22"/>
        <v>0</v>
      </c>
      <c r="B862" s="93"/>
      <c r="C862" s="99"/>
      <c r="D862" s="159"/>
      <c r="E862" s="160"/>
      <c r="F862" s="155"/>
      <c r="G862" s="105"/>
      <c r="H862" s="105"/>
      <c r="I862" s="156"/>
      <c r="J862" s="156"/>
      <c r="K862" s="156"/>
      <c r="L862" s="156"/>
      <c r="M862" s="156"/>
      <c r="N862" s="156"/>
      <c r="O862" s="156"/>
      <c r="P862" s="156"/>
      <c r="Q862" s="156"/>
      <c r="R862" s="156"/>
      <c r="S862" s="156"/>
      <c r="T862" s="156"/>
      <c r="U862" s="157"/>
      <c r="V862" s="105"/>
      <c r="W862" s="156"/>
      <c r="X862" s="156"/>
      <c r="Y862" s="156"/>
      <c r="Z862" s="156"/>
      <c r="AA862" s="156"/>
      <c r="AB862" s="156"/>
      <c r="AC862" s="156"/>
      <c r="AD862" s="156"/>
      <c r="AE862" s="156"/>
      <c r="AF862" s="156"/>
      <c r="AG862" s="156"/>
      <c r="AH862" s="156"/>
      <c r="AI862" s="157"/>
      <c r="AJ862" s="105"/>
      <c r="AK862" s="105"/>
      <c r="AL862" s="105"/>
      <c r="AM862" s="105"/>
      <c r="AN862" s="157"/>
      <c r="AO862" s="105"/>
      <c r="AP862" s="105"/>
      <c r="AQ862" s="105"/>
      <c r="AR862" s="105"/>
      <c r="AS862" s="105"/>
      <c r="AT862" s="105"/>
      <c r="AU862" s="105"/>
      <c r="AV862" s="105"/>
      <c r="AW862" s="105"/>
      <c r="AX862" s="105"/>
      <c r="AY862" s="105"/>
      <c r="AZ862" s="105"/>
      <c r="BA862" s="105"/>
      <c r="BB862" s="105"/>
      <c r="BC862" s="105"/>
      <c r="BD862" s="105"/>
      <c r="BE862" s="105"/>
      <c r="BF862" s="105"/>
      <c r="BG862" s="105"/>
      <c r="BH862" s="105"/>
      <c r="BI862" s="105"/>
      <c r="BJ862" s="105"/>
      <c r="BK862" s="105"/>
      <c r="BL862" s="105"/>
      <c r="BM862" s="105"/>
      <c r="BN862" s="105"/>
      <c r="BO862" s="105"/>
      <c r="BP862" s="105"/>
      <c r="BQ862" s="105"/>
      <c r="BR862" s="105"/>
      <c r="BS862" s="105"/>
      <c r="BT862" s="105"/>
      <c r="BU862" s="105"/>
      <c r="BV862" s="105"/>
      <c r="BW862" s="105"/>
      <c r="BX862" s="105"/>
      <c r="BY862" s="105"/>
      <c r="BZ862" s="105"/>
      <c r="CA862" s="158"/>
      <c r="CB862" s="158"/>
      <c r="CC862" s="105" t="str">
        <f>IF($C862="","",AI862*$F$2)</f>
        <v/>
      </c>
      <c r="CD862" s="105" t="str">
        <f>IF($C862="","",U863*$F$2)</f>
        <v/>
      </c>
      <c r="CE862" s="158"/>
      <c r="CF862" s="105"/>
      <c r="CG862" s="156"/>
      <c r="CH862" s="156"/>
      <c r="CI862" s="156"/>
      <c r="CJ862" s="156"/>
      <c r="CK862" s="105"/>
      <c r="CL862" s="156"/>
      <c r="CM862" s="156"/>
      <c r="CN862" s="105"/>
    </row>
    <row r="863" ht="9.0" customHeight="1">
      <c r="A863" s="152">
        <f t="shared" si="22"/>
        <v>0</v>
      </c>
      <c r="B863" s="93"/>
      <c r="C863" s="99"/>
      <c r="D863" s="159"/>
      <c r="E863" s="160"/>
      <c r="F863" s="155"/>
      <c r="G863" s="105"/>
      <c r="H863" s="105"/>
      <c r="I863" s="156"/>
      <c r="J863" s="156"/>
      <c r="K863" s="156"/>
      <c r="L863" s="156"/>
      <c r="M863" s="156"/>
      <c r="N863" s="156"/>
      <c r="O863" s="156"/>
      <c r="P863" s="156"/>
      <c r="Q863" s="156"/>
      <c r="R863" s="156"/>
      <c r="S863" s="156"/>
      <c r="T863" s="156"/>
      <c r="U863" s="157"/>
      <c r="V863" s="105"/>
      <c r="W863" s="156"/>
      <c r="X863" s="156"/>
      <c r="Y863" s="156"/>
      <c r="Z863" s="156"/>
      <c r="AA863" s="156"/>
      <c r="AB863" s="156"/>
      <c r="AC863" s="156"/>
      <c r="AD863" s="156"/>
      <c r="AE863" s="156"/>
      <c r="AF863" s="156"/>
      <c r="AG863" s="156"/>
      <c r="AH863" s="156"/>
      <c r="AI863" s="157"/>
      <c r="AJ863" s="105"/>
      <c r="AK863" s="105"/>
      <c r="AL863" s="105"/>
      <c r="AM863" s="105"/>
      <c r="AN863" s="157"/>
      <c r="AO863" s="105"/>
      <c r="AP863" s="105"/>
      <c r="AQ863" s="105"/>
      <c r="AR863" s="105"/>
      <c r="AS863" s="105"/>
      <c r="AT863" s="105"/>
      <c r="AU863" s="105"/>
      <c r="AV863" s="105"/>
      <c r="AW863" s="105"/>
      <c r="AX863" s="105"/>
      <c r="AY863" s="105"/>
      <c r="AZ863" s="105"/>
      <c r="BA863" s="105"/>
      <c r="BB863" s="105"/>
      <c r="BC863" s="105"/>
      <c r="BD863" s="105"/>
      <c r="BE863" s="105"/>
      <c r="BF863" s="105"/>
      <c r="BG863" s="105"/>
      <c r="BH863" s="105"/>
      <c r="BI863" s="105"/>
      <c r="BJ863" s="105"/>
      <c r="BK863" s="105"/>
      <c r="BL863" s="105"/>
      <c r="BM863" s="105"/>
      <c r="BN863" s="105"/>
      <c r="BO863" s="105"/>
      <c r="BP863" s="105"/>
      <c r="BQ863" s="105"/>
      <c r="BR863" s="105"/>
      <c r="BS863" s="105"/>
      <c r="BT863" s="105"/>
      <c r="BU863" s="105"/>
      <c r="BV863" s="105"/>
      <c r="BW863" s="105"/>
      <c r="BX863" s="105"/>
      <c r="BY863" s="105"/>
      <c r="BZ863" s="105"/>
      <c r="CA863" s="158"/>
      <c r="CB863" s="158"/>
      <c r="CC863" s="158"/>
      <c r="CD863" s="158"/>
      <c r="CE863" s="158"/>
      <c r="CF863" s="105"/>
      <c r="CG863" s="156"/>
      <c r="CH863" s="156"/>
      <c r="CI863" s="156"/>
      <c r="CJ863" s="156"/>
      <c r="CK863" s="105"/>
      <c r="CL863" s="156"/>
      <c r="CM863" s="156"/>
      <c r="CN863" s="105"/>
    </row>
    <row r="864" ht="9.0" customHeight="1">
      <c r="A864" s="152">
        <f t="shared" si="22"/>
        <v>1</v>
      </c>
      <c r="B864" s="93"/>
      <c r="C864" s="99"/>
      <c r="D864" s="159"/>
      <c r="E864" s="160"/>
      <c r="F864" s="155"/>
      <c r="G864" s="105"/>
      <c r="H864" s="105"/>
      <c r="I864" s="156"/>
      <c r="J864" s="156"/>
      <c r="K864" s="156"/>
      <c r="L864" s="156"/>
      <c r="M864" s="156"/>
      <c r="N864" s="156"/>
      <c r="O864" s="156"/>
      <c r="P864" s="156"/>
      <c r="Q864" s="156"/>
      <c r="R864" s="156"/>
      <c r="S864" s="156"/>
      <c r="T864" s="156"/>
      <c r="U864" s="157"/>
      <c r="V864" s="105"/>
      <c r="W864" s="156"/>
      <c r="X864" s="156"/>
      <c r="Y864" s="156"/>
      <c r="Z864" s="156"/>
      <c r="AA864" s="156"/>
      <c r="AB864" s="156"/>
      <c r="AC864" s="156"/>
      <c r="AD864" s="156"/>
      <c r="AE864" s="156"/>
      <c r="AF864" s="156"/>
      <c r="AG864" s="156"/>
      <c r="AH864" s="156"/>
      <c r="AI864" s="157"/>
      <c r="AJ864" s="105"/>
      <c r="AK864" s="105"/>
      <c r="AL864" s="105"/>
      <c r="AM864" s="105"/>
      <c r="AN864" s="157"/>
      <c r="AO864" s="105"/>
      <c r="AP864" s="105"/>
      <c r="AQ864" s="105"/>
      <c r="AR864" s="105"/>
      <c r="AS864" s="105"/>
      <c r="AT864" s="105"/>
      <c r="AU864" s="105"/>
      <c r="AV864" s="105"/>
      <c r="AW864" s="105"/>
      <c r="AX864" s="105"/>
      <c r="AY864" s="105"/>
      <c r="AZ864" s="105"/>
      <c r="BA864" s="105"/>
      <c r="BB864" s="105"/>
      <c r="BC864" s="105"/>
      <c r="BD864" s="105"/>
      <c r="BE864" s="105"/>
      <c r="BF864" s="105"/>
      <c r="BG864" s="105"/>
      <c r="BH864" s="105"/>
      <c r="BI864" s="105"/>
      <c r="BJ864" s="105"/>
      <c r="BK864" s="105"/>
      <c r="BL864" s="105"/>
      <c r="BM864" s="105"/>
      <c r="BN864" s="105"/>
      <c r="BO864" s="105"/>
      <c r="BP864" s="105"/>
      <c r="BQ864" s="105"/>
      <c r="BR864" s="105"/>
      <c r="BS864" s="105"/>
      <c r="BT864" s="105"/>
      <c r="BU864" s="105"/>
      <c r="BV864" s="105"/>
      <c r="BW864" s="105"/>
      <c r="BX864" s="105"/>
      <c r="BY864" s="105"/>
      <c r="BZ864" s="105"/>
      <c r="CA864" s="158"/>
      <c r="CB864" s="158"/>
      <c r="CC864" s="105" t="str">
        <f>IF($C864="","",AI864*$F$2)</f>
        <v/>
      </c>
      <c r="CD864" s="105" t="str">
        <f>IF($C864="","",U865*$F$2)</f>
        <v/>
      </c>
      <c r="CE864" s="158"/>
      <c r="CF864" s="105"/>
      <c r="CG864" s="156"/>
      <c r="CH864" s="156"/>
      <c r="CI864" s="156"/>
      <c r="CJ864" s="156"/>
      <c r="CK864" s="105"/>
      <c r="CL864" s="156"/>
      <c r="CM864" s="156"/>
      <c r="CN864" s="105"/>
    </row>
    <row r="865" ht="9.0" customHeight="1">
      <c r="A865" s="152">
        <f t="shared" si="22"/>
        <v>1</v>
      </c>
      <c r="B865" s="93"/>
      <c r="C865" s="99"/>
      <c r="D865" s="159"/>
      <c r="E865" s="160"/>
      <c r="F865" s="155"/>
      <c r="G865" s="105"/>
      <c r="H865" s="105"/>
      <c r="I865" s="156"/>
      <c r="J865" s="156"/>
      <c r="K865" s="156"/>
      <c r="L865" s="156"/>
      <c r="M865" s="156"/>
      <c r="N865" s="156"/>
      <c r="O865" s="156"/>
      <c r="P865" s="156"/>
      <c r="Q865" s="156"/>
      <c r="R865" s="156"/>
      <c r="S865" s="156"/>
      <c r="T865" s="156"/>
      <c r="U865" s="157"/>
      <c r="V865" s="105"/>
      <c r="W865" s="156"/>
      <c r="X865" s="156"/>
      <c r="Y865" s="156"/>
      <c r="Z865" s="156"/>
      <c r="AA865" s="156"/>
      <c r="AB865" s="156"/>
      <c r="AC865" s="156"/>
      <c r="AD865" s="156"/>
      <c r="AE865" s="156"/>
      <c r="AF865" s="156"/>
      <c r="AG865" s="156"/>
      <c r="AH865" s="156"/>
      <c r="AI865" s="157"/>
      <c r="AJ865" s="105"/>
      <c r="AK865" s="105"/>
      <c r="AL865" s="105"/>
      <c r="AM865" s="105"/>
      <c r="AN865" s="157"/>
      <c r="AO865" s="105"/>
      <c r="AP865" s="105"/>
      <c r="AQ865" s="105"/>
      <c r="AR865" s="105"/>
      <c r="AS865" s="105"/>
      <c r="AT865" s="105"/>
      <c r="AU865" s="105"/>
      <c r="AV865" s="105"/>
      <c r="AW865" s="105"/>
      <c r="AX865" s="105"/>
      <c r="AY865" s="105"/>
      <c r="AZ865" s="105"/>
      <c r="BA865" s="105"/>
      <c r="BB865" s="105"/>
      <c r="BC865" s="105"/>
      <c r="BD865" s="105"/>
      <c r="BE865" s="105"/>
      <c r="BF865" s="105"/>
      <c r="BG865" s="105"/>
      <c r="BH865" s="105"/>
      <c r="BI865" s="105"/>
      <c r="BJ865" s="105"/>
      <c r="BK865" s="105"/>
      <c r="BL865" s="105"/>
      <c r="BM865" s="105"/>
      <c r="BN865" s="105"/>
      <c r="BO865" s="105"/>
      <c r="BP865" s="105"/>
      <c r="BQ865" s="105"/>
      <c r="BR865" s="105"/>
      <c r="BS865" s="105"/>
      <c r="BT865" s="105"/>
      <c r="BU865" s="105"/>
      <c r="BV865" s="105"/>
      <c r="BW865" s="105"/>
      <c r="BX865" s="105"/>
      <c r="BY865" s="105"/>
      <c r="BZ865" s="105"/>
      <c r="CA865" s="158"/>
      <c r="CB865" s="158"/>
      <c r="CC865" s="158"/>
      <c r="CD865" s="158"/>
      <c r="CE865" s="158"/>
      <c r="CF865" s="105"/>
      <c r="CG865" s="156"/>
      <c r="CH865" s="156"/>
      <c r="CI865" s="156"/>
      <c r="CJ865" s="156"/>
      <c r="CK865" s="105"/>
      <c r="CL865" s="156"/>
      <c r="CM865" s="156"/>
      <c r="CN865" s="105"/>
    </row>
    <row r="866" ht="9.0" customHeight="1">
      <c r="A866" s="152">
        <f t="shared" si="22"/>
        <v>0</v>
      </c>
      <c r="B866" s="93"/>
      <c r="C866" s="99"/>
      <c r="D866" s="159"/>
      <c r="E866" s="160"/>
      <c r="F866" s="155"/>
      <c r="G866" s="105"/>
      <c r="H866" s="105"/>
      <c r="I866" s="156"/>
      <c r="J866" s="156"/>
      <c r="K866" s="156"/>
      <c r="L866" s="156"/>
      <c r="M866" s="156"/>
      <c r="N866" s="156"/>
      <c r="O866" s="156"/>
      <c r="P866" s="156"/>
      <c r="Q866" s="156"/>
      <c r="R866" s="156"/>
      <c r="S866" s="156"/>
      <c r="T866" s="156"/>
      <c r="U866" s="157"/>
      <c r="V866" s="105"/>
      <c r="W866" s="156"/>
      <c r="X866" s="156"/>
      <c r="Y866" s="156"/>
      <c r="Z866" s="156"/>
      <c r="AA866" s="156"/>
      <c r="AB866" s="156"/>
      <c r="AC866" s="156"/>
      <c r="AD866" s="156"/>
      <c r="AE866" s="156"/>
      <c r="AF866" s="156"/>
      <c r="AG866" s="156"/>
      <c r="AH866" s="156"/>
      <c r="AI866" s="157"/>
      <c r="AJ866" s="105"/>
      <c r="AK866" s="105"/>
      <c r="AL866" s="105"/>
      <c r="AM866" s="105"/>
      <c r="AN866" s="157"/>
      <c r="AO866" s="105"/>
      <c r="AP866" s="105"/>
      <c r="AQ866" s="105"/>
      <c r="AR866" s="105"/>
      <c r="AS866" s="105"/>
      <c r="AT866" s="105"/>
      <c r="AU866" s="105"/>
      <c r="AV866" s="105"/>
      <c r="AW866" s="105"/>
      <c r="AX866" s="105"/>
      <c r="AY866" s="105"/>
      <c r="AZ866" s="105"/>
      <c r="BA866" s="105"/>
      <c r="BB866" s="105"/>
      <c r="BC866" s="105"/>
      <c r="BD866" s="105"/>
      <c r="BE866" s="105"/>
      <c r="BF866" s="105"/>
      <c r="BG866" s="105"/>
      <c r="BH866" s="105"/>
      <c r="BI866" s="105"/>
      <c r="BJ866" s="105"/>
      <c r="BK866" s="105"/>
      <c r="BL866" s="105"/>
      <c r="BM866" s="105"/>
      <c r="BN866" s="105"/>
      <c r="BO866" s="105"/>
      <c r="BP866" s="105"/>
      <c r="BQ866" s="105"/>
      <c r="BR866" s="105"/>
      <c r="BS866" s="105"/>
      <c r="BT866" s="105"/>
      <c r="BU866" s="105"/>
      <c r="BV866" s="105"/>
      <c r="BW866" s="105"/>
      <c r="BX866" s="105"/>
      <c r="BY866" s="105"/>
      <c r="BZ866" s="105"/>
      <c r="CA866" s="158"/>
      <c r="CB866" s="158"/>
      <c r="CC866" s="105" t="str">
        <f>IF($C866="","",AI866*$F$2)</f>
        <v/>
      </c>
      <c r="CD866" s="105" t="str">
        <f>IF($C866="","",U867*$F$2)</f>
        <v/>
      </c>
      <c r="CE866" s="158"/>
      <c r="CF866" s="105"/>
      <c r="CG866" s="156"/>
      <c r="CH866" s="156"/>
      <c r="CI866" s="156"/>
      <c r="CJ866" s="156"/>
      <c r="CK866" s="105"/>
      <c r="CL866" s="156"/>
      <c r="CM866" s="156"/>
      <c r="CN866" s="105"/>
    </row>
    <row r="867" ht="9.0" customHeight="1">
      <c r="A867" s="152">
        <f t="shared" si="22"/>
        <v>0</v>
      </c>
      <c r="B867" s="93"/>
      <c r="C867" s="99"/>
      <c r="D867" s="159"/>
      <c r="E867" s="160"/>
      <c r="F867" s="155"/>
      <c r="G867" s="105"/>
      <c r="H867" s="105"/>
      <c r="I867" s="156"/>
      <c r="J867" s="156"/>
      <c r="K867" s="156"/>
      <c r="L867" s="156"/>
      <c r="M867" s="156"/>
      <c r="N867" s="156"/>
      <c r="O867" s="156"/>
      <c r="P867" s="156"/>
      <c r="Q867" s="156"/>
      <c r="R867" s="156"/>
      <c r="S867" s="156"/>
      <c r="T867" s="156"/>
      <c r="U867" s="157"/>
      <c r="V867" s="105"/>
      <c r="W867" s="156"/>
      <c r="X867" s="156"/>
      <c r="Y867" s="156"/>
      <c r="Z867" s="156"/>
      <c r="AA867" s="156"/>
      <c r="AB867" s="156"/>
      <c r="AC867" s="156"/>
      <c r="AD867" s="156"/>
      <c r="AE867" s="156"/>
      <c r="AF867" s="156"/>
      <c r="AG867" s="156"/>
      <c r="AH867" s="156"/>
      <c r="AI867" s="157"/>
      <c r="AJ867" s="105"/>
      <c r="AK867" s="105"/>
      <c r="AL867" s="105"/>
      <c r="AM867" s="105"/>
      <c r="AN867" s="157"/>
      <c r="AO867" s="105"/>
      <c r="AP867" s="105"/>
      <c r="AQ867" s="105"/>
      <c r="AR867" s="105"/>
      <c r="AS867" s="105"/>
      <c r="AT867" s="105"/>
      <c r="AU867" s="105"/>
      <c r="AV867" s="105"/>
      <c r="AW867" s="105"/>
      <c r="AX867" s="105"/>
      <c r="AY867" s="105"/>
      <c r="AZ867" s="105"/>
      <c r="BA867" s="105"/>
      <c r="BB867" s="105"/>
      <c r="BC867" s="105"/>
      <c r="BD867" s="105"/>
      <c r="BE867" s="105"/>
      <c r="BF867" s="105"/>
      <c r="BG867" s="105"/>
      <c r="BH867" s="105"/>
      <c r="BI867" s="105"/>
      <c r="BJ867" s="105"/>
      <c r="BK867" s="105"/>
      <c r="BL867" s="105"/>
      <c r="BM867" s="105"/>
      <c r="BN867" s="105"/>
      <c r="BO867" s="105"/>
      <c r="BP867" s="105"/>
      <c r="BQ867" s="105"/>
      <c r="BR867" s="105"/>
      <c r="BS867" s="105"/>
      <c r="BT867" s="105"/>
      <c r="BU867" s="105"/>
      <c r="BV867" s="105"/>
      <c r="BW867" s="105"/>
      <c r="BX867" s="105"/>
      <c r="BY867" s="105"/>
      <c r="BZ867" s="105"/>
      <c r="CA867" s="158"/>
      <c r="CB867" s="158"/>
      <c r="CC867" s="158"/>
      <c r="CD867" s="158"/>
      <c r="CE867" s="158"/>
      <c r="CF867" s="105"/>
      <c r="CG867" s="156"/>
      <c r="CH867" s="156"/>
      <c r="CI867" s="156"/>
      <c r="CJ867" s="156"/>
      <c r="CK867" s="105"/>
      <c r="CL867" s="156"/>
      <c r="CM867" s="156"/>
      <c r="CN867" s="105"/>
    </row>
    <row r="868" ht="9.0" customHeight="1">
      <c r="A868" s="152">
        <f t="shared" si="22"/>
        <v>1</v>
      </c>
      <c r="B868" s="93"/>
      <c r="C868" s="99"/>
      <c r="D868" s="159"/>
      <c r="E868" s="160"/>
      <c r="F868" s="155"/>
      <c r="G868" s="105"/>
      <c r="H868" s="105"/>
      <c r="I868" s="156"/>
      <c r="J868" s="156"/>
      <c r="K868" s="156"/>
      <c r="L868" s="156"/>
      <c r="M868" s="156"/>
      <c r="N868" s="156"/>
      <c r="O868" s="156"/>
      <c r="P868" s="156"/>
      <c r="Q868" s="156"/>
      <c r="R868" s="156"/>
      <c r="S868" s="156"/>
      <c r="T868" s="156"/>
      <c r="U868" s="157"/>
      <c r="V868" s="105"/>
      <c r="W868" s="156"/>
      <c r="X868" s="156"/>
      <c r="Y868" s="156"/>
      <c r="Z868" s="156"/>
      <c r="AA868" s="156"/>
      <c r="AB868" s="156"/>
      <c r="AC868" s="156"/>
      <c r="AD868" s="156"/>
      <c r="AE868" s="156"/>
      <c r="AF868" s="156"/>
      <c r="AG868" s="156"/>
      <c r="AH868" s="156"/>
      <c r="AI868" s="157"/>
      <c r="AJ868" s="105"/>
      <c r="AK868" s="105"/>
      <c r="AL868" s="105"/>
      <c r="AM868" s="105"/>
      <c r="AN868" s="157"/>
      <c r="AO868" s="105"/>
      <c r="AP868" s="105"/>
      <c r="AQ868" s="105"/>
      <c r="AR868" s="105"/>
      <c r="AS868" s="105"/>
      <c r="AT868" s="105"/>
      <c r="AU868" s="105"/>
      <c r="AV868" s="105"/>
      <c r="AW868" s="105"/>
      <c r="AX868" s="105"/>
      <c r="AY868" s="105"/>
      <c r="AZ868" s="105"/>
      <c r="BA868" s="105"/>
      <c r="BB868" s="105"/>
      <c r="BC868" s="105"/>
      <c r="BD868" s="105"/>
      <c r="BE868" s="105"/>
      <c r="BF868" s="105"/>
      <c r="BG868" s="105"/>
      <c r="BH868" s="105"/>
      <c r="BI868" s="105"/>
      <c r="BJ868" s="105"/>
      <c r="BK868" s="105"/>
      <c r="BL868" s="105"/>
      <c r="BM868" s="105"/>
      <c r="BN868" s="105"/>
      <c r="BO868" s="105"/>
      <c r="BP868" s="105"/>
      <c r="BQ868" s="105"/>
      <c r="BR868" s="105"/>
      <c r="BS868" s="105"/>
      <c r="BT868" s="105"/>
      <c r="BU868" s="105"/>
      <c r="BV868" s="105"/>
      <c r="BW868" s="105"/>
      <c r="BX868" s="105"/>
      <c r="BY868" s="105"/>
      <c r="BZ868" s="105"/>
      <c r="CA868" s="158"/>
      <c r="CB868" s="158"/>
      <c r="CC868" s="105" t="str">
        <f>IF($C868="","",AI868*$F$2)</f>
        <v/>
      </c>
      <c r="CD868" s="105" t="str">
        <f>IF($C868="","",U869*$F$2)</f>
        <v/>
      </c>
      <c r="CE868" s="158"/>
      <c r="CF868" s="105"/>
      <c r="CG868" s="156"/>
      <c r="CH868" s="156"/>
      <c r="CI868" s="156"/>
      <c r="CJ868" s="156"/>
      <c r="CK868" s="105"/>
      <c r="CL868" s="156"/>
      <c r="CM868" s="156"/>
      <c r="CN868" s="105"/>
    </row>
    <row r="869" ht="9.0" customHeight="1">
      <c r="A869" s="152">
        <f t="shared" si="22"/>
        <v>1</v>
      </c>
      <c r="B869" s="93"/>
      <c r="C869" s="99"/>
      <c r="D869" s="159"/>
      <c r="E869" s="160"/>
      <c r="F869" s="155"/>
      <c r="G869" s="105"/>
      <c r="H869" s="105"/>
      <c r="I869" s="156"/>
      <c r="J869" s="156"/>
      <c r="K869" s="156"/>
      <c r="L869" s="156"/>
      <c r="M869" s="156"/>
      <c r="N869" s="156"/>
      <c r="O869" s="156"/>
      <c r="P869" s="156"/>
      <c r="Q869" s="156"/>
      <c r="R869" s="156"/>
      <c r="S869" s="156"/>
      <c r="T869" s="156"/>
      <c r="U869" s="157"/>
      <c r="V869" s="105"/>
      <c r="W869" s="156"/>
      <c r="X869" s="156"/>
      <c r="Y869" s="156"/>
      <c r="Z869" s="156"/>
      <c r="AA869" s="156"/>
      <c r="AB869" s="156"/>
      <c r="AC869" s="156"/>
      <c r="AD869" s="156"/>
      <c r="AE869" s="156"/>
      <c r="AF869" s="156"/>
      <c r="AG869" s="156"/>
      <c r="AH869" s="156"/>
      <c r="AI869" s="157"/>
      <c r="AJ869" s="105"/>
      <c r="AK869" s="105"/>
      <c r="AL869" s="105"/>
      <c r="AM869" s="105"/>
      <c r="AN869" s="157"/>
      <c r="AO869" s="105"/>
      <c r="AP869" s="105"/>
      <c r="AQ869" s="105"/>
      <c r="AR869" s="105"/>
      <c r="AS869" s="105"/>
      <c r="AT869" s="105"/>
      <c r="AU869" s="105"/>
      <c r="AV869" s="105"/>
      <c r="AW869" s="105"/>
      <c r="AX869" s="105"/>
      <c r="AY869" s="105"/>
      <c r="AZ869" s="105"/>
      <c r="BA869" s="105"/>
      <c r="BB869" s="105"/>
      <c r="BC869" s="105"/>
      <c r="BD869" s="105"/>
      <c r="BE869" s="105"/>
      <c r="BF869" s="105"/>
      <c r="BG869" s="105"/>
      <c r="BH869" s="105"/>
      <c r="BI869" s="105"/>
      <c r="BJ869" s="105"/>
      <c r="BK869" s="105"/>
      <c r="BL869" s="105"/>
      <c r="BM869" s="105"/>
      <c r="BN869" s="105"/>
      <c r="BO869" s="105"/>
      <c r="BP869" s="105"/>
      <c r="BQ869" s="105"/>
      <c r="BR869" s="105"/>
      <c r="BS869" s="105"/>
      <c r="BT869" s="105"/>
      <c r="BU869" s="105"/>
      <c r="BV869" s="105"/>
      <c r="BW869" s="105"/>
      <c r="BX869" s="105"/>
      <c r="BY869" s="105"/>
      <c r="BZ869" s="105"/>
      <c r="CA869" s="158"/>
      <c r="CB869" s="158"/>
      <c r="CC869" s="158"/>
      <c r="CD869" s="158"/>
      <c r="CE869" s="158"/>
      <c r="CF869" s="105"/>
      <c r="CG869" s="156"/>
      <c r="CH869" s="156"/>
      <c r="CI869" s="156"/>
      <c r="CJ869" s="156"/>
      <c r="CK869" s="105"/>
      <c r="CL869" s="156"/>
      <c r="CM869" s="156"/>
      <c r="CN869" s="105"/>
    </row>
    <row r="870" ht="9.0" customHeight="1">
      <c r="A870" s="152">
        <f t="shared" si="22"/>
        <v>0</v>
      </c>
      <c r="B870" s="93"/>
      <c r="C870" s="99"/>
      <c r="D870" s="159"/>
      <c r="E870" s="160"/>
      <c r="F870" s="155"/>
      <c r="G870" s="105"/>
      <c r="H870" s="105"/>
      <c r="I870" s="156"/>
      <c r="J870" s="156"/>
      <c r="K870" s="156"/>
      <c r="L870" s="156"/>
      <c r="M870" s="156"/>
      <c r="N870" s="156"/>
      <c r="O870" s="156"/>
      <c r="P870" s="156"/>
      <c r="Q870" s="156"/>
      <c r="R870" s="156"/>
      <c r="S870" s="156"/>
      <c r="T870" s="156"/>
      <c r="U870" s="157"/>
      <c r="V870" s="105"/>
      <c r="W870" s="156"/>
      <c r="X870" s="156"/>
      <c r="Y870" s="156"/>
      <c r="Z870" s="156"/>
      <c r="AA870" s="156"/>
      <c r="AB870" s="156"/>
      <c r="AC870" s="156"/>
      <c r="AD870" s="156"/>
      <c r="AE870" s="156"/>
      <c r="AF870" s="156"/>
      <c r="AG870" s="156"/>
      <c r="AH870" s="156"/>
      <c r="AI870" s="157"/>
      <c r="AJ870" s="105"/>
      <c r="AK870" s="105"/>
      <c r="AL870" s="105"/>
      <c r="AM870" s="105"/>
      <c r="AN870" s="157"/>
      <c r="AO870" s="105"/>
      <c r="AP870" s="105"/>
      <c r="AQ870" s="105"/>
      <c r="AR870" s="105"/>
      <c r="AS870" s="105"/>
      <c r="AT870" s="105"/>
      <c r="AU870" s="105"/>
      <c r="AV870" s="105"/>
      <c r="AW870" s="105"/>
      <c r="AX870" s="105"/>
      <c r="AY870" s="105"/>
      <c r="AZ870" s="105"/>
      <c r="BA870" s="105"/>
      <c r="BB870" s="105"/>
      <c r="BC870" s="105"/>
      <c r="BD870" s="105"/>
      <c r="BE870" s="105"/>
      <c r="BF870" s="105"/>
      <c r="BG870" s="105"/>
      <c r="BH870" s="105"/>
      <c r="BI870" s="105"/>
      <c r="BJ870" s="105"/>
      <c r="BK870" s="105"/>
      <c r="BL870" s="105"/>
      <c r="BM870" s="105"/>
      <c r="BN870" s="105"/>
      <c r="BO870" s="105"/>
      <c r="BP870" s="105"/>
      <c r="BQ870" s="105"/>
      <c r="BR870" s="105"/>
      <c r="BS870" s="105"/>
      <c r="BT870" s="105"/>
      <c r="BU870" s="105"/>
      <c r="BV870" s="105"/>
      <c r="BW870" s="105"/>
      <c r="BX870" s="105"/>
      <c r="BY870" s="105"/>
      <c r="BZ870" s="105"/>
      <c r="CA870" s="158"/>
      <c r="CB870" s="158"/>
      <c r="CC870" s="105" t="str">
        <f>IF($C870="","",AI870*$F$2)</f>
        <v/>
      </c>
      <c r="CD870" s="105" t="str">
        <f>IF($C870="","",U871*$F$2)</f>
        <v/>
      </c>
      <c r="CE870" s="158"/>
      <c r="CF870" s="105"/>
      <c r="CG870" s="156"/>
      <c r="CH870" s="156"/>
      <c r="CI870" s="156"/>
      <c r="CJ870" s="156"/>
      <c r="CK870" s="105"/>
      <c r="CL870" s="156"/>
      <c r="CM870" s="156"/>
      <c r="CN870" s="105"/>
    </row>
    <row r="871" ht="9.0" customHeight="1">
      <c r="A871" s="152">
        <f t="shared" si="22"/>
        <v>0</v>
      </c>
      <c r="B871" s="93"/>
      <c r="C871" s="99"/>
      <c r="D871" s="159"/>
      <c r="E871" s="160"/>
      <c r="F871" s="155"/>
      <c r="G871" s="105"/>
      <c r="H871" s="105"/>
      <c r="I871" s="156"/>
      <c r="J871" s="156"/>
      <c r="K871" s="156"/>
      <c r="L871" s="156"/>
      <c r="M871" s="156"/>
      <c r="N871" s="156"/>
      <c r="O871" s="156"/>
      <c r="P871" s="156"/>
      <c r="Q871" s="156"/>
      <c r="R871" s="156"/>
      <c r="S871" s="156"/>
      <c r="T871" s="156"/>
      <c r="U871" s="157"/>
      <c r="V871" s="105"/>
      <c r="W871" s="156"/>
      <c r="X871" s="156"/>
      <c r="Y871" s="156"/>
      <c r="Z871" s="156"/>
      <c r="AA871" s="156"/>
      <c r="AB871" s="156"/>
      <c r="AC871" s="156"/>
      <c r="AD871" s="156"/>
      <c r="AE871" s="156"/>
      <c r="AF871" s="156"/>
      <c r="AG871" s="156"/>
      <c r="AH871" s="156"/>
      <c r="AI871" s="157"/>
      <c r="AJ871" s="105"/>
      <c r="AK871" s="105"/>
      <c r="AL871" s="105"/>
      <c r="AM871" s="105"/>
      <c r="AN871" s="157"/>
      <c r="AO871" s="105"/>
      <c r="AP871" s="105"/>
      <c r="AQ871" s="105"/>
      <c r="AR871" s="105"/>
      <c r="AS871" s="105"/>
      <c r="AT871" s="105"/>
      <c r="AU871" s="105"/>
      <c r="AV871" s="105"/>
      <c r="AW871" s="105"/>
      <c r="AX871" s="105"/>
      <c r="AY871" s="105"/>
      <c r="AZ871" s="105"/>
      <c r="BA871" s="105"/>
      <c r="BB871" s="105"/>
      <c r="BC871" s="105"/>
      <c r="BD871" s="105"/>
      <c r="BE871" s="105"/>
      <c r="BF871" s="105"/>
      <c r="BG871" s="105"/>
      <c r="BH871" s="105"/>
      <c r="BI871" s="105"/>
      <c r="BJ871" s="105"/>
      <c r="BK871" s="105"/>
      <c r="BL871" s="105"/>
      <c r="BM871" s="105"/>
      <c r="BN871" s="105"/>
      <c r="BO871" s="105"/>
      <c r="BP871" s="105"/>
      <c r="BQ871" s="105"/>
      <c r="BR871" s="105"/>
      <c r="BS871" s="105"/>
      <c r="BT871" s="105"/>
      <c r="BU871" s="105"/>
      <c r="BV871" s="105"/>
      <c r="BW871" s="105"/>
      <c r="BX871" s="105"/>
      <c r="BY871" s="105"/>
      <c r="BZ871" s="105"/>
      <c r="CA871" s="158"/>
      <c r="CB871" s="158"/>
      <c r="CC871" s="158"/>
      <c r="CD871" s="158"/>
      <c r="CE871" s="158"/>
      <c r="CF871" s="105"/>
      <c r="CG871" s="156"/>
      <c r="CH871" s="156"/>
      <c r="CI871" s="156"/>
      <c r="CJ871" s="156"/>
      <c r="CK871" s="105"/>
      <c r="CL871" s="156"/>
      <c r="CM871" s="156"/>
      <c r="CN871" s="105"/>
    </row>
    <row r="872" ht="9.0" customHeight="1">
      <c r="A872" s="152">
        <f t="shared" si="22"/>
        <v>1</v>
      </c>
      <c r="B872" s="93"/>
      <c r="C872" s="99"/>
      <c r="D872" s="159"/>
      <c r="E872" s="160"/>
      <c r="F872" s="155"/>
      <c r="G872" s="105"/>
      <c r="H872" s="105"/>
      <c r="I872" s="156"/>
      <c r="J872" s="156"/>
      <c r="K872" s="156"/>
      <c r="L872" s="156"/>
      <c r="M872" s="156"/>
      <c r="N872" s="156"/>
      <c r="O872" s="156"/>
      <c r="P872" s="156"/>
      <c r="Q872" s="156"/>
      <c r="R872" s="156"/>
      <c r="S872" s="156"/>
      <c r="T872" s="156"/>
      <c r="U872" s="157"/>
      <c r="V872" s="105"/>
      <c r="W872" s="156"/>
      <c r="X872" s="156"/>
      <c r="Y872" s="156"/>
      <c r="Z872" s="156"/>
      <c r="AA872" s="156"/>
      <c r="AB872" s="156"/>
      <c r="AC872" s="156"/>
      <c r="AD872" s="156"/>
      <c r="AE872" s="156"/>
      <c r="AF872" s="156"/>
      <c r="AG872" s="156"/>
      <c r="AH872" s="156"/>
      <c r="AI872" s="157"/>
      <c r="AJ872" s="105"/>
      <c r="AK872" s="105"/>
      <c r="AL872" s="105"/>
      <c r="AM872" s="105"/>
      <c r="AN872" s="157"/>
      <c r="AO872" s="105"/>
      <c r="AP872" s="105"/>
      <c r="AQ872" s="105"/>
      <c r="AR872" s="105"/>
      <c r="AS872" s="105"/>
      <c r="AT872" s="105"/>
      <c r="AU872" s="105"/>
      <c r="AV872" s="105"/>
      <c r="AW872" s="105"/>
      <c r="AX872" s="105"/>
      <c r="AY872" s="105"/>
      <c r="AZ872" s="105"/>
      <c r="BA872" s="105"/>
      <c r="BB872" s="105"/>
      <c r="BC872" s="105"/>
      <c r="BD872" s="105"/>
      <c r="BE872" s="105"/>
      <c r="BF872" s="105"/>
      <c r="BG872" s="105"/>
      <c r="BH872" s="105"/>
      <c r="BI872" s="105"/>
      <c r="BJ872" s="105"/>
      <c r="BK872" s="105"/>
      <c r="BL872" s="105"/>
      <c r="BM872" s="105"/>
      <c r="BN872" s="105"/>
      <c r="BO872" s="105"/>
      <c r="BP872" s="105"/>
      <c r="BQ872" s="105"/>
      <c r="BR872" s="105"/>
      <c r="BS872" s="105"/>
      <c r="BT872" s="105"/>
      <c r="BU872" s="105"/>
      <c r="BV872" s="105"/>
      <c r="BW872" s="105"/>
      <c r="BX872" s="105"/>
      <c r="BY872" s="105"/>
      <c r="BZ872" s="105"/>
      <c r="CA872" s="158"/>
      <c r="CB872" s="158"/>
      <c r="CC872" s="105" t="str">
        <f>IF($C872="","",AI872*$F$2)</f>
        <v/>
      </c>
      <c r="CD872" s="105" t="str">
        <f>IF($C872="","",U873*$F$2)</f>
        <v/>
      </c>
      <c r="CE872" s="158"/>
      <c r="CF872" s="105"/>
      <c r="CG872" s="156"/>
      <c r="CH872" s="156"/>
      <c r="CI872" s="156"/>
      <c r="CJ872" s="156"/>
      <c r="CK872" s="105"/>
      <c r="CL872" s="156"/>
      <c r="CM872" s="156"/>
      <c r="CN872" s="105"/>
    </row>
    <row r="873" ht="9.0" customHeight="1">
      <c r="A873" s="152">
        <f t="shared" si="22"/>
        <v>1</v>
      </c>
      <c r="B873" s="93"/>
      <c r="C873" s="99"/>
      <c r="D873" s="159"/>
      <c r="E873" s="160"/>
      <c r="F873" s="155"/>
      <c r="G873" s="105"/>
      <c r="H873" s="105"/>
      <c r="I873" s="156"/>
      <c r="J873" s="156"/>
      <c r="K873" s="156"/>
      <c r="L873" s="156"/>
      <c r="M873" s="156"/>
      <c r="N873" s="156"/>
      <c r="O873" s="156"/>
      <c r="P873" s="156"/>
      <c r="Q873" s="156"/>
      <c r="R873" s="156"/>
      <c r="S873" s="156"/>
      <c r="T873" s="156"/>
      <c r="U873" s="157"/>
      <c r="V873" s="105"/>
      <c r="W873" s="156"/>
      <c r="X873" s="156"/>
      <c r="Y873" s="156"/>
      <c r="Z873" s="156"/>
      <c r="AA873" s="156"/>
      <c r="AB873" s="156"/>
      <c r="AC873" s="156"/>
      <c r="AD873" s="156"/>
      <c r="AE873" s="156"/>
      <c r="AF873" s="156"/>
      <c r="AG873" s="156"/>
      <c r="AH873" s="156"/>
      <c r="AI873" s="157"/>
      <c r="AJ873" s="105"/>
      <c r="AK873" s="105"/>
      <c r="AL873" s="105"/>
      <c r="AM873" s="105"/>
      <c r="AN873" s="157"/>
      <c r="AO873" s="105"/>
      <c r="AP873" s="105"/>
      <c r="AQ873" s="105"/>
      <c r="AR873" s="105"/>
      <c r="AS873" s="105"/>
      <c r="AT873" s="105"/>
      <c r="AU873" s="105"/>
      <c r="AV873" s="105"/>
      <c r="AW873" s="105"/>
      <c r="AX873" s="105"/>
      <c r="AY873" s="105"/>
      <c r="AZ873" s="105"/>
      <c r="BA873" s="105"/>
      <c r="BB873" s="105"/>
      <c r="BC873" s="105"/>
      <c r="BD873" s="105"/>
      <c r="BE873" s="105"/>
      <c r="BF873" s="105"/>
      <c r="BG873" s="105"/>
      <c r="BH873" s="105"/>
      <c r="BI873" s="105"/>
      <c r="BJ873" s="105"/>
      <c r="BK873" s="105"/>
      <c r="BL873" s="105"/>
      <c r="BM873" s="105"/>
      <c r="BN873" s="105"/>
      <c r="BO873" s="105"/>
      <c r="BP873" s="105"/>
      <c r="BQ873" s="105"/>
      <c r="BR873" s="105"/>
      <c r="BS873" s="105"/>
      <c r="BT873" s="105"/>
      <c r="BU873" s="105"/>
      <c r="BV873" s="105"/>
      <c r="BW873" s="105"/>
      <c r="BX873" s="105"/>
      <c r="BY873" s="105"/>
      <c r="BZ873" s="105"/>
      <c r="CA873" s="158"/>
      <c r="CB873" s="158"/>
      <c r="CC873" s="158"/>
      <c r="CD873" s="158"/>
      <c r="CE873" s="158"/>
      <c r="CF873" s="105"/>
      <c r="CG873" s="156"/>
      <c r="CH873" s="156"/>
      <c r="CI873" s="156"/>
      <c r="CJ873" s="156"/>
      <c r="CK873" s="105"/>
      <c r="CL873" s="156"/>
      <c r="CM873" s="156"/>
      <c r="CN873" s="105"/>
    </row>
    <row r="874" ht="9.0" customHeight="1">
      <c r="A874" s="152">
        <f t="shared" si="22"/>
        <v>0</v>
      </c>
      <c r="B874" s="93"/>
      <c r="C874" s="99"/>
      <c r="D874" s="159"/>
      <c r="E874" s="160"/>
      <c r="F874" s="155"/>
      <c r="G874" s="105"/>
      <c r="H874" s="105"/>
      <c r="I874" s="156"/>
      <c r="J874" s="156"/>
      <c r="K874" s="156"/>
      <c r="L874" s="156"/>
      <c r="M874" s="156"/>
      <c r="N874" s="156"/>
      <c r="O874" s="156"/>
      <c r="P874" s="156"/>
      <c r="Q874" s="156"/>
      <c r="R874" s="156"/>
      <c r="S874" s="156"/>
      <c r="T874" s="156"/>
      <c r="U874" s="157"/>
      <c r="V874" s="105"/>
      <c r="W874" s="156"/>
      <c r="X874" s="156"/>
      <c r="Y874" s="156"/>
      <c r="Z874" s="156"/>
      <c r="AA874" s="156"/>
      <c r="AB874" s="156"/>
      <c r="AC874" s="156"/>
      <c r="AD874" s="156"/>
      <c r="AE874" s="156"/>
      <c r="AF874" s="156"/>
      <c r="AG874" s="156"/>
      <c r="AH874" s="156"/>
      <c r="AI874" s="157"/>
      <c r="AJ874" s="105"/>
      <c r="AK874" s="105"/>
      <c r="AL874" s="105"/>
      <c r="AM874" s="105"/>
      <c r="AN874" s="157"/>
      <c r="AO874" s="105"/>
      <c r="AP874" s="105"/>
      <c r="AQ874" s="105"/>
      <c r="AR874" s="105"/>
      <c r="AS874" s="105"/>
      <c r="AT874" s="105"/>
      <c r="AU874" s="105"/>
      <c r="AV874" s="105"/>
      <c r="AW874" s="105"/>
      <c r="AX874" s="105"/>
      <c r="AY874" s="105"/>
      <c r="AZ874" s="105"/>
      <c r="BA874" s="105"/>
      <c r="BB874" s="105"/>
      <c r="BC874" s="105"/>
      <c r="BD874" s="105"/>
      <c r="BE874" s="105"/>
      <c r="BF874" s="105"/>
      <c r="BG874" s="105"/>
      <c r="BH874" s="105"/>
      <c r="BI874" s="105"/>
      <c r="BJ874" s="105"/>
      <c r="BK874" s="105"/>
      <c r="BL874" s="105"/>
      <c r="BM874" s="105"/>
      <c r="BN874" s="105"/>
      <c r="BO874" s="105"/>
      <c r="BP874" s="105"/>
      <c r="BQ874" s="105"/>
      <c r="BR874" s="105"/>
      <c r="BS874" s="105"/>
      <c r="BT874" s="105"/>
      <c r="BU874" s="105"/>
      <c r="BV874" s="105"/>
      <c r="BW874" s="105"/>
      <c r="BX874" s="105"/>
      <c r="BY874" s="105"/>
      <c r="BZ874" s="105"/>
      <c r="CA874" s="158"/>
      <c r="CB874" s="158"/>
      <c r="CC874" s="105" t="str">
        <f>IF($C874="","",AI874*$F$2)</f>
        <v/>
      </c>
      <c r="CD874" s="105" t="str">
        <f>IF($C874="","",U875*$F$2)</f>
        <v/>
      </c>
      <c r="CE874" s="158"/>
      <c r="CF874" s="105"/>
      <c r="CG874" s="156"/>
      <c r="CH874" s="156"/>
      <c r="CI874" s="156"/>
      <c r="CJ874" s="156"/>
      <c r="CK874" s="105"/>
      <c r="CL874" s="156"/>
      <c r="CM874" s="156"/>
      <c r="CN874" s="105"/>
    </row>
    <row r="875" ht="9.0" customHeight="1">
      <c r="A875" s="152">
        <f t="shared" si="22"/>
        <v>0</v>
      </c>
      <c r="B875" s="93"/>
      <c r="C875" s="99"/>
      <c r="D875" s="159"/>
      <c r="E875" s="160"/>
      <c r="F875" s="155"/>
      <c r="G875" s="105"/>
      <c r="H875" s="105"/>
      <c r="I875" s="156"/>
      <c r="J875" s="156"/>
      <c r="K875" s="156"/>
      <c r="L875" s="156"/>
      <c r="M875" s="156"/>
      <c r="N875" s="156"/>
      <c r="O875" s="156"/>
      <c r="P875" s="156"/>
      <c r="Q875" s="156"/>
      <c r="R875" s="156"/>
      <c r="S875" s="156"/>
      <c r="T875" s="156"/>
      <c r="U875" s="157"/>
      <c r="V875" s="105"/>
      <c r="W875" s="156"/>
      <c r="X875" s="156"/>
      <c r="Y875" s="156"/>
      <c r="Z875" s="156"/>
      <c r="AA875" s="156"/>
      <c r="AB875" s="156"/>
      <c r="AC875" s="156"/>
      <c r="AD875" s="156"/>
      <c r="AE875" s="156"/>
      <c r="AF875" s="156"/>
      <c r="AG875" s="156"/>
      <c r="AH875" s="156"/>
      <c r="AI875" s="157"/>
      <c r="AJ875" s="105"/>
      <c r="AK875" s="105"/>
      <c r="AL875" s="105"/>
      <c r="AM875" s="105"/>
      <c r="AN875" s="157"/>
      <c r="AO875" s="105"/>
      <c r="AP875" s="105"/>
      <c r="AQ875" s="105"/>
      <c r="AR875" s="105"/>
      <c r="AS875" s="105"/>
      <c r="AT875" s="105"/>
      <c r="AU875" s="105"/>
      <c r="AV875" s="105"/>
      <c r="AW875" s="105"/>
      <c r="AX875" s="105"/>
      <c r="AY875" s="105"/>
      <c r="AZ875" s="105"/>
      <c r="BA875" s="105"/>
      <c r="BB875" s="105"/>
      <c r="BC875" s="105"/>
      <c r="BD875" s="105"/>
      <c r="BE875" s="105"/>
      <c r="BF875" s="105"/>
      <c r="BG875" s="105"/>
      <c r="BH875" s="105"/>
      <c r="BI875" s="105"/>
      <c r="BJ875" s="105"/>
      <c r="BK875" s="105"/>
      <c r="BL875" s="105"/>
      <c r="BM875" s="105"/>
      <c r="BN875" s="105"/>
      <c r="BO875" s="105"/>
      <c r="BP875" s="105"/>
      <c r="BQ875" s="105"/>
      <c r="BR875" s="105"/>
      <c r="BS875" s="105"/>
      <c r="BT875" s="105"/>
      <c r="BU875" s="105"/>
      <c r="BV875" s="105"/>
      <c r="BW875" s="105"/>
      <c r="BX875" s="105"/>
      <c r="BY875" s="105"/>
      <c r="BZ875" s="105"/>
      <c r="CA875" s="158"/>
      <c r="CB875" s="158"/>
      <c r="CC875" s="158"/>
      <c r="CD875" s="158"/>
      <c r="CE875" s="158"/>
      <c r="CF875" s="105"/>
      <c r="CG875" s="156"/>
      <c r="CH875" s="156"/>
      <c r="CI875" s="156"/>
      <c r="CJ875" s="156"/>
      <c r="CK875" s="105"/>
      <c r="CL875" s="156"/>
      <c r="CM875" s="156"/>
      <c r="CN875" s="105"/>
    </row>
    <row r="876" ht="9.0" customHeight="1">
      <c r="A876" s="152">
        <f t="shared" si="22"/>
        <v>1</v>
      </c>
      <c r="B876" s="93"/>
      <c r="C876" s="99"/>
      <c r="D876" s="159"/>
      <c r="E876" s="160"/>
      <c r="F876" s="155"/>
      <c r="G876" s="105"/>
      <c r="H876" s="105"/>
      <c r="I876" s="156"/>
      <c r="J876" s="156"/>
      <c r="K876" s="156"/>
      <c r="L876" s="156"/>
      <c r="M876" s="156"/>
      <c r="N876" s="156"/>
      <c r="O876" s="156"/>
      <c r="P876" s="156"/>
      <c r="Q876" s="156"/>
      <c r="R876" s="156"/>
      <c r="S876" s="156"/>
      <c r="T876" s="156"/>
      <c r="U876" s="157"/>
      <c r="V876" s="105"/>
      <c r="W876" s="156"/>
      <c r="X876" s="156"/>
      <c r="Y876" s="156"/>
      <c r="Z876" s="156"/>
      <c r="AA876" s="156"/>
      <c r="AB876" s="156"/>
      <c r="AC876" s="156"/>
      <c r="AD876" s="156"/>
      <c r="AE876" s="156"/>
      <c r="AF876" s="156"/>
      <c r="AG876" s="156"/>
      <c r="AH876" s="156"/>
      <c r="AI876" s="157"/>
      <c r="AJ876" s="105"/>
      <c r="AK876" s="105"/>
      <c r="AL876" s="105"/>
      <c r="AM876" s="105"/>
      <c r="AN876" s="157"/>
      <c r="AO876" s="105"/>
      <c r="AP876" s="105"/>
      <c r="AQ876" s="105"/>
      <c r="AR876" s="105"/>
      <c r="AS876" s="105"/>
      <c r="AT876" s="105"/>
      <c r="AU876" s="105"/>
      <c r="AV876" s="105"/>
      <c r="AW876" s="105"/>
      <c r="AX876" s="105"/>
      <c r="AY876" s="105"/>
      <c r="AZ876" s="105"/>
      <c r="BA876" s="105"/>
      <c r="BB876" s="105"/>
      <c r="BC876" s="105"/>
      <c r="BD876" s="105"/>
      <c r="BE876" s="105"/>
      <c r="BF876" s="105"/>
      <c r="BG876" s="105"/>
      <c r="BH876" s="105"/>
      <c r="BI876" s="105"/>
      <c r="BJ876" s="105"/>
      <c r="BK876" s="105"/>
      <c r="BL876" s="105"/>
      <c r="BM876" s="105"/>
      <c r="BN876" s="105"/>
      <c r="BO876" s="105"/>
      <c r="BP876" s="105"/>
      <c r="BQ876" s="105"/>
      <c r="BR876" s="105"/>
      <c r="BS876" s="105"/>
      <c r="BT876" s="105"/>
      <c r="BU876" s="105"/>
      <c r="BV876" s="105"/>
      <c r="BW876" s="105"/>
      <c r="BX876" s="105"/>
      <c r="BY876" s="105"/>
      <c r="BZ876" s="105"/>
      <c r="CA876" s="158"/>
      <c r="CB876" s="158"/>
      <c r="CC876" s="105" t="str">
        <f>IF($C876="","",AI876*$F$2)</f>
        <v/>
      </c>
      <c r="CD876" s="105" t="str">
        <f>IF($C876="","",U877*$F$2)</f>
        <v/>
      </c>
      <c r="CE876" s="158"/>
      <c r="CF876" s="105"/>
      <c r="CG876" s="156"/>
      <c r="CH876" s="156"/>
      <c r="CI876" s="156"/>
      <c r="CJ876" s="156"/>
      <c r="CK876" s="105"/>
      <c r="CL876" s="156"/>
      <c r="CM876" s="156"/>
      <c r="CN876" s="105"/>
    </row>
    <row r="877" ht="9.0" customHeight="1">
      <c r="A877" s="152">
        <f t="shared" si="22"/>
        <v>1</v>
      </c>
      <c r="B877" s="93"/>
      <c r="C877" s="99"/>
      <c r="D877" s="159"/>
      <c r="E877" s="160"/>
      <c r="F877" s="155"/>
      <c r="G877" s="105"/>
      <c r="H877" s="105"/>
      <c r="I877" s="156"/>
      <c r="J877" s="156"/>
      <c r="K877" s="156"/>
      <c r="L877" s="156"/>
      <c r="M877" s="156"/>
      <c r="N877" s="156"/>
      <c r="O877" s="156"/>
      <c r="P877" s="156"/>
      <c r="Q877" s="156"/>
      <c r="R877" s="156"/>
      <c r="S877" s="156"/>
      <c r="T877" s="156"/>
      <c r="U877" s="157"/>
      <c r="V877" s="105"/>
      <c r="W877" s="156"/>
      <c r="X877" s="156"/>
      <c r="Y877" s="156"/>
      <c r="Z877" s="156"/>
      <c r="AA877" s="156"/>
      <c r="AB877" s="156"/>
      <c r="AC877" s="156"/>
      <c r="AD877" s="156"/>
      <c r="AE877" s="156"/>
      <c r="AF877" s="156"/>
      <c r="AG877" s="156"/>
      <c r="AH877" s="156"/>
      <c r="AI877" s="157"/>
      <c r="AJ877" s="105"/>
      <c r="AK877" s="105"/>
      <c r="AL877" s="105"/>
      <c r="AM877" s="105"/>
      <c r="AN877" s="157"/>
      <c r="AO877" s="105"/>
      <c r="AP877" s="105"/>
      <c r="AQ877" s="105"/>
      <c r="AR877" s="105"/>
      <c r="AS877" s="105"/>
      <c r="AT877" s="105"/>
      <c r="AU877" s="105"/>
      <c r="AV877" s="105"/>
      <c r="AW877" s="105"/>
      <c r="AX877" s="105"/>
      <c r="AY877" s="105"/>
      <c r="AZ877" s="105"/>
      <c r="BA877" s="105"/>
      <c r="BB877" s="105"/>
      <c r="BC877" s="105"/>
      <c r="BD877" s="105"/>
      <c r="BE877" s="105"/>
      <c r="BF877" s="105"/>
      <c r="BG877" s="105"/>
      <c r="BH877" s="105"/>
      <c r="BI877" s="105"/>
      <c r="BJ877" s="105"/>
      <c r="BK877" s="105"/>
      <c r="BL877" s="105"/>
      <c r="BM877" s="105"/>
      <c r="BN877" s="105"/>
      <c r="BO877" s="105"/>
      <c r="BP877" s="105"/>
      <c r="BQ877" s="105"/>
      <c r="BR877" s="105"/>
      <c r="BS877" s="105"/>
      <c r="BT877" s="105"/>
      <c r="BU877" s="105"/>
      <c r="BV877" s="105"/>
      <c r="BW877" s="105"/>
      <c r="BX877" s="105"/>
      <c r="BY877" s="105"/>
      <c r="BZ877" s="105"/>
      <c r="CA877" s="158"/>
      <c r="CB877" s="158"/>
      <c r="CC877" s="158"/>
      <c r="CD877" s="158"/>
      <c r="CE877" s="158"/>
      <c r="CF877" s="105"/>
      <c r="CG877" s="156"/>
      <c r="CH877" s="156"/>
      <c r="CI877" s="156"/>
      <c r="CJ877" s="156"/>
      <c r="CK877" s="105"/>
      <c r="CL877" s="156"/>
      <c r="CM877" s="156"/>
      <c r="CN877" s="105"/>
    </row>
    <row r="878" ht="9.0" customHeight="1">
      <c r="A878" s="152">
        <f t="shared" si="22"/>
        <v>0</v>
      </c>
      <c r="B878" s="93"/>
      <c r="C878" s="99"/>
      <c r="D878" s="159"/>
      <c r="E878" s="160"/>
      <c r="F878" s="155"/>
      <c r="G878" s="105"/>
      <c r="H878" s="105"/>
      <c r="I878" s="156"/>
      <c r="J878" s="156"/>
      <c r="K878" s="156"/>
      <c r="L878" s="156"/>
      <c r="M878" s="156"/>
      <c r="N878" s="156"/>
      <c r="O878" s="156"/>
      <c r="P878" s="156"/>
      <c r="Q878" s="156"/>
      <c r="R878" s="156"/>
      <c r="S878" s="156"/>
      <c r="T878" s="156"/>
      <c r="U878" s="157"/>
      <c r="V878" s="105"/>
      <c r="W878" s="156"/>
      <c r="X878" s="156"/>
      <c r="Y878" s="156"/>
      <c r="Z878" s="156"/>
      <c r="AA878" s="156"/>
      <c r="AB878" s="156"/>
      <c r="AC878" s="156"/>
      <c r="AD878" s="156"/>
      <c r="AE878" s="156"/>
      <c r="AF878" s="156"/>
      <c r="AG878" s="156"/>
      <c r="AH878" s="156"/>
      <c r="AI878" s="157"/>
      <c r="AJ878" s="105"/>
      <c r="AK878" s="105"/>
      <c r="AL878" s="105"/>
      <c r="AM878" s="105"/>
      <c r="AN878" s="157"/>
      <c r="AO878" s="105"/>
      <c r="AP878" s="105"/>
      <c r="AQ878" s="105"/>
      <c r="AR878" s="105"/>
      <c r="AS878" s="105"/>
      <c r="AT878" s="105"/>
      <c r="AU878" s="105"/>
      <c r="AV878" s="105"/>
      <c r="AW878" s="105"/>
      <c r="AX878" s="105"/>
      <c r="AY878" s="105"/>
      <c r="AZ878" s="105"/>
      <c r="BA878" s="105"/>
      <c r="BB878" s="105"/>
      <c r="BC878" s="105"/>
      <c r="BD878" s="105"/>
      <c r="BE878" s="105"/>
      <c r="BF878" s="105"/>
      <c r="BG878" s="105"/>
      <c r="BH878" s="105"/>
      <c r="BI878" s="105"/>
      <c r="BJ878" s="105"/>
      <c r="BK878" s="105"/>
      <c r="BL878" s="105"/>
      <c r="BM878" s="105"/>
      <c r="BN878" s="105"/>
      <c r="BO878" s="105"/>
      <c r="BP878" s="105"/>
      <c r="BQ878" s="105"/>
      <c r="BR878" s="105"/>
      <c r="BS878" s="105"/>
      <c r="BT878" s="105"/>
      <c r="BU878" s="105"/>
      <c r="BV878" s="105"/>
      <c r="BW878" s="105"/>
      <c r="BX878" s="105"/>
      <c r="BY878" s="105"/>
      <c r="BZ878" s="105"/>
      <c r="CA878" s="158"/>
      <c r="CB878" s="158"/>
      <c r="CC878" s="105" t="str">
        <f>IF($C878="","",AI878*$F$2)</f>
        <v/>
      </c>
      <c r="CD878" s="105" t="str">
        <f>IF($C878="","",U879*$F$2)</f>
        <v/>
      </c>
      <c r="CE878" s="158"/>
      <c r="CF878" s="105"/>
      <c r="CG878" s="156"/>
      <c r="CH878" s="156"/>
      <c r="CI878" s="156"/>
      <c r="CJ878" s="156"/>
      <c r="CK878" s="105"/>
      <c r="CL878" s="156"/>
      <c r="CM878" s="156"/>
      <c r="CN878" s="105"/>
    </row>
    <row r="879" ht="9.0" customHeight="1">
      <c r="A879" s="152">
        <f t="shared" si="22"/>
        <v>0</v>
      </c>
      <c r="B879" s="93"/>
      <c r="C879" s="99"/>
      <c r="D879" s="159"/>
      <c r="E879" s="160"/>
      <c r="F879" s="155"/>
      <c r="G879" s="105"/>
      <c r="H879" s="105"/>
      <c r="I879" s="156"/>
      <c r="J879" s="156"/>
      <c r="K879" s="156"/>
      <c r="L879" s="156"/>
      <c r="M879" s="156"/>
      <c r="N879" s="156"/>
      <c r="O879" s="156"/>
      <c r="P879" s="156"/>
      <c r="Q879" s="156"/>
      <c r="R879" s="156"/>
      <c r="S879" s="156"/>
      <c r="T879" s="156"/>
      <c r="U879" s="157"/>
      <c r="V879" s="105"/>
      <c r="W879" s="156"/>
      <c r="X879" s="156"/>
      <c r="Y879" s="156"/>
      <c r="Z879" s="156"/>
      <c r="AA879" s="156"/>
      <c r="AB879" s="156"/>
      <c r="AC879" s="156"/>
      <c r="AD879" s="156"/>
      <c r="AE879" s="156"/>
      <c r="AF879" s="156"/>
      <c r="AG879" s="156"/>
      <c r="AH879" s="156"/>
      <c r="AI879" s="157"/>
      <c r="AJ879" s="105"/>
      <c r="AK879" s="105"/>
      <c r="AL879" s="105"/>
      <c r="AM879" s="105"/>
      <c r="AN879" s="157"/>
      <c r="AO879" s="105"/>
      <c r="AP879" s="105"/>
      <c r="AQ879" s="105"/>
      <c r="AR879" s="105"/>
      <c r="AS879" s="105"/>
      <c r="AT879" s="105"/>
      <c r="AU879" s="105"/>
      <c r="AV879" s="105"/>
      <c r="AW879" s="105"/>
      <c r="AX879" s="105"/>
      <c r="AY879" s="105"/>
      <c r="AZ879" s="105"/>
      <c r="BA879" s="105"/>
      <c r="BB879" s="105"/>
      <c r="BC879" s="105"/>
      <c r="BD879" s="105"/>
      <c r="BE879" s="105"/>
      <c r="BF879" s="105"/>
      <c r="BG879" s="105"/>
      <c r="BH879" s="105"/>
      <c r="BI879" s="105"/>
      <c r="BJ879" s="105"/>
      <c r="BK879" s="105"/>
      <c r="BL879" s="105"/>
      <c r="BM879" s="105"/>
      <c r="BN879" s="105"/>
      <c r="BO879" s="105"/>
      <c r="BP879" s="105"/>
      <c r="BQ879" s="105"/>
      <c r="BR879" s="105"/>
      <c r="BS879" s="105"/>
      <c r="BT879" s="105"/>
      <c r="BU879" s="105"/>
      <c r="BV879" s="105"/>
      <c r="BW879" s="105"/>
      <c r="BX879" s="105"/>
      <c r="BY879" s="105"/>
      <c r="BZ879" s="105"/>
      <c r="CA879" s="158"/>
      <c r="CB879" s="158"/>
      <c r="CC879" s="158"/>
      <c r="CD879" s="158"/>
      <c r="CE879" s="158"/>
      <c r="CF879" s="105"/>
      <c r="CG879" s="156"/>
      <c r="CH879" s="156"/>
      <c r="CI879" s="156"/>
      <c r="CJ879" s="156"/>
      <c r="CK879" s="105"/>
      <c r="CL879" s="156"/>
      <c r="CM879" s="156"/>
      <c r="CN879" s="105"/>
    </row>
    <row r="880" ht="9.0" customHeight="1">
      <c r="A880" s="152">
        <f t="shared" si="22"/>
        <v>1</v>
      </c>
      <c r="B880" s="93"/>
      <c r="C880" s="99"/>
      <c r="D880" s="159"/>
      <c r="E880" s="160"/>
      <c r="F880" s="155"/>
      <c r="G880" s="105"/>
      <c r="H880" s="105"/>
      <c r="I880" s="156"/>
      <c r="J880" s="156"/>
      <c r="K880" s="156"/>
      <c r="L880" s="156"/>
      <c r="M880" s="156"/>
      <c r="N880" s="156"/>
      <c r="O880" s="156"/>
      <c r="P880" s="156"/>
      <c r="Q880" s="156"/>
      <c r="R880" s="156"/>
      <c r="S880" s="156"/>
      <c r="T880" s="156"/>
      <c r="U880" s="157"/>
      <c r="V880" s="105"/>
      <c r="W880" s="156"/>
      <c r="X880" s="156"/>
      <c r="Y880" s="156"/>
      <c r="Z880" s="156"/>
      <c r="AA880" s="156"/>
      <c r="AB880" s="156"/>
      <c r="AC880" s="156"/>
      <c r="AD880" s="156"/>
      <c r="AE880" s="156"/>
      <c r="AF880" s="156"/>
      <c r="AG880" s="156"/>
      <c r="AH880" s="156"/>
      <c r="AI880" s="157"/>
      <c r="AJ880" s="105"/>
      <c r="AK880" s="105"/>
      <c r="AL880" s="105"/>
      <c r="AM880" s="105"/>
      <c r="AN880" s="157"/>
      <c r="AO880" s="105"/>
      <c r="AP880" s="105"/>
      <c r="AQ880" s="105"/>
      <c r="AR880" s="105"/>
      <c r="AS880" s="105"/>
      <c r="AT880" s="105"/>
      <c r="AU880" s="105"/>
      <c r="AV880" s="105"/>
      <c r="AW880" s="105"/>
      <c r="AX880" s="105"/>
      <c r="AY880" s="105"/>
      <c r="AZ880" s="105"/>
      <c r="BA880" s="105"/>
      <c r="BB880" s="105"/>
      <c r="BC880" s="105"/>
      <c r="BD880" s="105"/>
      <c r="BE880" s="105"/>
      <c r="BF880" s="105"/>
      <c r="BG880" s="105"/>
      <c r="BH880" s="105"/>
      <c r="BI880" s="105"/>
      <c r="BJ880" s="105"/>
      <c r="BK880" s="105"/>
      <c r="BL880" s="105"/>
      <c r="BM880" s="105"/>
      <c r="BN880" s="105"/>
      <c r="BO880" s="105"/>
      <c r="BP880" s="105"/>
      <c r="BQ880" s="105"/>
      <c r="BR880" s="105"/>
      <c r="BS880" s="105"/>
      <c r="BT880" s="105"/>
      <c r="BU880" s="105"/>
      <c r="BV880" s="105"/>
      <c r="BW880" s="105"/>
      <c r="BX880" s="105"/>
      <c r="BY880" s="105"/>
      <c r="BZ880" s="105"/>
      <c r="CA880" s="158"/>
      <c r="CB880" s="158"/>
      <c r="CC880" s="105" t="str">
        <f>IF($C880="","",AI880*$F$2)</f>
        <v/>
      </c>
      <c r="CD880" s="105" t="str">
        <f>IF($C880="","",U881*$F$2)</f>
        <v/>
      </c>
      <c r="CE880" s="158"/>
      <c r="CF880" s="105"/>
      <c r="CG880" s="156"/>
      <c r="CH880" s="156"/>
      <c r="CI880" s="156"/>
      <c r="CJ880" s="156"/>
      <c r="CK880" s="105"/>
      <c r="CL880" s="156"/>
      <c r="CM880" s="156"/>
      <c r="CN880" s="105"/>
    </row>
    <row r="881" ht="9.0" customHeight="1">
      <c r="A881" s="152">
        <f t="shared" si="22"/>
        <v>1</v>
      </c>
      <c r="B881" s="93"/>
      <c r="C881" s="99"/>
      <c r="D881" s="159"/>
      <c r="E881" s="160"/>
      <c r="F881" s="155"/>
      <c r="G881" s="105"/>
      <c r="H881" s="105"/>
      <c r="I881" s="156"/>
      <c r="J881" s="156"/>
      <c r="K881" s="156"/>
      <c r="L881" s="156"/>
      <c r="M881" s="156"/>
      <c r="N881" s="156"/>
      <c r="O881" s="156"/>
      <c r="P881" s="156"/>
      <c r="Q881" s="156"/>
      <c r="R881" s="156"/>
      <c r="S881" s="156"/>
      <c r="T881" s="156"/>
      <c r="U881" s="157"/>
      <c r="V881" s="105"/>
      <c r="W881" s="156"/>
      <c r="X881" s="156"/>
      <c r="Y881" s="156"/>
      <c r="Z881" s="156"/>
      <c r="AA881" s="156"/>
      <c r="AB881" s="156"/>
      <c r="AC881" s="156"/>
      <c r="AD881" s="156"/>
      <c r="AE881" s="156"/>
      <c r="AF881" s="156"/>
      <c r="AG881" s="156"/>
      <c r="AH881" s="156"/>
      <c r="AI881" s="157"/>
      <c r="AJ881" s="105"/>
      <c r="AK881" s="105"/>
      <c r="AL881" s="105"/>
      <c r="AM881" s="105"/>
      <c r="AN881" s="157"/>
      <c r="AO881" s="105"/>
      <c r="AP881" s="105"/>
      <c r="AQ881" s="105"/>
      <c r="AR881" s="105"/>
      <c r="AS881" s="105"/>
      <c r="AT881" s="105"/>
      <c r="AU881" s="105"/>
      <c r="AV881" s="105"/>
      <c r="AW881" s="105"/>
      <c r="AX881" s="105"/>
      <c r="AY881" s="105"/>
      <c r="AZ881" s="105"/>
      <c r="BA881" s="105"/>
      <c r="BB881" s="105"/>
      <c r="BC881" s="105"/>
      <c r="BD881" s="105"/>
      <c r="BE881" s="105"/>
      <c r="BF881" s="105"/>
      <c r="BG881" s="105"/>
      <c r="BH881" s="105"/>
      <c r="BI881" s="105"/>
      <c r="BJ881" s="105"/>
      <c r="BK881" s="105"/>
      <c r="BL881" s="105"/>
      <c r="BM881" s="105"/>
      <c r="BN881" s="105"/>
      <c r="BO881" s="105"/>
      <c r="BP881" s="105"/>
      <c r="BQ881" s="105"/>
      <c r="BR881" s="105"/>
      <c r="BS881" s="105"/>
      <c r="BT881" s="105"/>
      <c r="BU881" s="105"/>
      <c r="BV881" s="105"/>
      <c r="BW881" s="105"/>
      <c r="BX881" s="105"/>
      <c r="BY881" s="105"/>
      <c r="BZ881" s="105"/>
      <c r="CA881" s="158"/>
      <c r="CB881" s="158"/>
      <c r="CC881" s="158"/>
      <c r="CD881" s="158"/>
      <c r="CE881" s="158"/>
      <c r="CF881" s="105"/>
      <c r="CG881" s="156"/>
      <c r="CH881" s="156"/>
      <c r="CI881" s="156"/>
      <c r="CJ881" s="156"/>
      <c r="CK881" s="105"/>
      <c r="CL881" s="156"/>
      <c r="CM881" s="156"/>
      <c r="CN881" s="105"/>
    </row>
    <row r="882" ht="9.0" customHeight="1">
      <c r="A882" s="152">
        <f t="shared" si="22"/>
        <v>0</v>
      </c>
      <c r="B882" s="93"/>
      <c r="C882" s="99"/>
      <c r="D882" s="159"/>
      <c r="E882" s="160"/>
      <c r="F882" s="155"/>
      <c r="G882" s="105"/>
      <c r="H882" s="105"/>
      <c r="I882" s="156"/>
      <c r="J882" s="156"/>
      <c r="K882" s="156"/>
      <c r="L882" s="156"/>
      <c r="M882" s="156"/>
      <c r="N882" s="156"/>
      <c r="O882" s="156"/>
      <c r="P882" s="156"/>
      <c r="Q882" s="156"/>
      <c r="R882" s="156"/>
      <c r="S882" s="156"/>
      <c r="T882" s="156"/>
      <c r="U882" s="157"/>
      <c r="V882" s="105"/>
      <c r="W882" s="156"/>
      <c r="X882" s="156"/>
      <c r="Y882" s="156"/>
      <c r="Z882" s="156"/>
      <c r="AA882" s="156"/>
      <c r="AB882" s="156"/>
      <c r="AC882" s="156"/>
      <c r="AD882" s="156"/>
      <c r="AE882" s="156"/>
      <c r="AF882" s="156"/>
      <c r="AG882" s="156"/>
      <c r="AH882" s="156"/>
      <c r="AI882" s="157"/>
      <c r="AJ882" s="105"/>
      <c r="AK882" s="105"/>
      <c r="AL882" s="105"/>
      <c r="AM882" s="105"/>
      <c r="AN882" s="157"/>
      <c r="AO882" s="105"/>
      <c r="AP882" s="105"/>
      <c r="AQ882" s="105"/>
      <c r="AR882" s="105"/>
      <c r="AS882" s="105"/>
      <c r="AT882" s="105"/>
      <c r="AU882" s="105"/>
      <c r="AV882" s="105"/>
      <c r="AW882" s="105"/>
      <c r="AX882" s="105"/>
      <c r="AY882" s="105"/>
      <c r="AZ882" s="105"/>
      <c r="BA882" s="105"/>
      <c r="BB882" s="105"/>
      <c r="BC882" s="105"/>
      <c r="BD882" s="105"/>
      <c r="BE882" s="105"/>
      <c r="BF882" s="105"/>
      <c r="BG882" s="105"/>
      <c r="BH882" s="105"/>
      <c r="BI882" s="105"/>
      <c r="BJ882" s="105"/>
      <c r="BK882" s="105"/>
      <c r="BL882" s="105"/>
      <c r="BM882" s="105"/>
      <c r="BN882" s="105"/>
      <c r="BO882" s="105"/>
      <c r="BP882" s="105"/>
      <c r="BQ882" s="105"/>
      <c r="BR882" s="105"/>
      <c r="BS882" s="105"/>
      <c r="BT882" s="105"/>
      <c r="BU882" s="105"/>
      <c r="BV882" s="105"/>
      <c r="BW882" s="105"/>
      <c r="BX882" s="105"/>
      <c r="BY882" s="105"/>
      <c r="BZ882" s="105"/>
      <c r="CA882" s="158"/>
      <c r="CB882" s="158"/>
      <c r="CC882" s="105" t="str">
        <f>IF($C882="","",AI882*$F$2)</f>
        <v/>
      </c>
      <c r="CD882" s="105" t="str">
        <f>IF($C882="","",U883*$F$2)</f>
        <v/>
      </c>
      <c r="CE882" s="158"/>
      <c r="CF882" s="105"/>
      <c r="CG882" s="156"/>
      <c r="CH882" s="156"/>
      <c r="CI882" s="156"/>
      <c r="CJ882" s="156"/>
      <c r="CK882" s="105"/>
      <c r="CL882" s="156"/>
      <c r="CM882" s="156"/>
      <c r="CN882" s="105"/>
    </row>
    <row r="883" ht="9.0" customHeight="1">
      <c r="A883" s="152">
        <f t="shared" si="22"/>
        <v>0</v>
      </c>
      <c r="B883" s="93"/>
      <c r="C883" s="99"/>
      <c r="D883" s="159"/>
      <c r="E883" s="160"/>
      <c r="F883" s="155"/>
      <c r="G883" s="105"/>
      <c r="H883" s="105"/>
      <c r="I883" s="156"/>
      <c r="J883" s="156"/>
      <c r="K883" s="156"/>
      <c r="L883" s="156"/>
      <c r="M883" s="156"/>
      <c r="N883" s="156"/>
      <c r="O883" s="156"/>
      <c r="P883" s="156"/>
      <c r="Q883" s="156"/>
      <c r="R883" s="156"/>
      <c r="S883" s="156"/>
      <c r="T883" s="156"/>
      <c r="U883" s="157"/>
      <c r="V883" s="105"/>
      <c r="W883" s="156"/>
      <c r="X883" s="156"/>
      <c r="Y883" s="156"/>
      <c r="Z883" s="156"/>
      <c r="AA883" s="156"/>
      <c r="AB883" s="156"/>
      <c r="AC883" s="156"/>
      <c r="AD883" s="156"/>
      <c r="AE883" s="156"/>
      <c r="AF883" s="156"/>
      <c r="AG883" s="156"/>
      <c r="AH883" s="156"/>
      <c r="AI883" s="157"/>
      <c r="AJ883" s="105"/>
      <c r="AK883" s="105"/>
      <c r="AL883" s="105"/>
      <c r="AM883" s="105"/>
      <c r="AN883" s="157"/>
      <c r="AO883" s="105"/>
      <c r="AP883" s="105"/>
      <c r="AQ883" s="105"/>
      <c r="AR883" s="105"/>
      <c r="AS883" s="105"/>
      <c r="AT883" s="105"/>
      <c r="AU883" s="105"/>
      <c r="AV883" s="105"/>
      <c r="AW883" s="105"/>
      <c r="AX883" s="105"/>
      <c r="AY883" s="105"/>
      <c r="AZ883" s="105"/>
      <c r="BA883" s="105"/>
      <c r="BB883" s="105"/>
      <c r="BC883" s="105"/>
      <c r="BD883" s="105"/>
      <c r="BE883" s="105"/>
      <c r="BF883" s="105"/>
      <c r="BG883" s="105"/>
      <c r="BH883" s="105"/>
      <c r="BI883" s="105"/>
      <c r="BJ883" s="105"/>
      <c r="BK883" s="105"/>
      <c r="BL883" s="105"/>
      <c r="BM883" s="105"/>
      <c r="BN883" s="105"/>
      <c r="BO883" s="105"/>
      <c r="BP883" s="105"/>
      <c r="BQ883" s="105"/>
      <c r="BR883" s="105"/>
      <c r="BS883" s="105"/>
      <c r="BT883" s="105"/>
      <c r="BU883" s="105"/>
      <c r="BV883" s="105"/>
      <c r="BW883" s="105"/>
      <c r="BX883" s="105"/>
      <c r="BY883" s="105"/>
      <c r="BZ883" s="105"/>
      <c r="CA883" s="158"/>
      <c r="CB883" s="158"/>
      <c r="CC883" s="158"/>
      <c r="CD883" s="158"/>
      <c r="CE883" s="158"/>
      <c r="CF883" s="105"/>
      <c r="CG883" s="156"/>
      <c r="CH883" s="156"/>
      <c r="CI883" s="156"/>
      <c r="CJ883" s="156"/>
      <c r="CK883" s="105"/>
      <c r="CL883" s="156"/>
      <c r="CM883" s="156"/>
      <c r="CN883" s="105"/>
    </row>
    <row r="884" ht="9.0" customHeight="1">
      <c r="A884" s="152">
        <f t="shared" si="22"/>
        <v>1</v>
      </c>
      <c r="B884" s="93"/>
      <c r="C884" s="99"/>
      <c r="D884" s="159"/>
      <c r="E884" s="160"/>
      <c r="F884" s="155"/>
      <c r="G884" s="105"/>
      <c r="H884" s="105"/>
      <c r="I884" s="156"/>
      <c r="J884" s="156"/>
      <c r="K884" s="156"/>
      <c r="L884" s="156"/>
      <c r="M884" s="156"/>
      <c r="N884" s="156"/>
      <c r="O884" s="156"/>
      <c r="P884" s="156"/>
      <c r="Q884" s="156"/>
      <c r="R884" s="156"/>
      <c r="S884" s="156"/>
      <c r="T884" s="156"/>
      <c r="U884" s="157"/>
      <c r="V884" s="105"/>
      <c r="W884" s="156"/>
      <c r="X884" s="156"/>
      <c r="Y884" s="156"/>
      <c r="Z884" s="156"/>
      <c r="AA884" s="156"/>
      <c r="AB884" s="156"/>
      <c r="AC884" s="156"/>
      <c r="AD884" s="156"/>
      <c r="AE884" s="156"/>
      <c r="AF884" s="156"/>
      <c r="AG884" s="156"/>
      <c r="AH884" s="156"/>
      <c r="AI884" s="157"/>
      <c r="AJ884" s="105"/>
      <c r="AK884" s="105"/>
      <c r="AL884" s="105"/>
      <c r="AM884" s="105"/>
      <c r="AN884" s="157"/>
      <c r="AO884" s="105"/>
      <c r="AP884" s="105"/>
      <c r="AQ884" s="105"/>
      <c r="AR884" s="105"/>
      <c r="AS884" s="105"/>
      <c r="AT884" s="105"/>
      <c r="AU884" s="105"/>
      <c r="AV884" s="105"/>
      <c r="AW884" s="105"/>
      <c r="AX884" s="105"/>
      <c r="AY884" s="105"/>
      <c r="AZ884" s="105"/>
      <c r="BA884" s="105"/>
      <c r="BB884" s="105"/>
      <c r="BC884" s="105"/>
      <c r="BD884" s="105"/>
      <c r="BE884" s="105"/>
      <c r="BF884" s="105"/>
      <c r="BG884" s="105"/>
      <c r="BH884" s="105"/>
      <c r="BI884" s="105"/>
      <c r="BJ884" s="105"/>
      <c r="BK884" s="105"/>
      <c r="BL884" s="105"/>
      <c r="BM884" s="105"/>
      <c r="BN884" s="105"/>
      <c r="BO884" s="105"/>
      <c r="BP884" s="105"/>
      <c r="BQ884" s="105"/>
      <c r="BR884" s="105"/>
      <c r="BS884" s="105"/>
      <c r="BT884" s="105"/>
      <c r="BU884" s="105"/>
      <c r="BV884" s="105"/>
      <c r="BW884" s="105"/>
      <c r="BX884" s="105"/>
      <c r="BY884" s="105"/>
      <c r="BZ884" s="105"/>
      <c r="CA884" s="158"/>
      <c r="CB884" s="158"/>
      <c r="CC884" s="105" t="str">
        <f>IF($C884="","",AI884*$F$2)</f>
        <v/>
      </c>
      <c r="CD884" s="105" t="str">
        <f>IF($C884="","",U885*$F$2)</f>
        <v/>
      </c>
      <c r="CE884" s="158"/>
      <c r="CF884" s="105"/>
      <c r="CG884" s="156"/>
      <c r="CH884" s="156"/>
      <c r="CI884" s="156"/>
      <c r="CJ884" s="156"/>
      <c r="CK884" s="105"/>
      <c r="CL884" s="156"/>
      <c r="CM884" s="156"/>
      <c r="CN884" s="105"/>
    </row>
    <row r="885" ht="9.0" customHeight="1">
      <c r="A885" s="152">
        <f t="shared" si="22"/>
        <v>1</v>
      </c>
      <c r="B885" s="93"/>
      <c r="C885" s="99"/>
      <c r="D885" s="159"/>
      <c r="E885" s="160"/>
      <c r="F885" s="155"/>
      <c r="G885" s="105"/>
      <c r="H885" s="105"/>
      <c r="I885" s="156"/>
      <c r="J885" s="156"/>
      <c r="K885" s="156"/>
      <c r="L885" s="156"/>
      <c r="M885" s="156"/>
      <c r="N885" s="156"/>
      <c r="O885" s="156"/>
      <c r="P885" s="156"/>
      <c r="Q885" s="156"/>
      <c r="R885" s="156"/>
      <c r="S885" s="156"/>
      <c r="T885" s="156"/>
      <c r="U885" s="157"/>
      <c r="V885" s="105"/>
      <c r="W885" s="156"/>
      <c r="X885" s="156"/>
      <c r="Y885" s="156"/>
      <c r="Z885" s="156"/>
      <c r="AA885" s="156"/>
      <c r="AB885" s="156"/>
      <c r="AC885" s="156"/>
      <c r="AD885" s="156"/>
      <c r="AE885" s="156"/>
      <c r="AF885" s="156"/>
      <c r="AG885" s="156"/>
      <c r="AH885" s="156"/>
      <c r="AI885" s="157"/>
      <c r="AJ885" s="105"/>
      <c r="AK885" s="105"/>
      <c r="AL885" s="105"/>
      <c r="AM885" s="105"/>
      <c r="AN885" s="157"/>
      <c r="AO885" s="105"/>
      <c r="AP885" s="105"/>
      <c r="AQ885" s="105"/>
      <c r="AR885" s="105"/>
      <c r="AS885" s="105"/>
      <c r="AT885" s="105"/>
      <c r="AU885" s="105"/>
      <c r="AV885" s="105"/>
      <c r="AW885" s="105"/>
      <c r="AX885" s="105"/>
      <c r="AY885" s="105"/>
      <c r="AZ885" s="105"/>
      <c r="BA885" s="105"/>
      <c r="BB885" s="105"/>
      <c r="BC885" s="105"/>
      <c r="BD885" s="105"/>
      <c r="BE885" s="105"/>
      <c r="BF885" s="105"/>
      <c r="BG885" s="105"/>
      <c r="BH885" s="105"/>
      <c r="BI885" s="105"/>
      <c r="BJ885" s="105"/>
      <c r="BK885" s="105"/>
      <c r="BL885" s="105"/>
      <c r="BM885" s="105"/>
      <c r="BN885" s="105"/>
      <c r="BO885" s="105"/>
      <c r="BP885" s="105"/>
      <c r="BQ885" s="105"/>
      <c r="BR885" s="105"/>
      <c r="BS885" s="105"/>
      <c r="BT885" s="105"/>
      <c r="BU885" s="105"/>
      <c r="BV885" s="105"/>
      <c r="BW885" s="105"/>
      <c r="BX885" s="105"/>
      <c r="BY885" s="105"/>
      <c r="BZ885" s="105"/>
      <c r="CA885" s="158"/>
      <c r="CB885" s="158"/>
      <c r="CC885" s="158"/>
      <c r="CD885" s="158"/>
      <c r="CE885" s="158"/>
      <c r="CF885" s="105"/>
      <c r="CG885" s="156"/>
      <c r="CH885" s="156"/>
      <c r="CI885" s="156"/>
      <c r="CJ885" s="156"/>
      <c r="CK885" s="105"/>
      <c r="CL885" s="156"/>
      <c r="CM885" s="156"/>
      <c r="CN885" s="105"/>
    </row>
    <row r="886" ht="9.0" customHeight="1">
      <c r="A886" s="152">
        <f t="shared" si="22"/>
        <v>0</v>
      </c>
      <c r="B886" s="93"/>
      <c r="C886" s="99"/>
      <c r="D886" s="159"/>
      <c r="E886" s="160"/>
      <c r="F886" s="155"/>
      <c r="G886" s="105"/>
      <c r="H886" s="105"/>
      <c r="I886" s="156"/>
      <c r="J886" s="156"/>
      <c r="K886" s="156"/>
      <c r="L886" s="156"/>
      <c r="M886" s="156"/>
      <c r="N886" s="156"/>
      <c r="O886" s="156"/>
      <c r="P886" s="156"/>
      <c r="Q886" s="156"/>
      <c r="R886" s="156"/>
      <c r="S886" s="156"/>
      <c r="T886" s="156"/>
      <c r="U886" s="157"/>
      <c r="V886" s="105"/>
      <c r="W886" s="156"/>
      <c r="X886" s="156"/>
      <c r="Y886" s="156"/>
      <c r="Z886" s="156"/>
      <c r="AA886" s="156"/>
      <c r="AB886" s="156"/>
      <c r="AC886" s="156"/>
      <c r="AD886" s="156"/>
      <c r="AE886" s="156"/>
      <c r="AF886" s="156"/>
      <c r="AG886" s="156"/>
      <c r="AH886" s="156"/>
      <c r="AI886" s="157"/>
      <c r="AJ886" s="105"/>
      <c r="AK886" s="105"/>
      <c r="AL886" s="105"/>
      <c r="AM886" s="105"/>
      <c r="AN886" s="157"/>
      <c r="AO886" s="105"/>
      <c r="AP886" s="105"/>
      <c r="AQ886" s="105"/>
      <c r="AR886" s="105"/>
      <c r="AS886" s="105"/>
      <c r="AT886" s="105"/>
      <c r="AU886" s="105"/>
      <c r="AV886" s="105"/>
      <c r="AW886" s="105"/>
      <c r="AX886" s="105"/>
      <c r="AY886" s="105"/>
      <c r="AZ886" s="105"/>
      <c r="BA886" s="105"/>
      <c r="BB886" s="105"/>
      <c r="BC886" s="105"/>
      <c r="BD886" s="105"/>
      <c r="BE886" s="105"/>
      <c r="BF886" s="105"/>
      <c r="BG886" s="105"/>
      <c r="BH886" s="105"/>
      <c r="BI886" s="105"/>
      <c r="BJ886" s="105"/>
      <c r="BK886" s="105"/>
      <c r="BL886" s="105"/>
      <c r="BM886" s="105"/>
      <c r="BN886" s="105"/>
      <c r="BO886" s="105"/>
      <c r="BP886" s="105"/>
      <c r="BQ886" s="105"/>
      <c r="BR886" s="105"/>
      <c r="BS886" s="105"/>
      <c r="BT886" s="105"/>
      <c r="BU886" s="105"/>
      <c r="BV886" s="105"/>
      <c r="BW886" s="105"/>
      <c r="BX886" s="105"/>
      <c r="BY886" s="105"/>
      <c r="BZ886" s="105"/>
      <c r="CA886" s="158"/>
      <c r="CB886" s="158"/>
      <c r="CC886" s="105" t="str">
        <f>IF($C886="","",AI886*$F$2)</f>
        <v/>
      </c>
      <c r="CD886" s="105" t="str">
        <f>IF($C886="","",U887*$F$2)</f>
        <v/>
      </c>
      <c r="CE886" s="158"/>
      <c r="CF886" s="105"/>
      <c r="CG886" s="156"/>
      <c r="CH886" s="156"/>
      <c r="CI886" s="156"/>
      <c r="CJ886" s="156"/>
      <c r="CK886" s="105"/>
      <c r="CL886" s="156"/>
      <c r="CM886" s="156"/>
      <c r="CN886" s="105"/>
    </row>
    <row r="887" ht="9.0" customHeight="1">
      <c r="A887" s="152">
        <f t="shared" si="22"/>
        <v>0</v>
      </c>
      <c r="B887" s="93"/>
      <c r="C887" s="99"/>
      <c r="D887" s="159"/>
      <c r="E887" s="160"/>
      <c r="F887" s="155"/>
      <c r="G887" s="105"/>
      <c r="H887" s="105"/>
      <c r="I887" s="156"/>
      <c r="J887" s="156"/>
      <c r="K887" s="156"/>
      <c r="L887" s="156"/>
      <c r="M887" s="156"/>
      <c r="N887" s="156"/>
      <c r="O887" s="156"/>
      <c r="P887" s="156"/>
      <c r="Q887" s="156"/>
      <c r="R887" s="156"/>
      <c r="S887" s="156"/>
      <c r="T887" s="156"/>
      <c r="U887" s="157"/>
      <c r="V887" s="105"/>
      <c r="W887" s="156"/>
      <c r="X887" s="156"/>
      <c r="Y887" s="156"/>
      <c r="Z887" s="156"/>
      <c r="AA887" s="156"/>
      <c r="AB887" s="156"/>
      <c r="AC887" s="156"/>
      <c r="AD887" s="156"/>
      <c r="AE887" s="156"/>
      <c r="AF887" s="156"/>
      <c r="AG887" s="156"/>
      <c r="AH887" s="156"/>
      <c r="AI887" s="157"/>
      <c r="AJ887" s="105"/>
      <c r="AK887" s="105"/>
      <c r="AL887" s="105"/>
      <c r="AM887" s="105"/>
      <c r="AN887" s="157"/>
      <c r="AO887" s="105"/>
      <c r="AP887" s="105"/>
      <c r="AQ887" s="105"/>
      <c r="AR887" s="105"/>
      <c r="AS887" s="105"/>
      <c r="AT887" s="105"/>
      <c r="AU887" s="105"/>
      <c r="AV887" s="105"/>
      <c r="AW887" s="105"/>
      <c r="AX887" s="105"/>
      <c r="AY887" s="105"/>
      <c r="AZ887" s="105"/>
      <c r="BA887" s="105"/>
      <c r="BB887" s="105"/>
      <c r="BC887" s="105"/>
      <c r="BD887" s="105"/>
      <c r="BE887" s="105"/>
      <c r="BF887" s="105"/>
      <c r="BG887" s="105"/>
      <c r="BH887" s="105"/>
      <c r="BI887" s="105"/>
      <c r="BJ887" s="105"/>
      <c r="BK887" s="105"/>
      <c r="BL887" s="105"/>
      <c r="BM887" s="105"/>
      <c r="BN887" s="105"/>
      <c r="BO887" s="105"/>
      <c r="BP887" s="105"/>
      <c r="BQ887" s="105"/>
      <c r="BR887" s="105"/>
      <c r="BS887" s="105"/>
      <c r="BT887" s="105"/>
      <c r="BU887" s="105"/>
      <c r="BV887" s="105"/>
      <c r="BW887" s="105"/>
      <c r="BX887" s="105"/>
      <c r="BY887" s="105"/>
      <c r="BZ887" s="105"/>
      <c r="CA887" s="158"/>
      <c r="CB887" s="158"/>
      <c r="CC887" s="158"/>
      <c r="CD887" s="158"/>
      <c r="CE887" s="158"/>
      <c r="CF887" s="105"/>
      <c r="CG887" s="156"/>
      <c r="CH887" s="156"/>
      <c r="CI887" s="156"/>
      <c r="CJ887" s="156"/>
      <c r="CK887" s="105"/>
      <c r="CL887" s="156"/>
      <c r="CM887" s="156"/>
      <c r="CN887" s="105"/>
    </row>
    <row r="888" ht="9.0" customHeight="1">
      <c r="A888" s="152">
        <f t="shared" si="22"/>
        <v>1</v>
      </c>
      <c r="B888" s="93"/>
      <c r="C888" s="99"/>
      <c r="D888" s="159"/>
      <c r="E888" s="160"/>
      <c r="F888" s="155"/>
      <c r="G888" s="105"/>
      <c r="H888" s="105"/>
      <c r="I888" s="156"/>
      <c r="J888" s="156"/>
      <c r="K888" s="156"/>
      <c r="L888" s="156"/>
      <c r="M888" s="156"/>
      <c r="N888" s="156"/>
      <c r="O888" s="156"/>
      <c r="P888" s="156"/>
      <c r="Q888" s="156"/>
      <c r="R888" s="156"/>
      <c r="S888" s="156"/>
      <c r="T888" s="156"/>
      <c r="U888" s="157"/>
      <c r="V888" s="105"/>
      <c r="W888" s="156"/>
      <c r="X888" s="156"/>
      <c r="Y888" s="156"/>
      <c r="Z888" s="156"/>
      <c r="AA888" s="156"/>
      <c r="AB888" s="156"/>
      <c r="AC888" s="156"/>
      <c r="AD888" s="156"/>
      <c r="AE888" s="156"/>
      <c r="AF888" s="156"/>
      <c r="AG888" s="156"/>
      <c r="AH888" s="156"/>
      <c r="AI888" s="157"/>
      <c r="AJ888" s="105"/>
      <c r="AK888" s="105"/>
      <c r="AL888" s="105"/>
      <c r="AM888" s="105"/>
      <c r="AN888" s="157"/>
      <c r="AO888" s="105"/>
      <c r="AP888" s="105"/>
      <c r="AQ888" s="105"/>
      <c r="AR888" s="105"/>
      <c r="AS888" s="105"/>
      <c r="AT888" s="105"/>
      <c r="AU888" s="105"/>
      <c r="AV888" s="105"/>
      <c r="AW888" s="105"/>
      <c r="AX888" s="105"/>
      <c r="AY888" s="105"/>
      <c r="AZ888" s="105"/>
      <c r="BA888" s="105"/>
      <c r="BB888" s="105"/>
      <c r="BC888" s="105"/>
      <c r="BD888" s="105"/>
      <c r="BE888" s="105"/>
      <c r="BF888" s="105"/>
      <c r="BG888" s="105"/>
      <c r="BH888" s="105"/>
      <c r="BI888" s="105"/>
      <c r="BJ888" s="105"/>
      <c r="BK888" s="105"/>
      <c r="BL888" s="105"/>
      <c r="BM888" s="105"/>
      <c r="BN888" s="105"/>
      <c r="BO888" s="105"/>
      <c r="BP888" s="105"/>
      <c r="BQ888" s="105"/>
      <c r="BR888" s="105"/>
      <c r="BS888" s="105"/>
      <c r="BT888" s="105"/>
      <c r="BU888" s="105"/>
      <c r="BV888" s="105"/>
      <c r="BW888" s="105"/>
      <c r="BX888" s="105"/>
      <c r="BY888" s="105"/>
      <c r="BZ888" s="105"/>
      <c r="CA888" s="158"/>
      <c r="CB888" s="158"/>
      <c r="CC888" s="105" t="str">
        <f>IF($C888="","",AI888*$F$2)</f>
        <v/>
      </c>
      <c r="CD888" s="105" t="str">
        <f>IF($C888="","",U889*$F$2)</f>
        <v/>
      </c>
      <c r="CE888" s="158"/>
      <c r="CF888" s="105"/>
      <c r="CG888" s="156"/>
      <c r="CH888" s="156"/>
      <c r="CI888" s="156"/>
      <c r="CJ888" s="156"/>
      <c r="CK888" s="105"/>
      <c r="CL888" s="156"/>
      <c r="CM888" s="156"/>
      <c r="CN888" s="105"/>
    </row>
    <row r="889" ht="9.0" customHeight="1">
      <c r="A889" s="152">
        <f t="shared" si="22"/>
        <v>1</v>
      </c>
      <c r="B889" s="93"/>
      <c r="C889" s="99"/>
      <c r="D889" s="159"/>
      <c r="E889" s="160"/>
      <c r="F889" s="155"/>
      <c r="G889" s="105"/>
      <c r="H889" s="105"/>
      <c r="I889" s="156"/>
      <c r="J889" s="156"/>
      <c r="K889" s="156"/>
      <c r="L889" s="156"/>
      <c r="M889" s="156"/>
      <c r="N889" s="156"/>
      <c r="O889" s="156"/>
      <c r="P889" s="156"/>
      <c r="Q889" s="156"/>
      <c r="R889" s="156"/>
      <c r="S889" s="156"/>
      <c r="T889" s="156"/>
      <c r="U889" s="157"/>
      <c r="V889" s="105"/>
      <c r="W889" s="156"/>
      <c r="X889" s="156"/>
      <c r="Y889" s="156"/>
      <c r="Z889" s="156"/>
      <c r="AA889" s="156"/>
      <c r="AB889" s="156"/>
      <c r="AC889" s="156"/>
      <c r="AD889" s="156"/>
      <c r="AE889" s="156"/>
      <c r="AF889" s="156"/>
      <c r="AG889" s="156"/>
      <c r="AH889" s="156"/>
      <c r="AI889" s="157"/>
      <c r="AJ889" s="105"/>
      <c r="AK889" s="105"/>
      <c r="AL889" s="105"/>
      <c r="AM889" s="105"/>
      <c r="AN889" s="157"/>
      <c r="AO889" s="105"/>
      <c r="AP889" s="105"/>
      <c r="AQ889" s="105"/>
      <c r="AR889" s="105"/>
      <c r="AS889" s="105"/>
      <c r="AT889" s="105"/>
      <c r="AU889" s="105"/>
      <c r="AV889" s="105"/>
      <c r="AW889" s="105"/>
      <c r="AX889" s="105"/>
      <c r="AY889" s="105"/>
      <c r="AZ889" s="105"/>
      <c r="BA889" s="105"/>
      <c r="BB889" s="105"/>
      <c r="BC889" s="105"/>
      <c r="BD889" s="105"/>
      <c r="BE889" s="105"/>
      <c r="BF889" s="105"/>
      <c r="BG889" s="105"/>
      <c r="BH889" s="105"/>
      <c r="BI889" s="105"/>
      <c r="BJ889" s="105"/>
      <c r="BK889" s="105"/>
      <c r="BL889" s="105"/>
      <c r="BM889" s="105"/>
      <c r="BN889" s="105"/>
      <c r="BO889" s="105"/>
      <c r="BP889" s="105"/>
      <c r="BQ889" s="105"/>
      <c r="BR889" s="105"/>
      <c r="BS889" s="105"/>
      <c r="BT889" s="105"/>
      <c r="BU889" s="105"/>
      <c r="BV889" s="105"/>
      <c r="BW889" s="105"/>
      <c r="BX889" s="105"/>
      <c r="BY889" s="105"/>
      <c r="BZ889" s="105"/>
      <c r="CA889" s="158"/>
      <c r="CB889" s="158"/>
      <c r="CC889" s="158"/>
      <c r="CD889" s="158"/>
      <c r="CE889" s="158"/>
      <c r="CF889" s="105"/>
      <c r="CG889" s="156"/>
      <c r="CH889" s="156"/>
      <c r="CI889" s="156"/>
      <c r="CJ889" s="156"/>
      <c r="CK889" s="105"/>
      <c r="CL889" s="156"/>
      <c r="CM889" s="156"/>
      <c r="CN889" s="105"/>
    </row>
    <row r="890" ht="9.0" customHeight="1">
      <c r="A890" s="152">
        <f t="shared" si="22"/>
        <v>0</v>
      </c>
      <c r="B890" s="93"/>
      <c r="C890" s="99"/>
      <c r="D890" s="159"/>
      <c r="E890" s="160"/>
      <c r="F890" s="155"/>
      <c r="G890" s="105"/>
      <c r="H890" s="105"/>
      <c r="I890" s="156"/>
      <c r="J890" s="156"/>
      <c r="K890" s="156"/>
      <c r="L890" s="156"/>
      <c r="M890" s="156"/>
      <c r="N890" s="156"/>
      <c r="O890" s="156"/>
      <c r="P890" s="156"/>
      <c r="Q890" s="156"/>
      <c r="R890" s="156"/>
      <c r="S890" s="156"/>
      <c r="T890" s="156"/>
      <c r="U890" s="157"/>
      <c r="V890" s="105"/>
      <c r="W890" s="156"/>
      <c r="X890" s="156"/>
      <c r="Y890" s="156"/>
      <c r="Z890" s="156"/>
      <c r="AA890" s="156"/>
      <c r="AB890" s="156"/>
      <c r="AC890" s="156"/>
      <c r="AD890" s="156"/>
      <c r="AE890" s="156"/>
      <c r="AF890" s="156"/>
      <c r="AG890" s="156"/>
      <c r="AH890" s="156"/>
      <c r="AI890" s="157"/>
      <c r="AJ890" s="105"/>
      <c r="AK890" s="105"/>
      <c r="AL890" s="105"/>
      <c r="AM890" s="105"/>
      <c r="AN890" s="157"/>
      <c r="AO890" s="105"/>
      <c r="AP890" s="105"/>
      <c r="AQ890" s="105"/>
      <c r="AR890" s="105"/>
      <c r="AS890" s="105"/>
      <c r="AT890" s="105"/>
      <c r="AU890" s="105"/>
      <c r="AV890" s="105"/>
      <c r="AW890" s="105"/>
      <c r="AX890" s="105"/>
      <c r="AY890" s="105"/>
      <c r="AZ890" s="105"/>
      <c r="BA890" s="105"/>
      <c r="BB890" s="105"/>
      <c r="BC890" s="105"/>
      <c r="BD890" s="105"/>
      <c r="BE890" s="105"/>
      <c r="BF890" s="105"/>
      <c r="BG890" s="105"/>
      <c r="BH890" s="105"/>
      <c r="BI890" s="105"/>
      <c r="BJ890" s="105"/>
      <c r="BK890" s="105"/>
      <c r="BL890" s="105"/>
      <c r="BM890" s="105"/>
      <c r="BN890" s="105"/>
      <c r="BO890" s="105"/>
      <c r="BP890" s="105"/>
      <c r="BQ890" s="105"/>
      <c r="BR890" s="105"/>
      <c r="BS890" s="105"/>
      <c r="BT890" s="105"/>
      <c r="BU890" s="105"/>
      <c r="BV890" s="105"/>
      <c r="BW890" s="105"/>
      <c r="BX890" s="105"/>
      <c r="BY890" s="105"/>
      <c r="BZ890" s="105"/>
      <c r="CA890" s="158"/>
      <c r="CB890" s="158"/>
      <c r="CC890" s="105" t="str">
        <f>IF($C890="","",AI890*$F$2)</f>
        <v/>
      </c>
      <c r="CD890" s="105" t="str">
        <f>IF($C890="","",U891*$F$2)</f>
        <v/>
      </c>
      <c r="CE890" s="158"/>
      <c r="CF890" s="105"/>
      <c r="CG890" s="156"/>
      <c r="CH890" s="156"/>
      <c r="CI890" s="156"/>
      <c r="CJ890" s="156"/>
      <c r="CK890" s="105"/>
      <c r="CL890" s="156"/>
      <c r="CM890" s="156"/>
      <c r="CN890" s="105"/>
    </row>
    <row r="891" ht="9.0" customHeight="1">
      <c r="A891" s="152">
        <f t="shared" si="22"/>
        <v>0</v>
      </c>
      <c r="B891" s="93"/>
      <c r="C891" s="99"/>
      <c r="D891" s="159"/>
      <c r="E891" s="160"/>
      <c r="F891" s="155"/>
      <c r="G891" s="105"/>
      <c r="H891" s="105"/>
      <c r="I891" s="156"/>
      <c r="J891" s="156"/>
      <c r="K891" s="156"/>
      <c r="L891" s="156"/>
      <c r="M891" s="156"/>
      <c r="N891" s="156"/>
      <c r="O891" s="156"/>
      <c r="P891" s="156"/>
      <c r="Q891" s="156"/>
      <c r="R891" s="156"/>
      <c r="S891" s="156"/>
      <c r="T891" s="156"/>
      <c r="U891" s="157"/>
      <c r="V891" s="105"/>
      <c r="W891" s="156"/>
      <c r="X891" s="156"/>
      <c r="Y891" s="156"/>
      <c r="Z891" s="156"/>
      <c r="AA891" s="156"/>
      <c r="AB891" s="156"/>
      <c r="AC891" s="156"/>
      <c r="AD891" s="156"/>
      <c r="AE891" s="156"/>
      <c r="AF891" s="156"/>
      <c r="AG891" s="156"/>
      <c r="AH891" s="156"/>
      <c r="AI891" s="157"/>
      <c r="AJ891" s="105"/>
      <c r="AK891" s="105"/>
      <c r="AL891" s="105"/>
      <c r="AM891" s="105"/>
      <c r="AN891" s="157"/>
      <c r="AO891" s="105"/>
      <c r="AP891" s="105"/>
      <c r="AQ891" s="105"/>
      <c r="AR891" s="105"/>
      <c r="AS891" s="105"/>
      <c r="AT891" s="105"/>
      <c r="AU891" s="105"/>
      <c r="AV891" s="105"/>
      <c r="AW891" s="105"/>
      <c r="AX891" s="105"/>
      <c r="AY891" s="105"/>
      <c r="AZ891" s="105"/>
      <c r="BA891" s="105"/>
      <c r="BB891" s="105"/>
      <c r="BC891" s="105"/>
      <c r="BD891" s="105"/>
      <c r="BE891" s="105"/>
      <c r="BF891" s="105"/>
      <c r="BG891" s="105"/>
      <c r="BH891" s="105"/>
      <c r="BI891" s="105"/>
      <c r="BJ891" s="105"/>
      <c r="BK891" s="105"/>
      <c r="BL891" s="105"/>
      <c r="BM891" s="105"/>
      <c r="BN891" s="105"/>
      <c r="BO891" s="105"/>
      <c r="BP891" s="105"/>
      <c r="BQ891" s="105"/>
      <c r="BR891" s="105"/>
      <c r="BS891" s="105"/>
      <c r="BT891" s="105"/>
      <c r="BU891" s="105"/>
      <c r="BV891" s="105"/>
      <c r="BW891" s="105"/>
      <c r="BX891" s="105"/>
      <c r="BY891" s="105"/>
      <c r="BZ891" s="105"/>
      <c r="CA891" s="158"/>
      <c r="CB891" s="158"/>
      <c r="CC891" s="158"/>
      <c r="CD891" s="158"/>
      <c r="CE891" s="158"/>
      <c r="CF891" s="105"/>
      <c r="CG891" s="156"/>
      <c r="CH891" s="156"/>
      <c r="CI891" s="156"/>
      <c r="CJ891" s="156"/>
      <c r="CK891" s="105"/>
      <c r="CL891" s="156"/>
      <c r="CM891" s="156"/>
      <c r="CN891" s="105"/>
    </row>
    <row r="892" ht="9.0" customHeight="1">
      <c r="A892" s="152">
        <f t="shared" si="22"/>
        <v>1</v>
      </c>
      <c r="B892" s="93"/>
      <c r="C892" s="99"/>
      <c r="D892" s="159"/>
      <c r="E892" s="160"/>
      <c r="F892" s="155"/>
      <c r="G892" s="105"/>
      <c r="H892" s="105"/>
      <c r="I892" s="156"/>
      <c r="J892" s="156"/>
      <c r="K892" s="156"/>
      <c r="L892" s="156"/>
      <c r="M892" s="156"/>
      <c r="N892" s="156"/>
      <c r="O892" s="156"/>
      <c r="P892" s="156"/>
      <c r="Q892" s="156"/>
      <c r="R892" s="156"/>
      <c r="S892" s="156"/>
      <c r="T892" s="156"/>
      <c r="U892" s="157"/>
      <c r="V892" s="105"/>
      <c r="W892" s="156"/>
      <c r="X892" s="156"/>
      <c r="Y892" s="156"/>
      <c r="Z892" s="156"/>
      <c r="AA892" s="156"/>
      <c r="AB892" s="156"/>
      <c r="AC892" s="156"/>
      <c r="AD892" s="156"/>
      <c r="AE892" s="156"/>
      <c r="AF892" s="156"/>
      <c r="AG892" s="156"/>
      <c r="AH892" s="156"/>
      <c r="AI892" s="157"/>
      <c r="AJ892" s="105"/>
      <c r="AK892" s="105"/>
      <c r="AL892" s="105"/>
      <c r="AM892" s="105"/>
      <c r="AN892" s="157"/>
      <c r="AO892" s="105"/>
      <c r="AP892" s="105"/>
      <c r="AQ892" s="105"/>
      <c r="AR892" s="105"/>
      <c r="AS892" s="105"/>
      <c r="AT892" s="105"/>
      <c r="AU892" s="105"/>
      <c r="AV892" s="105"/>
      <c r="AW892" s="105"/>
      <c r="AX892" s="105"/>
      <c r="AY892" s="105"/>
      <c r="AZ892" s="105"/>
      <c r="BA892" s="105"/>
      <c r="BB892" s="105"/>
      <c r="BC892" s="105"/>
      <c r="BD892" s="105"/>
      <c r="BE892" s="105"/>
      <c r="BF892" s="105"/>
      <c r="BG892" s="105"/>
      <c r="BH892" s="105"/>
      <c r="BI892" s="105"/>
      <c r="BJ892" s="105"/>
      <c r="BK892" s="105"/>
      <c r="BL892" s="105"/>
      <c r="BM892" s="105"/>
      <c r="BN892" s="105"/>
      <c r="BO892" s="105"/>
      <c r="BP892" s="105"/>
      <c r="BQ892" s="105"/>
      <c r="BR892" s="105"/>
      <c r="BS892" s="105"/>
      <c r="BT892" s="105"/>
      <c r="BU892" s="105"/>
      <c r="BV892" s="105"/>
      <c r="BW892" s="105"/>
      <c r="BX892" s="105"/>
      <c r="BY892" s="105"/>
      <c r="BZ892" s="105"/>
      <c r="CA892" s="158"/>
      <c r="CB892" s="158"/>
      <c r="CC892" s="105" t="str">
        <f>IF($C892="","",AI892*$F$2)</f>
        <v/>
      </c>
      <c r="CD892" s="105" t="str">
        <f>IF($C892="","",U893*$F$2)</f>
        <v/>
      </c>
      <c r="CE892" s="158"/>
      <c r="CF892" s="105"/>
      <c r="CG892" s="156"/>
      <c r="CH892" s="156"/>
      <c r="CI892" s="156"/>
      <c r="CJ892" s="156"/>
      <c r="CK892" s="105"/>
      <c r="CL892" s="156"/>
      <c r="CM892" s="156"/>
      <c r="CN892" s="105"/>
    </row>
    <row r="893" ht="9.0" customHeight="1">
      <c r="A893" s="152">
        <f t="shared" si="22"/>
        <v>1</v>
      </c>
      <c r="B893" s="93"/>
      <c r="C893" s="99"/>
      <c r="D893" s="159"/>
      <c r="E893" s="160"/>
      <c r="F893" s="155"/>
      <c r="G893" s="105"/>
      <c r="H893" s="105"/>
      <c r="I893" s="156"/>
      <c r="J893" s="156"/>
      <c r="K893" s="156"/>
      <c r="L893" s="156"/>
      <c r="M893" s="156"/>
      <c r="N893" s="156"/>
      <c r="O893" s="156"/>
      <c r="P893" s="156"/>
      <c r="Q893" s="156"/>
      <c r="R893" s="156"/>
      <c r="S893" s="156"/>
      <c r="T893" s="156"/>
      <c r="U893" s="157"/>
      <c r="V893" s="105"/>
      <c r="W893" s="156"/>
      <c r="X893" s="156"/>
      <c r="Y893" s="156"/>
      <c r="Z893" s="156"/>
      <c r="AA893" s="156"/>
      <c r="AB893" s="156"/>
      <c r="AC893" s="156"/>
      <c r="AD893" s="156"/>
      <c r="AE893" s="156"/>
      <c r="AF893" s="156"/>
      <c r="AG893" s="156"/>
      <c r="AH893" s="156"/>
      <c r="AI893" s="157"/>
      <c r="AJ893" s="105"/>
      <c r="AK893" s="105"/>
      <c r="AL893" s="105"/>
      <c r="AM893" s="105"/>
      <c r="AN893" s="157"/>
      <c r="AO893" s="105"/>
      <c r="AP893" s="105"/>
      <c r="AQ893" s="105"/>
      <c r="AR893" s="105"/>
      <c r="AS893" s="105"/>
      <c r="AT893" s="105"/>
      <c r="AU893" s="105"/>
      <c r="AV893" s="105"/>
      <c r="AW893" s="105"/>
      <c r="AX893" s="105"/>
      <c r="AY893" s="105"/>
      <c r="AZ893" s="105"/>
      <c r="BA893" s="105"/>
      <c r="BB893" s="105"/>
      <c r="BC893" s="105"/>
      <c r="BD893" s="105"/>
      <c r="BE893" s="105"/>
      <c r="BF893" s="105"/>
      <c r="BG893" s="105"/>
      <c r="BH893" s="105"/>
      <c r="BI893" s="105"/>
      <c r="BJ893" s="105"/>
      <c r="BK893" s="105"/>
      <c r="BL893" s="105"/>
      <c r="BM893" s="105"/>
      <c r="BN893" s="105"/>
      <c r="BO893" s="105"/>
      <c r="BP893" s="105"/>
      <c r="BQ893" s="105"/>
      <c r="BR893" s="105"/>
      <c r="BS893" s="105"/>
      <c r="BT893" s="105"/>
      <c r="BU893" s="105"/>
      <c r="BV893" s="105"/>
      <c r="BW893" s="105"/>
      <c r="BX893" s="105"/>
      <c r="BY893" s="105"/>
      <c r="BZ893" s="105"/>
      <c r="CA893" s="158"/>
      <c r="CB893" s="158"/>
      <c r="CC893" s="158"/>
      <c r="CD893" s="158"/>
      <c r="CE893" s="158"/>
      <c r="CF893" s="105"/>
      <c r="CG893" s="156"/>
      <c r="CH893" s="156"/>
      <c r="CI893" s="156"/>
      <c r="CJ893" s="156"/>
      <c r="CK893" s="105"/>
      <c r="CL893" s="156"/>
      <c r="CM893" s="156"/>
      <c r="CN893" s="105"/>
    </row>
    <row r="894" ht="9.0" customHeight="1">
      <c r="A894" s="152">
        <f t="shared" si="22"/>
        <v>0</v>
      </c>
      <c r="B894" s="93"/>
      <c r="C894" s="99"/>
      <c r="D894" s="159"/>
      <c r="E894" s="160"/>
      <c r="F894" s="155"/>
      <c r="G894" s="105"/>
      <c r="H894" s="105"/>
      <c r="I894" s="156"/>
      <c r="J894" s="156"/>
      <c r="K894" s="156"/>
      <c r="L894" s="156"/>
      <c r="M894" s="156"/>
      <c r="N894" s="156"/>
      <c r="O894" s="156"/>
      <c r="P894" s="156"/>
      <c r="Q894" s="156"/>
      <c r="R894" s="156"/>
      <c r="S894" s="156"/>
      <c r="T894" s="156"/>
      <c r="U894" s="157"/>
      <c r="V894" s="105"/>
      <c r="W894" s="156"/>
      <c r="X894" s="156"/>
      <c r="Y894" s="156"/>
      <c r="Z894" s="156"/>
      <c r="AA894" s="156"/>
      <c r="AB894" s="156"/>
      <c r="AC894" s="156"/>
      <c r="AD894" s="156"/>
      <c r="AE894" s="156"/>
      <c r="AF894" s="156"/>
      <c r="AG894" s="156"/>
      <c r="AH894" s="156"/>
      <c r="AI894" s="157"/>
      <c r="AJ894" s="105"/>
      <c r="AK894" s="105"/>
      <c r="AL894" s="105"/>
      <c r="AM894" s="105"/>
      <c r="AN894" s="157"/>
      <c r="AO894" s="105"/>
      <c r="AP894" s="105"/>
      <c r="AQ894" s="105"/>
      <c r="AR894" s="105"/>
      <c r="AS894" s="105"/>
      <c r="AT894" s="105"/>
      <c r="AU894" s="105"/>
      <c r="AV894" s="105"/>
      <c r="AW894" s="105"/>
      <c r="AX894" s="105"/>
      <c r="AY894" s="105"/>
      <c r="AZ894" s="105"/>
      <c r="BA894" s="105"/>
      <c r="BB894" s="105"/>
      <c r="BC894" s="105"/>
      <c r="BD894" s="105"/>
      <c r="BE894" s="105"/>
      <c r="BF894" s="105"/>
      <c r="BG894" s="105"/>
      <c r="BH894" s="105"/>
      <c r="BI894" s="105"/>
      <c r="BJ894" s="105"/>
      <c r="BK894" s="105"/>
      <c r="BL894" s="105"/>
      <c r="BM894" s="105"/>
      <c r="BN894" s="105"/>
      <c r="BO894" s="105"/>
      <c r="BP894" s="105"/>
      <c r="BQ894" s="105"/>
      <c r="BR894" s="105"/>
      <c r="BS894" s="105"/>
      <c r="BT894" s="105"/>
      <c r="BU894" s="105"/>
      <c r="BV894" s="105"/>
      <c r="BW894" s="105"/>
      <c r="BX894" s="105"/>
      <c r="BY894" s="105"/>
      <c r="BZ894" s="105"/>
      <c r="CA894" s="158"/>
      <c r="CB894" s="158"/>
      <c r="CC894" s="105" t="str">
        <f>IF($C894="","",AI894*$F$2)</f>
        <v/>
      </c>
      <c r="CD894" s="105" t="str">
        <f>IF($C894="","",U895*$F$2)</f>
        <v/>
      </c>
      <c r="CE894" s="158"/>
      <c r="CF894" s="105"/>
      <c r="CG894" s="156"/>
      <c r="CH894" s="156"/>
      <c r="CI894" s="156"/>
      <c r="CJ894" s="156"/>
      <c r="CK894" s="105"/>
      <c r="CL894" s="156"/>
      <c r="CM894" s="156"/>
      <c r="CN894" s="105"/>
    </row>
    <row r="895" ht="9.0" customHeight="1">
      <c r="A895" s="152">
        <f t="shared" si="22"/>
        <v>0</v>
      </c>
      <c r="B895" s="93"/>
      <c r="C895" s="99"/>
      <c r="D895" s="159"/>
      <c r="E895" s="160"/>
      <c r="F895" s="155"/>
      <c r="G895" s="105"/>
      <c r="H895" s="105"/>
      <c r="I895" s="156"/>
      <c r="J895" s="156"/>
      <c r="K895" s="156"/>
      <c r="L895" s="156"/>
      <c r="M895" s="156"/>
      <c r="N895" s="156"/>
      <c r="O895" s="156"/>
      <c r="P895" s="156"/>
      <c r="Q895" s="156"/>
      <c r="R895" s="156"/>
      <c r="S895" s="156"/>
      <c r="T895" s="156"/>
      <c r="U895" s="157"/>
      <c r="V895" s="105"/>
      <c r="W895" s="156"/>
      <c r="X895" s="156"/>
      <c r="Y895" s="156"/>
      <c r="Z895" s="156"/>
      <c r="AA895" s="156"/>
      <c r="AB895" s="156"/>
      <c r="AC895" s="156"/>
      <c r="AD895" s="156"/>
      <c r="AE895" s="156"/>
      <c r="AF895" s="156"/>
      <c r="AG895" s="156"/>
      <c r="AH895" s="156"/>
      <c r="AI895" s="157"/>
      <c r="AJ895" s="105"/>
      <c r="AK895" s="105"/>
      <c r="AL895" s="105"/>
      <c r="AM895" s="105"/>
      <c r="AN895" s="157"/>
      <c r="AO895" s="105"/>
      <c r="AP895" s="105"/>
      <c r="AQ895" s="105"/>
      <c r="AR895" s="105"/>
      <c r="AS895" s="105"/>
      <c r="AT895" s="105"/>
      <c r="AU895" s="105"/>
      <c r="AV895" s="105"/>
      <c r="AW895" s="105"/>
      <c r="AX895" s="105"/>
      <c r="AY895" s="105"/>
      <c r="AZ895" s="105"/>
      <c r="BA895" s="105"/>
      <c r="BB895" s="105"/>
      <c r="BC895" s="105"/>
      <c r="BD895" s="105"/>
      <c r="BE895" s="105"/>
      <c r="BF895" s="105"/>
      <c r="BG895" s="105"/>
      <c r="BH895" s="105"/>
      <c r="BI895" s="105"/>
      <c r="BJ895" s="105"/>
      <c r="BK895" s="105"/>
      <c r="BL895" s="105"/>
      <c r="BM895" s="105"/>
      <c r="BN895" s="105"/>
      <c r="BO895" s="105"/>
      <c r="BP895" s="105"/>
      <c r="BQ895" s="105"/>
      <c r="BR895" s="105"/>
      <c r="BS895" s="105"/>
      <c r="BT895" s="105"/>
      <c r="BU895" s="105"/>
      <c r="BV895" s="105"/>
      <c r="BW895" s="105"/>
      <c r="BX895" s="105"/>
      <c r="BY895" s="105"/>
      <c r="BZ895" s="105"/>
      <c r="CA895" s="158"/>
      <c r="CB895" s="158"/>
      <c r="CC895" s="158"/>
      <c r="CD895" s="158"/>
      <c r="CE895" s="158"/>
      <c r="CF895" s="105"/>
      <c r="CG895" s="156"/>
      <c r="CH895" s="156"/>
      <c r="CI895" s="156"/>
      <c r="CJ895" s="156"/>
      <c r="CK895" s="105"/>
      <c r="CL895" s="156"/>
      <c r="CM895" s="156"/>
      <c r="CN895" s="105"/>
    </row>
    <row r="896" ht="9.0" customHeight="1">
      <c r="A896" s="152">
        <f t="shared" si="22"/>
        <v>1</v>
      </c>
      <c r="B896" s="93"/>
      <c r="C896" s="99"/>
      <c r="D896" s="159"/>
      <c r="E896" s="160"/>
      <c r="F896" s="155"/>
      <c r="G896" s="105"/>
      <c r="H896" s="105"/>
      <c r="I896" s="156"/>
      <c r="J896" s="156"/>
      <c r="K896" s="156"/>
      <c r="L896" s="156"/>
      <c r="M896" s="156"/>
      <c r="N896" s="156"/>
      <c r="O896" s="156"/>
      <c r="P896" s="156"/>
      <c r="Q896" s="156"/>
      <c r="R896" s="156"/>
      <c r="S896" s="156"/>
      <c r="T896" s="156"/>
      <c r="U896" s="157"/>
      <c r="V896" s="105"/>
      <c r="W896" s="156"/>
      <c r="X896" s="156"/>
      <c r="Y896" s="156"/>
      <c r="Z896" s="156"/>
      <c r="AA896" s="156"/>
      <c r="AB896" s="156"/>
      <c r="AC896" s="156"/>
      <c r="AD896" s="156"/>
      <c r="AE896" s="156"/>
      <c r="AF896" s="156"/>
      <c r="AG896" s="156"/>
      <c r="AH896" s="156"/>
      <c r="AI896" s="157"/>
      <c r="AJ896" s="105"/>
      <c r="AK896" s="105"/>
      <c r="AL896" s="105"/>
      <c r="AM896" s="105"/>
      <c r="AN896" s="157"/>
      <c r="AO896" s="105"/>
      <c r="AP896" s="105"/>
      <c r="AQ896" s="105"/>
      <c r="AR896" s="105"/>
      <c r="AS896" s="105"/>
      <c r="AT896" s="105"/>
      <c r="AU896" s="105"/>
      <c r="AV896" s="105"/>
      <c r="AW896" s="105"/>
      <c r="AX896" s="105"/>
      <c r="AY896" s="105"/>
      <c r="AZ896" s="105"/>
      <c r="BA896" s="105"/>
      <c r="BB896" s="105"/>
      <c r="BC896" s="105"/>
      <c r="BD896" s="105"/>
      <c r="BE896" s="105"/>
      <c r="BF896" s="105"/>
      <c r="BG896" s="105"/>
      <c r="BH896" s="105"/>
      <c r="BI896" s="105"/>
      <c r="BJ896" s="105"/>
      <c r="BK896" s="105"/>
      <c r="BL896" s="105"/>
      <c r="BM896" s="105"/>
      <c r="BN896" s="105"/>
      <c r="BO896" s="105"/>
      <c r="BP896" s="105"/>
      <c r="BQ896" s="105"/>
      <c r="BR896" s="105"/>
      <c r="BS896" s="105"/>
      <c r="BT896" s="105"/>
      <c r="BU896" s="105"/>
      <c r="BV896" s="105"/>
      <c r="BW896" s="105"/>
      <c r="BX896" s="105"/>
      <c r="BY896" s="105"/>
      <c r="BZ896" s="105"/>
      <c r="CA896" s="158"/>
      <c r="CB896" s="158"/>
      <c r="CC896" s="105" t="str">
        <f>IF($C896="","",AI896*$F$2)</f>
        <v/>
      </c>
      <c r="CD896" s="105" t="str">
        <f>IF($C896="","",U897*$F$2)</f>
        <v/>
      </c>
      <c r="CE896" s="158"/>
      <c r="CF896" s="105"/>
      <c r="CG896" s="156"/>
      <c r="CH896" s="156"/>
      <c r="CI896" s="156"/>
      <c r="CJ896" s="156"/>
      <c r="CK896" s="105"/>
      <c r="CL896" s="156"/>
      <c r="CM896" s="156"/>
      <c r="CN896" s="105"/>
    </row>
    <row r="897" ht="9.0" customHeight="1">
      <c r="A897" s="152">
        <f t="shared" si="22"/>
        <v>1</v>
      </c>
      <c r="B897" s="93"/>
      <c r="C897" s="99"/>
      <c r="D897" s="159"/>
      <c r="E897" s="160"/>
      <c r="F897" s="155"/>
      <c r="G897" s="105"/>
      <c r="H897" s="105"/>
      <c r="I897" s="156"/>
      <c r="J897" s="156"/>
      <c r="K897" s="156"/>
      <c r="L897" s="156"/>
      <c r="M897" s="156"/>
      <c r="N897" s="156"/>
      <c r="O897" s="156"/>
      <c r="P897" s="156"/>
      <c r="Q897" s="156"/>
      <c r="R897" s="156"/>
      <c r="S897" s="156"/>
      <c r="T897" s="156"/>
      <c r="U897" s="157"/>
      <c r="V897" s="105"/>
      <c r="W897" s="156"/>
      <c r="X897" s="156"/>
      <c r="Y897" s="156"/>
      <c r="Z897" s="156"/>
      <c r="AA897" s="156"/>
      <c r="AB897" s="156"/>
      <c r="AC897" s="156"/>
      <c r="AD897" s="156"/>
      <c r="AE897" s="156"/>
      <c r="AF897" s="156"/>
      <c r="AG897" s="156"/>
      <c r="AH897" s="156"/>
      <c r="AI897" s="157"/>
      <c r="AJ897" s="105"/>
      <c r="AK897" s="105"/>
      <c r="AL897" s="105"/>
      <c r="AM897" s="105"/>
      <c r="AN897" s="157"/>
      <c r="AO897" s="105"/>
      <c r="AP897" s="105"/>
      <c r="AQ897" s="105"/>
      <c r="AR897" s="105"/>
      <c r="AS897" s="105"/>
      <c r="AT897" s="105"/>
      <c r="AU897" s="105"/>
      <c r="AV897" s="105"/>
      <c r="AW897" s="105"/>
      <c r="AX897" s="105"/>
      <c r="AY897" s="105"/>
      <c r="AZ897" s="105"/>
      <c r="BA897" s="105"/>
      <c r="BB897" s="105"/>
      <c r="BC897" s="105"/>
      <c r="BD897" s="105"/>
      <c r="BE897" s="105"/>
      <c r="BF897" s="105"/>
      <c r="BG897" s="105"/>
      <c r="BH897" s="105"/>
      <c r="BI897" s="105"/>
      <c r="BJ897" s="105"/>
      <c r="BK897" s="105"/>
      <c r="BL897" s="105"/>
      <c r="BM897" s="105"/>
      <c r="BN897" s="105"/>
      <c r="BO897" s="105"/>
      <c r="BP897" s="105"/>
      <c r="BQ897" s="105"/>
      <c r="BR897" s="105"/>
      <c r="BS897" s="105"/>
      <c r="BT897" s="105"/>
      <c r="BU897" s="105"/>
      <c r="BV897" s="105"/>
      <c r="BW897" s="105"/>
      <c r="BX897" s="105"/>
      <c r="BY897" s="105"/>
      <c r="BZ897" s="105"/>
      <c r="CA897" s="158"/>
      <c r="CB897" s="158"/>
      <c r="CC897" s="158"/>
      <c r="CD897" s="158"/>
      <c r="CE897" s="158"/>
      <c r="CF897" s="105"/>
      <c r="CG897" s="156"/>
      <c r="CH897" s="156"/>
      <c r="CI897" s="156"/>
      <c r="CJ897" s="156"/>
      <c r="CK897" s="105"/>
      <c r="CL897" s="156"/>
      <c r="CM897" s="156"/>
      <c r="CN897" s="105"/>
    </row>
    <row r="898" ht="9.0" customHeight="1">
      <c r="A898" s="152">
        <f t="shared" si="22"/>
        <v>0</v>
      </c>
      <c r="B898" s="93"/>
      <c r="C898" s="99"/>
      <c r="D898" s="159"/>
      <c r="E898" s="160"/>
      <c r="F898" s="155"/>
      <c r="G898" s="105"/>
      <c r="H898" s="105"/>
      <c r="I898" s="156"/>
      <c r="J898" s="156"/>
      <c r="K898" s="156"/>
      <c r="L898" s="156"/>
      <c r="M898" s="156"/>
      <c r="N898" s="156"/>
      <c r="O898" s="156"/>
      <c r="P898" s="156"/>
      <c r="Q898" s="156"/>
      <c r="R898" s="156"/>
      <c r="S898" s="156"/>
      <c r="T898" s="156"/>
      <c r="U898" s="157"/>
      <c r="V898" s="105"/>
      <c r="W898" s="156"/>
      <c r="X898" s="156"/>
      <c r="Y898" s="156"/>
      <c r="Z898" s="156"/>
      <c r="AA898" s="156"/>
      <c r="AB898" s="156"/>
      <c r="AC898" s="156"/>
      <c r="AD898" s="156"/>
      <c r="AE898" s="156"/>
      <c r="AF898" s="156"/>
      <c r="AG898" s="156"/>
      <c r="AH898" s="156"/>
      <c r="AI898" s="157"/>
      <c r="AJ898" s="105"/>
      <c r="AK898" s="105"/>
      <c r="AL898" s="105"/>
      <c r="AM898" s="105"/>
      <c r="AN898" s="157"/>
      <c r="AO898" s="105"/>
      <c r="AP898" s="105"/>
      <c r="AQ898" s="105"/>
      <c r="AR898" s="105"/>
      <c r="AS898" s="105"/>
      <c r="AT898" s="105"/>
      <c r="AU898" s="105"/>
      <c r="AV898" s="105"/>
      <c r="AW898" s="105"/>
      <c r="AX898" s="105"/>
      <c r="AY898" s="105"/>
      <c r="AZ898" s="105"/>
      <c r="BA898" s="105"/>
      <c r="BB898" s="105"/>
      <c r="BC898" s="105"/>
      <c r="BD898" s="105"/>
      <c r="BE898" s="105"/>
      <c r="BF898" s="105"/>
      <c r="BG898" s="105"/>
      <c r="BH898" s="105"/>
      <c r="BI898" s="105"/>
      <c r="BJ898" s="105"/>
      <c r="BK898" s="105"/>
      <c r="BL898" s="105"/>
      <c r="BM898" s="105"/>
      <c r="BN898" s="105"/>
      <c r="BO898" s="105"/>
      <c r="BP898" s="105"/>
      <c r="BQ898" s="105"/>
      <c r="BR898" s="105"/>
      <c r="BS898" s="105"/>
      <c r="BT898" s="105"/>
      <c r="BU898" s="105"/>
      <c r="BV898" s="105"/>
      <c r="BW898" s="105"/>
      <c r="BX898" s="105"/>
      <c r="BY898" s="105"/>
      <c r="BZ898" s="105"/>
      <c r="CA898" s="158"/>
      <c r="CB898" s="158"/>
      <c r="CC898" s="105" t="str">
        <f>IF($C898="","",AI898*$F$2)</f>
        <v/>
      </c>
      <c r="CD898" s="105" t="str">
        <f>IF($C898="","",U899*$F$2)</f>
        <v/>
      </c>
      <c r="CE898" s="158"/>
      <c r="CF898" s="105"/>
      <c r="CG898" s="156"/>
      <c r="CH898" s="156"/>
      <c r="CI898" s="156"/>
      <c r="CJ898" s="156"/>
      <c r="CK898" s="105"/>
      <c r="CL898" s="156"/>
      <c r="CM898" s="156"/>
      <c r="CN898" s="105"/>
    </row>
    <row r="899" ht="9.0" customHeight="1">
      <c r="A899" s="152">
        <f t="shared" si="22"/>
        <v>0</v>
      </c>
      <c r="B899" s="93"/>
      <c r="C899" s="99"/>
      <c r="D899" s="159"/>
      <c r="E899" s="160"/>
      <c r="F899" s="155"/>
      <c r="G899" s="105"/>
      <c r="H899" s="105"/>
      <c r="I899" s="156"/>
      <c r="J899" s="156"/>
      <c r="K899" s="156"/>
      <c r="L899" s="156"/>
      <c r="M899" s="156"/>
      <c r="N899" s="156"/>
      <c r="O899" s="156"/>
      <c r="P899" s="156"/>
      <c r="Q899" s="156"/>
      <c r="R899" s="156"/>
      <c r="S899" s="156"/>
      <c r="T899" s="156"/>
      <c r="U899" s="157"/>
      <c r="V899" s="105"/>
      <c r="W899" s="156"/>
      <c r="X899" s="156"/>
      <c r="Y899" s="156"/>
      <c r="Z899" s="156"/>
      <c r="AA899" s="156"/>
      <c r="AB899" s="156"/>
      <c r="AC899" s="156"/>
      <c r="AD899" s="156"/>
      <c r="AE899" s="156"/>
      <c r="AF899" s="156"/>
      <c r="AG899" s="156"/>
      <c r="AH899" s="156"/>
      <c r="AI899" s="157"/>
      <c r="AJ899" s="105"/>
      <c r="AK899" s="105"/>
      <c r="AL899" s="105"/>
      <c r="AM899" s="105"/>
      <c r="AN899" s="157"/>
      <c r="AO899" s="105"/>
      <c r="AP899" s="105"/>
      <c r="AQ899" s="105"/>
      <c r="AR899" s="105"/>
      <c r="AS899" s="105"/>
      <c r="AT899" s="105"/>
      <c r="AU899" s="105"/>
      <c r="AV899" s="105"/>
      <c r="AW899" s="105"/>
      <c r="AX899" s="105"/>
      <c r="AY899" s="105"/>
      <c r="AZ899" s="105"/>
      <c r="BA899" s="105"/>
      <c r="BB899" s="105"/>
      <c r="BC899" s="105"/>
      <c r="BD899" s="105"/>
      <c r="BE899" s="105"/>
      <c r="BF899" s="105"/>
      <c r="BG899" s="105"/>
      <c r="BH899" s="105"/>
      <c r="BI899" s="105"/>
      <c r="BJ899" s="105"/>
      <c r="BK899" s="105"/>
      <c r="BL899" s="105"/>
      <c r="BM899" s="105"/>
      <c r="BN899" s="105"/>
      <c r="BO899" s="105"/>
      <c r="BP899" s="105"/>
      <c r="BQ899" s="105"/>
      <c r="BR899" s="105"/>
      <c r="BS899" s="105"/>
      <c r="BT899" s="105"/>
      <c r="BU899" s="105"/>
      <c r="BV899" s="105"/>
      <c r="BW899" s="105"/>
      <c r="BX899" s="105"/>
      <c r="BY899" s="105"/>
      <c r="BZ899" s="105"/>
      <c r="CA899" s="158"/>
      <c r="CB899" s="158"/>
      <c r="CC899" s="158"/>
      <c r="CD899" s="158"/>
      <c r="CE899" s="158"/>
      <c r="CF899" s="105"/>
      <c r="CG899" s="156"/>
      <c r="CH899" s="156"/>
      <c r="CI899" s="156"/>
      <c r="CJ899" s="156"/>
      <c r="CK899" s="105"/>
      <c r="CL899" s="156"/>
      <c r="CM899" s="156"/>
      <c r="CN899" s="105"/>
    </row>
    <row r="900" ht="9.0" customHeight="1">
      <c r="A900" s="152">
        <f t="shared" si="22"/>
        <v>1</v>
      </c>
      <c r="B900" s="93"/>
      <c r="C900" s="99"/>
      <c r="D900" s="159"/>
      <c r="E900" s="160"/>
      <c r="F900" s="155"/>
      <c r="G900" s="105"/>
      <c r="H900" s="105"/>
      <c r="I900" s="156"/>
      <c r="J900" s="156"/>
      <c r="K900" s="156"/>
      <c r="L900" s="156"/>
      <c r="M900" s="156"/>
      <c r="N900" s="156"/>
      <c r="O900" s="156"/>
      <c r="P900" s="156"/>
      <c r="Q900" s="156"/>
      <c r="R900" s="156"/>
      <c r="S900" s="156"/>
      <c r="T900" s="156"/>
      <c r="U900" s="157"/>
      <c r="V900" s="105"/>
      <c r="W900" s="156"/>
      <c r="X900" s="156"/>
      <c r="Y900" s="156"/>
      <c r="Z900" s="156"/>
      <c r="AA900" s="156"/>
      <c r="AB900" s="156"/>
      <c r="AC900" s="156"/>
      <c r="AD900" s="156"/>
      <c r="AE900" s="156"/>
      <c r="AF900" s="156"/>
      <c r="AG900" s="156"/>
      <c r="AH900" s="156"/>
      <c r="AI900" s="157"/>
      <c r="AJ900" s="105"/>
      <c r="AK900" s="105"/>
      <c r="AL900" s="105"/>
      <c r="AM900" s="105"/>
      <c r="AN900" s="157"/>
      <c r="AO900" s="105"/>
      <c r="AP900" s="105"/>
      <c r="AQ900" s="105"/>
      <c r="AR900" s="105"/>
      <c r="AS900" s="105"/>
      <c r="AT900" s="105"/>
      <c r="AU900" s="105"/>
      <c r="AV900" s="105"/>
      <c r="AW900" s="105"/>
      <c r="AX900" s="105"/>
      <c r="AY900" s="105"/>
      <c r="AZ900" s="105"/>
      <c r="BA900" s="105"/>
      <c r="BB900" s="105"/>
      <c r="BC900" s="105"/>
      <c r="BD900" s="105"/>
      <c r="BE900" s="105"/>
      <c r="BF900" s="105"/>
      <c r="BG900" s="105"/>
      <c r="BH900" s="105"/>
      <c r="BI900" s="105"/>
      <c r="BJ900" s="105"/>
      <c r="BK900" s="105"/>
      <c r="BL900" s="105"/>
      <c r="BM900" s="105"/>
      <c r="BN900" s="105"/>
      <c r="BO900" s="105"/>
      <c r="BP900" s="105"/>
      <c r="BQ900" s="105"/>
      <c r="BR900" s="105"/>
      <c r="BS900" s="105"/>
      <c r="BT900" s="105"/>
      <c r="BU900" s="105"/>
      <c r="BV900" s="105"/>
      <c r="BW900" s="105"/>
      <c r="BX900" s="105"/>
      <c r="BY900" s="105"/>
      <c r="BZ900" s="105"/>
      <c r="CA900" s="158"/>
      <c r="CB900" s="158"/>
      <c r="CC900" s="105" t="str">
        <f>IF($C900="","",AI900*$F$2)</f>
        <v/>
      </c>
      <c r="CD900" s="105" t="str">
        <f>IF($C900="","",U901*$F$2)</f>
        <v/>
      </c>
      <c r="CE900" s="158"/>
      <c r="CF900" s="105"/>
      <c r="CG900" s="156"/>
      <c r="CH900" s="156"/>
      <c r="CI900" s="156"/>
      <c r="CJ900" s="156"/>
      <c r="CK900" s="105"/>
      <c r="CL900" s="156"/>
      <c r="CM900" s="156"/>
      <c r="CN900" s="105"/>
    </row>
    <row r="901" ht="9.0" customHeight="1">
      <c r="A901" s="152">
        <f t="shared" si="22"/>
        <v>1</v>
      </c>
      <c r="B901" s="93"/>
      <c r="C901" s="99"/>
      <c r="D901" s="159"/>
      <c r="E901" s="160"/>
      <c r="F901" s="155"/>
      <c r="G901" s="105"/>
      <c r="H901" s="105"/>
      <c r="I901" s="156"/>
      <c r="J901" s="156"/>
      <c r="K901" s="156"/>
      <c r="L901" s="156"/>
      <c r="M901" s="156"/>
      <c r="N901" s="156"/>
      <c r="O901" s="156"/>
      <c r="P901" s="156"/>
      <c r="Q901" s="156"/>
      <c r="R901" s="156"/>
      <c r="S901" s="156"/>
      <c r="T901" s="156"/>
      <c r="U901" s="157"/>
      <c r="V901" s="105"/>
      <c r="W901" s="156"/>
      <c r="X901" s="156"/>
      <c r="Y901" s="156"/>
      <c r="Z901" s="156"/>
      <c r="AA901" s="156"/>
      <c r="AB901" s="156"/>
      <c r="AC901" s="156"/>
      <c r="AD901" s="156"/>
      <c r="AE901" s="156"/>
      <c r="AF901" s="156"/>
      <c r="AG901" s="156"/>
      <c r="AH901" s="156"/>
      <c r="AI901" s="157"/>
      <c r="AJ901" s="105"/>
      <c r="AK901" s="105"/>
      <c r="AL901" s="105"/>
      <c r="AM901" s="105"/>
      <c r="AN901" s="157"/>
      <c r="AO901" s="105"/>
      <c r="AP901" s="105"/>
      <c r="AQ901" s="105"/>
      <c r="AR901" s="105"/>
      <c r="AS901" s="105"/>
      <c r="AT901" s="105"/>
      <c r="AU901" s="105"/>
      <c r="AV901" s="105"/>
      <c r="AW901" s="105"/>
      <c r="AX901" s="105"/>
      <c r="AY901" s="105"/>
      <c r="AZ901" s="105"/>
      <c r="BA901" s="105"/>
      <c r="BB901" s="105"/>
      <c r="BC901" s="105"/>
      <c r="BD901" s="105"/>
      <c r="BE901" s="105"/>
      <c r="BF901" s="105"/>
      <c r="BG901" s="105"/>
      <c r="BH901" s="105"/>
      <c r="BI901" s="105"/>
      <c r="BJ901" s="105"/>
      <c r="BK901" s="105"/>
      <c r="BL901" s="105"/>
      <c r="BM901" s="105"/>
      <c r="BN901" s="105"/>
      <c r="BO901" s="105"/>
      <c r="BP901" s="105"/>
      <c r="BQ901" s="105"/>
      <c r="BR901" s="105"/>
      <c r="BS901" s="105"/>
      <c r="BT901" s="105"/>
      <c r="BU901" s="105"/>
      <c r="BV901" s="105"/>
      <c r="BW901" s="105"/>
      <c r="BX901" s="105"/>
      <c r="BY901" s="105"/>
      <c r="BZ901" s="105"/>
      <c r="CA901" s="158"/>
      <c r="CB901" s="158"/>
      <c r="CC901" s="158"/>
      <c r="CD901" s="158"/>
      <c r="CE901" s="158"/>
      <c r="CF901" s="105"/>
      <c r="CG901" s="156"/>
      <c r="CH901" s="156"/>
      <c r="CI901" s="156"/>
      <c r="CJ901" s="156"/>
      <c r="CK901" s="105"/>
      <c r="CL901" s="156"/>
      <c r="CM901" s="156"/>
      <c r="CN901" s="105"/>
    </row>
    <row r="902" ht="9.0" customHeight="1">
      <c r="A902" s="152">
        <f t="shared" si="22"/>
        <v>0</v>
      </c>
      <c r="B902" s="93"/>
      <c r="C902" s="99"/>
      <c r="D902" s="159"/>
      <c r="E902" s="160"/>
      <c r="F902" s="155"/>
      <c r="G902" s="105"/>
      <c r="H902" s="105"/>
      <c r="I902" s="156"/>
      <c r="J902" s="156"/>
      <c r="K902" s="156"/>
      <c r="L902" s="156"/>
      <c r="M902" s="156"/>
      <c r="N902" s="156"/>
      <c r="O902" s="156"/>
      <c r="P902" s="156"/>
      <c r="Q902" s="156"/>
      <c r="R902" s="156"/>
      <c r="S902" s="156"/>
      <c r="T902" s="156"/>
      <c r="U902" s="157"/>
      <c r="V902" s="105"/>
      <c r="W902" s="156"/>
      <c r="X902" s="156"/>
      <c r="Y902" s="156"/>
      <c r="Z902" s="156"/>
      <c r="AA902" s="156"/>
      <c r="AB902" s="156"/>
      <c r="AC902" s="156"/>
      <c r="AD902" s="156"/>
      <c r="AE902" s="156"/>
      <c r="AF902" s="156"/>
      <c r="AG902" s="156"/>
      <c r="AH902" s="156"/>
      <c r="AI902" s="157"/>
      <c r="AJ902" s="105"/>
      <c r="AK902" s="105"/>
      <c r="AL902" s="105"/>
      <c r="AM902" s="105"/>
      <c r="AN902" s="157"/>
      <c r="AO902" s="105"/>
      <c r="AP902" s="105"/>
      <c r="AQ902" s="105"/>
      <c r="AR902" s="105"/>
      <c r="AS902" s="105"/>
      <c r="AT902" s="105"/>
      <c r="AU902" s="105"/>
      <c r="AV902" s="105"/>
      <c r="AW902" s="105"/>
      <c r="AX902" s="105"/>
      <c r="AY902" s="105"/>
      <c r="AZ902" s="105"/>
      <c r="BA902" s="105"/>
      <c r="BB902" s="105"/>
      <c r="BC902" s="105"/>
      <c r="BD902" s="105"/>
      <c r="BE902" s="105"/>
      <c r="BF902" s="105"/>
      <c r="BG902" s="105"/>
      <c r="BH902" s="105"/>
      <c r="BI902" s="105"/>
      <c r="BJ902" s="105"/>
      <c r="BK902" s="105"/>
      <c r="BL902" s="105"/>
      <c r="BM902" s="105"/>
      <c r="BN902" s="105"/>
      <c r="BO902" s="105"/>
      <c r="BP902" s="105"/>
      <c r="BQ902" s="105"/>
      <c r="BR902" s="105"/>
      <c r="BS902" s="105"/>
      <c r="BT902" s="105"/>
      <c r="BU902" s="105"/>
      <c r="BV902" s="105"/>
      <c r="BW902" s="105"/>
      <c r="BX902" s="105"/>
      <c r="BY902" s="105"/>
      <c r="BZ902" s="105"/>
      <c r="CA902" s="158"/>
      <c r="CB902" s="158"/>
      <c r="CC902" s="105" t="str">
        <f>IF($C902="","",AI902*$F$2)</f>
        <v/>
      </c>
      <c r="CD902" s="105" t="str">
        <f>IF($C902="","",U903*$F$2)</f>
        <v/>
      </c>
      <c r="CE902" s="158"/>
      <c r="CF902" s="105"/>
      <c r="CG902" s="156"/>
      <c r="CH902" s="156"/>
      <c r="CI902" s="156"/>
      <c r="CJ902" s="156"/>
      <c r="CK902" s="105"/>
      <c r="CL902" s="156"/>
      <c r="CM902" s="156"/>
      <c r="CN902" s="105"/>
    </row>
    <row r="903" ht="9.0" customHeight="1">
      <c r="A903" s="152">
        <f t="shared" si="22"/>
        <v>0</v>
      </c>
      <c r="B903" s="93"/>
      <c r="C903" s="99"/>
      <c r="D903" s="159"/>
      <c r="E903" s="160"/>
      <c r="F903" s="155"/>
      <c r="G903" s="105"/>
      <c r="H903" s="105"/>
      <c r="I903" s="156"/>
      <c r="J903" s="156"/>
      <c r="K903" s="156"/>
      <c r="L903" s="156"/>
      <c r="M903" s="156"/>
      <c r="N903" s="156"/>
      <c r="O903" s="156"/>
      <c r="P903" s="156"/>
      <c r="Q903" s="156"/>
      <c r="R903" s="156"/>
      <c r="S903" s="156"/>
      <c r="T903" s="156"/>
      <c r="U903" s="157"/>
      <c r="V903" s="105"/>
      <c r="W903" s="156"/>
      <c r="X903" s="156"/>
      <c r="Y903" s="156"/>
      <c r="Z903" s="156"/>
      <c r="AA903" s="156"/>
      <c r="AB903" s="156"/>
      <c r="AC903" s="156"/>
      <c r="AD903" s="156"/>
      <c r="AE903" s="156"/>
      <c r="AF903" s="156"/>
      <c r="AG903" s="156"/>
      <c r="AH903" s="156"/>
      <c r="AI903" s="157"/>
      <c r="AJ903" s="105"/>
      <c r="AK903" s="105"/>
      <c r="AL903" s="105"/>
      <c r="AM903" s="105"/>
      <c r="AN903" s="157"/>
      <c r="AO903" s="105"/>
      <c r="AP903" s="105"/>
      <c r="AQ903" s="105"/>
      <c r="AR903" s="105"/>
      <c r="AS903" s="105"/>
      <c r="AT903" s="105"/>
      <c r="AU903" s="105"/>
      <c r="AV903" s="105"/>
      <c r="AW903" s="105"/>
      <c r="AX903" s="105"/>
      <c r="AY903" s="105"/>
      <c r="AZ903" s="105"/>
      <c r="BA903" s="105"/>
      <c r="BB903" s="105"/>
      <c r="BC903" s="105"/>
      <c r="BD903" s="105"/>
      <c r="BE903" s="105"/>
      <c r="BF903" s="105"/>
      <c r="BG903" s="105"/>
      <c r="BH903" s="105"/>
      <c r="BI903" s="105"/>
      <c r="BJ903" s="105"/>
      <c r="BK903" s="105"/>
      <c r="BL903" s="105"/>
      <c r="BM903" s="105"/>
      <c r="BN903" s="105"/>
      <c r="BO903" s="105"/>
      <c r="BP903" s="105"/>
      <c r="BQ903" s="105"/>
      <c r="BR903" s="105"/>
      <c r="BS903" s="105"/>
      <c r="BT903" s="105"/>
      <c r="BU903" s="105"/>
      <c r="BV903" s="105"/>
      <c r="BW903" s="105"/>
      <c r="BX903" s="105"/>
      <c r="BY903" s="105"/>
      <c r="BZ903" s="105"/>
      <c r="CA903" s="158"/>
      <c r="CB903" s="158"/>
      <c r="CC903" s="158"/>
      <c r="CD903" s="158"/>
      <c r="CE903" s="158"/>
      <c r="CF903" s="105"/>
      <c r="CG903" s="156"/>
      <c r="CH903" s="156"/>
      <c r="CI903" s="156"/>
      <c r="CJ903" s="156"/>
      <c r="CK903" s="105"/>
      <c r="CL903" s="156"/>
      <c r="CM903" s="156"/>
      <c r="CN903" s="105"/>
    </row>
    <row r="904" ht="9.0" customHeight="1">
      <c r="A904" s="152">
        <f t="shared" si="22"/>
        <v>1</v>
      </c>
      <c r="B904" s="93"/>
      <c r="C904" s="99"/>
      <c r="D904" s="159"/>
      <c r="E904" s="160"/>
      <c r="F904" s="155"/>
      <c r="G904" s="105"/>
      <c r="H904" s="105"/>
      <c r="I904" s="156"/>
      <c r="J904" s="156"/>
      <c r="K904" s="156"/>
      <c r="L904" s="156"/>
      <c r="M904" s="156"/>
      <c r="N904" s="156"/>
      <c r="O904" s="156"/>
      <c r="P904" s="156"/>
      <c r="Q904" s="156"/>
      <c r="R904" s="156"/>
      <c r="S904" s="156"/>
      <c r="T904" s="156"/>
      <c r="U904" s="157"/>
      <c r="V904" s="105"/>
      <c r="W904" s="156"/>
      <c r="X904" s="156"/>
      <c r="Y904" s="156"/>
      <c r="Z904" s="156"/>
      <c r="AA904" s="156"/>
      <c r="AB904" s="156"/>
      <c r="AC904" s="156"/>
      <c r="AD904" s="156"/>
      <c r="AE904" s="156"/>
      <c r="AF904" s="156"/>
      <c r="AG904" s="156"/>
      <c r="AH904" s="156"/>
      <c r="AI904" s="157"/>
      <c r="AJ904" s="105"/>
      <c r="AK904" s="105"/>
      <c r="AL904" s="105"/>
      <c r="AM904" s="105"/>
      <c r="AN904" s="157"/>
      <c r="AO904" s="105"/>
      <c r="AP904" s="105"/>
      <c r="AQ904" s="105"/>
      <c r="AR904" s="105"/>
      <c r="AS904" s="105"/>
      <c r="AT904" s="105"/>
      <c r="AU904" s="105"/>
      <c r="AV904" s="105"/>
      <c r="AW904" s="105"/>
      <c r="AX904" s="105"/>
      <c r="AY904" s="105"/>
      <c r="AZ904" s="105"/>
      <c r="BA904" s="105"/>
      <c r="BB904" s="105"/>
      <c r="BC904" s="105"/>
      <c r="BD904" s="105"/>
      <c r="BE904" s="105"/>
      <c r="BF904" s="105"/>
      <c r="BG904" s="105"/>
      <c r="BH904" s="105"/>
      <c r="BI904" s="105"/>
      <c r="BJ904" s="105"/>
      <c r="BK904" s="105"/>
      <c r="BL904" s="105"/>
      <c r="BM904" s="105"/>
      <c r="BN904" s="105"/>
      <c r="BO904" s="105"/>
      <c r="BP904" s="105"/>
      <c r="BQ904" s="105"/>
      <c r="BR904" s="105"/>
      <c r="BS904" s="105"/>
      <c r="BT904" s="105"/>
      <c r="BU904" s="105"/>
      <c r="BV904" s="105"/>
      <c r="BW904" s="105"/>
      <c r="BX904" s="105"/>
      <c r="BY904" s="105"/>
      <c r="BZ904" s="105"/>
      <c r="CA904" s="158"/>
      <c r="CB904" s="158"/>
      <c r="CC904" s="105" t="str">
        <f>IF($C904="","",AI904*$F$2)</f>
        <v/>
      </c>
      <c r="CD904" s="105" t="str">
        <f>IF($C904="","",U905*$F$2)</f>
        <v/>
      </c>
      <c r="CE904" s="158"/>
      <c r="CF904" s="105"/>
      <c r="CG904" s="156"/>
      <c r="CH904" s="156"/>
      <c r="CI904" s="156"/>
      <c r="CJ904" s="156"/>
      <c r="CK904" s="105"/>
      <c r="CL904" s="156"/>
      <c r="CM904" s="156"/>
      <c r="CN904" s="105"/>
    </row>
    <row r="905" ht="9.0" customHeight="1">
      <c r="A905" s="152">
        <f t="shared" si="22"/>
        <v>1</v>
      </c>
      <c r="B905" s="93"/>
      <c r="C905" s="99"/>
      <c r="D905" s="159"/>
      <c r="E905" s="160"/>
      <c r="F905" s="155"/>
      <c r="G905" s="105"/>
      <c r="H905" s="105"/>
      <c r="I905" s="156"/>
      <c r="J905" s="156"/>
      <c r="K905" s="156"/>
      <c r="L905" s="156"/>
      <c r="M905" s="156"/>
      <c r="N905" s="156"/>
      <c r="O905" s="156"/>
      <c r="P905" s="156"/>
      <c r="Q905" s="156"/>
      <c r="R905" s="156"/>
      <c r="S905" s="156"/>
      <c r="T905" s="156"/>
      <c r="U905" s="157"/>
      <c r="V905" s="105"/>
      <c r="W905" s="156"/>
      <c r="X905" s="156"/>
      <c r="Y905" s="156"/>
      <c r="Z905" s="156"/>
      <c r="AA905" s="156"/>
      <c r="AB905" s="156"/>
      <c r="AC905" s="156"/>
      <c r="AD905" s="156"/>
      <c r="AE905" s="156"/>
      <c r="AF905" s="156"/>
      <c r="AG905" s="156"/>
      <c r="AH905" s="156"/>
      <c r="AI905" s="157"/>
      <c r="AJ905" s="105"/>
      <c r="AK905" s="105"/>
      <c r="AL905" s="105"/>
      <c r="AM905" s="105"/>
      <c r="AN905" s="157"/>
      <c r="AO905" s="105"/>
      <c r="AP905" s="105"/>
      <c r="AQ905" s="105"/>
      <c r="AR905" s="105"/>
      <c r="AS905" s="105"/>
      <c r="AT905" s="105"/>
      <c r="AU905" s="105"/>
      <c r="AV905" s="105"/>
      <c r="AW905" s="105"/>
      <c r="AX905" s="105"/>
      <c r="AY905" s="105"/>
      <c r="AZ905" s="105"/>
      <c r="BA905" s="105"/>
      <c r="BB905" s="105"/>
      <c r="BC905" s="105"/>
      <c r="BD905" s="105"/>
      <c r="BE905" s="105"/>
      <c r="BF905" s="105"/>
      <c r="BG905" s="105"/>
      <c r="BH905" s="105"/>
      <c r="BI905" s="105"/>
      <c r="BJ905" s="105"/>
      <c r="BK905" s="105"/>
      <c r="BL905" s="105"/>
      <c r="BM905" s="105"/>
      <c r="BN905" s="105"/>
      <c r="BO905" s="105"/>
      <c r="BP905" s="105"/>
      <c r="BQ905" s="105"/>
      <c r="BR905" s="105"/>
      <c r="BS905" s="105"/>
      <c r="BT905" s="105"/>
      <c r="BU905" s="105"/>
      <c r="BV905" s="105"/>
      <c r="BW905" s="105"/>
      <c r="BX905" s="105"/>
      <c r="BY905" s="105"/>
      <c r="BZ905" s="105"/>
      <c r="CA905" s="158"/>
      <c r="CB905" s="158"/>
      <c r="CC905" s="158"/>
      <c r="CD905" s="158"/>
      <c r="CE905" s="158"/>
      <c r="CF905" s="105"/>
      <c r="CG905" s="156"/>
      <c r="CH905" s="156"/>
      <c r="CI905" s="156"/>
      <c r="CJ905" s="156"/>
      <c r="CK905" s="105"/>
      <c r="CL905" s="156"/>
      <c r="CM905" s="156"/>
      <c r="CN905" s="105"/>
    </row>
    <row r="906" ht="9.0" customHeight="1">
      <c r="A906" s="152">
        <f t="shared" si="22"/>
        <v>0</v>
      </c>
      <c r="B906" s="93"/>
      <c r="C906" s="99"/>
      <c r="D906" s="159"/>
      <c r="E906" s="160"/>
      <c r="F906" s="155"/>
      <c r="G906" s="105"/>
      <c r="H906" s="105"/>
      <c r="I906" s="156"/>
      <c r="J906" s="156"/>
      <c r="K906" s="156"/>
      <c r="L906" s="156"/>
      <c r="M906" s="156"/>
      <c r="N906" s="156"/>
      <c r="O906" s="156"/>
      <c r="P906" s="156"/>
      <c r="Q906" s="156"/>
      <c r="R906" s="156"/>
      <c r="S906" s="156"/>
      <c r="T906" s="156"/>
      <c r="U906" s="157"/>
      <c r="V906" s="105"/>
      <c r="W906" s="156"/>
      <c r="X906" s="156"/>
      <c r="Y906" s="156"/>
      <c r="Z906" s="156"/>
      <c r="AA906" s="156"/>
      <c r="AB906" s="156"/>
      <c r="AC906" s="156"/>
      <c r="AD906" s="156"/>
      <c r="AE906" s="156"/>
      <c r="AF906" s="156"/>
      <c r="AG906" s="156"/>
      <c r="AH906" s="156"/>
      <c r="AI906" s="157"/>
      <c r="AJ906" s="105"/>
      <c r="AK906" s="105"/>
      <c r="AL906" s="105"/>
      <c r="AM906" s="105"/>
      <c r="AN906" s="157"/>
      <c r="AO906" s="105"/>
      <c r="AP906" s="105"/>
      <c r="AQ906" s="105"/>
      <c r="AR906" s="105"/>
      <c r="AS906" s="105"/>
      <c r="AT906" s="105"/>
      <c r="AU906" s="105"/>
      <c r="AV906" s="105"/>
      <c r="AW906" s="105"/>
      <c r="AX906" s="105"/>
      <c r="AY906" s="105"/>
      <c r="AZ906" s="105"/>
      <c r="BA906" s="105"/>
      <c r="BB906" s="105"/>
      <c r="BC906" s="105"/>
      <c r="BD906" s="105"/>
      <c r="BE906" s="105"/>
      <c r="BF906" s="105"/>
      <c r="BG906" s="105"/>
      <c r="BH906" s="105"/>
      <c r="BI906" s="105"/>
      <c r="BJ906" s="105"/>
      <c r="BK906" s="105"/>
      <c r="BL906" s="105"/>
      <c r="BM906" s="105"/>
      <c r="BN906" s="105"/>
      <c r="BO906" s="105"/>
      <c r="BP906" s="105"/>
      <c r="BQ906" s="105"/>
      <c r="BR906" s="105"/>
      <c r="BS906" s="105"/>
      <c r="BT906" s="105"/>
      <c r="BU906" s="105"/>
      <c r="BV906" s="105"/>
      <c r="BW906" s="105"/>
      <c r="BX906" s="105"/>
      <c r="BY906" s="105"/>
      <c r="BZ906" s="105"/>
      <c r="CA906" s="158"/>
      <c r="CB906" s="158"/>
      <c r="CC906" s="105" t="str">
        <f>IF($C906="","",AI906*$F$2)</f>
        <v/>
      </c>
      <c r="CD906" s="105" t="str">
        <f>IF($C906="","",U907*$F$2)</f>
        <v/>
      </c>
      <c r="CE906" s="158"/>
      <c r="CF906" s="105"/>
      <c r="CG906" s="156"/>
      <c r="CH906" s="156"/>
      <c r="CI906" s="156"/>
      <c r="CJ906" s="156"/>
      <c r="CK906" s="105"/>
      <c r="CL906" s="156"/>
      <c r="CM906" s="156"/>
      <c r="CN906" s="105"/>
    </row>
    <row r="907" ht="9.0" customHeight="1">
      <c r="A907" s="152">
        <f t="shared" si="22"/>
        <v>0</v>
      </c>
      <c r="B907" s="93"/>
      <c r="C907" s="99"/>
      <c r="D907" s="159"/>
      <c r="E907" s="160"/>
      <c r="F907" s="155"/>
      <c r="G907" s="105"/>
      <c r="H907" s="105"/>
      <c r="I907" s="156"/>
      <c r="J907" s="156"/>
      <c r="K907" s="156"/>
      <c r="L907" s="156"/>
      <c r="M907" s="156"/>
      <c r="N907" s="156"/>
      <c r="O907" s="156"/>
      <c r="P907" s="156"/>
      <c r="Q907" s="156"/>
      <c r="R907" s="156"/>
      <c r="S907" s="156"/>
      <c r="T907" s="156"/>
      <c r="U907" s="157"/>
      <c r="V907" s="105"/>
      <c r="W907" s="156"/>
      <c r="X907" s="156"/>
      <c r="Y907" s="156"/>
      <c r="Z907" s="156"/>
      <c r="AA907" s="156"/>
      <c r="AB907" s="156"/>
      <c r="AC907" s="156"/>
      <c r="AD907" s="156"/>
      <c r="AE907" s="156"/>
      <c r="AF907" s="156"/>
      <c r="AG907" s="156"/>
      <c r="AH907" s="156"/>
      <c r="AI907" s="157"/>
      <c r="AJ907" s="105"/>
      <c r="AK907" s="105"/>
      <c r="AL907" s="105"/>
      <c r="AM907" s="105"/>
      <c r="AN907" s="157"/>
      <c r="AO907" s="105"/>
      <c r="AP907" s="105"/>
      <c r="AQ907" s="105"/>
      <c r="AR907" s="105"/>
      <c r="AS907" s="105"/>
      <c r="AT907" s="105"/>
      <c r="AU907" s="105"/>
      <c r="AV907" s="105"/>
      <c r="AW907" s="105"/>
      <c r="AX907" s="105"/>
      <c r="AY907" s="105"/>
      <c r="AZ907" s="105"/>
      <c r="BA907" s="105"/>
      <c r="BB907" s="105"/>
      <c r="BC907" s="105"/>
      <c r="BD907" s="105"/>
      <c r="BE907" s="105"/>
      <c r="BF907" s="105"/>
      <c r="BG907" s="105"/>
      <c r="BH907" s="105"/>
      <c r="BI907" s="105"/>
      <c r="BJ907" s="105"/>
      <c r="BK907" s="105"/>
      <c r="BL907" s="105"/>
      <c r="BM907" s="105"/>
      <c r="BN907" s="105"/>
      <c r="BO907" s="105"/>
      <c r="BP907" s="105"/>
      <c r="BQ907" s="105"/>
      <c r="BR907" s="105"/>
      <c r="BS907" s="105"/>
      <c r="BT907" s="105"/>
      <c r="BU907" s="105"/>
      <c r="BV907" s="105"/>
      <c r="BW907" s="105"/>
      <c r="BX907" s="105"/>
      <c r="BY907" s="105"/>
      <c r="BZ907" s="105"/>
      <c r="CA907" s="158"/>
      <c r="CB907" s="158"/>
      <c r="CC907" s="158"/>
      <c r="CD907" s="158"/>
      <c r="CE907" s="158"/>
      <c r="CF907" s="105"/>
      <c r="CG907" s="156"/>
      <c r="CH907" s="156"/>
      <c r="CI907" s="156"/>
      <c r="CJ907" s="156"/>
      <c r="CK907" s="105"/>
      <c r="CL907" s="156"/>
      <c r="CM907" s="156"/>
      <c r="CN907" s="105"/>
    </row>
    <row r="908" ht="9.0" customHeight="1">
      <c r="A908" s="152">
        <f t="shared" si="22"/>
        <v>1</v>
      </c>
      <c r="B908" s="93"/>
      <c r="C908" s="99"/>
      <c r="D908" s="159"/>
      <c r="E908" s="160"/>
      <c r="F908" s="155"/>
      <c r="G908" s="105"/>
      <c r="H908" s="105"/>
      <c r="I908" s="156"/>
      <c r="J908" s="156"/>
      <c r="K908" s="156"/>
      <c r="L908" s="156"/>
      <c r="M908" s="156"/>
      <c r="N908" s="156"/>
      <c r="O908" s="156"/>
      <c r="P908" s="156"/>
      <c r="Q908" s="156"/>
      <c r="R908" s="156"/>
      <c r="S908" s="156"/>
      <c r="T908" s="156"/>
      <c r="U908" s="157"/>
      <c r="V908" s="105"/>
      <c r="W908" s="156"/>
      <c r="X908" s="156"/>
      <c r="Y908" s="156"/>
      <c r="Z908" s="156"/>
      <c r="AA908" s="156"/>
      <c r="AB908" s="156"/>
      <c r="AC908" s="156"/>
      <c r="AD908" s="156"/>
      <c r="AE908" s="156"/>
      <c r="AF908" s="156"/>
      <c r="AG908" s="156"/>
      <c r="AH908" s="156"/>
      <c r="AI908" s="157"/>
      <c r="AJ908" s="105"/>
      <c r="AK908" s="105"/>
      <c r="AL908" s="105"/>
      <c r="AM908" s="105"/>
      <c r="AN908" s="157"/>
      <c r="AO908" s="105"/>
      <c r="AP908" s="105"/>
      <c r="AQ908" s="105"/>
      <c r="AR908" s="105"/>
      <c r="AS908" s="105"/>
      <c r="AT908" s="105"/>
      <c r="AU908" s="105"/>
      <c r="AV908" s="105"/>
      <c r="AW908" s="105"/>
      <c r="AX908" s="105"/>
      <c r="AY908" s="105"/>
      <c r="AZ908" s="105"/>
      <c r="BA908" s="105"/>
      <c r="BB908" s="105"/>
      <c r="BC908" s="105"/>
      <c r="BD908" s="105"/>
      <c r="BE908" s="105"/>
      <c r="BF908" s="105"/>
      <c r="BG908" s="105"/>
      <c r="BH908" s="105"/>
      <c r="BI908" s="105"/>
      <c r="BJ908" s="105"/>
      <c r="BK908" s="105"/>
      <c r="BL908" s="105"/>
      <c r="BM908" s="105"/>
      <c r="BN908" s="105"/>
      <c r="BO908" s="105"/>
      <c r="BP908" s="105"/>
      <c r="BQ908" s="105"/>
      <c r="BR908" s="105"/>
      <c r="BS908" s="105"/>
      <c r="BT908" s="105"/>
      <c r="BU908" s="105"/>
      <c r="BV908" s="105"/>
      <c r="BW908" s="105"/>
      <c r="BX908" s="105"/>
      <c r="BY908" s="105"/>
      <c r="BZ908" s="105"/>
      <c r="CA908" s="158"/>
      <c r="CB908" s="158"/>
      <c r="CC908" s="105" t="str">
        <f>IF($C908="","",AI908*$F$2)</f>
        <v/>
      </c>
      <c r="CD908" s="105" t="str">
        <f>IF($C908="","",U909*$F$2)</f>
        <v/>
      </c>
      <c r="CE908" s="158"/>
      <c r="CF908" s="105"/>
      <c r="CG908" s="156"/>
      <c r="CH908" s="156"/>
      <c r="CI908" s="156"/>
      <c r="CJ908" s="156"/>
      <c r="CK908" s="105"/>
      <c r="CL908" s="156"/>
      <c r="CM908" s="156"/>
      <c r="CN908" s="105"/>
    </row>
    <row r="909" ht="9.0" customHeight="1">
      <c r="A909" s="152">
        <f t="shared" si="22"/>
        <v>1</v>
      </c>
      <c r="B909" s="93"/>
      <c r="C909" s="99"/>
      <c r="D909" s="159"/>
      <c r="E909" s="160"/>
      <c r="F909" s="155"/>
      <c r="G909" s="105"/>
      <c r="H909" s="105"/>
      <c r="I909" s="156"/>
      <c r="J909" s="156"/>
      <c r="K909" s="156"/>
      <c r="L909" s="156"/>
      <c r="M909" s="156"/>
      <c r="N909" s="156"/>
      <c r="O909" s="156"/>
      <c r="P909" s="156"/>
      <c r="Q909" s="156"/>
      <c r="R909" s="156"/>
      <c r="S909" s="156"/>
      <c r="T909" s="156"/>
      <c r="U909" s="157"/>
      <c r="V909" s="105"/>
      <c r="W909" s="156"/>
      <c r="X909" s="156"/>
      <c r="Y909" s="156"/>
      <c r="Z909" s="156"/>
      <c r="AA909" s="156"/>
      <c r="AB909" s="156"/>
      <c r="AC909" s="156"/>
      <c r="AD909" s="156"/>
      <c r="AE909" s="156"/>
      <c r="AF909" s="156"/>
      <c r="AG909" s="156"/>
      <c r="AH909" s="156"/>
      <c r="AI909" s="157"/>
      <c r="AJ909" s="105"/>
      <c r="AK909" s="105"/>
      <c r="AL909" s="105"/>
      <c r="AM909" s="105"/>
      <c r="AN909" s="157"/>
      <c r="AO909" s="105"/>
      <c r="AP909" s="105"/>
      <c r="AQ909" s="105"/>
      <c r="AR909" s="105"/>
      <c r="AS909" s="105"/>
      <c r="AT909" s="105"/>
      <c r="AU909" s="105"/>
      <c r="AV909" s="105"/>
      <c r="AW909" s="105"/>
      <c r="AX909" s="105"/>
      <c r="AY909" s="105"/>
      <c r="AZ909" s="105"/>
      <c r="BA909" s="105"/>
      <c r="BB909" s="105"/>
      <c r="BC909" s="105"/>
      <c r="BD909" s="105"/>
      <c r="BE909" s="105"/>
      <c r="BF909" s="105"/>
      <c r="BG909" s="105"/>
      <c r="BH909" s="105"/>
      <c r="BI909" s="105"/>
      <c r="BJ909" s="105"/>
      <c r="BK909" s="105"/>
      <c r="BL909" s="105"/>
      <c r="BM909" s="105"/>
      <c r="BN909" s="105"/>
      <c r="BO909" s="105"/>
      <c r="BP909" s="105"/>
      <c r="BQ909" s="105"/>
      <c r="BR909" s="105"/>
      <c r="BS909" s="105"/>
      <c r="BT909" s="105"/>
      <c r="BU909" s="105"/>
      <c r="BV909" s="105"/>
      <c r="BW909" s="105"/>
      <c r="BX909" s="105"/>
      <c r="BY909" s="105"/>
      <c r="BZ909" s="105"/>
      <c r="CA909" s="158"/>
      <c r="CB909" s="158"/>
      <c r="CC909" s="158"/>
      <c r="CD909" s="158"/>
      <c r="CE909" s="158"/>
      <c r="CF909" s="105"/>
      <c r="CG909" s="156"/>
      <c r="CH909" s="156"/>
      <c r="CI909" s="156"/>
      <c r="CJ909" s="156"/>
      <c r="CK909" s="105"/>
      <c r="CL909" s="156"/>
      <c r="CM909" s="156"/>
      <c r="CN909" s="105"/>
    </row>
    <row r="910" ht="9.0" customHeight="1">
      <c r="A910" s="152">
        <f t="shared" si="22"/>
        <v>0</v>
      </c>
      <c r="B910" s="93"/>
      <c r="C910" s="99"/>
      <c r="D910" s="159"/>
      <c r="E910" s="160"/>
      <c r="F910" s="155"/>
      <c r="G910" s="105"/>
      <c r="H910" s="105"/>
      <c r="I910" s="156"/>
      <c r="J910" s="156"/>
      <c r="K910" s="156"/>
      <c r="L910" s="156"/>
      <c r="M910" s="156"/>
      <c r="N910" s="156"/>
      <c r="O910" s="156"/>
      <c r="P910" s="156"/>
      <c r="Q910" s="156"/>
      <c r="R910" s="156"/>
      <c r="S910" s="156"/>
      <c r="T910" s="156"/>
      <c r="U910" s="157"/>
      <c r="V910" s="105"/>
      <c r="W910" s="156"/>
      <c r="X910" s="156"/>
      <c r="Y910" s="156"/>
      <c r="Z910" s="156"/>
      <c r="AA910" s="156"/>
      <c r="AB910" s="156"/>
      <c r="AC910" s="156"/>
      <c r="AD910" s="156"/>
      <c r="AE910" s="156"/>
      <c r="AF910" s="156"/>
      <c r="AG910" s="156"/>
      <c r="AH910" s="156"/>
      <c r="AI910" s="157"/>
      <c r="AJ910" s="105"/>
      <c r="AK910" s="105"/>
      <c r="AL910" s="105"/>
      <c r="AM910" s="105"/>
      <c r="AN910" s="157"/>
      <c r="AO910" s="105"/>
      <c r="AP910" s="105"/>
      <c r="AQ910" s="105"/>
      <c r="AR910" s="105"/>
      <c r="AS910" s="105"/>
      <c r="AT910" s="105"/>
      <c r="AU910" s="105"/>
      <c r="AV910" s="105"/>
      <c r="AW910" s="105"/>
      <c r="AX910" s="105"/>
      <c r="AY910" s="105"/>
      <c r="AZ910" s="105"/>
      <c r="BA910" s="105"/>
      <c r="BB910" s="105"/>
      <c r="BC910" s="105"/>
      <c r="BD910" s="105"/>
      <c r="BE910" s="105"/>
      <c r="BF910" s="105"/>
      <c r="BG910" s="105"/>
      <c r="BH910" s="105"/>
      <c r="BI910" s="105"/>
      <c r="BJ910" s="105"/>
      <c r="BK910" s="105"/>
      <c r="BL910" s="105"/>
      <c r="BM910" s="105"/>
      <c r="BN910" s="105"/>
      <c r="BO910" s="105"/>
      <c r="BP910" s="105"/>
      <c r="BQ910" s="105"/>
      <c r="BR910" s="105"/>
      <c r="BS910" s="105"/>
      <c r="BT910" s="105"/>
      <c r="BU910" s="105"/>
      <c r="BV910" s="105"/>
      <c r="BW910" s="105"/>
      <c r="BX910" s="105"/>
      <c r="BY910" s="105"/>
      <c r="BZ910" s="105"/>
      <c r="CA910" s="158"/>
      <c r="CB910" s="158"/>
      <c r="CC910" s="105" t="str">
        <f>IF($C910="","",AI910*$F$2)</f>
        <v/>
      </c>
      <c r="CD910" s="105" t="str">
        <f>IF($C910="","",U911*$F$2)</f>
        <v/>
      </c>
      <c r="CE910" s="158"/>
      <c r="CF910" s="105"/>
      <c r="CG910" s="156"/>
      <c r="CH910" s="156"/>
      <c r="CI910" s="156"/>
      <c r="CJ910" s="156"/>
      <c r="CK910" s="105"/>
      <c r="CL910" s="156"/>
      <c r="CM910" s="156"/>
      <c r="CN910" s="105"/>
    </row>
    <row r="911" ht="9.0" customHeight="1">
      <c r="A911" s="152">
        <f t="shared" si="22"/>
        <v>0</v>
      </c>
      <c r="B911" s="93"/>
      <c r="C911" s="99"/>
      <c r="D911" s="159"/>
      <c r="E911" s="160"/>
      <c r="F911" s="155"/>
      <c r="G911" s="105"/>
      <c r="H911" s="105"/>
      <c r="I911" s="156"/>
      <c r="J911" s="156"/>
      <c r="K911" s="156"/>
      <c r="L911" s="156"/>
      <c r="M911" s="156"/>
      <c r="N911" s="156"/>
      <c r="O911" s="156"/>
      <c r="P911" s="156"/>
      <c r="Q911" s="156"/>
      <c r="R911" s="156"/>
      <c r="S911" s="156"/>
      <c r="T911" s="156"/>
      <c r="U911" s="157"/>
      <c r="V911" s="105"/>
      <c r="W911" s="156"/>
      <c r="X911" s="156"/>
      <c r="Y911" s="156"/>
      <c r="Z911" s="156"/>
      <c r="AA911" s="156"/>
      <c r="AB911" s="156"/>
      <c r="AC911" s="156"/>
      <c r="AD911" s="156"/>
      <c r="AE911" s="156"/>
      <c r="AF911" s="156"/>
      <c r="AG911" s="156"/>
      <c r="AH911" s="156"/>
      <c r="AI911" s="157"/>
      <c r="AJ911" s="105"/>
      <c r="AK911" s="105"/>
      <c r="AL911" s="105"/>
      <c r="AM911" s="105"/>
      <c r="AN911" s="157"/>
      <c r="AO911" s="105"/>
      <c r="AP911" s="105"/>
      <c r="AQ911" s="105"/>
      <c r="AR911" s="105"/>
      <c r="AS911" s="105"/>
      <c r="AT911" s="105"/>
      <c r="AU911" s="105"/>
      <c r="AV911" s="105"/>
      <c r="AW911" s="105"/>
      <c r="AX911" s="105"/>
      <c r="AY911" s="105"/>
      <c r="AZ911" s="105"/>
      <c r="BA911" s="105"/>
      <c r="BB911" s="105"/>
      <c r="BC911" s="105"/>
      <c r="BD911" s="105"/>
      <c r="BE911" s="105"/>
      <c r="BF911" s="105"/>
      <c r="BG911" s="105"/>
      <c r="BH911" s="105"/>
      <c r="BI911" s="105"/>
      <c r="BJ911" s="105"/>
      <c r="BK911" s="105"/>
      <c r="BL911" s="105"/>
      <c r="BM911" s="105"/>
      <c r="BN911" s="105"/>
      <c r="BO911" s="105"/>
      <c r="BP911" s="105"/>
      <c r="BQ911" s="105"/>
      <c r="BR911" s="105"/>
      <c r="BS911" s="105"/>
      <c r="BT911" s="105"/>
      <c r="BU911" s="105"/>
      <c r="BV911" s="105"/>
      <c r="BW911" s="105"/>
      <c r="BX911" s="105"/>
      <c r="BY911" s="105"/>
      <c r="BZ911" s="105"/>
      <c r="CA911" s="158"/>
      <c r="CB911" s="158"/>
      <c r="CC911" s="158"/>
      <c r="CD911" s="158"/>
      <c r="CE911" s="158"/>
      <c r="CF911" s="105"/>
      <c r="CG911" s="156"/>
      <c r="CH911" s="156"/>
      <c r="CI911" s="156"/>
      <c r="CJ911" s="156"/>
      <c r="CK911" s="105"/>
      <c r="CL911" s="156"/>
      <c r="CM911" s="156"/>
      <c r="CN911" s="105"/>
    </row>
    <row r="912" ht="9.0" customHeight="1">
      <c r="A912" s="152">
        <f t="shared" si="22"/>
        <v>1</v>
      </c>
      <c r="B912" s="93"/>
      <c r="C912" s="99"/>
      <c r="D912" s="159"/>
      <c r="E912" s="160"/>
      <c r="F912" s="155"/>
      <c r="G912" s="105"/>
      <c r="H912" s="105"/>
      <c r="I912" s="156"/>
      <c r="J912" s="156"/>
      <c r="K912" s="156"/>
      <c r="L912" s="156"/>
      <c r="M912" s="156"/>
      <c r="N912" s="156"/>
      <c r="O912" s="156"/>
      <c r="P912" s="156"/>
      <c r="Q912" s="156"/>
      <c r="R912" s="156"/>
      <c r="S912" s="156"/>
      <c r="T912" s="156"/>
      <c r="U912" s="157"/>
      <c r="V912" s="105"/>
      <c r="W912" s="156"/>
      <c r="X912" s="156"/>
      <c r="Y912" s="156"/>
      <c r="Z912" s="156"/>
      <c r="AA912" s="156"/>
      <c r="AB912" s="156"/>
      <c r="AC912" s="156"/>
      <c r="AD912" s="156"/>
      <c r="AE912" s="156"/>
      <c r="AF912" s="156"/>
      <c r="AG912" s="156"/>
      <c r="AH912" s="156"/>
      <c r="AI912" s="157"/>
      <c r="AJ912" s="105"/>
      <c r="AK912" s="105"/>
      <c r="AL912" s="105"/>
      <c r="AM912" s="105"/>
      <c r="AN912" s="157"/>
      <c r="AO912" s="105"/>
      <c r="AP912" s="105"/>
      <c r="AQ912" s="105"/>
      <c r="AR912" s="105"/>
      <c r="AS912" s="105"/>
      <c r="AT912" s="105"/>
      <c r="AU912" s="105"/>
      <c r="AV912" s="105"/>
      <c r="AW912" s="105"/>
      <c r="AX912" s="105"/>
      <c r="AY912" s="105"/>
      <c r="AZ912" s="105"/>
      <c r="BA912" s="105"/>
      <c r="BB912" s="105"/>
      <c r="BC912" s="105"/>
      <c r="BD912" s="105"/>
      <c r="BE912" s="105"/>
      <c r="BF912" s="105"/>
      <c r="BG912" s="105"/>
      <c r="BH912" s="105"/>
      <c r="BI912" s="105"/>
      <c r="BJ912" s="105"/>
      <c r="BK912" s="105"/>
      <c r="BL912" s="105"/>
      <c r="BM912" s="105"/>
      <c r="BN912" s="105"/>
      <c r="BO912" s="105"/>
      <c r="BP912" s="105"/>
      <c r="BQ912" s="105"/>
      <c r="BR912" s="105"/>
      <c r="BS912" s="105"/>
      <c r="BT912" s="105"/>
      <c r="BU912" s="105"/>
      <c r="BV912" s="105"/>
      <c r="BW912" s="105"/>
      <c r="BX912" s="105"/>
      <c r="BY912" s="105"/>
      <c r="BZ912" s="105"/>
      <c r="CA912" s="158"/>
      <c r="CB912" s="158"/>
      <c r="CC912" s="105" t="str">
        <f>IF($C912="","",AI912*$F$2)</f>
        <v/>
      </c>
      <c r="CD912" s="105" t="str">
        <f>IF($C912="","",U913*$F$2)</f>
        <v/>
      </c>
      <c r="CE912" s="158"/>
      <c r="CF912" s="105"/>
      <c r="CG912" s="156"/>
      <c r="CH912" s="156"/>
      <c r="CI912" s="156"/>
      <c r="CJ912" s="156"/>
      <c r="CK912" s="105"/>
      <c r="CL912" s="156"/>
      <c r="CM912" s="156"/>
      <c r="CN912" s="105"/>
    </row>
    <row r="913" ht="9.0" customHeight="1">
      <c r="A913" s="152">
        <f t="shared" si="22"/>
        <v>1</v>
      </c>
      <c r="B913" s="93"/>
      <c r="C913" s="99"/>
      <c r="D913" s="159"/>
      <c r="E913" s="160"/>
      <c r="F913" s="155"/>
      <c r="G913" s="105"/>
      <c r="H913" s="105"/>
      <c r="I913" s="156"/>
      <c r="J913" s="156"/>
      <c r="K913" s="156"/>
      <c r="L913" s="156"/>
      <c r="M913" s="156"/>
      <c r="N913" s="156"/>
      <c r="O913" s="156"/>
      <c r="P913" s="156"/>
      <c r="Q913" s="156"/>
      <c r="R913" s="156"/>
      <c r="S913" s="156"/>
      <c r="T913" s="156"/>
      <c r="U913" s="157"/>
      <c r="V913" s="105"/>
      <c r="W913" s="156"/>
      <c r="X913" s="156"/>
      <c r="Y913" s="156"/>
      <c r="Z913" s="156"/>
      <c r="AA913" s="156"/>
      <c r="AB913" s="156"/>
      <c r="AC913" s="156"/>
      <c r="AD913" s="156"/>
      <c r="AE913" s="156"/>
      <c r="AF913" s="156"/>
      <c r="AG913" s="156"/>
      <c r="AH913" s="156"/>
      <c r="AI913" s="157"/>
      <c r="AJ913" s="105"/>
      <c r="AK913" s="105"/>
      <c r="AL913" s="105"/>
      <c r="AM913" s="105"/>
      <c r="AN913" s="157"/>
      <c r="AO913" s="105"/>
      <c r="AP913" s="105"/>
      <c r="AQ913" s="105"/>
      <c r="AR913" s="105"/>
      <c r="AS913" s="105"/>
      <c r="AT913" s="105"/>
      <c r="AU913" s="105"/>
      <c r="AV913" s="105"/>
      <c r="AW913" s="105"/>
      <c r="AX913" s="105"/>
      <c r="AY913" s="105"/>
      <c r="AZ913" s="105"/>
      <c r="BA913" s="105"/>
      <c r="BB913" s="105"/>
      <c r="BC913" s="105"/>
      <c r="BD913" s="105"/>
      <c r="BE913" s="105"/>
      <c r="BF913" s="105"/>
      <c r="BG913" s="105"/>
      <c r="BH913" s="105"/>
      <c r="BI913" s="105"/>
      <c r="BJ913" s="105"/>
      <c r="BK913" s="105"/>
      <c r="BL913" s="105"/>
      <c r="BM913" s="105"/>
      <c r="BN913" s="105"/>
      <c r="BO913" s="105"/>
      <c r="BP913" s="105"/>
      <c r="BQ913" s="105"/>
      <c r="BR913" s="105"/>
      <c r="BS913" s="105"/>
      <c r="BT913" s="105"/>
      <c r="BU913" s="105"/>
      <c r="BV913" s="105"/>
      <c r="BW913" s="105"/>
      <c r="BX913" s="105"/>
      <c r="BY913" s="105"/>
      <c r="BZ913" s="105"/>
      <c r="CA913" s="158"/>
      <c r="CB913" s="158"/>
      <c r="CC913" s="158"/>
      <c r="CD913" s="158"/>
      <c r="CE913" s="158"/>
      <c r="CF913" s="105"/>
      <c r="CG913" s="156"/>
      <c r="CH913" s="156"/>
      <c r="CI913" s="156"/>
      <c r="CJ913" s="156"/>
      <c r="CK913" s="105"/>
      <c r="CL913" s="156"/>
      <c r="CM913" s="156"/>
      <c r="CN913" s="105"/>
    </row>
    <row r="914" ht="9.0" customHeight="1">
      <c r="A914" s="152">
        <f t="shared" si="22"/>
        <v>0</v>
      </c>
      <c r="B914" s="93"/>
      <c r="C914" s="99"/>
      <c r="D914" s="159"/>
      <c r="E914" s="160"/>
      <c r="F914" s="155"/>
      <c r="G914" s="105"/>
      <c r="H914" s="105"/>
      <c r="I914" s="156"/>
      <c r="J914" s="156"/>
      <c r="K914" s="156"/>
      <c r="L914" s="156"/>
      <c r="M914" s="156"/>
      <c r="N914" s="156"/>
      <c r="O914" s="156"/>
      <c r="P914" s="156"/>
      <c r="Q914" s="156"/>
      <c r="R914" s="156"/>
      <c r="S914" s="156"/>
      <c r="T914" s="156"/>
      <c r="U914" s="157"/>
      <c r="V914" s="105"/>
      <c r="W914" s="156"/>
      <c r="X914" s="156"/>
      <c r="Y914" s="156"/>
      <c r="Z914" s="156"/>
      <c r="AA914" s="156"/>
      <c r="AB914" s="156"/>
      <c r="AC914" s="156"/>
      <c r="AD914" s="156"/>
      <c r="AE914" s="156"/>
      <c r="AF914" s="156"/>
      <c r="AG914" s="156"/>
      <c r="AH914" s="156"/>
      <c r="AI914" s="157"/>
      <c r="AJ914" s="105"/>
      <c r="AK914" s="105"/>
      <c r="AL914" s="105"/>
      <c r="AM914" s="105"/>
      <c r="AN914" s="157"/>
      <c r="AO914" s="105"/>
      <c r="AP914" s="105"/>
      <c r="AQ914" s="105"/>
      <c r="AR914" s="105"/>
      <c r="AS914" s="105"/>
      <c r="AT914" s="105"/>
      <c r="AU914" s="105"/>
      <c r="AV914" s="105"/>
      <c r="AW914" s="105"/>
      <c r="AX914" s="105"/>
      <c r="AY914" s="105"/>
      <c r="AZ914" s="105"/>
      <c r="BA914" s="105"/>
      <c r="BB914" s="105"/>
      <c r="BC914" s="105"/>
      <c r="BD914" s="105"/>
      <c r="BE914" s="105"/>
      <c r="BF914" s="105"/>
      <c r="BG914" s="105"/>
      <c r="BH914" s="105"/>
      <c r="BI914" s="105"/>
      <c r="BJ914" s="105"/>
      <c r="BK914" s="105"/>
      <c r="BL914" s="105"/>
      <c r="BM914" s="105"/>
      <c r="BN914" s="105"/>
      <c r="BO914" s="105"/>
      <c r="BP914" s="105"/>
      <c r="BQ914" s="105"/>
      <c r="BR914" s="105"/>
      <c r="BS914" s="105"/>
      <c r="BT914" s="105"/>
      <c r="BU914" s="105"/>
      <c r="BV914" s="105"/>
      <c r="BW914" s="105"/>
      <c r="BX914" s="105"/>
      <c r="BY914" s="105"/>
      <c r="BZ914" s="105"/>
      <c r="CA914" s="158"/>
      <c r="CB914" s="158"/>
      <c r="CC914" s="105" t="str">
        <f>IF($C914="","",AI914*$F$2)</f>
        <v/>
      </c>
      <c r="CD914" s="105" t="str">
        <f>IF($C914="","",U915*$F$2)</f>
        <v/>
      </c>
      <c r="CE914" s="158"/>
      <c r="CF914" s="105"/>
      <c r="CG914" s="156"/>
      <c r="CH914" s="156"/>
      <c r="CI914" s="156"/>
      <c r="CJ914" s="156"/>
      <c r="CK914" s="105"/>
      <c r="CL914" s="156"/>
      <c r="CM914" s="156"/>
      <c r="CN914" s="105"/>
    </row>
    <row r="915" ht="9.0" customHeight="1">
      <c r="A915" s="152">
        <f t="shared" si="22"/>
        <v>0</v>
      </c>
      <c r="B915" s="93"/>
      <c r="C915" s="99"/>
      <c r="D915" s="159"/>
      <c r="E915" s="160"/>
      <c r="F915" s="155"/>
      <c r="G915" s="105"/>
      <c r="H915" s="105"/>
      <c r="I915" s="156"/>
      <c r="J915" s="156"/>
      <c r="K915" s="156"/>
      <c r="L915" s="156"/>
      <c r="M915" s="156"/>
      <c r="N915" s="156"/>
      <c r="O915" s="156"/>
      <c r="P915" s="156"/>
      <c r="Q915" s="156"/>
      <c r="R915" s="156"/>
      <c r="S915" s="156"/>
      <c r="T915" s="156"/>
      <c r="U915" s="157"/>
      <c r="V915" s="105"/>
      <c r="W915" s="156"/>
      <c r="X915" s="156"/>
      <c r="Y915" s="156"/>
      <c r="Z915" s="156"/>
      <c r="AA915" s="156"/>
      <c r="AB915" s="156"/>
      <c r="AC915" s="156"/>
      <c r="AD915" s="156"/>
      <c r="AE915" s="156"/>
      <c r="AF915" s="156"/>
      <c r="AG915" s="156"/>
      <c r="AH915" s="156"/>
      <c r="AI915" s="157"/>
      <c r="AJ915" s="105"/>
      <c r="AK915" s="105"/>
      <c r="AL915" s="105"/>
      <c r="AM915" s="105"/>
      <c r="AN915" s="157"/>
      <c r="AO915" s="105"/>
      <c r="AP915" s="105"/>
      <c r="AQ915" s="105"/>
      <c r="AR915" s="105"/>
      <c r="AS915" s="105"/>
      <c r="AT915" s="105"/>
      <c r="AU915" s="105"/>
      <c r="AV915" s="105"/>
      <c r="AW915" s="105"/>
      <c r="AX915" s="105"/>
      <c r="AY915" s="105"/>
      <c r="AZ915" s="105"/>
      <c r="BA915" s="105"/>
      <c r="BB915" s="105"/>
      <c r="BC915" s="105"/>
      <c r="BD915" s="105"/>
      <c r="BE915" s="105"/>
      <c r="BF915" s="105"/>
      <c r="BG915" s="105"/>
      <c r="BH915" s="105"/>
      <c r="BI915" s="105"/>
      <c r="BJ915" s="105"/>
      <c r="BK915" s="105"/>
      <c r="BL915" s="105"/>
      <c r="BM915" s="105"/>
      <c r="BN915" s="105"/>
      <c r="BO915" s="105"/>
      <c r="BP915" s="105"/>
      <c r="BQ915" s="105"/>
      <c r="BR915" s="105"/>
      <c r="BS915" s="105"/>
      <c r="BT915" s="105"/>
      <c r="BU915" s="105"/>
      <c r="BV915" s="105"/>
      <c r="BW915" s="105"/>
      <c r="BX915" s="105"/>
      <c r="BY915" s="105"/>
      <c r="BZ915" s="105"/>
      <c r="CA915" s="158"/>
      <c r="CB915" s="158"/>
      <c r="CC915" s="158"/>
      <c r="CD915" s="158"/>
      <c r="CE915" s="158"/>
      <c r="CF915" s="105"/>
      <c r="CG915" s="156"/>
      <c r="CH915" s="156"/>
      <c r="CI915" s="156"/>
      <c r="CJ915" s="156"/>
      <c r="CK915" s="105"/>
      <c r="CL915" s="156"/>
      <c r="CM915" s="156"/>
      <c r="CN915" s="105"/>
    </row>
    <row r="916" ht="9.0" customHeight="1">
      <c r="A916" s="152">
        <f t="shared" si="22"/>
        <v>1</v>
      </c>
      <c r="B916" s="93"/>
      <c r="C916" s="99"/>
      <c r="D916" s="159"/>
      <c r="E916" s="160"/>
      <c r="F916" s="155"/>
      <c r="G916" s="105"/>
      <c r="H916" s="105"/>
      <c r="I916" s="156"/>
      <c r="J916" s="156"/>
      <c r="K916" s="156"/>
      <c r="L916" s="156"/>
      <c r="M916" s="156"/>
      <c r="N916" s="156"/>
      <c r="O916" s="156"/>
      <c r="P916" s="156"/>
      <c r="Q916" s="156"/>
      <c r="R916" s="156"/>
      <c r="S916" s="156"/>
      <c r="T916" s="156"/>
      <c r="U916" s="157"/>
      <c r="V916" s="105"/>
      <c r="W916" s="156"/>
      <c r="X916" s="156"/>
      <c r="Y916" s="156"/>
      <c r="Z916" s="156"/>
      <c r="AA916" s="156"/>
      <c r="AB916" s="156"/>
      <c r="AC916" s="156"/>
      <c r="AD916" s="156"/>
      <c r="AE916" s="156"/>
      <c r="AF916" s="156"/>
      <c r="AG916" s="156"/>
      <c r="AH916" s="156"/>
      <c r="AI916" s="157"/>
      <c r="AJ916" s="105"/>
      <c r="AK916" s="105"/>
      <c r="AL916" s="105"/>
      <c r="AM916" s="105"/>
      <c r="AN916" s="157"/>
      <c r="AO916" s="105"/>
      <c r="AP916" s="105"/>
      <c r="AQ916" s="105"/>
      <c r="AR916" s="105"/>
      <c r="AS916" s="105"/>
      <c r="AT916" s="105"/>
      <c r="AU916" s="105"/>
      <c r="AV916" s="105"/>
      <c r="AW916" s="105"/>
      <c r="AX916" s="105"/>
      <c r="AY916" s="105"/>
      <c r="AZ916" s="105"/>
      <c r="BA916" s="105"/>
      <c r="BB916" s="105"/>
      <c r="BC916" s="105"/>
      <c r="BD916" s="105"/>
      <c r="BE916" s="105"/>
      <c r="BF916" s="105"/>
      <c r="BG916" s="105"/>
      <c r="BH916" s="105"/>
      <c r="BI916" s="105"/>
      <c r="BJ916" s="105"/>
      <c r="BK916" s="105"/>
      <c r="BL916" s="105"/>
      <c r="BM916" s="105"/>
      <c r="BN916" s="105"/>
      <c r="BO916" s="105"/>
      <c r="BP916" s="105"/>
      <c r="BQ916" s="105"/>
      <c r="BR916" s="105"/>
      <c r="BS916" s="105"/>
      <c r="BT916" s="105"/>
      <c r="BU916" s="105"/>
      <c r="BV916" s="105"/>
      <c r="BW916" s="105"/>
      <c r="BX916" s="105"/>
      <c r="BY916" s="105"/>
      <c r="BZ916" s="105"/>
      <c r="CA916" s="158"/>
      <c r="CB916" s="158"/>
      <c r="CC916" s="105" t="str">
        <f>IF($C916="","",AI916*$F$2)</f>
        <v/>
      </c>
      <c r="CD916" s="105" t="str">
        <f>IF($C916="","",U917*$F$2)</f>
        <v/>
      </c>
      <c r="CE916" s="158"/>
      <c r="CF916" s="105"/>
      <c r="CG916" s="156"/>
      <c r="CH916" s="156"/>
      <c r="CI916" s="156"/>
      <c r="CJ916" s="156"/>
      <c r="CK916" s="105"/>
      <c r="CL916" s="156"/>
      <c r="CM916" s="156"/>
      <c r="CN916" s="105"/>
    </row>
    <row r="917" ht="9.0" customHeight="1">
      <c r="A917" s="152">
        <f t="shared" si="22"/>
        <v>1</v>
      </c>
      <c r="B917" s="93"/>
      <c r="C917" s="99"/>
      <c r="D917" s="159"/>
      <c r="E917" s="160"/>
      <c r="F917" s="155"/>
      <c r="G917" s="105"/>
      <c r="H917" s="105"/>
      <c r="I917" s="156"/>
      <c r="J917" s="156"/>
      <c r="K917" s="156"/>
      <c r="L917" s="156"/>
      <c r="M917" s="156"/>
      <c r="N917" s="156"/>
      <c r="O917" s="156"/>
      <c r="P917" s="156"/>
      <c r="Q917" s="156"/>
      <c r="R917" s="156"/>
      <c r="S917" s="156"/>
      <c r="T917" s="156"/>
      <c r="U917" s="157"/>
      <c r="V917" s="105"/>
      <c r="W917" s="156"/>
      <c r="X917" s="156"/>
      <c r="Y917" s="156"/>
      <c r="Z917" s="156"/>
      <c r="AA917" s="156"/>
      <c r="AB917" s="156"/>
      <c r="AC917" s="156"/>
      <c r="AD917" s="156"/>
      <c r="AE917" s="156"/>
      <c r="AF917" s="156"/>
      <c r="AG917" s="156"/>
      <c r="AH917" s="156"/>
      <c r="AI917" s="157"/>
      <c r="AJ917" s="105"/>
      <c r="AK917" s="105"/>
      <c r="AL917" s="105"/>
      <c r="AM917" s="105"/>
      <c r="AN917" s="157"/>
      <c r="AO917" s="105"/>
      <c r="AP917" s="105"/>
      <c r="AQ917" s="105"/>
      <c r="AR917" s="105"/>
      <c r="AS917" s="105"/>
      <c r="AT917" s="105"/>
      <c r="AU917" s="105"/>
      <c r="AV917" s="105"/>
      <c r="AW917" s="105"/>
      <c r="AX917" s="105"/>
      <c r="AY917" s="105"/>
      <c r="AZ917" s="105"/>
      <c r="BA917" s="105"/>
      <c r="BB917" s="105"/>
      <c r="BC917" s="105"/>
      <c r="BD917" s="105"/>
      <c r="BE917" s="105"/>
      <c r="BF917" s="105"/>
      <c r="BG917" s="105"/>
      <c r="BH917" s="105"/>
      <c r="BI917" s="105"/>
      <c r="BJ917" s="105"/>
      <c r="BK917" s="105"/>
      <c r="BL917" s="105"/>
      <c r="BM917" s="105"/>
      <c r="BN917" s="105"/>
      <c r="BO917" s="105"/>
      <c r="BP917" s="105"/>
      <c r="BQ917" s="105"/>
      <c r="BR917" s="105"/>
      <c r="BS917" s="105"/>
      <c r="BT917" s="105"/>
      <c r="BU917" s="105"/>
      <c r="BV917" s="105"/>
      <c r="BW917" s="105"/>
      <c r="BX917" s="105"/>
      <c r="BY917" s="105"/>
      <c r="BZ917" s="105"/>
      <c r="CA917" s="158"/>
      <c r="CB917" s="158"/>
      <c r="CC917" s="158"/>
      <c r="CD917" s="158"/>
      <c r="CE917" s="158"/>
      <c r="CF917" s="105"/>
      <c r="CG917" s="156"/>
      <c r="CH917" s="156"/>
      <c r="CI917" s="156"/>
      <c r="CJ917" s="156"/>
      <c r="CK917" s="105"/>
      <c r="CL917" s="156"/>
      <c r="CM917" s="156"/>
      <c r="CN917" s="105"/>
    </row>
    <row r="918" ht="9.0" customHeight="1">
      <c r="A918" s="152">
        <f t="shared" si="22"/>
        <v>0</v>
      </c>
      <c r="B918" s="93"/>
      <c r="C918" s="99"/>
      <c r="D918" s="159"/>
      <c r="E918" s="160"/>
      <c r="F918" s="155"/>
      <c r="G918" s="105"/>
      <c r="H918" s="105"/>
      <c r="I918" s="156"/>
      <c r="J918" s="156"/>
      <c r="K918" s="156"/>
      <c r="L918" s="156"/>
      <c r="M918" s="156"/>
      <c r="N918" s="156"/>
      <c r="O918" s="156"/>
      <c r="P918" s="156"/>
      <c r="Q918" s="156"/>
      <c r="R918" s="156"/>
      <c r="S918" s="156"/>
      <c r="T918" s="156"/>
      <c r="U918" s="157"/>
      <c r="V918" s="105"/>
      <c r="W918" s="156"/>
      <c r="X918" s="156"/>
      <c r="Y918" s="156"/>
      <c r="Z918" s="156"/>
      <c r="AA918" s="156"/>
      <c r="AB918" s="156"/>
      <c r="AC918" s="156"/>
      <c r="AD918" s="156"/>
      <c r="AE918" s="156"/>
      <c r="AF918" s="156"/>
      <c r="AG918" s="156"/>
      <c r="AH918" s="156"/>
      <c r="AI918" s="157"/>
      <c r="AJ918" s="105"/>
      <c r="AK918" s="105"/>
      <c r="AL918" s="105"/>
      <c r="AM918" s="105"/>
      <c r="AN918" s="157"/>
      <c r="AO918" s="105"/>
      <c r="AP918" s="105"/>
      <c r="AQ918" s="105"/>
      <c r="AR918" s="105"/>
      <c r="AS918" s="105"/>
      <c r="AT918" s="105"/>
      <c r="AU918" s="105"/>
      <c r="AV918" s="105"/>
      <c r="AW918" s="105"/>
      <c r="AX918" s="105"/>
      <c r="AY918" s="105"/>
      <c r="AZ918" s="105"/>
      <c r="BA918" s="105"/>
      <c r="BB918" s="105"/>
      <c r="BC918" s="105"/>
      <c r="BD918" s="105"/>
      <c r="BE918" s="105"/>
      <c r="BF918" s="105"/>
      <c r="BG918" s="105"/>
      <c r="BH918" s="105"/>
      <c r="BI918" s="105"/>
      <c r="BJ918" s="105"/>
      <c r="BK918" s="105"/>
      <c r="BL918" s="105"/>
      <c r="BM918" s="105"/>
      <c r="BN918" s="105"/>
      <c r="BO918" s="105"/>
      <c r="BP918" s="105"/>
      <c r="BQ918" s="105"/>
      <c r="BR918" s="105"/>
      <c r="BS918" s="105"/>
      <c r="BT918" s="105"/>
      <c r="BU918" s="105"/>
      <c r="BV918" s="105"/>
      <c r="BW918" s="105"/>
      <c r="BX918" s="105"/>
      <c r="BY918" s="105"/>
      <c r="BZ918" s="105"/>
      <c r="CA918" s="158"/>
      <c r="CB918" s="158"/>
      <c r="CC918" s="105" t="str">
        <f>IF($C918="","",AI918*$F$2)</f>
        <v/>
      </c>
      <c r="CD918" s="105" t="str">
        <f>IF($C918="","",U919*$F$2)</f>
        <v/>
      </c>
      <c r="CE918" s="158"/>
      <c r="CF918" s="105"/>
      <c r="CG918" s="156"/>
      <c r="CH918" s="156"/>
      <c r="CI918" s="156"/>
      <c r="CJ918" s="156"/>
      <c r="CK918" s="105"/>
      <c r="CL918" s="156"/>
      <c r="CM918" s="156"/>
      <c r="CN918" s="105"/>
    </row>
    <row r="919" ht="9.0" customHeight="1">
      <c r="A919" s="152">
        <f t="shared" si="22"/>
        <v>0</v>
      </c>
      <c r="B919" s="93"/>
      <c r="C919" s="99"/>
      <c r="D919" s="159"/>
      <c r="E919" s="160"/>
      <c r="F919" s="155"/>
      <c r="G919" s="105"/>
      <c r="H919" s="105"/>
      <c r="I919" s="156"/>
      <c r="J919" s="156"/>
      <c r="K919" s="156"/>
      <c r="L919" s="156"/>
      <c r="M919" s="156"/>
      <c r="N919" s="156"/>
      <c r="O919" s="156"/>
      <c r="P919" s="156"/>
      <c r="Q919" s="156"/>
      <c r="R919" s="156"/>
      <c r="S919" s="156"/>
      <c r="T919" s="156"/>
      <c r="U919" s="157"/>
      <c r="V919" s="105"/>
      <c r="W919" s="156"/>
      <c r="X919" s="156"/>
      <c r="Y919" s="156"/>
      <c r="Z919" s="156"/>
      <c r="AA919" s="156"/>
      <c r="AB919" s="156"/>
      <c r="AC919" s="156"/>
      <c r="AD919" s="156"/>
      <c r="AE919" s="156"/>
      <c r="AF919" s="156"/>
      <c r="AG919" s="156"/>
      <c r="AH919" s="156"/>
      <c r="AI919" s="157"/>
      <c r="AJ919" s="105"/>
      <c r="AK919" s="105"/>
      <c r="AL919" s="105"/>
      <c r="AM919" s="105"/>
      <c r="AN919" s="157"/>
      <c r="AO919" s="105"/>
      <c r="AP919" s="105"/>
      <c r="AQ919" s="105"/>
      <c r="AR919" s="105"/>
      <c r="AS919" s="105"/>
      <c r="AT919" s="105"/>
      <c r="AU919" s="105"/>
      <c r="AV919" s="105"/>
      <c r="AW919" s="105"/>
      <c r="AX919" s="105"/>
      <c r="AY919" s="105"/>
      <c r="AZ919" s="105"/>
      <c r="BA919" s="105"/>
      <c r="BB919" s="105"/>
      <c r="BC919" s="105"/>
      <c r="BD919" s="105"/>
      <c r="BE919" s="105"/>
      <c r="BF919" s="105"/>
      <c r="BG919" s="105"/>
      <c r="BH919" s="105"/>
      <c r="BI919" s="105"/>
      <c r="BJ919" s="105"/>
      <c r="BK919" s="105"/>
      <c r="BL919" s="105"/>
      <c r="BM919" s="105"/>
      <c r="BN919" s="105"/>
      <c r="BO919" s="105"/>
      <c r="BP919" s="105"/>
      <c r="BQ919" s="105"/>
      <c r="BR919" s="105"/>
      <c r="BS919" s="105"/>
      <c r="BT919" s="105"/>
      <c r="BU919" s="105"/>
      <c r="BV919" s="105"/>
      <c r="BW919" s="105"/>
      <c r="BX919" s="105"/>
      <c r="BY919" s="105"/>
      <c r="BZ919" s="105"/>
      <c r="CA919" s="158"/>
      <c r="CB919" s="158"/>
      <c r="CC919" s="158"/>
      <c r="CD919" s="158"/>
      <c r="CE919" s="158"/>
      <c r="CF919" s="105"/>
      <c r="CG919" s="156"/>
      <c r="CH919" s="156"/>
      <c r="CI919" s="156"/>
      <c r="CJ919" s="156"/>
      <c r="CK919" s="105"/>
      <c r="CL919" s="156"/>
      <c r="CM919" s="156"/>
      <c r="CN919" s="105"/>
    </row>
    <row r="920" ht="9.0" customHeight="1">
      <c r="A920" s="152">
        <f t="shared" si="22"/>
        <v>1</v>
      </c>
      <c r="B920" s="93"/>
      <c r="C920" s="99"/>
      <c r="D920" s="159"/>
      <c r="E920" s="160"/>
      <c r="F920" s="155"/>
      <c r="G920" s="105"/>
      <c r="H920" s="105"/>
      <c r="I920" s="156"/>
      <c r="J920" s="156"/>
      <c r="K920" s="156"/>
      <c r="L920" s="156"/>
      <c r="M920" s="156"/>
      <c r="N920" s="156"/>
      <c r="O920" s="156"/>
      <c r="P920" s="156"/>
      <c r="Q920" s="156"/>
      <c r="R920" s="156"/>
      <c r="S920" s="156"/>
      <c r="T920" s="156"/>
      <c r="U920" s="157"/>
      <c r="V920" s="105"/>
      <c r="W920" s="156"/>
      <c r="X920" s="156"/>
      <c r="Y920" s="156"/>
      <c r="Z920" s="156"/>
      <c r="AA920" s="156"/>
      <c r="AB920" s="156"/>
      <c r="AC920" s="156"/>
      <c r="AD920" s="156"/>
      <c r="AE920" s="156"/>
      <c r="AF920" s="156"/>
      <c r="AG920" s="156"/>
      <c r="AH920" s="156"/>
      <c r="AI920" s="157"/>
      <c r="AJ920" s="105"/>
      <c r="AK920" s="105"/>
      <c r="AL920" s="105"/>
      <c r="AM920" s="105"/>
      <c r="AN920" s="157"/>
      <c r="AO920" s="105"/>
      <c r="AP920" s="105"/>
      <c r="AQ920" s="105"/>
      <c r="AR920" s="105"/>
      <c r="AS920" s="105"/>
      <c r="AT920" s="105"/>
      <c r="AU920" s="105"/>
      <c r="AV920" s="105"/>
      <c r="AW920" s="105"/>
      <c r="AX920" s="105"/>
      <c r="AY920" s="105"/>
      <c r="AZ920" s="105"/>
      <c r="BA920" s="105"/>
      <c r="BB920" s="105"/>
      <c r="BC920" s="105"/>
      <c r="BD920" s="105"/>
      <c r="BE920" s="105"/>
      <c r="BF920" s="105"/>
      <c r="BG920" s="105"/>
      <c r="BH920" s="105"/>
      <c r="BI920" s="105"/>
      <c r="BJ920" s="105"/>
      <c r="BK920" s="105"/>
      <c r="BL920" s="105"/>
      <c r="BM920" s="105"/>
      <c r="BN920" s="105"/>
      <c r="BO920" s="105"/>
      <c r="BP920" s="105"/>
      <c r="BQ920" s="105"/>
      <c r="BR920" s="105"/>
      <c r="BS920" s="105"/>
      <c r="BT920" s="105"/>
      <c r="BU920" s="105"/>
      <c r="BV920" s="105"/>
      <c r="BW920" s="105"/>
      <c r="BX920" s="105"/>
      <c r="BY920" s="105"/>
      <c r="BZ920" s="105"/>
      <c r="CA920" s="158"/>
      <c r="CB920" s="158"/>
      <c r="CC920" s="105" t="str">
        <f>IF($C920="","",AI920*$F$2)</f>
        <v/>
      </c>
      <c r="CD920" s="105" t="str">
        <f>IF($C920="","",U921*$F$2)</f>
        <v/>
      </c>
      <c r="CE920" s="158"/>
      <c r="CF920" s="105"/>
      <c r="CG920" s="156"/>
      <c r="CH920" s="156"/>
      <c r="CI920" s="156"/>
      <c r="CJ920" s="156"/>
      <c r="CK920" s="105"/>
      <c r="CL920" s="156"/>
      <c r="CM920" s="156"/>
      <c r="CN920" s="105"/>
    </row>
    <row r="921" ht="9.0" customHeight="1">
      <c r="A921" s="152">
        <f t="shared" si="22"/>
        <v>1</v>
      </c>
      <c r="B921" s="93"/>
      <c r="C921" s="99"/>
      <c r="D921" s="159"/>
      <c r="E921" s="160"/>
      <c r="F921" s="155"/>
      <c r="G921" s="105"/>
      <c r="H921" s="105"/>
      <c r="I921" s="156"/>
      <c r="J921" s="156"/>
      <c r="K921" s="156"/>
      <c r="L921" s="156"/>
      <c r="M921" s="156"/>
      <c r="N921" s="156"/>
      <c r="O921" s="156"/>
      <c r="P921" s="156"/>
      <c r="Q921" s="156"/>
      <c r="R921" s="156"/>
      <c r="S921" s="156"/>
      <c r="T921" s="156"/>
      <c r="U921" s="157"/>
      <c r="V921" s="105"/>
      <c r="W921" s="156"/>
      <c r="X921" s="156"/>
      <c r="Y921" s="156"/>
      <c r="Z921" s="156"/>
      <c r="AA921" s="156"/>
      <c r="AB921" s="156"/>
      <c r="AC921" s="156"/>
      <c r="AD921" s="156"/>
      <c r="AE921" s="156"/>
      <c r="AF921" s="156"/>
      <c r="AG921" s="156"/>
      <c r="AH921" s="156"/>
      <c r="AI921" s="157"/>
      <c r="AJ921" s="105"/>
      <c r="AK921" s="105"/>
      <c r="AL921" s="105"/>
      <c r="AM921" s="105"/>
      <c r="AN921" s="157"/>
      <c r="AO921" s="105"/>
      <c r="AP921" s="105"/>
      <c r="AQ921" s="105"/>
      <c r="AR921" s="105"/>
      <c r="AS921" s="105"/>
      <c r="AT921" s="105"/>
      <c r="AU921" s="105"/>
      <c r="AV921" s="105"/>
      <c r="AW921" s="105"/>
      <c r="AX921" s="105"/>
      <c r="AY921" s="105"/>
      <c r="AZ921" s="105"/>
      <c r="BA921" s="105"/>
      <c r="BB921" s="105"/>
      <c r="BC921" s="105"/>
      <c r="BD921" s="105"/>
      <c r="BE921" s="105"/>
      <c r="BF921" s="105"/>
      <c r="BG921" s="105"/>
      <c r="BH921" s="105"/>
      <c r="BI921" s="105"/>
      <c r="BJ921" s="105"/>
      <c r="BK921" s="105"/>
      <c r="BL921" s="105"/>
      <c r="BM921" s="105"/>
      <c r="BN921" s="105"/>
      <c r="BO921" s="105"/>
      <c r="BP921" s="105"/>
      <c r="BQ921" s="105"/>
      <c r="BR921" s="105"/>
      <c r="BS921" s="105"/>
      <c r="BT921" s="105"/>
      <c r="BU921" s="105"/>
      <c r="BV921" s="105"/>
      <c r="BW921" s="105"/>
      <c r="BX921" s="105"/>
      <c r="BY921" s="105"/>
      <c r="BZ921" s="105"/>
      <c r="CA921" s="158"/>
      <c r="CB921" s="158"/>
      <c r="CC921" s="158"/>
      <c r="CD921" s="158"/>
      <c r="CE921" s="158"/>
      <c r="CF921" s="105"/>
      <c r="CG921" s="156"/>
      <c r="CH921" s="156"/>
      <c r="CI921" s="156"/>
      <c r="CJ921" s="156"/>
      <c r="CK921" s="105"/>
      <c r="CL921" s="156"/>
      <c r="CM921" s="156"/>
      <c r="CN921" s="105"/>
    </row>
    <row r="922" ht="9.0" customHeight="1">
      <c r="A922" s="152">
        <f t="shared" si="22"/>
        <v>0</v>
      </c>
      <c r="B922" s="93"/>
      <c r="C922" s="99"/>
      <c r="D922" s="159"/>
      <c r="E922" s="160"/>
      <c r="F922" s="155"/>
      <c r="G922" s="105"/>
      <c r="H922" s="105"/>
      <c r="I922" s="156"/>
      <c r="J922" s="156"/>
      <c r="K922" s="156"/>
      <c r="L922" s="156"/>
      <c r="M922" s="156"/>
      <c r="N922" s="156"/>
      <c r="O922" s="156"/>
      <c r="P922" s="156"/>
      <c r="Q922" s="156"/>
      <c r="R922" s="156"/>
      <c r="S922" s="156"/>
      <c r="T922" s="156"/>
      <c r="U922" s="157"/>
      <c r="V922" s="105"/>
      <c r="W922" s="156"/>
      <c r="X922" s="156"/>
      <c r="Y922" s="156"/>
      <c r="Z922" s="156"/>
      <c r="AA922" s="156"/>
      <c r="AB922" s="156"/>
      <c r="AC922" s="156"/>
      <c r="AD922" s="156"/>
      <c r="AE922" s="156"/>
      <c r="AF922" s="156"/>
      <c r="AG922" s="156"/>
      <c r="AH922" s="156"/>
      <c r="AI922" s="157"/>
      <c r="AJ922" s="105"/>
      <c r="AK922" s="105"/>
      <c r="AL922" s="105"/>
      <c r="AM922" s="105"/>
      <c r="AN922" s="157"/>
      <c r="AO922" s="105"/>
      <c r="AP922" s="105"/>
      <c r="AQ922" s="105"/>
      <c r="AR922" s="105"/>
      <c r="AS922" s="105"/>
      <c r="AT922" s="105"/>
      <c r="AU922" s="105"/>
      <c r="AV922" s="105"/>
      <c r="AW922" s="105"/>
      <c r="AX922" s="105"/>
      <c r="AY922" s="105"/>
      <c r="AZ922" s="105"/>
      <c r="BA922" s="105"/>
      <c r="BB922" s="105"/>
      <c r="BC922" s="105"/>
      <c r="BD922" s="105"/>
      <c r="BE922" s="105"/>
      <c r="BF922" s="105"/>
      <c r="BG922" s="105"/>
      <c r="BH922" s="105"/>
      <c r="BI922" s="105"/>
      <c r="BJ922" s="105"/>
      <c r="BK922" s="105"/>
      <c r="BL922" s="105"/>
      <c r="BM922" s="105"/>
      <c r="BN922" s="105"/>
      <c r="BO922" s="105"/>
      <c r="BP922" s="105"/>
      <c r="BQ922" s="105"/>
      <c r="BR922" s="105"/>
      <c r="BS922" s="105"/>
      <c r="BT922" s="105"/>
      <c r="BU922" s="105"/>
      <c r="BV922" s="105"/>
      <c r="BW922" s="105"/>
      <c r="BX922" s="105"/>
      <c r="BY922" s="105"/>
      <c r="BZ922" s="105"/>
      <c r="CA922" s="158"/>
      <c r="CB922" s="158"/>
      <c r="CC922" s="105" t="str">
        <f>IF($C922="","",AI922*$F$2)</f>
        <v/>
      </c>
      <c r="CD922" s="105" t="str">
        <f>IF($C922="","",U923*$F$2)</f>
        <v/>
      </c>
      <c r="CE922" s="158"/>
      <c r="CF922" s="105"/>
      <c r="CG922" s="156"/>
      <c r="CH922" s="156"/>
      <c r="CI922" s="156"/>
      <c r="CJ922" s="156"/>
      <c r="CK922" s="105"/>
      <c r="CL922" s="156"/>
      <c r="CM922" s="156"/>
      <c r="CN922" s="105"/>
    </row>
    <row r="923" ht="9.0" customHeight="1">
      <c r="A923" s="152">
        <f t="shared" si="22"/>
        <v>0</v>
      </c>
      <c r="B923" s="93"/>
      <c r="C923" s="99"/>
      <c r="D923" s="159"/>
      <c r="E923" s="160"/>
      <c r="F923" s="155"/>
      <c r="G923" s="105"/>
      <c r="H923" s="105"/>
      <c r="I923" s="156"/>
      <c r="J923" s="156"/>
      <c r="K923" s="156"/>
      <c r="L923" s="156"/>
      <c r="M923" s="156"/>
      <c r="N923" s="156"/>
      <c r="O923" s="156"/>
      <c r="P923" s="156"/>
      <c r="Q923" s="156"/>
      <c r="R923" s="156"/>
      <c r="S923" s="156"/>
      <c r="T923" s="156"/>
      <c r="U923" s="157"/>
      <c r="V923" s="105"/>
      <c r="W923" s="156"/>
      <c r="X923" s="156"/>
      <c r="Y923" s="156"/>
      <c r="Z923" s="156"/>
      <c r="AA923" s="156"/>
      <c r="AB923" s="156"/>
      <c r="AC923" s="156"/>
      <c r="AD923" s="156"/>
      <c r="AE923" s="156"/>
      <c r="AF923" s="156"/>
      <c r="AG923" s="156"/>
      <c r="AH923" s="156"/>
      <c r="AI923" s="157"/>
      <c r="AJ923" s="105"/>
      <c r="AK923" s="105"/>
      <c r="AL923" s="105"/>
      <c r="AM923" s="105"/>
      <c r="AN923" s="157"/>
      <c r="AO923" s="105"/>
      <c r="AP923" s="105"/>
      <c r="AQ923" s="105"/>
      <c r="AR923" s="105"/>
      <c r="AS923" s="105"/>
      <c r="AT923" s="105"/>
      <c r="AU923" s="105"/>
      <c r="AV923" s="105"/>
      <c r="AW923" s="105"/>
      <c r="AX923" s="105"/>
      <c r="AY923" s="105"/>
      <c r="AZ923" s="105"/>
      <c r="BA923" s="105"/>
      <c r="BB923" s="105"/>
      <c r="BC923" s="105"/>
      <c r="BD923" s="105"/>
      <c r="BE923" s="105"/>
      <c r="BF923" s="105"/>
      <c r="BG923" s="105"/>
      <c r="BH923" s="105"/>
      <c r="BI923" s="105"/>
      <c r="BJ923" s="105"/>
      <c r="BK923" s="105"/>
      <c r="BL923" s="105"/>
      <c r="BM923" s="105"/>
      <c r="BN923" s="105"/>
      <c r="BO923" s="105"/>
      <c r="BP923" s="105"/>
      <c r="BQ923" s="105"/>
      <c r="BR923" s="105"/>
      <c r="BS923" s="105"/>
      <c r="BT923" s="105"/>
      <c r="BU923" s="105"/>
      <c r="BV923" s="105"/>
      <c r="BW923" s="105"/>
      <c r="BX923" s="105"/>
      <c r="BY923" s="105"/>
      <c r="BZ923" s="105"/>
      <c r="CA923" s="158"/>
      <c r="CB923" s="158"/>
      <c r="CC923" s="158"/>
      <c r="CD923" s="158"/>
      <c r="CE923" s="158"/>
      <c r="CF923" s="105"/>
      <c r="CG923" s="156"/>
      <c r="CH923" s="156"/>
      <c r="CI923" s="156"/>
      <c r="CJ923" s="156"/>
      <c r="CK923" s="105"/>
      <c r="CL923" s="156"/>
      <c r="CM923" s="156"/>
      <c r="CN923" s="105"/>
    </row>
    <row r="924" ht="9.0" customHeight="1">
      <c r="A924" s="152">
        <f t="shared" si="22"/>
        <v>1</v>
      </c>
      <c r="B924" s="93"/>
      <c r="C924" s="99"/>
      <c r="D924" s="159"/>
      <c r="E924" s="160"/>
      <c r="F924" s="155"/>
      <c r="G924" s="105"/>
      <c r="H924" s="105"/>
      <c r="I924" s="156"/>
      <c r="J924" s="156"/>
      <c r="K924" s="156"/>
      <c r="L924" s="156"/>
      <c r="M924" s="156"/>
      <c r="N924" s="156"/>
      <c r="O924" s="156"/>
      <c r="P924" s="156"/>
      <c r="Q924" s="156"/>
      <c r="R924" s="156"/>
      <c r="S924" s="156"/>
      <c r="T924" s="156"/>
      <c r="U924" s="157"/>
      <c r="V924" s="105"/>
      <c r="W924" s="156"/>
      <c r="X924" s="156"/>
      <c r="Y924" s="156"/>
      <c r="Z924" s="156"/>
      <c r="AA924" s="156"/>
      <c r="AB924" s="156"/>
      <c r="AC924" s="156"/>
      <c r="AD924" s="156"/>
      <c r="AE924" s="156"/>
      <c r="AF924" s="156"/>
      <c r="AG924" s="156"/>
      <c r="AH924" s="156"/>
      <c r="AI924" s="157"/>
      <c r="AJ924" s="105"/>
      <c r="AK924" s="105"/>
      <c r="AL924" s="105"/>
      <c r="AM924" s="105"/>
      <c r="AN924" s="157"/>
      <c r="AO924" s="105"/>
      <c r="AP924" s="105"/>
      <c r="AQ924" s="105"/>
      <c r="AR924" s="105"/>
      <c r="AS924" s="105"/>
      <c r="AT924" s="105"/>
      <c r="AU924" s="105"/>
      <c r="AV924" s="105"/>
      <c r="AW924" s="105"/>
      <c r="AX924" s="105"/>
      <c r="AY924" s="105"/>
      <c r="AZ924" s="105"/>
      <c r="BA924" s="105"/>
      <c r="BB924" s="105"/>
      <c r="BC924" s="105"/>
      <c r="BD924" s="105"/>
      <c r="BE924" s="105"/>
      <c r="BF924" s="105"/>
      <c r="BG924" s="105"/>
      <c r="BH924" s="105"/>
      <c r="BI924" s="105"/>
      <c r="BJ924" s="105"/>
      <c r="BK924" s="105"/>
      <c r="BL924" s="105"/>
      <c r="BM924" s="105"/>
      <c r="BN924" s="105"/>
      <c r="BO924" s="105"/>
      <c r="BP924" s="105"/>
      <c r="BQ924" s="105"/>
      <c r="BR924" s="105"/>
      <c r="BS924" s="105"/>
      <c r="BT924" s="105"/>
      <c r="BU924" s="105"/>
      <c r="BV924" s="105"/>
      <c r="BW924" s="105"/>
      <c r="BX924" s="105"/>
      <c r="BY924" s="105"/>
      <c r="BZ924" s="105"/>
      <c r="CA924" s="158"/>
      <c r="CB924" s="158"/>
      <c r="CC924" s="105" t="str">
        <f>IF($C924="","",AI924*$F$2)</f>
        <v/>
      </c>
      <c r="CD924" s="105" t="str">
        <f>IF($C924="","",U925*$F$2)</f>
        <v/>
      </c>
      <c r="CE924" s="158"/>
      <c r="CF924" s="105"/>
      <c r="CG924" s="156"/>
      <c r="CH924" s="156"/>
      <c r="CI924" s="156"/>
      <c r="CJ924" s="156"/>
      <c r="CK924" s="105"/>
      <c r="CL924" s="156"/>
      <c r="CM924" s="156"/>
      <c r="CN924" s="105"/>
    </row>
    <row r="925" ht="9.0" customHeight="1">
      <c r="A925" s="152">
        <f t="shared" si="22"/>
        <v>1</v>
      </c>
      <c r="B925" s="93"/>
      <c r="C925" s="99"/>
      <c r="D925" s="159"/>
      <c r="E925" s="160"/>
      <c r="F925" s="155"/>
      <c r="G925" s="105"/>
      <c r="H925" s="105"/>
      <c r="I925" s="156"/>
      <c r="J925" s="156"/>
      <c r="K925" s="156"/>
      <c r="L925" s="156"/>
      <c r="M925" s="156"/>
      <c r="N925" s="156"/>
      <c r="O925" s="156"/>
      <c r="P925" s="156"/>
      <c r="Q925" s="156"/>
      <c r="R925" s="156"/>
      <c r="S925" s="156"/>
      <c r="T925" s="156"/>
      <c r="U925" s="157"/>
      <c r="V925" s="105"/>
      <c r="W925" s="156"/>
      <c r="X925" s="156"/>
      <c r="Y925" s="156"/>
      <c r="Z925" s="156"/>
      <c r="AA925" s="156"/>
      <c r="AB925" s="156"/>
      <c r="AC925" s="156"/>
      <c r="AD925" s="156"/>
      <c r="AE925" s="156"/>
      <c r="AF925" s="156"/>
      <c r="AG925" s="156"/>
      <c r="AH925" s="156"/>
      <c r="AI925" s="157"/>
      <c r="AJ925" s="105"/>
      <c r="AK925" s="105"/>
      <c r="AL925" s="105"/>
      <c r="AM925" s="105"/>
      <c r="AN925" s="157"/>
      <c r="AO925" s="105"/>
      <c r="AP925" s="105"/>
      <c r="AQ925" s="105"/>
      <c r="AR925" s="105"/>
      <c r="AS925" s="105"/>
      <c r="AT925" s="105"/>
      <c r="AU925" s="105"/>
      <c r="AV925" s="105"/>
      <c r="AW925" s="105"/>
      <c r="AX925" s="105"/>
      <c r="AY925" s="105"/>
      <c r="AZ925" s="105"/>
      <c r="BA925" s="105"/>
      <c r="BB925" s="105"/>
      <c r="BC925" s="105"/>
      <c r="BD925" s="105"/>
      <c r="BE925" s="105"/>
      <c r="BF925" s="105"/>
      <c r="BG925" s="105"/>
      <c r="BH925" s="105"/>
      <c r="BI925" s="105"/>
      <c r="BJ925" s="105"/>
      <c r="BK925" s="105"/>
      <c r="BL925" s="105"/>
      <c r="BM925" s="105"/>
      <c r="BN925" s="105"/>
      <c r="BO925" s="105"/>
      <c r="BP925" s="105"/>
      <c r="BQ925" s="105"/>
      <c r="BR925" s="105"/>
      <c r="BS925" s="105"/>
      <c r="BT925" s="105"/>
      <c r="BU925" s="105"/>
      <c r="BV925" s="105"/>
      <c r="BW925" s="105"/>
      <c r="BX925" s="105"/>
      <c r="BY925" s="105"/>
      <c r="BZ925" s="105"/>
      <c r="CA925" s="158"/>
      <c r="CB925" s="158"/>
      <c r="CC925" s="158"/>
      <c r="CD925" s="158"/>
      <c r="CE925" s="158"/>
      <c r="CF925" s="105"/>
      <c r="CG925" s="156"/>
      <c r="CH925" s="156"/>
      <c r="CI925" s="156"/>
      <c r="CJ925" s="156"/>
      <c r="CK925" s="105"/>
      <c r="CL925" s="156"/>
      <c r="CM925" s="156"/>
      <c r="CN925" s="105"/>
    </row>
    <row r="926" ht="9.0" customHeight="1">
      <c r="A926" s="152">
        <f t="shared" si="22"/>
        <v>0</v>
      </c>
      <c r="B926" s="93"/>
      <c r="C926" s="99"/>
      <c r="D926" s="159"/>
      <c r="E926" s="160"/>
      <c r="F926" s="155"/>
      <c r="G926" s="105"/>
      <c r="H926" s="105"/>
      <c r="I926" s="156"/>
      <c r="J926" s="156"/>
      <c r="K926" s="156"/>
      <c r="L926" s="156"/>
      <c r="M926" s="156"/>
      <c r="N926" s="156"/>
      <c r="O926" s="156"/>
      <c r="P926" s="156"/>
      <c r="Q926" s="156"/>
      <c r="R926" s="156"/>
      <c r="S926" s="156"/>
      <c r="T926" s="156"/>
      <c r="U926" s="157"/>
      <c r="V926" s="105"/>
      <c r="W926" s="156"/>
      <c r="X926" s="156"/>
      <c r="Y926" s="156"/>
      <c r="Z926" s="156"/>
      <c r="AA926" s="156"/>
      <c r="AB926" s="156"/>
      <c r="AC926" s="156"/>
      <c r="AD926" s="156"/>
      <c r="AE926" s="156"/>
      <c r="AF926" s="156"/>
      <c r="AG926" s="156"/>
      <c r="AH926" s="156"/>
      <c r="AI926" s="157"/>
      <c r="AJ926" s="105"/>
      <c r="AK926" s="105"/>
      <c r="AL926" s="105"/>
      <c r="AM926" s="105"/>
      <c r="AN926" s="157"/>
      <c r="AO926" s="105"/>
      <c r="AP926" s="105"/>
      <c r="AQ926" s="105"/>
      <c r="AR926" s="105"/>
      <c r="AS926" s="105"/>
      <c r="AT926" s="105"/>
      <c r="AU926" s="105"/>
      <c r="AV926" s="105"/>
      <c r="AW926" s="105"/>
      <c r="AX926" s="105"/>
      <c r="AY926" s="105"/>
      <c r="AZ926" s="105"/>
      <c r="BA926" s="105"/>
      <c r="BB926" s="105"/>
      <c r="BC926" s="105"/>
      <c r="BD926" s="105"/>
      <c r="BE926" s="105"/>
      <c r="BF926" s="105"/>
      <c r="BG926" s="105"/>
      <c r="BH926" s="105"/>
      <c r="BI926" s="105"/>
      <c r="BJ926" s="105"/>
      <c r="BK926" s="105"/>
      <c r="BL926" s="105"/>
      <c r="BM926" s="105"/>
      <c r="BN926" s="105"/>
      <c r="BO926" s="105"/>
      <c r="BP926" s="105"/>
      <c r="BQ926" s="105"/>
      <c r="BR926" s="105"/>
      <c r="BS926" s="105"/>
      <c r="BT926" s="105"/>
      <c r="BU926" s="105"/>
      <c r="BV926" s="105"/>
      <c r="BW926" s="105"/>
      <c r="BX926" s="105"/>
      <c r="BY926" s="105"/>
      <c r="BZ926" s="105"/>
      <c r="CA926" s="158"/>
      <c r="CB926" s="158"/>
      <c r="CC926" s="105" t="str">
        <f>IF($C926="","",AI926*$F$2)</f>
        <v/>
      </c>
      <c r="CD926" s="105" t="str">
        <f>IF($C926="","",U927*$F$2)</f>
        <v/>
      </c>
      <c r="CE926" s="158"/>
      <c r="CF926" s="105"/>
      <c r="CG926" s="156"/>
      <c r="CH926" s="156"/>
      <c r="CI926" s="156"/>
      <c r="CJ926" s="156"/>
      <c r="CK926" s="105"/>
      <c r="CL926" s="156"/>
      <c r="CM926" s="156"/>
      <c r="CN926" s="105"/>
    </row>
    <row r="927" ht="9.0" customHeight="1">
      <c r="A927" s="152">
        <f t="shared" si="22"/>
        <v>0</v>
      </c>
      <c r="B927" s="93"/>
      <c r="C927" s="99"/>
      <c r="D927" s="159"/>
      <c r="E927" s="160"/>
      <c r="F927" s="155"/>
      <c r="G927" s="105"/>
      <c r="H927" s="105"/>
      <c r="I927" s="156"/>
      <c r="J927" s="156"/>
      <c r="K927" s="156"/>
      <c r="L927" s="156"/>
      <c r="M927" s="156"/>
      <c r="N927" s="156"/>
      <c r="O927" s="156"/>
      <c r="P927" s="156"/>
      <c r="Q927" s="156"/>
      <c r="R927" s="156"/>
      <c r="S927" s="156"/>
      <c r="T927" s="156"/>
      <c r="U927" s="157"/>
      <c r="V927" s="105"/>
      <c r="W927" s="156"/>
      <c r="X927" s="156"/>
      <c r="Y927" s="156"/>
      <c r="Z927" s="156"/>
      <c r="AA927" s="156"/>
      <c r="AB927" s="156"/>
      <c r="AC927" s="156"/>
      <c r="AD927" s="156"/>
      <c r="AE927" s="156"/>
      <c r="AF927" s="156"/>
      <c r="AG927" s="156"/>
      <c r="AH927" s="156"/>
      <c r="AI927" s="157"/>
      <c r="AJ927" s="105"/>
      <c r="AK927" s="105"/>
      <c r="AL927" s="105"/>
      <c r="AM927" s="105"/>
      <c r="AN927" s="157"/>
      <c r="AO927" s="105"/>
      <c r="AP927" s="105"/>
      <c r="AQ927" s="105"/>
      <c r="AR927" s="105"/>
      <c r="AS927" s="105"/>
      <c r="AT927" s="105"/>
      <c r="AU927" s="105"/>
      <c r="AV927" s="105"/>
      <c r="AW927" s="105"/>
      <c r="AX927" s="105"/>
      <c r="AY927" s="105"/>
      <c r="AZ927" s="105"/>
      <c r="BA927" s="105"/>
      <c r="BB927" s="105"/>
      <c r="BC927" s="105"/>
      <c r="BD927" s="105"/>
      <c r="BE927" s="105"/>
      <c r="BF927" s="105"/>
      <c r="BG927" s="105"/>
      <c r="BH927" s="105"/>
      <c r="BI927" s="105"/>
      <c r="BJ927" s="105"/>
      <c r="BK927" s="105"/>
      <c r="BL927" s="105"/>
      <c r="BM927" s="105"/>
      <c r="BN927" s="105"/>
      <c r="BO927" s="105"/>
      <c r="BP927" s="105"/>
      <c r="BQ927" s="105"/>
      <c r="BR927" s="105"/>
      <c r="BS927" s="105"/>
      <c r="BT927" s="105"/>
      <c r="BU927" s="105"/>
      <c r="BV927" s="105"/>
      <c r="BW927" s="105"/>
      <c r="BX927" s="105"/>
      <c r="BY927" s="105"/>
      <c r="BZ927" s="105"/>
      <c r="CA927" s="158"/>
      <c r="CB927" s="158"/>
      <c r="CC927" s="158"/>
      <c r="CD927" s="158"/>
      <c r="CE927" s="158"/>
      <c r="CF927" s="105"/>
      <c r="CG927" s="156"/>
      <c r="CH927" s="156"/>
      <c r="CI927" s="156"/>
      <c r="CJ927" s="156"/>
      <c r="CK927" s="105"/>
      <c r="CL927" s="156"/>
      <c r="CM927" s="156"/>
      <c r="CN927" s="105"/>
    </row>
    <row r="928" ht="9.0" customHeight="1">
      <c r="A928" s="152">
        <f t="shared" si="22"/>
        <v>1</v>
      </c>
      <c r="B928" s="93"/>
      <c r="C928" s="99"/>
      <c r="D928" s="159"/>
      <c r="E928" s="160"/>
      <c r="F928" s="155"/>
      <c r="G928" s="105"/>
      <c r="H928" s="105"/>
      <c r="I928" s="156"/>
      <c r="J928" s="156"/>
      <c r="K928" s="156"/>
      <c r="L928" s="156"/>
      <c r="M928" s="156"/>
      <c r="N928" s="156"/>
      <c r="O928" s="156"/>
      <c r="P928" s="156"/>
      <c r="Q928" s="156"/>
      <c r="R928" s="156"/>
      <c r="S928" s="156"/>
      <c r="T928" s="156"/>
      <c r="U928" s="157"/>
      <c r="V928" s="105"/>
      <c r="W928" s="156"/>
      <c r="X928" s="156"/>
      <c r="Y928" s="156"/>
      <c r="Z928" s="156"/>
      <c r="AA928" s="156"/>
      <c r="AB928" s="156"/>
      <c r="AC928" s="156"/>
      <c r="AD928" s="156"/>
      <c r="AE928" s="156"/>
      <c r="AF928" s="156"/>
      <c r="AG928" s="156"/>
      <c r="AH928" s="156"/>
      <c r="AI928" s="157"/>
      <c r="AJ928" s="105"/>
      <c r="AK928" s="105"/>
      <c r="AL928" s="105"/>
      <c r="AM928" s="105"/>
      <c r="AN928" s="157"/>
      <c r="AO928" s="105"/>
      <c r="AP928" s="105"/>
      <c r="AQ928" s="105"/>
      <c r="AR928" s="105"/>
      <c r="AS928" s="105"/>
      <c r="AT928" s="105"/>
      <c r="AU928" s="105"/>
      <c r="AV928" s="105"/>
      <c r="AW928" s="105"/>
      <c r="AX928" s="105"/>
      <c r="AY928" s="105"/>
      <c r="AZ928" s="105"/>
      <c r="BA928" s="105"/>
      <c r="BB928" s="105"/>
      <c r="BC928" s="105"/>
      <c r="BD928" s="105"/>
      <c r="BE928" s="105"/>
      <c r="BF928" s="105"/>
      <c r="BG928" s="105"/>
      <c r="BH928" s="105"/>
      <c r="BI928" s="105"/>
      <c r="BJ928" s="105"/>
      <c r="BK928" s="105"/>
      <c r="BL928" s="105"/>
      <c r="BM928" s="105"/>
      <c r="BN928" s="105"/>
      <c r="BO928" s="105"/>
      <c r="BP928" s="105"/>
      <c r="BQ928" s="105"/>
      <c r="BR928" s="105"/>
      <c r="BS928" s="105"/>
      <c r="BT928" s="105"/>
      <c r="BU928" s="105"/>
      <c r="BV928" s="105"/>
      <c r="BW928" s="105"/>
      <c r="BX928" s="105"/>
      <c r="BY928" s="105"/>
      <c r="BZ928" s="105"/>
      <c r="CA928" s="158"/>
      <c r="CB928" s="158"/>
      <c r="CC928" s="105" t="str">
        <f>IF($C928="","",AI928*$F$2)</f>
        <v/>
      </c>
      <c r="CD928" s="105" t="str">
        <f>IF($C928="","",U929*$F$2)</f>
        <v/>
      </c>
      <c r="CE928" s="158"/>
      <c r="CF928" s="105"/>
      <c r="CG928" s="156"/>
      <c r="CH928" s="156"/>
      <c r="CI928" s="156"/>
      <c r="CJ928" s="156"/>
      <c r="CK928" s="105"/>
      <c r="CL928" s="156"/>
      <c r="CM928" s="156"/>
      <c r="CN928" s="105"/>
    </row>
    <row r="929" ht="9.0" customHeight="1">
      <c r="A929" s="152">
        <f t="shared" si="22"/>
        <v>1</v>
      </c>
      <c r="B929" s="93"/>
      <c r="C929" s="99"/>
      <c r="D929" s="159"/>
      <c r="E929" s="160"/>
      <c r="F929" s="155"/>
      <c r="G929" s="105"/>
      <c r="H929" s="105"/>
      <c r="I929" s="156"/>
      <c r="J929" s="156"/>
      <c r="K929" s="156"/>
      <c r="L929" s="156"/>
      <c r="M929" s="156"/>
      <c r="N929" s="156"/>
      <c r="O929" s="156"/>
      <c r="P929" s="156"/>
      <c r="Q929" s="156"/>
      <c r="R929" s="156"/>
      <c r="S929" s="156"/>
      <c r="T929" s="156"/>
      <c r="U929" s="157"/>
      <c r="V929" s="105"/>
      <c r="W929" s="156"/>
      <c r="X929" s="156"/>
      <c r="Y929" s="156"/>
      <c r="Z929" s="156"/>
      <c r="AA929" s="156"/>
      <c r="AB929" s="156"/>
      <c r="AC929" s="156"/>
      <c r="AD929" s="156"/>
      <c r="AE929" s="156"/>
      <c r="AF929" s="156"/>
      <c r="AG929" s="156"/>
      <c r="AH929" s="156"/>
      <c r="AI929" s="157"/>
      <c r="AJ929" s="105"/>
      <c r="AK929" s="105"/>
      <c r="AL929" s="105"/>
      <c r="AM929" s="105"/>
      <c r="AN929" s="157"/>
      <c r="AO929" s="105"/>
      <c r="AP929" s="105"/>
      <c r="AQ929" s="105"/>
      <c r="AR929" s="105"/>
      <c r="AS929" s="105"/>
      <c r="AT929" s="105"/>
      <c r="AU929" s="105"/>
      <c r="AV929" s="105"/>
      <c r="AW929" s="105"/>
      <c r="AX929" s="105"/>
      <c r="AY929" s="105"/>
      <c r="AZ929" s="105"/>
      <c r="BA929" s="105"/>
      <c r="BB929" s="105"/>
      <c r="BC929" s="105"/>
      <c r="BD929" s="105"/>
      <c r="BE929" s="105"/>
      <c r="BF929" s="105"/>
      <c r="BG929" s="105"/>
      <c r="BH929" s="105"/>
      <c r="BI929" s="105"/>
      <c r="BJ929" s="105"/>
      <c r="BK929" s="105"/>
      <c r="BL929" s="105"/>
      <c r="BM929" s="105"/>
      <c r="BN929" s="105"/>
      <c r="BO929" s="105"/>
      <c r="BP929" s="105"/>
      <c r="BQ929" s="105"/>
      <c r="BR929" s="105"/>
      <c r="BS929" s="105"/>
      <c r="BT929" s="105"/>
      <c r="BU929" s="105"/>
      <c r="BV929" s="105"/>
      <c r="BW929" s="105"/>
      <c r="BX929" s="105"/>
      <c r="BY929" s="105"/>
      <c r="BZ929" s="105"/>
      <c r="CA929" s="158"/>
      <c r="CB929" s="158"/>
      <c r="CC929" s="158"/>
      <c r="CD929" s="158"/>
      <c r="CE929" s="158"/>
      <c r="CF929" s="105"/>
      <c r="CG929" s="156"/>
      <c r="CH929" s="156"/>
      <c r="CI929" s="156"/>
      <c r="CJ929" s="156"/>
      <c r="CK929" s="105"/>
      <c r="CL929" s="156"/>
      <c r="CM929" s="156"/>
      <c r="CN929" s="105"/>
    </row>
    <row r="930" ht="9.0" customHeight="1">
      <c r="A930" s="152">
        <f t="shared" si="22"/>
        <v>0</v>
      </c>
      <c r="B930" s="93"/>
      <c r="C930" s="99"/>
      <c r="D930" s="159"/>
      <c r="E930" s="160"/>
      <c r="F930" s="155"/>
      <c r="G930" s="105"/>
      <c r="H930" s="105"/>
      <c r="I930" s="156"/>
      <c r="J930" s="156"/>
      <c r="K930" s="156"/>
      <c r="L930" s="156"/>
      <c r="M930" s="156"/>
      <c r="N930" s="156"/>
      <c r="O930" s="156"/>
      <c r="P930" s="156"/>
      <c r="Q930" s="156"/>
      <c r="R930" s="156"/>
      <c r="S930" s="156"/>
      <c r="T930" s="156"/>
      <c r="U930" s="157"/>
      <c r="V930" s="105"/>
      <c r="W930" s="156"/>
      <c r="X930" s="156"/>
      <c r="Y930" s="156"/>
      <c r="Z930" s="156"/>
      <c r="AA930" s="156"/>
      <c r="AB930" s="156"/>
      <c r="AC930" s="156"/>
      <c r="AD930" s="156"/>
      <c r="AE930" s="156"/>
      <c r="AF930" s="156"/>
      <c r="AG930" s="156"/>
      <c r="AH930" s="156"/>
      <c r="AI930" s="157"/>
      <c r="AJ930" s="105"/>
      <c r="AK930" s="105"/>
      <c r="AL930" s="105"/>
      <c r="AM930" s="105"/>
      <c r="AN930" s="157"/>
      <c r="AO930" s="105"/>
      <c r="AP930" s="105"/>
      <c r="AQ930" s="105"/>
      <c r="AR930" s="105"/>
      <c r="AS930" s="105"/>
      <c r="AT930" s="105"/>
      <c r="AU930" s="105"/>
      <c r="AV930" s="105"/>
      <c r="AW930" s="105"/>
      <c r="AX930" s="105"/>
      <c r="AY930" s="105"/>
      <c r="AZ930" s="105"/>
      <c r="BA930" s="105"/>
      <c r="BB930" s="105"/>
      <c r="BC930" s="105"/>
      <c r="BD930" s="105"/>
      <c r="BE930" s="105"/>
      <c r="BF930" s="105"/>
      <c r="BG930" s="105"/>
      <c r="BH930" s="105"/>
      <c r="BI930" s="105"/>
      <c r="BJ930" s="105"/>
      <c r="BK930" s="105"/>
      <c r="BL930" s="105"/>
      <c r="BM930" s="105"/>
      <c r="BN930" s="105"/>
      <c r="BO930" s="105"/>
      <c r="BP930" s="105"/>
      <c r="BQ930" s="105"/>
      <c r="BR930" s="105"/>
      <c r="BS930" s="105"/>
      <c r="BT930" s="105"/>
      <c r="BU930" s="105"/>
      <c r="BV930" s="105"/>
      <c r="BW930" s="105"/>
      <c r="BX930" s="105"/>
      <c r="BY930" s="105"/>
      <c r="BZ930" s="105"/>
      <c r="CA930" s="158"/>
      <c r="CB930" s="158"/>
      <c r="CC930" s="105" t="str">
        <f>IF($C930="","",AI930*$F$2)</f>
        <v/>
      </c>
      <c r="CD930" s="105" t="str">
        <f>IF($C930="","",U931*$F$2)</f>
        <v/>
      </c>
      <c r="CE930" s="158"/>
      <c r="CF930" s="105"/>
      <c r="CG930" s="156"/>
      <c r="CH930" s="156"/>
      <c r="CI930" s="156"/>
      <c r="CJ930" s="156"/>
      <c r="CK930" s="105"/>
      <c r="CL930" s="156"/>
      <c r="CM930" s="156"/>
      <c r="CN930" s="105"/>
    </row>
    <row r="931" ht="9.0" customHeight="1">
      <c r="A931" s="152">
        <f t="shared" si="22"/>
        <v>0</v>
      </c>
      <c r="B931" s="93"/>
      <c r="C931" s="99"/>
      <c r="D931" s="159"/>
      <c r="E931" s="160"/>
      <c r="F931" s="155"/>
      <c r="G931" s="105"/>
      <c r="H931" s="105"/>
      <c r="I931" s="156"/>
      <c r="J931" s="156"/>
      <c r="K931" s="156"/>
      <c r="L931" s="156"/>
      <c r="M931" s="156"/>
      <c r="N931" s="156"/>
      <c r="O931" s="156"/>
      <c r="P931" s="156"/>
      <c r="Q931" s="156"/>
      <c r="R931" s="156"/>
      <c r="S931" s="156"/>
      <c r="T931" s="156"/>
      <c r="U931" s="157"/>
      <c r="V931" s="105"/>
      <c r="W931" s="156"/>
      <c r="X931" s="156"/>
      <c r="Y931" s="156"/>
      <c r="Z931" s="156"/>
      <c r="AA931" s="156"/>
      <c r="AB931" s="156"/>
      <c r="AC931" s="156"/>
      <c r="AD931" s="156"/>
      <c r="AE931" s="156"/>
      <c r="AF931" s="156"/>
      <c r="AG931" s="156"/>
      <c r="AH931" s="156"/>
      <c r="AI931" s="157"/>
      <c r="AJ931" s="105"/>
      <c r="AK931" s="105"/>
      <c r="AL931" s="105"/>
      <c r="AM931" s="105"/>
      <c r="AN931" s="157"/>
      <c r="AO931" s="105"/>
      <c r="AP931" s="105"/>
      <c r="AQ931" s="105"/>
      <c r="AR931" s="105"/>
      <c r="AS931" s="105"/>
      <c r="AT931" s="105"/>
      <c r="AU931" s="105"/>
      <c r="AV931" s="105"/>
      <c r="AW931" s="105"/>
      <c r="AX931" s="105"/>
      <c r="AY931" s="105"/>
      <c r="AZ931" s="105"/>
      <c r="BA931" s="105"/>
      <c r="BB931" s="105"/>
      <c r="BC931" s="105"/>
      <c r="BD931" s="105"/>
      <c r="BE931" s="105"/>
      <c r="BF931" s="105"/>
      <c r="BG931" s="105"/>
      <c r="BH931" s="105"/>
      <c r="BI931" s="105"/>
      <c r="BJ931" s="105"/>
      <c r="BK931" s="105"/>
      <c r="BL931" s="105"/>
      <c r="BM931" s="105"/>
      <c r="BN931" s="105"/>
      <c r="BO931" s="105"/>
      <c r="BP931" s="105"/>
      <c r="BQ931" s="105"/>
      <c r="BR931" s="105"/>
      <c r="BS931" s="105"/>
      <c r="BT931" s="105"/>
      <c r="BU931" s="105"/>
      <c r="BV931" s="105"/>
      <c r="BW931" s="105"/>
      <c r="BX931" s="105"/>
      <c r="BY931" s="105"/>
      <c r="BZ931" s="105"/>
      <c r="CA931" s="158"/>
      <c r="CB931" s="158"/>
      <c r="CC931" s="158"/>
      <c r="CD931" s="158"/>
      <c r="CE931" s="158"/>
      <c r="CF931" s="105"/>
      <c r="CG931" s="156"/>
      <c r="CH931" s="156"/>
      <c r="CI931" s="156"/>
      <c r="CJ931" s="156"/>
      <c r="CK931" s="105"/>
      <c r="CL931" s="156"/>
      <c r="CM931" s="156"/>
      <c r="CN931" s="105"/>
    </row>
    <row r="932" ht="9.0" customHeight="1">
      <c r="A932" s="152">
        <f t="shared" si="22"/>
        <v>1</v>
      </c>
      <c r="B932" s="93"/>
      <c r="C932" s="99"/>
      <c r="D932" s="159"/>
      <c r="E932" s="160"/>
      <c r="F932" s="155"/>
      <c r="G932" s="105"/>
      <c r="H932" s="105"/>
      <c r="I932" s="156"/>
      <c r="J932" s="156"/>
      <c r="K932" s="156"/>
      <c r="L932" s="156"/>
      <c r="M932" s="156"/>
      <c r="N932" s="156"/>
      <c r="O932" s="156"/>
      <c r="P932" s="156"/>
      <c r="Q932" s="156"/>
      <c r="R932" s="156"/>
      <c r="S932" s="156"/>
      <c r="T932" s="156"/>
      <c r="U932" s="157"/>
      <c r="V932" s="105"/>
      <c r="W932" s="156"/>
      <c r="X932" s="156"/>
      <c r="Y932" s="156"/>
      <c r="Z932" s="156"/>
      <c r="AA932" s="156"/>
      <c r="AB932" s="156"/>
      <c r="AC932" s="156"/>
      <c r="AD932" s="156"/>
      <c r="AE932" s="156"/>
      <c r="AF932" s="156"/>
      <c r="AG932" s="156"/>
      <c r="AH932" s="156"/>
      <c r="AI932" s="157"/>
      <c r="AJ932" s="105"/>
      <c r="AK932" s="105"/>
      <c r="AL932" s="105"/>
      <c r="AM932" s="105"/>
      <c r="AN932" s="157"/>
      <c r="AO932" s="105"/>
      <c r="AP932" s="105"/>
      <c r="AQ932" s="105"/>
      <c r="AR932" s="105"/>
      <c r="AS932" s="105"/>
      <c r="AT932" s="105"/>
      <c r="AU932" s="105"/>
      <c r="AV932" s="105"/>
      <c r="AW932" s="105"/>
      <c r="AX932" s="105"/>
      <c r="AY932" s="105"/>
      <c r="AZ932" s="105"/>
      <c r="BA932" s="105"/>
      <c r="BB932" s="105"/>
      <c r="BC932" s="105"/>
      <c r="BD932" s="105"/>
      <c r="BE932" s="105"/>
      <c r="BF932" s="105"/>
      <c r="BG932" s="105"/>
      <c r="BH932" s="105"/>
      <c r="BI932" s="105"/>
      <c r="BJ932" s="105"/>
      <c r="BK932" s="105"/>
      <c r="BL932" s="105"/>
      <c r="BM932" s="105"/>
      <c r="BN932" s="105"/>
      <c r="BO932" s="105"/>
      <c r="BP932" s="105"/>
      <c r="BQ932" s="105"/>
      <c r="BR932" s="105"/>
      <c r="BS932" s="105"/>
      <c r="BT932" s="105"/>
      <c r="BU932" s="105"/>
      <c r="BV932" s="105"/>
      <c r="BW932" s="105"/>
      <c r="BX932" s="105"/>
      <c r="BY932" s="105"/>
      <c r="BZ932" s="105"/>
      <c r="CA932" s="158"/>
      <c r="CB932" s="158"/>
      <c r="CC932" s="105" t="str">
        <f>IF($C932="","",AI932*$F$2)</f>
        <v/>
      </c>
      <c r="CD932" s="105" t="str">
        <f>IF($C932="","",U933*$F$2)</f>
        <v/>
      </c>
      <c r="CE932" s="158"/>
      <c r="CF932" s="105"/>
      <c r="CG932" s="156"/>
      <c r="CH932" s="156"/>
      <c r="CI932" s="156"/>
      <c r="CJ932" s="156"/>
      <c r="CK932" s="105"/>
      <c r="CL932" s="156"/>
      <c r="CM932" s="156"/>
      <c r="CN932" s="105"/>
    </row>
    <row r="933" ht="9.0" customHeight="1">
      <c r="A933" s="152">
        <f t="shared" si="22"/>
        <v>1</v>
      </c>
      <c r="B933" s="93"/>
      <c r="C933" s="99"/>
      <c r="D933" s="159"/>
      <c r="E933" s="160"/>
      <c r="F933" s="155"/>
      <c r="G933" s="105"/>
      <c r="H933" s="105"/>
      <c r="I933" s="156"/>
      <c r="J933" s="156"/>
      <c r="K933" s="156"/>
      <c r="L933" s="156"/>
      <c r="M933" s="156"/>
      <c r="N933" s="156"/>
      <c r="O933" s="156"/>
      <c r="P933" s="156"/>
      <c r="Q933" s="156"/>
      <c r="R933" s="156"/>
      <c r="S933" s="156"/>
      <c r="T933" s="156"/>
      <c r="U933" s="157"/>
      <c r="V933" s="105"/>
      <c r="W933" s="156"/>
      <c r="X933" s="156"/>
      <c r="Y933" s="156"/>
      <c r="Z933" s="156"/>
      <c r="AA933" s="156"/>
      <c r="AB933" s="156"/>
      <c r="AC933" s="156"/>
      <c r="AD933" s="156"/>
      <c r="AE933" s="156"/>
      <c r="AF933" s="156"/>
      <c r="AG933" s="156"/>
      <c r="AH933" s="156"/>
      <c r="AI933" s="157"/>
      <c r="AJ933" s="105"/>
      <c r="AK933" s="105"/>
      <c r="AL933" s="105"/>
      <c r="AM933" s="105"/>
      <c r="AN933" s="157"/>
      <c r="AO933" s="105"/>
      <c r="AP933" s="105"/>
      <c r="AQ933" s="105"/>
      <c r="AR933" s="105"/>
      <c r="AS933" s="105"/>
      <c r="AT933" s="105"/>
      <c r="AU933" s="105"/>
      <c r="AV933" s="105"/>
      <c r="AW933" s="105"/>
      <c r="AX933" s="105"/>
      <c r="AY933" s="105"/>
      <c r="AZ933" s="105"/>
      <c r="BA933" s="105"/>
      <c r="BB933" s="105"/>
      <c r="BC933" s="105"/>
      <c r="BD933" s="105"/>
      <c r="BE933" s="105"/>
      <c r="BF933" s="105"/>
      <c r="BG933" s="105"/>
      <c r="BH933" s="105"/>
      <c r="BI933" s="105"/>
      <c r="BJ933" s="105"/>
      <c r="BK933" s="105"/>
      <c r="BL933" s="105"/>
      <c r="BM933" s="105"/>
      <c r="BN933" s="105"/>
      <c r="BO933" s="105"/>
      <c r="BP933" s="105"/>
      <c r="BQ933" s="105"/>
      <c r="BR933" s="105"/>
      <c r="BS933" s="105"/>
      <c r="BT933" s="105"/>
      <c r="BU933" s="105"/>
      <c r="BV933" s="105"/>
      <c r="BW933" s="105"/>
      <c r="BX933" s="105"/>
      <c r="BY933" s="105"/>
      <c r="BZ933" s="105"/>
      <c r="CA933" s="158"/>
      <c r="CB933" s="158"/>
      <c r="CC933" s="158"/>
      <c r="CD933" s="158"/>
      <c r="CE933" s="158"/>
      <c r="CF933" s="105"/>
      <c r="CG933" s="156"/>
      <c r="CH933" s="156"/>
      <c r="CI933" s="156"/>
      <c r="CJ933" s="156"/>
      <c r="CK933" s="105"/>
      <c r="CL933" s="156"/>
      <c r="CM933" s="156"/>
      <c r="CN933" s="105"/>
    </row>
    <row r="934" ht="9.0" customHeight="1">
      <c r="A934" s="152">
        <f t="shared" si="22"/>
        <v>0</v>
      </c>
      <c r="B934" s="93"/>
      <c r="C934" s="99"/>
      <c r="D934" s="159"/>
      <c r="E934" s="160"/>
      <c r="F934" s="155"/>
      <c r="G934" s="105"/>
      <c r="H934" s="105"/>
      <c r="I934" s="156"/>
      <c r="J934" s="156"/>
      <c r="K934" s="156"/>
      <c r="L934" s="156"/>
      <c r="M934" s="156"/>
      <c r="N934" s="156"/>
      <c r="O934" s="156"/>
      <c r="P934" s="156"/>
      <c r="Q934" s="156"/>
      <c r="R934" s="156"/>
      <c r="S934" s="156"/>
      <c r="T934" s="156"/>
      <c r="U934" s="157"/>
      <c r="V934" s="105"/>
      <c r="W934" s="156"/>
      <c r="X934" s="156"/>
      <c r="Y934" s="156"/>
      <c r="Z934" s="156"/>
      <c r="AA934" s="156"/>
      <c r="AB934" s="156"/>
      <c r="AC934" s="156"/>
      <c r="AD934" s="156"/>
      <c r="AE934" s="156"/>
      <c r="AF934" s="156"/>
      <c r="AG934" s="156"/>
      <c r="AH934" s="156"/>
      <c r="AI934" s="157"/>
      <c r="AJ934" s="105"/>
      <c r="AK934" s="105"/>
      <c r="AL934" s="105"/>
      <c r="AM934" s="105"/>
      <c r="AN934" s="157"/>
      <c r="AO934" s="105"/>
      <c r="AP934" s="105"/>
      <c r="AQ934" s="105"/>
      <c r="AR934" s="105"/>
      <c r="AS934" s="105"/>
      <c r="AT934" s="105"/>
      <c r="AU934" s="105"/>
      <c r="AV934" s="105"/>
      <c r="AW934" s="105"/>
      <c r="AX934" s="105"/>
      <c r="AY934" s="105"/>
      <c r="AZ934" s="105"/>
      <c r="BA934" s="105"/>
      <c r="BB934" s="105"/>
      <c r="BC934" s="105"/>
      <c r="BD934" s="105"/>
      <c r="BE934" s="105"/>
      <c r="BF934" s="105"/>
      <c r="BG934" s="105"/>
      <c r="BH934" s="105"/>
      <c r="BI934" s="105"/>
      <c r="BJ934" s="105"/>
      <c r="BK934" s="105"/>
      <c r="BL934" s="105"/>
      <c r="BM934" s="105"/>
      <c r="BN934" s="105"/>
      <c r="BO934" s="105"/>
      <c r="BP934" s="105"/>
      <c r="BQ934" s="105"/>
      <c r="BR934" s="105"/>
      <c r="BS934" s="105"/>
      <c r="BT934" s="105"/>
      <c r="BU934" s="105"/>
      <c r="BV934" s="105"/>
      <c r="BW934" s="105"/>
      <c r="BX934" s="105"/>
      <c r="BY934" s="105"/>
      <c r="BZ934" s="105"/>
      <c r="CA934" s="158"/>
      <c r="CB934" s="158"/>
      <c r="CC934" s="105" t="str">
        <f>IF($C934="","",AI934*$F$2)</f>
        <v/>
      </c>
      <c r="CD934" s="105" t="str">
        <f>IF($C934="","",U935*$F$2)</f>
        <v/>
      </c>
      <c r="CE934" s="158"/>
      <c r="CF934" s="105"/>
      <c r="CG934" s="156"/>
      <c r="CH934" s="156"/>
      <c r="CI934" s="156"/>
      <c r="CJ934" s="156"/>
      <c r="CK934" s="105"/>
      <c r="CL934" s="156"/>
      <c r="CM934" s="156"/>
      <c r="CN934" s="105"/>
    </row>
    <row r="935" ht="9.0" customHeight="1">
      <c r="A935" s="152">
        <f t="shared" si="22"/>
        <v>0</v>
      </c>
      <c r="B935" s="93"/>
      <c r="C935" s="99"/>
      <c r="D935" s="159"/>
      <c r="E935" s="160"/>
      <c r="F935" s="155"/>
      <c r="G935" s="105"/>
      <c r="H935" s="105"/>
      <c r="I935" s="156"/>
      <c r="J935" s="156"/>
      <c r="K935" s="156"/>
      <c r="L935" s="156"/>
      <c r="M935" s="156"/>
      <c r="N935" s="156"/>
      <c r="O935" s="156"/>
      <c r="P935" s="156"/>
      <c r="Q935" s="156"/>
      <c r="R935" s="156"/>
      <c r="S935" s="156"/>
      <c r="T935" s="156"/>
      <c r="U935" s="157"/>
      <c r="V935" s="105"/>
      <c r="W935" s="156"/>
      <c r="X935" s="156"/>
      <c r="Y935" s="156"/>
      <c r="Z935" s="156"/>
      <c r="AA935" s="156"/>
      <c r="AB935" s="156"/>
      <c r="AC935" s="156"/>
      <c r="AD935" s="156"/>
      <c r="AE935" s="156"/>
      <c r="AF935" s="156"/>
      <c r="AG935" s="156"/>
      <c r="AH935" s="156"/>
      <c r="AI935" s="157"/>
      <c r="AJ935" s="105"/>
      <c r="AK935" s="105"/>
      <c r="AL935" s="105"/>
      <c r="AM935" s="105"/>
      <c r="AN935" s="157"/>
      <c r="AO935" s="105"/>
      <c r="AP935" s="105"/>
      <c r="AQ935" s="105"/>
      <c r="AR935" s="105"/>
      <c r="AS935" s="105"/>
      <c r="AT935" s="105"/>
      <c r="AU935" s="105"/>
      <c r="AV935" s="105"/>
      <c r="AW935" s="105"/>
      <c r="AX935" s="105"/>
      <c r="AY935" s="105"/>
      <c r="AZ935" s="105"/>
      <c r="BA935" s="105"/>
      <c r="BB935" s="105"/>
      <c r="BC935" s="105"/>
      <c r="BD935" s="105"/>
      <c r="BE935" s="105"/>
      <c r="BF935" s="105"/>
      <c r="BG935" s="105"/>
      <c r="BH935" s="105"/>
      <c r="BI935" s="105"/>
      <c r="BJ935" s="105"/>
      <c r="BK935" s="105"/>
      <c r="BL935" s="105"/>
      <c r="BM935" s="105"/>
      <c r="BN935" s="105"/>
      <c r="BO935" s="105"/>
      <c r="BP935" s="105"/>
      <c r="BQ935" s="105"/>
      <c r="BR935" s="105"/>
      <c r="BS935" s="105"/>
      <c r="BT935" s="105"/>
      <c r="BU935" s="105"/>
      <c r="BV935" s="105"/>
      <c r="BW935" s="105"/>
      <c r="BX935" s="105"/>
      <c r="BY935" s="105"/>
      <c r="BZ935" s="105"/>
      <c r="CA935" s="158"/>
      <c r="CB935" s="158"/>
      <c r="CC935" s="158"/>
      <c r="CD935" s="158"/>
      <c r="CE935" s="158"/>
      <c r="CF935" s="105"/>
      <c r="CG935" s="156"/>
      <c r="CH935" s="156"/>
      <c r="CI935" s="156"/>
      <c r="CJ935" s="156"/>
      <c r="CK935" s="105"/>
      <c r="CL935" s="156"/>
      <c r="CM935" s="156"/>
      <c r="CN935" s="105"/>
    </row>
    <row r="936" ht="9.0" customHeight="1">
      <c r="A936" s="152">
        <f t="shared" si="22"/>
        <v>1</v>
      </c>
      <c r="B936" s="93"/>
      <c r="C936" s="99"/>
      <c r="D936" s="159"/>
      <c r="E936" s="160"/>
      <c r="F936" s="155"/>
      <c r="G936" s="105"/>
      <c r="H936" s="105"/>
      <c r="I936" s="156"/>
      <c r="J936" s="156"/>
      <c r="K936" s="156"/>
      <c r="L936" s="156"/>
      <c r="M936" s="156"/>
      <c r="N936" s="156"/>
      <c r="O936" s="156"/>
      <c r="P936" s="156"/>
      <c r="Q936" s="156"/>
      <c r="R936" s="156"/>
      <c r="S936" s="156"/>
      <c r="T936" s="156"/>
      <c r="U936" s="157"/>
      <c r="V936" s="105"/>
      <c r="W936" s="156"/>
      <c r="X936" s="156"/>
      <c r="Y936" s="156"/>
      <c r="Z936" s="156"/>
      <c r="AA936" s="156"/>
      <c r="AB936" s="156"/>
      <c r="AC936" s="156"/>
      <c r="AD936" s="156"/>
      <c r="AE936" s="156"/>
      <c r="AF936" s="156"/>
      <c r="AG936" s="156"/>
      <c r="AH936" s="156"/>
      <c r="AI936" s="157"/>
      <c r="AJ936" s="105"/>
      <c r="AK936" s="105"/>
      <c r="AL936" s="105"/>
      <c r="AM936" s="105"/>
      <c r="AN936" s="157"/>
      <c r="AO936" s="105"/>
      <c r="AP936" s="105"/>
      <c r="AQ936" s="105"/>
      <c r="AR936" s="105"/>
      <c r="AS936" s="105"/>
      <c r="AT936" s="105"/>
      <c r="AU936" s="105"/>
      <c r="AV936" s="105"/>
      <c r="AW936" s="105"/>
      <c r="AX936" s="105"/>
      <c r="AY936" s="105"/>
      <c r="AZ936" s="105"/>
      <c r="BA936" s="105"/>
      <c r="BB936" s="105"/>
      <c r="BC936" s="105"/>
      <c r="BD936" s="105"/>
      <c r="BE936" s="105"/>
      <c r="BF936" s="105"/>
      <c r="BG936" s="105"/>
      <c r="BH936" s="105"/>
      <c r="BI936" s="105"/>
      <c r="BJ936" s="105"/>
      <c r="BK936" s="105"/>
      <c r="BL936" s="105"/>
      <c r="BM936" s="105"/>
      <c r="BN936" s="105"/>
      <c r="BO936" s="105"/>
      <c r="BP936" s="105"/>
      <c r="BQ936" s="105"/>
      <c r="BR936" s="105"/>
      <c r="BS936" s="105"/>
      <c r="BT936" s="105"/>
      <c r="BU936" s="105"/>
      <c r="BV936" s="105"/>
      <c r="BW936" s="105"/>
      <c r="BX936" s="105"/>
      <c r="BY936" s="105"/>
      <c r="BZ936" s="105"/>
      <c r="CA936" s="158"/>
      <c r="CB936" s="158"/>
      <c r="CC936" s="105" t="str">
        <f>IF($C936="","",AI936*$F$2)</f>
        <v/>
      </c>
      <c r="CD936" s="105" t="str">
        <f>IF($C936="","",U937*$F$2)</f>
        <v/>
      </c>
      <c r="CE936" s="158"/>
      <c r="CF936" s="105"/>
      <c r="CG936" s="156"/>
      <c r="CH936" s="156"/>
      <c r="CI936" s="156"/>
      <c r="CJ936" s="156"/>
      <c r="CK936" s="105"/>
      <c r="CL936" s="156"/>
      <c r="CM936" s="156"/>
      <c r="CN936" s="105"/>
    </row>
    <row r="937" ht="9.0" customHeight="1">
      <c r="A937" s="152">
        <f t="shared" si="22"/>
        <v>1</v>
      </c>
      <c r="B937" s="93"/>
      <c r="C937" s="99"/>
      <c r="D937" s="159"/>
      <c r="E937" s="160"/>
      <c r="F937" s="155"/>
      <c r="G937" s="105"/>
      <c r="H937" s="105"/>
      <c r="I937" s="156"/>
      <c r="J937" s="156"/>
      <c r="K937" s="156"/>
      <c r="L937" s="156"/>
      <c r="M937" s="156"/>
      <c r="N937" s="156"/>
      <c r="O937" s="156"/>
      <c r="P937" s="156"/>
      <c r="Q937" s="156"/>
      <c r="R937" s="156"/>
      <c r="S937" s="156"/>
      <c r="T937" s="156"/>
      <c r="U937" s="157"/>
      <c r="V937" s="105"/>
      <c r="W937" s="156"/>
      <c r="X937" s="156"/>
      <c r="Y937" s="156"/>
      <c r="Z937" s="156"/>
      <c r="AA937" s="156"/>
      <c r="AB937" s="156"/>
      <c r="AC937" s="156"/>
      <c r="AD937" s="156"/>
      <c r="AE937" s="156"/>
      <c r="AF937" s="156"/>
      <c r="AG937" s="156"/>
      <c r="AH937" s="156"/>
      <c r="AI937" s="157"/>
      <c r="AJ937" s="105"/>
      <c r="AK937" s="105"/>
      <c r="AL937" s="105"/>
      <c r="AM937" s="105"/>
      <c r="AN937" s="157"/>
      <c r="AO937" s="105"/>
      <c r="AP937" s="105"/>
      <c r="AQ937" s="105"/>
      <c r="AR937" s="105"/>
      <c r="AS937" s="105"/>
      <c r="AT937" s="105"/>
      <c r="AU937" s="105"/>
      <c r="AV937" s="105"/>
      <c r="AW937" s="105"/>
      <c r="AX937" s="105"/>
      <c r="AY937" s="105"/>
      <c r="AZ937" s="105"/>
      <c r="BA937" s="105"/>
      <c r="BB937" s="105"/>
      <c r="BC937" s="105"/>
      <c r="BD937" s="105"/>
      <c r="BE937" s="105"/>
      <c r="BF937" s="105"/>
      <c r="BG937" s="105"/>
      <c r="BH937" s="105"/>
      <c r="BI937" s="105"/>
      <c r="BJ937" s="105"/>
      <c r="BK937" s="105"/>
      <c r="BL937" s="105"/>
      <c r="BM937" s="105"/>
      <c r="BN937" s="105"/>
      <c r="BO937" s="105"/>
      <c r="BP937" s="105"/>
      <c r="BQ937" s="105"/>
      <c r="BR937" s="105"/>
      <c r="BS937" s="105"/>
      <c r="BT937" s="105"/>
      <c r="BU937" s="105"/>
      <c r="BV937" s="105"/>
      <c r="BW937" s="105"/>
      <c r="BX937" s="105"/>
      <c r="BY937" s="105"/>
      <c r="BZ937" s="105"/>
      <c r="CA937" s="158"/>
      <c r="CB937" s="158"/>
      <c r="CC937" s="158"/>
      <c r="CD937" s="158"/>
      <c r="CE937" s="158"/>
      <c r="CF937" s="105"/>
      <c r="CG937" s="156"/>
      <c r="CH937" s="156"/>
      <c r="CI937" s="156"/>
      <c r="CJ937" s="156"/>
      <c r="CK937" s="105"/>
      <c r="CL937" s="156"/>
      <c r="CM937" s="156"/>
      <c r="CN937" s="105"/>
    </row>
    <row r="938" ht="9.0" customHeight="1">
      <c r="A938" s="152">
        <f t="shared" si="22"/>
        <v>0</v>
      </c>
      <c r="B938" s="93"/>
      <c r="C938" s="99"/>
      <c r="D938" s="159"/>
      <c r="E938" s="160"/>
      <c r="F938" s="155"/>
      <c r="G938" s="105"/>
      <c r="H938" s="105"/>
      <c r="I938" s="156"/>
      <c r="J938" s="156"/>
      <c r="K938" s="156"/>
      <c r="L938" s="156"/>
      <c r="M938" s="156"/>
      <c r="N938" s="156"/>
      <c r="O938" s="156"/>
      <c r="P938" s="156"/>
      <c r="Q938" s="156"/>
      <c r="R938" s="156"/>
      <c r="S938" s="156"/>
      <c r="T938" s="156"/>
      <c r="U938" s="157"/>
      <c r="V938" s="105"/>
      <c r="W938" s="156"/>
      <c r="X938" s="156"/>
      <c r="Y938" s="156"/>
      <c r="Z938" s="156"/>
      <c r="AA938" s="156"/>
      <c r="AB938" s="156"/>
      <c r="AC938" s="156"/>
      <c r="AD938" s="156"/>
      <c r="AE938" s="156"/>
      <c r="AF938" s="156"/>
      <c r="AG938" s="156"/>
      <c r="AH938" s="156"/>
      <c r="AI938" s="157"/>
      <c r="AJ938" s="105"/>
      <c r="AK938" s="105"/>
      <c r="AL938" s="105"/>
      <c r="AM938" s="105"/>
      <c r="AN938" s="157"/>
      <c r="AO938" s="105"/>
      <c r="AP938" s="105"/>
      <c r="AQ938" s="105"/>
      <c r="AR938" s="105"/>
      <c r="AS938" s="105"/>
      <c r="AT938" s="105"/>
      <c r="AU938" s="105"/>
      <c r="AV938" s="105"/>
      <c r="AW938" s="105"/>
      <c r="AX938" s="105"/>
      <c r="AY938" s="105"/>
      <c r="AZ938" s="105"/>
      <c r="BA938" s="105"/>
      <c r="BB938" s="105"/>
      <c r="BC938" s="105"/>
      <c r="BD938" s="105"/>
      <c r="BE938" s="105"/>
      <c r="BF938" s="105"/>
      <c r="BG938" s="105"/>
      <c r="BH938" s="105"/>
      <c r="BI938" s="105"/>
      <c r="BJ938" s="105"/>
      <c r="BK938" s="105"/>
      <c r="BL938" s="105"/>
      <c r="BM938" s="105"/>
      <c r="BN938" s="105"/>
      <c r="BO938" s="105"/>
      <c r="BP938" s="105"/>
      <c r="BQ938" s="105"/>
      <c r="BR938" s="105"/>
      <c r="BS938" s="105"/>
      <c r="BT938" s="105"/>
      <c r="BU938" s="105"/>
      <c r="BV938" s="105"/>
      <c r="BW938" s="105"/>
      <c r="BX938" s="105"/>
      <c r="BY938" s="105"/>
      <c r="BZ938" s="105"/>
      <c r="CA938" s="158"/>
      <c r="CB938" s="158"/>
      <c r="CC938" s="105" t="str">
        <f>IF($C938="","",AI938*$F$2)</f>
        <v/>
      </c>
      <c r="CD938" s="105" t="str">
        <f>IF($C938="","",U939*$F$2)</f>
        <v/>
      </c>
      <c r="CE938" s="158"/>
      <c r="CF938" s="105"/>
      <c r="CG938" s="156"/>
      <c r="CH938" s="156"/>
      <c r="CI938" s="156"/>
      <c r="CJ938" s="156"/>
      <c r="CK938" s="105"/>
      <c r="CL938" s="156"/>
      <c r="CM938" s="156"/>
      <c r="CN938" s="105"/>
    </row>
    <row r="939" ht="9.0" customHeight="1">
      <c r="A939" s="152">
        <f t="shared" si="22"/>
        <v>0</v>
      </c>
      <c r="B939" s="93"/>
      <c r="C939" s="99"/>
      <c r="D939" s="159"/>
      <c r="E939" s="160"/>
      <c r="F939" s="155"/>
      <c r="G939" s="105"/>
      <c r="H939" s="105"/>
      <c r="I939" s="156"/>
      <c r="J939" s="156"/>
      <c r="K939" s="156"/>
      <c r="L939" s="156"/>
      <c r="M939" s="156"/>
      <c r="N939" s="156"/>
      <c r="O939" s="156"/>
      <c r="P939" s="156"/>
      <c r="Q939" s="156"/>
      <c r="R939" s="156"/>
      <c r="S939" s="156"/>
      <c r="T939" s="156"/>
      <c r="U939" s="157"/>
      <c r="V939" s="105"/>
      <c r="W939" s="156"/>
      <c r="X939" s="156"/>
      <c r="Y939" s="156"/>
      <c r="Z939" s="156"/>
      <c r="AA939" s="156"/>
      <c r="AB939" s="156"/>
      <c r="AC939" s="156"/>
      <c r="AD939" s="156"/>
      <c r="AE939" s="156"/>
      <c r="AF939" s="156"/>
      <c r="AG939" s="156"/>
      <c r="AH939" s="156"/>
      <c r="AI939" s="157"/>
      <c r="AJ939" s="105"/>
      <c r="AK939" s="105"/>
      <c r="AL939" s="105"/>
      <c r="AM939" s="105"/>
      <c r="AN939" s="157"/>
      <c r="AO939" s="105"/>
      <c r="AP939" s="105"/>
      <c r="AQ939" s="105"/>
      <c r="AR939" s="105"/>
      <c r="AS939" s="105"/>
      <c r="AT939" s="105"/>
      <c r="AU939" s="105"/>
      <c r="AV939" s="105"/>
      <c r="AW939" s="105"/>
      <c r="AX939" s="105"/>
      <c r="AY939" s="105"/>
      <c r="AZ939" s="105"/>
      <c r="BA939" s="105"/>
      <c r="BB939" s="105"/>
      <c r="BC939" s="105"/>
      <c r="BD939" s="105"/>
      <c r="BE939" s="105"/>
      <c r="BF939" s="105"/>
      <c r="BG939" s="105"/>
      <c r="BH939" s="105"/>
      <c r="BI939" s="105"/>
      <c r="BJ939" s="105"/>
      <c r="BK939" s="105"/>
      <c r="BL939" s="105"/>
      <c r="BM939" s="105"/>
      <c r="BN939" s="105"/>
      <c r="BO939" s="105"/>
      <c r="BP939" s="105"/>
      <c r="BQ939" s="105"/>
      <c r="BR939" s="105"/>
      <c r="BS939" s="105"/>
      <c r="BT939" s="105"/>
      <c r="BU939" s="105"/>
      <c r="BV939" s="105"/>
      <c r="BW939" s="105"/>
      <c r="BX939" s="105"/>
      <c r="BY939" s="105"/>
      <c r="BZ939" s="105"/>
      <c r="CA939" s="158"/>
      <c r="CB939" s="158"/>
      <c r="CC939" s="158"/>
      <c r="CD939" s="158"/>
      <c r="CE939" s="158"/>
      <c r="CF939" s="105"/>
      <c r="CG939" s="156"/>
      <c r="CH939" s="156"/>
      <c r="CI939" s="156"/>
      <c r="CJ939" s="156"/>
      <c r="CK939" s="105"/>
      <c r="CL939" s="156"/>
      <c r="CM939" s="156"/>
      <c r="CN939" s="105"/>
    </row>
    <row r="940" ht="9.0" customHeight="1">
      <c r="A940" s="152">
        <f t="shared" si="22"/>
        <v>1</v>
      </c>
      <c r="B940" s="93"/>
      <c r="C940" s="99"/>
      <c r="D940" s="159"/>
      <c r="E940" s="160"/>
      <c r="F940" s="155"/>
      <c r="G940" s="105"/>
      <c r="H940" s="105"/>
      <c r="I940" s="156"/>
      <c r="J940" s="156"/>
      <c r="K940" s="156"/>
      <c r="L940" s="156"/>
      <c r="M940" s="156"/>
      <c r="N940" s="156"/>
      <c r="O940" s="156"/>
      <c r="P940" s="156"/>
      <c r="Q940" s="156"/>
      <c r="R940" s="156"/>
      <c r="S940" s="156"/>
      <c r="T940" s="156"/>
      <c r="U940" s="157"/>
      <c r="V940" s="105"/>
      <c r="W940" s="156"/>
      <c r="X940" s="156"/>
      <c r="Y940" s="156"/>
      <c r="Z940" s="156"/>
      <c r="AA940" s="156"/>
      <c r="AB940" s="156"/>
      <c r="AC940" s="156"/>
      <c r="AD940" s="156"/>
      <c r="AE940" s="156"/>
      <c r="AF940" s="156"/>
      <c r="AG940" s="156"/>
      <c r="AH940" s="156"/>
      <c r="AI940" s="157"/>
      <c r="AJ940" s="105"/>
      <c r="AK940" s="105"/>
      <c r="AL940" s="105"/>
      <c r="AM940" s="105"/>
      <c r="AN940" s="157"/>
      <c r="AO940" s="105"/>
      <c r="AP940" s="105"/>
      <c r="AQ940" s="105"/>
      <c r="AR940" s="105"/>
      <c r="AS940" s="105"/>
      <c r="AT940" s="105"/>
      <c r="AU940" s="105"/>
      <c r="AV940" s="105"/>
      <c r="AW940" s="105"/>
      <c r="AX940" s="105"/>
      <c r="AY940" s="105"/>
      <c r="AZ940" s="105"/>
      <c r="BA940" s="105"/>
      <c r="BB940" s="105"/>
      <c r="BC940" s="105"/>
      <c r="BD940" s="105"/>
      <c r="BE940" s="105"/>
      <c r="BF940" s="105"/>
      <c r="BG940" s="105"/>
      <c r="BH940" s="105"/>
      <c r="BI940" s="105"/>
      <c r="BJ940" s="105"/>
      <c r="BK940" s="105"/>
      <c r="BL940" s="105"/>
      <c r="BM940" s="105"/>
      <c r="BN940" s="105"/>
      <c r="BO940" s="105"/>
      <c r="BP940" s="105"/>
      <c r="BQ940" s="105"/>
      <c r="BR940" s="105"/>
      <c r="BS940" s="105"/>
      <c r="BT940" s="105"/>
      <c r="BU940" s="105"/>
      <c r="BV940" s="105"/>
      <c r="BW940" s="105"/>
      <c r="BX940" s="105"/>
      <c r="BY940" s="105"/>
      <c r="BZ940" s="105"/>
      <c r="CA940" s="158"/>
      <c r="CB940" s="158"/>
      <c r="CC940" s="105" t="str">
        <f>IF($C940="","",AI940*$F$2)</f>
        <v/>
      </c>
      <c r="CD940" s="105" t="str">
        <f>IF($C940="","",U941*$F$2)</f>
        <v/>
      </c>
      <c r="CE940" s="158"/>
      <c r="CF940" s="105"/>
      <c r="CG940" s="156"/>
      <c r="CH940" s="156"/>
      <c r="CI940" s="156"/>
      <c r="CJ940" s="156"/>
      <c r="CK940" s="105"/>
      <c r="CL940" s="156"/>
      <c r="CM940" s="156"/>
      <c r="CN940" s="105"/>
    </row>
    <row r="941" ht="9.0" customHeight="1">
      <c r="A941" s="152">
        <f t="shared" si="22"/>
        <v>1</v>
      </c>
      <c r="B941" s="93"/>
      <c r="C941" s="99"/>
      <c r="D941" s="159"/>
      <c r="E941" s="160"/>
      <c r="F941" s="155"/>
      <c r="G941" s="105"/>
      <c r="H941" s="105"/>
      <c r="I941" s="156"/>
      <c r="J941" s="156"/>
      <c r="K941" s="156"/>
      <c r="L941" s="156"/>
      <c r="M941" s="156"/>
      <c r="N941" s="156"/>
      <c r="O941" s="156"/>
      <c r="P941" s="156"/>
      <c r="Q941" s="156"/>
      <c r="R941" s="156"/>
      <c r="S941" s="156"/>
      <c r="T941" s="156"/>
      <c r="U941" s="157"/>
      <c r="V941" s="105"/>
      <c r="W941" s="156"/>
      <c r="X941" s="156"/>
      <c r="Y941" s="156"/>
      <c r="Z941" s="156"/>
      <c r="AA941" s="156"/>
      <c r="AB941" s="156"/>
      <c r="AC941" s="156"/>
      <c r="AD941" s="156"/>
      <c r="AE941" s="156"/>
      <c r="AF941" s="156"/>
      <c r="AG941" s="156"/>
      <c r="AH941" s="156"/>
      <c r="AI941" s="157"/>
      <c r="AJ941" s="105"/>
      <c r="AK941" s="105"/>
      <c r="AL941" s="105"/>
      <c r="AM941" s="105"/>
      <c r="AN941" s="157"/>
      <c r="AO941" s="105"/>
      <c r="AP941" s="105"/>
      <c r="AQ941" s="105"/>
      <c r="AR941" s="105"/>
      <c r="AS941" s="105"/>
      <c r="AT941" s="105"/>
      <c r="AU941" s="105"/>
      <c r="AV941" s="105"/>
      <c r="AW941" s="105"/>
      <c r="AX941" s="105"/>
      <c r="AY941" s="105"/>
      <c r="AZ941" s="105"/>
      <c r="BA941" s="105"/>
      <c r="BB941" s="105"/>
      <c r="BC941" s="105"/>
      <c r="BD941" s="105"/>
      <c r="BE941" s="105"/>
      <c r="BF941" s="105"/>
      <c r="BG941" s="105"/>
      <c r="BH941" s="105"/>
      <c r="BI941" s="105"/>
      <c r="BJ941" s="105"/>
      <c r="BK941" s="105"/>
      <c r="BL941" s="105"/>
      <c r="BM941" s="105"/>
      <c r="BN941" s="105"/>
      <c r="BO941" s="105"/>
      <c r="BP941" s="105"/>
      <c r="BQ941" s="105"/>
      <c r="BR941" s="105"/>
      <c r="BS941" s="105"/>
      <c r="BT941" s="105"/>
      <c r="BU941" s="105"/>
      <c r="BV941" s="105"/>
      <c r="BW941" s="105"/>
      <c r="BX941" s="105"/>
      <c r="BY941" s="105"/>
      <c r="BZ941" s="105"/>
      <c r="CA941" s="158"/>
      <c r="CB941" s="158"/>
      <c r="CC941" s="158"/>
      <c r="CD941" s="158"/>
      <c r="CE941" s="158"/>
      <c r="CF941" s="105"/>
      <c r="CG941" s="156"/>
      <c r="CH941" s="156"/>
      <c r="CI941" s="156"/>
      <c r="CJ941" s="156"/>
      <c r="CK941" s="105"/>
      <c r="CL941" s="156"/>
      <c r="CM941" s="156"/>
      <c r="CN941" s="105"/>
    </row>
    <row r="942" ht="9.0" customHeight="1">
      <c r="A942" s="152">
        <f t="shared" si="22"/>
        <v>0</v>
      </c>
      <c r="B942" s="93"/>
      <c r="C942" s="99"/>
      <c r="D942" s="159"/>
      <c r="E942" s="160"/>
      <c r="F942" s="155"/>
      <c r="G942" s="105"/>
      <c r="H942" s="105"/>
      <c r="I942" s="156"/>
      <c r="J942" s="156"/>
      <c r="K942" s="156"/>
      <c r="L942" s="156"/>
      <c r="M942" s="156"/>
      <c r="N942" s="156"/>
      <c r="O942" s="156"/>
      <c r="P942" s="156"/>
      <c r="Q942" s="156"/>
      <c r="R942" s="156"/>
      <c r="S942" s="156"/>
      <c r="T942" s="156"/>
      <c r="U942" s="157"/>
      <c r="V942" s="105"/>
      <c r="W942" s="156"/>
      <c r="X942" s="156"/>
      <c r="Y942" s="156"/>
      <c r="Z942" s="156"/>
      <c r="AA942" s="156"/>
      <c r="AB942" s="156"/>
      <c r="AC942" s="156"/>
      <c r="AD942" s="156"/>
      <c r="AE942" s="156"/>
      <c r="AF942" s="156"/>
      <c r="AG942" s="156"/>
      <c r="AH942" s="156"/>
      <c r="AI942" s="157"/>
      <c r="AJ942" s="105"/>
      <c r="AK942" s="105"/>
      <c r="AL942" s="105"/>
      <c r="AM942" s="105"/>
      <c r="AN942" s="157"/>
      <c r="AO942" s="105"/>
      <c r="AP942" s="105"/>
      <c r="AQ942" s="105"/>
      <c r="AR942" s="105"/>
      <c r="AS942" s="105"/>
      <c r="AT942" s="105"/>
      <c r="AU942" s="105"/>
      <c r="AV942" s="105"/>
      <c r="AW942" s="105"/>
      <c r="AX942" s="105"/>
      <c r="AY942" s="105"/>
      <c r="AZ942" s="105"/>
      <c r="BA942" s="105"/>
      <c r="BB942" s="105"/>
      <c r="BC942" s="105"/>
      <c r="BD942" s="105"/>
      <c r="BE942" s="105"/>
      <c r="BF942" s="105"/>
      <c r="BG942" s="105"/>
      <c r="BH942" s="105"/>
      <c r="BI942" s="105"/>
      <c r="BJ942" s="105"/>
      <c r="BK942" s="105"/>
      <c r="BL942" s="105"/>
      <c r="BM942" s="105"/>
      <c r="BN942" s="105"/>
      <c r="BO942" s="105"/>
      <c r="BP942" s="105"/>
      <c r="BQ942" s="105"/>
      <c r="BR942" s="105"/>
      <c r="BS942" s="105"/>
      <c r="BT942" s="105"/>
      <c r="BU942" s="105"/>
      <c r="BV942" s="105"/>
      <c r="BW942" s="105"/>
      <c r="BX942" s="105"/>
      <c r="BY942" s="105"/>
      <c r="BZ942" s="105"/>
      <c r="CA942" s="158"/>
      <c r="CB942" s="158"/>
      <c r="CC942" s="105" t="str">
        <f>IF($C942="","",AI942*$F$2)</f>
        <v/>
      </c>
      <c r="CD942" s="105" t="str">
        <f>IF($C942="","",U943*$F$2)</f>
        <v/>
      </c>
      <c r="CE942" s="158"/>
      <c r="CF942" s="105"/>
      <c r="CG942" s="156"/>
      <c r="CH942" s="156"/>
      <c r="CI942" s="156"/>
      <c r="CJ942" s="156"/>
      <c r="CK942" s="105"/>
      <c r="CL942" s="156"/>
      <c r="CM942" s="156"/>
      <c r="CN942" s="105"/>
    </row>
    <row r="943" ht="9.0" customHeight="1">
      <c r="A943" s="152">
        <f t="shared" si="22"/>
        <v>0</v>
      </c>
      <c r="B943" s="93"/>
      <c r="C943" s="99"/>
      <c r="D943" s="159"/>
      <c r="E943" s="160"/>
      <c r="F943" s="155"/>
      <c r="G943" s="105"/>
      <c r="H943" s="105"/>
      <c r="I943" s="156"/>
      <c r="J943" s="156"/>
      <c r="K943" s="156"/>
      <c r="L943" s="156"/>
      <c r="M943" s="156"/>
      <c r="N943" s="156"/>
      <c r="O943" s="156"/>
      <c r="P943" s="156"/>
      <c r="Q943" s="156"/>
      <c r="R943" s="156"/>
      <c r="S943" s="156"/>
      <c r="T943" s="156"/>
      <c r="U943" s="157"/>
      <c r="V943" s="105"/>
      <c r="W943" s="156"/>
      <c r="X943" s="156"/>
      <c r="Y943" s="156"/>
      <c r="Z943" s="156"/>
      <c r="AA943" s="156"/>
      <c r="AB943" s="156"/>
      <c r="AC943" s="156"/>
      <c r="AD943" s="156"/>
      <c r="AE943" s="156"/>
      <c r="AF943" s="156"/>
      <c r="AG943" s="156"/>
      <c r="AH943" s="156"/>
      <c r="AI943" s="157"/>
      <c r="AJ943" s="105"/>
      <c r="AK943" s="105"/>
      <c r="AL943" s="105"/>
      <c r="AM943" s="105"/>
      <c r="AN943" s="157"/>
      <c r="AO943" s="105"/>
      <c r="AP943" s="105"/>
      <c r="AQ943" s="105"/>
      <c r="AR943" s="105"/>
      <c r="AS943" s="105"/>
      <c r="AT943" s="105"/>
      <c r="AU943" s="105"/>
      <c r="AV943" s="105"/>
      <c r="AW943" s="105"/>
      <c r="AX943" s="105"/>
      <c r="AY943" s="105"/>
      <c r="AZ943" s="105"/>
      <c r="BA943" s="105"/>
      <c r="BB943" s="105"/>
      <c r="BC943" s="105"/>
      <c r="BD943" s="105"/>
      <c r="BE943" s="105"/>
      <c r="BF943" s="105"/>
      <c r="BG943" s="105"/>
      <c r="BH943" s="105"/>
      <c r="BI943" s="105"/>
      <c r="BJ943" s="105"/>
      <c r="BK943" s="105"/>
      <c r="BL943" s="105"/>
      <c r="BM943" s="105"/>
      <c r="BN943" s="105"/>
      <c r="BO943" s="105"/>
      <c r="BP943" s="105"/>
      <c r="BQ943" s="105"/>
      <c r="BR943" s="105"/>
      <c r="BS943" s="105"/>
      <c r="BT943" s="105"/>
      <c r="BU943" s="105"/>
      <c r="BV943" s="105"/>
      <c r="BW943" s="105"/>
      <c r="BX943" s="105"/>
      <c r="BY943" s="105"/>
      <c r="BZ943" s="105"/>
      <c r="CA943" s="158"/>
      <c r="CB943" s="158"/>
      <c r="CC943" s="158"/>
      <c r="CD943" s="158"/>
      <c r="CE943" s="158"/>
      <c r="CF943" s="105"/>
      <c r="CG943" s="156"/>
      <c r="CH943" s="156"/>
      <c r="CI943" s="156"/>
      <c r="CJ943" s="156"/>
      <c r="CK943" s="105"/>
      <c r="CL943" s="156"/>
      <c r="CM943" s="156"/>
      <c r="CN943" s="105"/>
    </row>
    <row r="944" ht="9.0" customHeight="1">
      <c r="A944" s="152">
        <f t="shared" si="22"/>
        <v>1</v>
      </c>
      <c r="B944" s="93"/>
      <c r="C944" s="99"/>
      <c r="D944" s="159"/>
      <c r="E944" s="160"/>
      <c r="F944" s="155"/>
      <c r="G944" s="105"/>
      <c r="H944" s="105"/>
      <c r="I944" s="156"/>
      <c r="J944" s="156"/>
      <c r="K944" s="156"/>
      <c r="L944" s="156"/>
      <c r="M944" s="156"/>
      <c r="N944" s="156"/>
      <c r="O944" s="156"/>
      <c r="P944" s="156"/>
      <c r="Q944" s="156"/>
      <c r="R944" s="156"/>
      <c r="S944" s="156"/>
      <c r="T944" s="156"/>
      <c r="U944" s="157"/>
      <c r="V944" s="105"/>
      <c r="W944" s="156"/>
      <c r="X944" s="156"/>
      <c r="Y944" s="156"/>
      <c r="Z944" s="156"/>
      <c r="AA944" s="156"/>
      <c r="AB944" s="156"/>
      <c r="AC944" s="156"/>
      <c r="AD944" s="156"/>
      <c r="AE944" s="156"/>
      <c r="AF944" s="156"/>
      <c r="AG944" s="156"/>
      <c r="AH944" s="156"/>
      <c r="AI944" s="157"/>
      <c r="AJ944" s="105"/>
      <c r="AK944" s="105"/>
      <c r="AL944" s="105"/>
      <c r="AM944" s="105"/>
      <c r="AN944" s="157"/>
      <c r="AO944" s="105"/>
      <c r="AP944" s="105"/>
      <c r="AQ944" s="105"/>
      <c r="AR944" s="105"/>
      <c r="AS944" s="105"/>
      <c r="AT944" s="105"/>
      <c r="AU944" s="105"/>
      <c r="AV944" s="105"/>
      <c r="AW944" s="105"/>
      <c r="AX944" s="105"/>
      <c r="AY944" s="105"/>
      <c r="AZ944" s="105"/>
      <c r="BA944" s="105"/>
      <c r="BB944" s="105"/>
      <c r="BC944" s="105"/>
      <c r="BD944" s="105"/>
      <c r="BE944" s="105"/>
      <c r="BF944" s="105"/>
      <c r="BG944" s="105"/>
      <c r="BH944" s="105"/>
      <c r="BI944" s="105"/>
      <c r="BJ944" s="105"/>
      <c r="BK944" s="105"/>
      <c r="BL944" s="105"/>
      <c r="BM944" s="105"/>
      <c r="BN944" s="105"/>
      <c r="BO944" s="105"/>
      <c r="BP944" s="105"/>
      <c r="BQ944" s="105"/>
      <c r="BR944" s="105"/>
      <c r="BS944" s="105"/>
      <c r="BT944" s="105"/>
      <c r="BU944" s="105"/>
      <c r="BV944" s="105"/>
      <c r="BW944" s="105"/>
      <c r="BX944" s="105"/>
      <c r="BY944" s="105"/>
      <c r="BZ944" s="105"/>
      <c r="CA944" s="158"/>
      <c r="CB944" s="158"/>
      <c r="CC944" s="105" t="str">
        <f>IF($C944="","",AI944*$F$2)</f>
        <v/>
      </c>
      <c r="CD944" s="105" t="str">
        <f>IF($C944="","",U945*$F$2)</f>
        <v/>
      </c>
      <c r="CE944" s="158"/>
      <c r="CF944" s="105"/>
      <c r="CG944" s="156"/>
      <c r="CH944" s="156"/>
      <c r="CI944" s="156"/>
      <c r="CJ944" s="156"/>
      <c r="CK944" s="105"/>
      <c r="CL944" s="156"/>
      <c r="CM944" s="156"/>
      <c r="CN944" s="105"/>
    </row>
    <row r="945" ht="9.0" customHeight="1">
      <c r="A945" s="152">
        <f t="shared" si="22"/>
        <v>1</v>
      </c>
      <c r="B945" s="93"/>
      <c r="C945" s="99"/>
      <c r="D945" s="159"/>
      <c r="E945" s="160"/>
      <c r="F945" s="155"/>
      <c r="G945" s="105"/>
      <c r="H945" s="105"/>
      <c r="I945" s="156"/>
      <c r="J945" s="156"/>
      <c r="K945" s="156"/>
      <c r="L945" s="156"/>
      <c r="M945" s="156"/>
      <c r="N945" s="156"/>
      <c r="O945" s="156"/>
      <c r="P945" s="156"/>
      <c r="Q945" s="156"/>
      <c r="R945" s="156"/>
      <c r="S945" s="156"/>
      <c r="T945" s="156"/>
      <c r="U945" s="157"/>
      <c r="V945" s="105"/>
      <c r="W945" s="156"/>
      <c r="X945" s="156"/>
      <c r="Y945" s="156"/>
      <c r="Z945" s="156"/>
      <c r="AA945" s="156"/>
      <c r="AB945" s="156"/>
      <c r="AC945" s="156"/>
      <c r="AD945" s="156"/>
      <c r="AE945" s="156"/>
      <c r="AF945" s="156"/>
      <c r="AG945" s="156"/>
      <c r="AH945" s="156"/>
      <c r="AI945" s="157"/>
      <c r="AJ945" s="105"/>
      <c r="AK945" s="105"/>
      <c r="AL945" s="105"/>
      <c r="AM945" s="105"/>
      <c r="AN945" s="157"/>
      <c r="AO945" s="105"/>
      <c r="AP945" s="105"/>
      <c r="AQ945" s="105"/>
      <c r="AR945" s="105"/>
      <c r="AS945" s="105"/>
      <c r="AT945" s="105"/>
      <c r="AU945" s="105"/>
      <c r="AV945" s="105"/>
      <c r="AW945" s="105"/>
      <c r="AX945" s="105"/>
      <c r="AY945" s="105"/>
      <c r="AZ945" s="105"/>
      <c r="BA945" s="105"/>
      <c r="BB945" s="105"/>
      <c r="BC945" s="105"/>
      <c r="BD945" s="105"/>
      <c r="BE945" s="105"/>
      <c r="BF945" s="105"/>
      <c r="BG945" s="105"/>
      <c r="BH945" s="105"/>
      <c r="BI945" s="105"/>
      <c r="BJ945" s="105"/>
      <c r="BK945" s="105"/>
      <c r="BL945" s="105"/>
      <c r="BM945" s="105"/>
      <c r="BN945" s="105"/>
      <c r="BO945" s="105"/>
      <c r="BP945" s="105"/>
      <c r="BQ945" s="105"/>
      <c r="BR945" s="105"/>
      <c r="BS945" s="105"/>
      <c r="BT945" s="105"/>
      <c r="BU945" s="105"/>
      <c r="BV945" s="105"/>
      <c r="BW945" s="105"/>
      <c r="BX945" s="105"/>
      <c r="BY945" s="105"/>
      <c r="BZ945" s="105"/>
      <c r="CA945" s="158"/>
      <c r="CB945" s="158"/>
      <c r="CC945" s="158"/>
      <c r="CD945" s="158"/>
      <c r="CE945" s="158"/>
      <c r="CF945" s="105"/>
      <c r="CG945" s="156"/>
      <c r="CH945" s="156"/>
      <c r="CI945" s="156"/>
      <c r="CJ945" s="156"/>
      <c r="CK945" s="105"/>
      <c r="CL945" s="156"/>
      <c r="CM945" s="156"/>
      <c r="CN945" s="105"/>
    </row>
    <row r="946" ht="9.0" customHeight="1">
      <c r="A946" s="152">
        <f t="shared" si="22"/>
        <v>0</v>
      </c>
      <c r="B946" s="93"/>
      <c r="C946" s="99"/>
      <c r="D946" s="159"/>
      <c r="E946" s="160"/>
      <c r="F946" s="155"/>
      <c r="G946" s="105"/>
      <c r="H946" s="105"/>
      <c r="I946" s="156"/>
      <c r="J946" s="156"/>
      <c r="K946" s="156"/>
      <c r="L946" s="156"/>
      <c r="M946" s="156"/>
      <c r="N946" s="156"/>
      <c r="O946" s="156"/>
      <c r="P946" s="156"/>
      <c r="Q946" s="156"/>
      <c r="R946" s="156"/>
      <c r="S946" s="156"/>
      <c r="T946" s="156"/>
      <c r="U946" s="157"/>
      <c r="V946" s="105"/>
      <c r="W946" s="156"/>
      <c r="X946" s="156"/>
      <c r="Y946" s="156"/>
      <c r="Z946" s="156"/>
      <c r="AA946" s="156"/>
      <c r="AB946" s="156"/>
      <c r="AC946" s="156"/>
      <c r="AD946" s="156"/>
      <c r="AE946" s="156"/>
      <c r="AF946" s="156"/>
      <c r="AG946" s="156"/>
      <c r="AH946" s="156"/>
      <c r="AI946" s="157"/>
      <c r="AJ946" s="105"/>
      <c r="AK946" s="105"/>
      <c r="AL946" s="105"/>
      <c r="AM946" s="105"/>
      <c r="AN946" s="157"/>
      <c r="AO946" s="105"/>
      <c r="AP946" s="105"/>
      <c r="AQ946" s="105"/>
      <c r="AR946" s="105"/>
      <c r="AS946" s="105"/>
      <c r="AT946" s="105"/>
      <c r="AU946" s="105"/>
      <c r="AV946" s="105"/>
      <c r="AW946" s="105"/>
      <c r="AX946" s="105"/>
      <c r="AY946" s="105"/>
      <c r="AZ946" s="105"/>
      <c r="BA946" s="105"/>
      <c r="BB946" s="105"/>
      <c r="BC946" s="105"/>
      <c r="BD946" s="105"/>
      <c r="BE946" s="105"/>
      <c r="BF946" s="105"/>
      <c r="BG946" s="105"/>
      <c r="BH946" s="105"/>
      <c r="BI946" s="105"/>
      <c r="BJ946" s="105"/>
      <c r="BK946" s="105"/>
      <c r="BL946" s="105"/>
      <c r="BM946" s="105"/>
      <c r="BN946" s="105"/>
      <c r="BO946" s="105"/>
      <c r="BP946" s="105"/>
      <c r="BQ946" s="105"/>
      <c r="BR946" s="105"/>
      <c r="BS946" s="105"/>
      <c r="BT946" s="105"/>
      <c r="BU946" s="105"/>
      <c r="BV946" s="105"/>
      <c r="BW946" s="105"/>
      <c r="BX946" s="105"/>
      <c r="BY946" s="105"/>
      <c r="BZ946" s="105"/>
      <c r="CA946" s="158"/>
      <c r="CB946" s="158"/>
      <c r="CC946" s="105" t="str">
        <f>IF($C946="","",AI946*$F$2)</f>
        <v/>
      </c>
      <c r="CD946" s="105" t="str">
        <f>IF($C946="","",U947*$F$2)</f>
        <v/>
      </c>
      <c r="CE946" s="158"/>
      <c r="CF946" s="105"/>
      <c r="CG946" s="156"/>
      <c r="CH946" s="156"/>
      <c r="CI946" s="156"/>
      <c r="CJ946" s="156"/>
      <c r="CK946" s="105"/>
      <c r="CL946" s="156"/>
      <c r="CM946" s="156"/>
      <c r="CN946" s="105"/>
    </row>
    <row r="947" ht="9.0" customHeight="1">
      <c r="A947" s="152">
        <f t="shared" si="22"/>
        <v>0</v>
      </c>
      <c r="B947" s="93"/>
      <c r="C947" s="99"/>
      <c r="D947" s="159"/>
      <c r="E947" s="160"/>
      <c r="F947" s="155"/>
      <c r="G947" s="105"/>
      <c r="H947" s="105"/>
      <c r="I947" s="156"/>
      <c r="J947" s="156"/>
      <c r="K947" s="156"/>
      <c r="L947" s="156"/>
      <c r="M947" s="156"/>
      <c r="N947" s="156"/>
      <c r="O947" s="156"/>
      <c r="P947" s="156"/>
      <c r="Q947" s="156"/>
      <c r="R947" s="156"/>
      <c r="S947" s="156"/>
      <c r="T947" s="156"/>
      <c r="U947" s="157"/>
      <c r="V947" s="105"/>
      <c r="W947" s="156"/>
      <c r="X947" s="156"/>
      <c r="Y947" s="156"/>
      <c r="Z947" s="156"/>
      <c r="AA947" s="156"/>
      <c r="AB947" s="156"/>
      <c r="AC947" s="156"/>
      <c r="AD947" s="156"/>
      <c r="AE947" s="156"/>
      <c r="AF947" s="156"/>
      <c r="AG947" s="156"/>
      <c r="AH947" s="156"/>
      <c r="AI947" s="157"/>
      <c r="AJ947" s="105"/>
      <c r="AK947" s="105"/>
      <c r="AL947" s="105"/>
      <c r="AM947" s="105"/>
      <c r="AN947" s="157"/>
      <c r="AO947" s="105"/>
      <c r="AP947" s="105"/>
      <c r="AQ947" s="105"/>
      <c r="AR947" s="105"/>
      <c r="AS947" s="105"/>
      <c r="AT947" s="105"/>
      <c r="AU947" s="105"/>
      <c r="AV947" s="105"/>
      <c r="AW947" s="105"/>
      <c r="AX947" s="105"/>
      <c r="AY947" s="105"/>
      <c r="AZ947" s="105"/>
      <c r="BA947" s="105"/>
      <c r="BB947" s="105"/>
      <c r="BC947" s="105"/>
      <c r="BD947" s="105"/>
      <c r="BE947" s="105"/>
      <c r="BF947" s="105"/>
      <c r="BG947" s="105"/>
      <c r="BH947" s="105"/>
      <c r="BI947" s="105"/>
      <c r="BJ947" s="105"/>
      <c r="BK947" s="105"/>
      <c r="BL947" s="105"/>
      <c r="BM947" s="105"/>
      <c r="BN947" s="105"/>
      <c r="BO947" s="105"/>
      <c r="BP947" s="105"/>
      <c r="BQ947" s="105"/>
      <c r="BR947" s="105"/>
      <c r="BS947" s="105"/>
      <c r="BT947" s="105"/>
      <c r="BU947" s="105"/>
      <c r="BV947" s="105"/>
      <c r="BW947" s="105"/>
      <c r="BX947" s="105"/>
      <c r="BY947" s="105"/>
      <c r="BZ947" s="105"/>
      <c r="CA947" s="158"/>
      <c r="CB947" s="158"/>
      <c r="CC947" s="158"/>
      <c r="CD947" s="158"/>
      <c r="CE947" s="158"/>
      <c r="CF947" s="105"/>
      <c r="CG947" s="156"/>
      <c r="CH947" s="156"/>
      <c r="CI947" s="156"/>
      <c r="CJ947" s="156"/>
      <c r="CK947" s="105"/>
      <c r="CL947" s="156"/>
      <c r="CM947" s="156"/>
      <c r="CN947" s="105"/>
    </row>
    <row r="948" ht="9.0" customHeight="1">
      <c r="A948" s="152">
        <f t="shared" si="22"/>
        <v>1</v>
      </c>
      <c r="B948" s="93"/>
      <c r="C948" s="99"/>
      <c r="D948" s="159"/>
      <c r="E948" s="160"/>
      <c r="F948" s="155"/>
      <c r="G948" s="105"/>
      <c r="H948" s="105"/>
      <c r="I948" s="156"/>
      <c r="J948" s="156"/>
      <c r="K948" s="156"/>
      <c r="L948" s="156"/>
      <c r="M948" s="156"/>
      <c r="N948" s="156"/>
      <c r="O948" s="156"/>
      <c r="P948" s="156"/>
      <c r="Q948" s="156"/>
      <c r="R948" s="156"/>
      <c r="S948" s="156"/>
      <c r="T948" s="156"/>
      <c r="U948" s="157"/>
      <c r="V948" s="105"/>
      <c r="W948" s="156"/>
      <c r="X948" s="156"/>
      <c r="Y948" s="156"/>
      <c r="Z948" s="156"/>
      <c r="AA948" s="156"/>
      <c r="AB948" s="156"/>
      <c r="AC948" s="156"/>
      <c r="AD948" s="156"/>
      <c r="AE948" s="156"/>
      <c r="AF948" s="156"/>
      <c r="AG948" s="156"/>
      <c r="AH948" s="156"/>
      <c r="AI948" s="157"/>
      <c r="AJ948" s="105"/>
      <c r="AK948" s="105"/>
      <c r="AL948" s="105"/>
      <c r="AM948" s="105"/>
      <c r="AN948" s="157"/>
      <c r="AO948" s="105"/>
      <c r="AP948" s="105"/>
      <c r="AQ948" s="105"/>
      <c r="AR948" s="105"/>
      <c r="AS948" s="105"/>
      <c r="AT948" s="105"/>
      <c r="AU948" s="105"/>
      <c r="AV948" s="105"/>
      <c r="AW948" s="105"/>
      <c r="AX948" s="105"/>
      <c r="AY948" s="105"/>
      <c r="AZ948" s="105"/>
      <c r="BA948" s="105"/>
      <c r="BB948" s="105"/>
      <c r="BC948" s="105"/>
      <c r="BD948" s="105"/>
      <c r="BE948" s="105"/>
      <c r="BF948" s="105"/>
      <c r="BG948" s="105"/>
      <c r="BH948" s="105"/>
      <c r="BI948" s="105"/>
      <c r="BJ948" s="105"/>
      <c r="BK948" s="105"/>
      <c r="BL948" s="105"/>
      <c r="BM948" s="105"/>
      <c r="BN948" s="105"/>
      <c r="BO948" s="105"/>
      <c r="BP948" s="105"/>
      <c r="BQ948" s="105"/>
      <c r="BR948" s="105"/>
      <c r="BS948" s="105"/>
      <c r="BT948" s="105"/>
      <c r="BU948" s="105"/>
      <c r="BV948" s="105"/>
      <c r="BW948" s="105"/>
      <c r="BX948" s="105"/>
      <c r="BY948" s="105"/>
      <c r="BZ948" s="105"/>
      <c r="CA948" s="158"/>
      <c r="CB948" s="158"/>
      <c r="CC948" s="105" t="str">
        <f>IF($C948="","",AI948*$F$2)</f>
        <v/>
      </c>
      <c r="CD948" s="105" t="str">
        <f>IF($C948="","",U949*$F$2)</f>
        <v/>
      </c>
      <c r="CE948" s="158"/>
      <c r="CF948" s="105"/>
      <c r="CG948" s="156"/>
      <c r="CH948" s="156"/>
      <c r="CI948" s="156"/>
      <c r="CJ948" s="156"/>
      <c r="CK948" s="105"/>
      <c r="CL948" s="156"/>
      <c r="CM948" s="156"/>
      <c r="CN948" s="105"/>
    </row>
    <row r="949" ht="9.0" customHeight="1">
      <c r="A949" s="152">
        <f t="shared" si="22"/>
        <v>1</v>
      </c>
      <c r="B949" s="93"/>
      <c r="C949" s="99"/>
      <c r="D949" s="159"/>
      <c r="E949" s="160"/>
      <c r="F949" s="155"/>
      <c r="G949" s="105"/>
      <c r="H949" s="105"/>
      <c r="I949" s="156"/>
      <c r="J949" s="156"/>
      <c r="K949" s="156"/>
      <c r="L949" s="156"/>
      <c r="M949" s="156"/>
      <c r="N949" s="156"/>
      <c r="O949" s="156"/>
      <c r="P949" s="156"/>
      <c r="Q949" s="156"/>
      <c r="R949" s="156"/>
      <c r="S949" s="156"/>
      <c r="T949" s="156"/>
      <c r="U949" s="157"/>
      <c r="V949" s="105"/>
      <c r="W949" s="156"/>
      <c r="X949" s="156"/>
      <c r="Y949" s="156"/>
      <c r="Z949" s="156"/>
      <c r="AA949" s="156"/>
      <c r="AB949" s="156"/>
      <c r="AC949" s="156"/>
      <c r="AD949" s="156"/>
      <c r="AE949" s="156"/>
      <c r="AF949" s="156"/>
      <c r="AG949" s="156"/>
      <c r="AH949" s="156"/>
      <c r="AI949" s="157"/>
      <c r="AJ949" s="105"/>
      <c r="AK949" s="105"/>
      <c r="AL949" s="105"/>
      <c r="AM949" s="105"/>
      <c r="AN949" s="157"/>
      <c r="AO949" s="105"/>
      <c r="AP949" s="105"/>
      <c r="AQ949" s="105"/>
      <c r="AR949" s="105"/>
      <c r="AS949" s="105"/>
      <c r="AT949" s="105"/>
      <c r="AU949" s="105"/>
      <c r="AV949" s="105"/>
      <c r="AW949" s="105"/>
      <c r="AX949" s="105"/>
      <c r="AY949" s="105"/>
      <c r="AZ949" s="105"/>
      <c r="BA949" s="105"/>
      <c r="BB949" s="105"/>
      <c r="BC949" s="105"/>
      <c r="BD949" s="105"/>
      <c r="BE949" s="105"/>
      <c r="BF949" s="105"/>
      <c r="BG949" s="105"/>
      <c r="BH949" s="105"/>
      <c r="BI949" s="105"/>
      <c r="BJ949" s="105"/>
      <c r="BK949" s="105"/>
      <c r="BL949" s="105"/>
      <c r="BM949" s="105"/>
      <c r="BN949" s="105"/>
      <c r="BO949" s="105"/>
      <c r="BP949" s="105"/>
      <c r="BQ949" s="105"/>
      <c r="BR949" s="105"/>
      <c r="BS949" s="105"/>
      <c r="BT949" s="105"/>
      <c r="BU949" s="105"/>
      <c r="BV949" s="105"/>
      <c r="BW949" s="105"/>
      <c r="BX949" s="105"/>
      <c r="BY949" s="105"/>
      <c r="BZ949" s="105"/>
      <c r="CA949" s="158"/>
      <c r="CB949" s="158"/>
      <c r="CC949" s="158"/>
      <c r="CD949" s="158"/>
      <c r="CE949" s="158"/>
      <c r="CF949" s="105"/>
      <c r="CG949" s="156"/>
      <c r="CH949" s="156"/>
      <c r="CI949" s="156"/>
      <c r="CJ949" s="156"/>
      <c r="CK949" s="105"/>
      <c r="CL949" s="156"/>
      <c r="CM949" s="156"/>
      <c r="CN949" s="105"/>
    </row>
    <row r="950" ht="9.0" customHeight="1">
      <c r="A950" s="152">
        <f t="shared" si="22"/>
        <v>0</v>
      </c>
      <c r="B950" s="93"/>
      <c r="C950" s="99"/>
      <c r="D950" s="159"/>
      <c r="E950" s="160"/>
      <c r="F950" s="155"/>
      <c r="G950" s="105"/>
      <c r="H950" s="105"/>
      <c r="I950" s="156"/>
      <c r="J950" s="156"/>
      <c r="K950" s="156"/>
      <c r="L950" s="156"/>
      <c r="M950" s="156"/>
      <c r="N950" s="156"/>
      <c r="O950" s="156"/>
      <c r="P950" s="156"/>
      <c r="Q950" s="156"/>
      <c r="R950" s="156"/>
      <c r="S950" s="156"/>
      <c r="T950" s="156"/>
      <c r="U950" s="157"/>
      <c r="V950" s="105"/>
      <c r="W950" s="156"/>
      <c r="X950" s="156"/>
      <c r="Y950" s="156"/>
      <c r="Z950" s="156"/>
      <c r="AA950" s="156"/>
      <c r="AB950" s="156"/>
      <c r="AC950" s="156"/>
      <c r="AD950" s="156"/>
      <c r="AE950" s="156"/>
      <c r="AF950" s="156"/>
      <c r="AG950" s="156"/>
      <c r="AH950" s="156"/>
      <c r="AI950" s="157"/>
      <c r="AJ950" s="105"/>
      <c r="AK950" s="105"/>
      <c r="AL950" s="105"/>
      <c r="AM950" s="105"/>
      <c r="AN950" s="157"/>
      <c r="AO950" s="105"/>
      <c r="AP950" s="105"/>
      <c r="AQ950" s="105"/>
      <c r="AR950" s="105"/>
      <c r="AS950" s="105"/>
      <c r="AT950" s="105"/>
      <c r="AU950" s="105"/>
      <c r="AV950" s="105"/>
      <c r="AW950" s="105"/>
      <c r="AX950" s="105"/>
      <c r="AY950" s="105"/>
      <c r="AZ950" s="105"/>
      <c r="BA950" s="105"/>
      <c r="BB950" s="105"/>
      <c r="BC950" s="105"/>
      <c r="BD950" s="105"/>
      <c r="BE950" s="105"/>
      <c r="BF950" s="105"/>
      <c r="BG950" s="105"/>
      <c r="BH950" s="105"/>
      <c r="BI950" s="105"/>
      <c r="BJ950" s="105"/>
      <c r="BK950" s="105"/>
      <c r="BL950" s="105"/>
      <c r="BM950" s="105"/>
      <c r="BN950" s="105"/>
      <c r="BO950" s="105"/>
      <c r="BP950" s="105"/>
      <c r="BQ950" s="105"/>
      <c r="BR950" s="105"/>
      <c r="BS950" s="105"/>
      <c r="BT950" s="105"/>
      <c r="BU950" s="105"/>
      <c r="BV950" s="105"/>
      <c r="BW950" s="105"/>
      <c r="BX950" s="105"/>
      <c r="BY950" s="105"/>
      <c r="BZ950" s="105"/>
      <c r="CA950" s="158"/>
      <c r="CB950" s="158"/>
      <c r="CC950" s="105" t="str">
        <f>IF($C950="","",AI950*$F$2)</f>
        <v/>
      </c>
      <c r="CD950" s="105" t="str">
        <f>IF($C950="","",U951*$F$2)</f>
        <v/>
      </c>
      <c r="CE950" s="158"/>
      <c r="CF950" s="105"/>
      <c r="CG950" s="156"/>
      <c r="CH950" s="156"/>
      <c r="CI950" s="156"/>
      <c r="CJ950" s="156"/>
      <c r="CK950" s="105"/>
      <c r="CL950" s="156"/>
      <c r="CM950" s="156"/>
      <c r="CN950" s="105"/>
    </row>
    <row r="951" ht="9.0" customHeight="1">
      <c r="A951" s="152">
        <f t="shared" si="22"/>
        <v>0</v>
      </c>
      <c r="B951" s="93"/>
      <c r="C951" s="99"/>
      <c r="D951" s="159"/>
      <c r="E951" s="160"/>
      <c r="F951" s="155"/>
      <c r="G951" s="105"/>
      <c r="H951" s="105"/>
      <c r="I951" s="156"/>
      <c r="J951" s="156"/>
      <c r="K951" s="156"/>
      <c r="L951" s="156"/>
      <c r="M951" s="156"/>
      <c r="N951" s="156"/>
      <c r="O951" s="156"/>
      <c r="P951" s="156"/>
      <c r="Q951" s="156"/>
      <c r="R951" s="156"/>
      <c r="S951" s="156"/>
      <c r="T951" s="156"/>
      <c r="U951" s="157"/>
      <c r="V951" s="105"/>
      <c r="W951" s="156"/>
      <c r="X951" s="156"/>
      <c r="Y951" s="156"/>
      <c r="Z951" s="156"/>
      <c r="AA951" s="156"/>
      <c r="AB951" s="156"/>
      <c r="AC951" s="156"/>
      <c r="AD951" s="156"/>
      <c r="AE951" s="156"/>
      <c r="AF951" s="156"/>
      <c r="AG951" s="156"/>
      <c r="AH951" s="156"/>
      <c r="AI951" s="157"/>
      <c r="AJ951" s="105"/>
      <c r="AK951" s="105"/>
      <c r="AL951" s="105"/>
      <c r="AM951" s="105"/>
      <c r="AN951" s="157"/>
      <c r="AO951" s="105"/>
      <c r="AP951" s="105"/>
      <c r="AQ951" s="105"/>
      <c r="AR951" s="105"/>
      <c r="AS951" s="105"/>
      <c r="AT951" s="105"/>
      <c r="AU951" s="105"/>
      <c r="AV951" s="105"/>
      <c r="AW951" s="105"/>
      <c r="AX951" s="105"/>
      <c r="AY951" s="105"/>
      <c r="AZ951" s="105"/>
      <c r="BA951" s="105"/>
      <c r="BB951" s="105"/>
      <c r="BC951" s="105"/>
      <c r="BD951" s="105"/>
      <c r="BE951" s="105"/>
      <c r="BF951" s="105"/>
      <c r="BG951" s="105"/>
      <c r="BH951" s="105"/>
      <c r="BI951" s="105"/>
      <c r="BJ951" s="105"/>
      <c r="BK951" s="105"/>
      <c r="BL951" s="105"/>
      <c r="BM951" s="105"/>
      <c r="BN951" s="105"/>
      <c r="BO951" s="105"/>
      <c r="BP951" s="105"/>
      <c r="BQ951" s="105"/>
      <c r="BR951" s="105"/>
      <c r="BS951" s="105"/>
      <c r="BT951" s="105"/>
      <c r="BU951" s="105"/>
      <c r="BV951" s="105"/>
      <c r="BW951" s="105"/>
      <c r="BX951" s="105"/>
      <c r="BY951" s="105"/>
      <c r="BZ951" s="105"/>
      <c r="CA951" s="158"/>
      <c r="CB951" s="158"/>
      <c r="CC951" s="158"/>
      <c r="CD951" s="158"/>
      <c r="CE951" s="158"/>
      <c r="CF951" s="105"/>
      <c r="CG951" s="156"/>
      <c r="CH951" s="156"/>
      <c r="CI951" s="156"/>
      <c r="CJ951" s="156"/>
      <c r="CK951" s="105"/>
      <c r="CL951" s="156"/>
      <c r="CM951" s="156"/>
      <c r="CN951" s="105"/>
    </row>
    <row r="952" ht="9.0" customHeight="1">
      <c r="A952" s="152">
        <f t="shared" si="22"/>
        <v>1</v>
      </c>
      <c r="B952" s="93"/>
      <c r="C952" s="99"/>
      <c r="D952" s="159"/>
      <c r="E952" s="160"/>
      <c r="F952" s="155"/>
      <c r="G952" s="105"/>
      <c r="H952" s="105"/>
      <c r="I952" s="156"/>
      <c r="J952" s="156"/>
      <c r="K952" s="156"/>
      <c r="L952" s="156"/>
      <c r="M952" s="156"/>
      <c r="N952" s="156"/>
      <c r="O952" s="156"/>
      <c r="P952" s="156"/>
      <c r="Q952" s="156"/>
      <c r="R952" s="156"/>
      <c r="S952" s="156"/>
      <c r="T952" s="156"/>
      <c r="U952" s="157"/>
      <c r="V952" s="105"/>
      <c r="W952" s="156"/>
      <c r="X952" s="156"/>
      <c r="Y952" s="156"/>
      <c r="Z952" s="156"/>
      <c r="AA952" s="156"/>
      <c r="AB952" s="156"/>
      <c r="AC952" s="156"/>
      <c r="AD952" s="156"/>
      <c r="AE952" s="156"/>
      <c r="AF952" s="156"/>
      <c r="AG952" s="156"/>
      <c r="AH952" s="156"/>
      <c r="AI952" s="157"/>
      <c r="AJ952" s="105"/>
      <c r="AK952" s="105"/>
      <c r="AL952" s="105"/>
      <c r="AM952" s="105"/>
      <c r="AN952" s="157"/>
      <c r="AO952" s="105"/>
      <c r="AP952" s="105"/>
      <c r="AQ952" s="105"/>
      <c r="AR952" s="105"/>
      <c r="AS952" s="105"/>
      <c r="AT952" s="105"/>
      <c r="AU952" s="105"/>
      <c r="AV952" s="105"/>
      <c r="AW952" s="105"/>
      <c r="AX952" s="105"/>
      <c r="AY952" s="105"/>
      <c r="AZ952" s="105"/>
      <c r="BA952" s="105"/>
      <c r="BB952" s="105"/>
      <c r="BC952" s="105"/>
      <c r="BD952" s="105"/>
      <c r="BE952" s="105"/>
      <c r="BF952" s="105"/>
      <c r="BG952" s="105"/>
      <c r="BH952" s="105"/>
      <c r="BI952" s="105"/>
      <c r="BJ952" s="105"/>
      <c r="BK952" s="105"/>
      <c r="BL952" s="105"/>
      <c r="BM952" s="105"/>
      <c r="BN952" s="105"/>
      <c r="BO952" s="105"/>
      <c r="BP952" s="105"/>
      <c r="BQ952" s="105"/>
      <c r="BR952" s="105"/>
      <c r="BS952" s="105"/>
      <c r="BT952" s="105"/>
      <c r="BU952" s="105"/>
      <c r="BV952" s="105"/>
      <c r="BW952" s="105"/>
      <c r="BX952" s="105"/>
      <c r="BY952" s="105"/>
      <c r="BZ952" s="105"/>
      <c r="CA952" s="158"/>
      <c r="CB952" s="158"/>
      <c r="CC952" s="105" t="str">
        <f>IF($C952="","",AI952*$F$2)</f>
        <v/>
      </c>
      <c r="CD952" s="105" t="str">
        <f>IF($C952="","",U953*$F$2)</f>
        <v/>
      </c>
      <c r="CE952" s="158"/>
      <c r="CF952" s="105"/>
      <c r="CG952" s="156"/>
      <c r="CH952" s="156"/>
      <c r="CI952" s="156"/>
      <c r="CJ952" s="156"/>
      <c r="CK952" s="105"/>
      <c r="CL952" s="156"/>
      <c r="CM952" s="156"/>
      <c r="CN952" s="105"/>
    </row>
    <row r="953" ht="9.0" customHeight="1">
      <c r="A953" s="152">
        <f t="shared" si="22"/>
        <v>1</v>
      </c>
      <c r="B953" s="93"/>
      <c r="C953" s="99"/>
      <c r="D953" s="159"/>
      <c r="E953" s="160"/>
      <c r="F953" s="155"/>
      <c r="G953" s="105"/>
      <c r="H953" s="105"/>
      <c r="I953" s="156"/>
      <c r="J953" s="156"/>
      <c r="K953" s="156"/>
      <c r="L953" s="156"/>
      <c r="M953" s="156"/>
      <c r="N953" s="156"/>
      <c r="O953" s="156"/>
      <c r="P953" s="156"/>
      <c r="Q953" s="156"/>
      <c r="R953" s="156"/>
      <c r="S953" s="156"/>
      <c r="T953" s="156"/>
      <c r="U953" s="157"/>
      <c r="V953" s="105"/>
      <c r="W953" s="156"/>
      <c r="X953" s="156"/>
      <c r="Y953" s="156"/>
      <c r="Z953" s="156"/>
      <c r="AA953" s="156"/>
      <c r="AB953" s="156"/>
      <c r="AC953" s="156"/>
      <c r="AD953" s="156"/>
      <c r="AE953" s="156"/>
      <c r="AF953" s="156"/>
      <c r="AG953" s="156"/>
      <c r="AH953" s="156"/>
      <c r="AI953" s="157"/>
      <c r="AJ953" s="105"/>
      <c r="AK953" s="105"/>
      <c r="AL953" s="105"/>
      <c r="AM953" s="105"/>
      <c r="AN953" s="157"/>
      <c r="AO953" s="105"/>
      <c r="AP953" s="105"/>
      <c r="AQ953" s="105"/>
      <c r="AR953" s="105"/>
      <c r="AS953" s="105"/>
      <c r="AT953" s="105"/>
      <c r="AU953" s="105"/>
      <c r="AV953" s="105"/>
      <c r="AW953" s="105"/>
      <c r="AX953" s="105"/>
      <c r="AY953" s="105"/>
      <c r="AZ953" s="105"/>
      <c r="BA953" s="105"/>
      <c r="BB953" s="105"/>
      <c r="BC953" s="105"/>
      <c r="BD953" s="105"/>
      <c r="BE953" s="105"/>
      <c r="BF953" s="105"/>
      <c r="BG953" s="105"/>
      <c r="BH953" s="105"/>
      <c r="BI953" s="105"/>
      <c r="BJ953" s="105"/>
      <c r="BK953" s="105"/>
      <c r="BL953" s="105"/>
      <c r="BM953" s="105"/>
      <c r="BN953" s="105"/>
      <c r="BO953" s="105"/>
      <c r="BP953" s="105"/>
      <c r="BQ953" s="105"/>
      <c r="BR953" s="105"/>
      <c r="BS953" s="105"/>
      <c r="BT953" s="105"/>
      <c r="BU953" s="105"/>
      <c r="BV953" s="105"/>
      <c r="BW953" s="105"/>
      <c r="BX953" s="105"/>
      <c r="BY953" s="105"/>
      <c r="BZ953" s="105"/>
      <c r="CA953" s="158"/>
      <c r="CB953" s="158"/>
      <c r="CC953" s="158"/>
      <c r="CD953" s="158"/>
      <c r="CE953" s="158"/>
      <c r="CF953" s="105"/>
      <c r="CG953" s="156"/>
      <c r="CH953" s="156"/>
      <c r="CI953" s="156"/>
      <c r="CJ953" s="156"/>
      <c r="CK953" s="105"/>
      <c r="CL953" s="156"/>
      <c r="CM953" s="156"/>
      <c r="CN953" s="105"/>
    </row>
    <row r="954" ht="9.0" customHeight="1">
      <c r="A954" s="152">
        <f t="shared" si="22"/>
        <v>0</v>
      </c>
      <c r="B954" s="93"/>
      <c r="C954" s="99"/>
      <c r="D954" s="159"/>
      <c r="E954" s="160"/>
      <c r="F954" s="155"/>
      <c r="G954" s="105"/>
      <c r="H954" s="105"/>
      <c r="I954" s="156"/>
      <c r="J954" s="156"/>
      <c r="K954" s="156"/>
      <c r="L954" s="156"/>
      <c r="M954" s="156"/>
      <c r="N954" s="156"/>
      <c r="O954" s="156"/>
      <c r="P954" s="156"/>
      <c r="Q954" s="156"/>
      <c r="R954" s="156"/>
      <c r="S954" s="156"/>
      <c r="T954" s="156"/>
      <c r="U954" s="157"/>
      <c r="V954" s="105"/>
      <c r="W954" s="156"/>
      <c r="X954" s="156"/>
      <c r="Y954" s="156"/>
      <c r="Z954" s="156"/>
      <c r="AA954" s="156"/>
      <c r="AB954" s="156"/>
      <c r="AC954" s="156"/>
      <c r="AD954" s="156"/>
      <c r="AE954" s="156"/>
      <c r="AF954" s="156"/>
      <c r="AG954" s="156"/>
      <c r="AH954" s="156"/>
      <c r="AI954" s="157"/>
      <c r="AJ954" s="105"/>
      <c r="AK954" s="105"/>
      <c r="AL954" s="105"/>
      <c r="AM954" s="105"/>
      <c r="AN954" s="157"/>
      <c r="AO954" s="105"/>
      <c r="AP954" s="105"/>
      <c r="AQ954" s="105"/>
      <c r="AR954" s="105"/>
      <c r="AS954" s="105"/>
      <c r="AT954" s="105"/>
      <c r="AU954" s="105"/>
      <c r="AV954" s="105"/>
      <c r="AW954" s="105"/>
      <c r="AX954" s="105"/>
      <c r="AY954" s="105"/>
      <c r="AZ954" s="105"/>
      <c r="BA954" s="105"/>
      <c r="BB954" s="105"/>
      <c r="BC954" s="105"/>
      <c r="BD954" s="105"/>
      <c r="BE954" s="105"/>
      <c r="BF954" s="105"/>
      <c r="BG954" s="105"/>
      <c r="BH954" s="105"/>
      <c r="BI954" s="105"/>
      <c r="BJ954" s="105"/>
      <c r="BK954" s="105"/>
      <c r="BL954" s="105"/>
      <c r="BM954" s="105"/>
      <c r="BN954" s="105"/>
      <c r="BO954" s="105"/>
      <c r="BP954" s="105"/>
      <c r="BQ954" s="105"/>
      <c r="BR954" s="105"/>
      <c r="BS954" s="105"/>
      <c r="BT954" s="105"/>
      <c r="BU954" s="105"/>
      <c r="BV954" s="105"/>
      <c r="BW954" s="105"/>
      <c r="BX954" s="105"/>
      <c r="BY954" s="105"/>
      <c r="BZ954" s="105"/>
      <c r="CA954" s="158"/>
      <c r="CB954" s="158"/>
      <c r="CC954" s="105" t="str">
        <f>IF($C954="","",AI954*$F$2)</f>
        <v/>
      </c>
      <c r="CD954" s="105" t="str">
        <f>IF($C954="","",U955*$F$2)</f>
        <v/>
      </c>
      <c r="CE954" s="158"/>
      <c r="CF954" s="105"/>
      <c r="CG954" s="156"/>
      <c r="CH954" s="156"/>
      <c r="CI954" s="156"/>
      <c r="CJ954" s="156"/>
      <c r="CK954" s="105"/>
      <c r="CL954" s="156"/>
      <c r="CM954" s="156"/>
      <c r="CN954" s="105"/>
    </row>
    <row r="955" ht="9.0" customHeight="1">
      <c r="A955" s="152">
        <f t="shared" si="22"/>
        <v>0</v>
      </c>
      <c r="B955" s="93"/>
      <c r="C955" s="99"/>
      <c r="D955" s="159"/>
      <c r="E955" s="160"/>
      <c r="F955" s="155"/>
      <c r="G955" s="105"/>
      <c r="H955" s="105"/>
      <c r="I955" s="156"/>
      <c r="J955" s="156"/>
      <c r="K955" s="156"/>
      <c r="L955" s="156"/>
      <c r="M955" s="156"/>
      <c r="N955" s="156"/>
      <c r="O955" s="156"/>
      <c r="P955" s="156"/>
      <c r="Q955" s="156"/>
      <c r="R955" s="156"/>
      <c r="S955" s="156"/>
      <c r="T955" s="156"/>
      <c r="U955" s="157"/>
      <c r="V955" s="105"/>
      <c r="W955" s="156"/>
      <c r="X955" s="156"/>
      <c r="Y955" s="156"/>
      <c r="Z955" s="156"/>
      <c r="AA955" s="156"/>
      <c r="AB955" s="156"/>
      <c r="AC955" s="156"/>
      <c r="AD955" s="156"/>
      <c r="AE955" s="156"/>
      <c r="AF955" s="156"/>
      <c r="AG955" s="156"/>
      <c r="AH955" s="156"/>
      <c r="AI955" s="157"/>
      <c r="AJ955" s="105"/>
      <c r="AK955" s="105"/>
      <c r="AL955" s="105"/>
      <c r="AM955" s="105"/>
      <c r="AN955" s="157"/>
      <c r="AO955" s="105"/>
      <c r="AP955" s="105"/>
      <c r="AQ955" s="105"/>
      <c r="AR955" s="105"/>
      <c r="AS955" s="105"/>
      <c r="AT955" s="105"/>
      <c r="AU955" s="105"/>
      <c r="AV955" s="105"/>
      <c r="AW955" s="105"/>
      <c r="AX955" s="105"/>
      <c r="AY955" s="105"/>
      <c r="AZ955" s="105"/>
      <c r="BA955" s="105"/>
      <c r="BB955" s="105"/>
      <c r="BC955" s="105"/>
      <c r="BD955" s="105"/>
      <c r="BE955" s="105"/>
      <c r="BF955" s="105"/>
      <c r="BG955" s="105"/>
      <c r="BH955" s="105"/>
      <c r="BI955" s="105"/>
      <c r="BJ955" s="105"/>
      <c r="BK955" s="105"/>
      <c r="BL955" s="105"/>
      <c r="BM955" s="105"/>
      <c r="BN955" s="105"/>
      <c r="BO955" s="105"/>
      <c r="BP955" s="105"/>
      <c r="BQ955" s="105"/>
      <c r="BR955" s="105"/>
      <c r="BS955" s="105"/>
      <c r="BT955" s="105"/>
      <c r="BU955" s="105"/>
      <c r="BV955" s="105"/>
      <c r="BW955" s="105"/>
      <c r="BX955" s="105"/>
      <c r="BY955" s="105"/>
      <c r="BZ955" s="105"/>
      <c r="CA955" s="158"/>
      <c r="CB955" s="158"/>
      <c r="CC955" s="158"/>
      <c r="CD955" s="158"/>
      <c r="CE955" s="158"/>
      <c r="CF955" s="105"/>
      <c r="CG955" s="156"/>
      <c r="CH955" s="156"/>
      <c r="CI955" s="156"/>
      <c r="CJ955" s="156"/>
      <c r="CK955" s="105"/>
      <c r="CL955" s="156"/>
      <c r="CM955" s="156"/>
      <c r="CN955" s="105"/>
    </row>
    <row r="956" ht="9.0" customHeight="1">
      <c r="A956" s="152">
        <f t="shared" si="22"/>
        <v>1</v>
      </c>
      <c r="B956" s="93"/>
      <c r="C956" s="99"/>
      <c r="D956" s="159"/>
      <c r="E956" s="160"/>
      <c r="F956" s="155"/>
      <c r="G956" s="105"/>
      <c r="H956" s="105"/>
      <c r="I956" s="156"/>
      <c r="J956" s="156"/>
      <c r="K956" s="156"/>
      <c r="L956" s="156"/>
      <c r="M956" s="156"/>
      <c r="N956" s="156"/>
      <c r="O956" s="156"/>
      <c r="P956" s="156"/>
      <c r="Q956" s="156"/>
      <c r="R956" s="156"/>
      <c r="S956" s="156"/>
      <c r="T956" s="156"/>
      <c r="U956" s="157"/>
      <c r="V956" s="105"/>
      <c r="W956" s="156"/>
      <c r="X956" s="156"/>
      <c r="Y956" s="156"/>
      <c r="Z956" s="156"/>
      <c r="AA956" s="156"/>
      <c r="AB956" s="156"/>
      <c r="AC956" s="156"/>
      <c r="AD956" s="156"/>
      <c r="AE956" s="156"/>
      <c r="AF956" s="156"/>
      <c r="AG956" s="156"/>
      <c r="AH956" s="156"/>
      <c r="AI956" s="157"/>
      <c r="AJ956" s="105"/>
      <c r="AK956" s="105"/>
      <c r="AL956" s="105"/>
      <c r="AM956" s="105"/>
      <c r="AN956" s="157"/>
      <c r="AO956" s="105"/>
      <c r="AP956" s="105"/>
      <c r="AQ956" s="105"/>
      <c r="AR956" s="105"/>
      <c r="AS956" s="105"/>
      <c r="AT956" s="105"/>
      <c r="AU956" s="105"/>
      <c r="AV956" s="105"/>
      <c r="AW956" s="105"/>
      <c r="AX956" s="105"/>
      <c r="AY956" s="105"/>
      <c r="AZ956" s="105"/>
      <c r="BA956" s="105"/>
      <c r="BB956" s="105"/>
      <c r="BC956" s="105"/>
      <c r="BD956" s="105"/>
      <c r="BE956" s="105"/>
      <c r="BF956" s="105"/>
      <c r="BG956" s="105"/>
      <c r="BH956" s="105"/>
      <c r="BI956" s="105"/>
      <c r="BJ956" s="105"/>
      <c r="BK956" s="105"/>
      <c r="BL956" s="105"/>
      <c r="BM956" s="105"/>
      <c r="BN956" s="105"/>
      <c r="BO956" s="105"/>
      <c r="BP956" s="105"/>
      <c r="BQ956" s="105"/>
      <c r="BR956" s="105"/>
      <c r="BS956" s="105"/>
      <c r="BT956" s="105"/>
      <c r="BU956" s="105"/>
      <c r="BV956" s="105"/>
      <c r="BW956" s="105"/>
      <c r="BX956" s="105"/>
      <c r="BY956" s="105"/>
      <c r="BZ956" s="105"/>
      <c r="CA956" s="158"/>
      <c r="CB956" s="158"/>
      <c r="CC956" s="105" t="str">
        <f>IF($C956="","",AI956*$F$2)</f>
        <v/>
      </c>
      <c r="CD956" s="105" t="str">
        <f>IF($C956="","",U957*$F$2)</f>
        <v/>
      </c>
      <c r="CE956" s="158"/>
      <c r="CF956" s="105"/>
      <c r="CG956" s="156"/>
      <c r="CH956" s="156"/>
      <c r="CI956" s="156"/>
      <c r="CJ956" s="156"/>
      <c r="CK956" s="105"/>
      <c r="CL956" s="156"/>
      <c r="CM956" s="156"/>
      <c r="CN956" s="105"/>
    </row>
    <row r="957" ht="9.0" customHeight="1">
      <c r="A957" s="152">
        <f t="shared" si="22"/>
        <v>1</v>
      </c>
      <c r="B957" s="93"/>
      <c r="C957" s="99"/>
      <c r="D957" s="159"/>
      <c r="E957" s="160"/>
      <c r="F957" s="155"/>
      <c r="G957" s="105"/>
      <c r="H957" s="105"/>
      <c r="I957" s="156"/>
      <c r="J957" s="156"/>
      <c r="K957" s="156"/>
      <c r="L957" s="156"/>
      <c r="M957" s="156"/>
      <c r="N957" s="156"/>
      <c r="O957" s="156"/>
      <c r="P957" s="156"/>
      <c r="Q957" s="156"/>
      <c r="R957" s="156"/>
      <c r="S957" s="156"/>
      <c r="T957" s="156"/>
      <c r="U957" s="157"/>
      <c r="V957" s="105"/>
      <c r="W957" s="156"/>
      <c r="X957" s="156"/>
      <c r="Y957" s="156"/>
      <c r="Z957" s="156"/>
      <c r="AA957" s="156"/>
      <c r="AB957" s="156"/>
      <c r="AC957" s="156"/>
      <c r="AD957" s="156"/>
      <c r="AE957" s="156"/>
      <c r="AF957" s="156"/>
      <c r="AG957" s="156"/>
      <c r="AH957" s="156"/>
      <c r="AI957" s="157"/>
      <c r="AJ957" s="105"/>
      <c r="AK957" s="105"/>
      <c r="AL957" s="105"/>
      <c r="AM957" s="105"/>
      <c r="AN957" s="157"/>
      <c r="AO957" s="105"/>
      <c r="AP957" s="105"/>
      <c r="AQ957" s="105"/>
      <c r="AR957" s="105"/>
      <c r="AS957" s="105"/>
      <c r="AT957" s="105"/>
      <c r="AU957" s="105"/>
      <c r="AV957" s="105"/>
      <c r="AW957" s="105"/>
      <c r="AX957" s="105"/>
      <c r="AY957" s="105"/>
      <c r="AZ957" s="105"/>
      <c r="BA957" s="105"/>
      <c r="BB957" s="105"/>
      <c r="BC957" s="105"/>
      <c r="BD957" s="105"/>
      <c r="BE957" s="105"/>
      <c r="BF957" s="105"/>
      <c r="BG957" s="105"/>
      <c r="BH957" s="105"/>
      <c r="BI957" s="105"/>
      <c r="BJ957" s="105"/>
      <c r="BK957" s="105"/>
      <c r="BL957" s="105"/>
      <c r="BM957" s="105"/>
      <c r="BN957" s="105"/>
      <c r="BO957" s="105"/>
      <c r="BP957" s="105"/>
      <c r="BQ957" s="105"/>
      <c r="BR957" s="105"/>
      <c r="BS957" s="105"/>
      <c r="BT957" s="105"/>
      <c r="BU957" s="105"/>
      <c r="BV957" s="105"/>
      <c r="BW957" s="105"/>
      <c r="BX957" s="105"/>
      <c r="BY957" s="105"/>
      <c r="BZ957" s="105"/>
      <c r="CA957" s="158"/>
      <c r="CB957" s="158"/>
      <c r="CC957" s="158"/>
      <c r="CD957" s="158"/>
      <c r="CE957" s="158"/>
      <c r="CF957" s="105"/>
      <c r="CG957" s="156"/>
      <c r="CH957" s="156"/>
      <c r="CI957" s="156"/>
      <c r="CJ957" s="156"/>
      <c r="CK957" s="105"/>
      <c r="CL957" s="156"/>
      <c r="CM957" s="156"/>
      <c r="CN957" s="105"/>
    </row>
    <row r="958" ht="9.0" customHeight="1">
      <c r="A958" s="152">
        <f t="shared" si="22"/>
        <v>0</v>
      </c>
      <c r="B958" s="93"/>
      <c r="C958" s="99"/>
      <c r="D958" s="159"/>
      <c r="E958" s="160"/>
      <c r="F958" s="155"/>
      <c r="G958" s="105"/>
      <c r="H958" s="105"/>
      <c r="I958" s="156"/>
      <c r="J958" s="156"/>
      <c r="K958" s="156"/>
      <c r="L958" s="156"/>
      <c r="M958" s="156"/>
      <c r="N958" s="156"/>
      <c r="O958" s="156"/>
      <c r="P958" s="156"/>
      <c r="Q958" s="156"/>
      <c r="R958" s="156"/>
      <c r="S958" s="156"/>
      <c r="T958" s="156"/>
      <c r="U958" s="157"/>
      <c r="V958" s="105"/>
      <c r="W958" s="156"/>
      <c r="X958" s="156"/>
      <c r="Y958" s="156"/>
      <c r="Z958" s="156"/>
      <c r="AA958" s="156"/>
      <c r="AB958" s="156"/>
      <c r="AC958" s="156"/>
      <c r="AD958" s="156"/>
      <c r="AE958" s="156"/>
      <c r="AF958" s="156"/>
      <c r="AG958" s="156"/>
      <c r="AH958" s="156"/>
      <c r="AI958" s="157"/>
      <c r="AJ958" s="105"/>
      <c r="AK958" s="105"/>
      <c r="AL958" s="105"/>
      <c r="AM958" s="105"/>
      <c r="AN958" s="157"/>
      <c r="AO958" s="105"/>
      <c r="AP958" s="105"/>
      <c r="AQ958" s="105"/>
      <c r="AR958" s="105"/>
      <c r="AS958" s="105"/>
      <c r="AT958" s="105"/>
      <c r="AU958" s="105"/>
      <c r="AV958" s="105"/>
      <c r="AW958" s="105"/>
      <c r="AX958" s="105"/>
      <c r="AY958" s="105"/>
      <c r="AZ958" s="105"/>
      <c r="BA958" s="105"/>
      <c r="BB958" s="105"/>
      <c r="BC958" s="105"/>
      <c r="BD958" s="105"/>
      <c r="BE958" s="105"/>
      <c r="BF958" s="105"/>
      <c r="BG958" s="105"/>
      <c r="BH958" s="105"/>
      <c r="BI958" s="105"/>
      <c r="BJ958" s="105"/>
      <c r="BK958" s="105"/>
      <c r="BL958" s="105"/>
      <c r="BM958" s="105"/>
      <c r="BN958" s="105"/>
      <c r="BO958" s="105"/>
      <c r="BP958" s="105"/>
      <c r="BQ958" s="105"/>
      <c r="BR958" s="105"/>
      <c r="BS958" s="105"/>
      <c r="BT958" s="105"/>
      <c r="BU958" s="105"/>
      <c r="BV958" s="105"/>
      <c r="BW958" s="105"/>
      <c r="BX958" s="105"/>
      <c r="BY958" s="105"/>
      <c r="BZ958" s="105"/>
      <c r="CA958" s="158"/>
      <c r="CB958" s="158"/>
      <c r="CC958" s="105" t="str">
        <f>IF($C958="","",AI958*$F$2)</f>
        <v/>
      </c>
      <c r="CD958" s="105" t="str">
        <f>IF($C958="","",U959*$F$2)</f>
        <v/>
      </c>
      <c r="CE958" s="158"/>
      <c r="CF958" s="105"/>
      <c r="CG958" s="156"/>
      <c r="CH958" s="156"/>
      <c r="CI958" s="156"/>
      <c r="CJ958" s="156"/>
      <c r="CK958" s="105"/>
      <c r="CL958" s="156"/>
      <c r="CM958" s="156"/>
      <c r="CN958" s="105"/>
    </row>
    <row r="959" ht="9.0" customHeight="1">
      <c r="A959" s="152">
        <f t="shared" si="22"/>
        <v>0</v>
      </c>
      <c r="B959" s="93"/>
      <c r="C959" s="99"/>
      <c r="D959" s="159"/>
      <c r="E959" s="160"/>
      <c r="F959" s="155"/>
      <c r="G959" s="105"/>
      <c r="H959" s="105"/>
      <c r="I959" s="156"/>
      <c r="J959" s="156"/>
      <c r="K959" s="156"/>
      <c r="L959" s="156"/>
      <c r="M959" s="156"/>
      <c r="N959" s="156"/>
      <c r="O959" s="156"/>
      <c r="P959" s="156"/>
      <c r="Q959" s="156"/>
      <c r="R959" s="156"/>
      <c r="S959" s="156"/>
      <c r="T959" s="156"/>
      <c r="U959" s="157"/>
      <c r="V959" s="105"/>
      <c r="W959" s="156"/>
      <c r="X959" s="156"/>
      <c r="Y959" s="156"/>
      <c r="Z959" s="156"/>
      <c r="AA959" s="156"/>
      <c r="AB959" s="156"/>
      <c r="AC959" s="156"/>
      <c r="AD959" s="156"/>
      <c r="AE959" s="156"/>
      <c r="AF959" s="156"/>
      <c r="AG959" s="156"/>
      <c r="AH959" s="156"/>
      <c r="AI959" s="157"/>
      <c r="AJ959" s="105"/>
      <c r="AK959" s="105"/>
      <c r="AL959" s="105"/>
      <c r="AM959" s="105"/>
      <c r="AN959" s="157"/>
      <c r="AO959" s="105"/>
      <c r="AP959" s="105"/>
      <c r="AQ959" s="105"/>
      <c r="AR959" s="105"/>
      <c r="AS959" s="105"/>
      <c r="AT959" s="105"/>
      <c r="AU959" s="105"/>
      <c r="AV959" s="105"/>
      <c r="AW959" s="105"/>
      <c r="AX959" s="105"/>
      <c r="AY959" s="105"/>
      <c r="AZ959" s="105"/>
      <c r="BA959" s="105"/>
      <c r="BB959" s="105"/>
      <c r="BC959" s="105"/>
      <c r="BD959" s="105"/>
      <c r="BE959" s="105"/>
      <c r="BF959" s="105"/>
      <c r="BG959" s="105"/>
      <c r="BH959" s="105"/>
      <c r="BI959" s="105"/>
      <c r="BJ959" s="105"/>
      <c r="BK959" s="105"/>
      <c r="BL959" s="105"/>
      <c r="BM959" s="105"/>
      <c r="BN959" s="105"/>
      <c r="BO959" s="105"/>
      <c r="BP959" s="105"/>
      <c r="BQ959" s="105"/>
      <c r="BR959" s="105"/>
      <c r="BS959" s="105"/>
      <c r="BT959" s="105"/>
      <c r="BU959" s="105"/>
      <c r="BV959" s="105"/>
      <c r="BW959" s="105"/>
      <c r="BX959" s="105"/>
      <c r="BY959" s="105"/>
      <c r="BZ959" s="105"/>
      <c r="CA959" s="158"/>
      <c r="CB959" s="158"/>
      <c r="CC959" s="158"/>
      <c r="CD959" s="158"/>
      <c r="CE959" s="158"/>
      <c r="CF959" s="105"/>
      <c r="CG959" s="156"/>
      <c r="CH959" s="156"/>
      <c r="CI959" s="156"/>
      <c r="CJ959" s="156"/>
      <c r="CK959" s="105"/>
      <c r="CL959" s="156"/>
      <c r="CM959" s="156"/>
      <c r="CN959" s="105"/>
    </row>
    <row r="960" ht="9.0" customHeight="1">
      <c r="A960" s="152">
        <f t="shared" si="22"/>
        <v>1</v>
      </c>
      <c r="B960" s="93"/>
      <c r="C960" s="99"/>
      <c r="D960" s="159"/>
      <c r="E960" s="160"/>
      <c r="F960" s="155"/>
      <c r="G960" s="105"/>
      <c r="H960" s="105"/>
      <c r="I960" s="156"/>
      <c r="J960" s="156"/>
      <c r="K960" s="156"/>
      <c r="L960" s="156"/>
      <c r="M960" s="156"/>
      <c r="N960" s="156"/>
      <c r="O960" s="156"/>
      <c r="P960" s="156"/>
      <c r="Q960" s="156"/>
      <c r="R960" s="156"/>
      <c r="S960" s="156"/>
      <c r="T960" s="156"/>
      <c r="U960" s="157"/>
      <c r="V960" s="105"/>
      <c r="W960" s="156"/>
      <c r="X960" s="156"/>
      <c r="Y960" s="156"/>
      <c r="Z960" s="156"/>
      <c r="AA960" s="156"/>
      <c r="AB960" s="156"/>
      <c r="AC960" s="156"/>
      <c r="AD960" s="156"/>
      <c r="AE960" s="156"/>
      <c r="AF960" s="156"/>
      <c r="AG960" s="156"/>
      <c r="AH960" s="156"/>
      <c r="AI960" s="157"/>
      <c r="AJ960" s="105"/>
      <c r="AK960" s="105"/>
      <c r="AL960" s="105"/>
      <c r="AM960" s="105"/>
      <c r="AN960" s="157"/>
      <c r="AO960" s="105"/>
      <c r="AP960" s="105"/>
      <c r="AQ960" s="105"/>
      <c r="AR960" s="105"/>
      <c r="AS960" s="105"/>
      <c r="AT960" s="105"/>
      <c r="AU960" s="105"/>
      <c r="AV960" s="105"/>
      <c r="AW960" s="105"/>
      <c r="AX960" s="105"/>
      <c r="AY960" s="105"/>
      <c r="AZ960" s="105"/>
      <c r="BA960" s="105"/>
      <c r="BB960" s="105"/>
      <c r="BC960" s="105"/>
      <c r="BD960" s="105"/>
      <c r="BE960" s="105"/>
      <c r="BF960" s="105"/>
      <c r="BG960" s="105"/>
      <c r="BH960" s="105"/>
      <c r="BI960" s="105"/>
      <c r="BJ960" s="105"/>
      <c r="BK960" s="105"/>
      <c r="BL960" s="105"/>
      <c r="BM960" s="105"/>
      <c r="BN960" s="105"/>
      <c r="BO960" s="105"/>
      <c r="BP960" s="105"/>
      <c r="BQ960" s="105"/>
      <c r="BR960" s="105"/>
      <c r="BS960" s="105"/>
      <c r="BT960" s="105"/>
      <c r="BU960" s="105"/>
      <c r="BV960" s="105"/>
      <c r="BW960" s="105"/>
      <c r="BX960" s="105"/>
      <c r="BY960" s="105"/>
      <c r="BZ960" s="105"/>
      <c r="CA960" s="158"/>
      <c r="CB960" s="158"/>
      <c r="CC960" s="105" t="str">
        <f>IF($C960="","",AI960*$F$2)</f>
        <v/>
      </c>
      <c r="CD960" s="105" t="str">
        <f>IF($C960="","",U961*$F$2)</f>
        <v/>
      </c>
      <c r="CE960" s="158"/>
      <c r="CF960" s="105"/>
      <c r="CG960" s="156"/>
      <c r="CH960" s="156"/>
      <c r="CI960" s="156"/>
      <c r="CJ960" s="156"/>
      <c r="CK960" s="105"/>
      <c r="CL960" s="156"/>
      <c r="CM960" s="156"/>
      <c r="CN960" s="105"/>
    </row>
    <row r="961" ht="9.0" customHeight="1">
      <c r="A961" s="152">
        <f t="shared" si="22"/>
        <v>1</v>
      </c>
      <c r="B961" s="93"/>
      <c r="C961" s="99"/>
      <c r="D961" s="159"/>
      <c r="E961" s="160"/>
      <c r="F961" s="155"/>
      <c r="G961" s="105"/>
      <c r="H961" s="105"/>
      <c r="I961" s="156"/>
      <c r="J961" s="156"/>
      <c r="K961" s="156"/>
      <c r="L961" s="156"/>
      <c r="M961" s="156"/>
      <c r="N961" s="156"/>
      <c r="O961" s="156"/>
      <c r="P961" s="156"/>
      <c r="Q961" s="156"/>
      <c r="R961" s="156"/>
      <c r="S961" s="156"/>
      <c r="T961" s="156"/>
      <c r="U961" s="157"/>
      <c r="V961" s="105"/>
      <c r="W961" s="156"/>
      <c r="X961" s="156"/>
      <c r="Y961" s="156"/>
      <c r="Z961" s="156"/>
      <c r="AA961" s="156"/>
      <c r="AB961" s="156"/>
      <c r="AC961" s="156"/>
      <c r="AD961" s="156"/>
      <c r="AE961" s="156"/>
      <c r="AF961" s="156"/>
      <c r="AG961" s="156"/>
      <c r="AH961" s="156"/>
      <c r="AI961" s="157"/>
      <c r="AJ961" s="105"/>
      <c r="AK961" s="105"/>
      <c r="AL961" s="105"/>
      <c r="AM961" s="105"/>
      <c r="AN961" s="157"/>
      <c r="AO961" s="105"/>
      <c r="AP961" s="105"/>
      <c r="AQ961" s="105"/>
      <c r="AR961" s="105"/>
      <c r="AS961" s="105"/>
      <c r="AT961" s="105"/>
      <c r="AU961" s="105"/>
      <c r="AV961" s="105"/>
      <c r="AW961" s="105"/>
      <c r="AX961" s="105"/>
      <c r="AY961" s="105"/>
      <c r="AZ961" s="105"/>
      <c r="BA961" s="105"/>
      <c r="BB961" s="105"/>
      <c r="BC961" s="105"/>
      <c r="BD961" s="105"/>
      <c r="BE961" s="105"/>
      <c r="BF961" s="105"/>
      <c r="BG961" s="105"/>
      <c r="BH961" s="105"/>
      <c r="BI961" s="105"/>
      <c r="BJ961" s="105"/>
      <c r="BK961" s="105"/>
      <c r="BL961" s="105"/>
      <c r="BM961" s="105"/>
      <c r="BN961" s="105"/>
      <c r="BO961" s="105"/>
      <c r="BP961" s="105"/>
      <c r="BQ961" s="105"/>
      <c r="BR961" s="105"/>
      <c r="BS961" s="105"/>
      <c r="BT961" s="105"/>
      <c r="BU961" s="105"/>
      <c r="BV961" s="105"/>
      <c r="BW961" s="105"/>
      <c r="BX961" s="105"/>
      <c r="BY961" s="105"/>
      <c r="BZ961" s="105"/>
      <c r="CA961" s="158"/>
      <c r="CB961" s="158"/>
      <c r="CC961" s="158"/>
      <c r="CD961" s="158"/>
      <c r="CE961" s="158"/>
      <c r="CF961" s="105"/>
      <c r="CG961" s="156"/>
      <c r="CH961" s="156"/>
      <c r="CI961" s="156"/>
      <c r="CJ961" s="156"/>
      <c r="CK961" s="105"/>
      <c r="CL961" s="156"/>
      <c r="CM961" s="156"/>
      <c r="CN961" s="105"/>
    </row>
    <row r="962" ht="9.0" customHeight="1">
      <c r="A962" s="152">
        <f t="shared" si="22"/>
        <v>0</v>
      </c>
      <c r="B962" s="93"/>
      <c r="C962" s="99"/>
      <c r="D962" s="159"/>
      <c r="E962" s="160"/>
      <c r="F962" s="155"/>
      <c r="G962" s="105"/>
      <c r="H962" s="105"/>
      <c r="I962" s="156"/>
      <c r="J962" s="156"/>
      <c r="K962" s="156"/>
      <c r="L962" s="156"/>
      <c r="M962" s="156"/>
      <c r="N962" s="156"/>
      <c r="O962" s="156"/>
      <c r="P962" s="156"/>
      <c r="Q962" s="156"/>
      <c r="R962" s="156"/>
      <c r="S962" s="156"/>
      <c r="T962" s="156"/>
      <c r="U962" s="157"/>
      <c r="V962" s="105"/>
      <c r="W962" s="156"/>
      <c r="X962" s="156"/>
      <c r="Y962" s="156"/>
      <c r="Z962" s="156"/>
      <c r="AA962" s="156"/>
      <c r="AB962" s="156"/>
      <c r="AC962" s="156"/>
      <c r="AD962" s="156"/>
      <c r="AE962" s="156"/>
      <c r="AF962" s="156"/>
      <c r="AG962" s="156"/>
      <c r="AH962" s="156"/>
      <c r="AI962" s="157"/>
      <c r="AJ962" s="105"/>
      <c r="AK962" s="105"/>
      <c r="AL962" s="105"/>
      <c r="AM962" s="105"/>
      <c r="AN962" s="157"/>
      <c r="AO962" s="105"/>
      <c r="AP962" s="105"/>
      <c r="AQ962" s="105"/>
      <c r="AR962" s="105"/>
      <c r="AS962" s="105"/>
      <c r="AT962" s="105"/>
      <c r="AU962" s="105"/>
      <c r="AV962" s="105"/>
      <c r="AW962" s="105"/>
      <c r="AX962" s="105"/>
      <c r="AY962" s="105"/>
      <c r="AZ962" s="105"/>
      <c r="BA962" s="105"/>
      <c r="BB962" s="105"/>
      <c r="BC962" s="105"/>
      <c r="BD962" s="105"/>
      <c r="BE962" s="105"/>
      <c r="BF962" s="105"/>
      <c r="BG962" s="105"/>
      <c r="BH962" s="105"/>
      <c r="BI962" s="105"/>
      <c r="BJ962" s="105"/>
      <c r="BK962" s="105"/>
      <c r="BL962" s="105"/>
      <c r="BM962" s="105"/>
      <c r="BN962" s="105"/>
      <c r="BO962" s="105"/>
      <c r="BP962" s="105"/>
      <c r="BQ962" s="105"/>
      <c r="BR962" s="105"/>
      <c r="BS962" s="105"/>
      <c r="BT962" s="105"/>
      <c r="BU962" s="105"/>
      <c r="BV962" s="105"/>
      <c r="BW962" s="105"/>
      <c r="BX962" s="105"/>
      <c r="BY962" s="105"/>
      <c r="BZ962" s="105"/>
      <c r="CA962" s="158"/>
      <c r="CB962" s="158"/>
      <c r="CC962" s="105" t="str">
        <f>IF($C962="","",AI962*$F$2)</f>
        <v/>
      </c>
      <c r="CD962" s="105" t="str">
        <f>IF($C962="","",U963*$F$2)</f>
        <v/>
      </c>
      <c r="CE962" s="158"/>
      <c r="CF962" s="105"/>
      <c r="CG962" s="156"/>
      <c r="CH962" s="156"/>
      <c r="CI962" s="156"/>
      <c r="CJ962" s="156"/>
      <c r="CK962" s="105"/>
      <c r="CL962" s="156"/>
      <c r="CM962" s="156"/>
      <c r="CN962" s="105"/>
    </row>
    <row r="963" ht="9.0" customHeight="1">
      <c r="A963" s="152">
        <f t="shared" si="22"/>
        <v>0</v>
      </c>
      <c r="B963" s="93"/>
      <c r="C963" s="99"/>
      <c r="D963" s="159"/>
      <c r="E963" s="160"/>
      <c r="F963" s="155"/>
      <c r="G963" s="105"/>
      <c r="H963" s="105"/>
      <c r="I963" s="156"/>
      <c r="J963" s="156"/>
      <c r="K963" s="156"/>
      <c r="L963" s="156"/>
      <c r="M963" s="156"/>
      <c r="N963" s="156"/>
      <c r="O963" s="156"/>
      <c r="P963" s="156"/>
      <c r="Q963" s="156"/>
      <c r="R963" s="156"/>
      <c r="S963" s="156"/>
      <c r="T963" s="156"/>
      <c r="U963" s="157"/>
      <c r="V963" s="105"/>
      <c r="W963" s="156"/>
      <c r="X963" s="156"/>
      <c r="Y963" s="156"/>
      <c r="Z963" s="156"/>
      <c r="AA963" s="156"/>
      <c r="AB963" s="156"/>
      <c r="AC963" s="156"/>
      <c r="AD963" s="156"/>
      <c r="AE963" s="156"/>
      <c r="AF963" s="156"/>
      <c r="AG963" s="156"/>
      <c r="AH963" s="156"/>
      <c r="AI963" s="157"/>
      <c r="AJ963" s="105"/>
      <c r="AK963" s="105"/>
      <c r="AL963" s="105"/>
      <c r="AM963" s="105"/>
      <c r="AN963" s="157"/>
      <c r="AO963" s="105"/>
      <c r="AP963" s="105"/>
      <c r="AQ963" s="105"/>
      <c r="AR963" s="105"/>
      <c r="AS963" s="105"/>
      <c r="AT963" s="105"/>
      <c r="AU963" s="105"/>
      <c r="AV963" s="105"/>
      <c r="AW963" s="105"/>
      <c r="AX963" s="105"/>
      <c r="AY963" s="105"/>
      <c r="AZ963" s="105"/>
      <c r="BA963" s="105"/>
      <c r="BB963" s="105"/>
      <c r="BC963" s="105"/>
      <c r="BD963" s="105"/>
      <c r="BE963" s="105"/>
      <c r="BF963" s="105"/>
      <c r="BG963" s="105"/>
      <c r="BH963" s="105"/>
      <c r="BI963" s="105"/>
      <c r="BJ963" s="105"/>
      <c r="BK963" s="105"/>
      <c r="BL963" s="105"/>
      <c r="BM963" s="105"/>
      <c r="BN963" s="105"/>
      <c r="BO963" s="105"/>
      <c r="BP963" s="105"/>
      <c r="BQ963" s="105"/>
      <c r="BR963" s="105"/>
      <c r="BS963" s="105"/>
      <c r="BT963" s="105"/>
      <c r="BU963" s="105"/>
      <c r="BV963" s="105"/>
      <c r="BW963" s="105"/>
      <c r="BX963" s="105"/>
      <c r="BY963" s="105"/>
      <c r="BZ963" s="105"/>
      <c r="CA963" s="158"/>
      <c r="CB963" s="158"/>
      <c r="CC963" s="158"/>
      <c r="CD963" s="158"/>
      <c r="CE963" s="158"/>
      <c r="CF963" s="105"/>
      <c r="CG963" s="156"/>
      <c r="CH963" s="156"/>
      <c r="CI963" s="156"/>
      <c r="CJ963" s="156"/>
      <c r="CK963" s="105"/>
      <c r="CL963" s="156"/>
      <c r="CM963" s="156"/>
      <c r="CN963" s="105"/>
    </row>
    <row r="964" ht="9.0" customHeight="1">
      <c r="A964" s="152">
        <f t="shared" si="22"/>
        <v>1</v>
      </c>
      <c r="B964" s="93"/>
      <c r="C964" s="99"/>
      <c r="D964" s="159"/>
      <c r="E964" s="160"/>
      <c r="F964" s="155"/>
      <c r="G964" s="105"/>
      <c r="H964" s="105"/>
      <c r="I964" s="156"/>
      <c r="J964" s="156"/>
      <c r="K964" s="156"/>
      <c r="L964" s="156"/>
      <c r="M964" s="156"/>
      <c r="N964" s="156"/>
      <c r="O964" s="156"/>
      <c r="P964" s="156"/>
      <c r="Q964" s="156"/>
      <c r="R964" s="156"/>
      <c r="S964" s="156"/>
      <c r="T964" s="156"/>
      <c r="U964" s="157"/>
      <c r="V964" s="105"/>
      <c r="W964" s="156"/>
      <c r="X964" s="156"/>
      <c r="Y964" s="156"/>
      <c r="Z964" s="156"/>
      <c r="AA964" s="156"/>
      <c r="AB964" s="156"/>
      <c r="AC964" s="156"/>
      <c r="AD964" s="156"/>
      <c r="AE964" s="156"/>
      <c r="AF964" s="156"/>
      <c r="AG964" s="156"/>
      <c r="AH964" s="156"/>
      <c r="AI964" s="157"/>
      <c r="AJ964" s="105"/>
      <c r="AK964" s="105"/>
      <c r="AL964" s="105"/>
      <c r="AM964" s="105"/>
      <c r="AN964" s="157"/>
      <c r="AO964" s="105"/>
      <c r="AP964" s="105"/>
      <c r="AQ964" s="105"/>
      <c r="AR964" s="105"/>
      <c r="AS964" s="105"/>
      <c r="AT964" s="105"/>
      <c r="AU964" s="105"/>
      <c r="AV964" s="105"/>
      <c r="AW964" s="105"/>
      <c r="AX964" s="105"/>
      <c r="AY964" s="105"/>
      <c r="AZ964" s="105"/>
      <c r="BA964" s="105"/>
      <c r="BB964" s="105"/>
      <c r="BC964" s="105"/>
      <c r="BD964" s="105"/>
      <c r="BE964" s="105"/>
      <c r="BF964" s="105"/>
      <c r="BG964" s="105"/>
      <c r="BH964" s="105"/>
      <c r="BI964" s="105"/>
      <c r="BJ964" s="105"/>
      <c r="BK964" s="105"/>
      <c r="BL964" s="105"/>
      <c r="BM964" s="105"/>
      <c r="BN964" s="105"/>
      <c r="BO964" s="105"/>
      <c r="BP964" s="105"/>
      <c r="BQ964" s="105"/>
      <c r="BR964" s="105"/>
      <c r="BS964" s="105"/>
      <c r="BT964" s="105"/>
      <c r="BU964" s="105"/>
      <c r="BV964" s="105"/>
      <c r="BW964" s="105"/>
      <c r="BX964" s="105"/>
      <c r="BY964" s="105"/>
      <c r="BZ964" s="105"/>
      <c r="CA964" s="158"/>
      <c r="CB964" s="158"/>
      <c r="CC964" s="105" t="str">
        <f>IF($C964="","",AI964*$F$2)</f>
        <v/>
      </c>
      <c r="CD964" s="105" t="str">
        <f>IF($C964="","",U965*$F$2)</f>
        <v/>
      </c>
      <c r="CE964" s="158"/>
      <c r="CF964" s="105"/>
      <c r="CG964" s="156"/>
      <c r="CH964" s="156"/>
      <c r="CI964" s="156"/>
      <c r="CJ964" s="156"/>
      <c r="CK964" s="105"/>
      <c r="CL964" s="156"/>
      <c r="CM964" s="156"/>
      <c r="CN964" s="105"/>
    </row>
    <row r="965" ht="9.0" customHeight="1">
      <c r="A965" s="152">
        <f t="shared" si="22"/>
        <v>1</v>
      </c>
      <c r="B965" s="93"/>
      <c r="C965" s="99"/>
      <c r="D965" s="159"/>
      <c r="E965" s="160"/>
      <c r="F965" s="155"/>
      <c r="G965" s="105"/>
      <c r="H965" s="105"/>
      <c r="I965" s="156"/>
      <c r="J965" s="156"/>
      <c r="K965" s="156"/>
      <c r="L965" s="156"/>
      <c r="M965" s="156"/>
      <c r="N965" s="156"/>
      <c r="O965" s="156"/>
      <c r="P965" s="156"/>
      <c r="Q965" s="156"/>
      <c r="R965" s="156"/>
      <c r="S965" s="156"/>
      <c r="T965" s="156"/>
      <c r="U965" s="157"/>
      <c r="V965" s="105"/>
      <c r="W965" s="156"/>
      <c r="X965" s="156"/>
      <c r="Y965" s="156"/>
      <c r="Z965" s="156"/>
      <c r="AA965" s="156"/>
      <c r="AB965" s="156"/>
      <c r="AC965" s="156"/>
      <c r="AD965" s="156"/>
      <c r="AE965" s="156"/>
      <c r="AF965" s="156"/>
      <c r="AG965" s="156"/>
      <c r="AH965" s="156"/>
      <c r="AI965" s="157"/>
      <c r="AJ965" s="105"/>
      <c r="AK965" s="105"/>
      <c r="AL965" s="105"/>
      <c r="AM965" s="105"/>
      <c r="AN965" s="157"/>
      <c r="AO965" s="105"/>
      <c r="AP965" s="105"/>
      <c r="AQ965" s="105"/>
      <c r="AR965" s="105"/>
      <c r="AS965" s="105"/>
      <c r="AT965" s="105"/>
      <c r="AU965" s="105"/>
      <c r="AV965" s="105"/>
      <c r="AW965" s="105"/>
      <c r="AX965" s="105"/>
      <c r="AY965" s="105"/>
      <c r="AZ965" s="105"/>
      <c r="BA965" s="105"/>
      <c r="BB965" s="105"/>
      <c r="BC965" s="105"/>
      <c r="BD965" s="105"/>
      <c r="BE965" s="105"/>
      <c r="BF965" s="105"/>
      <c r="BG965" s="105"/>
      <c r="BH965" s="105"/>
      <c r="BI965" s="105"/>
      <c r="BJ965" s="105"/>
      <c r="BK965" s="105"/>
      <c r="BL965" s="105"/>
      <c r="BM965" s="105"/>
      <c r="BN965" s="105"/>
      <c r="BO965" s="105"/>
      <c r="BP965" s="105"/>
      <c r="BQ965" s="105"/>
      <c r="BR965" s="105"/>
      <c r="BS965" s="105"/>
      <c r="BT965" s="105"/>
      <c r="BU965" s="105"/>
      <c r="BV965" s="105"/>
      <c r="BW965" s="105"/>
      <c r="BX965" s="105"/>
      <c r="BY965" s="105"/>
      <c r="BZ965" s="105"/>
      <c r="CA965" s="158"/>
      <c r="CB965" s="158"/>
      <c r="CC965" s="158"/>
      <c r="CD965" s="158"/>
      <c r="CE965" s="158"/>
      <c r="CF965" s="105"/>
      <c r="CG965" s="156"/>
      <c r="CH965" s="156"/>
      <c r="CI965" s="156"/>
      <c r="CJ965" s="156"/>
      <c r="CK965" s="105"/>
      <c r="CL965" s="156"/>
      <c r="CM965" s="156"/>
      <c r="CN965" s="105"/>
    </row>
    <row r="966" ht="9.0" customHeight="1">
      <c r="A966" s="152">
        <f t="shared" si="22"/>
        <v>0</v>
      </c>
      <c r="B966" s="93"/>
      <c r="C966" s="99"/>
      <c r="D966" s="159"/>
      <c r="E966" s="160"/>
      <c r="F966" s="155"/>
      <c r="G966" s="105"/>
      <c r="H966" s="105"/>
      <c r="I966" s="156"/>
      <c r="J966" s="156"/>
      <c r="K966" s="156"/>
      <c r="L966" s="156"/>
      <c r="M966" s="156"/>
      <c r="N966" s="156"/>
      <c r="O966" s="156"/>
      <c r="P966" s="156"/>
      <c r="Q966" s="156"/>
      <c r="R966" s="156"/>
      <c r="S966" s="156"/>
      <c r="T966" s="156"/>
      <c r="U966" s="157"/>
      <c r="V966" s="105"/>
      <c r="W966" s="156"/>
      <c r="X966" s="156"/>
      <c r="Y966" s="156"/>
      <c r="Z966" s="156"/>
      <c r="AA966" s="156"/>
      <c r="AB966" s="156"/>
      <c r="AC966" s="156"/>
      <c r="AD966" s="156"/>
      <c r="AE966" s="156"/>
      <c r="AF966" s="156"/>
      <c r="AG966" s="156"/>
      <c r="AH966" s="156"/>
      <c r="AI966" s="157"/>
      <c r="AJ966" s="105"/>
      <c r="AK966" s="105"/>
      <c r="AL966" s="105"/>
      <c r="AM966" s="105"/>
      <c r="AN966" s="157"/>
      <c r="AO966" s="105"/>
      <c r="AP966" s="105"/>
      <c r="AQ966" s="105"/>
      <c r="AR966" s="105"/>
      <c r="AS966" s="105"/>
      <c r="AT966" s="105"/>
      <c r="AU966" s="105"/>
      <c r="AV966" s="105"/>
      <c r="AW966" s="105"/>
      <c r="AX966" s="105"/>
      <c r="AY966" s="105"/>
      <c r="AZ966" s="105"/>
      <c r="BA966" s="105"/>
      <c r="BB966" s="105"/>
      <c r="BC966" s="105"/>
      <c r="BD966" s="105"/>
      <c r="BE966" s="105"/>
      <c r="BF966" s="105"/>
      <c r="BG966" s="105"/>
      <c r="BH966" s="105"/>
      <c r="BI966" s="105"/>
      <c r="BJ966" s="105"/>
      <c r="BK966" s="105"/>
      <c r="BL966" s="105"/>
      <c r="BM966" s="105"/>
      <c r="BN966" s="105"/>
      <c r="BO966" s="105"/>
      <c r="BP966" s="105"/>
      <c r="BQ966" s="105"/>
      <c r="BR966" s="105"/>
      <c r="BS966" s="105"/>
      <c r="BT966" s="105"/>
      <c r="BU966" s="105"/>
      <c r="BV966" s="105"/>
      <c r="BW966" s="105"/>
      <c r="BX966" s="105"/>
      <c r="BY966" s="105"/>
      <c r="BZ966" s="105"/>
      <c r="CA966" s="158"/>
      <c r="CB966" s="158"/>
      <c r="CC966" s="105" t="str">
        <f>IF($C966="","",AI966*$F$2)</f>
        <v/>
      </c>
      <c r="CD966" s="105" t="str">
        <f>IF($C966="","",U967*$F$2)</f>
        <v/>
      </c>
      <c r="CE966" s="158"/>
      <c r="CF966" s="105"/>
      <c r="CG966" s="156"/>
      <c r="CH966" s="156"/>
      <c r="CI966" s="156"/>
      <c r="CJ966" s="156"/>
      <c r="CK966" s="105"/>
      <c r="CL966" s="156"/>
      <c r="CM966" s="156"/>
      <c r="CN966" s="105"/>
    </row>
    <row r="967" ht="9.0" customHeight="1">
      <c r="A967" s="152">
        <f t="shared" si="22"/>
        <v>0</v>
      </c>
      <c r="B967" s="93"/>
      <c r="C967" s="99"/>
      <c r="D967" s="159"/>
      <c r="E967" s="160"/>
      <c r="F967" s="155"/>
      <c r="G967" s="105"/>
      <c r="H967" s="105"/>
      <c r="I967" s="156"/>
      <c r="J967" s="156"/>
      <c r="K967" s="156"/>
      <c r="L967" s="156"/>
      <c r="M967" s="156"/>
      <c r="N967" s="156"/>
      <c r="O967" s="156"/>
      <c r="P967" s="156"/>
      <c r="Q967" s="156"/>
      <c r="R967" s="156"/>
      <c r="S967" s="156"/>
      <c r="T967" s="156"/>
      <c r="U967" s="157"/>
      <c r="V967" s="105"/>
      <c r="W967" s="156"/>
      <c r="X967" s="156"/>
      <c r="Y967" s="156"/>
      <c r="Z967" s="156"/>
      <c r="AA967" s="156"/>
      <c r="AB967" s="156"/>
      <c r="AC967" s="156"/>
      <c r="AD967" s="156"/>
      <c r="AE967" s="156"/>
      <c r="AF967" s="156"/>
      <c r="AG967" s="156"/>
      <c r="AH967" s="156"/>
      <c r="AI967" s="157"/>
      <c r="AJ967" s="105"/>
      <c r="AK967" s="105"/>
      <c r="AL967" s="105"/>
      <c r="AM967" s="105"/>
      <c r="AN967" s="157"/>
      <c r="AO967" s="105"/>
      <c r="AP967" s="105"/>
      <c r="AQ967" s="105"/>
      <c r="AR967" s="105"/>
      <c r="AS967" s="105"/>
      <c r="AT967" s="105"/>
      <c r="AU967" s="105"/>
      <c r="AV967" s="105"/>
      <c r="AW967" s="105"/>
      <c r="AX967" s="105"/>
      <c r="AY967" s="105"/>
      <c r="AZ967" s="105"/>
      <c r="BA967" s="105"/>
      <c r="BB967" s="105"/>
      <c r="BC967" s="105"/>
      <c r="BD967" s="105"/>
      <c r="BE967" s="105"/>
      <c r="BF967" s="105"/>
      <c r="BG967" s="105"/>
      <c r="BH967" s="105"/>
      <c r="BI967" s="105"/>
      <c r="BJ967" s="105"/>
      <c r="BK967" s="105"/>
      <c r="BL967" s="105"/>
      <c r="BM967" s="105"/>
      <c r="BN967" s="105"/>
      <c r="BO967" s="105"/>
      <c r="BP967" s="105"/>
      <c r="BQ967" s="105"/>
      <c r="BR967" s="105"/>
      <c r="BS967" s="105"/>
      <c r="BT967" s="105"/>
      <c r="BU967" s="105"/>
      <c r="BV967" s="105"/>
      <c r="BW967" s="105"/>
      <c r="BX967" s="105"/>
      <c r="BY967" s="105"/>
      <c r="BZ967" s="105"/>
      <c r="CA967" s="158"/>
      <c r="CB967" s="158"/>
      <c r="CC967" s="158"/>
      <c r="CD967" s="158"/>
      <c r="CE967" s="158"/>
      <c r="CF967" s="105"/>
      <c r="CG967" s="156"/>
      <c r="CH967" s="156"/>
      <c r="CI967" s="156"/>
      <c r="CJ967" s="156"/>
      <c r="CK967" s="105"/>
      <c r="CL967" s="156"/>
      <c r="CM967" s="156"/>
      <c r="CN967" s="105"/>
    </row>
    <row r="968" ht="9.0" customHeight="1">
      <c r="A968" s="152">
        <f t="shared" si="22"/>
        <v>1</v>
      </c>
      <c r="B968" s="93"/>
      <c r="C968" s="99"/>
      <c r="D968" s="159"/>
      <c r="E968" s="160"/>
      <c r="F968" s="155"/>
      <c r="G968" s="105"/>
      <c r="H968" s="105"/>
      <c r="I968" s="156"/>
      <c r="J968" s="156"/>
      <c r="K968" s="156"/>
      <c r="L968" s="156"/>
      <c r="M968" s="156"/>
      <c r="N968" s="156"/>
      <c r="O968" s="156"/>
      <c r="P968" s="156"/>
      <c r="Q968" s="156"/>
      <c r="R968" s="156"/>
      <c r="S968" s="156"/>
      <c r="T968" s="156"/>
      <c r="U968" s="157"/>
      <c r="V968" s="105"/>
      <c r="W968" s="156"/>
      <c r="X968" s="156"/>
      <c r="Y968" s="156"/>
      <c r="Z968" s="156"/>
      <c r="AA968" s="156"/>
      <c r="AB968" s="156"/>
      <c r="AC968" s="156"/>
      <c r="AD968" s="156"/>
      <c r="AE968" s="156"/>
      <c r="AF968" s="156"/>
      <c r="AG968" s="156"/>
      <c r="AH968" s="156"/>
      <c r="AI968" s="157"/>
      <c r="AJ968" s="105"/>
      <c r="AK968" s="105"/>
      <c r="AL968" s="105"/>
      <c r="AM968" s="105"/>
      <c r="AN968" s="157"/>
      <c r="AO968" s="105"/>
      <c r="AP968" s="105"/>
      <c r="AQ968" s="105"/>
      <c r="AR968" s="105"/>
      <c r="AS968" s="105"/>
      <c r="AT968" s="105"/>
      <c r="AU968" s="105"/>
      <c r="AV968" s="105"/>
      <c r="AW968" s="105"/>
      <c r="AX968" s="105"/>
      <c r="AY968" s="105"/>
      <c r="AZ968" s="105"/>
      <c r="BA968" s="105"/>
      <c r="BB968" s="105"/>
      <c r="BC968" s="105"/>
      <c r="BD968" s="105"/>
      <c r="BE968" s="105"/>
      <c r="BF968" s="105"/>
      <c r="BG968" s="105"/>
      <c r="BH968" s="105"/>
      <c r="BI968" s="105"/>
      <c r="BJ968" s="105"/>
      <c r="BK968" s="105"/>
      <c r="BL968" s="105"/>
      <c r="BM968" s="105"/>
      <c r="BN968" s="105"/>
      <c r="BO968" s="105"/>
      <c r="BP968" s="105"/>
      <c r="BQ968" s="105"/>
      <c r="BR968" s="105"/>
      <c r="BS968" s="105"/>
      <c r="BT968" s="105"/>
      <c r="BU968" s="105"/>
      <c r="BV968" s="105"/>
      <c r="BW968" s="105"/>
      <c r="BX968" s="105"/>
      <c r="BY968" s="105"/>
      <c r="BZ968" s="105"/>
      <c r="CA968" s="158"/>
      <c r="CB968" s="158"/>
      <c r="CC968" s="105" t="str">
        <f>IF($C968="","",AI968*$F$2)</f>
        <v/>
      </c>
      <c r="CD968" s="105" t="str">
        <f>IF($C968="","",U969*$F$2)</f>
        <v/>
      </c>
      <c r="CE968" s="158"/>
      <c r="CF968" s="105"/>
      <c r="CG968" s="156"/>
      <c r="CH968" s="156"/>
      <c r="CI968" s="156"/>
      <c r="CJ968" s="156"/>
      <c r="CK968" s="105"/>
      <c r="CL968" s="156"/>
      <c r="CM968" s="156"/>
      <c r="CN968" s="105"/>
    </row>
    <row r="969" ht="9.0" customHeight="1">
      <c r="A969" s="152">
        <f t="shared" si="22"/>
        <v>1</v>
      </c>
      <c r="B969" s="93"/>
      <c r="C969" s="99"/>
      <c r="D969" s="159"/>
      <c r="E969" s="160"/>
      <c r="F969" s="155"/>
      <c r="G969" s="105"/>
      <c r="H969" s="105"/>
      <c r="I969" s="156"/>
      <c r="J969" s="156"/>
      <c r="K969" s="156"/>
      <c r="L969" s="156"/>
      <c r="M969" s="156"/>
      <c r="N969" s="156"/>
      <c r="O969" s="156"/>
      <c r="P969" s="156"/>
      <c r="Q969" s="156"/>
      <c r="R969" s="156"/>
      <c r="S969" s="156"/>
      <c r="T969" s="156"/>
      <c r="U969" s="157"/>
      <c r="V969" s="105"/>
      <c r="W969" s="156"/>
      <c r="X969" s="156"/>
      <c r="Y969" s="156"/>
      <c r="Z969" s="156"/>
      <c r="AA969" s="156"/>
      <c r="AB969" s="156"/>
      <c r="AC969" s="156"/>
      <c r="AD969" s="156"/>
      <c r="AE969" s="156"/>
      <c r="AF969" s="156"/>
      <c r="AG969" s="156"/>
      <c r="AH969" s="156"/>
      <c r="AI969" s="157"/>
      <c r="AJ969" s="105"/>
      <c r="AK969" s="105"/>
      <c r="AL969" s="105"/>
      <c r="AM969" s="105"/>
      <c r="AN969" s="157"/>
      <c r="AO969" s="105"/>
      <c r="AP969" s="105"/>
      <c r="AQ969" s="105"/>
      <c r="AR969" s="105"/>
      <c r="AS969" s="105"/>
      <c r="AT969" s="105"/>
      <c r="AU969" s="105"/>
      <c r="AV969" s="105"/>
      <c r="AW969" s="105"/>
      <c r="AX969" s="105"/>
      <c r="AY969" s="105"/>
      <c r="AZ969" s="105"/>
      <c r="BA969" s="105"/>
      <c r="BB969" s="105"/>
      <c r="BC969" s="105"/>
      <c r="BD969" s="105"/>
      <c r="BE969" s="105"/>
      <c r="BF969" s="105"/>
      <c r="BG969" s="105"/>
      <c r="BH969" s="105"/>
      <c r="BI969" s="105"/>
      <c r="BJ969" s="105"/>
      <c r="BK969" s="105"/>
      <c r="BL969" s="105"/>
      <c r="BM969" s="105"/>
      <c r="BN969" s="105"/>
      <c r="BO969" s="105"/>
      <c r="BP969" s="105"/>
      <c r="BQ969" s="105"/>
      <c r="BR969" s="105"/>
      <c r="BS969" s="105"/>
      <c r="BT969" s="105"/>
      <c r="BU969" s="105"/>
      <c r="BV969" s="105"/>
      <c r="BW969" s="105"/>
      <c r="BX969" s="105"/>
      <c r="BY969" s="105"/>
      <c r="BZ969" s="105"/>
      <c r="CA969" s="158"/>
      <c r="CB969" s="158"/>
      <c r="CC969" s="158"/>
      <c r="CD969" s="158"/>
      <c r="CE969" s="158"/>
      <c r="CF969" s="105"/>
      <c r="CG969" s="156"/>
      <c r="CH969" s="156"/>
      <c r="CI969" s="156"/>
      <c r="CJ969" s="156"/>
      <c r="CK969" s="105"/>
      <c r="CL969" s="156"/>
      <c r="CM969" s="156"/>
      <c r="CN969" s="105"/>
    </row>
    <row r="970" ht="9.0" customHeight="1">
      <c r="A970" s="152">
        <f t="shared" si="22"/>
        <v>0</v>
      </c>
      <c r="B970" s="93"/>
      <c r="C970" s="99"/>
      <c r="D970" s="159"/>
      <c r="E970" s="160"/>
      <c r="F970" s="155"/>
      <c r="G970" s="105"/>
      <c r="H970" s="105"/>
      <c r="I970" s="156"/>
      <c r="J970" s="156"/>
      <c r="K970" s="156"/>
      <c r="L970" s="156"/>
      <c r="M970" s="156"/>
      <c r="N970" s="156"/>
      <c r="O970" s="156"/>
      <c r="P970" s="156"/>
      <c r="Q970" s="156"/>
      <c r="R970" s="156"/>
      <c r="S970" s="156"/>
      <c r="T970" s="156"/>
      <c r="U970" s="157"/>
      <c r="V970" s="105"/>
      <c r="W970" s="156"/>
      <c r="X970" s="156"/>
      <c r="Y970" s="156"/>
      <c r="Z970" s="156"/>
      <c r="AA970" s="156"/>
      <c r="AB970" s="156"/>
      <c r="AC970" s="156"/>
      <c r="AD970" s="156"/>
      <c r="AE970" s="156"/>
      <c r="AF970" s="156"/>
      <c r="AG970" s="156"/>
      <c r="AH970" s="156"/>
      <c r="AI970" s="157"/>
      <c r="AJ970" s="105"/>
      <c r="AK970" s="105"/>
      <c r="AL970" s="105"/>
      <c r="AM970" s="105"/>
      <c r="AN970" s="157"/>
      <c r="AO970" s="105"/>
      <c r="AP970" s="105"/>
      <c r="AQ970" s="105"/>
      <c r="AR970" s="105"/>
      <c r="AS970" s="105"/>
      <c r="AT970" s="105"/>
      <c r="AU970" s="105"/>
      <c r="AV970" s="105"/>
      <c r="AW970" s="105"/>
      <c r="AX970" s="105"/>
      <c r="AY970" s="105"/>
      <c r="AZ970" s="105"/>
      <c r="BA970" s="105"/>
      <c r="BB970" s="105"/>
      <c r="BC970" s="105"/>
      <c r="BD970" s="105"/>
      <c r="BE970" s="105"/>
      <c r="BF970" s="105"/>
      <c r="BG970" s="105"/>
      <c r="BH970" s="105"/>
      <c r="BI970" s="105"/>
      <c r="BJ970" s="105"/>
      <c r="BK970" s="105"/>
      <c r="BL970" s="105"/>
      <c r="BM970" s="105"/>
      <c r="BN970" s="105"/>
      <c r="BO970" s="105"/>
      <c r="BP970" s="105"/>
      <c r="BQ970" s="105"/>
      <c r="BR970" s="105"/>
      <c r="BS970" s="105"/>
      <c r="BT970" s="105"/>
      <c r="BU970" s="105"/>
      <c r="BV970" s="105"/>
      <c r="BW970" s="105"/>
      <c r="BX970" s="105"/>
      <c r="BY970" s="105"/>
      <c r="BZ970" s="105"/>
      <c r="CA970" s="158"/>
      <c r="CB970" s="158"/>
      <c r="CC970" s="105" t="str">
        <f>IF($C970="","",AI970*$F$2)</f>
        <v/>
      </c>
      <c r="CD970" s="105" t="str">
        <f>IF($C970="","",U971*$F$2)</f>
        <v/>
      </c>
      <c r="CE970" s="158"/>
      <c r="CF970" s="105"/>
      <c r="CG970" s="156"/>
      <c r="CH970" s="156"/>
      <c r="CI970" s="156"/>
      <c r="CJ970" s="156"/>
      <c r="CK970" s="105"/>
      <c r="CL970" s="156"/>
      <c r="CM970" s="156"/>
      <c r="CN970" s="105"/>
    </row>
    <row r="971" ht="9.0" customHeight="1">
      <c r="A971" s="152">
        <f t="shared" si="22"/>
        <v>0</v>
      </c>
      <c r="B971" s="93"/>
      <c r="C971" s="99"/>
      <c r="D971" s="159"/>
      <c r="E971" s="160"/>
      <c r="F971" s="155"/>
      <c r="G971" s="105"/>
      <c r="H971" s="105"/>
      <c r="I971" s="156"/>
      <c r="J971" s="156"/>
      <c r="K971" s="156"/>
      <c r="L971" s="156"/>
      <c r="M971" s="156"/>
      <c r="N971" s="156"/>
      <c r="O971" s="156"/>
      <c r="P971" s="156"/>
      <c r="Q971" s="156"/>
      <c r="R971" s="156"/>
      <c r="S971" s="156"/>
      <c r="T971" s="156"/>
      <c r="U971" s="157"/>
      <c r="V971" s="105"/>
      <c r="W971" s="156"/>
      <c r="X971" s="156"/>
      <c r="Y971" s="156"/>
      <c r="Z971" s="156"/>
      <c r="AA971" s="156"/>
      <c r="AB971" s="156"/>
      <c r="AC971" s="156"/>
      <c r="AD971" s="156"/>
      <c r="AE971" s="156"/>
      <c r="AF971" s="156"/>
      <c r="AG971" s="156"/>
      <c r="AH971" s="156"/>
      <c r="AI971" s="157"/>
      <c r="AJ971" s="105"/>
      <c r="AK971" s="105"/>
      <c r="AL971" s="105"/>
      <c r="AM971" s="105"/>
      <c r="AN971" s="157"/>
      <c r="AO971" s="105"/>
      <c r="AP971" s="105"/>
      <c r="AQ971" s="105"/>
      <c r="AR971" s="105"/>
      <c r="AS971" s="105"/>
      <c r="AT971" s="105"/>
      <c r="AU971" s="105"/>
      <c r="AV971" s="105"/>
      <c r="AW971" s="105"/>
      <c r="AX971" s="105"/>
      <c r="AY971" s="105"/>
      <c r="AZ971" s="105"/>
      <c r="BA971" s="105"/>
      <c r="BB971" s="105"/>
      <c r="BC971" s="105"/>
      <c r="BD971" s="105"/>
      <c r="BE971" s="105"/>
      <c r="BF971" s="105"/>
      <c r="BG971" s="105"/>
      <c r="BH971" s="105"/>
      <c r="BI971" s="105"/>
      <c r="BJ971" s="105"/>
      <c r="BK971" s="105"/>
      <c r="BL971" s="105"/>
      <c r="BM971" s="105"/>
      <c r="BN971" s="105"/>
      <c r="BO971" s="105"/>
      <c r="BP971" s="105"/>
      <c r="BQ971" s="105"/>
      <c r="BR971" s="105"/>
      <c r="BS971" s="105"/>
      <c r="BT971" s="105"/>
      <c r="BU971" s="105"/>
      <c r="BV971" s="105"/>
      <c r="BW971" s="105"/>
      <c r="BX971" s="105"/>
      <c r="BY971" s="105"/>
      <c r="BZ971" s="105"/>
      <c r="CA971" s="158"/>
      <c r="CB971" s="158"/>
      <c r="CC971" s="158"/>
      <c r="CD971" s="158"/>
      <c r="CE971" s="158"/>
      <c r="CF971" s="105"/>
      <c r="CG971" s="156"/>
      <c r="CH971" s="156"/>
      <c r="CI971" s="156"/>
      <c r="CJ971" s="156"/>
      <c r="CK971" s="105"/>
      <c r="CL971" s="156"/>
      <c r="CM971" s="156"/>
      <c r="CN971" s="105"/>
    </row>
    <row r="972" ht="9.0" customHeight="1">
      <c r="A972" s="152">
        <f t="shared" si="22"/>
        <v>1</v>
      </c>
      <c r="B972" s="93"/>
      <c r="C972" s="99"/>
      <c r="D972" s="159"/>
      <c r="E972" s="160"/>
      <c r="F972" s="155"/>
      <c r="G972" s="105"/>
      <c r="H972" s="105"/>
      <c r="I972" s="156"/>
      <c r="J972" s="156"/>
      <c r="K972" s="156"/>
      <c r="L972" s="156"/>
      <c r="M972" s="156"/>
      <c r="N972" s="156"/>
      <c r="O972" s="156"/>
      <c r="P972" s="156"/>
      <c r="Q972" s="156"/>
      <c r="R972" s="156"/>
      <c r="S972" s="156"/>
      <c r="T972" s="156"/>
      <c r="U972" s="157"/>
      <c r="V972" s="105"/>
      <c r="W972" s="156"/>
      <c r="X972" s="156"/>
      <c r="Y972" s="156"/>
      <c r="Z972" s="156"/>
      <c r="AA972" s="156"/>
      <c r="AB972" s="156"/>
      <c r="AC972" s="156"/>
      <c r="AD972" s="156"/>
      <c r="AE972" s="156"/>
      <c r="AF972" s="156"/>
      <c r="AG972" s="156"/>
      <c r="AH972" s="156"/>
      <c r="AI972" s="157"/>
      <c r="AJ972" s="105"/>
      <c r="AK972" s="105"/>
      <c r="AL972" s="105"/>
      <c r="AM972" s="105"/>
      <c r="AN972" s="157"/>
      <c r="AO972" s="105"/>
      <c r="AP972" s="105"/>
      <c r="AQ972" s="105"/>
      <c r="AR972" s="105"/>
      <c r="AS972" s="105"/>
      <c r="AT972" s="105"/>
      <c r="AU972" s="105"/>
      <c r="AV972" s="105"/>
      <c r="AW972" s="105"/>
      <c r="AX972" s="105"/>
      <c r="AY972" s="105"/>
      <c r="AZ972" s="105"/>
      <c r="BA972" s="105"/>
      <c r="BB972" s="105"/>
      <c r="BC972" s="105"/>
      <c r="BD972" s="105"/>
      <c r="BE972" s="105"/>
      <c r="BF972" s="105"/>
      <c r="BG972" s="105"/>
      <c r="BH972" s="105"/>
      <c r="BI972" s="105"/>
      <c r="BJ972" s="105"/>
      <c r="BK972" s="105"/>
      <c r="BL972" s="105"/>
      <c r="BM972" s="105"/>
      <c r="BN972" s="105"/>
      <c r="BO972" s="105"/>
      <c r="BP972" s="105"/>
      <c r="BQ972" s="105"/>
      <c r="BR972" s="105"/>
      <c r="BS972" s="105"/>
      <c r="BT972" s="105"/>
      <c r="BU972" s="105"/>
      <c r="BV972" s="105"/>
      <c r="BW972" s="105"/>
      <c r="BX972" s="105"/>
      <c r="BY972" s="105"/>
      <c r="BZ972" s="105"/>
      <c r="CA972" s="158"/>
      <c r="CB972" s="158"/>
      <c r="CC972" s="105" t="str">
        <f>IF($C972="","",AI972*$F$2)</f>
        <v/>
      </c>
      <c r="CD972" s="105" t="str">
        <f>IF($C972="","",U973*$F$2)</f>
        <v/>
      </c>
      <c r="CE972" s="158"/>
      <c r="CF972" s="105"/>
      <c r="CG972" s="156"/>
      <c r="CH972" s="156"/>
      <c r="CI972" s="156"/>
      <c r="CJ972" s="156"/>
      <c r="CK972" s="105"/>
      <c r="CL972" s="156"/>
      <c r="CM972" s="156"/>
      <c r="CN972" s="105"/>
    </row>
    <row r="973" ht="9.0" customHeight="1">
      <c r="A973" s="152">
        <f t="shared" si="22"/>
        <v>1</v>
      </c>
      <c r="B973" s="93"/>
      <c r="C973" s="99"/>
      <c r="D973" s="159"/>
      <c r="E973" s="160"/>
      <c r="F973" s="155"/>
      <c r="G973" s="105"/>
      <c r="H973" s="105"/>
      <c r="I973" s="156"/>
      <c r="J973" s="156"/>
      <c r="K973" s="156"/>
      <c r="L973" s="156"/>
      <c r="M973" s="156"/>
      <c r="N973" s="156"/>
      <c r="O973" s="156"/>
      <c r="P973" s="156"/>
      <c r="Q973" s="156"/>
      <c r="R973" s="156"/>
      <c r="S973" s="156"/>
      <c r="T973" s="156"/>
      <c r="U973" s="157"/>
      <c r="V973" s="105"/>
      <c r="W973" s="156"/>
      <c r="X973" s="156"/>
      <c r="Y973" s="156"/>
      <c r="Z973" s="156"/>
      <c r="AA973" s="156"/>
      <c r="AB973" s="156"/>
      <c r="AC973" s="156"/>
      <c r="AD973" s="156"/>
      <c r="AE973" s="156"/>
      <c r="AF973" s="156"/>
      <c r="AG973" s="156"/>
      <c r="AH973" s="156"/>
      <c r="AI973" s="157"/>
      <c r="AJ973" s="105"/>
      <c r="AK973" s="105"/>
      <c r="AL973" s="105"/>
      <c r="AM973" s="105"/>
      <c r="AN973" s="157"/>
      <c r="AO973" s="105"/>
      <c r="AP973" s="105"/>
      <c r="AQ973" s="105"/>
      <c r="AR973" s="105"/>
      <c r="AS973" s="105"/>
      <c r="AT973" s="105"/>
      <c r="AU973" s="105"/>
      <c r="AV973" s="105"/>
      <c r="AW973" s="105"/>
      <c r="AX973" s="105"/>
      <c r="AY973" s="105"/>
      <c r="AZ973" s="105"/>
      <c r="BA973" s="105"/>
      <c r="BB973" s="105"/>
      <c r="BC973" s="105"/>
      <c r="BD973" s="105"/>
      <c r="BE973" s="105"/>
      <c r="BF973" s="105"/>
      <c r="BG973" s="105"/>
      <c r="BH973" s="105"/>
      <c r="BI973" s="105"/>
      <c r="BJ973" s="105"/>
      <c r="BK973" s="105"/>
      <c r="BL973" s="105"/>
      <c r="BM973" s="105"/>
      <c r="BN973" s="105"/>
      <c r="BO973" s="105"/>
      <c r="BP973" s="105"/>
      <c r="BQ973" s="105"/>
      <c r="BR973" s="105"/>
      <c r="BS973" s="105"/>
      <c r="BT973" s="105"/>
      <c r="BU973" s="105"/>
      <c r="BV973" s="105"/>
      <c r="BW973" s="105"/>
      <c r="BX973" s="105"/>
      <c r="BY973" s="105"/>
      <c r="BZ973" s="105"/>
      <c r="CA973" s="158"/>
      <c r="CB973" s="158"/>
      <c r="CC973" s="158"/>
      <c r="CD973" s="158"/>
      <c r="CE973" s="158"/>
      <c r="CF973" s="105"/>
      <c r="CG973" s="156"/>
      <c r="CH973" s="156"/>
      <c r="CI973" s="156"/>
      <c r="CJ973" s="156"/>
      <c r="CK973" s="105"/>
      <c r="CL973" s="156"/>
      <c r="CM973" s="156"/>
      <c r="CN973" s="105"/>
    </row>
    <row r="974" ht="9.0" customHeight="1">
      <c r="A974" s="152">
        <f t="shared" si="22"/>
        <v>0</v>
      </c>
      <c r="B974" s="93"/>
      <c r="C974" s="99"/>
      <c r="D974" s="159"/>
      <c r="E974" s="160"/>
      <c r="F974" s="155"/>
      <c r="G974" s="105"/>
      <c r="H974" s="105"/>
      <c r="I974" s="156"/>
      <c r="J974" s="156"/>
      <c r="K974" s="156"/>
      <c r="L974" s="156"/>
      <c r="M974" s="156"/>
      <c r="N974" s="156"/>
      <c r="O974" s="156"/>
      <c r="P974" s="156"/>
      <c r="Q974" s="156"/>
      <c r="R974" s="156"/>
      <c r="S974" s="156"/>
      <c r="T974" s="156"/>
      <c r="U974" s="157"/>
      <c r="V974" s="105"/>
      <c r="W974" s="156"/>
      <c r="X974" s="156"/>
      <c r="Y974" s="156"/>
      <c r="Z974" s="156"/>
      <c r="AA974" s="156"/>
      <c r="AB974" s="156"/>
      <c r="AC974" s="156"/>
      <c r="AD974" s="156"/>
      <c r="AE974" s="156"/>
      <c r="AF974" s="156"/>
      <c r="AG974" s="156"/>
      <c r="AH974" s="156"/>
      <c r="AI974" s="157"/>
      <c r="AJ974" s="105"/>
      <c r="AK974" s="105"/>
      <c r="AL974" s="105"/>
      <c r="AM974" s="105"/>
      <c r="AN974" s="157"/>
      <c r="AO974" s="105"/>
      <c r="AP974" s="105"/>
      <c r="AQ974" s="105"/>
      <c r="AR974" s="105"/>
      <c r="AS974" s="105"/>
      <c r="AT974" s="105"/>
      <c r="AU974" s="105"/>
      <c r="AV974" s="105"/>
      <c r="AW974" s="105"/>
      <c r="AX974" s="105"/>
      <c r="AY974" s="105"/>
      <c r="AZ974" s="105"/>
      <c r="BA974" s="105"/>
      <c r="BB974" s="105"/>
      <c r="BC974" s="105"/>
      <c r="BD974" s="105"/>
      <c r="BE974" s="105"/>
      <c r="BF974" s="105"/>
      <c r="BG974" s="105"/>
      <c r="BH974" s="105"/>
      <c r="BI974" s="105"/>
      <c r="BJ974" s="105"/>
      <c r="BK974" s="105"/>
      <c r="BL974" s="105"/>
      <c r="BM974" s="105"/>
      <c r="BN974" s="105"/>
      <c r="BO974" s="105"/>
      <c r="BP974" s="105"/>
      <c r="BQ974" s="105"/>
      <c r="BR974" s="105"/>
      <c r="BS974" s="105"/>
      <c r="BT974" s="105"/>
      <c r="BU974" s="105"/>
      <c r="BV974" s="105"/>
      <c r="BW974" s="105"/>
      <c r="BX974" s="105"/>
      <c r="BY974" s="105"/>
      <c r="BZ974" s="105"/>
      <c r="CA974" s="158"/>
      <c r="CB974" s="158"/>
      <c r="CC974" s="105" t="str">
        <f>IF($C974="","",AI974*$F$2)</f>
        <v/>
      </c>
      <c r="CD974" s="105" t="str">
        <f>IF($C974="","",U975*$F$2)</f>
        <v/>
      </c>
      <c r="CE974" s="158"/>
      <c r="CF974" s="105"/>
      <c r="CG974" s="156"/>
      <c r="CH974" s="156"/>
      <c r="CI974" s="156"/>
      <c r="CJ974" s="156"/>
      <c r="CK974" s="105"/>
      <c r="CL974" s="156"/>
      <c r="CM974" s="156"/>
      <c r="CN974" s="105"/>
    </row>
    <row r="975" ht="9.0" customHeight="1">
      <c r="A975" s="152">
        <f t="shared" si="22"/>
        <v>0</v>
      </c>
      <c r="B975" s="93"/>
      <c r="C975" s="99"/>
      <c r="D975" s="159"/>
      <c r="E975" s="160"/>
      <c r="F975" s="155"/>
      <c r="G975" s="105"/>
      <c r="H975" s="105"/>
      <c r="I975" s="156"/>
      <c r="J975" s="156"/>
      <c r="K975" s="156"/>
      <c r="L975" s="156"/>
      <c r="M975" s="156"/>
      <c r="N975" s="156"/>
      <c r="O975" s="156"/>
      <c r="P975" s="156"/>
      <c r="Q975" s="156"/>
      <c r="R975" s="156"/>
      <c r="S975" s="156"/>
      <c r="T975" s="156"/>
      <c r="U975" s="157"/>
      <c r="V975" s="105"/>
      <c r="W975" s="156"/>
      <c r="X975" s="156"/>
      <c r="Y975" s="156"/>
      <c r="Z975" s="156"/>
      <c r="AA975" s="156"/>
      <c r="AB975" s="156"/>
      <c r="AC975" s="156"/>
      <c r="AD975" s="156"/>
      <c r="AE975" s="156"/>
      <c r="AF975" s="156"/>
      <c r="AG975" s="156"/>
      <c r="AH975" s="156"/>
      <c r="AI975" s="157"/>
      <c r="AJ975" s="105"/>
      <c r="AK975" s="105"/>
      <c r="AL975" s="105"/>
      <c r="AM975" s="105"/>
      <c r="AN975" s="157"/>
      <c r="AO975" s="105"/>
      <c r="AP975" s="105"/>
      <c r="AQ975" s="105"/>
      <c r="AR975" s="105"/>
      <c r="AS975" s="105"/>
      <c r="AT975" s="105"/>
      <c r="AU975" s="105"/>
      <c r="AV975" s="105"/>
      <c r="AW975" s="105"/>
      <c r="AX975" s="105"/>
      <c r="AY975" s="105"/>
      <c r="AZ975" s="105"/>
      <c r="BA975" s="105"/>
      <c r="BB975" s="105"/>
      <c r="BC975" s="105"/>
      <c r="BD975" s="105"/>
      <c r="BE975" s="105"/>
      <c r="BF975" s="105"/>
      <c r="BG975" s="105"/>
      <c r="BH975" s="105"/>
      <c r="BI975" s="105"/>
      <c r="BJ975" s="105"/>
      <c r="BK975" s="105"/>
      <c r="BL975" s="105"/>
      <c r="BM975" s="105"/>
      <c r="BN975" s="105"/>
      <c r="BO975" s="105"/>
      <c r="BP975" s="105"/>
      <c r="BQ975" s="105"/>
      <c r="BR975" s="105"/>
      <c r="BS975" s="105"/>
      <c r="BT975" s="105"/>
      <c r="BU975" s="105"/>
      <c r="BV975" s="105"/>
      <c r="BW975" s="105"/>
      <c r="BX975" s="105"/>
      <c r="BY975" s="105"/>
      <c r="BZ975" s="105"/>
      <c r="CA975" s="158"/>
      <c r="CB975" s="158"/>
      <c r="CC975" s="158"/>
      <c r="CD975" s="158"/>
      <c r="CE975" s="158"/>
      <c r="CF975" s="105"/>
      <c r="CG975" s="156"/>
      <c r="CH975" s="156"/>
      <c r="CI975" s="156"/>
      <c r="CJ975" s="156"/>
      <c r="CK975" s="105"/>
      <c r="CL975" s="156"/>
      <c r="CM975" s="156"/>
      <c r="CN975" s="105"/>
    </row>
    <row r="976" ht="9.0" customHeight="1">
      <c r="A976" s="152">
        <f t="shared" si="22"/>
        <v>1</v>
      </c>
      <c r="B976" s="93"/>
      <c r="C976" s="99"/>
      <c r="D976" s="159"/>
      <c r="E976" s="160"/>
      <c r="F976" s="155"/>
      <c r="G976" s="105"/>
      <c r="H976" s="105"/>
      <c r="I976" s="156"/>
      <c r="J976" s="156"/>
      <c r="K976" s="156"/>
      <c r="L976" s="156"/>
      <c r="M976" s="156"/>
      <c r="N976" s="156"/>
      <c r="O976" s="156"/>
      <c r="P976" s="156"/>
      <c r="Q976" s="156"/>
      <c r="R976" s="156"/>
      <c r="S976" s="156"/>
      <c r="T976" s="156"/>
      <c r="U976" s="157"/>
      <c r="V976" s="105"/>
      <c r="W976" s="156"/>
      <c r="X976" s="156"/>
      <c r="Y976" s="156"/>
      <c r="Z976" s="156"/>
      <c r="AA976" s="156"/>
      <c r="AB976" s="156"/>
      <c r="AC976" s="156"/>
      <c r="AD976" s="156"/>
      <c r="AE976" s="156"/>
      <c r="AF976" s="156"/>
      <c r="AG976" s="156"/>
      <c r="AH976" s="156"/>
      <c r="AI976" s="157"/>
      <c r="AJ976" s="105"/>
      <c r="AK976" s="105"/>
      <c r="AL976" s="105"/>
      <c r="AM976" s="105"/>
      <c r="AN976" s="157"/>
      <c r="AO976" s="105"/>
      <c r="AP976" s="105"/>
      <c r="AQ976" s="105"/>
      <c r="AR976" s="105"/>
      <c r="AS976" s="105"/>
      <c r="AT976" s="105"/>
      <c r="AU976" s="105"/>
      <c r="AV976" s="105"/>
      <c r="AW976" s="105"/>
      <c r="AX976" s="105"/>
      <c r="AY976" s="105"/>
      <c r="AZ976" s="105"/>
      <c r="BA976" s="105"/>
      <c r="BB976" s="105"/>
      <c r="BC976" s="105"/>
      <c r="BD976" s="105"/>
      <c r="BE976" s="105"/>
      <c r="BF976" s="105"/>
      <c r="BG976" s="105"/>
      <c r="BH976" s="105"/>
      <c r="BI976" s="105"/>
      <c r="BJ976" s="105"/>
      <c r="BK976" s="105"/>
      <c r="BL976" s="105"/>
      <c r="BM976" s="105"/>
      <c r="BN976" s="105"/>
      <c r="BO976" s="105"/>
      <c r="BP976" s="105"/>
      <c r="BQ976" s="105"/>
      <c r="BR976" s="105"/>
      <c r="BS976" s="105"/>
      <c r="BT976" s="105"/>
      <c r="BU976" s="105"/>
      <c r="BV976" s="105"/>
      <c r="BW976" s="105"/>
      <c r="BX976" s="105"/>
      <c r="BY976" s="105"/>
      <c r="BZ976" s="105"/>
      <c r="CA976" s="158"/>
      <c r="CB976" s="158"/>
      <c r="CC976" s="105" t="str">
        <f>IF($C976="","",AI976*$F$2)</f>
        <v/>
      </c>
      <c r="CD976" s="105" t="str">
        <f>IF($C976="","",U977*$F$2)</f>
        <v/>
      </c>
      <c r="CE976" s="158"/>
      <c r="CF976" s="105"/>
      <c r="CG976" s="156"/>
      <c r="CH976" s="156"/>
      <c r="CI976" s="156"/>
      <c r="CJ976" s="156"/>
      <c r="CK976" s="105"/>
      <c r="CL976" s="156"/>
      <c r="CM976" s="156"/>
      <c r="CN976" s="105"/>
    </row>
    <row r="977" ht="9.0" customHeight="1">
      <c r="A977" s="152">
        <f t="shared" si="22"/>
        <v>1</v>
      </c>
      <c r="B977" s="93"/>
      <c r="C977" s="99"/>
      <c r="D977" s="159"/>
      <c r="E977" s="160"/>
      <c r="F977" s="155"/>
      <c r="G977" s="105"/>
      <c r="H977" s="105"/>
      <c r="I977" s="156"/>
      <c r="J977" s="156"/>
      <c r="K977" s="156"/>
      <c r="L977" s="156"/>
      <c r="M977" s="156"/>
      <c r="N977" s="156"/>
      <c r="O977" s="156"/>
      <c r="P977" s="156"/>
      <c r="Q977" s="156"/>
      <c r="R977" s="156"/>
      <c r="S977" s="156"/>
      <c r="T977" s="156"/>
      <c r="U977" s="157"/>
      <c r="V977" s="105"/>
      <c r="W977" s="156"/>
      <c r="X977" s="156"/>
      <c r="Y977" s="156"/>
      <c r="Z977" s="156"/>
      <c r="AA977" s="156"/>
      <c r="AB977" s="156"/>
      <c r="AC977" s="156"/>
      <c r="AD977" s="156"/>
      <c r="AE977" s="156"/>
      <c r="AF977" s="156"/>
      <c r="AG977" s="156"/>
      <c r="AH977" s="156"/>
      <c r="AI977" s="157"/>
      <c r="AJ977" s="105"/>
      <c r="AK977" s="105"/>
      <c r="AL977" s="105"/>
      <c r="AM977" s="105"/>
      <c r="AN977" s="157"/>
      <c r="AO977" s="105"/>
      <c r="AP977" s="105"/>
      <c r="AQ977" s="105"/>
      <c r="AR977" s="105"/>
      <c r="AS977" s="105"/>
      <c r="AT977" s="105"/>
      <c r="AU977" s="105"/>
      <c r="AV977" s="105"/>
      <c r="AW977" s="105"/>
      <c r="AX977" s="105"/>
      <c r="AY977" s="105"/>
      <c r="AZ977" s="105"/>
      <c r="BA977" s="105"/>
      <c r="BB977" s="105"/>
      <c r="BC977" s="105"/>
      <c r="BD977" s="105"/>
      <c r="BE977" s="105"/>
      <c r="BF977" s="105"/>
      <c r="BG977" s="105"/>
      <c r="BH977" s="105"/>
      <c r="BI977" s="105"/>
      <c r="BJ977" s="105"/>
      <c r="BK977" s="105"/>
      <c r="BL977" s="105"/>
      <c r="BM977" s="105"/>
      <c r="BN977" s="105"/>
      <c r="BO977" s="105"/>
      <c r="BP977" s="105"/>
      <c r="BQ977" s="105"/>
      <c r="BR977" s="105"/>
      <c r="BS977" s="105"/>
      <c r="BT977" s="105"/>
      <c r="BU977" s="105"/>
      <c r="BV977" s="105"/>
      <c r="BW977" s="105"/>
      <c r="BX977" s="105"/>
      <c r="BY977" s="105"/>
      <c r="BZ977" s="105"/>
      <c r="CA977" s="158"/>
      <c r="CB977" s="158"/>
      <c r="CC977" s="158"/>
      <c r="CD977" s="158"/>
      <c r="CE977" s="158"/>
      <c r="CF977" s="105"/>
      <c r="CG977" s="156"/>
      <c r="CH977" s="156"/>
      <c r="CI977" s="156"/>
      <c r="CJ977" s="156"/>
      <c r="CK977" s="105"/>
      <c r="CL977" s="156"/>
      <c r="CM977" s="156"/>
      <c r="CN977" s="105"/>
    </row>
    <row r="978" ht="9.0" customHeight="1">
      <c r="A978" s="152">
        <f t="shared" si="22"/>
        <v>0</v>
      </c>
      <c r="B978" s="93"/>
      <c r="C978" s="99"/>
      <c r="D978" s="159"/>
      <c r="E978" s="160"/>
      <c r="F978" s="155"/>
      <c r="G978" s="105"/>
      <c r="H978" s="105"/>
      <c r="I978" s="156"/>
      <c r="J978" s="156"/>
      <c r="K978" s="156"/>
      <c r="L978" s="156"/>
      <c r="M978" s="156"/>
      <c r="N978" s="156"/>
      <c r="O978" s="156"/>
      <c r="P978" s="156"/>
      <c r="Q978" s="156"/>
      <c r="R978" s="156"/>
      <c r="S978" s="156"/>
      <c r="T978" s="156"/>
      <c r="U978" s="157"/>
      <c r="V978" s="105"/>
      <c r="W978" s="156"/>
      <c r="X978" s="156"/>
      <c r="Y978" s="156"/>
      <c r="Z978" s="156"/>
      <c r="AA978" s="156"/>
      <c r="AB978" s="156"/>
      <c r="AC978" s="156"/>
      <c r="AD978" s="156"/>
      <c r="AE978" s="156"/>
      <c r="AF978" s="156"/>
      <c r="AG978" s="156"/>
      <c r="AH978" s="156"/>
      <c r="AI978" s="157"/>
      <c r="AJ978" s="105"/>
      <c r="AK978" s="105"/>
      <c r="AL978" s="105"/>
      <c r="AM978" s="105"/>
      <c r="AN978" s="157"/>
      <c r="AO978" s="105"/>
      <c r="AP978" s="105"/>
      <c r="AQ978" s="105"/>
      <c r="AR978" s="105"/>
      <c r="AS978" s="105"/>
      <c r="AT978" s="105"/>
      <c r="AU978" s="105"/>
      <c r="AV978" s="105"/>
      <c r="AW978" s="105"/>
      <c r="AX978" s="105"/>
      <c r="AY978" s="105"/>
      <c r="AZ978" s="105"/>
      <c r="BA978" s="105"/>
      <c r="BB978" s="105"/>
      <c r="BC978" s="105"/>
      <c r="BD978" s="105"/>
      <c r="BE978" s="105"/>
      <c r="BF978" s="105"/>
      <c r="BG978" s="105"/>
      <c r="BH978" s="105"/>
      <c r="BI978" s="105"/>
      <c r="BJ978" s="105"/>
      <c r="BK978" s="105"/>
      <c r="BL978" s="105"/>
      <c r="BM978" s="105"/>
      <c r="BN978" s="105"/>
      <c r="BO978" s="105"/>
      <c r="BP978" s="105"/>
      <c r="BQ978" s="105"/>
      <c r="BR978" s="105"/>
      <c r="BS978" s="105"/>
      <c r="BT978" s="105"/>
      <c r="BU978" s="105"/>
      <c r="BV978" s="105"/>
      <c r="BW978" s="105"/>
      <c r="BX978" s="105"/>
      <c r="BY978" s="105"/>
      <c r="BZ978" s="105"/>
      <c r="CA978" s="158"/>
      <c r="CB978" s="158"/>
      <c r="CC978" s="105" t="str">
        <f>IF($C978="","",AI978*$F$2)</f>
        <v/>
      </c>
      <c r="CD978" s="105" t="str">
        <f>IF($C978="","",U979*$F$2)</f>
        <v/>
      </c>
      <c r="CE978" s="158"/>
      <c r="CF978" s="105"/>
      <c r="CG978" s="156"/>
      <c r="CH978" s="156"/>
      <c r="CI978" s="156"/>
      <c r="CJ978" s="156"/>
      <c r="CK978" s="105"/>
      <c r="CL978" s="156"/>
      <c r="CM978" s="156"/>
      <c r="CN978" s="105"/>
    </row>
    <row r="979" ht="9.0" customHeight="1">
      <c r="A979" s="152">
        <f t="shared" si="22"/>
        <v>0</v>
      </c>
      <c r="B979" s="93"/>
      <c r="C979" s="99"/>
      <c r="D979" s="159"/>
      <c r="E979" s="160"/>
      <c r="F979" s="155"/>
      <c r="G979" s="105"/>
      <c r="H979" s="105"/>
      <c r="I979" s="156"/>
      <c r="J979" s="156"/>
      <c r="K979" s="156"/>
      <c r="L979" s="156"/>
      <c r="M979" s="156"/>
      <c r="N979" s="156"/>
      <c r="O979" s="156"/>
      <c r="P979" s="156"/>
      <c r="Q979" s="156"/>
      <c r="R979" s="156"/>
      <c r="S979" s="156"/>
      <c r="T979" s="156"/>
      <c r="U979" s="157"/>
      <c r="V979" s="105"/>
      <c r="W979" s="156"/>
      <c r="X979" s="156"/>
      <c r="Y979" s="156"/>
      <c r="Z979" s="156"/>
      <c r="AA979" s="156"/>
      <c r="AB979" s="156"/>
      <c r="AC979" s="156"/>
      <c r="AD979" s="156"/>
      <c r="AE979" s="156"/>
      <c r="AF979" s="156"/>
      <c r="AG979" s="156"/>
      <c r="AH979" s="156"/>
      <c r="AI979" s="157"/>
      <c r="AJ979" s="105"/>
      <c r="AK979" s="105"/>
      <c r="AL979" s="105"/>
      <c r="AM979" s="105"/>
      <c r="AN979" s="157"/>
      <c r="AO979" s="105"/>
      <c r="AP979" s="105"/>
      <c r="AQ979" s="105"/>
      <c r="AR979" s="105"/>
      <c r="AS979" s="105"/>
      <c r="AT979" s="105"/>
      <c r="AU979" s="105"/>
      <c r="AV979" s="105"/>
      <c r="AW979" s="105"/>
      <c r="AX979" s="105"/>
      <c r="AY979" s="105"/>
      <c r="AZ979" s="105"/>
      <c r="BA979" s="105"/>
      <c r="BB979" s="105"/>
      <c r="BC979" s="105"/>
      <c r="BD979" s="105"/>
      <c r="BE979" s="105"/>
      <c r="BF979" s="105"/>
      <c r="BG979" s="105"/>
      <c r="BH979" s="105"/>
      <c r="BI979" s="105"/>
      <c r="BJ979" s="105"/>
      <c r="BK979" s="105"/>
      <c r="BL979" s="105"/>
      <c r="BM979" s="105"/>
      <c r="BN979" s="105"/>
      <c r="BO979" s="105"/>
      <c r="BP979" s="105"/>
      <c r="BQ979" s="105"/>
      <c r="BR979" s="105"/>
      <c r="BS979" s="105"/>
      <c r="BT979" s="105"/>
      <c r="BU979" s="105"/>
      <c r="BV979" s="105"/>
      <c r="BW979" s="105"/>
      <c r="BX979" s="105"/>
      <c r="BY979" s="105"/>
      <c r="BZ979" s="105"/>
      <c r="CA979" s="158"/>
      <c r="CB979" s="158"/>
      <c r="CC979" s="158"/>
      <c r="CD979" s="158"/>
      <c r="CE979" s="158"/>
      <c r="CF979" s="105"/>
      <c r="CG979" s="156"/>
      <c r="CH979" s="156"/>
      <c r="CI979" s="156"/>
      <c r="CJ979" s="156"/>
      <c r="CK979" s="105"/>
      <c r="CL979" s="156"/>
      <c r="CM979" s="156"/>
      <c r="CN979" s="105"/>
    </row>
    <row r="980" ht="9.0" customHeight="1">
      <c r="A980" s="152">
        <f t="shared" si="22"/>
        <v>1</v>
      </c>
      <c r="B980" s="93"/>
      <c r="C980" s="99"/>
      <c r="D980" s="159"/>
      <c r="E980" s="160"/>
      <c r="F980" s="155"/>
      <c r="G980" s="105"/>
      <c r="H980" s="105"/>
      <c r="I980" s="156"/>
      <c r="J980" s="156"/>
      <c r="K980" s="156"/>
      <c r="L980" s="156"/>
      <c r="M980" s="156"/>
      <c r="N980" s="156"/>
      <c r="O980" s="156"/>
      <c r="P980" s="156"/>
      <c r="Q980" s="156"/>
      <c r="R980" s="156"/>
      <c r="S980" s="156"/>
      <c r="T980" s="156"/>
      <c r="U980" s="157"/>
      <c r="V980" s="105"/>
      <c r="W980" s="156"/>
      <c r="X980" s="156"/>
      <c r="Y980" s="156"/>
      <c r="Z980" s="156"/>
      <c r="AA980" s="156"/>
      <c r="AB980" s="156"/>
      <c r="AC980" s="156"/>
      <c r="AD980" s="156"/>
      <c r="AE980" s="156"/>
      <c r="AF980" s="156"/>
      <c r="AG980" s="156"/>
      <c r="AH980" s="156"/>
      <c r="AI980" s="157"/>
      <c r="AJ980" s="105"/>
      <c r="AK980" s="105"/>
      <c r="AL980" s="105"/>
      <c r="AM980" s="105"/>
      <c r="AN980" s="157"/>
      <c r="AO980" s="105"/>
      <c r="AP980" s="105"/>
      <c r="AQ980" s="105"/>
      <c r="AR980" s="105"/>
      <c r="AS980" s="105"/>
      <c r="AT980" s="105"/>
      <c r="AU980" s="105"/>
      <c r="AV980" s="105"/>
      <c r="AW980" s="105"/>
      <c r="AX980" s="105"/>
      <c r="AY980" s="105"/>
      <c r="AZ980" s="105"/>
      <c r="BA980" s="105"/>
      <c r="BB980" s="105"/>
      <c r="BC980" s="105"/>
      <c r="BD980" s="105"/>
      <c r="BE980" s="105"/>
      <c r="BF980" s="105"/>
      <c r="BG980" s="105"/>
      <c r="BH980" s="105"/>
      <c r="BI980" s="105"/>
      <c r="BJ980" s="105"/>
      <c r="BK980" s="105"/>
      <c r="BL980" s="105"/>
      <c r="BM980" s="105"/>
      <c r="BN980" s="105"/>
      <c r="BO980" s="105"/>
      <c r="BP980" s="105"/>
      <c r="BQ980" s="105"/>
      <c r="BR980" s="105"/>
      <c r="BS980" s="105"/>
      <c r="BT980" s="105"/>
      <c r="BU980" s="105"/>
      <c r="BV980" s="105"/>
      <c r="BW980" s="105"/>
      <c r="BX980" s="105"/>
      <c r="BY980" s="105"/>
      <c r="BZ980" s="105"/>
      <c r="CA980" s="158"/>
      <c r="CB980" s="158"/>
      <c r="CC980" s="105" t="str">
        <f>IF($C980="","",AI980*$F$2)</f>
        <v/>
      </c>
      <c r="CD980" s="105" t="str">
        <f>IF($C980="","",U981*$F$2)</f>
        <v/>
      </c>
      <c r="CE980" s="158"/>
      <c r="CF980" s="105"/>
      <c r="CG980" s="156"/>
      <c r="CH980" s="156"/>
      <c r="CI980" s="156"/>
      <c r="CJ980" s="156"/>
      <c r="CK980" s="105"/>
      <c r="CL980" s="156"/>
      <c r="CM980" s="156"/>
      <c r="CN980" s="105"/>
    </row>
    <row r="981" ht="9.0" customHeight="1">
      <c r="A981" s="152">
        <f t="shared" si="22"/>
        <v>1</v>
      </c>
      <c r="B981" s="93"/>
      <c r="C981" s="99"/>
      <c r="D981" s="159"/>
      <c r="E981" s="160"/>
      <c r="F981" s="155"/>
      <c r="G981" s="105"/>
      <c r="H981" s="105"/>
      <c r="I981" s="156"/>
      <c r="J981" s="156"/>
      <c r="K981" s="156"/>
      <c r="L981" s="156"/>
      <c r="M981" s="156"/>
      <c r="N981" s="156"/>
      <c r="O981" s="156"/>
      <c r="P981" s="156"/>
      <c r="Q981" s="156"/>
      <c r="R981" s="156"/>
      <c r="S981" s="156"/>
      <c r="T981" s="156"/>
      <c r="U981" s="157"/>
      <c r="V981" s="105"/>
      <c r="W981" s="156"/>
      <c r="X981" s="156"/>
      <c r="Y981" s="156"/>
      <c r="Z981" s="156"/>
      <c r="AA981" s="156"/>
      <c r="AB981" s="156"/>
      <c r="AC981" s="156"/>
      <c r="AD981" s="156"/>
      <c r="AE981" s="156"/>
      <c r="AF981" s="156"/>
      <c r="AG981" s="156"/>
      <c r="AH981" s="156"/>
      <c r="AI981" s="157"/>
      <c r="AJ981" s="105"/>
      <c r="AK981" s="105"/>
      <c r="AL981" s="105"/>
      <c r="AM981" s="105"/>
      <c r="AN981" s="157"/>
      <c r="AO981" s="105"/>
      <c r="AP981" s="105"/>
      <c r="AQ981" s="105"/>
      <c r="AR981" s="105"/>
      <c r="AS981" s="105"/>
      <c r="AT981" s="105"/>
      <c r="AU981" s="105"/>
      <c r="AV981" s="105"/>
      <c r="AW981" s="105"/>
      <c r="AX981" s="105"/>
      <c r="AY981" s="105"/>
      <c r="AZ981" s="105"/>
      <c r="BA981" s="105"/>
      <c r="BB981" s="105"/>
      <c r="BC981" s="105"/>
      <c r="BD981" s="105"/>
      <c r="BE981" s="105"/>
      <c r="BF981" s="105"/>
      <c r="BG981" s="105"/>
      <c r="BH981" s="105"/>
      <c r="BI981" s="105"/>
      <c r="BJ981" s="105"/>
      <c r="BK981" s="105"/>
      <c r="BL981" s="105"/>
      <c r="BM981" s="105"/>
      <c r="BN981" s="105"/>
      <c r="BO981" s="105"/>
      <c r="BP981" s="105"/>
      <c r="BQ981" s="105"/>
      <c r="BR981" s="105"/>
      <c r="BS981" s="105"/>
      <c r="BT981" s="105"/>
      <c r="BU981" s="105"/>
      <c r="BV981" s="105"/>
      <c r="BW981" s="105"/>
      <c r="BX981" s="105"/>
      <c r="BY981" s="105"/>
      <c r="BZ981" s="105"/>
      <c r="CA981" s="158"/>
      <c r="CB981" s="158"/>
      <c r="CC981" s="158"/>
      <c r="CD981" s="158"/>
      <c r="CE981" s="158"/>
      <c r="CF981" s="105"/>
      <c r="CG981" s="156"/>
      <c r="CH981" s="156"/>
      <c r="CI981" s="156"/>
      <c r="CJ981" s="156"/>
      <c r="CK981" s="105"/>
      <c r="CL981" s="156"/>
      <c r="CM981" s="156"/>
      <c r="CN981" s="105"/>
    </row>
    <row r="982" ht="9.0" customHeight="1">
      <c r="A982" s="152">
        <f t="shared" si="22"/>
        <v>0</v>
      </c>
      <c r="B982" s="93"/>
      <c r="C982" s="99"/>
      <c r="D982" s="159"/>
      <c r="E982" s="160"/>
      <c r="F982" s="155"/>
      <c r="G982" s="105"/>
      <c r="H982" s="105"/>
      <c r="I982" s="156"/>
      <c r="J982" s="156"/>
      <c r="K982" s="156"/>
      <c r="L982" s="156"/>
      <c r="M982" s="156"/>
      <c r="N982" s="156"/>
      <c r="O982" s="156"/>
      <c r="P982" s="156"/>
      <c r="Q982" s="156"/>
      <c r="R982" s="156"/>
      <c r="S982" s="156"/>
      <c r="T982" s="156"/>
      <c r="U982" s="157"/>
      <c r="V982" s="105"/>
      <c r="W982" s="156"/>
      <c r="X982" s="156"/>
      <c r="Y982" s="156"/>
      <c r="Z982" s="156"/>
      <c r="AA982" s="156"/>
      <c r="AB982" s="156"/>
      <c r="AC982" s="156"/>
      <c r="AD982" s="156"/>
      <c r="AE982" s="156"/>
      <c r="AF982" s="156"/>
      <c r="AG982" s="156"/>
      <c r="AH982" s="156"/>
      <c r="AI982" s="157"/>
      <c r="AJ982" s="105"/>
      <c r="AK982" s="105"/>
      <c r="AL982" s="105"/>
      <c r="AM982" s="105"/>
      <c r="AN982" s="157"/>
      <c r="AO982" s="105"/>
      <c r="AP982" s="105"/>
      <c r="AQ982" s="105"/>
      <c r="AR982" s="105"/>
      <c r="AS982" s="105"/>
      <c r="AT982" s="105"/>
      <c r="AU982" s="105"/>
      <c r="AV982" s="105"/>
      <c r="AW982" s="105"/>
      <c r="AX982" s="105"/>
      <c r="AY982" s="105"/>
      <c r="AZ982" s="105"/>
      <c r="BA982" s="105"/>
      <c r="BB982" s="105"/>
      <c r="BC982" s="105"/>
      <c r="BD982" s="105"/>
      <c r="BE982" s="105"/>
      <c r="BF982" s="105"/>
      <c r="BG982" s="105"/>
      <c r="BH982" s="105"/>
      <c r="BI982" s="105"/>
      <c r="BJ982" s="105"/>
      <c r="BK982" s="105"/>
      <c r="BL982" s="105"/>
      <c r="BM982" s="105"/>
      <c r="BN982" s="105"/>
      <c r="BO982" s="105"/>
      <c r="BP982" s="105"/>
      <c r="BQ982" s="105"/>
      <c r="BR982" s="105"/>
      <c r="BS982" s="105"/>
      <c r="BT982" s="105"/>
      <c r="BU982" s="105"/>
      <c r="BV982" s="105"/>
      <c r="BW982" s="105"/>
      <c r="BX982" s="105"/>
      <c r="BY982" s="105"/>
      <c r="BZ982" s="105"/>
      <c r="CA982" s="158"/>
      <c r="CB982" s="158"/>
      <c r="CC982" s="105" t="str">
        <f>IF($C982="","",AI982*$F$2)</f>
        <v/>
      </c>
      <c r="CD982" s="105" t="str">
        <f>IF($C982="","",U983*$F$2)</f>
        <v/>
      </c>
      <c r="CE982" s="158"/>
      <c r="CF982" s="105"/>
      <c r="CG982" s="156"/>
      <c r="CH982" s="156"/>
      <c r="CI982" s="156"/>
      <c r="CJ982" s="156"/>
      <c r="CK982" s="105"/>
      <c r="CL982" s="156"/>
      <c r="CM982" s="156"/>
      <c r="CN982" s="105"/>
    </row>
    <row r="983" ht="9.0" customHeight="1">
      <c r="A983" s="152">
        <f t="shared" si="22"/>
        <v>0</v>
      </c>
      <c r="B983" s="93"/>
      <c r="C983" s="99"/>
      <c r="D983" s="159"/>
      <c r="E983" s="160"/>
      <c r="F983" s="155"/>
      <c r="G983" s="105"/>
      <c r="H983" s="105"/>
      <c r="I983" s="156"/>
      <c r="J983" s="156"/>
      <c r="K983" s="156"/>
      <c r="L983" s="156"/>
      <c r="M983" s="156"/>
      <c r="N983" s="156"/>
      <c r="O983" s="156"/>
      <c r="P983" s="156"/>
      <c r="Q983" s="156"/>
      <c r="R983" s="156"/>
      <c r="S983" s="156"/>
      <c r="T983" s="156"/>
      <c r="U983" s="157"/>
      <c r="V983" s="105"/>
      <c r="W983" s="156"/>
      <c r="X983" s="156"/>
      <c r="Y983" s="156"/>
      <c r="Z983" s="156"/>
      <c r="AA983" s="156"/>
      <c r="AB983" s="156"/>
      <c r="AC983" s="156"/>
      <c r="AD983" s="156"/>
      <c r="AE983" s="156"/>
      <c r="AF983" s="156"/>
      <c r="AG983" s="156"/>
      <c r="AH983" s="156"/>
      <c r="AI983" s="157"/>
      <c r="AJ983" s="105"/>
      <c r="AK983" s="105"/>
      <c r="AL983" s="105"/>
      <c r="AM983" s="105"/>
      <c r="AN983" s="157"/>
      <c r="AO983" s="105"/>
      <c r="AP983" s="105"/>
      <c r="AQ983" s="105"/>
      <c r="AR983" s="105"/>
      <c r="AS983" s="105"/>
      <c r="AT983" s="105"/>
      <c r="AU983" s="105"/>
      <c r="AV983" s="105"/>
      <c r="AW983" s="105"/>
      <c r="AX983" s="105"/>
      <c r="AY983" s="105"/>
      <c r="AZ983" s="105"/>
      <c r="BA983" s="105"/>
      <c r="BB983" s="105"/>
      <c r="BC983" s="105"/>
      <c r="BD983" s="105"/>
      <c r="BE983" s="105"/>
      <c r="BF983" s="105"/>
      <c r="BG983" s="105"/>
      <c r="BH983" s="105"/>
      <c r="BI983" s="105"/>
      <c r="BJ983" s="105"/>
      <c r="BK983" s="105"/>
      <c r="BL983" s="105"/>
      <c r="BM983" s="105"/>
      <c r="BN983" s="105"/>
      <c r="BO983" s="105"/>
      <c r="BP983" s="105"/>
      <c r="BQ983" s="105"/>
      <c r="BR983" s="105"/>
      <c r="BS983" s="105"/>
      <c r="BT983" s="105"/>
      <c r="BU983" s="105"/>
      <c r="BV983" s="105"/>
      <c r="BW983" s="105"/>
      <c r="BX983" s="105"/>
      <c r="BY983" s="105"/>
      <c r="BZ983" s="105"/>
      <c r="CA983" s="158"/>
      <c r="CB983" s="158"/>
      <c r="CC983" s="158"/>
      <c r="CD983" s="158"/>
      <c r="CE983" s="158"/>
      <c r="CF983" s="105"/>
      <c r="CG983" s="156"/>
      <c r="CH983" s="156"/>
      <c r="CI983" s="156"/>
      <c r="CJ983" s="156"/>
      <c r="CK983" s="105"/>
      <c r="CL983" s="156"/>
      <c r="CM983" s="156"/>
      <c r="CN983" s="105"/>
    </row>
    <row r="984" ht="9.0" customHeight="1">
      <c r="A984" s="152">
        <f t="shared" si="22"/>
        <v>1</v>
      </c>
      <c r="B984" s="93"/>
      <c r="C984" s="99"/>
      <c r="D984" s="159"/>
      <c r="E984" s="160"/>
      <c r="F984" s="155"/>
      <c r="G984" s="105"/>
      <c r="H984" s="105"/>
      <c r="I984" s="156"/>
      <c r="J984" s="156"/>
      <c r="K984" s="156"/>
      <c r="L984" s="156"/>
      <c r="M984" s="156"/>
      <c r="N984" s="156"/>
      <c r="O984" s="156"/>
      <c r="P984" s="156"/>
      <c r="Q984" s="156"/>
      <c r="R984" s="156"/>
      <c r="S984" s="156"/>
      <c r="T984" s="156"/>
      <c r="U984" s="157"/>
      <c r="V984" s="105"/>
      <c r="W984" s="156"/>
      <c r="X984" s="156"/>
      <c r="Y984" s="156"/>
      <c r="Z984" s="156"/>
      <c r="AA984" s="156"/>
      <c r="AB984" s="156"/>
      <c r="AC984" s="156"/>
      <c r="AD984" s="156"/>
      <c r="AE984" s="156"/>
      <c r="AF984" s="156"/>
      <c r="AG984" s="156"/>
      <c r="AH984" s="156"/>
      <c r="AI984" s="157"/>
      <c r="AJ984" s="105"/>
      <c r="AK984" s="105"/>
      <c r="AL984" s="105"/>
      <c r="AM984" s="105"/>
      <c r="AN984" s="157"/>
      <c r="AO984" s="105"/>
      <c r="AP984" s="105"/>
      <c r="AQ984" s="105"/>
      <c r="AR984" s="105"/>
      <c r="AS984" s="105"/>
      <c r="AT984" s="105"/>
      <c r="AU984" s="105"/>
      <c r="AV984" s="105"/>
      <c r="AW984" s="105"/>
      <c r="AX984" s="105"/>
      <c r="AY984" s="105"/>
      <c r="AZ984" s="105"/>
      <c r="BA984" s="105"/>
      <c r="BB984" s="105"/>
      <c r="BC984" s="105"/>
      <c r="BD984" s="105"/>
      <c r="BE984" s="105"/>
      <c r="BF984" s="105"/>
      <c r="BG984" s="105"/>
      <c r="BH984" s="105"/>
      <c r="BI984" s="105"/>
      <c r="BJ984" s="105"/>
      <c r="BK984" s="105"/>
      <c r="BL984" s="105"/>
      <c r="BM984" s="105"/>
      <c r="BN984" s="105"/>
      <c r="BO984" s="105"/>
      <c r="BP984" s="105"/>
      <c r="BQ984" s="105"/>
      <c r="BR984" s="105"/>
      <c r="BS984" s="105"/>
      <c r="BT984" s="105"/>
      <c r="BU984" s="105"/>
      <c r="BV984" s="105"/>
      <c r="BW984" s="105"/>
      <c r="BX984" s="105"/>
      <c r="BY984" s="105"/>
      <c r="BZ984" s="105"/>
      <c r="CA984" s="158"/>
      <c r="CB984" s="158"/>
      <c r="CC984" s="105" t="str">
        <f>IF($C984="","",AI984*$F$2)</f>
        <v/>
      </c>
      <c r="CD984" s="105" t="str">
        <f>IF($C984="","",U985*$F$2)</f>
        <v/>
      </c>
      <c r="CE984" s="158"/>
      <c r="CF984" s="105"/>
      <c r="CG984" s="156"/>
      <c r="CH984" s="156"/>
      <c r="CI984" s="156"/>
      <c r="CJ984" s="156"/>
      <c r="CK984" s="105"/>
      <c r="CL984" s="156"/>
      <c r="CM984" s="156"/>
      <c r="CN984" s="105"/>
    </row>
    <row r="985" ht="9.0" customHeight="1">
      <c r="A985" s="152">
        <f t="shared" si="22"/>
        <v>1</v>
      </c>
      <c r="B985" s="93"/>
      <c r="C985" s="99"/>
      <c r="D985" s="159"/>
      <c r="E985" s="160"/>
      <c r="F985" s="155"/>
      <c r="G985" s="105"/>
      <c r="H985" s="105"/>
      <c r="I985" s="156"/>
      <c r="J985" s="156"/>
      <c r="K985" s="156"/>
      <c r="L985" s="156"/>
      <c r="M985" s="156"/>
      <c r="N985" s="156"/>
      <c r="O985" s="156"/>
      <c r="P985" s="156"/>
      <c r="Q985" s="156"/>
      <c r="R985" s="156"/>
      <c r="S985" s="156"/>
      <c r="T985" s="156"/>
      <c r="U985" s="157"/>
      <c r="V985" s="105"/>
      <c r="W985" s="156"/>
      <c r="X985" s="156"/>
      <c r="Y985" s="156"/>
      <c r="Z985" s="156"/>
      <c r="AA985" s="156"/>
      <c r="AB985" s="156"/>
      <c r="AC985" s="156"/>
      <c r="AD985" s="156"/>
      <c r="AE985" s="156"/>
      <c r="AF985" s="156"/>
      <c r="AG985" s="156"/>
      <c r="AH985" s="156"/>
      <c r="AI985" s="157"/>
      <c r="AJ985" s="105"/>
      <c r="AK985" s="105"/>
      <c r="AL985" s="105"/>
      <c r="AM985" s="105"/>
      <c r="AN985" s="157"/>
      <c r="AO985" s="105"/>
      <c r="AP985" s="105"/>
      <c r="AQ985" s="105"/>
      <c r="AR985" s="105"/>
      <c r="AS985" s="105"/>
      <c r="AT985" s="105"/>
      <c r="AU985" s="105"/>
      <c r="AV985" s="105"/>
      <c r="AW985" s="105"/>
      <c r="AX985" s="105"/>
      <c r="AY985" s="105"/>
      <c r="AZ985" s="105"/>
      <c r="BA985" s="105"/>
      <c r="BB985" s="105"/>
      <c r="BC985" s="105"/>
      <c r="BD985" s="105"/>
      <c r="BE985" s="105"/>
      <c r="BF985" s="105"/>
      <c r="BG985" s="105"/>
      <c r="BH985" s="105"/>
      <c r="BI985" s="105"/>
      <c r="BJ985" s="105"/>
      <c r="BK985" s="105"/>
      <c r="BL985" s="105"/>
      <c r="BM985" s="105"/>
      <c r="BN985" s="105"/>
      <c r="BO985" s="105"/>
      <c r="BP985" s="105"/>
      <c r="BQ985" s="105"/>
      <c r="BR985" s="105"/>
      <c r="BS985" s="105"/>
      <c r="BT985" s="105"/>
      <c r="BU985" s="105"/>
      <c r="BV985" s="105"/>
      <c r="BW985" s="105"/>
      <c r="BX985" s="105"/>
      <c r="BY985" s="105"/>
      <c r="BZ985" s="105"/>
      <c r="CA985" s="158"/>
      <c r="CB985" s="158"/>
      <c r="CC985" s="158"/>
      <c r="CD985" s="158"/>
      <c r="CE985" s="158"/>
      <c r="CF985" s="105"/>
      <c r="CG985" s="156"/>
      <c r="CH985" s="156"/>
      <c r="CI985" s="156"/>
      <c r="CJ985" s="156"/>
      <c r="CK985" s="105"/>
      <c r="CL985" s="156"/>
      <c r="CM985" s="156"/>
      <c r="CN985" s="105"/>
    </row>
    <row r="986" ht="9.0" customHeight="1">
      <c r="A986" s="152">
        <f t="shared" si="22"/>
        <v>0</v>
      </c>
      <c r="B986" s="93"/>
      <c r="C986" s="99"/>
      <c r="D986" s="159"/>
      <c r="E986" s="160"/>
      <c r="F986" s="155"/>
      <c r="G986" s="105"/>
      <c r="H986" s="105"/>
      <c r="I986" s="156"/>
      <c r="J986" s="156"/>
      <c r="K986" s="156"/>
      <c r="L986" s="156"/>
      <c r="M986" s="156"/>
      <c r="N986" s="156"/>
      <c r="O986" s="156"/>
      <c r="P986" s="156"/>
      <c r="Q986" s="156"/>
      <c r="R986" s="156"/>
      <c r="S986" s="156"/>
      <c r="T986" s="156"/>
      <c r="U986" s="157"/>
      <c r="V986" s="105"/>
      <c r="W986" s="156"/>
      <c r="X986" s="156"/>
      <c r="Y986" s="156"/>
      <c r="Z986" s="156"/>
      <c r="AA986" s="156"/>
      <c r="AB986" s="156"/>
      <c r="AC986" s="156"/>
      <c r="AD986" s="156"/>
      <c r="AE986" s="156"/>
      <c r="AF986" s="156"/>
      <c r="AG986" s="156"/>
      <c r="AH986" s="156"/>
      <c r="AI986" s="157"/>
      <c r="AJ986" s="105"/>
      <c r="AK986" s="105"/>
      <c r="AL986" s="105"/>
      <c r="AM986" s="105"/>
      <c r="AN986" s="157"/>
      <c r="AO986" s="105"/>
      <c r="AP986" s="105"/>
      <c r="AQ986" s="105"/>
      <c r="AR986" s="105"/>
      <c r="AS986" s="105"/>
      <c r="AT986" s="105"/>
      <c r="AU986" s="105"/>
      <c r="AV986" s="105"/>
      <c r="AW986" s="105"/>
      <c r="AX986" s="105"/>
      <c r="AY986" s="105"/>
      <c r="AZ986" s="105"/>
      <c r="BA986" s="105"/>
      <c r="BB986" s="105"/>
      <c r="BC986" s="105"/>
      <c r="BD986" s="105"/>
      <c r="BE986" s="105"/>
      <c r="BF986" s="105"/>
      <c r="BG986" s="105"/>
      <c r="BH986" s="105"/>
      <c r="BI986" s="105"/>
      <c r="BJ986" s="105"/>
      <c r="BK986" s="105"/>
      <c r="BL986" s="105"/>
      <c r="BM986" s="105"/>
      <c r="BN986" s="105"/>
      <c r="BO986" s="105"/>
      <c r="BP986" s="105"/>
      <c r="BQ986" s="105"/>
      <c r="BR986" s="105"/>
      <c r="BS986" s="105"/>
      <c r="BT986" s="105"/>
      <c r="BU986" s="105"/>
      <c r="BV986" s="105"/>
      <c r="BW986" s="105"/>
      <c r="BX986" s="105"/>
      <c r="BY986" s="105"/>
      <c r="BZ986" s="105"/>
      <c r="CA986" s="158"/>
      <c r="CB986" s="158"/>
      <c r="CC986" s="105" t="str">
        <f>IF($C986="","",AI986*$F$2)</f>
        <v/>
      </c>
      <c r="CD986" s="105" t="str">
        <f>IF($C986="","",U987*$F$2)</f>
        <v/>
      </c>
      <c r="CE986" s="158"/>
      <c r="CF986" s="105"/>
      <c r="CG986" s="156"/>
      <c r="CH986" s="156"/>
      <c r="CI986" s="156"/>
      <c r="CJ986" s="156"/>
      <c r="CK986" s="105"/>
      <c r="CL986" s="156"/>
      <c r="CM986" s="156"/>
      <c r="CN986" s="105"/>
    </row>
    <row r="987" ht="9.0" customHeight="1">
      <c r="A987" s="152">
        <f t="shared" si="22"/>
        <v>0</v>
      </c>
      <c r="B987" s="93"/>
      <c r="C987" s="99"/>
      <c r="D987" s="159"/>
      <c r="E987" s="160"/>
      <c r="F987" s="155"/>
      <c r="G987" s="105"/>
      <c r="H987" s="105"/>
      <c r="I987" s="156"/>
      <c r="J987" s="156"/>
      <c r="K987" s="156"/>
      <c r="L987" s="156"/>
      <c r="M987" s="156"/>
      <c r="N987" s="156"/>
      <c r="O987" s="156"/>
      <c r="P987" s="156"/>
      <c r="Q987" s="156"/>
      <c r="R987" s="156"/>
      <c r="S987" s="156"/>
      <c r="T987" s="156"/>
      <c r="U987" s="157"/>
      <c r="V987" s="105"/>
      <c r="W987" s="156"/>
      <c r="X987" s="156"/>
      <c r="Y987" s="156"/>
      <c r="Z987" s="156"/>
      <c r="AA987" s="156"/>
      <c r="AB987" s="156"/>
      <c r="AC987" s="156"/>
      <c r="AD987" s="156"/>
      <c r="AE987" s="156"/>
      <c r="AF987" s="156"/>
      <c r="AG987" s="156"/>
      <c r="AH987" s="156"/>
      <c r="AI987" s="157"/>
      <c r="AJ987" s="105"/>
      <c r="AK987" s="105"/>
      <c r="AL987" s="105"/>
      <c r="AM987" s="105"/>
      <c r="AN987" s="157"/>
      <c r="AO987" s="105"/>
      <c r="AP987" s="105"/>
      <c r="AQ987" s="105"/>
      <c r="AR987" s="105"/>
      <c r="AS987" s="105"/>
      <c r="AT987" s="105"/>
      <c r="AU987" s="105"/>
      <c r="AV987" s="105"/>
      <c r="AW987" s="105"/>
      <c r="AX987" s="105"/>
      <c r="AY987" s="105"/>
      <c r="AZ987" s="105"/>
      <c r="BA987" s="105"/>
      <c r="BB987" s="105"/>
      <c r="BC987" s="105"/>
      <c r="BD987" s="105"/>
      <c r="BE987" s="105"/>
      <c r="BF987" s="105"/>
      <c r="BG987" s="105"/>
      <c r="BH987" s="105"/>
      <c r="BI987" s="105"/>
      <c r="BJ987" s="105"/>
      <c r="BK987" s="105"/>
      <c r="BL987" s="105"/>
      <c r="BM987" s="105"/>
      <c r="BN987" s="105"/>
      <c r="BO987" s="105"/>
      <c r="BP987" s="105"/>
      <c r="BQ987" s="105"/>
      <c r="BR987" s="105"/>
      <c r="BS987" s="105"/>
      <c r="BT987" s="105"/>
      <c r="BU987" s="105"/>
      <c r="BV987" s="105"/>
      <c r="BW987" s="105"/>
      <c r="BX987" s="105"/>
      <c r="BY987" s="105"/>
      <c r="BZ987" s="105"/>
      <c r="CA987" s="158"/>
      <c r="CB987" s="158"/>
      <c r="CC987" s="158"/>
      <c r="CD987" s="158"/>
      <c r="CE987" s="158"/>
      <c r="CF987" s="105"/>
      <c r="CG987" s="156"/>
      <c r="CH987" s="156"/>
      <c r="CI987" s="156"/>
      <c r="CJ987" s="156"/>
      <c r="CK987" s="105"/>
      <c r="CL987" s="156"/>
      <c r="CM987" s="156"/>
      <c r="CN987" s="105"/>
    </row>
    <row r="988" ht="9.0" customHeight="1">
      <c r="A988" s="152">
        <f t="shared" si="22"/>
        <v>1</v>
      </c>
      <c r="B988" s="93"/>
      <c r="C988" s="99"/>
      <c r="D988" s="159"/>
      <c r="E988" s="160"/>
      <c r="F988" s="155"/>
      <c r="G988" s="105"/>
      <c r="H988" s="105"/>
      <c r="I988" s="156"/>
      <c r="J988" s="156"/>
      <c r="K988" s="156"/>
      <c r="L988" s="156"/>
      <c r="M988" s="156"/>
      <c r="N988" s="156"/>
      <c r="O988" s="156"/>
      <c r="P988" s="156"/>
      <c r="Q988" s="156"/>
      <c r="R988" s="156"/>
      <c r="S988" s="156"/>
      <c r="T988" s="156"/>
      <c r="U988" s="157"/>
      <c r="V988" s="105"/>
      <c r="W988" s="156"/>
      <c r="X988" s="156"/>
      <c r="Y988" s="156"/>
      <c r="Z988" s="156"/>
      <c r="AA988" s="156"/>
      <c r="AB988" s="156"/>
      <c r="AC988" s="156"/>
      <c r="AD988" s="156"/>
      <c r="AE988" s="156"/>
      <c r="AF988" s="156"/>
      <c r="AG988" s="156"/>
      <c r="AH988" s="156"/>
      <c r="AI988" s="157"/>
      <c r="AJ988" s="105"/>
      <c r="AK988" s="105"/>
      <c r="AL988" s="105"/>
      <c r="AM988" s="105"/>
      <c r="AN988" s="157"/>
      <c r="AO988" s="105"/>
      <c r="AP988" s="105"/>
      <c r="AQ988" s="105"/>
      <c r="AR988" s="105"/>
      <c r="AS988" s="105"/>
      <c r="AT988" s="105"/>
      <c r="AU988" s="105"/>
      <c r="AV988" s="105"/>
      <c r="AW988" s="105"/>
      <c r="AX988" s="105"/>
      <c r="AY988" s="105"/>
      <c r="AZ988" s="105"/>
      <c r="BA988" s="105"/>
      <c r="BB988" s="105"/>
      <c r="BC988" s="105"/>
      <c r="BD988" s="105"/>
      <c r="BE988" s="105"/>
      <c r="BF988" s="105"/>
      <c r="BG988" s="105"/>
      <c r="BH988" s="105"/>
      <c r="BI988" s="105"/>
      <c r="BJ988" s="105"/>
      <c r="BK988" s="105"/>
      <c r="BL988" s="105"/>
      <c r="BM988" s="105"/>
      <c r="BN988" s="105"/>
      <c r="BO988" s="105"/>
      <c r="BP988" s="105"/>
      <c r="BQ988" s="105"/>
      <c r="BR988" s="105"/>
      <c r="BS988" s="105"/>
      <c r="BT988" s="105"/>
      <c r="BU988" s="105"/>
      <c r="BV988" s="105"/>
      <c r="BW988" s="105"/>
      <c r="BX988" s="105"/>
      <c r="BY988" s="105"/>
      <c r="BZ988" s="105"/>
      <c r="CA988" s="158"/>
      <c r="CB988" s="158"/>
      <c r="CC988" s="105" t="str">
        <f>IF($C988="","",AI988*$F$2)</f>
        <v/>
      </c>
      <c r="CD988" s="105" t="str">
        <f>IF($C988="","",U989*$F$2)</f>
        <v/>
      </c>
      <c r="CE988" s="158"/>
      <c r="CF988" s="105"/>
      <c r="CG988" s="156"/>
      <c r="CH988" s="156"/>
      <c r="CI988" s="156"/>
      <c r="CJ988" s="156"/>
      <c r="CK988" s="105"/>
      <c r="CL988" s="156"/>
      <c r="CM988" s="156"/>
      <c r="CN988" s="105"/>
    </row>
    <row r="989" ht="9.0" customHeight="1">
      <c r="A989" s="152">
        <f t="shared" si="22"/>
        <v>1</v>
      </c>
      <c r="B989" s="93"/>
      <c r="C989" s="99"/>
      <c r="D989" s="159"/>
      <c r="E989" s="160"/>
      <c r="F989" s="155"/>
      <c r="G989" s="105"/>
      <c r="H989" s="105"/>
      <c r="I989" s="156"/>
      <c r="J989" s="156"/>
      <c r="K989" s="156"/>
      <c r="L989" s="156"/>
      <c r="M989" s="156"/>
      <c r="N989" s="156"/>
      <c r="O989" s="156"/>
      <c r="P989" s="156"/>
      <c r="Q989" s="156"/>
      <c r="R989" s="156"/>
      <c r="S989" s="156"/>
      <c r="T989" s="156"/>
      <c r="U989" s="157"/>
      <c r="V989" s="105"/>
      <c r="W989" s="156"/>
      <c r="X989" s="156"/>
      <c r="Y989" s="156"/>
      <c r="Z989" s="156"/>
      <c r="AA989" s="156"/>
      <c r="AB989" s="156"/>
      <c r="AC989" s="156"/>
      <c r="AD989" s="156"/>
      <c r="AE989" s="156"/>
      <c r="AF989" s="156"/>
      <c r="AG989" s="156"/>
      <c r="AH989" s="156"/>
      <c r="AI989" s="157"/>
      <c r="AJ989" s="105"/>
      <c r="AK989" s="105"/>
      <c r="AL989" s="105"/>
      <c r="AM989" s="105"/>
      <c r="AN989" s="157"/>
      <c r="AO989" s="105"/>
      <c r="AP989" s="105"/>
      <c r="AQ989" s="105"/>
      <c r="AR989" s="105"/>
      <c r="AS989" s="105"/>
      <c r="AT989" s="105"/>
      <c r="AU989" s="105"/>
      <c r="AV989" s="105"/>
      <c r="AW989" s="105"/>
      <c r="AX989" s="105"/>
      <c r="AY989" s="105"/>
      <c r="AZ989" s="105"/>
      <c r="BA989" s="105"/>
      <c r="BB989" s="105"/>
      <c r="BC989" s="105"/>
      <c r="BD989" s="105"/>
      <c r="BE989" s="105"/>
      <c r="BF989" s="105"/>
      <c r="BG989" s="105"/>
      <c r="BH989" s="105"/>
      <c r="BI989" s="105"/>
      <c r="BJ989" s="105"/>
      <c r="BK989" s="105"/>
      <c r="BL989" s="105"/>
      <c r="BM989" s="105"/>
      <c r="BN989" s="105"/>
      <c r="BO989" s="105"/>
      <c r="BP989" s="105"/>
      <c r="BQ989" s="105"/>
      <c r="BR989" s="105"/>
      <c r="BS989" s="105"/>
      <c r="BT989" s="105"/>
      <c r="BU989" s="105"/>
      <c r="BV989" s="105"/>
      <c r="BW989" s="105"/>
      <c r="BX989" s="105"/>
      <c r="BY989" s="105"/>
      <c r="BZ989" s="105"/>
      <c r="CA989" s="158"/>
      <c r="CB989" s="158"/>
      <c r="CC989" s="158"/>
      <c r="CD989" s="158"/>
      <c r="CE989" s="158"/>
      <c r="CF989" s="105"/>
      <c r="CG989" s="156"/>
      <c r="CH989" s="156"/>
      <c r="CI989" s="156"/>
      <c r="CJ989" s="156"/>
      <c r="CK989" s="105"/>
      <c r="CL989" s="156"/>
      <c r="CM989" s="156"/>
      <c r="CN989" s="105"/>
    </row>
    <row r="990" ht="9.0" customHeight="1">
      <c r="A990" s="152">
        <f t="shared" si="22"/>
        <v>0</v>
      </c>
      <c r="B990" s="93"/>
      <c r="C990" s="99"/>
      <c r="D990" s="159"/>
      <c r="E990" s="160"/>
      <c r="F990" s="155"/>
      <c r="G990" s="105"/>
      <c r="H990" s="105"/>
      <c r="I990" s="156"/>
      <c r="J990" s="156"/>
      <c r="K990" s="156"/>
      <c r="L990" s="156"/>
      <c r="M990" s="156"/>
      <c r="N990" s="156"/>
      <c r="O990" s="156"/>
      <c r="P990" s="156"/>
      <c r="Q990" s="156"/>
      <c r="R990" s="156"/>
      <c r="S990" s="156"/>
      <c r="T990" s="156"/>
      <c r="U990" s="157"/>
      <c r="V990" s="105"/>
      <c r="W990" s="156"/>
      <c r="X990" s="156"/>
      <c r="Y990" s="156"/>
      <c r="Z990" s="156"/>
      <c r="AA990" s="156"/>
      <c r="AB990" s="156"/>
      <c r="AC990" s="156"/>
      <c r="AD990" s="156"/>
      <c r="AE990" s="156"/>
      <c r="AF990" s="156"/>
      <c r="AG990" s="156"/>
      <c r="AH990" s="156"/>
      <c r="AI990" s="157"/>
      <c r="AJ990" s="105"/>
      <c r="AK990" s="105"/>
      <c r="AL990" s="105"/>
      <c r="AM990" s="105"/>
      <c r="AN990" s="157"/>
      <c r="AO990" s="105"/>
      <c r="AP990" s="105"/>
      <c r="AQ990" s="105"/>
      <c r="AR990" s="105"/>
      <c r="AS990" s="105"/>
      <c r="AT990" s="105"/>
      <c r="AU990" s="105"/>
      <c r="AV990" s="105"/>
      <c r="AW990" s="105"/>
      <c r="AX990" s="105"/>
      <c r="AY990" s="105"/>
      <c r="AZ990" s="105"/>
      <c r="BA990" s="105"/>
      <c r="BB990" s="105"/>
      <c r="BC990" s="105"/>
      <c r="BD990" s="105"/>
      <c r="BE990" s="105"/>
      <c r="BF990" s="105"/>
      <c r="BG990" s="105"/>
      <c r="BH990" s="105"/>
      <c r="BI990" s="105"/>
      <c r="BJ990" s="105"/>
      <c r="BK990" s="105"/>
      <c r="BL990" s="105"/>
      <c r="BM990" s="105"/>
      <c r="BN990" s="105"/>
      <c r="BO990" s="105"/>
      <c r="BP990" s="105"/>
      <c r="BQ990" s="105"/>
      <c r="BR990" s="105"/>
      <c r="BS990" s="105"/>
      <c r="BT990" s="105"/>
      <c r="BU990" s="105"/>
      <c r="BV990" s="105"/>
      <c r="BW990" s="105"/>
      <c r="BX990" s="105"/>
      <c r="BY990" s="105"/>
      <c r="BZ990" s="105"/>
      <c r="CA990" s="158"/>
      <c r="CB990" s="158"/>
      <c r="CC990" s="105" t="str">
        <f>IF($C990="","",AI990*$F$2)</f>
        <v/>
      </c>
      <c r="CD990" s="105" t="str">
        <f>IF($C990="","",U991*$F$2)</f>
        <v/>
      </c>
      <c r="CE990" s="158"/>
      <c r="CF990" s="105"/>
      <c r="CG990" s="156"/>
      <c r="CH990" s="156"/>
      <c r="CI990" s="156"/>
      <c r="CJ990" s="156"/>
      <c r="CK990" s="105"/>
      <c r="CL990" s="156"/>
      <c r="CM990" s="156"/>
      <c r="CN990" s="105"/>
    </row>
    <row r="991" ht="9.0" customHeight="1">
      <c r="A991" s="152">
        <f t="shared" si="22"/>
        <v>0</v>
      </c>
      <c r="B991" s="93"/>
      <c r="C991" s="99"/>
      <c r="D991" s="159"/>
      <c r="E991" s="160"/>
      <c r="F991" s="155"/>
      <c r="G991" s="105"/>
      <c r="H991" s="105"/>
      <c r="I991" s="156"/>
      <c r="J991" s="156"/>
      <c r="K991" s="156"/>
      <c r="L991" s="156"/>
      <c r="M991" s="156"/>
      <c r="N991" s="156"/>
      <c r="O991" s="156"/>
      <c r="P991" s="156"/>
      <c r="Q991" s="156"/>
      <c r="R991" s="156"/>
      <c r="S991" s="156"/>
      <c r="T991" s="156"/>
      <c r="U991" s="157"/>
      <c r="V991" s="105"/>
      <c r="W991" s="156"/>
      <c r="X991" s="156"/>
      <c r="Y991" s="156"/>
      <c r="Z991" s="156"/>
      <c r="AA991" s="156"/>
      <c r="AB991" s="156"/>
      <c r="AC991" s="156"/>
      <c r="AD991" s="156"/>
      <c r="AE991" s="156"/>
      <c r="AF991" s="156"/>
      <c r="AG991" s="156"/>
      <c r="AH991" s="156"/>
      <c r="AI991" s="157"/>
      <c r="AJ991" s="105"/>
      <c r="AK991" s="105"/>
      <c r="AL991" s="105"/>
      <c r="AM991" s="105"/>
      <c r="AN991" s="157"/>
      <c r="AO991" s="105"/>
      <c r="AP991" s="105"/>
      <c r="AQ991" s="105"/>
      <c r="AR991" s="105"/>
      <c r="AS991" s="105"/>
      <c r="AT991" s="105"/>
      <c r="AU991" s="105"/>
      <c r="AV991" s="105"/>
      <c r="AW991" s="105"/>
      <c r="AX991" s="105"/>
      <c r="AY991" s="105"/>
      <c r="AZ991" s="105"/>
      <c r="BA991" s="105"/>
      <c r="BB991" s="105"/>
      <c r="BC991" s="105"/>
      <c r="BD991" s="105"/>
      <c r="BE991" s="105"/>
      <c r="BF991" s="105"/>
      <c r="BG991" s="105"/>
      <c r="BH991" s="105"/>
      <c r="BI991" s="105"/>
      <c r="BJ991" s="105"/>
      <c r="BK991" s="105"/>
      <c r="BL991" s="105"/>
      <c r="BM991" s="105"/>
      <c r="BN991" s="105"/>
      <c r="BO991" s="105"/>
      <c r="BP991" s="105"/>
      <c r="BQ991" s="105"/>
      <c r="BR991" s="105"/>
      <c r="BS991" s="105"/>
      <c r="BT991" s="105"/>
      <c r="BU991" s="105"/>
      <c r="BV991" s="105"/>
      <c r="BW991" s="105"/>
      <c r="BX991" s="105"/>
      <c r="BY991" s="105"/>
      <c r="BZ991" s="105"/>
      <c r="CA991" s="158"/>
      <c r="CB991" s="158"/>
      <c r="CC991" s="158"/>
      <c r="CD991" s="158"/>
      <c r="CE991" s="158"/>
      <c r="CF991" s="105"/>
      <c r="CG991" s="156"/>
      <c r="CH991" s="156"/>
      <c r="CI991" s="156"/>
      <c r="CJ991" s="156"/>
      <c r="CK991" s="105"/>
      <c r="CL991" s="156"/>
      <c r="CM991" s="156"/>
      <c r="CN991" s="105"/>
    </row>
    <row r="992" ht="9.0" customHeight="1">
      <c r="A992" s="152">
        <f t="shared" si="22"/>
        <v>1</v>
      </c>
      <c r="B992" s="93"/>
      <c r="C992" s="99"/>
      <c r="D992" s="159"/>
      <c r="E992" s="160"/>
      <c r="F992" s="155"/>
      <c r="G992" s="105"/>
      <c r="H992" s="105"/>
      <c r="I992" s="156"/>
      <c r="J992" s="156"/>
      <c r="K992" s="156"/>
      <c r="L992" s="156"/>
      <c r="M992" s="156"/>
      <c r="N992" s="156"/>
      <c r="O992" s="156"/>
      <c r="P992" s="156"/>
      <c r="Q992" s="156"/>
      <c r="R992" s="156"/>
      <c r="S992" s="156"/>
      <c r="T992" s="156"/>
      <c r="U992" s="157"/>
      <c r="V992" s="105"/>
      <c r="W992" s="156"/>
      <c r="X992" s="156"/>
      <c r="Y992" s="156"/>
      <c r="Z992" s="156"/>
      <c r="AA992" s="156"/>
      <c r="AB992" s="156"/>
      <c r="AC992" s="156"/>
      <c r="AD992" s="156"/>
      <c r="AE992" s="156"/>
      <c r="AF992" s="156"/>
      <c r="AG992" s="156"/>
      <c r="AH992" s="156"/>
      <c r="AI992" s="157"/>
      <c r="AJ992" s="105"/>
      <c r="AK992" s="105"/>
      <c r="AL992" s="105"/>
      <c r="AM992" s="105"/>
      <c r="AN992" s="157"/>
      <c r="AO992" s="105"/>
      <c r="AP992" s="105"/>
      <c r="AQ992" s="105"/>
      <c r="AR992" s="105"/>
      <c r="AS992" s="105"/>
      <c r="AT992" s="105"/>
      <c r="AU992" s="105"/>
      <c r="AV992" s="105"/>
      <c r="AW992" s="105"/>
      <c r="AX992" s="105"/>
      <c r="AY992" s="105"/>
      <c r="AZ992" s="105"/>
      <c r="BA992" s="105"/>
      <c r="BB992" s="105"/>
      <c r="BC992" s="105"/>
      <c r="BD992" s="105"/>
      <c r="BE992" s="105"/>
      <c r="BF992" s="105"/>
      <c r="BG992" s="105"/>
      <c r="BH992" s="105"/>
      <c r="BI992" s="105"/>
      <c r="BJ992" s="105"/>
      <c r="BK992" s="105"/>
      <c r="BL992" s="105"/>
      <c r="BM992" s="105"/>
      <c r="BN992" s="105"/>
      <c r="BO992" s="105"/>
      <c r="BP992" s="105"/>
      <c r="BQ992" s="105"/>
      <c r="BR992" s="105"/>
      <c r="BS992" s="105"/>
      <c r="BT992" s="105"/>
      <c r="BU992" s="105"/>
      <c r="BV992" s="105"/>
      <c r="BW992" s="105"/>
      <c r="BX992" s="105"/>
      <c r="BY992" s="105"/>
      <c r="BZ992" s="105"/>
      <c r="CA992" s="158"/>
      <c r="CB992" s="158"/>
      <c r="CC992" s="105" t="str">
        <f>IF($C992="","",AI992*$F$2)</f>
        <v/>
      </c>
      <c r="CD992" s="105" t="str">
        <f>IF($C992="","",U993*$F$2)</f>
        <v/>
      </c>
      <c r="CE992" s="158"/>
      <c r="CF992" s="105"/>
      <c r="CG992" s="156"/>
      <c r="CH992" s="156"/>
      <c r="CI992" s="156"/>
      <c r="CJ992" s="156"/>
      <c r="CK992" s="105"/>
      <c r="CL992" s="156"/>
      <c r="CM992" s="156"/>
      <c r="CN992" s="105"/>
    </row>
    <row r="993" ht="9.0" customHeight="1">
      <c r="A993" s="152">
        <f t="shared" si="22"/>
        <v>1</v>
      </c>
      <c r="B993" s="93"/>
      <c r="C993" s="99"/>
      <c r="D993" s="159"/>
      <c r="E993" s="160"/>
      <c r="F993" s="155"/>
      <c r="G993" s="105"/>
      <c r="H993" s="105"/>
      <c r="I993" s="156"/>
      <c r="J993" s="156"/>
      <c r="K993" s="156"/>
      <c r="L993" s="156"/>
      <c r="M993" s="156"/>
      <c r="N993" s="156"/>
      <c r="O993" s="156"/>
      <c r="P993" s="156"/>
      <c r="Q993" s="156"/>
      <c r="R993" s="156"/>
      <c r="S993" s="156"/>
      <c r="T993" s="156"/>
      <c r="U993" s="157"/>
      <c r="V993" s="105"/>
      <c r="W993" s="156"/>
      <c r="X993" s="156"/>
      <c r="Y993" s="156"/>
      <c r="Z993" s="156"/>
      <c r="AA993" s="156"/>
      <c r="AB993" s="156"/>
      <c r="AC993" s="156"/>
      <c r="AD993" s="156"/>
      <c r="AE993" s="156"/>
      <c r="AF993" s="156"/>
      <c r="AG993" s="156"/>
      <c r="AH993" s="156"/>
      <c r="AI993" s="157"/>
      <c r="AJ993" s="105"/>
      <c r="AK993" s="105"/>
      <c r="AL993" s="105"/>
      <c r="AM993" s="105"/>
      <c r="AN993" s="157"/>
      <c r="AO993" s="105"/>
      <c r="AP993" s="105"/>
      <c r="AQ993" s="105"/>
      <c r="AR993" s="105"/>
      <c r="AS993" s="105"/>
      <c r="AT993" s="105"/>
      <c r="AU993" s="105"/>
      <c r="AV993" s="105"/>
      <c r="AW993" s="105"/>
      <c r="AX993" s="105"/>
      <c r="AY993" s="105"/>
      <c r="AZ993" s="105"/>
      <c r="BA993" s="105"/>
      <c r="BB993" s="105"/>
      <c r="BC993" s="105"/>
      <c r="BD993" s="105"/>
      <c r="BE993" s="105"/>
      <c r="BF993" s="105"/>
      <c r="BG993" s="105"/>
      <c r="BH993" s="105"/>
      <c r="BI993" s="105"/>
      <c r="BJ993" s="105"/>
      <c r="BK993" s="105"/>
      <c r="BL993" s="105"/>
      <c r="BM993" s="105"/>
      <c r="BN993" s="105"/>
      <c r="BO993" s="105"/>
      <c r="BP993" s="105"/>
      <c r="BQ993" s="105"/>
      <c r="BR993" s="105"/>
      <c r="BS993" s="105"/>
      <c r="BT993" s="105"/>
      <c r="BU993" s="105"/>
      <c r="BV993" s="105"/>
      <c r="BW993" s="105"/>
      <c r="BX993" s="105"/>
      <c r="BY993" s="105"/>
      <c r="BZ993" s="105"/>
      <c r="CA993" s="158"/>
      <c r="CB993" s="158"/>
      <c r="CC993" s="158"/>
      <c r="CD993" s="158"/>
      <c r="CE993" s="158"/>
      <c r="CF993" s="105"/>
      <c r="CG993" s="156"/>
      <c r="CH993" s="156"/>
      <c r="CI993" s="156"/>
      <c r="CJ993" s="156"/>
      <c r="CK993" s="105"/>
      <c r="CL993" s="156"/>
      <c r="CM993" s="156"/>
      <c r="CN993" s="105"/>
    </row>
    <row r="994" ht="9.0" customHeight="1">
      <c r="A994" s="152">
        <f t="shared" si="22"/>
        <v>0</v>
      </c>
      <c r="B994" s="93"/>
      <c r="C994" s="99"/>
      <c r="D994" s="159"/>
      <c r="E994" s="160"/>
      <c r="F994" s="155"/>
      <c r="G994" s="105"/>
      <c r="H994" s="105"/>
      <c r="I994" s="156"/>
      <c r="J994" s="156"/>
      <c r="K994" s="156"/>
      <c r="L994" s="156"/>
      <c r="M994" s="156"/>
      <c r="N994" s="156"/>
      <c r="O994" s="156"/>
      <c r="P994" s="156"/>
      <c r="Q994" s="156"/>
      <c r="R994" s="156"/>
      <c r="S994" s="156"/>
      <c r="T994" s="156"/>
      <c r="U994" s="157"/>
      <c r="V994" s="105"/>
      <c r="W994" s="156"/>
      <c r="X994" s="156"/>
      <c r="Y994" s="156"/>
      <c r="Z994" s="156"/>
      <c r="AA994" s="156"/>
      <c r="AB994" s="156"/>
      <c r="AC994" s="156"/>
      <c r="AD994" s="156"/>
      <c r="AE994" s="156"/>
      <c r="AF994" s="156"/>
      <c r="AG994" s="156"/>
      <c r="AH994" s="156"/>
      <c r="AI994" s="157"/>
      <c r="AJ994" s="105"/>
      <c r="AK994" s="105"/>
      <c r="AL994" s="105"/>
      <c r="AM994" s="105"/>
      <c r="AN994" s="157"/>
      <c r="AO994" s="105"/>
      <c r="AP994" s="105"/>
      <c r="AQ994" s="105"/>
      <c r="AR994" s="105"/>
      <c r="AS994" s="105"/>
      <c r="AT994" s="105"/>
      <c r="AU994" s="105"/>
      <c r="AV994" s="105"/>
      <c r="AW994" s="105"/>
      <c r="AX994" s="105"/>
      <c r="AY994" s="105"/>
      <c r="AZ994" s="105"/>
      <c r="BA994" s="105"/>
      <c r="BB994" s="105"/>
      <c r="BC994" s="105"/>
      <c r="BD994" s="105"/>
      <c r="BE994" s="105"/>
      <c r="BF994" s="105"/>
      <c r="BG994" s="105"/>
      <c r="BH994" s="105"/>
      <c r="BI994" s="105"/>
      <c r="BJ994" s="105"/>
      <c r="BK994" s="105"/>
      <c r="BL994" s="105"/>
      <c r="BM994" s="105"/>
      <c r="BN994" s="105"/>
      <c r="BO994" s="105"/>
      <c r="BP994" s="105"/>
      <c r="BQ994" s="105"/>
      <c r="BR994" s="105"/>
      <c r="BS994" s="105"/>
      <c r="BT994" s="105"/>
      <c r="BU994" s="105"/>
      <c r="BV994" s="105"/>
      <c r="BW994" s="105"/>
      <c r="BX994" s="105"/>
      <c r="BY994" s="105"/>
      <c r="BZ994" s="105"/>
      <c r="CA994" s="158"/>
      <c r="CB994" s="158"/>
      <c r="CC994" s="105" t="str">
        <f>IF($C994="","",AI994*$F$2)</f>
        <v/>
      </c>
      <c r="CD994" s="105" t="str">
        <f>IF($C994="","",U995*$F$2)</f>
        <v/>
      </c>
      <c r="CE994" s="158"/>
      <c r="CF994" s="105"/>
      <c r="CG994" s="156"/>
      <c r="CH994" s="156"/>
      <c r="CI994" s="156"/>
      <c r="CJ994" s="156"/>
      <c r="CK994" s="105"/>
      <c r="CL994" s="156"/>
      <c r="CM994" s="156"/>
      <c r="CN994" s="105"/>
    </row>
    <row r="995" ht="9.0" customHeight="1">
      <c r="A995" s="152">
        <f t="shared" si="22"/>
        <v>0</v>
      </c>
      <c r="B995" s="93"/>
      <c r="C995" s="99"/>
      <c r="D995" s="159"/>
      <c r="E995" s="160"/>
      <c r="F995" s="155"/>
      <c r="G995" s="105"/>
      <c r="H995" s="105"/>
      <c r="I995" s="156"/>
      <c r="J995" s="156"/>
      <c r="K995" s="156"/>
      <c r="L995" s="156"/>
      <c r="M995" s="156"/>
      <c r="N995" s="156"/>
      <c r="O995" s="156"/>
      <c r="P995" s="156"/>
      <c r="Q995" s="156"/>
      <c r="R995" s="156"/>
      <c r="S995" s="156"/>
      <c r="T995" s="156"/>
      <c r="U995" s="157"/>
      <c r="V995" s="105"/>
      <c r="W995" s="156"/>
      <c r="X995" s="156"/>
      <c r="Y995" s="156"/>
      <c r="Z995" s="156"/>
      <c r="AA995" s="156"/>
      <c r="AB995" s="156"/>
      <c r="AC995" s="156"/>
      <c r="AD995" s="156"/>
      <c r="AE995" s="156"/>
      <c r="AF995" s="156"/>
      <c r="AG995" s="156"/>
      <c r="AH995" s="156"/>
      <c r="AI995" s="157"/>
      <c r="AJ995" s="105"/>
      <c r="AK995" s="105"/>
      <c r="AL995" s="105"/>
      <c r="AM995" s="105"/>
      <c r="AN995" s="157"/>
      <c r="AO995" s="105"/>
      <c r="AP995" s="105"/>
      <c r="AQ995" s="105"/>
      <c r="AR995" s="105"/>
      <c r="AS995" s="105"/>
      <c r="AT995" s="105"/>
      <c r="AU995" s="105"/>
      <c r="AV995" s="105"/>
      <c r="AW995" s="105"/>
      <c r="AX995" s="105"/>
      <c r="AY995" s="105"/>
      <c r="AZ995" s="105"/>
      <c r="BA995" s="105"/>
      <c r="BB995" s="105"/>
      <c r="BC995" s="105"/>
      <c r="BD995" s="105"/>
      <c r="BE995" s="105"/>
      <c r="BF995" s="105"/>
      <c r="BG995" s="105"/>
      <c r="BH995" s="105"/>
      <c r="BI995" s="105"/>
      <c r="BJ995" s="105"/>
      <c r="BK995" s="105"/>
      <c r="BL995" s="105"/>
      <c r="BM995" s="105"/>
      <c r="BN995" s="105"/>
      <c r="BO995" s="105"/>
      <c r="BP995" s="105"/>
      <c r="BQ995" s="105"/>
      <c r="BR995" s="105"/>
      <c r="BS995" s="105"/>
      <c r="BT995" s="105"/>
      <c r="BU995" s="105"/>
      <c r="BV995" s="105"/>
      <c r="BW995" s="105"/>
      <c r="BX995" s="105"/>
      <c r="BY995" s="105"/>
      <c r="BZ995" s="105"/>
      <c r="CA995" s="158"/>
      <c r="CB995" s="158"/>
      <c r="CC995" s="158"/>
      <c r="CD995" s="158"/>
      <c r="CE995" s="158"/>
      <c r="CF995" s="105"/>
      <c r="CG995" s="156"/>
      <c r="CH995" s="156"/>
      <c r="CI995" s="156"/>
      <c r="CJ995" s="156"/>
      <c r="CK995" s="105"/>
      <c r="CL995" s="156"/>
      <c r="CM995" s="156"/>
      <c r="CN995" s="105"/>
    </row>
    <row r="996" ht="9.0" customHeight="1">
      <c r="A996" s="152">
        <f t="shared" si="22"/>
        <v>1</v>
      </c>
      <c r="B996" s="93"/>
      <c r="C996" s="99"/>
      <c r="D996" s="159"/>
      <c r="E996" s="160"/>
      <c r="F996" s="155"/>
      <c r="G996" s="105"/>
      <c r="H996" s="105"/>
      <c r="I996" s="156"/>
      <c r="J996" s="156"/>
      <c r="K996" s="156"/>
      <c r="L996" s="156"/>
      <c r="M996" s="156"/>
      <c r="N996" s="156"/>
      <c r="O996" s="156"/>
      <c r="P996" s="156"/>
      <c r="Q996" s="156"/>
      <c r="R996" s="156"/>
      <c r="S996" s="156"/>
      <c r="T996" s="156"/>
      <c r="U996" s="157"/>
      <c r="V996" s="105"/>
      <c r="W996" s="156"/>
      <c r="X996" s="156"/>
      <c r="Y996" s="156"/>
      <c r="Z996" s="156"/>
      <c r="AA996" s="156"/>
      <c r="AB996" s="156"/>
      <c r="AC996" s="156"/>
      <c r="AD996" s="156"/>
      <c r="AE996" s="156"/>
      <c r="AF996" s="156"/>
      <c r="AG996" s="156"/>
      <c r="AH996" s="156"/>
      <c r="AI996" s="157"/>
      <c r="AJ996" s="105"/>
      <c r="AK996" s="105"/>
      <c r="AL996" s="105"/>
      <c r="AM996" s="105"/>
      <c r="AN996" s="157"/>
      <c r="AO996" s="105"/>
      <c r="AP996" s="105"/>
      <c r="AQ996" s="105"/>
      <c r="AR996" s="105"/>
      <c r="AS996" s="105"/>
      <c r="AT996" s="105"/>
      <c r="AU996" s="105"/>
      <c r="AV996" s="105"/>
      <c r="AW996" s="105"/>
      <c r="AX996" s="105"/>
      <c r="AY996" s="105"/>
      <c r="AZ996" s="105"/>
      <c r="BA996" s="105"/>
      <c r="BB996" s="105"/>
      <c r="BC996" s="105"/>
      <c r="BD996" s="105"/>
      <c r="BE996" s="105"/>
      <c r="BF996" s="105"/>
      <c r="BG996" s="105"/>
      <c r="BH996" s="105"/>
      <c r="BI996" s="105"/>
      <c r="BJ996" s="105"/>
      <c r="BK996" s="105"/>
      <c r="BL996" s="105"/>
      <c r="BM996" s="105"/>
      <c r="BN996" s="105"/>
      <c r="BO996" s="105"/>
      <c r="BP996" s="105"/>
      <c r="BQ996" s="105"/>
      <c r="BR996" s="105"/>
      <c r="BS996" s="105"/>
      <c r="BT996" s="105"/>
      <c r="BU996" s="105"/>
      <c r="BV996" s="105"/>
      <c r="BW996" s="105"/>
      <c r="BX996" s="105"/>
      <c r="BY996" s="105"/>
      <c r="BZ996" s="105"/>
      <c r="CA996" s="158"/>
      <c r="CB996" s="158"/>
      <c r="CC996" s="105" t="str">
        <f>IF($C996="","",AI996*$F$2)</f>
        <v/>
      </c>
      <c r="CD996" s="105" t="str">
        <f>IF($C996="","",U997*$F$2)</f>
        <v/>
      </c>
      <c r="CE996" s="158"/>
      <c r="CF996" s="105"/>
      <c r="CG996" s="156"/>
      <c r="CH996" s="156"/>
      <c r="CI996" s="156"/>
      <c r="CJ996" s="156"/>
      <c r="CK996" s="105"/>
      <c r="CL996" s="156"/>
      <c r="CM996" s="156"/>
      <c r="CN996" s="105"/>
    </row>
    <row r="997" ht="9.0" customHeight="1">
      <c r="A997" s="152">
        <f t="shared" si="22"/>
        <v>1</v>
      </c>
      <c r="B997" s="93"/>
      <c r="C997" s="99"/>
      <c r="D997" s="159"/>
      <c r="E997" s="160"/>
      <c r="F997" s="155"/>
      <c r="G997" s="105"/>
      <c r="H997" s="105"/>
      <c r="I997" s="156"/>
      <c r="J997" s="156"/>
      <c r="K997" s="156"/>
      <c r="L997" s="156"/>
      <c r="M997" s="156"/>
      <c r="N997" s="156"/>
      <c r="O997" s="156"/>
      <c r="P997" s="156"/>
      <c r="Q997" s="156"/>
      <c r="R997" s="156"/>
      <c r="S997" s="156"/>
      <c r="T997" s="156"/>
      <c r="U997" s="157"/>
      <c r="V997" s="105"/>
      <c r="W997" s="156"/>
      <c r="X997" s="156"/>
      <c r="Y997" s="156"/>
      <c r="Z997" s="156"/>
      <c r="AA997" s="156"/>
      <c r="AB997" s="156"/>
      <c r="AC997" s="156"/>
      <c r="AD997" s="156"/>
      <c r="AE997" s="156"/>
      <c r="AF997" s="156"/>
      <c r="AG997" s="156"/>
      <c r="AH997" s="156"/>
      <c r="AI997" s="157"/>
      <c r="AJ997" s="105"/>
      <c r="AK997" s="105"/>
      <c r="AL997" s="105"/>
      <c r="AM997" s="105"/>
      <c r="AN997" s="157"/>
      <c r="AO997" s="105"/>
      <c r="AP997" s="105"/>
      <c r="AQ997" s="105"/>
      <c r="AR997" s="105"/>
      <c r="AS997" s="105"/>
      <c r="AT997" s="105"/>
      <c r="AU997" s="105"/>
      <c r="AV997" s="105"/>
      <c r="AW997" s="105"/>
      <c r="AX997" s="105"/>
      <c r="AY997" s="105"/>
      <c r="AZ997" s="105"/>
      <c r="BA997" s="105"/>
      <c r="BB997" s="105"/>
      <c r="BC997" s="105"/>
      <c r="BD997" s="105"/>
      <c r="BE997" s="105"/>
      <c r="BF997" s="105"/>
      <c r="BG997" s="105"/>
      <c r="BH997" s="105"/>
      <c r="BI997" s="105"/>
      <c r="BJ997" s="105"/>
      <c r="BK997" s="105"/>
      <c r="BL997" s="105"/>
      <c r="BM997" s="105"/>
      <c r="BN997" s="105"/>
      <c r="BO997" s="105"/>
      <c r="BP997" s="105"/>
      <c r="BQ997" s="105"/>
      <c r="BR997" s="105"/>
      <c r="BS997" s="105"/>
      <c r="BT997" s="105"/>
      <c r="BU997" s="105"/>
      <c r="BV997" s="105"/>
      <c r="BW997" s="105"/>
      <c r="BX997" s="105"/>
      <c r="BY997" s="105"/>
      <c r="BZ997" s="105"/>
      <c r="CA997" s="158"/>
      <c r="CB997" s="158"/>
      <c r="CC997" s="158"/>
      <c r="CD997" s="158"/>
      <c r="CE997" s="158"/>
      <c r="CF997" s="105"/>
      <c r="CG997" s="156"/>
      <c r="CH997" s="156"/>
      <c r="CI997" s="156"/>
      <c r="CJ997" s="156"/>
      <c r="CK997" s="105"/>
      <c r="CL997" s="156"/>
      <c r="CM997" s="156"/>
      <c r="CN997" s="105"/>
    </row>
    <row r="998" ht="9.0" customHeight="1">
      <c r="A998" s="152">
        <f t="shared" si="22"/>
        <v>0</v>
      </c>
      <c r="B998" s="93"/>
      <c r="C998" s="99"/>
      <c r="D998" s="159"/>
      <c r="E998" s="160"/>
      <c r="F998" s="155"/>
      <c r="G998" s="105"/>
      <c r="H998" s="105"/>
      <c r="I998" s="156"/>
      <c r="J998" s="156"/>
      <c r="K998" s="156"/>
      <c r="L998" s="156"/>
      <c r="M998" s="156"/>
      <c r="N998" s="156"/>
      <c r="O998" s="156"/>
      <c r="P998" s="156"/>
      <c r="Q998" s="156"/>
      <c r="R998" s="156"/>
      <c r="S998" s="156"/>
      <c r="T998" s="156"/>
      <c r="U998" s="157"/>
      <c r="V998" s="105"/>
      <c r="W998" s="156"/>
      <c r="X998" s="156"/>
      <c r="Y998" s="156"/>
      <c r="Z998" s="156"/>
      <c r="AA998" s="156"/>
      <c r="AB998" s="156"/>
      <c r="AC998" s="156"/>
      <c r="AD998" s="156"/>
      <c r="AE998" s="156"/>
      <c r="AF998" s="156"/>
      <c r="AG998" s="156"/>
      <c r="AH998" s="156"/>
      <c r="AI998" s="157"/>
      <c r="AJ998" s="105"/>
      <c r="AK998" s="105"/>
      <c r="AL998" s="105"/>
      <c r="AM998" s="105"/>
      <c r="AN998" s="157"/>
      <c r="AO998" s="105"/>
      <c r="AP998" s="105"/>
      <c r="AQ998" s="105"/>
      <c r="AR998" s="105"/>
      <c r="AS998" s="105"/>
      <c r="AT998" s="105"/>
      <c r="AU998" s="105"/>
      <c r="AV998" s="105"/>
      <c r="AW998" s="105"/>
      <c r="AX998" s="105"/>
      <c r="AY998" s="105"/>
      <c r="AZ998" s="105"/>
      <c r="BA998" s="105"/>
      <c r="BB998" s="105"/>
      <c r="BC998" s="105"/>
      <c r="BD998" s="105"/>
      <c r="BE998" s="105"/>
      <c r="BF998" s="105"/>
      <c r="BG998" s="105"/>
      <c r="BH998" s="105"/>
      <c r="BI998" s="105"/>
      <c r="BJ998" s="105"/>
      <c r="BK998" s="105"/>
      <c r="BL998" s="105"/>
      <c r="BM998" s="105"/>
      <c r="BN998" s="105"/>
      <c r="BO998" s="105"/>
      <c r="BP998" s="105"/>
      <c r="BQ998" s="105"/>
      <c r="BR998" s="105"/>
      <c r="BS998" s="105"/>
      <c r="BT998" s="105"/>
      <c r="BU998" s="105"/>
      <c r="BV998" s="105"/>
      <c r="BW998" s="105"/>
      <c r="BX998" s="105"/>
      <c r="BY998" s="105"/>
      <c r="BZ998" s="105"/>
      <c r="CA998" s="158"/>
      <c r="CB998" s="158"/>
      <c r="CC998" s="105" t="str">
        <f>IF($C998="","",AI998*$F$2)</f>
        <v/>
      </c>
      <c r="CD998" s="105" t="str">
        <f>IF($C998="","",U999*$F$2)</f>
        <v/>
      </c>
      <c r="CE998" s="158"/>
      <c r="CF998" s="105"/>
      <c r="CG998" s="156"/>
      <c r="CH998" s="156"/>
      <c r="CI998" s="156"/>
      <c r="CJ998" s="156"/>
      <c r="CK998" s="105"/>
      <c r="CL998" s="156"/>
      <c r="CM998" s="156"/>
      <c r="CN998" s="105"/>
    </row>
    <row r="999" ht="9.0" customHeight="1">
      <c r="A999" s="152">
        <f t="shared" si="22"/>
        <v>0</v>
      </c>
      <c r="B999" s="93"/>
      <c r="C999" s="99"/>
      <c r="D999" s="159"/>
      <c r="E999" s="160"/>
      <c r="F999" s="155"/>
      <c r="G999" s="105"/>
      <c r="H999" s="105"/>
      <c r="I999" s="156"/>
      <c r="J999" s="156"/>
      <c r="K999" s="156"/>
      <c r="L999" s="156"/>
      <c r="M999" s="156"/>
      <c r="N999" s="156"/>
      <c r="O999" s="156"/>
      <c r="P999" s="156"/>
      <c r="Q999" s="156"/>
      <c r="R999" s="156"/>
      <c r="S999" s="156"/>
      <c r="T999" s="156"/>
      <c r="U999" s="157"/>
      <c r="V999" s="105"/>
      <c r="W999" s="156"/>
      <c r="X999" s="156"/>
      <c r="Y999" s="156"/>
      <c r="Z999" s="156"/>
      <c r="AA999" s="156"/>
      <c r="AB999" s="156"/>
      <c r="AC999" s="156"/>
      <c r="AD999" s="156"/>
      <c r="AE999" s="156"/>
      <c r="AF999" s="156"/>
      <c r="AG999" s="156"/>
      <c r="AH999" s="156"/>
      <c r="AI999" s="157"/>
      <c r="AJ999" s="105"/>
      <c r="AK999" s="105"/>
      <c r="AL999" s="105"/>
      <c r="AM999" s="105"/>
      <c r="AN999" s="157"/>
      <c r="AO999" s="105"/>
      <c r="AP999" s="105"/>
      <c r="AQ999" s="105"/>
      <c r="AR999" s="105"/>
      <c r="AS999" s="105"/>
      <c r="AT999" s="105"/>
      <c r="AU999" s="105"/>
      <c r="AV999" s="105"/>
      <c r="AW999" s="105"/>
      <c r="AX999" s="105"/>
      <c r="AY999" s="105"/>
      <c r="AZ999" s="105"/>
      <c r="BA999" s="105"/>
      <c r="BB999" s="105"/>
      <c r="BC999" s="105"/>
      <c r="BD999" s="105"/>
      <c r="BE999" s="105"/>
      <c r="BF999" s="105"/>
      <c r="BG999" s="105"/>
      <c r="BH999" s="105"/>
      <c r="BI999" s="105"/>
      <c r="BJ999" s="105"/>
      <c r="BK999" s="105"/>
      <c r="BL999" s="105"/>
      <c r="BM999" s="105"/>
      <c r="BN999" s="105"/>
      <c r="BO999" s="105"/>
      <c r="BP999" s="105"/>
      <c r="BQ999" s="105"/>
      <c r="BR999" s="105"/>
      <c r="BS999" s="105"/>
      <c r="BT999" s="105"/>
      <c r="BU999" s="105"/>
      <c r="BV999" s="105"/>
      <c r="BW999" s="105"/>
      <c r="BX999" s="105"/>
      <c r="BY999" s="105"/>
      <c r="BZ999" s="105"/>
      <c r="CA999" s="158"/>
      <c r="CB999" s="158"/>
      <c r="CC999" s="158"/>
      <c r="CD999" s="158"/>
      <c r="CE999" s="158"/>
      <c r="CF999" s="105"/>
      <c r="CG999" s="156"/>
      <c r="CH999" s="156"/>
      <c r="CI999" s="156"/>
      <c r="CJ999" s="156"/>
      <c r="CK999" s="105"/>
      <c r="CL999" s="156"/>
      <c r="CM999" s="156"/>
      <c r="CN999" s="105"/>
    </row>
  </sheetData>
  <mergeCells count="4">
    <mergeCell ref="F1:G1"/>
    <mergeCell ref="F2:G2"/>
    <mergeCell ref="CE3:CF3"/>
    <mergeCell ref="CJ3:CK3"/>
  </mergeCells>
  <conditionalFormatting sqref="B4:C999">
    <cfRule type="expression" dxfId="5" priority="1">
      <formula>IF($A4=1,1,0)=1</formula>
    </cfRule>
  </conditionalFormatting>
  <conditionalFormatting sqref="E4:E999">
    <cfRule type="expression" dxfId="11" priority="2">
      <formula>IF($A4=1,1,0)=1</formula>
    </cfRule>
  </conditionalFormatting>
  <conditionalFormatting sqref="B4:B999 D4:D999">
    <cfRule type="expression" dxfId="8" priority="3">
      <formula>IF($A4=1,1,0)=1</formula>
    </cfRule>
  </conditionalFormatting>
  <dataValidations>
    <dataValidation type="list" allowBlank="1" showErrorMessage="1" sqref="B4:B999">
      <formula1>'Final Sites'!$A$4:$A$40</formula1>
    </dataValidation>
    <dataValidation type="list" allowBlank="1" sqref="C4:C999">
      <formula1>Entries!$J$2:$J999</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12.17"/>
    <col customWidth="1" min="2" max="2" width="37.17"/>
    <col customWidth="1" min="3" max="3" width="7.33"/>
    <col customWidth="1" min="4" max="4" width="80.17"/>
    <col customWidth="1" min="5" max="5" width="107.83"/>
    <col customWidth="1" hidden="1" min="6" max="6" width="24.5"/>
    <col customWidth="1" hidden="1" min="7" max="14" width="4.5"/>
    <col customWidth="1" hidden="1" min="15" max="31" width="10.17"/>
    <col customWidth="1" hidden="1" min="32" max="32" width="8.17"/>
    <col customWidth="1" hidden="1" min="33" max="34" width="10.17"/>
    <col customWidth="1" hidden="1" min="35" max="35" width="8.0"/>
    <col customWidth="1" hidden="1" min="36" max="36" width="10.17"/>
    <col customWidth="1" hidden="1" min="37" max="38" width="13.33"/>
    <col customWidth="1" hidden="1" min="39" max="39" width="9.83"/>
    <col customWidth="1" hidden="1" min="40" max="48" width="3.33"/>
    <col customWidth="1" hidden="1" min="49" max="49" width="4.67"/>
    <col customWidth="1" hidden="1" min="50" max="50" width="4.5"/>
    <col customWidth="1" hidden="1" min="51" max="51" width="4.67"/>
    <col customWidth="1" hidden="1" min="52" max="52" width="8.5"/>
    <col customWidth="1" hidden="1" min="53" max="53" width="9.0"/>
    <col customWidth="1" hidden="1" min="54" max="54" width="13.33"/>
    <col customWidth="1" hidden="1" min="55" max="55" width="9.83"/>
    <col customWidth="1" hidden="1" min="56" max="64" width="3.33"/>
    <col customWidth="1" hidden="1" min="65" max="65" width="4.67"/>
    <col customWidth="1" hidden="1" min="66" max="66" width="4.5"/>
    <col customWidth="1" hidden="1" min="67" max="67" width="4.67"/>
    <col customWidth="1" hidden="1" min="68" max="68" width="8.5"/>
    <col customWidth="1" hidden="1" min="69" max="69" width="23.83"/>
    <col customWidth="1" hidden="1" min="70" max="70" width="7.33"/>
    <col customWidth="1" hidden="1" min="71" max="71" width="23.83"/>
    <col customWidth="1" hidden="1" min="72" max="74" width="7.33"/>
  </cols>
  <sheetData>
    <row r="1" ht="9.0" customHeight="1">
      <c r="A1" s="161" t="s">
        <v>1249</v>
      </c>
      <c r="B1" s="161" t="s">
        <v>1330</v>
      </c>
      <c r="C1" s="162" t="s">
        <v>805</v>
      </c>
      <c r="D1" s="163" t="s">
        <v>1331</v>
      </c>
      <c r="E1" s="164" t="s">
        <v>1332</v>
      </c>
      <c r="F1" s="165" t="s">
        <v>1333</v>
      </c>
      <c r="G1" s="166"/>
      <c r="H1" s="166"/>
      <c r="I1" s="166"/>
      <c r="J1" s="166"/>
      <c r="K1" s="166"/>
      <c r="L1" s="166"/>
      <c r="M1" s="166"/>
      <c r="N1" s="166"/>
      <c r="O1" s="166"/>
      <c r="P1" s="166"/>
      <c r="Q1" s="166"/>
      <c r="R1" s="166"/>
      <c r="S1" s="166"/>
      <c r="T1" s="166"/>
      <c r="U1" s="166"/>
      <c r="V1" s="166"/>
      <c r="W1" s="166"/>
      <c r="X1" s="166"/>
      <c r="Y1" s="166"/>
      <c r="Z1" s="166"/>
      <c r="AA1" s="166"/>
      <c r="AB1" s="167" t="s">
        <v>1334</v>
      </c>
      <c r="AC1" s="5"/>
      <c r="AD1" s="5"/>
      <c r="AE1" s="5"/>
      <c r="AF1" s="168"/>
      <c r="AG1" s="166"/>
      <c r="AH1" s="166"/>
      <c r="AI1" s="165"/>
      <c r="AJ1" s="169" t="s">
        <v>111</v>
      </c>
      <c r="AK1" s="169" t="s">
        <v>111</v>
      </c>
      <c r="AL1" s="103" t="s">
        <v>1252</v>
      </c>
      <c r="AM1" s="103" t="s">
        <v>1253</v>
      </c>
      <c r="AN1" s="103">
        <v>1.0</v>
      </c>
      <c r="AO1" s="103">
        <v>2.0</v>
      </c>
      <c r="AP1" s="103">
        <v>3.0</v>
      </c>
      <c r="AQ1" s="103">
        <v>4.0</v>
      </c>
      <c r="AR1" s="103">
        <v>5.0</v>
      </c>
      <c r="AS1" s="103">
        <v>6.0</v>
      </c>
      <c r="AT1" s="103">
        <v>7.0</v>
      </c>
      <c r="AU1" s="103">
        <v>8.0</v>
      </c>
      <c r="AV1" s="103">
        <v>9.0</v>
      </c>
      <c r="AW1" s="103">
        <v>10.0</v>
      </c>
      <c r="AX1" s="103">
        <v>11.0</v>
      </c>
      <c r="AY1" s="103">
        <v>12.0</v>
      </c>
      <c r="AZ1" s="103" t="s">
        <v>1254</v>
      </c>
      <c r="BA1" s="169" t="s">
        <v>111</v>
      </c>
      <c r="BB1" s="103" t="s">
        <v>1252</v>
      </c>
      <c r="BC1" s="103" t="s">
        <v>1253</v>
      </c>
      <c r="BD1" s="103">
        <v>1.0</v>
      </c>
      <c r="BE1" s="103">
        <v>2.0</v>
      </c>
      <c r="BF1" s="103">
        <v>3.0</v>
      </c>
      <c r="BG1" s="103">
        <v>4.0</v>
      </c>
      <c r="BH1" s="103">
        <v>5.0</v>
      </c>
      <c r="BI1" s="103">
        <v>6.0</v>
      </c>
      <c r="BJ1" s="103">
        <v>7.0</v>
      </c>
      <c r="BK1" s="103">
        <v>8.0</v>
      </c>
      <c r="BL1" s="103">
        <v>9.0</v>
      </c>
      <c r="BM1" s="103">
        <v>10.0</v>
      </c>
      <c r="BN1" s="103">
        <v>11.0</v>
      </c>
      <c r="BO1" s="103">
        <v>12.0</v>
      </c>
      <c r="BP1" s="103" t="s">
        <v>1254</v>
      </c>
      <c r="BQ1" s="170"/>
      <c r="BR1" s="103"/>
      <c r="BS1" s="103"/>
      <c r="BT1" s="104"/>
      <c r="BU1" s="171"/>
      <c r="BV1" s="171"/>
    </row>
    <row r="2" ht="9.0" customHeight="1">
      <c r="A2" s="172" t="s">
        <v>919</v>
      </c>
      <c r="B2" s="173" t="s">
        <v>1335</v>
      </c>
      <c r="C2" s="174" t="s">
        <v>1336</v>
      </c>
      <c r="D2" s="175" t="str">
        <f t="shared" ref="D2:D13" si="3">IFERROR(CONCATENATE(BQ2,REPT(" ",26-LEN(BQ2)),BR2," ",AZ2,"–",BP2," ",BS2,REPT(" ",26-LEN(BS2)),BT2),"")</f>
        <v>Edmonton United           VLD 2–3 Sonoma Center Panthers    COM</v>
      </c>
      <c r="E2" s="176" t="str">
        <f>IFERROR(REPT(" ",LEN(E3)-26)&amp;VLOOKUP(1,Z3:AG6,8,0)&amp;"    "&amp;VLOOKUP(2,Z3:AG6,8,0)&amp;"    "&amp;VLOOKUP(3,Z3:AG6,8,0)&amp;"    "&amp;VLOOKUP(4,Z3:AG6,8,0),"")</f>
        <v>                                                                 SCP    FVI    EDM    YUB</v>
      </c>
      <c r="F2" s="83" t="s">
        <v>1330</v>
      </c>
      <c r="G2" s="83"/>
      <c r="H2" s="83" t="s">
        <v>1212</v>
      </c>
      <c r="I2" s="83" t="s">
        <v>1213</v>
      </c>
      <c r="J2" s="83" t="s">
        <v>1337</v>
      </c>
      <c r="K2" s="83" t="s">
        <v>1338</v>
      </c>
      <c r="L2" s="83" t="s">
        <v>1339</v>
      </c>
      <c r="M2" s="83" t="s">
        <v>81</v>
      </c>
      <c r="N2" s="83" t="s">
        <v>1340</v>
      </c>
      <c r="O2" s="83" t="s">
        <v>1341</v>
      </c>
      <c r="P2" s="83" t="s">
        <v>69</v>
      </c>
      <c r="Q2" s="83" t="s">
        <v>72</v>
      </c>
      <c r="R2" s="83" t="s">
        <v>75</v>
      </c>
      <c r="S2" s="83" t="s">
        <v>78</v>
      </c>
      <c r="T2" s="83" t="s">
        <v>81</v>
      </c>
      <c r="U2" s="83" t="s">
        <v>84</v>
      </c>
      <c r="V2" s="83" t="s">
        <v>87</v>
      </c>
      <c r="W2" s="83" t="s">
        <v>90</v>
      </c>
      <c r="X2" s="83" t="s">
        <v>93</v>
      </c>
      <c r="Y2" s="83" t="s">
        <v>96</v>
      </c>
      <c r="Z2" s="83" t="s">
        <v>1342</v>
      </c>
      <c r="AA2" s="83" t="s">
        <v>1201</v>
      </c>
      <c r="AC2" s="177">
        <v>1.0</v>
      </c>
      <c r="AD2" s="177">
        <v>2.0</v>
      </c>
      <c r="AE2" s="177">
        <v>3.0</v>
      </c>
      <c r="AF2" s="177">
        <v>4.0</v>
      </c>
      <c r="AJ2" s="155">
        <f t="array" ref="AJ2">IFERROR(IF($B2="","",INDEX(Entries!$J$2:$K156,MATCH(1,($B2=Entries!$J$2:$J156)*(Entries!$C$2:$C156=$A2),0),2)),"")</f>
        <v>91.379</v>
      </c>
      <c r="AK2" s="106">
        <f>AJ3</f>
        <v>68.53425</v>
      </c>
      <c r="AL2" s="106">
        <f>AJ4</f>
        <v>88.287</v>
      </c>
      <c r="AM2" s="106">
        <f t="shared" ref="AM2:AM13" si="4">IF(OR(AK2="",AL2=""),"",(0.1+(0.07-0.07*IF(AK2+AL2=0,1,MIN(AK2:AL2)/MAX(AK2:AL2)))*SIGN(AK2-AL2))*4/3)</f>
        <v>0.1124515501</v>
      </c>
      <c r="AN2" s="156">
        <f t="shared" ref="AN2:AY2" si="1">IF($AM2="","",IF(RAND()&lt;$AM2,1,0))</f>
        <v>1</v>
      </c>
      <c r="AO2" s="156">
        <f t="shared" si="1"/>
        <v>0</v>
      </c>
      <c r="AP2" s="156">
        <f t="shared" si="1"/>
        <v>1</v>
      </c>
      <c r="AQ2" s="156">
        <f t="shared" si="1"/>
        <v>0</v>
      </c>
      <c r="AR2" s="156">
        <f t="shared" si="1"/>
        <v>0</v>
      </c>
      <c r="AS2" s="156">
        <f t="shared" si="1"/>
        <v>0</v>
      </c>
      <c r="AT2" s="156">
        <f t="shared" si="1"/>
        <v>0</v>
      </c>
      <c r="AU2" s="156">
        <f t="shared" si="1"/>
        <v>0</v>
      </c>
      <c r="AV2" s="156">
        <f t="shared" si="1"/>
        <v>0</v>
      </c>
      <c r="AW2" s="156">
        <f t="shared" si="1"/>
        <v>0</v>
      </c>
      <c r="AX2" s="156">
        <f t="shared" si="1"/>
        <v>0</v>
      </c>
      <c r="AY2" s="156">
        <f t="shared" si="1"/>
        <v>0</v>
      </c>
      <c r="AZ2" s="157">
        <f t="shared" ref="AZ2:AZ13" si="6">SUM($AN2:$AY2)</f>
        <v>2</v>
      </c>
      <c r="BA2" s="106">
        <f>AJ5</f>
        <v>66.21525</v>
      </c>
      <c r="BB2" s="106">
        <f>AJ2</f>
        <v>91.379</v>
      </c>
      <c r="BC2" s="106">
        <f t="shared" ref="BC2:BC13" si="7">IF(OR($BA2="",$BB2=""),"",(0.1+(0.07-0.07*IF(BA2+BB2=0,1,MIN(BA2:BB2)/MAX(BA2:BB2)))*SIGN(BA2-BB2))*4/3)</f>
        <v>0.1076314033</v>
      </c>
      <c r="BD2" s="156">
        <f t="shared" ref="BD2:BO2" si="2">IF($BC2="","",IF(RAND()&lt;$BC2,1,0))</f>
        <v>0</v>
      </c>
      <c r="BE2" s="156">
        <f t="shared" si="2"/>
        <v>1</v>
      </c>
      <c r="BF2" s="156">
        <f t="shared" si="2"/>
        <v>0</v>
      </c>
      <c r="BG2" s="156">
        <f t="shared" si="2"/>
        <v>0</v>
      </c>
      <c r="BH2" s="156">
        <f t="shared" si="2"/>
        <v>0</v>
      </c>
      <c r="BI2" s="156">
        <f t="shared" si="2"/>
        <v>0</v>
      </c>
      <c r="BJ2" s="156">
        <f t="shared" si="2"/>
        <v>0</v>
      </c>
      <c r="BK2" s="156">
        <f t="shared" si="2"/>
        <v>1</v>
      </c>
      <c r="BL2" s="156">
        <f t="shared" si="2"/>
        <v>0</v>
      </c>
      <c r="BM2" s="156">
        <f t="shared" si="2"/>
        <v>0</v>
      </c>
      <c r="BN2" s="156">
        <f t="shared" si="2"/>
        <v>1</v>
      </c>
      <c r="BO2" s="156">
        <f t="shared" si="2"/>
        <v>0</v>
      </c>
      <c r="BP2" s="157">
        <f t="shared" ref="BP2:BP13" si="9">SUM($BD2:$BO2)</f>
        <v>3</v>
      </c>
      <c r="BQ2" s="105" t="str">
        <f>LEFT($B3,LEN($B3)-6)</f>
        <v>Edmonton United</v>
      </c>
      <c r="BR2" s="156" t="str">
        <f>LEFT(RIGHT($B3,4),3)</f>
        <v>VLD</v>
      </c>
      <c r="BS2" s="105" t="str">
        <f>LEFT($B4,LEN($B4)-6)</f>
        <v>Sonoma Center Panthers</v>
      </c>
      <c r="BT2" s="156" t="str">
        <f>LEFT(RIGHT($B4,4),3)</f>
        <v>COM</v>
      </c>
      <c r="BU2" s="156">
        <f t="shared" ref="BU2:BU13" si="10">IF(AZ2&gt;BP2,1,if(AZ2&lt;BP2,2,"X"))</f>
        <v>2</v>
      </c>
      <c r="BV2" s="156" t="str">
        <f t="shared" ref="BV2:BV13" si="11">REPT(" ",3-LEN(AZ2))&amp;AZ2&amp;"-"&amp;BP2&amp;REPT(" ",3-LEN(BP2))</f>
        <v>  2-3  </v>
      </c>
    </row>
    <row r="3" ht="9.0" customHeight="1">
      <c r="A3" s="172" t="s">
        <v>919</v>
      </c>
      <c r="B3" s="178" t="s">
        <v>1343</v>
      </c>
      <c r="C3" s="179" t="s">
        <v>1344</v>
      </c>
      <c r="D3" s="175" t="str">
        <f t="shared" si="3"/>
        <v>Yuba United               COM 3–3 Fontvielle Impact         VLD</v>
      </c>
      <c r="E3" s="176" t="str">
        <f t="array" ref="E3">IFERROR(AB3&amp;"  "&amp;INDEX(F2:Z6,MATCH(AB3,Z2:Z6,0),1)&amp;REPT(" ",25-LEN(INDEX(F2:Z6,MATCH(AB3,Z2:Z6,0),1)))&amp;INDEX(F2:Z6,MATCH(AB3,Z2:Z6,0),2)&amp;"   6  "&amp;INDEX(F2:Z6,MATCH(AB3,Z2:Z6,0),3)&amp;"  "&amp;INDEX(F2:Z6,MATCH(AB3,Z2:Z6,0),4)&amp;"  "&amp;INDEX(F2:Z6,MATCH(AB3,Z2:Z6,0),5)&amp;REPT(" ",4-LEN(INDEX(F2:Z6,MATCH(AB3,Z2:Z6,0),6)))&amp;INDEX(F2:Z6,MATCH(AB3,Z2:Z6,0),6)&amp;REPT(" ",4-LEN(INDEX(F2:Z6,MATCH(AB3,Z2:Z6,0),7)))&amp;INDEX(F2:Z6,MATCH(AB3,Z2:Z6,0),7)&amp;REPT(" ",4-LEN(INDEX(F2:Z6,MATCH(AB3,Z2:Z6,0),8)))&amp;INDEX(F2:Z6,MATCH(AB3,Z2:Z6,0),8)&amp;IF(INDEX(F2:Z6,MATCH(AB3,Z2:Z6,0),9)&lt;10,"   ","  ")&amp;INDEX(F2:Z6,MATCH(AB3,Z2:Z6,0),9)&amp;INDEX(F2:AA6,MATCH(AB3,Z2:Z6,0),22)&amp;CONCATENATE(AC3:AF3),"")</f>
        <v>1  Sonoma Center Panthers   COM   6  4  1  1  17  14   3  13      -     3-6    3-1    2-1  </v>
      </c>
      <c r="F3" s="155" t="str">
        <f>IF(COUNTA(A2:C5)&lt;&gt;12,"",TRIM(LEFT(B2,FIND(" (",B2)-1)))</f>
        <v>Fontvielle Impact</v>
      </c>
      <c r="G3" s="180" t="str">
        <f t="shared" ref="G3:G6" si="12">IF(F3="","",MID(B2,FIND(" (",B2)+2,3))</f>
        <v>VLD</v>
      </c>
      <c r="H3" s="180">
        <f>COUNTIFS(BQ2:BQ13,F3,BU2:BU13,1)+COUNTIFS(BS2:BS13,F3,BU2:BU13,2)</f>
        <v>3</v>
      </c>
      <c r="I3" s="180">
        <f>COUNTIFS(BQ2:BQ13,F3,BU2:BU13,"X")+COUNTIFS(BS2:BS13,F3,BU2:BU13,"X")</f>
        <v>2</v>
      </c>
      <c r="J3" s="180">
        <f>COUNTIFS(BQ2:BQ13,F3,BU2:BU13,2)+COUNTIFS(BS2:BS13,F3,BU2:BU13,1)</f>
        <v>1</v>
      </c>
      <c r="K3" s="180">
        <f>SUMIFS(AZ2:AZ13,BQ2:BQ13,F3)+SUMIFS(BP2:BP13,BS2:BS13,F3)</f>
        <v>17</v>
      </c>
      <c r="L3" s="180">
        <f>SUMIFS(AZ2:AZ13,BS2:BS13,F3)+SUMIFS(BP2:BP13,BQ2:BQ13,F3)</f>
        <v>12</v>
      </c>
      <c r="M3" s="180">
        <f t="shared" ref="M3:M6" si="13">K3-L3</f>
        <v>5</v>
      </c>
      <c r="N3" s="180">
        <f t="shared" ref="N3:N6" si="14">I3+(H3*3)</f>
        <v>11</v>
      </c>
      <c r="O3" s="177">
        <f>RANK(N3,N3:N6)</f>
        <v>2</v>
      </c>
      <c r="P3" s="180">
        <f>SUMPRODUCT((O3=O3:O6)*(VLOOKUP(F3,F9:AI12,MATCH(P2,F8:AI8,0),0)&lt;AE9:AE12))</f>
        <v>0</v>
      </c>
      <c r="Q3" s="177">
        <f>SUMPRODUCT((O3:O6=O3)*(P3:P6=P3)*(VLOOKUP(F3,F8:AH12,MATCH(Q2,F8:AI8,0),0)&lt;AF9:AF12))</f>
        <v>0</v>
      </c>
      <c r="R3" s="177">
        <f>SUMPRODUCT((O3:O6=O3)*(P3:P6=P3)*(Q3:Q6=Q3)*(VLOOKUP(F3,F8:AH12,MATCH(R2,F8:AI8,0),0)&lt;AG9:AG12))</f>
        <v>0</v>
      </c>
      <c r="S3" s="181">
        <f>SUMPRODUCT((O3:O6=O3)*(P3:P6=P3)*(Q3:Q6=Q3)*(R3:R6=R3)*(VLOOKUP(F3,F8:AH12,MATCH(S2,F8:AI8,0),0)&lt;AH9:AH12))</f>
        <v>0</v>
      </c>
      <c r="T3" s="177">
        <f>SUMPRODUCT((O3:O6=O3)*(P3:P6=P3)*(Q3:Q6=Q3)*(R3:R6=R3)*(S3:S6=S3)*(M3&lt;M3:M6))</f>
        <v>0</v>
      </c>
      <c r="U3" s="177">
        <f>SUMPRODUCT((O3:O6=O3)*(P3:P6=P3)*(Q3:Q6=Q3)*(R3:R6=R3)*(S3:S6=S3)*(T3:T6=T3)*(K3&lt;K3:K6))</f>
        <v>0</v>
      </c>
      <c r="V3" s="177">
        <f>SUMPRODUCT((O3:O6=O3)*(P3:P6=P3)*(Q3:Q6=Q3)*(R3:R6=R3)*(S3:S6=S3)*(T3:T6=T3)*(U3:U6=U3)*(VLOOKUP(F3,F8:AI12,MATCH(V2,F8:AJ8,0),0)&lt;AI9:AI12))</f>
        <v>0</v>
      </c>
      <c r="W3" s="177">
        <f>SUMPRODUCT((O3:O6=O3)*(P3:P6=P3)*(Q3:Q6=Q3)*(R3:R6=R3)*(S3:S6=S3)*(T3:T6=T3)*(U3:U6=U3)*(V3:V6=V3)*(H3:H6&gt;H3))</f>
        <v>0</v>
      </c>
      <c r="X3" s="177">
        <f>SUMPRODUCT((O3:O6=O3)*(P3:P6=P3)*(Q3:Q6=Q3)*(R3:R6=R3)*(S3:S6=S3)*(T3:T6=T3)*(U3:U6=U3)*(V3:V6=V3)*(W3:W6&gt;W3)*(VLOOKUP(F3,F8:AJ12,MATCH(V2,F8:AJ8,0),0)&lt;AJ9:AJ12))</f>
        <v>0</v>
      </c>
      <c r="Y3" s="177">
        <f>SUMPRODUCT((O3:O6=O3)*(P3:P6=P3)*(Q3:Q6=Q3)*(R3:R6=R3)*(S3:S6=S3)*(T3:T6=T3)*(U3:U6=U3)*(V3:V6=V3)*(W3:W6&gt;W3)*(X3:X6=X3)*(AJ2:AJ5&gt;AJ2))</f>
        <v>0</v>
      </c>
      <c r="Z3" s="182">
        <f t="shared" ref="Z3:Z6" si="15">sum(O3:Y3)</f>
        <v>2</v>
      </c>
      <c r="AA3" s="181" t="str">
        <f>if(countif(O3:O6,O3)&gt;1," * ","   ")</f>
        <v>   </v>
      </c>
      <c r="AB3" s="177">
        <v>1.0</v>
      </c>
      <c r="AC3" s="183" t="str">
        <f t="array" ref="AC3">IF(AB3=AC2,"   -   ",INDEX(BQ2:BV13,MATCH(1,(BQ2:BQ13=INDEX(F3:Z6,MATCH(AB3,Z3:Z6,0),1))*(BS2:BS13=INDEX(F3:Z6,MATCH(AC2,Z3:Z6,0),1)),0),6))</f>
        <v>   -   </v>
      </c>
      <c r="AD3" s="183" t="str">
        <f t="array" ref="AD3">IF(AB3=AD2,"   -   ",INDEX(BQ2:BV13,MATCH(1,(BQ2:BQ13=INDEX(F3:Z6,MATCH(AB3,Z3:Z6,0),1))*(BS2:BS13=INDEX(F3:Z6,MATCH(AD2,Z3:Z6,0),1)),0),6))</f>
        <v>  3-6  </v>
      </c>
      <c r="AE3" s="183" t="str">
        <f t="array" ref="AE3">IF(AB3=AE2,"   -   ",INDEX(BQ2:BV13,MATCH(1,(BQ2:BQ13=INDEX(F3:Z6,MATCH(AB3,Z3:Z6,0),1))*(BS2:BS13=INDEX(F3:Z6,MATCH(AE2,Z3:Z6,0),1)),0),6))</f>
        <v>  3-1  </v>
      </c>
      <c r="AF3" s="183" t="str">
        <f t="array" ref="AF3">IF(AB3=AF2,"   -   ",INDEX(BQ2:BV13,MATCH(1,(BQ2:BQ13=INDEX(F3:Z6,MATCH(AB3,Z3:Z6,0),1))*(BS2:BS13=INDEX(F3:Z6,MATCH(AF2,Z3:Z6,0),1)),0),6))</f>
        <v>  2-1  </v>
      </c>
      <c r="AG3" s="181" t="str">
        <f t="shared" ref="AG3:AG6" si="16">C2</f>
        <v>FVI</v>
      </c>
      <c r="AJ3" s="155">
        <f t="array" ref="AJ3">IFERROR(IF($B3="","",INDEX(Entries!$J$2:$K156,MATCH(1,($B3=Entries!$J$2:$J156)*(Entries!$C$2:$C156=$A3),0),2)),"")</f>
        <v>68.53425</v>
      </c>
      <c r="AK3" s="106">
        <f>AL2</f>
        <v>88.287</v>
      </c>
      <c r="AL3" s="106">
        <f>AK2</f>
        <v>68.53425</v>
      </c>
      <c r="AM3" s="106">
        <f t="shared" si="4"/>
        <v>0.1542151166</v>
      </c>
      <c r="AN3" s="156">
        <f t="shared" ref="AN3:AY3" si="5">IF($AM3="","",IF(RAND()&lt;$AM3,1,0))</f>
        <v>0</v>
      </c>
      <c r="AO3" s="156">
        <f t="shared" si="5"/>
        <v>0</v>
      </c>
      <c r="AP3" s="156">
        <f t="shared" si="5"/>
        <v>0</v>
      </c>
      <c r="AQ3" s="156">
        <f t="shared" si="5"/>
        <v>1</v>
      </c>
      <c r="AR3" s="156">
        <f t="shared" si="5"/>
        <v>0</v>
      </c>
      <c r="AS3" s="156">
        <f t="shared" si="5"/>
        <v>0</v>
      </c>
      <c r="AT3" s="156">
        <f t="shared" si="5"/>
        <v>1</v>
      </c>
      <c r="AU3" s="156">
        <f t="shared" si="5"/>
        <v>0</v>
      </c>
      <c r="AV3" s="156">
        <f t="shared" si="5"/>
        <v>1</v>
      </c>
      <c r="AW3" s="156">
        <f t="shared" si="5"/>
        <v>0</v>
      </c>
      <c r="AX3" s="156">
        <f t="shared" si="5"/>
        <v>0</v>
      </c>
      <c r="AY3" s="156">
        <f t="shared" si="5"/>
        <v>0</v>
      </c>
      <c r="AZ3" s="157">
        <f t="shared" si="6"/>
        <v>3</v>
      </c>
      <c r="BA3" s="106">
        <f>BB2</f>
        <v>91.379</v>
      </c>
      <c r="BB3" s="106">
        <f>BA2</f>
        <v>66.21525</v>
      </c>
      <c r="BC3" s="106">
        <f t="shared" si="7"/>
        <v>0.1590352634</v>
      </c>
      <c r="BD3" s="156">
        <f t="shared" ref="BD3:BO3" si="8">IF($BC3="","",IF(RAND()&lt;$BC3,1,0))</f>
        <v>0</v>
      </c>
      <c r="BE3" s="156">
        <f t="shared" si="8"/>
        <v>0</v>
      </c>
      <c r="BF3" s="156">
        <f t="shared" si="8"/>
        <v>0</v>
      </c>
      <c r="BG3" s="156">
        <f t="shared" si="8"/>
        <v>0</v>
      </c>
      <c r="BH3" s="156">
        <f t="shared" si="8"/>
        <v>0</v>
      </c>
      <c r="BI3" s="156">
        <f t="shared" si="8"/>
        <v>0</v>
      </c>
      <c r="BJ3" s="156">
        <f t="shared" si="8"/>
        <v>1</v>
      </c>
      <c r="BK3" s="156">
        <f t="shared" si="8"/>
        <v>1</v>
      </c>
      <c r="BL3" s="156">
        <f t="shared" si="8"/>
        <v>0</v>
      </c>
      <c r="BM3" s="156">
        <f t="shared" si="8"/>
        <v>0</v>
      </c>
      <c r="BN3" s="156">
        <f t="shared" si="8"/>
        <v>1</v>
      </c>
      <c r="BO3" s="156">
        <f t="shared" si="8"/>
        <v>0</v>
      </c>
      <c r="BP3" s="157">
        <f t="shared" si="9"/>
        <v>3</v>
      </c>
      <c r="BQ3" s="105" t="str">
        <f>LEFT($B5,LEN($B5)-6)</f>
        <v>Yuba United</v>
      </c>
      <c r="BR3" s="156" t="str">
        <f>LEFT(RIGHT($B5,4),3)</f>
        <v>COM</v>
      </c>
      <c r="BS3" s="105" t="str">
        <f>LEFT($B2,LEN($B2)-6)</f>
        <v>Fontvielle Impact</v>
      </c>
      <c r="BT3" s="156" t="str">
        <f>LEFT(RIGHT($B2,4),3)</f>
        <v>VLD</v>
      </c>
      <c r="BU3" s="156" t="str">
        <f t="shared" si="10"/>
        <v>X</v>
      </c>
      <c r="BV3" s="156" t="str">
        <f t="shared" si="11"/>
        <v>  3-3  </v>
      </c>
    </row>
    <row r="4" ht="9.0" customHeight="1">
      <c r="A4" s="172" t="s">
        <v>919</v>
      </c>
      <c r="B4" s="114" t="s">
        <v>1345</v>
      </c>
      <c r="C4" s="179" t="s">
        <v>1346</v>
      </c>
      <c r="D4" s="175" t="str">
        <f t="shared" si="3"/>
        <v>Fontvielle Impact         VLD 4–1 Edmonton United           VLD</v>
      </c>
      <c r="E4" s="176" t="str">
        <f t="array" ref="E4">IFERROR(AB4&amp;"  "&amp;INDEX(F2:Z6,MATCH(AB4,Z2:Z6,0),1)&amp;REPT(" ",25-LEN(INDEX(F2:Z6,MATCH(AB4,Z2:Z6,0),1)))&amp;INDEX(F2:Z6,MATCH(AB4,Z2:Z6,0),2)&amp;"   6  "&amp;INDEX(F2:Z6,MATCH(AB4,Z2:Z6,0),3)&amp;"  "&amp;INDEX(F2:Z6,MATCH(AB4,Z2:Z6,0),4)&amp;"  "&amp;INDEX(F2:Z6,MATCH(AB4,Z2:Z6,0),5)&amp;REPT(" ",4-LEN(INDEX(F2:Z6,MATCH(AB4,Z2:Z6,0),6)))&amp;INDEX(F2:Z6,MATCH(AB4,Z2:Z6,0),6)&amp;REPT(" ",4-LEN(INDEX(F2:Z6,MATCH(AB4,Z2:Z6,0),7)))&amp;INDEX(F2:Z6,MATCH(AB4,Z2:Z6,0),7)&amp;REPT(" ",4-LEN(INDEX(F2:Z6,MATCH(AB4,Z2:Z6,0),8)))&amp;INDEX(F2:Z6,MATCH(AB4,Z2:Z6,0),8)&amp;IF(INDEX(F2:Z6,MATCH(AB4,Z2:Z6,0),9)&lt;10,"   ","  ")&amp;INDEX(F2:Z6,MATCH(AB4,Z2:Z6,0),9)&amp;INDEX(F2:AA6,MATCH(AB4,Z2:Z6,0),22)&amp;CONCATENATE(AC4:AF4),"")</f>
        <v>2  Fontvielle Impact        VLD   6  3  2  1  17  12   5  11     3-3     -     4-1    1-0  </v>
      </c>
      <c r="F4" s="155" t="str">
        <f>IF(COUNTA(A2:C5)&lt;&gt;12,"",TRIM(LEFT(B3,FIND(" (",B3)-1)))</f>
        <v>Edmonton United</v>
      </c>
      <c r="G4" s="180" t="str">
        <f t="shared" si="12"/>
        <v>VLD</v>
      </c>
      <c r="H4" s="180">
        <f>COUNTIFS(BQ2:BQ13,F4,BU2:BU13,1)+COUNTIFS(BS2:BS13,F4,BU2:BU13,2)</f>
        <v>2</v>
      </c>
      <c r="I4" s="180">
        <f>COUNTIFS(BQ2:BQ13,F4,BU2:BU13,"X")+COUNTIFS(BS2:BS13,F4,BU2:BU13,"X")</f>
        <v>0</v>
      </c>
      <c r="J4" s="180">
        <f>COUNTIFS(BQ2:BQ13,F4,BU2:BU13,2)+COUNTIFS(BS2:BS13,F4,BU2:BU13,1)</f>
        <v>4</v>
      </c>
      <c r="K4" s="180">
        <f>SUMIFS(AZ2:AZ13,BQ2:BQ13,F4)+SUMIFS(BP2:BP13,BS2:BS13,F4)</f>
        <v>9</v>
      </c>
      <c r="L4" s="180">
        <f>SUMIFS(AZ2:AZ13,BS2:BS13,F4)+SUMIFS(BP2:BP13,BQ2:BQ13,F4)</f>
        <v>13</v>
      </c>
      <c r="M4" s="180">
        <f t="shared" si="13"/>
        <v>-4</v>
      </c>
      <c r="N4" s="180">
        <f t="shared" si="14"/>
        <v>6</v>
      </c>
      <c r="O4" s="177">
        <f>RANK(N4,N3:N6)</f>
        <v>3</v>
      </c>
      <c r="P4" s="180">
        <f>SUMPRODUCT((O4=O3:O6)*(VLOOKUP(F4,F9:AI12,MATCH(P2,F8:AI8,0),0)&lt;AE9:AE12))</f>
        <v>0</v>
      </c>
      <c r="Q4" s="177">
        <f>SUMPRODUCT((O3:O6=O4)*(P3:P6=P4)*(VLOOKUP(F4,F8:AH12,MATCH(Q2,F8:AI8,0),0)&lt;AF9:AF12))</f>
        <v>0</v>
      </c>
      <c r="R4" s="177">
        <f>SUMPRODUCT((O3:O6=O4)*(P3:P6=P4)*(Q3:Q6=Q4)*(VLOOKUP(F4,F8:AH12,MATCH(R2,F8:AI8,0),0)&lt;AG9:AG12))</f>
        <v>0</v>
      </c>
      <c r="S4" s="181">
        <f>SUMPRODUCT((O3:O6=O4)*(P3:P6=P4)*(Q3:Q6=Q4)*(R3:R6=R4)*(VLOOKUP(F4,F8:AH12,MATCH(S2,F8:AI8,0),0)&lt;AH9:AH12))</f>
        <v>0</v>
      </c>
      <c r="T4" s="177">
        <f>SUMPRODUCT((O3:O6=O4)*(P3:P6=P4)*(Q3:Q6=Q4)*(R3:R6=R4)*(S3:S6=S4)*(M4&lt;M3:M6))</f>
        <v>0</v>
      </c>
      <c r="U4" s="177">
        <f>SUMPRODUCT((O3:O6=O4)*(P3:P6=P4)*(Q3:Q6=Q4)*(R3:R6=R4)*(S3:S6=S4)*(T3:T6=T4)*(K4&lt;K3:K6))</f>
        <v>0</v>
      </c>
      <c r="V4" s="177">
        <f>SUMPRODUCT((O3:O6=O4)*(P3:P6=P4)*(Q3:Q6=Q4)*(R3:R6=R4)*(S3:S6=S4)*(T3:T6=T4)*(U3:U6=U4)*(VLOOKUP(F4,F8:AI12,MATCH(V2,F8:AJ8,0),0)&lt;AI9:AI12))</f>
        <v>0</v>
      </c>
      <c r="W4" s="177">
        <f>SUMPRODUCT((O3:O6=O4)*(P3:P6=P4)*(Q3:Q6=Q4)*(R3:R6=R4)*(S3:S6=S4)*(T3:T6=T4)*(U3:U6=U4)*(V3:V6=V4)*(H3:H6&gt;H4))</f>
        <v>0</v>
      </c>
      <c r="X4" s="177">
        <f>SUMPRODUCT((O3:O6=O4)*(P3:P6=P4)*(Q3:Q6=Q4)*(R3:R6=R4)*(S3:S6=S4)*(T3:T6=T4)*(U3:U6=U4)*(V3:V6=V4)*(W3:W6&gt;W4)*(VLOOKUP(F4,F8:AJ12,MATCH(V2,F8:AJ8,0),0)&lt;AJ9:AJ12))</f>
        <v>0</v>
      </c>
      <c r="Y4" s="177">
        <f>SUMPRODUCT((O3:O6=O4)*(P3:P6=P4)*(Q3:Q6=Q4)*(R3:R6=R4)*(S3:S6=S4)*(T3:T6=T4)*(U3:U6=U4)*(V3:V6=V4)*(W3:W6&gt;W4)*(X3:X6=X4)*(AJ2:AJ5&gt;AJ3))</f>
        <v>0</v>
      </c>
      <c r="Z4" s="182">
        <f t="shared" si="15"/>
        <v>3</v>
      </c>
      <c r="AA4" s="181" t="str">
        <f>if(countif(O3:O6,O4)&gt;1," * ","   ")</f>
        <v>   </v>
      </c>
      <c r="AB4" s="177">
        <v>2.0</v>
      </c>
      <c r="AC4" s="183" t="str">
        <f t="array" ref="AC4">IF(AB4=AC2,"   -   ",INDEX(BQ2:BV13,MATCH(1,(BQ2:BQ13=INDEX(F3:Z6,MATCH(AB4,Z3:Z6,0),1))*(BS2:BS13=INDEX(F3:Z6,MATCH(AC2,Z3:Z6,0),1)),0),6))</f>
        <v>  3-3  </v>
      </c>
      <c r="AD4" s="183" t="str">
        <f t="array" ref="AD4">IF(AB4=AD2,"   -   ",INDEX(BQ2:BV13,MATCH(1,(BQ2:BQ13=INDEX(F3:Z6,MATCH(AB4,Z3:Z6,0),1))*(BS2:BS13=INDEX(F3:Z6,MATCH(AD2,Z3:Z6,0),1)),0),6))</f>
        <v>   -   </v>
      </c>
      <c r="AE4" s="183" t="str">
        <f t="array" ref="AE4">IF(AB4=AE2,"   -   ",INDEX(BQ2:BV13,MATCH(1,(BQ2:BQ13=INDEX(F3:Z6,MATCH(AB4,Z3:Z6,0),1))*(BS2:BS13=INDEX(F3:Z6,MATCH(AE2,Z3:Z6,0),1)),0),6))</f>
        <v>  4-1  </v>
      </c>
      <c r="AF4" s="183" t="str">
        <f t="array" ref="AF4">IF(AB4=AF2,"   -   ",INDEX(BQ2:BV13,MATCH(1,(BQ2:BQ13=INDEX(F3:Z6,MATCH(AB4,Z3:Z6,0),1))*(BS2:BS13=INDEX(F3:Z6,MATCH(AF2,Z3:Z6,0),1)),0),6))</f>
        <v>  1-0  </v>
      </c>
      <c r="AG4" s="181" t="str">
        <f t="shared" si="16"/>
        <v>EDM</v>
      </c>
      <c r="AJ4" s="155">
        <f t="array" ref="AJ4">IFERROR(IF($B4="","",INDEX(Entries!$J$2:$K156,MATCH(1,($B4=Entries!$J$2:$J156)*(Entries!$C$2:$C156=$A4),0),2)),"")</f>
        <v>88.287</v>
      </c>
      <c r="AK4" s="106">
        <f>AJ2</f>
        <v>91.379</v>
      </c>
      <c r="AL4" s="106">
        <f>AJ3</f>
        <v>68.53425</v>
      </c>
      <c r="AM4" s="106">
        <f t="shared" si="4"/>
        <v>0.1566666667</v>
      </c>
      <c r="AN4" s="156">
        <f t="shared" ref="AN4:AY4" si="17">IF($AM4="","",IF(RAND()&lt;$AM4,1,0))</f>
        <v>0</v>
      </c>
      <c r="AO4" s="156">
        <f t="shared" si="17"/>
        <v>1</v>
      </c>
      <c r="AP4" s="156">
        <f t="shared" si="17"/>
        <v>1</v>
      </c>
      <c r="AQ4" s="156">
        <f t="shared" si="17"/>
        <v>0</v>
      </c>
      <c r="AR4" s="156">
        <f t="shared" si="17"/>
        <v>0</v>
      </c>
      <c r="AS4" s="156">
        <f t="shared" si="17"/>
        <v>0</v>
      </c>
      <c r="AT4" s="156">
        <f t="shared" si="17"/>
        <v>0</v>
      </c>
      <c r="AU4" s="156">
        <f t="shared" si="17"/>
        <v>1</v>
      </c>
      <c r="AV4" s="156">
        <f t="shared" si="17"/>
        <v>0</v>
      </c>
      <c r="AW4" s="156">
        <f t="shared" si="17"/>
        <v>0</v>
      </c>
      <c r="AX4" s="156">
        <f t="shared" si="17"/>
        <v>0</v>
      </c>
      <c r="AY4" s="156">
        <f t="shared" si="17"/>
        <v>1</v>
      </c>
      <c r="AZ4" s="157">
        <f t="shared" si="6"/>
        <v>4</v>
      </c>
      <c r="BA4" s="106">
        <f>AJ4</f>
        <v>88.287</v>
      </c>
      <c r="BB4" s="106">
        <f>AJ5</f>
        <v>66.21525</v>
      </c>
      <c r="BC4" s="106">
        <f t="shared" si="7"/>
        <v>0.1566666667</v>
      </c>
      <c r="BD4" s="156">
        <f t="shared" ref="BD4:BO4" si="18">IF($BC4="","",IF(RAND()&lt;$BC4,1,0))</f>
        <v>0</v>
      </c>
      <c r="BE4" s="156">
        <f t="shared" si="18"/>
        <v>0</v>
      </c>
      <c r="BF4" s="156">
        <f t="shared" si="18"/>
        <v>0</v>
      </c>
      <c r="BG4" s="156">
        <f t="shared" si="18"/>
        <v>0</v>
      </c>
      <c r="BH4" s="156">
        <f t="shared" si="18"/>
        <v>0</v>
      </c>
      <c r="BI4" s="156">
        <f t="shared" si="18"/>
        <v>0</v>
      </c>
      <c r="BJ4" s="156">
        <f t="shared" si="18"/>
        <v>0</v>
      </c>
      <c r="BK4" s="156">
        <f t="shared" si="18"/>
        <v>0</v>
      </c>
      <c r="BL4" s="156">
        <f t="shared" si="18"/>
        <v>0</v>
      </c>
      <c r="BM4" s="156">
        <f t="shared" si="18"/>
        <v>0</v>
      </c>
      <c r="BN4" s="156">
        <f t="shared" si="18"/>
        <v>1</v>
      </c>
      <c r="BO4" s="156">
        <f t="shared" si="18"/>
        <v>0</v>
      </c>
      <c r="BP4" s="157">
        <f t="shared" si="9"/>
        <v>1</v>
      </c>
      <c r="BQ4" s="105" t="str">
        <f t="shared" ref="BQ4:BR4" si="19">BS3</f>
        <v>Fontvielle Impact</v>
      </c>
      <c r="BR4" s="156" t="str">
        <f t="shared" si="19"/>
        <v>VLD</v>
      </c>
      <c r="BS4" s="105" t="str">
        <f t="shared" ref="BS4:BT4" si="20">BQ2</f>
        <v>Edmonton United</v>
      </c>
      <c r="BT4" s="156" t="str">
        <f t="shared" si="20"/>
        <v>VLD</v>
      </c>
      <c r="BU4" s="156">
        <f t="shared" si="10"/>
        <v>1</v>
      </c>
      <c r="BV4" s="156" t="str">
        <f t="shared" si="11"/>
        <v>  4-1  </v>
      </c>
    </row>
    <row r="5" ht="9.0" customHeight="1">
      <c r="A5" s="172" t="s">
        <v>919</v>
      </c>
      <c r="B5" s="114" t="s">
        <v>1347</v>
      </c>
      <c r="C5" s="179" t="s">
        <v>1348</v>
      </c>
      <c r="D5" s="175" t="str">
        <f t="shared" si="3"/>
        <v>Sonoma Center Panthers    COM 2–1 Yuba United               COM</v>
      </c>
      <c r="E5" s="176" t="str">
        <f t="array" ref="E5">IFERROR(AB5&amp;"  "&amp;INDEX(F2:Z6,MATCH(AB5,Z2:Z6,0),1)&amp;REPT(" ",25-LEN(INDEX(F2:Z6,MATCH(AB5,Z2:Z6,0),1)))&amp;INDEX(F2:Z6,MATCH(AB5,Z2:Z6,0),2)&amp;"   6  "&amp;INDEX(F2:Z6,MATCH(AB5,Z2:Z6,0),3)&amp;"  "&amp;INDEX(F2:Z6,MATCH(AB5,Z2:Z6,0),4)&amp;"  "&amp;INDEX(F2:Z6,MATCH(AB5,Z2:Z6,0),5)&amp;REPT(" ",4-LEN(INDEX(F2:Z6,MATCH(AB5,Z2:Z6,0),6)))&amp;INDEX(F2:Z6,MATCH(AB5,Z2:Z6,0),6)&amp;REPT(" ",4-LEN(INDEX(F2:Z6,MATCH(AB5,Z2:Z6,0),7)))&amp;INDEX(F2:Z6,MATCH(AB5,Z2:Z6,0),7)&amp;REPT(" ",4-LEN(INDEX(F2:Z6,MATCH(AB5,Z2:Z6,0),8)))&amp;INDEX(F2:Z6,MATCH(AB5,Z2:Z6,0),8)&amp;IF(INDEX(F2:Z6,MATCH(AB5,Z2:Z6,0),9)&lt;10,"   ","  ")&amp;INDEX(F2:Z6,MATCH(AB5,Z2:Z6,0),9)&amp;INDEX(F2:AA6,MATCH(AB5,Z2:Z6,0),22)&amp;CONCATENATE(AC5:AF5),"")</f>
        <v>3  Edmonton United          VLD   6  2  0  4   9  13  -4   6     2-3    2-0     -     1-3  </v>
      </c>
      <c r="F5" s="155" t="str">
        <f>IF(COUNTA(A2:C5)&lt;&gt;12,"",TRIM(LEFT(B4,FIND(" (",B4)-1)))</f>
        <v>Sonoma Center Panthers</v>
      </c>
      <c r="G5" s="180" t="str">
        <f t="shared" si="12"/>
        <v>COM</v>
      </c>
      <c r="H5" s="180">
        <f>COUNTIFS(BQ2:BQ13,F5,BU2:BU13,1)+COUNTIFS(BS2:BS13,F5,BU2:BU13,2)</f>
        <v>4</v>
      </c>
      <c r="I5" s="180">
        <f>COUNTIFS(BQ2:BQ13,F5,BU2:BU13,"X")+COUNTIFS(BS2:BS13,F5,BU2:BU13,"X")</f>
        <v>1</v>
      </c>
      <c r="J5" s="180">
        <f>COUNTIFS(BQ2:BQ13,F5,BU2:BU13,2)+COUNTIFS(BS2:BS13,F5,BU2:BU13,1)</f>
        <v>1</v>
      </c>
      <c r="K5" s="180">
        <f>SUMIFS(AZ2:AZ13,BQ2:BQ13,F5)+SUMIFS(BP2:BP13,BS2:BS13,F5)</f>
        <v>17</v>
      </c>
      <c r="L5" s="180">
        <f>SUMIFS(AZ2:AZ13,BS2:BS13,F5)+SUMIFS(BP2:BP13,BQ2:BQ13,F5)</f>
        <v>14</v>
      </c>
      <c r="M5" s="180">
        <f t="shared" si="13"/>
        <v>3</v>
      </c>
      <c r="N5" s="180">
        <f t="shared" si="14"/>
        <v>13</v>
      </c>
      <c r="O5" s="177">
        <f>RANK(N5,N3:N6)</f>
        <v>1</v>
      </c>
      <c r="P5" s="180">
        <f>SUMPRODUCT((O5=O3:O6)*(VLOOKUP(F5,F9:AI12,MATCH(P2,F8:AI8,0),0)&lt;AE9:AE12))</f>
        <v>0</v>
      </c>
      <c r="Q5" s="177">
        <f>SUMPRODUCT((O3:O6=O5)*(P3:P6=P5)*(VLOOKUP(F5,F8:AH12,MATCH(Q2,F8:AI8,0),0)&lt;AF9:AF12))</f>
        <v>0</v>
      </c>
      <c r="R5" s="177">
        <f>SUMPRODUCT((O3:O6=O5)*(P3:P6=P5)*(Q3:Q6=Q5)*(VLOOKUP(F5,F8:AH12,MATCH(R2,F8:AI8,0),0)&lt;AG9:AG12))</f>
        <v>0</v>
      </c>
      <c r="S5" s="181">
        <f>SUMPRODUCT((O3:O6=O5)*(P3:P6=P5)*(Q3:Q6=Q5)*(R3:R6=R5)*(VLOOKUP(F5,F8:AH12,MATCH(S2,F8:AI8,0),0)&lt;AH9:AH12))</f>
        <v>0</v>
      </c>
      <c r="T5" s="177">
        <f>SUMPRODUCT((O3:O6=O5)*(P3:P6=P5)*(Q3:Q6=Q5)*(R3:R6=R5)*(S3:S6=S5)*(M5&lt;M3:M6))</f>
        <v>0</v>
      </c>
      <c r="U5" s="177">
        <f>SUMPRODUCT((O3:O6=O5)*(P3:P6=P5)*(Q3:Q6=Q5)*(R3:R6=R5)*(S3:S6=S5)*(T3:T6=T5)*(K5&lt;K3:K6))</f>
        <v>0</v>
      </c>
      <c r="V5" s="177">
        <f>SUMPRODUCT((O3:O6=O5)*(P3:P6=P5)*(Q3:Q6=Q5)*(R3:R6=R5)*(S3:S6=S5)*(T3:T6=T5)*(U3:U6=U5)*(VLOOKUP(F5,F8:AI12,MATCH(V2,F8:AJ8,0),0)&lt;AI9:AI12))</f>
        <v>0</v>
      </c>
      <c r="W5" s="177">
        <f>SUMPRODUCT((O3:O6=O5)*(P3:P6=P5)*(Q3:Q6=Q5)*(R3:R6=R5)*(S3:S6=S5)*(T3:T6=T5)*(U3:U6=U5)*(V3:V6=V5)*(H3:H6&gt;H5))</f>
        <v>0</v>
      </c>
      <c r="X5" s="177">
        <f>SUMPRODUCT((O3:O6=O5)*(P3:P6=P5)*(Q3:Q6=Q5)*(R3:R6=R5)*(S3:S6=S5)*(T3:T6=T5)*(U3:U6=U5)*(V3:V6=V5)*(W3:W6&gt;W5)*(VLOOKUP(F5,F8:AJ12,MATCH(V2,F8:AJ8,0),0)&lt;AJ9:AJ12))</f>
        <v>0</v>
      </c>
      <c r="Y5" s="177">
        <f>SUMPRODUCT((O3:O6=O5)*(P3:P6=P5)*(Q3:Q6=Q5)*(R3:R6=R5)*(S3:S6=S5)*(T3:T6=T5)*(U3:U6=U5)*(V3:V6=V5)*(W3:W6&gt;W5)*(X3:X6=X5)*(AJ2:AJ5&gt;AJ4))</f>
        <v>0</v>
      </c>
      <c r="Z5" s="182">
        <f t="shared" si="15"/>
        <v>1</v>
      </c>
      <c r="AA5" s="181" t="str">
        <f>if(countif(O3:O6,O5)&gt;1," * ","   ")</f>
        <v>   </v>
      </c>
      <c r="AB5" s="177">
        <v>3.0</v>
      </c>
      <c r="AC5" s="183" t="str">
        <f t="array" ref="AC5">IF(AB5=AC2,"   -   ",INDEX(BQ2:BV13,MATCH(1,(BQ2:BQ13=INDEX(F3:Z6,MATCH(AB5,Z3:Z6,0),1))*(BS2:BS13=INDEX(F3:Z6,MATCH(AC2,Z3:Z6,0),1)),0),6))</f>
        <v>  2-3  </v>
      </c>
      <c r="AD5" s="183" t="str">
        <f t="array" ref="AD5">IF(AB5=AD2,"   -   ",INDEX(BQ2:BV13,MATCH(1,(BQ2:BQ13=INDEX(F3:Z6,MATCH(AB5,Z3:Z6,0),1))*(BS2:BS13=INDEX(F3:Z6,MATCH(AD2,Z3:Z6,0),1)),0),6))</f>
        <v>  2-0  </v>
      </c>
      <c r="AE5" s="183" t="str">
        <f t="array" ref="AE5">IF(AB5=AE2,"   -   ",INDEX(BQ2:BV13,MATCH(1,(BQ2:BQ13=INDEX(F3:Z6,MATCH(AB5,Z3:Z6,0),1))*(BS2:BS13=INDEX(F3:Z6,MATCH(AE2,Z3:Z6,0),1)),0),6))</f>
        <v>   -   </v>
      </c>
      <c r="AF5" s="183" t="str">
        <f t="array" ref="AF5">IF(AB5=AF2,"   -   ",INDEX(BQ2:BV13,MATCH(1,(BQ2:BQ13=INDEX(F3:Z6,MATCH(AB5,Z3:Z6,0),1))*(BS2:BS13=INDEX(F3:Z6,MATCH(AF2,Z3:Z6,0),1)),0),6))</f>
        <v>  1-3  </v>
      </c>
      <c r="AG5" s="181" t="str">
        <f t="shared" si="16"/>
        <v>SCP</v>
      </c>
      <c r="AJ5" s="155">
        <f t="array" ref="AJ5">IFERROR(IF($B5="","",INDEX(Entries!$J$2:$K156,MATCH(1,($B5=Entries!$J$2:$J156)*(Entries!$C$2:$C156=$A5),0),2)),"")</f>
        <v>66.21525</v>
      </c>
      <c r="AK5" s="106">
        <f>AL4</f>
        <v>68.53425</v>
      </c>
      <c r="AL5" s="106">
        <f>AK4</f>
        <v>91.379</v>
      </c>
      <c r="AM5" s="106">
        <f t="shared" si="4"/>
        <v>0.11</v>
      </c>
      <c r="AN5" s="156">
        <f t="shared" ref="AN5:AY5" si="21">IF($AM5="","",IF(RAND()&lt;$AM5,1,0))</f>
        <v>0</v>
      </c>
      <c r="AO5" s="156">
        <f t="shared" si="21"/>
        <v>0</v>
      </c>
      <c r="AP5" s="156">
        <f t="shared" si="21"/>
        <v>0</v>
      </c>
      <c r="AQ5" s="156">
        <f t="shared" si="21"/>
        <v>0</v>
      </c>
      <c r="AR5" s="156">
        <f t="shared" si="21"/>
        <v>0</v>
      </c>
      <c r="AS5" s="156">
        <f t="shared" si="21"/>
        <v>1</v>
      </c>
      <c r="AT5" s="156">
        <f t="shared" si="21"/>
        <v>0</v>
      </c>
      <c r="AU5" s="156">
        <f t="shared" si="21"/>
        <v>0</v>
      </c>
      <c r="AV5" s="156">
        <f t="shared" si="21"/>
        <v>0</v>
      </c>
      <c r="AW5" s="156">
        <f t="shared" si="21"/>
        <v>0</v>
      </c>
      <c r="AX5" s="156">
        <f t="shared" si="21"/>
        <v>1</v>
      </c>
      <c r="AY5" s="156">
        <f t="shared" si="21"/>
        <v>0</v>
      </c>
      <c r="AZ5" s="157">
        <f t="shared" si="6"/>
        <v>2</v>
      </c>
      <c r="BA5" s="106">
        <f>BB4</f>
        <v>66.21525</v>
      </c>
      <c r="BB5" s="106">
        <f>BA4</f>
        <v>88.287</v>
      </c>
      <c r="BC5" s="106">
        <f t="shared" si="7"/>
        <v>0.11</v>
      </c>
      <c r="BD5" s="156">
        <f t="shared" ref="BD5:BO5" si="22">IF($BC5="","",IF(RAND()&lt;$BC5,1,0))</f>
        <v>0</v>
      </c>
      <c r="BE5" s="156">
        <f t="shared" si="22"/>
        <v>0</v>
      </c>
      <c r="BF5" s="156">
        <f t="shared" si="22"/>
        <v>0</v>
      </c>
      <c r="BG5" s="156">
        <f t="shared" si="22"/>
        <v>0</v>
      </c>
      <c r="BH5" s="156">
        <f t="shared" si="22"/>
        <v>0</v>
      </c>
      <c r="BI5" s="156">
        <f t="shared" si="22"/>
        <v>0</v>
      </c>
      <c r="BJ5" s="156">
        <f t="shared" si="22"/>
        <v>0</v>
      </c>
      <c r="BK5" s="156">
        <f t="shared" si="22"/>
        <v>0</v>
      </c>
      <c r="BL5" s="156">
        <f t="shared" si="22"/>
        <v>0</v>
      </c>
      <c r="BM5" s="156">
        <f t="shared" si="22"/>
        <v>1</v>
      </c>
      <c r="BN5" s="156">
        <f t="shared" si="22"/>
        <v>0</v>
      </c>
      <c r="BO5" s="156">
        <f t="shared" si="22"/>
        <v>0</v>
      </c>
      <c r="BP5" s="157">
        <f t="shared" si="9"/>
        <v>1</v>
      </c>
      <c r="BQ5" s="105" t="str">
        <f t="shared" ref="BQ5:BR5" si="23">BS2</f>
        <v>Sonoma Center Panthers</v>
      </c>
      <c r="BR5" s="156" t="str">
        <f t="shared" si="23"/>
        <v>COM</v>
      </c>
      <c r="BS5" s="105" t="str">
        <f t="shared" ref="BS5:BT5" si="24">BQ3</f>
        <v>Yuba United</v>
      </c>
      <c r="BT5" s="156" t="str">
        <f t="shared" si="24"/>
        <v>COM</v>
      </c>
      <c r="BU5" s="156">
        <f t="shared" si="10"/>
        <v>1</v>
      </c>
      <c r="BV5" s="156" t="str">
        <f t="shared" si="11"/>
        <v>  2-1  </v>
      </c>
    </row>
    <row r="6" ht="9.0" customHeight="1">
      <c r="A6" s="105"/>
      <c r="B6" s="105"/>
      <c r="C6" s="105"/>
      <c r="D6" s="175" t="str">
        <f t="shared" si="3"/>
        <v>Sonoma Center Panthers    COM 3–6 Fontvielle Impact         VLD</v>
      </c>
      <c r="E6" s="176" t="str">
        <f t="array" ref="E6">IFERROR(AB6&amp;"  "&amp;INDEX(F2:Z6,MATCH(AB6,Z2:Z6,0),1)&amp;REPT(" ",25-LEN(INDEX(F2:Z6,MATCH(AB6,Z2:Z6,0),1)))&amp;INDEX(F2:Z6,MATCH(AB6,Z2:Z6,0),2)&amp;"   6  "&amp;INDEX(F2:Z6,MATCH(AB6,Z2:Z6,0),3)&amp;"  "&amp;INDEX(F2:Z6,MATCH(AB6,Z2:Z6,0),4)&amp;"  "&amp;INDEX(F2:Z6,MATCH(AB6,Z2:Z6,0),5)&amp;REPT(" ",4-LEN(INDEX(F2:Z6,MATCH(AB6,Z2:Z6,0),6)))&amp;INDEX(F2:Z6,MATCH(AB6,Z2:Z6,0),6)&amp;REPT(" ",4-LEN(INDEX(F2:Z6,MATCH(AB6,Z2:Z6,0),7)))&amp;INDEX(F2:Z6,MATCH(AB6,Z2:Z6,0),7)&amp;REPT(" ",4-LEN(INDEX(F2:Z6,MATCH(AB6,Z2:Z6,0),8)))&amp;INDEX(F2:Z6,MATCH(AB6,Z2:Z6,0),8)&amp;IF(INDEX(F2:Z6,MATCH(AB6,Z2:Z6,0),9)&lt;10,"   ","  ")&amp;INDEX(F2:Z6,MATCH(AB6,Z2:Z6,0),9)&amp;INDEX(F2:AA6,MATCH(AB6,Z2:Z6,0),22)&amp;CONCATENATE(AC6:AF6),"")</f>
        <v>4  Yuba United              COM   6  1  1  4   8  12  -4   4     1-3    3-3    0-2     -   </v>
      </c>
      <c r="F6" s="155" t="str">
        <f>IF(COUNTA(A2:C5)&lt;&gt;12,"",TRIM(LEFT(B5,FIND(" (",B5)-1)))</f>
        <v>Yuba United</v>
      </c>
      <c r="G6" s="180" t="str">
        <f t="shared" si="12"/>
        <v>COM</v>
      </c>
      <c r="H6" s="180">
        <f>COUNTIFS(BQ2:BQ13,F6,BU2:BU13,1)+COUNTIFS(BS2:BS13,F6,BU2:BU13,2)</f>
        <v>1</v>
      </c>
      <c r="I6" s="180">
        <f>COUNTIFS(BQ2:BQ13,F6,BU2:BU13,"X")+COUNTIFS(BS2:BS13,F6,BU2:BU13,"X")</f>
        <v>1</v>
      </c>
      <c r="J6" s="180">
        <f>COUNTIFS(BQ2:BQ13,F6,BU2:BU13,2)+COUNTIFS(BS2:BS13,F6,BU2:BU13,1)</f>
        <v>4</v>
      </c>
      <c r="K6" s="180">
        <f>SUMIFS(AZ2:AZ13,BQ2:BQ13,F6)+SUMIFS(BP2:BP13,BS2:BS13,F6)</f>
        <v>8</v>
      </c>
      <c r="L6" s="180">
        <f>SUMIFS(AZ2:AZ13,BS2:BS13,F6)+SUMIFS(BP2:BP13,BQ2:BQ13,F6)</f>
        <v>12</v>
      </c>
      <c r="M6" s="180">
        <f t="shared" si="13"/>
        <v>-4</v>
      </c>
      <c r="N6" s="180">
        <f t="shared" si="14"/>
        <v>4</v>
      </c>
      <c r="O6" s="177">
        <f>RANK(N6,N3:N6)</f>
        <v>4</v>
      </c>
      <c r="P6" s="180">
        <f>SUMPRODUCT((O6=O3:O6)*(VLOOKUP(F6,F9:AI12,MATCH(P2,F8:AI8,0),0)&lt;AE9:AE12))</f>
        <v>0</v>
      </c>
      <c r="Q6" s="177">
        <f>SUMPRODUCT((O3:O6=O6)*(P3:P6=P6)*(VLOOKUP(F6,F8:AH12,MATCH(Q2,F8:AI8,0),0)&lt;AF9:AF12))</f>
        <v>0</v>
      </c>
      <c r="R6" s="177">
        <f>SUMPRODUCT((O3:O6=O6)*(P3:P6=P6)*(Q3:Q6=Q6)*(VLOOKUP(F6,F8:AH12,MATCH(R2,F8:AI8,0),0)&lt;AG9:AG12))</f>
        <v>0</v>
      </c>
      <c r="S6" s="181">
        <f>SUMPRODUCT((O3:O6=O6)*(P3:P6=P6)*(Q3:Q6=Q6)*(R3:R6=R6)*(VLOOKUP(F6,F8:AH12,MATCH(S2,F8:AI8,0),0)&lt;AH9:AH12))</f>
        <v>0</v>
      </c>
      <c r="T6" s="177">
        <f>SUMPRODUCT((O3:O6=O6)*(P3:P6=P6)*(Q3:Q6=Q6)*(R3:R6=R6)*(S3:S6=S6)*(M6&lt;M3:M6))</f>
        <v>0</v>
      </c>
      <c r="U6" s="177">
        <f>SUMPRODUCT((O3:O6=O6)*(P3:P6=P6)*(Q3:Q6=Q6)*(R3:R6=R6)*(S3:S6=S6)*(T3:T6=T6)*(K6&lt;K3:K6))</f>
        <v>0</v>
      </c>
      <c r="V6" s="177">
        <f>SUMPRODUCT((O3:O6=O6)*(P3:P6=P6)*(Q3:Q6=Q6)*(R3:R6=R6)*(S3:S6=S6)*(T3:T6=T6)*(U3:U6=U6)*(VLOOKUP(F6,F8:AI12,MATCH(V2,F8:AJ8,0),0)&lt;AI9:AI12))</f>
        <v>0</v>
      </c>
      <c r="W6" s="177">
        <f>SUMPRODUCT((O3:O6=O6)*(P3:P6=P6)*(Q3:Q6=Q6)*(R3:R6=R6)*(S3:S6=S6)*(T3:T6=T6)*(U3:U6=U6)*(V3:V6=V6)*(H3:H6&gt;H6))</f>
        <v>0</v>
      </c>
      <c r="X6" s="177">
        <f>SUMPRODUCT((O3:O6=O6)*(P3:P6=P6)*(Q3:Q6=Q6)*(R3:R6=R6)*(S3:S6=S6)*(T3:T6=T6)*(U3:U6=U6)*(V3:V6=V6)*(W3:W6&gt;W6)*(VLOOKUP(F6,F8:AJ12,MATCH(V2,F8:AJ8,0),0)&lt;AJ9:AJ12))</f>
        <v>0</v>
      </c>
      <c r="Y6" s="177">
        <f>SUMPRODUCT((O3:O6=O6)*(P3:P6=P6)*(Q3:Q6=Q6)*(R3:R6=R6)*(S3:S6=S6)*(T3:T6=T6)*(U3:U6=U6)*(V3:V6=V6)*(W3:W6&gt;W6)*(X3:X6=X6)*(AJ2:AJ5&gt;AJ5))</f>
        <v>0</v>
      </c>
      <c r="Z6" s="182">
        <f t="shared" si="15"/>
        <v>4</v>
      </c>
      <c r="AA6" s="181" t="str">
        <f>if(countif(O3:O6,O6)&gt;1," * ","   ")</f>
        <v>   </v>
      </c>
      <c r="AB6" s="177">
        <v>4.0</v>
      </c>
      <c r="AC6" s="183" t="str">
        <f t="array" ref="AC6">IF(AB6=AC2,"   -   ",INDEX(BQ2:BV13,MATCH(1,(BQ2:BQ13=INDEX(F3:Z6,MATCH(AB6,Z3:Z6,0),1))*(BS2:BS13=INDEX(F3:Z6,MATCH(AC2,Z3:Z6,0),1)),0),6))</f>
        <v>  1-3  </v>
      </c>
      <c r="AD6" s="183" t="str">
        <f t="array" ref="AD6">IF(AB6=AD2,"   -   ",INDEX(BQ2:BV13,MATCH(1,(BQ2:BQ13=INDEX(F3:Z6,MATCH(AB6,Z3:Z6,0),1))*(BS2:BS13=INDEX(F3:Z6,MATCH(AD2,Z3:Z6,0),1)),0),6))</f>
        <v>  3-3  </v>
      </c>
      <c r="AE6" s="183" t="str">
        <f t="array" ref="AE6">IF(AB6=AE2,"   -   ",INDEX(BQ2:BV13,MATCH(1,(BQ2:BQ13=INDEX(F3:Z6,MATCH(AB6,Z3:Z6,0),1))*(BS2:BS13=INDEX(F3:Z6,MATCH(AE2,Z3:Z6,0),1)),0),6))</f>
        <v>  0-2  </v>
      </c>
      <c r="AF6" s="183" t="str">
        <f t="array" ref="AF6">IF(AB6=AF2,"   -   ",INDEX(BQ2:BV13,MATCH(1,(BQ2:BQ13=INDEX(F3:Z6,MATCH(AB6,Z3:Z6,0),1))*(BS2:BS13=INDEX(F3:Z6,MATCH(AF2,Z3:Z6,0),1)),0),6))</f>
        <v>   -   </v>
      </c>
      <c r="AG6" s="181" t="str">
        <f t="shared" si="16"/>
        <v>YUB</v>
      </c>
      <c r="AJ6" s="155"/>
      <c r="AK6" s="106">
        <f>AJ4</f>
        <v>88.287</v>
      </c>
      <c r="AL6" s="106">
        <f>AJ2</f>
        <v>91.379</v>
      </c>
      <c r="AM6" s="106">
        <f t="shared" si="4"/>
        <v>0.1301752044</v>
      </c>
      <c r="AN6" s="156">
        <f t="shared" ref="AN6:AY6" si="25">IF($AM6="","",IF(RAND()&lt;$AM6,1,0))</f>
        <v>0</v>
      </c>
      <c r="AO6" s="156">
        <f t="shared" si="25"/>
        <v>0</v>
      </c>
      <c r="AP6" s="156">
        <f t="shared" si="25"/>
        <v>0</v>
      </c>
      <c r="AQ6" s="156">
        <f t="shared" si="25"/>
        <v>0</v>
      </c>
      <c r="AR6" s="156">
        <f t="shared" si="25"/>
        <v>0</v>
      </c>
      <c r="AS6" s="156">
        <f t="shared" si="25"/>
        <v>0</v>
      </c>
      <c r="AT6" s="156">
        <f t="shared" si="25"/>
        <v>0</v>
      </c>
      <c r="AU6" s="156">
        <f t="shared" si="25"/>
        <v>1</v>
      </c>
      <c r="AV6" s="156">
        <f t="shared" si="25"/>
        <v>1</v>
      </c>
      <c r="AW6" s="156">
        <f t="shared" si="25"/>
        <v>0</v>
      </c>
      <c r="AX6" s="156">
        <f t="shared" si="25"/>
        <v>0</v>
      </c>
      <c r="AY6" s="156">
        <f t="shared" si="25"/>
        <v>1</v>
      </c>
      <c r="AZ6" s="157">
        <f t="shared" si="6"/>
        <v>3</v>
      </c>
      <c r="BA6" s="106">
        <f>AJ3</f>
        <v>68.53425</v>
      </c>
      <c r="BB6" s="106">
        <f>AJ5</f>
        <v>66.21525</v>
      </c>
      <c r="BC6" s="106">
        <f t="shared" si="7"/>
        <v>0.1364914623</v>
      </c>
      <c r="BD6" s="156">
        <f t="shared" ref="BD6:BO6" si="26">IF($BC6="","",IF(RAND()&lt;$BC6,1,0))</f>
        <v>0</v>
      </c>
      <c r="BE6" s="156">
        <f t="shared" si="26"/>
        <v>0</v>
      </c>
      <c r="BF6" s="156">
        <f t="shared" si="26"/>
        <v>1</v>
      </c>
      <c r="BG6" s="156">
        <f t="shared" si="26"/>
        <v>1</v>
      </c>
      <c r="BH6" s="156">
        <f t="shared" si="26"/>
        <v>0</v>
      </c>
      <c r="BI6" s="156">
        <f t="shared" si="26"/>
        <v>1</v>
      </c>
      <c r="BJ6" s="156">
        <f t="shared" si="26"/>
        <v>0</v>
      </c>
      <c r="BK6" s="156">
        <f t="shared" si="26"/>
        <v>1</v>
      </c>
      <c r="BL6" s="156">
        <f t="shared" si="26"/>
        <v>1</v>
      </c>
      <c r="BM6" s="156">
        <f t="shared" si="26"/>
        <v>1</v>
      </c>
      <c r="BN6" s="156">
        <f t="shared" si="26"/>
        <v>0</v>
      </c>
      <c r="BO6" s="156">
        <f t="shared" si="26"/>
        <v>0</v>
      </c>
      <c r="BP6" s="157">
        <f t="shared" si="9"/>
        <v>6</v>
      </c>
      <c r="BQ6" s="105" t="str">
        <f t="shared" ref="BQ6:BR6" si="27">BS2</f>
        <v>Sonoma Center Panthers</v>
      </c>
      <c r="BR6" s="156" t="str">
        <f t="shared" si="27"/>
        <v>COM</v>
      </c>
      <c r="BS6" s="105" t="str">
        <f t="shared" ref="BS6:BT6" si="28">BS3</f>
        <v>Fontvielle Impact</v>
      </c>
      <c r="BT6" s="156" t="str">
        <f t="shared" si="28"/>
        <v>VLD</v>
      </c>
      <c r="BU6" s="156">
        <f t="shared" si="10"/>
        <v>2</v>
      </c>
      <c r="BV6" s="156" t="str">
        <f t="shared" si="11"/>
        <v>  3-6  </v>
      </c>
    </row>
    <row r="7" ht="9.0" customHeight="1">
      <c r="A7" s="105"/>
      <c r="B7" s="105"/>
      <c r="C7" s="105"/>
      <c r="D7" s="175" t="str">
        <f t="shared" si="3"/>
        <v>Edmonton United           VLD 1–3 Yuba United               COM</v>
      </c>
      <c r="E7" s="184" t="str">
        <f>IFERROR(__xludf.DUMMYFUNCTION("IFERROR(IF(COUNTUNIQUE(O3:O6)=4,"""",""Tie broken by ""&amp;VLOOKUP(INDEX(P2:Y13,1,MATCH(1,P13:Y13,0)),Index!$E$2:$F$13,2,0)),"""")"),"")</f>
        <v/>
      </c>
      <c r="F7" s="185" t="s">
        <v>1349</v>
      </c>
      <c r="G7" s="185" t="s">
        <v>1350</v>
      </c>
      <c r="H7" s="186"/>
      <c r="I7" s="186"/>
      <c r="J7" s="186"/>
      <c r="K7" s="185" t="s">
        <v>1340</v>
      </c>
      <c r="L7" s="185"/>
      <c r="M7" s="186"/>
      <c r="N7" s="186"/>
      <c r="O7" s="185" t="s">
        <v>81</v>
      </c>
      <c r="P7" s="185"/>
      <c r="Q7" s="186"/>
      <c r="R7" s="186"/>
      <c r="S7" s="185" t="s">
        <v>84</v>
      </c>
      <c r="T7" s="186"/>
      <c r="U7" s="186"/>
      <c r="V7" s="186"/>
      <c r="W7" s="185" t="s">
        <v>87</v>
      </c>
      <c r="X7" s="186"/>
      <c r="Y7" s="186"/>
      <c r="Z7" s="186"/>
      <c r="AA7" s="185" t="s">
        <v>1351</v>
      </c>
      <c r="AB7" s="185"/>
      <c r="AC7" s="185"/>
      <c r="AD7" s="185"/>
      <c r="AE7" s="185" t="s">
        <v>1352</v>
      </c>
      <c r="AF7" s="186"/>
      <c r="AG7" s="186"/>
      <c r="AH7" s="186"/>
      <c r="AI7" s="186"/>
      <c r="AJ7" s="186"/>
      <c r="AK7" s="106">
        <f>AL6</f>
        <v>91.379</v>
      </c>
      <c r="AL7" s="106">
        <f>AK6</f>
        <v>88.287</v>
      </c>
      <c r="AM7" s="106">
        <f t="shared" si="4"/>
        <v>0.1364914623</v>
      </c>
      <c r="AN7" s="156">
        <f t="shared" ref="AN7:AY7" si="29">IF($AM7="","",IF(RAND()&lt;$AM7,1,0))</f>
        <v>0</v>
      </c>
      <c r="AO7" s="156">
        <f t="shared" si="29"/>
        <v>0</v>
      </c>
      <c r="AP7" s="156">
        <f t="shared" si="29"/>
        <v>0</v>
      </c>
      <c r="AQ7" s="156">
        <f t="shared" si="29"/>
        <v>0</v>
      </c>
      <c r="AR7" s="156">
        <f t="shared" si="29"/>
        <v>0</v>
      </c>
      <c r="AS7" s="156">
        <f t="shared" si="29"/>
        <v>0</v>
      </c>
      <c r="AT7" s="156">
        <f t="shared" si="29"/>
        <v>0</v>
      </c>
      <c r="AU7" s="156">
        <f t="shared" si="29"/>
        <v>0</v>
      </c>
      <c r="AV7" s="156">
        <f t="shared" si="29"/>
        <v>0</v>
      </c>
      <c r="AW7" s="156">
        <f t="shared" si="29"/>
        <v>0</v>
      </c>
      <c r="AX7" s="156">
        <f t="shared" si="29"/>
        <v>1</v>
      </c>
      <c r="AY7" s="156">
        <f t="shared" si="29"/>
        <v>0</v>
      </c>
      <c r="AZ7" s="157">
        <f t="shared" si="6"/>
        <v>1</v>
      </c>
      <c r="BA7" s="106">
        <f>BB6</f>
        <v>66.21525</v>
      </c>
      <c r="BB7" s="106">
        <f>BA6</f>
        <v>68.53425</v>
      </c>
      <c r="BC7" s="106">
        <f t="shared" si="7"/>
        <v>0.1301752044</v>
      </c>
      <c r="BD7" s="156">
        <f t="shared" ref="BD7:BO7" si="30">IF($BC7="","",IF(RAND()&lt;$BC7,1,0))</f>
        <v>0</v>
      </c>
      <c r="BE7" s="156">
        <f t="shared" si="30"/>
        <v>0</v>
      </c>
      <c r="BF7" s="156">
        <f t="shared" si="30"/>
        <v>0</v>
      </c>
      <c r="BG7" s="156">
        <f t="shared" si="30"/>
        <v>0</v>
      </c>
      <c r="BH7" s="156">
        <f t="shared" si="30"/>
        <v>0</v>
      </c>
      <c r="BI7" s="156">
        <f t="shared" si="30"/>
        <v>1</v>
      </c>
      <c r="BJ7" s="156">
        <f t="shared" si="30"/>
        <v>0</v>
      </c>
      <c r="BK7" s="156">
        <f t="shared" si="30"/>
        <v>0</v>
      </c>
      <c r="BL7" s="156">
        <f t="shared" si="30"/>
        <v>1</v>
      </c>
      <c r="BM7" s="156">
        <f t="shared" si="30"/>
        <v>0</v>
      </c>
      <c r="BN7" s="156">
        <f t="shared" si="30"/>
        <v>0</v>
      </c>
      <c r="BO7" s="156">
        <f t="shared" si="30"/>
        <v>1</v>
      </c>
      <c r="BP7" s="157">
        <f t="shared" si="9"/>
        <v>3</v>
      </c>
      <c r="BQ7" s="105" t="str">
        <f t="shared" ref="BQ7:BR7" si="31">BQ2</f>
        <v>Edmonton United</v>
      </c>
      <c r="BR7" s="156" t="str">
        <f t="shared" si="31"/>
        <v>VLD</v>
      </c>
      <c r="BS7" s="105" t="str">
        <f t="shared" ref="BS7:BT7" si="32">BQ3</f>
        <v>Yuba United</v>
      </c>
      <c r="BT7" s="156" t="str">
        <f t="shared" si="32"/>
        <v>COM</v>
      </c>
      <c r="BU7" s="156">
        <f t="shared" si="10"/>
        <v>2</v>
      </c>
      <c r="BV7" s="156" t="str">
        <f t="shared" si="11"/>
        <v>  1-3  </v>
      </c>
    </row>
    <row r="8" ht="9.0" customHeight="1">
      <c r="A8" s="105"/>
      <c r="B8" s="105"/>
      <c r="C8" s="105"/>
      <c r="D8" s="175" t="str">
        <f t="shared" si="3"/>
        <v>Fontvielle Impact         VLD 3–3 Sonoma Center Panthers    COM</v>
      </c>
      <c r="E8" s="187"/>
      <c r="G8" s="188" t="str">
        <f t="array" ref="G8:J8">TRANSPOSE(F9:F12)</f>
        <v>Fontvielle Impact</v>
      </c>
      <c r="H8" s="188" t="s">
        <v>286</v>
      </c>
      <c r="I8" s="188" t="s">
        <v>130</v>
      </c>
      <c r="J8" s="188" t="s">
        <v>137</v>
      </c>
      <c r="K8" s="180" t="str">
        <f t="array" ref="K8:N8">TRANSPOSE(F9:F12)</f>
        <v>Fontvielle Impact</v>
      </c>
      <c r="L8" s="180" t="s">
        <v>286</v>
      </c>
      <c r="M8" s="180" t="s">
        <v>130</v>
      </c>
      <c r="N8" s="180" t="s">
        <v>137</v>
      </c>
      <c r="O8" s="180" t="str">
        <f t="array" ref="O8:R8">TRANSPOSE(F9:F12)</f>
        <v>Fontvielle Impact</v>
      </c>
      <c r="P8" s="180" t="s">
        <v>286</v>
      </c>
      <c r="Q8" s="180" t="s">
        <v>130</v>
      </c>
      <c r="R8" s="180" t="s">
        <v>137</v>
      </c>
      <c r="S8" s="188" t="str">
        <f t="array" ref="S8:V8">TRANSPOSE(F9:F12)</f>
        <v>Fontvielle Impact</v>
      </c>
      <c r="T8" s="188" t="s">
        <v>286</v>
      </c>
      <c r="U8" s="188" t="s">
        <v>130</v>
      </c>
      <c r="V8" s="188" t="s">
        <v>137</v>
      </c>
      <c r="W8" s="188" t="str">
        <f t="array" ref="W8:Z8">TRANSPOSE(F9:F12)</f>
        <v>Fontvielle Impact</v>
      </c>
      <c r="X8" s="188" t="s">
        <v>286</v>
      </c>
      <c r="Y8" s="188" t="s">
        <v>130</v>
      </c>
      <c r="Z8" s="188" t="s">
        <v>137</v>
      </c>
      <c r="AA8" s="83" t="str">
        <f t="array" ref="AA8:AD8">TRANSPOSE(F9:F12)</f>
        <v>Fontvielle Impact</v>
      </c>
      <c r="AB8" s="83" t="s">
        <v>286</v>
      </c>
      <c r="AC8" s="83" t="s">
        <v>130</v>
      </c>
      <c r="AD8" s="83" t="s">
        <v>137</v>
      </c>
      <c r="AE8" s="83" t="s">
        <v>69</v>
      </c>
      <c r="AF8" s="83" t="s">
        <v>72</v>
      </c>
      <c r="AG8" s="83" t="s">
        <v>75</v>
      </c>
      <c r="AH8" s="83" t="s">
        <v>78</v>
      </c>
      <c r="AI8" s="83" t="s">
        <v>87</v>
      </c>
      <c r="AJ8" s="83" t="s">
        <v>1353</v>
      </c>
      <c r="AK8" s="106">
        <f>AJ2</f>
        <v>91.379</v>
      </c>
      <c r="AL8" s="106">
        <f>AJ4</f>
        <v>88.287</v>
      </c>
      <c r="AM8" s="106">
        <f t="shared" si="4"/>
        <v>0.1364914623</v>
      </c>
      <c r="AN8" s="156">
        <f t="shared" ref="AN8:AY8" si="33">IF($AM8="","",IF(RAND()&lt;$AM8,1,0))</f>
        <v>0</v>
      </c>
      <c r="AO8" s="156">
        <f t="shared" si="33"/>
        <v>1</v>
      </c>
      <c r="AP8" s="156">
        <f t="shared" si="33"/>
        <v>0</v>
      </c>
      <c r="AQ8" s="156">
        <f t="shared" si="33"/>
        <v>0</v>
      </c>
      <c r="AR8" s="156">
        <f t="shared" si="33"/>
        <v>0</v>
      </c>
      <c r="AS8" s="156">
        <f t="shared" si="33"/>
        <v>0</v>
      </c>
      <c r="AT8" s="156">
        <f t="shared" si="33"/>
        <v>0</v>
      </c>
      <c r="AU8" s="156">
        <f t="shared" si="33"/>
        <v>1</v>
      </c>
      <c r="AV8" s="156">
        <f t="shared" si="33"/>
        <v>0</v>
      </c>
      <c r="AW8" s="156">
        <f t="shared" si="33"/>
        <v>1</v>
      </c>
      <c r="AX8" s="156">
        <f t="shared" si="33"/>
        <v>0</v>
      </c>
      <c r="AY8" s="156">
        <f t="shared" si="33"/>
        <v>0</v>
      </c>
      <c r="AZ8" s="157">
        <f t="shared" si="6"/>
        <v>3</v>
      </c>
      <c r="BA8" s="106">
        <f>AJ5</f>
        <v>66.21525</v>
      </c>
      <c r="BB8" s="106">
        <f>AJ3</f>
        <v>68.53425</v>
      </c>
      <c r="BC8" s="106">
        <f t="shared" si="7"/>
        <v>0.1301752044</v>
      </c>
      <c r="BD8" s="156">
        <f t="shared" ref="BD8:BO8" si="34">IF($BC8="","",IF(RAND()&lt;$BC8,1,0))</f>
        <v>1</v>
      </c>
      <c r="BE8" s="156">
        <f t="shared" si="34"/>
        <v>0</v>
      </c>
      <c r="BF8" s="156">
        <f t="shared" si="34"/>
        <v>0</v>
      </c>
      <c r="BG8" s="156">
        <f t="shared" si="34"/>
        <v>1</v>
      </c>
      <c r="BH8" s="156">
        <f t="shared" si="34"/>
        <v>0</v>
      </c>
      <c r="BI8" s="156">
        <f t="shared" si="34"/>
        <v>1</v>
      </c>
      <c r="BJ8" s="156">
        <f t="shared" si="34"/>
        <v>0</v>
      </c>
      <c r="BK8" s="156">
        <f t="shared" si="34"/>
        <v>0</v>
      </c>
      <c r="BL8" s="156">
        <f t="shared" si="34"/>
        <v>0</v>
      </c>
      <c r="BM8" s="156">
        <f t="shared" si="34"/>
        <v>0</v>
      </c>
      <c r="BN8" s="156">
        <f t="shared" si="34"/>
        <v>0</v>
      </c>
      <c r="BO8" s="156">
        <f t="shared" si="34"/>
        <v>0</v>
      </c>
      <c r="BP8" s="157">
        <f t="shared" si="9"/>
        <v>3</v>
      </c>
      <c r="BQ8" s="105" t="str">
        <f t="shared" ref="BQ8:BR8" si="35">BS3</f>
        <v>Fontvielle Impact</v>
      </c>
      <c r="BR8" s="156" t="str">
        <f t="shared" si="35"/>
        <v>VLD</v>
      </c>
      <c r="BS8" s="105" t="str">
        <f t="shared" ref="BS8:BT8" si="36">BS2</f>
        <v>Sonoma Center Panthers</v>
      </c>
      <c r="BT8" s="156" t="str">
        <f t="shared" si="36"/>
        <v>COM</v>
      </c>
      <c r="BU8" s="156" t="str">
        <f t="shared" si="10"/>
        <v>X</v>
      </c>
      <c r="BV8" s="156" t="str">
        <f t="shared" si="11"/>
        <v>  3-3  </v>
      </c>
    </row>
    <row r="9" ht="9.0" customHeight="1">
      <c r="A9" s="105"/>
      <c r="B9" s="105"/>
      <c r="C9" s="105"/>
      <c r="D9" s="175" t="str">
        <f t="shared" si="3"/>
        <v>Yuba United               COM 0–2 Edmonton United           VLD</v>
      </c>
      <c r="E9" s="176"/>
      <c r="F9" s="155" t="str">
        <f t="shared" ref="F9:F12" si="41">F3</f>
        <v>Fontvielle Impact</v>
      </c>
      <c r="G9" s="181">
        <f>IF(F9=G8,0,IF(VLOOKUP(F9,F3:N6,9,0)=VLOOKUP(G8,F3:N6,9,0),1,0))</f>
        <v>0</v>
      </c>
      <c r="H9" s="181">
        <f>IF(F9=H8,0,IF(VLOOKUP(F9,F3:N6,9,0)=VLOOKUP(H8,F3:N6,9,0),1,0))</f>
        <v>0</v>
      </c>
      <c r="I9" s="181">
        <f>IF(F9=I8,0,IF(VLOOKUP(F9,F3:N6,9,0)=VLOOKUP(I8,F3:N6,9,0),1,0))</f>
        <v>0</v>
      </c>
      <c r="J9" s="181">
        <f>IF(F9=J8,0,IF(VLOOKUP(F9,F3:N6,9,0)=VLOOKUP(J8,F3:N6,9,0),1,0))</f>
        <v>0</v>
      </c>
      <c r="K9" s="177">
        <f t="array" ref="K9">IF(F9=K8,"",IF(INDEX(BQ2:BU13,MATCH(1,(F9=BQ2:BQ13)*(BS2:BS13=K8),0),5)=1,3,IF(INDEX(BQ2:BU13,MATCH(1,(F9=BQ2:BQ13)*(BS2:BS13=K8),0),5)="X",1,0)))*G9</f>
        <v>0</v>
      </c>
      <c r="L9" s="177">
        <f t="array" ref="L9">IF(F9=L8,"",IF(INDEX(BQ2:BU13,MATCH(1,(F9=BQ2:BQ13)*(BS2:BS13=L8),0),5)=1,3,IF(INDEX(BQ2:BU13,MATCH(1,(F9=BQ2:BQ13)*(BS2:BS13=L8),0),5)="X",1,0)))*H9</f>
        <v>0</v>
      </c>
      <c r="M9" s="177">
        <f t="array" ref="M9">IF(F9=M8,"",IF(INDEX(BQ2:BU13,MATCH(1,(F9=BQ2:BQ13)*(BS2:BS13=M8),0),5)=1,3,IF(INDEX(BQ2:BU13,MATCH(1,(F9=BQ2:BQ13)*(BS2:BS13=M8),0),5)="X",1,0)))*I9</f>
        <v>0</v>
      </c>
      <c r="N9" s="177">
        <f t="array" ref="N9">IF(F9=N8,"",IF(INDEX(BQ2:BU13,MATCH(1,(F9=BQ2:BQ13)*(BS2:BS13=N8),0),5)=1,3,IF(INDEX(BQ2:BU13,MATCH(1,(F9=BQ2:BQ13)*(BS2:BS13=N8),0),5)="X",1,0)))*J9</f>
        <v>0</v>
      </c>
      <c r="O9" s="181">
        <f t="array" ref="O9">IF(F9=O8,"",INDEX(AZ2:BS13,MATCH(1,(BQ2:BQ13=F9)*(O8=BS2:BS13),0),1)-INDEX(AZ2:BS13,MATCH(1,(BQ2:BQ13=F9)*(O8=BS2:BS13),0),17))*G9</f>
        <v>0</v>
      </c>
      <c r="P9" s="181">
        <f t="array" ref="P9">IF(F9=P8,"",INDEX(AZ2:BS13,MATCH(1,(BQ2:BQ13=F9)*(P8=BS2:BS13),0),1)-INDEX(AZ2:BS13,MATCH(1,(BQ2:BQ13=F9)*(P8=BS2:BS13),0),17))*H9</f>
        <v>0</v>
      </c>
      <c r="Q9" s="181">
        <f t="array" ref="Q9">IF(F9=Q8,"",INDEX(AZ2:BS13,MATCH(1,(BQ2:BQ13=F9)*(Q8=BS2:BS13),0),1)-INDEX(AZ2:BS13,MATCH(1,(BQ2:BQ13=F9)*(Q8=BS2:BS13),0),17))*I9</f>
        <v>0</v>
      </c>
      <c r="R9" s="181">
        <f t="array" ref="R9">IF(F9=R8,"",INDEX(AZ2:BS13,MATCH(1,(BQ2:BQ13=F9)*(R8=BS2:BS13),0),1)-INDEX(AZ2:BS13,MATCH(1,(BQ2:BQ13=F9)*(R8=BS2:BS13),0),17))*J9</f>
        <v>0</v>
      </c>
      <c r="S9" s="181">
        <f t="array" ref="S9">IF(F9=S8,0,INDEX(AZ2:BU13,MATCH(1,(BQ2:BQ13=F9)*(BS2:BS13=S8),0),1)+INDEX(AZ2:BU13,MATCH(1,(BS2:BS13=F9)*(BQ2:BQ13=S8),0),17))*G9</f>
        <v>0</v>
      </c>
      <c r="T9" s="181">
        <f t="array" ref="T9">IF(F9=T8,0,INDEX(AZ2:BU13,MATCH(1,(BQ2:BQ13=F9)*(BS2:BS13=T8),0),1)+INDEX(AZ2:BU13,MATCH(1,(BS2:BS13=F9)*(BQ2:BQ13=T8),0),17))*H9</f>
        <v>0</v>
      </c>
      <c r="U9" s="181">
        <f t="array" ref="U9">IF(F9=U8,0,INDEX(AZ2:BU13,MATCH(1,(BQ2:BQ13=F9)*(BS2:BS13=U8),0),1)+INDEX(AZ2:BU13,MATCH(1,(BS2:BS13=F9)*(BQ2:BQ13=U8),0),17))*I9</f>
        <v>0</v>
      </c>
      <c r="V9" s="181">
        <f t="array" ref="V9">IF(F9=V8,0,INDEX(AZ2:BU13,MATCH(1,(BQ2:BQ13=F9)*(BS2:BS13=V8),0),1)+INDEX(AZ2:BU13,MATCH(1,(BS2:BS13=F9)*(BQ2:BQ13=V8),0),17))*J9</f>
        <v>0</v>
      </c>
      <c r="W9" s="181">
        <f t="array" ref="W9">IF(F9=W8,0,INDEX(AZ2:BU13,MATCH(1,(BS2:BS13=F9)*(BQ2:BQ13=S8),0),17))*G9</f>
        <v>0</v>
      </c>
      <c r="X9" s="181">
        <f t="array" ref="X9">IF(F9=X8,0,INDEX(AZ2:BU13,MATCH(1,(BS2:BS13=F9)*(BQ2:BQ13=T8),0),17))*H9</f>
        <v>0</v>
      </c>
      <c r="Y9" s="181">
        <f t="array" ref="Y9">IF(F9=Y8,0,INDEX(AZ2:BU13,MATCH(1,(BS2:BS13=F9)*(BQ2:BQ13=U8),0),17))*I9</f>
        <v>0</v>
      </c>
      <c r="Z9" s="181">
        <f t="array" ref="Z9">IF(F9=Z8,0,INDEX(AZ2:BU13,MATCH(1,(BS2:BS13=F9)*(BQ2:BQ13=V8),0),17))*J9</f>
        <v>0</v>
      </c>
      <c r="AA9" s="155">
        <f>IF(F9=AA8,"",COUNTIFS(BS2:BS13,F9,BU2:BU13,2))*G9</f>
        <v>0</v>
      </c>
      <c r="AB9" s="155">
        <f>IF(F9=AB8,"",COUNTIFS(BS2:BS13,G9,BU2:BU13,2))*H9</f>
        <v>0</v>
      </c>
      <c r="AC9" s="155">
        <f>IF(F9=AC8,"",COUNTIFS(BS2:BS13,H9,BU2:BU13,2))*I9</f>
        <v>0</v>
      </c>
      <c r="AD9" s="155">
        <f>IF(F9=AD8,"",COUNTIFS(BS2:BS13,I9,BU2:BU13,2))*J9</f>
        <v>0</v>
      </c>
      <c r="AE9" s="155">
        <f t="shared" ref="AE9:AE12" si="42">SUM(K9:N9)</f>
        <v>0</v>
      </c>
      <c r="AF9" s="155">
        <f>sum(O9:R9)-sum(O9:O12)</f>
        <v>0</v>
      </c>
      <c r="AG9" s="155">
        <f t="shared" ref="AG9:AG12" si="43">sum(S9:V9)</f>
        <v>0</v>
      </c>
      <c r="AH9" s="155">
        <f t="shared" ref="AH9:AH12" si="44">SUM(W9:Z9)</f>
        <v>0</v>
      </c>
      <c r="AI9" s="189">
        <f>SUMIFS(BP2:BP13,BS2:BS13,F9)</f>
        <v>9</v>
      </c>
      <c r="AJ9" s="189">
        <f t="shared" ref="AJ9:AJ12" si="45">sum(AA9:AD9)</f>
        <v>0</v>
      </c>
      <c r="AK9" s="106">
        <f>AL8</f>
        <v>88.287</v>
      </c>
      <c r="AL9" s="106">
        <f>AK8</f>
        <v>91.379</v>
      </c>
      <c r="AM9" s="106">
        <f t="shared" si="4"/>
        <v>0.1301752044</v>
      </c>
      <c r="AN9" s="156">
        <f t="shared" ref="AN9:AY9" si="37">IF($AM9="","",IF(RAND()&lt;$AM9,1,0))</f>
        <v>0</v>
      </c>
      <c r="AO9" s="156">
        <f t="shared" si="37"/>
        <v>0</v>
      </c>
      <c r="AP9" s="156">
        <f t="shared" si="37"/>
        <v>0</v>
      </c>
      <c r="AQ9" s="156">
        <f t="shared" si="37"/>
        <v>0</v>
      </c>
      <c r="AR9" s="156">
        <f t="shared" si="37"/>
        <v>0</v>
      </c>
      <c r="AS9" s="156">
        <f t="shared" si="37"/>
        <v>0</v>
      </c>
      <c r="AT9" s="156">
        <f t="shared" si="37"/>
        <v>0</v>
      </c>
      <c r="AU9" s="156">
        <f t="shared" si="37"/>
        <v>0</v>
      </c>
      <c r="AV9" s="156">
        <f t="shared" si="37"/>
        <v>0</v>
      </c>
      <c r="AW9" s="156">
        <f t="shared" si="37"/>
        <v>0</v>
      </c>
      <c r="AX9" s="156">
        <f t="shared" si="37"/>
        <v>0</v>
      </c>
      <c r="AY9" s="156">
        <f t="shared" si="37"/>
        <v>0</v>
      </c>
      <c r="AZ9" s="157">
        <f t="shared" si="6"/>
        <v>0</v>
      </c>
      <c r="BA9" s="106">
        <f>BB8</f>
        <v>68.53425</v>
      </c>
      <c r="BB9" s="106">
        <f>BA8</f>
        <v>66.21525</v>
      </c>
      <c r="BC9" s="106">
        <f t="shared" si="7"/>
        <v>0.1364914623</v>
      </c>
      <c r="BD9" s="156">
        <f t="shared" ref="BD9:BO9" si="38">IF($BC9="","",IF(RAND()&lt;$BC9,1,0))</f>
        <v>0</v>
      </c>
      <c r="BE9" s="156">
        <f t="shared" si="38"/>
        <v>0</v>
      </c>
      <c r="BF9" s="156">
        <f t="shared" si="38"/>
        <v>0</v>
      </c>
      <c r="BG9" s="156">
        <f t="shared" si="38"/>
        <v>0</v>
      </c>
      <c r="BH9" s="156">
        <f t="shared" si="38"/>
        <v>1</v>
      </c>
      <c r="BI9" s="156">
        <f t="shared" si="38"/>
        <v>0</v>
      </c>
      <c r="BJ9" s="156">
        <f t="shared" si="38"/>
        <v>0</v>
      </c>
      <c r="BK9" s="156">
        <f t="shared" si="38"/>
        <v>0</v>
      </c>
      <c r="BL9" s="156">
        <f t="shared" si="38"/>
        <v>1</v>
      </c>
      <c r="BM9" s="156">
        <f t="shared" si="38"/>
        <v>0</v>
      </c>
      <c r="BN9" s="156">
        <f t="shared" si="38"/>
        <v>0</v>
      </c>
      <c r="BO9" s="156">
        <f t="shared" si="38"/>
        <v>0</v>
      </c>
      <c r="BP9" s="157">
        <f t="shared" si="9"/>
        <v>2</v>
      </c>
      <c r="BQ9" s="105" t="str">
        <f t="shared" ref="BQ9:BR9" si="39">BQ3</f>
        <v>Yuba United</v>
      </c>
      <c r="BR9" s="156" t="str">
        <f t="shared" si="39"/>
        <v>COM</v>
      </c>
      <c r="BS9" s="105" t="str">
        <f t="shared" ref="BS9:BT9" si="40">BQ2</f>
        <v>Edmonton United</v>
      </c>
      <c r="BT9" s="156" t="str">
        <f t="shared" si="40"/>
        <v>VLD</v>
      </c>
      <c r="BU9" s="156">
        <f t="shared" si="10"/>
        <v>2</v>
      </c>
      <c r="BV9" s="156" t="str">
        <f t="shared" si="11"/>
        <v>  0-2  </v>
      </c>
    </row>
    <row r="10" ht="9.0" customHeight="1">
      <c r="A10" s="105"/>
      <c r="B10" s="105"/>
      <c r="C10" s="105"/>
      <c r="D10" s="175" t="str">
        <f t="shared" si="3"/>
        <v>Sonoma Center Panthers    COM 3–1 Edmonton United           VLD</v>
      </c>
      <c r="E10" s="176"/>
      <c r="F10" s="155" t="str">
        <f t="shared" si="41"/>
        <v>Edmonton United</v>
      </c>
      <c r="G10" s="181">
        <f>IF(F10=G8,0,IF(VLOOKUP(F10,F3:N6,9,0)=VLOOKUP(G8,F3:N6,9,0),1,0))</f>
        <v>0</v>
      </c>
      <c r="H10" s="181">
        <f>IF(F10=H8,0,IF(VLOOKUP(F10,F3:N6,9,0)=VLOOKUP(H8,F3:N6,9,0),1,0))</f>
        <v>0</v>
      </c>
      <c r="I10" s="181">
        <f>IF(F10=I8,0,IF(VLOOKUP(F10,F3:N6,9,0)=VLOOKUP(I8,F3:N6,9,0),1,0))</f>
        <v>0</v>
      </c>
      <c r="J10" s="181">
        <f>IF(F10=J8,0,IF(VLOOKUP(F10,F3:N6,9,0)=VLOOKUP(J8,F3:N6,9,0),1,0))</f>
        <v>0</v>
      </c>
      <c r="K10" s="177">
        <f t="array" ref="K10">IF(F10=K8,"",IF(INDEX(BQ2:BU13,MATCH(1,(F10=BQ2:BQ13)*(BS2:BS13=K8),0),5)=1,3,IF(INDEX(BQ2:BU13,MATCH(1,(F10=BQ2:BQ13)*(BS2:BS13=K8),0),5)="X",1,0)))*G10</f>
        <v>0</v>
      </c>
      <c r="L10" s="177">
        <f t="array" ref="L10">IF(F10=L8,"",IF(INDEX(BQ2:BU13,MATCH(1,(F10=BQ2:BQ13)*(BS2:BS13=L8),0),5)=1,3,IF(INDEX(BQ2:BU13,MATCH(1,(F10=BQ2:BQ13)*(BS2:BS13=L8),0),5)="X",1,0)))*H10</f>
        <v>0</v>
      </c>
      <c r="M10" s="177">
        <f t="array" ref="M10">IF(F10=M8,"",IF(INDEX(BQ2:BU13,MATCH(1,(F10=BQ2:BQ13)*(BS2:BS13=M8),0),5)=1,3,IF(INDEX(BQ2:BU13,MATCH(1,(F10=BQ2:BQ13)*(BS2:BS13=M8),0),5)="X",1,0)))*I10</f>
        <v>0</v>
      </c>
      <c r="N10" s="177">
        <f t="array" ref="N10">IF(F10=N8,"",IF(INDEX(BQ2:BU13,MATCH(1,(F10=BQ2:BQ13)*(BS2:BS13=N8),0),5)=1,3,IF(INDEX(BQ2:BU13,MATCH(1,(F10=BQ2:BQ13)*(BS2:BS13=N8),0),5)="X",1,0)))*J10</f>
        <v>0</v>
      </c>
      <c r="O10" s="181">
        <f t="array" ref="O10">IF(F10=O8,"",INDEX(AZ2:BS13,MATCH(1,(BQ2:BQ13=F10)*(O8=BS2:BS13),0),1)-INDEX(AZ2:BS13,MATCH(1,(BQ2:BQ13=F10)*(O8=BS2:BS13),0),17))*G10</f>
        <v>0</v>
      </c>
      <c r="P10" s="181">
        <f t="array" ref="P10">IF(F10=P8,"",INDEX(AZ2:BS13,MATCH(1,(BQ2:BQ13=F10)*(P8=BS2:BS13),0),1)-INDEX(AZ2:BS13,MATCH(1,(BQ2:BQ13=F10)*(P8=BS2:BS13),0),17))*H10</f>
        <v>0</v>
      </c>
      <c r="Q10" s="181">
        <f t="array" ref="Q10">IF(F10=Q8,"",INDEX(AZ2:BS13,MATCH(1,(BQ2:BQ13=F10)*(Q8=BS2:BS13),0),1)-INDEX(AZ2:BS13,MATCH(1,(BQ2:BQ13=F10)*(Q8=BS2:BS13),0),17))*I10</f>
        <v>0</v>
      </c>
      <c r="R10" s="181">
        <f t="array" ref="R10">IF(F10=R8,"",INDEX(AZ2:BS13,MATCH(1,(BQ2:BQ13=F10)*(R8=BS2:BS13),0),1)-INDEX(AZ2:BS13,MATCH(1,(BQ2:BQ13=F10)*(R8=BS2:BS13),0),17))*J10</f>
        <v>0</v>
      </c>
      <c r="S10" s="181">
        <f t="array" ref="S10">IF(F10=S8,0,INDEX(AZ2:BU13,MATCH(1,(BQ2:BQ13=F10)*(BS2:BS13=S8),0),1)+INDEX(AZ2:BU13,MATCH(1,(BS2:BS13=F10)*(BQ2:BQ13=S8),0),17))*G10</f>
        <v>0</v>
      </c>
      <c r="T10" s="181">
        <f t="array" ref="T10">IF(F10=T8,0,INDEX(AZ2:BU13,MATCH(1,(BQ2:BQ13=F10)*(BS2:BS13=T8),0),1)+INDEX(AZ2:BU13,MATCH(1,(BS2:BS13=F10)*(BQ2:BQ13=T8),0),17))*H10</f>
        <v>0</v>
      </c>
      <c r="U10" s="181">
        <f t="array" ref="U10">IF(F10=U8,0,INDEX(AZ2:BU13,MATCH(1,(BQ2:BQ13=F10)*(BS2:BS13=U8),0),1)+INDEX(AZ2:BU13,MATCH(1,(BS2:BS13=F10)*(BQ2:BQ13=U8),0),17))*I10</f>
        <v>0</v>
      </c>
      <c r="V10" s="181">
        <f t="array" ref="V10">IF(F10=V8,0,INDEX(AZ2:BU13,MATCH(1,(BQ2:BQ13=F10)*(BS2:BS13=V8),0),1)+INDEX(AZ2:BU13,MATCH(1,(BS2:BS13=F10)*(BQ2:BQ13=V8),0),17))*J10</f>
        <v>0</v>
      </c>
      <c r="W10" s="181">
        <f t="array" ref="W10">IF(F10=W8,0,INDEX(AZ2:BU13,MATCH(1,(BS2:BS13=F10)*(BQ2:BQ13=S8),0),17))*G10</f>
        <v>0</v>
      </c>
      <c r="X10" s="181">
        <f t="array" ref="X10">IF(F10=X8,0,INDEX(AZ2:BU13,MATCH(1,(BS2:BS13=F10)*(BQ2:BQ13=T8),0),17))*H10</f>
        <v>0</v>
      </c>
      <c r="Y10" s="181">
        <f t="array" ref="Y10">IF(F10=Y8,0,INDEX(AZ2:BU13,MATCH(1,(BS2:BS13=F10)*(BQ2:BQ13=U8),0),17))*I10</f>
        <v>0</v>
      </c>
      <c r="Z10" s="181">
        <f t="array" ref="Z10">IF(F10=Z8,0,INDEX(AZ2:BU13,MATCH(1,(BS2:BS13=F10)*(BQ2:BQ13=V8),0),17))*J10</f>
        <v>0</v>
      </c>
      <c r="AA10" s="155">
        <f>IF(F10=AA8,"",COUNTIFS(BS2:BS13,F10,BU2:BU13,2))*G10</f>
        <v>0</v>
      </c>
      <c r="AB10" s="155">
        <f>IF(F10=AB8,"",COUNTIFS(BS2:BS13,G10,BU2:BU13,2))*H10</f>
        <v>0</v>
      </c>
      <c r="AC10" s="155">
        <f>IF(F10=AC8,"",COUNTIFS(BS2:BS13,H10,BU2:BU13,2))*I10</f>
        <v>0</v>
      </c>
      <c r="AD10" s="155">
        <f>IF(F10=AD8,"",COUNTIFS(BS2:BS13,I10,BU2:BU13,2))*J10</f>
        <v>0</v>
      </c>
      <c r="AE10" s="155">
        <f t="shared" si="42"/>
        <v>0</v>
      </c>
      <c r="AF10" s="155">
        <f>sum(O10:R10)-sum(P9:P12)</f>
        <v>0</v>
      </c>
      <c r="AG10" s="155">
        <f t="shared" si="43"/>
        <v>0</v>
      </c>
      <c r="AH10" s="155">
        <f t="shared" si="44"/>
        <v>0</v>
      </c>
      <c r="AI10" s="189">
        <f>SUMIFS(BP2:BP13,BS2:BS13,F10)</f>
        <v>4</v>
      </c>
      <c r="AJ10" s="189">
        <f t="shared" si="45"/>
        <v>0</v>
      </c>
      <c r="AK10" s="106">
        <f>AJ4</f>
        <v>88.287</v>
      </c>
      <c r="AL10" s="106">
        <f>AJ3</f>
        <v>68.53425</v>
      </c>
      <c r="AM10" s="106">
        <f t="shared" si="4"/>
        <v>0.1542151166</v>
      </c>
      <c r="AN10" s="156">
        <f t="shared" ref="AN10:AY10" si="46">IF($AM10="","",IF(RAND()&lt;$AM10,1,0))</f>
        <v>0</v>
      </c>
      <c r="AO10" s="156">
        <f t="shared" si="46"/>
        <v>0</v>
      </c>
      <c r="AP10" s="156">
        <f t="shared" si="46"/>
        <v>0</v>
      </c>
      <c r="AQ10" s="156">
        <f t="shared" si="46"/>
        <v>0</v>
      </c>
      <c r="AR10" s="156">
        <f t="shared" si="46"/>
        <v>1</v>
      </c>
      <c r="AS10" s="156">
        <f t="shared" si="46"/>
        <v>0</v>
      </c>
      <c r="AT10" s="156">
        <f t="shared" si="46"/>
        <v>0</v>
      </c>
      <c r="AU10" s="156">
        <f t="shared" si="46"/>
        <v>1</v>
      </c>
      <c r="AV10" s="156">
        <f t="shared" si="46"/>
        <v>0</v>
      </c>
      <c r="AW10" s="156">
        <f t="shared" si="46"/>
        <v>0</v>
      </c>
      <c r="AX10" s="156">
        <f t="shared" si="46"/>
        <v>0</v>
      </c>
      <c r="AY10" s="156">
        <f t="shared" si="46"/>
        <v>1</v>
      </c>
      <c r="AZ10" s="157">
        <f t="shared" si="6"/>
        <v>3</v>
      </c>
      <c r="BA10" s="106">
        <f>AJ2</f>
        <v>91.379</v>
      </c>
      <c r="BB10" s="106">
        <f>AJ5</f>
        <v>66.21525</v>
      </c>
      <c r="BC10" s="106">
        <f t="shared" si="7"/>
        <v>0.1590352634</v>
      </c>
      <c r="BD10" s="156">
        <f t="shared" ref="BD10:BO10" si="47">IF($BC10="","",IF(RAND()&lt;$BC10,1,0))</f>
        <v>0</v>
      </c>
      <c r="BE10" s="156">
        <f t="shared" si="47"/>
        <v>0</v>
      </c>
      <c r="BF10" s="156">
        <f t="shared" si="47"/>
        <v>0</v>
      </c>
      <c r="BG10" s="156">
        <f t="shared" si="47"/>
        <v>0</v>
      </c>
      <c r="BH10" s="156">
        <f t="shared" si="47"/>
        <v>1</v>
      </c>
      <c r="BI10" s="156">
        <f t="shared" si="47"/>
        <v>0</v>
      </c>
      <c r="BJ10" s="156">
        <f t="shared" si="47"/>
        <v>0</v>
      </c>
      <c r="BK10" s="156">
        <f t="shared" si="47"/>
        <v>0</v>
      </c>
      <c r="BL10" s="156">
        <f t="shared" si="47"/>
        <v>0</v>
      </c>
      <c r="BM10" s="156">
        <f t="shared" si="47"/>
        <v>0</v>
      </c>
      <c r="BN10" s="156">
        <f t="shared" si="47"/>
        <v>0</v>
      </c>
      <c r="BO10" s="156">
        <f t="shared" si="47"/>
        <v>0</v>
      </c>
      <c r="BP10" s="157">
        <f t="shared" si="9"/>
        <v>1</v>
      </c>
      <c r="BQ10" s="105" t="str">
        <f t="shared" ref="BQ10:BR10" si="48">BS2</f>
        <v>Sonoma Center Panthers</v>
      </c>
      <c r="BR10" s="156" t="str">
        <f t="shared" si="48"/>
        <v>COM</v>
      </c>
      <c r="BS10" s="105" t="str">
        <f t="shared" ref="BS10:BT10" si="49">BQ2</f>
        <v>Edmonton United</v>
      </c>
      <c r="BT10" s="156" t="str">
        <f t="shared" si="49"/>
        <v>VLD</v>
      </c>
      <c r="BU10" s="156">
        <f t="shared" si="10"/>
        <v>1</v>
      </c>
      <c r="BV10" s="156" t="str">
        <f t="shared" si="11"/>
        <v>  3-1  </v>
      </c>
    </row>
    <row r="11" ht="9.0" customHeight="1">
      <c r="A11" s="105"/>
      <c r="B11" s="105"/>
      <c r="C11" s="105"/>
      <c r="D11" s="175" t="str">
        <f t="shared" si="3"/>
        <v>Fontvielle Impact         VLD 1–0 Yuba United               COM</v>
      </c>
      <c r="E11" s="176"/>
      <c r="F11" s="155" t="str">
        <f t="shared" si="41"/>
        <v>Sonoma Center Panthers</v>
      </c>
      <c r="G11" s="181">
        <f>IF(F11=G8,0,IF(VLOOKUP(F11,F3:N6,9,0)=VLOOKUP(G8,F3:N6,9,0),1,0))</f>
        <v>0</v>
      </c>
      <c r="H11" s="181">
        <f>IF(F11=H8,0,IF(VLOOKUP(F11,F3:N6,9,0)=VLOOKUP(H8,F3:N6,9,0),1,0))</f>
        <v>0</v>
      </c>
      <c r="I11" s="181">
        <f>IF(F11=I8,0,IF(VLOOKUP(F11,F3:N6,9,0)=VLOOKUP(I8,F3:N6,9,0),1,0))</f>
        <v>0</v>
      </c>
      <c r="J11" s="181">
        <f>IF(F11=J8,0,IF(VLOOKUP(F11,F3:N6,9,0)=VLOOKUP(J8,F3:N6,9,0),1,0))</f>
        <v>0</v>
      </c>
      <c r="K11" s="177">
        <f t="array" ref="K11">IF(F11=K8,"",IF(INDEX(BQ2:BU13,MATCH(1,(F11=BQ2:BQ13)*(BS2:BS13=K8),0),5)=1,3,IF(INDEX(BQ2:BU13,MATCH(1,(F11=BQ2:BQ13)*(BS2:BS13=K8),0),5)="X",1,0)))*G11</f>
        <v>0</v>
      </c>
      <c r="L11" s="177">
        <f t="array" ref="L11">IF(F11=L8,"",IF(INDEX(BQ2:BU13,MATCH(1,(F11=BQ2:BQ13)*(BS2:BS13=L8),0),5)=1,3,IF(INDEX(BQ2:BU13,MATCH(1,(F11=BQ2:BQ13)*(BS2:BS13=L8),0),5)="X",1,0)))*H11</f>
        <v>0</v>
      </c>
      <c r="M11" s="177">
        <f t="array" ref="M11">IF(F11=M8,"",IF(INDEX(BQ2:BU13,MATCH(1,(F11=BQ2:BQ13)*(BS2:BS13=M8),0),5)=1,3,IF(INDEX(BQ2:BU13,MATCH(1,(F11=BQ2:BQ13)*(BS2:BS13=M8),0),5)="X",1,0)))*I11</f>
        <v>0</v>
      </c>
      <c r="N11" s="177">
        <f t="array" ref="N11">IF(F11=N8,"",IF(INDEX(BQ2:BU13,MATCH(1,(F11=BQ2:BQ13)*(BS2:BS13=N8),0),5)=1,3,IF(INDEX(BQ2:BU13,MATCH(1,(F11=BQ2:BQ13)*(BS2:BS13=N8),0),5)="X",1,0)))*J11</f>
        <v>0</v>
      </c>
      <c r="O11" s="181">
        <f t="array" ref="O11">IF(F11=O8,"",INDEX(AZ2:BS13,MATCH(1,(BQ2:BQ13=F11)*(O8=BS2:BS13),0),1)-INDEX(AZ2:BS13,MATCH(1,(BQ2:BQ13=F11)*(O8=BS2:BS13),0),17))*G11</f>
        <v>0</v>
      </c>
      <c r="P11" s="181">
        <f t="array" ref="P11">IF(F11=P8,"",INDEX(AZ2:BS13,MATCH(1,(BQ2:BQ13=F11)*(P8=BS2:BS13),0),1)-INDEX(AZ2:BS13,MATCH(1,(BQ2:BQ13=F11)*(P8=BS2:BS13),0),17))*H11</f>
        <v>0</v>
      </c>
      <c r="Q11" s="181">
        <f t="array" ref="Q11">IF(F11=Q8,"",INDEX(AZ2:BS13,MATCH(1,(BQ2:BQ13=F11)*(Q8=BS2:BS13),0),1)-INDEX(AZ2:BS13,MATCH(1,(BQ2:BQ13=F11)*(Q8=BS2:BS13),0),17))*I11</f>
        <v>0</v>
      </c>
      <c r="R11" s="181">
        <f t="array" ref="R11">IF(F11=R8,"",INDEX(AZ2:BS13,MATCH(1,(BQ2:BQ13=F11)*(R8=BS2:BS13),0),1)-INDEX(AZ2:BS13,MATCH(1,(BQ2:BQ13=F11)*(R8=BS2:BS13),0),17))*J11</f>
        <v>0</v>
      </c>
      <c r="S11" s="181">
        <f t="array" ref="S11">IF(F11=S8,0,INDEX(AZ2:BU13,MATCH(1,(BQ2:BQ13=F11)*(BS2:BS13=S8),0),1)+INDEX(AZ2:BU13,MATCH(1,(BS2:BS13=F11)*(BQ2:BQ13=S8),0),17))*G11</f>
        <v>0</v>
      </c>
      <c r="T11" s="181">
        <f t="array" ref="T11">IF(F11=T8,0,INDEX(AZ2:BU13,MATCH(1,(BQ2:BQ13=F11)*(BS2:BS13=T8),0),1)+INDEX(AZ2:BU13,MATCH(1,(BS2:BS13=F11)*(BQ2:BQ13=T8),0),17))*H11</f>
        <v>0</v>
      </c>
      <c r="U11" s="181">
        <f t="array" ref="U11">IF(F11=U8,0,INDEX(AZ2:BU13,MATCH(1,(BQ2:BQ13=F11)*(BS2:BS13=U8),0),1)+INDEX(AZ2:BU13,MATCH(1,(BS2:BS13=F11)*(BQ2:BQ13=U8),0),17))*I11</f>
        <v>0</v>
      </c>
      <c r="V11" s="181">
        <f t="array" ref="V11">IF(F11=V8,0,INDEX(AZ2:BU13,MATCH(1,(BQ2:BQ13=F11)*(BS2:BS13=V8),0),1)+INDEX(AZ2:BU13,MATCH(1,(BS2:BS13=F11)*(BQ2:BQ13=V8),0),17))*J11</f>
        <v>0</v>
      </c>
      <c r="W11" s="181">
        <f t="array" ref="W11">IF(F11=W8,0,INDEX(AZ2:BU13,MATCH(1,(BS2:BS13=F11)*(BQ2:BQ13=S8),0),17))*G11</f>
        <v>0</v>
      </c>
      <c r="X11" s="181">
        <f t="array" ref="X11">IF(F11=X8,0,INDEX(AZ2:BU13,MATCH(1,(BS2:BS13=F11)*(BQ2:BQ13=T8),0),17))*H11</f>
        <v>0</v>
      </c>
      <c r="Y11" s="181">
        <f t="array" ref="Y11">IF(F11=Y8,0,INDEX(AZ2:BU13,MATCH(1,(BS2:BS13=F11)*(BQ2:BQ13=U8),0),17))*I11</f>
        <v>0</v>
      </c>
      <c r="Z11" s="181">
        <f t="array" ref="Z11">IF(F11=Z8,0,INDEX(AZ2:BU13,MATCH(1,(BS2:BS13=F11)*(BQ2:BQ13=V8),0),17))*J11</f>
        <v>0</v>
      </c>
      <c r="AA11" s="155">
        <f>IF(F11=AA8,"",COUNTIFS(BS2:BS13,F11,BU2:BU13,2))*G11</f>
        <v>0</v>
      </c>
      <c r="AB11" s="155">
        <f>IF(F11=AB8,"",COUNTIFS(BS2:BS13,G11,BU2:BU13,2))*H11</f>
        <v>0</v>
      </c>
      <c r="AC11" s="155">
        <f>IF(F11=AC8,"",COUNTIFS(BS2:BS13,H11,BU2:BU13,2))*I11</f>
        <v>0</v>
      </c>
      <c r="AD11" s="155">
        <f>IF(F11=AD8,"",COUNTIFS(BS2:BS13,I11,BU2:BU13,2))*J11</f>
        <v>0</v>
      </c>
      <c r="AE11" s="155">
        <f t="shared" si="42"/>
        <v>0</v>
      </c>
      <c r="AF11" s="155">
        <f>sum(O11:R11)-sum(Q9:Q12)</f>
        <v>0</v>
      </c>
      <c r="AG11" s="155">
        <f t="shared" si="43"/>
        <v>0</v>
      </c>
      <c r="AH11" s="155">
        <f t="shared" si="44"/>
        <v>0</v>
      </c>
      <c r="AI11" s="189">
        <f>SUMIFS(BP2:BP13,BS2:BS13,F11)</f>
        <v>9</v>
      </c>
      <c r="AJ11" s="189">
        <f t="shared" si="45"/>
        <v>0</v>
      </c>
      <c r="AK11" s="106">
        <f>AL10</f>
        <v>68.53425</v>
      </c>
      <c r="AL11" s="106">
        <f>AK10</f>
        <v>88.287</v>
      </c>
      <c r="AM11" s="106">
        <f t="shared" si="4"/>
        <v>0.1124515501</v>
      </c>
      <c r="AN11" s="156">
        <f t="shared" ref="AN11:AY11" si="50">IF($AM11="","",IF(RAND()&lt;$AM11,1,0))</f>
        <v>0</v>
      </c>
      <c r="AO11" s="156">
        <f t="shared" si="50"/>
        <v>0</v>
      </c>
      <c r="AP11" s="156">
        <f t="shared" si="50"/>
        <v>0</v>
      </c>
      <c r="AQ11" s="156">
        <f t="shared" si="50"/>
        <v>0</v>
      </c>
      <c r="AR11" s="156">
        <f t="shared" si="50"/>
        <v>0</v>
      </c>
      <c r="AS11" s="156">
        <f t="shared" si="50"/>
        <v>0</v>
      </c>
      <c r="AT11" s="156">
        <f t="shared" si="50"/>
        <v>0</v>
      </c>
      <c r="AU11" s="156">
        <f t="shared" si="50"/>
        <v>0</v>
      </c>
      <c r="AV11" s="156">
        <f t="shared" si="50"/>
        <v>0</v>
      </c>
      <c r="AW11" s="156">
        <f t="shared" si="50"/>
        <v>1</v>
      </c>
      <c r="AX11" s="156">
        <f t="shared" si="50"/>
        <v>0</v>
      </c>
      <c r="AY11" s="156">
        <f t="shared" si="50"/>
        <v>0</v>
      </c>
      <c r="AZ11" s="157">
        <f t="shared" si="6"/>
        <v>1</v>
      </c>
      <c r="BA11" s="106">
        <f>BB10</f>
        <v>66.21525</v>
      </c>
      <c r="BB11" s="106">
        <f>BA10</f>
        <v>91.379</v>
      </c>
      <c r="BC11" s="106">
        <f t="shared" si="7"/>
        <v>0.1076314033</v>
      </c>
      <c r="BD11" s="156">
        <f t="shared" ref="BD11:BO11" si="51">IF($BC11="","",IF(RAND()&lt;$BC11,1,0))</f>
        <v>0</v>
      </c>
      <c r="BE11" s="156">
        <f t="shared" si="51"/>
        <v>0</v>
      </c>
      <c r="BF11" s="156">
        <f t="shared" si="51"/>
        <v>0</v>
      </c>
      <c r="BG11" s="156">
        <f t="shared" si="51"/>
        <v>0</v>
      </c>
      <c r="BH11" s="156">
        <f t="shared" si="51"/>
        <v>0</v>
      </c>
      <c r="BI11" s="156">
        <f t="shared" si="51"/>
        <v>0</v>
      </c>
      <c r="BJ11" s="156">
        <f t="shared" si="51"/>
        <v>0</v>
      </c>
      <c r="BK11" s="156">
        <f t="shared" si="51"/>
        <v>0</v>
      </c>
      <c r="BL11" s="156">
        <f t="shared" si="51"/>
        <v>0</v>
      </c>
      <c r="BM11" s="156">
        <f t="shared" si="51"/>
        <v>0</v>
      </c>
      <c r="BN11" s="156">
        <f t="shared" si="51"/>
        <v>0</v>
      </c>
      <c r="BO11" s="156">
        <f t="shared" si="51"/>
        <v>0</v>
      </c>
      <c r="BP11" s="157">
        <f t="shared" si="9"/>
        <v>0</v>
      </c>
      <c r="BQ11" s="105" t="str">
        <f t="shared" ref="BQ11:BR11" si="52">BS3</f>
        <v>Fontvielle Impact</v>
      </c>
      <c r="BR11" s="156" t="str">
        <f t="shared" si="52"/>
        <v>VLD</v>
      </c>
      <c r="BS11" s="105" t="str">
        <f t="shared" ref="BS11:BT11" si="53">BQ3</f>
        <v>Yuba United</v>
      </c>
      <c r="BT11" s="156" t="str">
        <f t="shared" si="53"/>
        <v>COM</v>
      </c>
      <c r="BU11" s="156">
        <f t="shared" si="10"/>
        <v>1</v>
      </c>
      <c r="BV11" s="156" t="str">
        <f t="shared" si="11"/>
        <v>  1-0  </v>
      </c>
    </row>
    <row r="12" ht="9.0" customHeight="1">
      <c r="A12" s="105"/>
      <c r="B12" s="105"/>
      <c r="C12" s="105"/>
      <c r="D12" s="175" t="str">
        <f t="shared" si="3"/>
        <v>Edmonton United           VLD 2–0 Fontvielle Impact         VLD</v>
      </c>
      <c r="E12" s="176"/>
      <c r="F12" s="155" t="str">
        <f t="shared" si="41"/>
        <v>Yuba United</v>
      </c>
      <c r="G12" s="181">
        <f>IF(F12=G8,0,IF(VLOOKUP(F12,F3:N6,9,0)=VLOOKUP(G8,F3:N6,9,0),1,0))</f>
        <v>0</v>
      </c>
      <c r="H12" s="181">
        <f>IF(F12=H8,0,IF(VLOOKUP(F12,F3:N6,9,0)=VLOOKUP(H8,F3:N6,9,0),1,0))</f>
        <v>0</v>
      </c>
      <c r="I12" s="181">
        <f>IF(F12=I8,0,IF(VLOOKUP(F12,F3:N6,9,0)=VLOOKUP(I8,F3:N6,9,0),1,0))</f>
        <v>0</v>
      </c>
      <c r="J12" s="181">
        <f>IF(F12=J8,0,IF(VLOOKUP(F12,F3:N6,9,0)=VLOOKUP(J8,F3:N6,9,0),1,0))</f>
        <v>0</v>
      </c>
      <c r="K12" s="177">
        <f t="array" ref="K12">IF(F12=K8,"",IF(INDEX(BQ2:BU13,MATCH(1,(F12=BQ2:BQ13)*(BS2:BS13=K8),0),5)=1,3,IF(INDEX(BQ2:BU13,MATCH(1,(F12=BQ2:BQ13)*(BS2:BS13=K8),0),5)="X",1,0)))*G12</f>
        <v>0</v>
      </c>
      <c r="L12" s="177">
        <f t="array" ref="L12">IF(F12=L8,"",IF(INDEX(BQ2:BU13,MATCH(1,(F12=BQ2:BQ13)*(BS2:BS13=L8),0),5)=1,3,IF(INDEX(BQ2:BU13,MATCH(1,(F12=BQ2:BQ13)*(BS2:BS13=L8),0),5)="X",1,0)))*H12</f>
        <v>0</v>
      </c>
      <c r="M12" s="177">
        <f t="array" ref="M12">IF(F12=M8,"",IF(INDEX(BQ2:BU13,MATCH(1,(F12=BQ2:BQ13)*(BS2:BS13=M8),0),5)=1,3,IF(INDEX(BQ2:BU13,MATCH(1,(F12=BQ2:BQ13)*(BS2:BS13=M8),0),5)="X",1,0)))*I12</f>
        <v>0</v>
      </c>
      <c r="N12" s="177">
        <f t="array" ref="N12">IF(F12=N8,"",IF(INDEX(BQ2:BU13,MATCH(1,(F12=BQ2:BQ13)*(BS2:BS13=N8),0),5)=1,3,IF(INDEX(BQ2:BU13,MATCH(1,(F12=BQ2:BQ13)*(BS2:BS13=N8),0),5)="X",1,0)))*J12</f>
        <v>0</v>
      </c>
      <c r="O12" s="181">
        <f t="array" ref="O12">IF(F12=O8,"",INDEX(AZ2:BS13,MATCH(1,(BQ2:BQ13=F12)*(O8=BS2:BS13),0),1)-INDEX(AZ2:BS13,MATCH(1,(BQ2:BQ13=F12)*(O8=BS2:BS13),0),17))*G12</f>
        <v>0</v>
      </c>
      <c r="P12" s="181">
        <f t="array" ref="P12">IF(F12=P8,"",INDEX(AZ2:BS13,MATCH(1,(BQ2:BQ13=F12)*(P8=BS2:BS13),0),1)-INDEX(AZ2:BS13,MATCH(1,(BQ2:BQ13=F12)*(P8=BS2:BS13),0),17))*H12</f>
        <v>0</v>
      </c>
      <c r="Q12" s="181">
        <f t="array" ref="Q12">IF(F12=Q8,"",INDEX(AZ2:BS13,MATCH(1,(BQ2:BQ13=F12)*(Q8=BS2:BS13),0),1)-INDEX(AZ2:BS13,MATCH(1,(BQ2:BQ13=F12)*(Q8=BS2:BS13),0),17))*I12</f>
        <v>0</v>
      </c>
      <c r="R12" s="181">
        <f t="array" ref="R12">IF(F12=R8,"",INDEX(AZ2:BS13,MATCH(1,(BQ2:BQ13=F12)*(R8=BS2:BS13),0),1)-INDEX(AZ2:BS13,MATCH(1,(BQ2:BQ13=F12)*(R8=BS2:BS13),0),17))*J12</f>
        <v>0</v>
      </c>
      <c r="S12" s="181">
        <f t="array" ref="S12">IF(F12=S8,0,INDEX(AZ2:BU13,MATCH(1,(BQ2:BQ13=F12)*(BS2:BS13=S8),0),1)+INDEX(AZ2:BU13,MATCH(1,(BS2:BS13=F12)*(BQ2:BQ13=S8),0),17))*G12</f>
        <v>0</v>
      </c>
      <c r="T12" s="181">
        <f t="array" ref="T12">IF(F12=T8,0,INDEX(AZ2:BU13,MATCH(1,(BQ2:BQ13=F12)*(BS2:BS13=T8),0),1)+INDEX(AZ2:BU13,MATCH(1,(BS2:BS13=F12)*(BQ2:BQ13=T8),0),17))*H12</f>
        <v>0</v>
      </c>
      <c r="U12" s="181">
        <f t="array" ref="U12">IF(F12=U8,0,INDEX(AZ2:BU13,MATCH(1,(BQ2:BQ13=F12)*(BS2:BS13=U8),0),1)+INDEX(AZ2:BU13,MATCH(1,(BS2:BS13=F12)*(BQ2:BQ13=U8),0),17))*I12</f>
        <v>0</v>
      </c>
      <c r="V12" s="181">
        <f t="array" ref="V12">IF(F12=V8,0,INDEX(AZ2:BU13,MATCH(1,(BQ2:BQ13=F12)*(BS2:BS13=V8),0),1)+INDEX(AZ2:BU13,MATCH(1,(BS2:BS13=F12)*(BQ2:BQ13=V8),0),17))*J12</f>
        <v>0</v>
      </c>
      <c r="W12" s="181">
        <f t="array" ref="W12">IF(F12=W8,0,INDEX(AZ2:BU13,MATCH(1,(BS2:BS13=F12)*(BQ2:BQ13=S8),0),17))*G12</f>
        <v>0</v>
      </c>
      <c r="X12" s="181">
        <f t="array" ref="X12">IF(F12=X8,0,INDEX(AZ2:BU13,MATCH(1,(BS2:BS13=F12)*(BQ2:BQ13=T8),0),17))*H12</f>
        <v>0</v>
      </c>
      <c r="Y12" s="181">
        <f t="array" ref="Y12">IF(F12=Y8,0,INDEX(AZ2:BU13,MATCH(1,(BS2:BS13=F12)*(BQ2:BQ13=U8),0),17))*I12</f>
        <v>0</v>
      </c>
      <c r="Z12" s="181">
        <f t="array" ref="Z12">IF(F12=Z8,0,INDEX(AZ2:BU13,MATCH(1,(BS2:BS13=F12)*(BQ2:BQ13=V8),0),17))*J12</f>
        <v>0</v>
      </c>
      <c r="AA12" s="155">
        <f>IF(F12=AA8,"",COUNTIFS(BS2:BS13,F12,BU2:BU13,2))*G12</f>
        <v>0</v>
      </c>
      <c r="AB12" s="155">
        <f>IF(F12=AB8,"",COUNTIFS(BS2:BS13,G12,BU2:BU13,2))*H12</f>
        <v>0</v>
      </c>
      <c r="AC12" s="155">
        <f>IF(F12=AC8,"",COUNTIFS(BS2:BS13,H12,BU2:BU13,2))*I12</f>
        <v>0</v>
      </c>
      <c r="AD12" s="155">
        <f>IF(F12=AD8,"",COUNTIFS(BS2:BS13,I12,BU2:BU13,2))*J12</f>
        <v>0</v>
      </c>
      <c r="AE12" s="155">
        <f t="shared" si="42"/>
        <v>0</v>
      </c>
      <c r="AF12" s="155">
        <f>sum(O12:R12)-sum(R9:R12)</f>
        <v>0</v>
      </c>
      <c r="AG12" s="155">
        <f t="shared" si="43"/>
        <v>0</v>
      </c>
      <c r="AH12" s="155">
        <f t="shared" si="44"/>
        <v>0</v>
      </c>
      <c r="AI12" s="189">
        <f>SUMIFS(BP2:BP13,BS2:BS13,F12)</f>
        <v>4</v>
      </c>
      <c r="AJ12" s="189">
        <f t="shared" si="45"/>
        <v>0</v>
      </c>
      <c r="AK12" s="106">
        <f>AJ3</f>
        <v>68.53425</v>
      </c>
      <c r="AL12" s="106">
        <f>AJ2</f>
        <v>91.379</v>
      </c>
      <c r="AM12" s="106">
        <f t="shared" si="4"/>
        <v>0.11</v>
      </c>
      <c r="AN12" s="156">
        <f t="shared" ref="AN12:AY12" si="54">IF($AM12="","",IF(RAND()&lt;$AM12,1,0))</f>
        <v>0</v>
      </c>
      <c r="AO12" s="156">
        <f t="shared" si="54"/>
        <v>0</v>
      </c>
      <c r="AP12" s="156">
        <f t="shared" si="54"/>
        <v>0</v>
      </c>
      <c r="AQ12" s="156">
        <f t="shared" si="54"/>
        <v>1</v>
      </c>
      <c r="AR12" s="156">
        <f t="shared" si="54"/>
        <v>0</v>
      </c>
      <c r="AS12" s="156">
        <f t="shared" si="54"/>
        <v>0</v>
      </c>
      <c r="AT12" s="156">
        <f t="shared" si="54"/>
        <v>1</v>
      </c>
      <c r="AU12" s="156">
        <f t="shared" si="54"/>
        <v>0</v>
      </c>
      <c r="AV12" s="156">
        <f t="shared" si="54"/>
        <v>0</v>
      </c>
      <c r="AW12" s="156">
        <f t="shared" si="54"/>
        <v>0</v>
      </c>
      <c r="AX12" s="156">
        <f t="shared" si="54"/>
        <v>0</v>
      </c>
      <c r="AY12" s="156">
        <f t="shared" si="54"/>
        <v>0</v>
      </c>
      <c r="AZ12" s="157">
        <f t="shared" si="6"/>
        <v>2</v>
      </c>
      <c r="BA12" s="106">
        <f>AJ5</f>
        <v>66.21525</v>
      </c>
      <c r="BB12" s="106">
        <f>AJ4</f>
        <v>88.287</v>
      </c>
      <c r="BC12" s="106">
        <f t="shared" si="7"/>
        <v>0.11</v>
      </c>
      <c r="BD12" s="156">
        <f t="shared" ref="BD12:BO12" si="55">IF($BC12="","",IF(RAND()&lt;$BC12,1,0))</f>
        <v>0</v>
      </c>
      <c r="BE12" s="156">
        <f t="shared" si="55"/>
        <v>0</v>
      </c>
      <c r="BF12" s="156">
        <f t="shared" si="55"/>
        <v>0</v>
      </c>
      <c r="BG12" s="156">
        <f t="shared" si="55"/>
        <v>0</v>
      </c>
      <c r="BH12" s="156">
        <f t="shared" si="55"/>
        <v>0</v>
      </c>
      <c r="BI12" s="156">
        <f t="shared" si="55"/>
        <v>0</v>
      </c>
      <c r="BJ12" s="156">
        <f t="shared" si="55"/>
        <v>0</v>
      </c>
      <c r="BK12" s="156">
        <f t="shared" si="55"/>
        <v>0</v>
      </c>
      <c r="BL12" s="156">
        <f t="shared" si="55"/>
        <v>0</v>
      </c>
      <c r="BM12" s="156">
        <f t="shared" si="55"/>
        <v>0</v>
      </c>
      <c r="BN12" s="156">
        <f t="shared" si="55"/>
        <v>0</v>
      </c>
      <c r="BO12" s="156">
        <f t="shared" si="55"/>
        <v>0</v>
      </c>
      <c r="BP12" s="157">
        <f t="shared" si="9"/>
        <v>0</v>
      </c>
      <c r="BQ12" s="105" t="str">
        <f t="shared" ref="BQ12:BR12" si="56">BQ2</f>
        <v>Edmonton United</v>
      </c>
      <c r="BR12" s="156" t="str">
        <f t="shared" si="56"/>
        <v>VLD</v>
      </c>
      <c r="BS12" s="105" t="str">
        <f t="shared" ref="BS12:BT12" si="57">BS3</f>
        <v>Fontvielle Impact</v>
      </c>
      <c r="BT12" s="156" t="str">
        <f t="shared" si="57"/>
        <v>VLD</v>
      </c>
      <c r="BU12" s="156">
        <f t="shared" si="10"/>
        <v>1</v>
      </c>
      <c r="BV12" s="156" t="str">
        <f t="shared" si="11"/>
        <v>  2-0  </v>
      </c>
    </row>
    <row r="13" ht="9.0" customHeight="1">
      <c r="A13" s="105"/>
      <c r="B13" s="105"/>
      <c r="C13" s="105"/>
      <c r="D13" s="175" t="str">
        <f t="shared" si="3"/>
        <v>Yuba United               COM 1–3 Sonoma Center Panthers    COM</v>
      </c>
      <c r="E13" s="176"/>
      <c r="F13" s="155"/>
      <c r="G13" s="155"/>
      <c r="H13" s="155"/>
      <c r="I13" s="155"/>
      <c r="J13" s="155"/>
      <c r="K13" s="155"/>
      <c r="L13" s="155"/>
      <c r="M13" s="155"/>
      <c r="N13" s="155"/>
      <c r="O13" s="83" t="s">
        <v>1354</v>
      </c>
      <c r="P13" s="190">
        <f>IFERROR(__xludf.DUMMYFUNCTION("if(Q13=0,if(COUNTUNIQUE(P3:P6)&gt;1,1,0),0)"),0.0)</f>
        <v>0</v>
      </c>
      <c r="Q13" s="190">
        <f>IFERROR(__xludf.DUMMYFUNCTION("if(R13=0,if(COUNTUNIQUE(Q3:Q6)&gt;1,1,0))"),0.0)</f>
        <v>0</v>
      </c>
      <c r="R13" s="190">
        <f>IFERROR(__xludf.DUMMYFUNCTION("if(S13=0,if(COUNTUNIQUE(R3:R6)&gt;1,1,0))"),0.0)</f>
        <v>0</v>
      </c>
      <c r="S13" s="190">
        <f>IFERROR(__xludf.DUMMYFUNCTION("if(T13=0,if(COUNTUNIQUE(S3:S6)&gt;1,1,0))"),0.0)</f>
        <v>0</v>
      </c>
      <c r="T13" s="190">
        <f>IFERROR(__xludf.DUMMYFUNCTION("if(U13=0,if(COUNTUNIQUE(T3:T6)&gt;1,1,0))"),0.0)</f>
        <v>0</v>
      </c>
      <c r="U13" s="190">
        <f>IFERROR(__xludf.DUMMYFUNCTION("if(V13=0,if(COUNTUNIQUE(U3:U6)&gt;1,1,0))"),0.0)</f>
        <v>0</v>
      </c>
      <c r="V13" s="190">
        <f>IFERROR(__xludf.DUMMYFUNCTION("if(W13=0,if(COUNTUNIQUE(V3:V6)&gt;1,1,0))"),0.0)</f>
        <v>0</v>
      </c>
      <c r="W13" s="190">
        <f>IFERROR(__xludf.DUMMYFUNCTION("if(X13=0,if(COUNTUNIQUE(W3:W6)&gt;1,1,0))"),0.0)</f>
        <v>0</v>
      </c>
      <c r="X13" s="190">
        <f>IFERROR(__xludf.DUMMYFUNCTION("if(Y13=0,if(COUNTUNIQUE(X3:X6)&gt;1,1,0))"),0.0)</f>
        <v>0</v>
      </c>
      <c r="Y13" s="190">
        <f>IFERROR(__xludf.DUMMYFUNCTION("IF(COUNTUNIQUE(Y3:Y6)&gt;1,1,0)"),0.0)</f>
        <v>0</v>
      </c>
      <c r="Z13" s="155"/>
      <c r="AA13" s="155"/>
      <c r="AB13" s="155"/>
      <c r="AC13" s="155"/>
      <c r="AD13" s="155"/>
      <c r="AE13" s="155"/>
      <c r="AF13" s="155"/>
      <c r="AG13" s="155"/>
      <c r="AH13" s="155"/>
      <c r="AI13" s="155"/>
      <c r="AJ13" s="155"/>
      <c r="AK13" s="106">
        <f>AL12</f>
        <v>91.379</v>
      </c>
      <c r="AL13" s="106">
        <f>AK12</f>
        <v>68.53425</v>
      </c>
      <c r="AM13" s="106">
        <f t="shared" si="4"/>
        <v>0.1566666667</v>
      </c>
      <c r="AN13" s="156">
        <f t="shared" ref="AN13:AY13" si="58">IF($AM13="","",IF(RAND()&lt;$AM13,1,0))</f>
        <v>0</v>
      </c>
      <c r="AO13" s="156">
        <f t="shared" si="58"/>
        <v>0</v>
      </c>
      <c r="AP13" s="156">
        <f t="shared" si="58"/>
        <v>0</v>
      </c>
      <c r="AQ13" s="156">
        <f t="shared" si="58"/>
        <v>0</v>
      </c>
      <c r="AR13" s="156">
        <f t="shared" si="58"/>
        <v>0</v>
      </c>
      <c r="AS13" s="156">
        <f t="shared" si="58"/>
        <v>0</v>
      </c>
      <c r="AT13" s="156">
        <f t="shared" si="58"/>
        <v>0</v>
      </c>
      <c r="AU13" s="156">
        <f t="shared" si="58"/>
        <v>0</v>
      </c>
      <c r="AV13" s="156">
        <f t="shared" si="58"/>
        <v>0</v>
      </c>
      <c r="AW13" s="156">
        <f t="shared" si="58"/>
        <v>0</v>
      </c>
      <c r="AX13" s="156">
        <f t="shared" si="58"/>
        <v>1</v>
      </c>
      <c r="AY13" s="156">
        <f t="shared" si="58"/>
        <v>0</v>
      </c>
      <c r="AZ13" s="157">
        <f t="shared" si="6"/>
        <v>1</v>
      </c>
      <c r="BA13" s="106">
        <f>BB12</f>
        <v>88.287</v>
      </c>
      <c r="BB13" s="106">
        <f>BA12</f>
        <v>66.21525</v>
      </c>
      <c r="BC13" s="106">
        <f t="shared" si="7"/>
        <v>0.1566666667</v>
      </c>
      <c r="BD13" s="156">
        <f t="shared" ref="BD13:BO13" si="59">IF($BC13="","",IF(RAND()&lt;$BC13,1,0))</f>
        <v>0</v>
      </c>
      <c r="BE13" s="156">
        <f t="shared" si="59"/>
        <v>1</v>
      </c>
      <c r="BF13" s="156">
        <f t="shared" si="59"/>
        <v>0</v>
      </c>
      <c r="BG13" s="156">
        <f t="shared" si="59"/>
        <v>0</v>
      </c>
      <c r="BH13" s="156">
        <f t="shared" si="59"/>
        <v>0</v>
      </c>
      <c r="BI13" s="156">
        <f t="shared" si="59"/>
        <v>0</v>
      </c>
      <c r="BJ13" s="156">
        <f t="shared" si="59"/>
        <v>1</v>
      </c>
      <c r="BK13" s="156">
        <f t="shared" si="59"/>
        <v>0</v>
      </c>
      <c r="BL13" s="156">
        <f t="shared" si="59"/>
        <v>0</v>
      </c>
      <c r="BM13" s="156">
        <f t="shared" si="59"/>
        <v>1</v>
      </c>
      <c r="BN13" s="156">
        <f t="shared" si="59"/>
        <v>0</v>
      </c>
      <c r="BO13" s="156">
        <f t="shared" si="59"/>
        <v>0</v>
      </c>
      <c r="BP13" s="157">
        <f t="shared" si="9"/>
        <v>3</v>
      </c>
      <c r="BQ13" s="105" t="str">
        <f t="shared" ref="BQ13:BR13" si="60">BQ3</f>
        <v>Yuba United</v>
      </c>
      <c r="BR13" s="156" t="str">
        <f t="shared" si="60"/>
        <v>COM</v>
      </c>
      <c r="BS13" s="105" t="str">
        <f t="shared" ref="BS13:BT13" si="61">BS2</f>
        <v>Sonoma Center Panthers</v>
      </c>
      <c r="BT13" s="156" t="str">
        <f t="shared" si="61"/>
        <v>COM</v>
      </c>
      <c r="BU13" s="156">
        <f t="shared" si="10"/>
        <v>2</v>
      </c>
      <c r="BV13" s="156" t="str">
        <f t="shared" si="11"/>
        <v>  1-3  </v>
      </c>
    </row>
    <row r="14" ht="9.0" customHeight="1">
      <c r="A14" s="161" t="s">
        <v>1249</v>
      </c>
      <c r="B14" s="161" t="s">
        <v>1330</v>
      </c>
      <c r="C14" s="162" t="s">
        <v>805</v>
      </c>
      <c r="D14" s="163" t="s">
        <v>1331</v>
      </c>
      <c r="E14" s="164" t="s">
        <v>1332</v>
      </c>
      <c r="F14" s="165" t="s">
        <v>1333</v>
      </c>
      <c r="G14" s="166"/>
      <c r="H14" s="166"/>
      <c r="I14" s="166"/>
      <c r="J14" s="166"/>
      <c r="K14" s="166"/>
      <c r="L14" s="166"/>
      <c r="M14" s="166"/>
      <c r="N14" s="166"/>
      <c r="O14" s="166"/>
      <c r="P14" s="166"/>
      <c r="Q14" s="166"/>
      <c r="R14" s="166"/>
      <c r="S14" s="166"/>
      <c r="T14" s="166"/>
      <c r="U14" s="166"/>
      <c r="V14" s="166"/>
      <c r="W14" s="166"/>
      <c r="X14" s="166"/>
      <c r="Y14" s="166"/>
      <c r="Z14" s="166"/>
      <c r="AA14" s="166"/>
      <c r="AB14" s="167" t="s">
        <v>1334</v>
      </c>
      <c r="AC14" s="5"/>
      <c r="AD14" s="5"/>
      <c r="AE14" s="5"/>
      <c r="AF14" s="168"/>
      <c r="AG14" s="166"/>
      <c r="AH14" s="166"/>
      <c r="AI14" s="165"/>
      <c r="AJ14" s="169" t="s">
        <v>111</v>
      </c>
      <c r="AK14" s="169" t="s">
        <v>111</v>
      </c>
      <c r="AL14" s="103" t="s">
        <v>1252</v>
      </c>
      <c r="AM14" s="103" t="s">
        <v>1253</v>
      </c>
      <c r="AN14" s="103">
        <v>1.0</v>
      </c>
      <c r="AO14" s="103">
        <v>2.0</v>
      </c>
      <c r="AP14" s="103">
        <v>3.0</v>
      </c>
      <c r="AQ14" s="103">
        <v>4.0</v>
      </c>
      <c r="AR14" s="103">
        <v>5.0</v>
      </c>
      <c r="AS14" s="103">
        <v>6.0</v>
      </c>
      <c r="AT14" s="103">
        <v>7.0</v>
      </c>
      <c r="AU14" s="103">
        <v>8.0</v>
      </c>
      <c r="AV14" s="103">
        <v>9.0</v>
      </c>
      <c r="AW14" s="103">
        <v>10.0</v>
      </c>
      <c r="AX14" s="103">
        <v>11.0</v>
      </c>
      <c r="AY14" s="103">
        <v>12.0</v>
      </c>
      <c r="AZ14" s="103" t="s">
        <v>1254</v>
      </c>
      <c r="BA14" s="169" t="s">
        <v>111</v>
      </c>
      <c r="BB14" s="103" t="s">
        <v>1252</v>
      </c>
      <c r="BC14" s="103" t="s">
        <v>1253</v>
      </c>
      <c r="BD14" s="103">
        <v>1.0</v>
      </c>
      <c r="BE14" s="103">
        <v>2.0</v>
      </c>
      <c r="BF14" s="103">
        <v>3.0</v>
      </c>
      <c r="BG14" s="103">
        <v>4.0</v>
      </c>
      <c r="BH14" s="103">
        <v>5.0</v>
      </c>
      <c r="BI14" s="103">
        <v>6.0</v>
      </c>
      <c r="BJ14" s="103">
        <v>7.0</v>
      </c>
      <c r="BK14" s="103">
        <v>8.0</v>
      </c>
      <c r="BL14" s="103">
        <v>9.0</v>
      </c>
      <c r="BM14" s="103">
        <v>10.0</v>
      </c>
      <c r="BN14" s="103">
        <v>11.0</v>
      </c>
      <c r="BO14" s="103">
        <v>12.0</v>
      </c>
      <c r="BP14" s="103" t="s">
        <v>1254</v>
      </c>
      <c r="BQ14" s="170"/>
      <c r="BR14" s="103"/>
      <c r="BS14" s="103"/>
      <c r="BT14" s="104"/>
      <c r="BU14" s="171"/>
      <c r="BV14" s="171"/>
    </row>
    <row r="15" ht="9.0" customHeight="1">
      <c r="A15" s="172" t="s">
        <v>919</v>
      </c>
      <c r="B15" s="173" t="s">
        <v>1335</v>
      </c>
      <c r="C15" s="174" t="s">
        <v>1336</v>
      </c>
      <c r="D15" s="175" t="str">
        <f t="shared" ref="D15:D26" si="64">IFERROR(CONCATENATE(BQ15,REPT(" ",26-LEN(BQ15)),BR15," ",AZ15,"–",AZ16," ",BS15,REPT(" ",26-LEN(BS15)),BT15),"")</f>
        <v>Edmonton United           VLD 2–2 Sonoma Center Panthers    COM</v>
      </c>
      <c r="E15" s="176" t="str">
        <f>IFERROR(REPT(" ",LEN(E16)-26)&amp;VLOOKUP(1,Z16:AG19,8,0)&amp;"    "&amp;VLOOKUP(2,Z16:AG19,8,0)&amp;"    "&amp;VLOOKUP(3,Z16:AG19,8,0)&amp;"    "&amp;VLOOKUP(4,Z16:AG19,8,0),"")</f>
        <v>                                                                 FVI    EDM    YUB    SCP</v>
      </c>
      <c r="F15" s="83" t="s">
        <v>1330</v>
      </c>
      <c r="G15" s="83"/>
      <c r="H15" s="83" t="s">
        <v>1212</v>
      </c>
      <c r="I15" s="83" t="s">
        <v>1213</v>
      </c>
      <c r="J15" s="83" t="s">
        <v>1337</v>
      </c>
      <c r="K15" s="83" t="s">
        <v>1338</v>
      </c>
      <c r="L15" s="83" t="s">
        <v>1339</v>
      </c>
      <c r="M15" s="83" t="s">
        <v>81</v>
      </c>
      <c r="N15" s="83" t="s">
        <v>1340</v>
      </c>
      <c r="O15" s="83" t="s">
        <v>1341</v>
      </c>
      <c r="P15" s="83" t="s">
        <v>69</v>
      </c>
      <c r="Q15" s="83" t="s">
        <v>72</v>
      </c>
      <c r="R15" s="83" t="s">
        <v>75</v>
      </c>
      <c r="S15" s="83" t="s">
        <v>78</v>
      </c>
      <c r="T15" s="83" t="s">
        <v>81</v>
      </c>
      <c r="U15" s="83" t="s">
        <v>84</v>
      </c>
      <c r="V15" s="83" t="s">
        <v>87</v>
      </c>
      <c r="W15" s="83" t="s">
        <v>90</v>
      </c>
      <c r="X15" s="83" t="s">
        <v>93</v>
      </c>
      <c r="Y15" s="83" t="s">
        <v>96</v>
      </c>
      <c r="Z15" s="83" t="s">
        <v>1342</v>
      </c>
      <c r="AA15" s="83" t="s">
        <v>1201</v>
      </c>
      <c r="AC15" s="177">
        <v>1.0</v>
      </c>
      <c r="AD15" s="177">
        <v>2.0</v>
      </c>
      <c r="AE15" s="177">
        <v>3.0</v>
      </c>
      <c r="AF15" s="177">
        <v>4.0</v>
      </c>
      <c r="AJ15" s="155">
        <f t="array" ref="AJ15">IFERROR(IF($B15="","",INDEX(Entries!$J$2:$K156,MATCH(1,($B15=Entries!$J$2:$J156)*(Entries!$C$2:$C156=$A15),0),2)),"")</f>
        <v>91.379</v>
      </c>
      <c r="AK15" s="106">
        <f>AJ16</f>
        <v>68.53425</v>
      </c>
      <c r="AL15" s="106">
        <f>AJ17</f>
        <v>88.287</v>
      </c>
      <c r="AM15" s="106">
        <f t="shared" ref="AM15:AM26" si="65">IF(OR(AK15="",AL15=""),"",(0.1+(0.07-0.07*IF(AK15+AL15=0,1,MIN(AK15:AL15)/MAX(AK15:AL15)))*SIGN(AK15-AL15))*4/3)</f>
        <v>0.1124515501</v>
      </c>
      <c r="AN15" s="156">
        <f t="shared" ref="AN15:AY15" si="62">IF($AM15="","",IF(RAND()&lt;$AM15,1,0))</f>
        <v>0</v>
      </c>
      <c r="AO15" s="156">
        <f t="shared" si="62"/>
        <v>0</v>
      </c>
      <c r="AP15" s="156">
        <f t="shared" si="62"/>
        <v>0</v>
      </c>
      <c r="AQ15" s="156">
        <f t="shared" si="62"/>
        <v>0</v>
      </c>
      <c r="AR15" s="156">
        <f t="shared" si="62"/>
        <v>0</v>
      </c>
      <c r="AS15" s="156">
        <f t="shared" si="62"/>
        <v>0</v>
      </c>
      <c r="AT15" s="156">
        <f t="shared" si="62"/>
        <v>1</v>
      </c>
      <c r="AU15" s="156">
        <f t="shared" si="62"/>
        <v>0</v>
      </c>
      <c r="AV15" s="156">
        <f t="shared" si="62"/>
        <v>0</v>
      </c>
      <c r="AW15" s="156">
        <f t="shared" si="62"/>
        <v>0</v>
      </c>
      <c r="AX15" s="156">
        <f t="shared" si="62"/>
        <v>1</v>
      </c>
      <c r="AY15" s="156">
        <f t="shared" si="62"/>
        <v>0</v>
      </c>
      <c r="AZ15" s="157">
        <f t="shared" ref="AZ15:AZ26" si="67">SUM($AN15:$AY15)</f>
        <v>2</v>
      </c>
      <c r="BA15" s="106">
        <f>AJ18</f>
        <v>66.21525</v>
      </c>
      <c r="BB15" s="106">
        <f>AJ15</f>
        <v>91.379</v>
      </c>
      <c r="BC15" s="106">
        <f t="shared" ref="BC15:BC26" si="68">IF(OR($BA15="",$BB15=""),"",(0.1+(0.07-0.07*IF(BA15+BB15=0,1,MIN(BA15:BB15)/MAX(BA15:BB15)))*SIGN(BA15-BB15))*4/3)</f>
        <v>0.1076314033</v>
      </c>
      <c r="BD15" s="156">
        <f t="shared" ref="BD15:BO15" si="63">IF($BC15="","",IF(RAND()&lt;$BC15,1,0))</f>
        <v>0</v>
      </c>
      <c r="BE15" s="156">
        <f t="shared" si="63"/>
        <v>0</v>
      </c>
      <c r="BF15" s="156">
        <f t="shared" si="63"/>
        <v>0</v>
      </c>
      <c r="BG15" s="156">
        <f t="shared" si="63"/>
        <v>0</v>
      </c>
      <c r="BH15" s="156">
        <f t="shared" si="63"/>
        <v>0</v>
      </c>
      <c r="BI15" s="156">
        <f t="shared" si="63"/>
        <v>0</v>
      </c>
      <c r="BJ15" s="156">
        <f t="shared" si="63"/>
        <v>0</v>
      </c>
      <c r="BK15" s="156">
        <f t="shared" si="63"/>
        <v>0</v>
      </c>
      <c r="BL15" s="156">
        <f t="shared" si="63"/>
        <v>1</v>
      </c>
      <c r="BM15" s="156">
        <f t="shared" si="63"/>
        <v>0</v>
      </c>
      <c r="BN15" s="156">
        <f t="shared" si="63"/>
        <v>0</v>
      </c>
      <c r="BO15" s="156">
        <f t="shared" si="63"/>
        <v>0</v>
      </c>
      <c r="BP15" s="157">
        <f t="shared" ref="BP15:BP26" si="70">SUM($BD15:$BO15)</f>
        <v>1</v>
      </c>
      <c r="BQ15" s="105" t="str">
        <f>LEFT($B16,LEN($B16)-6)</f>
        <v>Edmonton United</v>
      </c>
      <c r="BR15" s="156" t="str">
        <f>LEFT(RIGHT($B16,4),3)</f>
        <v>VLD</v>
      </c>
      <c r="BS15" s="105" t="str">
        <f>LEFT($B17,LEN($B17)-6)</f>
        <v>Sonoma Center Panthers</v>
      </c>
      <c r="BT15" s="156" t="str">
        <f>LEFT(RIGHT($B17,4),3)</f>
        <v>COM</v>
      </c>
      <c r="BU15" s="156">
        <f t="shared" ref="BU15:BU26" si="71">IF(AZ15&gt;BP15,1,if(AZ15&lt;BP15,2,"X"))</f>
        <v>1</v>
      </c>
      <c r="BV15" s="156" t="str">
        <f t="shared" ref="BV15:BV26" si="72">REPT(" ",3-LEN(AZ15))&amp;AZ15&amp;"-"&amp;BP15&amp;REPT(" ",3-LEN(BP15))</f>
        <v>  2-1  </v>
      </c>
    </row>
    <row r="16" ht="9.0" customHeight="1">
      <c r="A16" s="172" t="s">
        <v>919</v>
      </c>
      <c r="B16" s="178" t="s">
        <v>1343</v>
      </c>
      <c r="C16" s="179" t="s">
        <v>1344</v>
      </c>
      <c r="D16" s="175" t="str">
        <f t="shared" si="64"/>
        <v>Yuba United               COM 2–4 Fontvielle Impact         VLD</v>
      </c>
      <c r="E16" s="176" t="str">
        <f t="array" ref="E16">IFERROR(AB16&amp;"  "&amp;INDEX(F15:Z19,MATCH(AB16,Z15:Z19,0),1)&amp;REPT(" ",25-LEN(INDEX(F15:Z19,MATCH(AB16,Z15:Z19,0),1)))&amp;INDEX(F15:Z19,MATCH(AB16,Z15:Z19,0),2)&amp;"   6  "&amp;INDEX(F15:Z19,MATCH(AB16,Z15:Z19,0),3)&amp;"  "&amp;INDEX(F15:Z19,MATCH(AB16,Z15:Z19,0),4)&amp;"  "&amp;INDEX(F15:Z19,MATCH(AB16,Z15:Z19,0),5)&amp;REPT(" ",4-LEN(INDEX(F15:Z19,MATCH(AB16,Z15:Z19,0),6)))&amp;INDEX(F15:Z19,MATCH(AB16,Z15:Z19,0),6)&amp;REPT(" ",4-LEN(INDEX(F15:Z19,MATCH(AB16,Z15:Z19,0),7)))&amp;INDEX(F15:Z19,MATCH(AB16,Z15:Z19,0),7)&amp;REPT(" ",4-LEN(INDEX(F15:Z19,MATCH(AB16,Z15:Z19,0),8)))&amp;INDEX(F15:Z19,MATCH(AB16,Z15:Z19,0),8)&amp;IF(INDEX(F15:Z19,MATCH(AB16,Z15:Z19,0),9)&lt;10,"   ","  ")&amp;INDEX(F15:Z19,MATCH(AB16,Z15:Z19,0),9)&amp;INDEX(F15:AA19,MATCH(AB16,Z15:Z19,0),22)&amp;CONCATENATE(AC16:AF16),"")</f>
        <v>1  Fontvielle Impact        VLD   6  3  1  2  13  13   0  10      -     4-4    0-3    3-2  </v>
      </c>
      <c r="F16" s="155" t="str">
        <f>IF(COUNTA(A15:C18)&lt;&gt;12,"",TRIM(LEFT(B15,FIND(" (",B15)-1)))</f>
        <v>Fontvielle Impact</v>
      </c>
      <c r="G16" s="180" t="str">
        <f t="shared" ref="G16:G19" si="73">IF(F16="","",MID(B15,FIND(" (",B15)+2,3))</f>
        <v>VLD</v>
      </c>
      <c r="H16" s="180">
        <f>COUNTIFS(BQ15:BQ26,F16,BU15:BU26,1)+COUNTIFS(BS15:BS26,F16,BU15:BU26,2)</f>
        <v>3</v>
      </c>
      <c r="I16" s="180">
        <f>COUNTIFS(BQ15:BQ26,F16,BU15:BU26,"X")+COUNTIFS(BS15:BS26,F16,BU15:BU26,"X")</f>
        <v>1</v>
      </c>
      <c r="J16" s="180">
        <f>COUNTIFS(BQ15:BQ26,F16,BU15:BU26,2)+COUNTIFS(BS15:BS26,F16,BU15:BU26,1)</f>
        <v>2</v>
      </c>
      <c r="K16" s="180">
        <f>SUMIFS(AZ15:AZ26,BQ15:BQ26,F16)+SUMIFS(BP15:BP26,BS15:BS26,F16)</f>
        <v>13</v>
      </c>
      <c r="L16" s="180">
        <f>SUMIFS(AZ15:AZ26,BS15:BS26,F16)+SUMIFS(BP15:BP26,BQ15:BQ26,F16)</f>
        <v>13</v>
      </c>
      <c r="M16" s="180">
        <f t="shared" ref="M16:M19" si="74">K16-L16</f>
        <v>0</v>
      </c>
      <c r="N16" s="180">
        <f t="shared" ref="N16:N19" si="75">I16+(H16*3)</f>
        <v>10</v>
      </c>
      <c r="O16" s="177">
        <f>RANK(N16,N16:N19)</f>
        <v>1</v>
      </c>
      <c r="P16" s="180">
        <f>SUMPRODUCT((O16=O16:O19)*(VLOOKUP(F16,F22:AI25,MATCH(P15,F21:AI21,0),0)&lt;AE22:AE25))</f>
        <v>0</v>
      </c>
      <c r="Q16" s="177">
        <f>SUMPRODUCT((O16:O19=O16)*(P16:P19=P16)*(VLOOKUP(F16,F21:AH25,MATCH(Q15,F21:AI21,0),0)&lt;AF22:AF25))</f>
        <v>0</v>
      </c>
      <c r="R16" s="177">
        <f>SUMPRODUCT((O16:O19=O16)*(P16:P19=P16)*(Q16:Q19=Q16)*(VLOOKUP(F16,F21:AH25,MATCH(R15,F21:AI21,0),0)&lt;AG22:AG25))</f>
        <v>0</v>
      </c>
      <c r="S16" s="181">
        <f>SUMPRODUCT((O16:O19=O16)*(P16:P19=P16)*(Q16:Q19=Q16)*(R16:R19=R16)*(VLOOKUP(F16,F21:AH25,MATCH(S15,F21:AI21,0),0)&lt;AH22:AH25))</f>
        <v>0</v>
      </c>
      <c r="T16" s="177">
        <f>SUMPRODUCT((O16:O19=O16)*(P16:P19=P16)*(Q16:Q19=Q16)*(R16:R19=R16)*(S16:S19=S16)*(M16&lt;M16:M19))</f>
        <v>0</v>
      </c>
      <c r="U16" s="177">
        <f>SUMPRODUCT((O16:O19=O16)*(P16:P19=P16)*(Q16:Q19=Q16)*(R16:R19=R16)*(S16:S19=S16)*(T16:T19=T16)*(K16&lt;K16:K19))</f>
        <v>0</v>
      </c>
      <c r="V16" s="177">
        <f>SUMPRODUCT((O16:O19=O16)*(P16:P19=P16)*(Q16:Q19=Q16)*(R16:R19=R16)*(S16:S19=S16)*(T16:T19=T16)*(U16:U19=U16)*(VLOOKUP(F16,F21:AI25,MATCH(V15,F21:AJ21,0),0)&lt;AI22:AI25))</f>
        <v>0</v>
      </c>
      <c r="W16" s="177">
        <f>SUMPRODUCT((O16:O19=O16)*(P16:P19=P16)*(Q16:Q19=Q16)*(R16:R19=R16)*(S16:S19=S16)*(T16:T19=T16)*(U16:U19=U16)*(V16:V19=V16)*(H16:H19&gt;H16))</f>
        <v>0</v>
      </c>
      <c r="X16" s="177">
        <f>SUMPRODUCT((O16:O19=O16)*(P16:P19=P16)*(Q16:Q19=Q16)*(R16:R19=R16)*(S16:S19=S16)*(T16:T19=T16)*(U16:U19=U16)*(V16:V19=V16)*(W16:W19&gt;W16)*(VLOOKUP(F16,F21:AJ25,MATCH(V15,F21:AJ21,0),0)&lt;AJ22:AJ25))</f>
        <v>0</v>
      </c>
      <c r="Y16" s="177">
        <f>SUMPRODUCT((O16:O19=O16)*(P16:P19=P16)*(Q16:Q19=Q16)*(R16:R19=R16)*(S16:S19=S16)*(T16:T19=T16)*(U16:U19=U16)*(V16:V19=V16)*(W16:W19&gt;W16)*(X16:X19=X16)*(AJ15:AJ18&gt;AJ15))</f>
        <v>0</v>
      </c>
      <c r="Z16" s="182">
        <f t="shared" ref="Z16:Z19" si="76">sum(O16:Y16)</f>
        <v>1</v>
      </c>
      <c r="AA16" s="181" t="str">
        <f>if(countif(O16:O19,O16)&gt;1," * ","   ")</f>
        <v>   </v>
      </c>
      <c r="AB16" s="177">
        <v>1.0</v>
      </c>
      <c r="AC16" s="183" t="str">
        <f t="array" ref="AC16">IF(AB16=AC15,"   -   ",INDEX(BQ15:BV26,MATCH(1,(BQ15:BQ26=INDEX(F16:Z19,MATCH(AB16,Z16:Z19,0),1))*(BS15:BS26=INDEX(F16:Z19,MATCH(AC15,Z16:Z19,0),1)),0),6))</f>
        <v>   -   </v>
      </c>
      <c r="AD16" s="183" t="str">
        <f t="array" ref="AD16">IF(AB16=AD15,"   -   ",INDEX(BQ15:BV26,MATCH(1,(BQ15:BQ26=INDEX(F16:Z19,MATCH(AB16,Z16:Z19,0),1))*(BS15:BS26=INDEX(F16:Z19,MATCH(AD15,Z16:Z19,0),1)),0),6))</f>
        <v>  4-4  </v>
      </c>
      <c r="AE16" s="183" t="str">
        <f t="array" ref="AE16">IF(AB16=AE15,"   -   ",INDEX(BQ15:BV26,MATCH(1,(BQ15:BQ26=INDEX(F16:Z19,MATCH(AB16,Z16:Z19,0),1))*(BS15:BS26=INDEX(F16:Z19,MATCH(AE15,Z16:Z19,0),1)),0),6))</f>
        <v>  0-3  </v>
      </c>
      <c r="AF16" s="183" t="str">
        <f t="array" ref="AF16">IF(AB16=AF15,"   -   ",INDEX(BQ15:BV26,MATCH(1,(BQ15:BQ26=INDEX(F16:Z19,MATCH(AB16,Z16:Z19,0),1))*(BS15:BS26=INDEX(F16:Z19,MATCH(AF15,Z16:Z19,0),1)),0),6))</f>
        <v>  3-2  </v>
      </c>
      <c r="AG16" s="181" t="str">
        <f t="shared" ref="AG16:AG19" si="77">C15</f>
        <v>FVI</v>
      </c>
      <c r="AJ16" s="155">
        <f t="array" ref="AJ16">IFERROR(IF($B16="","",INDEX(Entries!$J$2:$K156,MATCH(1,($B16=Entries!$J$2:$J156)*(Entries!$C$2:$C156=$A16),0),2)),"")</f>
        <v>68.53425</v>
      </c>
      <c r="AK16" s="106">
        <f>AL15</f>
        <v>88.287</v>
      </c>
      <c r="AL16" s="106">
        <f>AK15</f>
        <v>68.53425</v>
      </c>
      <c r="AM16" s="106">
        <f t="shared" si="65"/>
        <v>0.1542151166</v>
      </c>
      <c r="AN16" s="156">
        <f t="shared" ref="AN16:AY16" si="66">IF($AM16="","",IF(RAND()&lt;$AM16,1,0))</f>
        <v>0</v>
      </c>
      <c r="AO16" s="156">
        <f t="shared" si="66"/>
        <v>0</v>
      </c>
      <c r="AP16" s="156">
        <f t="shared" si="66"/>
        <v>0</v>
      </c>
      <c r="AQ16" s="156">
        <f t="shared" si="66"/>
        <v>0</v>
      </c>
      <c r="AR16" s="156">
        <f t="shared" si="66"/>
        <v>0</v>
      </c>
      <c r="AS16" s="156">
        <f t="shared" si="66"/>
        <v>0</v>
      </c>
      <c r="AT16" s="156">
        <f t="shared" si="66"/>
        <v>0</v>
      </c>
      <c r="AU16" s="156">
        <f t="shared" si="66"/>
        <v>0</v>
      </c>
      <c r="AV16" s="156">
        <f t="shared" si="66"/>
        <v>0</v>
      </c>
      <c r="AW16" s="156">
        <f t="shared" si="66"/>
        <v>0</v>
      </c>
      <c r="AX16" s="156">
        <f t="shared" si="66"/>
        <v>1</v>
      </c>
      <c r="AY16" s="156">
        <f t="shared" si="66"/>
        <v>1</v>
      </c>
      <c r="AZ16" s="157">
        <f t="shared" si="67"/>
        <v>2</v>
      </c>
      <c r="BA16" s="106">
        <f>BB15</f>
        <v>91.379</v>
      </c>
      <c r="BB16" s="106">
        <f>BA15</f>
        <v>66.21525</v>
      </c>
      <c r="BC16" s="106">
        <f t="shared" si="68"/>
        <v>0.1590352634</v>
      </c>
      <c r="BD16" s="156">
        <f t="shared" ref="BD16:BO16" si="69">IF($BC16="","",IF(RAND()&lt;$BC16,1,0))</f>
        <v>0</v>
      </c>
      <c r="BE16" s="156">
        <f t="shared" si="69"/>
        <v>0</v>
      </c>
      <c r="BF16" s="156">
        <f t="shared" si="69"/>
        <v>1</v>
      </c>
      <c r="BG16" s="156">
        <f t="shared" si="69"/>
        <v>0</v>
      </c>
      <c r="BH16" s="156">
        <f t="shared" si="69"/>
        <v>0</v>
      </c>
      <c r="BI16" s="156">
        <f t="shared" si="69"/>
        <v>1</v>
      </c>
      <c r="BJ16" s="156">
        <f t="shared" si="69"/>
        <v>1</v>
      </c>
      <c r="BK16" s="156">
        <f t="shared" si="69"/>
        <v>0</v>
      </c>
      <c r="BL16" s="156">
        <f t="shared" si="69"/>
        <v>0</v>
      </c>
      <c r="BM16" s="156">
        <f t="shared" si="69"/>
        <v>1</v>
      </c>
      <c r="BN16" s="156">
        <f t="shared" si="69"/>
        <v>0</v>
      </c>
      <c r="BO16" s="156">
        <f t="shared" si="69"/>
        <v>0</v>
      </c>
      <c r="BP16" s="157">
        <f t="shared" si="70"/>
        <v>4</v>
      </c>
      <c r="BQ16" s="105" t="str">
        <f>LEFT($B18,LEN($B18)-6)</f>
        <v>Yuba United</v>
      </c>
      <c r="BR16" s="156" t="str">
        <f>LEFT(RIGHT($B18,4),3)</f>
        <v>COM</v>
      </c>
      <c r="BS16" s="105" t="str">
        <f>LEFT($B15,LEN($B15)-6)</f>
        <v>Fontvielle Impact</v>
      </c>
      <c r="BT16" s="156" t="str">
        <f>LEFT(RIGHT($B15,4),3)</f>
        <v>VLD</v>
      </c>
      <c r="BU16" s="156">
        <f t="shared" si="71"/>
        <v>2</v>
      </c>
      <c r="BV16" s="156" t="str">
        <f t="shared" si="72"/>
        <v>  2-4  </v>
      </c>
    </row>
    <row r="17" ht="9.0" customHeight="1">
      <c r="A17" s="172" t="s">
        <v>919</v>
      </c>
      <c r="B17" s="114" t="s">
        <v>1345</v>
      </c>
      <c r="C17" s="179" t="s">
        <v>1346</v>
      </c>
      <c r="D17" s="175" t="str">
        <f t="shared" si="64"/>
        <v>Fontvielle Impact         VLD 4–0 Edmonton United           VLD</v>
      </c>
      <c r="E17" s="176" t="str">
        <f t="array" ref="E17">IFERROR(AB17&amp;"  "&amp;INDEX(F15:Z19,MATCH(AB17,Z15:Z19,0),1)&amp;REPT(" ",25-LEN(INDEX(F15:Z19,MATCH(AB17,Z15:Z19,0),1)))&amp;INDEX(F15:Z19,MATCH(AB17,Z15:Z19,0),2)&amp;"   6  "&amp;INDEX(F15:Z19,MATCH(AB17,Z15:Z19,0),3)&amp;"  "&amp;INDEX(F15:Z19,MATCH(AB17,Z15:Z19,0),4)&amp;"  "&amp;INDEX(F15:Z19,MATCH(AB17,Z15:Z19,0),5)&amp;REPT(" ",4-LEN(INDEX(F15:Z19,MATCH(AB17,Z15:Z19,0),6)))&amp;INDEX(F15:Z19,MATCH(AB17,Z15:Z19,0),6)&amp;REPT(" ",4-LEN(INDEX(F15:Z19,MATCH(AB17,Z15:Z19,0),7)))&amp;INDEX(F15:Z19,MATCH(AB17,Z15:Z19,0),7)&amp;REPT(" ",4-LEN(INDEX(F15:Z19,MATCH(AB17,Z15:Z19,0),8)))&amp;INDEX(F15:Z19,MATCH(AB17,Z15:Z19,0),8)&amp;IF(INDEX(F15:Z19,MATCH(AB17,Z15:Z19,0),9)&lt;10,"   ","  ")&amp;INDEX(F15:Z19,MATCH(AB17,Z15:Z19,0),9)&amp;INDEX(F15:AA19,MATCH(AB17,Z15:Z19,0),22)&amp;CONCATENATE(AC17:AF17),"")</f>
        <v>2  Edmonton United          VLD   6  2  3  1  11  11   0   9     0-2     -     1-1    2-1  </v>
      </c>
      <c r="F17" s="155" t="str">
        <f>IF(COUNTA(A15:C18)&lt;&gt;12,"",TRIM(LEFT(B16,FIND(" (",B16)-1)))</f>
        <v>Edmonton United</v>
      </c>
      <c r="G17" s="180" t="str">
        <f t="shared" si="73"/>
        <v>VLD</v>
      </c>
      <c r="H17" s="180">
        <f>COUNTIFS(BQ15:BQ26,F17,BU15:BU26,1)+COUNTIFS(BS15:BS26,F17,BU15:BU26,2)</f>
        <v>2</v>
      </c>
      <c r="I17" s="180">
        <f>COUNTIFS(BQ15:BQ26,F17,BU15:BU26,"X")+COUNTIFS(BS15:BS26,F17,BU15:BU26,"X")</f>
        <v>3</v>
      </c>
      <c r="J17" s="180">
        <f>COUNTIFS(BQ15:BQ26,F17,BU15:BU26,2)+COUNTIFS(BS15:BS26,F17,BU15:BU26,1)</f>
        <v>1</v>
      </c>
      <c r="K17" s="180">
        <f>SUMIFS(AZ15:AZ26,BQ15:BQ26,F17)+SUMIFS(BP15:BP26,BS15:BS26,F17)</f>
        <v>11</v>
      </c>
      <c r="L17" s="180">
        <f>SUMIFS(AZ15:AZ26,BS15:BS26,F17)+SUMIFS(BP15:BP26,BQ15:BQ26,F17)</f>
        <v>11</v>
      </c>
      <c r="M17" s="180">
        <f t="shared" si="74"/>
        <v>0</v>
      </c>
      <c r="N17" s="180">
        <f t="shared" si="75"/>
        <v>9</v>
      </c>
      <c r="O17" s="177">
        <f>RANK(N17,N16:N19)</f>
        <v>2</v>
      </c>
      <c r="P17" s="180">
        <f>SUMPRODUCT((O17=O16:O19)*(VLOOKUP(F17,F22:AI25,MATCH(P15,F21:AI21,0),0)&lt;AE22:AE25))</f>
        <v>0</v>
      </c>
      <c r="Q17" s="177">
        <f>SUMPRODUCT((O16:O19=O17)*(P16:P19=P17)*(VLOOKUP(F17,F21:AH25,MATCH(Q15,F21:AI21,0),0)&lt;AF22:AF25))</f>
        <v>0</v>
      </c>
      <c r="R17" s="177">
        <f>SUMPRODUCT((O16:O19=O17)*(P16:P19=P17)*(Q16:Q19=Q17)*(VLOOKUP(F17,F21:AH25,MATCH(R15,F21:AI21,0),0)&lt;AG22:AG25))</f>
        <v>0</v>
      </c>
      <c r="S17" s="181">
        <f>SUMPRODUCT((O16:O19=O17)*(P16:P19=P17)*(Q16:Q19=Q17)*(R16:R19=R17)*(VLOOKUP(F17,F21:AH25,MATCH(S15,F21:AI21,0),0)&lt;AH22:AH25))</f>
        <v>0</v>
      </c>
      <c r="T17" s="177">
        <f>SUMPRODUCT((O16:O19=O17)*(P16:P19=P17)*(Q16:Q19=Q17)*(R16:R19=R17)*(S16:S19=S17)*(M17&lt;M16:M19))</f>
        <v>0</v>
      </c>
      <c r="U17" s="177">
        <f>SUMPRODUCT((O16:O19=O17)*(P16:P19=P17)*(Q16:Q19=Q17)*(R16:R19=R17)*(S16:S19=S17)*(T16:T19=T17)*(K17&lt;K16:K19))</f>
        <v>0</v>
      </c>
      <c r="V17" s="177">
        <f>SUMPRODUCT((O16:O19=O17)*(P16:P19=P17)*(Q16:Q19=Q17)*(R16:R19=R17)*(S16:S19=S17)*(T16:T19=T17)*(U16:U19=U17)*(VLOOKUP(F17,F21:AI25,MATCH(V15,F21:AJ21,0),0)&lt;AI22:AI25))</f>
        <v>0</v>
      </c>
      <c r="W17" s="177">
        <f>SUMPRODUCT((O16:O19=O17)*(P16:P19=P17)*(Q16:Q19=Q17)*(R16:R19=R17)*(S16:S19=S17)*(T16:T19=T17)*(U16:U19=U17)*(V16:V19=V17)*(H16:H19&gt;H17))</f>
        <v>0</v>
      </c>
      <c r="X17" s="177">
        <f>SUMPRODUCT((O16:O19=O17)*(P16:P19=P17)*(Q16:Q19=Q17)*(R16:R19=R17)*(S16:S19=S17)*(T16:T19=T17)*(U16:U19=U17)*(V16:V19=V17)*(W16:W19&gt;W17)*(VLOOKUP(F17,F21:AJ25,MATCH(V15,F21:AJ21,0),0)&lt;AJ22:AJ25))</f>
        <v>0</v>
      </c>
      <c r="Y17" s="177">
        <f>SUMPRODUCT((O16:O19=O17)*(P16:P19=P17)*(Q16:Q19=Q17)*(R16:R19=R17)*(S16:S19=S17)*(T16:T19=T17)*(U16:U19=U17)*(V16:V19=V17)*(W16:W19&gt;W17)*(X16:X19=X17)*(AJ15:AJ18&gt;AJ16))</f>
        <v>0</v>
      </c>
      <c r="Z17" s="182">
        <f t="shared" si="76"/>
        <v>2</v>
      </c>
      <c r="AA17" s="181" t="str">
        <f>if(countif(O16:O19,O17)&gt;1," * ","   ")</f>
        <v>   </v>
      </c>
      <c r="AB17" s="177">
        <v>2.0</v>
      </c>
      <c r="AC17" s="183" t="str">
        <f t="array" ref="AC17">IF(AB17=AC15,"   -   ",INDEX(BQ15:BV26,MATCH(1,(BQ15:BQ26=INDEX(F16:Z19,MATCH(AB17,Z16:Z19,0),1))*(BS15:BS26=INDEX(F16:Z19,MATCH(AC15,Z16:Z19,0),1)),0),6))</f>
        <v>  0-2  </v>
      </c>
      <c r="AD17" s="183" t="str">
        <f t="array" ref="AD17">IF(AB17=AD15,"   -   ",INDEX(BQ15:BV26,MATCH(1,(BQ15:BQ26=INDEX(F16:Z19,MATCH(AB17,Z16:Z19,0),1))*(BS15:BS26=INDEX(F16:Z19,MATCH(AD15,Z16:Z19,0),1)),0),6))</f>
        <v>   -   </v>
      </c>
      <c r="AE17" s="183" t="str">
        <f t="array" ref="AE17">IF(AB17=AE15,"   -   ",INDEX(BQ15:BV26,MATCH(1,(BQ15:BQ26=INDEX(F16:Z19,MATCH(AB17,Z16:Z19,0),1))*(BS15:BS26=INDEX(F16:Z19,MATCH(AE15,Z16:Z19,0),1)),0),6))</f>
        <v>  1-1  </v>
      </c>
      <c r="AF17" s="183" t="str">
        <f t="array" ref="AF17">IF(AB17=AF15,"   -   ",INDEX(BQ15:BV26,MATCH(1,(BQ15:BQ26=INDEX(F16:Z19,MATCH(AB17,Z16:Z19,0),1))*(BS15:BS26=INDEX(F16:Z19,MATCH(AF15,Z16:Z19,0),1)),0),6))</f>
        <v>  2-1  </v>
      </c>
      <c r="AG17" s="181" t="str">
        <f t="shared" si="77"/>
        <v>EDM</v>
      </c>
      <c r="AJ17" s="155">
        <f t="array" ref="AJ17">IFERROR(IF($B17="","",INDEX(Entries!$J$2:$K156,MATCH(1,($B17=Entries!$J$2:$J156)*(Entries!$C$2:$C156=$A17),0),2)),"")</f>
        <v>88.287</v>
      </c>
      <c r="AK17" s="106">
        <f>AJ15</f>
        <v>91.379</v>
      </c>
      <c r="AL17" s="106">
        <f>AJ16</f>
        <v>68.53425</v>
      </c>
      <c r="AM17" s="106">
        <f t="shared" si="65"/>
        <v>0.1566666667</v>
      </c>
      <c r="AN17" s="156">
        <f t="shared" ref="AN17:AY17" si="78">IF($AM17="","",IF(RAND()&lt;$AM17,1,0))</f>
        <v>0</v>
      </c>
      <c r="AO17" s="156">
        <f t="shared" si="78"/>
        <v>1</v>
      </c>
      <c r="AP17" s="156">
        <f t="shared" si="78"/>
        <v>1</v>
      </c>
      <c r="AQ17" s="156">
        <f t="shared" si="78"/>
        <v>0</v>
      </c>
      <c r="AR17" s="156">
        <f t="shared" si="78"/>
        <v>0</v>
      </c>
      <c r="AS17" s="156">
        <f t="shared" si="78"/>
        <v>0</v>
      </c>
      <c r="AT17" s="156">
        <f t="shared" si="78"/>
        <v>0</v>
      </c>
      <c r="AU17" s="156">
        <f t="shared" si="78"/>
        <v>0</v>
      </c>
      <c r="AV17" s="156">
        <f t="shared" si="78"/>
        <v>0</v>
      </c>
      <c r="AW17" s="156">
        <f t="shared" si="78"/>
        <v>0</v>
      </c>
      <c r="AX17" s="156">
        <f t="shared" si="78"/>
        <v>1</v>
      </c>
      <c r="AY17" s="156">
        <f t="shared" si="78"/>
        <v>1</v>
      </c>
      <c r="AZ17" s="157">
        <f t="shared" si="67"/>
        <v>4</v>
      </c>
      <c r="BA17" s="106">
        <f>AJ17</f>
        <v>88.287</v>
      </c>
      <c r="BB17" s="106">
        <f>AJ18</f>
        <v>66.21525</v>
      </c>
      <c r="BC17" s="106">
        <f t="shared" si="68"/>
        <v>0.1566666667</v>
      </c>
      <c r="BD17" s="156">
        <f t="shared" ref="BD17:BO17" si="79">IF($BC17="","",IF(RAND()&lt;$BC17,1,0))</f>
        <v>0</v>
      </c>
      <c r="BE17" s="156">
        <f t="shared" si="79"/>
        <v>0</v>
      </c>
      <c r="BF17" s="156">
        <f t="shared" si="79"/>
        <v>1</v>
      </c>
      <c r="BG17" s="156">
        <f t="shared" si="79"/>
        <v>0</v>
      </c>
      <c r="BH17" s="156">
        <f t="shared" si="79"/>
        <v>1</v>
      </c>
      <c r="BI17" s="156">
        <f t="shared" si="79"/>
        <v>0</v>
      </c>
      <c r="BJ17" s="156">
        <f t="shared" si="79"/>
        <v>1</v>
      </c>
      <c r="BK17" s="156">
        <f t="shared" si="79"/>
        <v>1</v>
      </c>
      <c r="BL17" s="156">
        <f t="shared" si="79"/>
        <v>0</v>
      </c>
      <c r="BM17" s="156">
        <f t="shared" si="79"/>
        <v>0</v>
      </c>
      <c r="BN17" s="156">
        <f t="shared" si="79"/>
        <v>0</v>
      </c>
      <c r="BO17" s="156">
        <f t="shared" si="79"/>
        <v>0</v>
      </c>
      <c r="BP17" s="157">
        <f t="shared" si="70"/>
        <v>4</v>
      </c>
      <c r="BQ17" s="105" t="str">
        <f t="shared" ref="BQ17:BR17" si="80">BS16</f>
        <v>Fontvielle Impact</v>
      </c>
      <c r="BR17" s="156" t="str">
        <f t="shared" si="80"/>
        <v>VLD</v>
      </c>
      <c r="BS17" s="105" t="str">
        <f t="shared" ref="BS17:BT17" si="81">BQ15</f>
        <v>Edmonton United</v>
      </c>
      <c r="BT17" s="156" t="str">
        <f t="shared" si="81"/>
        <v>VLD</v>
      </c>
      <c r="BU17" s="156" t="str">
        <f t="shared" si="71"/>
        <v>X</v>
      </c>
      <c r="BV17" s="156" t="str">
        <f t="shared" si="72"/>
        <v>  4-4  </v>
      </c>
    </row>
    <row r="18" ht="9.0" customHeight="1">
      <c r="A18" s="172" t="s">
        <v>919</v>
      </c>
      <c r="B18" s="114" t="s">
        <v>1347</v>
      </c>
      <c r="C18" s="179" t="s">
        <v>1348</v>
      </c>
      <c r="D18" s="175" t="str">
        <f t="shared" si="64"/>
        <v>Sonoma Center Panthers    COM 0–2 Yuba United               COM</v>
      </c>
      <c r="E18" s="176" t="str">
        <f t="array" ref="E18">IFERROR(AB18&amp;"  "&amp;INDEX(F15:Z19,MATCH(AB18,Z15:Z19,0),1)&amp;REPT(" ",25-LEN(INDEX(F15:Z19,MATCH(AB18,Z15:Z19,0),1)))&amp;INDEX(F15:Z19,MATCH(AB18,Z15:Z19,0),2)&amp;"   6  "&amp;INDEX(F15:Z19,MATCH(AB18,Z15:Z19,0),3)&amp;"  "&amp;INDEX(F15:Z19,MATCH(AB18,Z15:Z19,0),4)&amp;"  "&amp;INDEX(F15:Z19,MATCH(AB18,Z15:Z19,0),5)&amp;REPT(" ",4-LEN(INDEX(F15:Z19,MATCH(AB18,Z15:Z19,0),6)))&amp;INDEX(F15:Z19,MATCH(AB18,Z15:Z19,0),6)&amp;REPT(" ",4-LEN(INDEX(F15:Z19,MATCH(AB18,Z15:Z19,0),7)))&amp;INDEX(F15:Z19,MATCH(AB18,Z15:Z19,0),7)&amp;REPT(" ",4-LEN(INDEX(F15:Z19,MATCH(AB18,Z15:Z19,0),8)))&amp;INDEX(F15:Z19,MATCH(AB18,Z15:Z19,0),8)&amp;IF(INDEX(F15:Z19,MATCH(AB18,Z15:Z19,0),9)&lt;10,"   ","  ")&amp;INDEX(F15:Z19,MATCH(AB18,Z15:Z19,0),9)&amp;INDEX(F15:AA19,MATCH(AB18,Z15:Z19,0),22)&amp;CONCATENATE(AC18:AF18),"")</f>
        <v>3  Yuba United              COM   6  2  2  2  10   8   2   8     2-4    1-2     -     3-1  </v>
      </c>
      <c r="F18" s="155" t="str">
        <f>IF(COUNTA(A15:C18)&lt;&gt;12,"",TRIM(LEFT(B17,FIND(" (",B17)-1)))</f>
        <v>Sonoma Center Panthers</v>
      </c>
      <c r="G18" s="180" t="str">
        <f t="shared" si="73"/>
        <v>COM</v>
      </c>
      <c r="H18" s="180">
        <f>COUNTIFS(BQ15:BQ26,F18,BU15:BU26,1)+COUNTIFS(BS15:BS26,F18,BU15:BU26,2)</f>
        <v>1</v>
      </c>
      <c r="I18" s="180">
        <f>COUNTIFS(BQ15:BQ26,F18,BU15:BU26,"X")+COUNTIFS(BS15:BS26,F18,BU15:BU26,"X")</f>
        <v>2</v>
      </c>
      <c r="J18" s="180">
        <f>COUNTIFS(BQ15:BQ26,F18,BU15:BU26,2)+COUNTIFS(BS15:BS26,F18,BU15:BU26,1)</f>
        <v>3</v>
      </c>
      <c r="K18" s="180">
        <f>SUMIFS(AZ15:AZ26,BQ15:BQ26,F18)+SUMIFS(BP15:BP26,BS15:BS26,F18)</f>
        <v>8</v>
      </c>
      <c r="L18" s="180">
        <f>SUMIFS(AZ15:AZ26,BS15:BS26,F18)+SUMIFS(BP15:BP26,BQ15:BQ26,F18)</f>
        <v>10</v>
      </c>
      <c r="M18" s="180">
        <f t="shared" si="74"/>
        <v>-2</v>
      </c>
      <c r="N18" s="180">
        <f t="shared" si="75"/>
        <v>5</v>
      </c>
      <c r="O18" s="177">
        <f>RANK(N18,N16:N19)</f>
        <v>4</v>
      </c>
      <c r="P18" s="180">
        <f>SUMPRODUCT((O18=O16:O19)*(VLOOKUP(F18,F22:AI25,MATCH(P15,F21:AI21,0),0)&lt;AE22:AE25))</f>
        <v>0</v>
      </c>
      <c r="Q18" s="177">
        <f>SUMPRODUCT((O16:O19=O18)*(P16:P19=P18)*(VLOOKUP(F18,F21:AH25,MATCH(Q15,F21:AI21,0),0)&lt;AF22:AF25))</f>
        <v>0</v>
      </c>
      <c r="R18" s="177">
        <f>SUMPRODUCT((O16:O19=O18)*(P16:P19=P18)*(Q16:Q19=Q18)*(VLOOKUP(F18,F21:AH25,MATCH(R15,F21:AI21,0),0)&lt;AG22:AG25))</f>
        <v>0</v>
      </c>
      <c r="S18" s="181">
        <f>SUMPRODUCT((O16:O19=O18)*(P16:P19=P18)*(Q16:Q19=Q18)*(R16:R19=R18)*(VLOOKUP(F18,F21:AH25,MATCH(S15,F21:AI21,0),0)&lt;AH22:AH25))</f>
        <v>0</v>
      </c>
      <c r="T18" s="177">
        <f>SUMPRODUCT((O16:O19=O18)*(P16:P19=P18)*(Q16:Q19=Q18)*(R16:R19=R18)*(S16:S19=S18)*(M18&lt;M16:M19))</f>
        <v>0</v>
      </c>
      <c r="U18" s="177">
        <f>SUMPRODUCT((O16:O19=O18)*(P16:P19=P18)*(Q16:Q19=Q18)*(R16:R19=R18)*(S16:S19=S18)*(T16:T19=T18)*(K18&lt;K16:K19))</f>
        <v>0</v>
      </c>
      <c r="V18" s="177">
        <f>SUMPRODUCT((O16:O19=O18)*(P16:P19=P18)*(Q16:Q19=Q18)*(R16:R19=R18)*(S16:S19=S18)*(T16:T19=T18)*(U16:U19=U18)*(VLOOKUP(F18,F21:AI25,MATCH(V15,F21:AJ21,0),0)&lt;AI22:AI25))</f>
        <v>0</v>
      </c>
      <c r="W18" s="177">
        <f>SUMPRODUCT((O16:O19=O18)*(P16:P19=P18)*(Q16:Q19=Q18)*(R16:R19=R18)*(S16:S19=S18)*(T16:T19=T18)*(U16:U19=U18)*(V16:V19=V18)*(H16:H19&gt;H18))</f>
        <v>0</v>
      </c>
      <c r="X18" s="177">
        <f>SUMPRODUCT((O16:O19=O18)*(P16:P19=P18)*(Q16:Q19=Q18)*(R16:R19=R18)*(S16:S19=S18)*(T16:T19=T18)*(U16:U19=U18)*(V16:V19=V18)*(W16:W19&gt;W18)*(VLOOKUP(F18,F21:AJ25,MATCH(V15,F21:AJ21,0),0)&lt;AJ22:AJ25))</f>
        <v>0</v>
      </c>
      <c r="Y18" s="177">
        <f>SUMPRODUCT((O16:O19=O18)*(P16:P19=P18)*(Q16:Q19=Q18)*(R16:R19=R18)*(S16:S19=S18)*(T16:T19=T18)*(U16:U19=U18)*(V16:V19=V18)*(W16:W19&gt;W18)*(X16:X19=X18)*(AJ15:AJ18&gt;AJ17))</f>
        <v>0</v>
      </c>
      <c r="Z18" s="182">
        <f t="shared" si="76"/>
        <v>4</v>
      </c>
      <c r="AA18" s="181" t="str">
        <f>if(countif(O16:O19,O18)&gt;1," * ","   ")</f>
        <v>   </v>
      </c>
      <c r="AB18" s="177">
        <v>3.0</v>
      </c>
      <c r="AC18" s="183" t="str">
        <f t="array" ref="AC18">IF(AB18=AC15,"   -   ",INDEX(BQ15:BV26,MATCH(1,(BQ15:BQ26=INDEX(F16:Z19,MATCH(AB18,Z16:Z19,0),1))*(BS15:BS26=INDEX(F16:Z19,MATCH(AC15,Z16:Z19,0),1)),0),6))</f>
        <v>  2-4  </v>
      </c>
      <c r="AD18" s="183" t="str">
        <f t="array" ref="AD18">IF(AB18=AD15,"   -   ",INDEX(BQ15:BV26,MATCH(1,(BQ15:BQ26=INDEX(F16:Z19,MATCH(AB18,Z16:Z19,0),1))*(BS15:BS26=INDEX(F16:Z19,MATCH(AD15,Z16:Z19,0),1)),0),6))</f>
        <v>  1-2  </v>
      </c>
      <c r="AE18" s="183" t="str">
        <f t="array" ref="AE18">IF(AB18=AE15,"   -   ",INDEX(BQ15:BV26,MATCH(1,(BQ15:BQ26=INDEX(F16:Z19,MATCH(AB18,Z16:Z19,0),1))*(BS15:BS26=INDEX(F16:Z19,MATCH(AE15,Z16:Z19,0),1)),0),6))</f>
        <v>   -   </v>
      </c>
      <c r="AF18" s="183" t="str">
        <f t="array" ref="AF18">IF(AB18=AF15,"   -   ",INDEX(BQ15:BV26,MATCH(1,(BQ15:BQ26=INDEX(F16:Z19,MATCH(AB18,Z16:Z19,0),1))*(BS15:BS26=INDEX(F16:Z19,MATCH(AF15,Z16:Z19,0),1)),0),6))</f>
        <v>  3-1  </v>
      </c>
      <c r="AG18" s="181" t="str">
        <f t="shared" si="77"/>
        <v>SCP</v>
      </c>
      <c r="AJ18" s="155">
        <f t="array" ref="AJ18">IFERROR(IF($B18="","",INDEX(Entries!$J$2:$K156,MATCH(1,($B18=Entries!$J$2:$J156)*(Entries!$C$2:$C156=$A18),0),2)),"")</f>
        <v>66.21525</v>
      </c>
      <c r="AK18" s="106">
        <f>AL17</f>
        <v>68.53425</v>
      </c>
      <c r="AL18" s="106">
        <f>AK17</f>
        <v>91.379</v>
      </c>
      <c r="AM18" s="106">
        <f t="shared" si="65"/>
        <v>0.11</v>
      </c>
      <c r="AN18" s="156">
        <f t="shared" ref="AN18:AY18" si="82">IF($AM18="","",IF(RAND()&lt;$AM18,1,0))</f>
        <v>0</v>
      </c>
      <c r="AO18" s="156">
        <f t="shared" si="82"/>
        <v>0</v>
      </c>
      <c r="AP18" s="156">
        <f t="shared" si="82"/>
        <v>0</v>
      </c>
      <c r="AQ18" s="156">
        <f t="shared" si="82"/>
        <v>0</v>
      </c>
      <c r="AR18" s="156">
        <f t="shared" si="82"/>
        <v>0</v>
      </c>
      <c r="AS18" s="156">
        <f t="shared" si="82"/>
        <v>0</v>
      </c>
      <c r="AT18" s="156">
        <f t="shared" si="82"/>
        <v>0</v>
      </c>
      <c r="AU18" s="156">
        <f t="shared" si="82"/>
        <v>0</v>
      </c>
      <c r="AV18" s="156">
        <f t="shared" si="82"/>
        <v>0</v>
      </c>
      <c r="AW18" s="156">
        <f t="shared" si="82"/>
        <v>0</v>
      </c>
      <c r="AX18" s="156">
        <f t="shared" si="82"/>
        <v>0</v>
      </c>
      <c r="AY18" s="156">
        <f t="shared" si="82"/>
        <v>0</v>
      </c>
      <c r="AZ18" s="157">
        <f t="shared" si="67"/>
        <v>0</v>
      </c>
      <c r="BA18" s="106">
        <f>BB17</f>
        <v>66.21525</v>
      </c>
      <c r="BB18" s="106">
        <f>BA17</f>
        <v>88.287</v>
      </c>
      <c r="BC18" s="106">
        <f t="shared" si="68"/>
        <v>0.11</v>
      </c>
      <c r="BD18" s="156">
        <f t="shared" ref="BD18:BO18" si="83">IF($BC18="","",IF(RAND()&lt;$BC18,1,0))</f>
        <v>0</v>
      </c>
      <c r="BE18" s="156">
        <f t="shared" si="83"/>
        <v>0</v>
      </c>
      <c r="BF18" s="156">
        <f t="shared" si="83"/>
        <v>0</v>
      </c>
      <c r="BG18" s="156">
        <f t="shared" si="83"/>
        <v>0</v>
      </c>
      <c r="BH18" s="156">
        <f t="shared" si="83"/>
        <v>0</v>
      </c>
      <c r="BI18" s="156">
        <f t="shared" si="83"/>
        <v>0</v>
      </c>
      <c r="BJ18" s="156">
        <f t="shared" si="83"/>
        <v>0</v>
      </c>
      <c r="BK18" s="156">
        <f t="shared" si="83"/>
        <v>0</v>
      </c>
      <c r="BL18" s="156">
        <f t="shared" si="83"/>
        <v>0</v>
      </c>
      <c r="BM18" s="156">
        <f t="shared" si="83"/>
        <v>0</v>
      </c>
      <c r="BN18" s="156">
        <f t="shared" si="83"/>
        <v>0</v>
      </c>
      <c r="BO18" s="156">
        <f t="shared" si="83"/>
        <v>0</v>
      </c>
      <c r="BP18" s="157">
        <f t="shared" si="70"/>
        <v>0</v>
      </c>
      <c r="BQ18" s="105" t="str">
        <f t="shared" ref="BQ18:BR18" si="84">BS15</f>
        <v>Sonoma Center Panthers</v>
      </c>
      <c r="BR18" s="156" t="str">
        <f t="shared" si="84"/>
        <v>COM</v>
      </c>
      <c r="BS18" s="105" t="str">
        <f t="shared" ref="BS18:BT18" si="85">BQ16</f>
        <v>Yuba United</v>
      </c>
      <c r="BT18" s="156" t="str">
        <f t="shared" si="85"/>
        <v>COM</v>
      </c>
      <c r="BU18" s="156" t="str">
        <f t="shared" si="71"/>
        <v>X</v>
      </c>
      <c r="BV18" s="156" t="str">
        <f t="shared" si="72"/>
        <v>  0-0  </v>
      </c>
    </row>
    <row r="19" ht="9.0" customHeight="1">
      <c r="A19" s="105"/>
      <c r="B19" s="105"/>
      <c r="C19" s="105"/>
      <c r="D19" s="175" t="str">
        <f t="shared" si="64"/>
        <v>Sonoma Center Panthers    COM 2–1 Fontvielle Impact         VLD</v>
      </c>
      <c r="E19" s="176" t="str">
        <f t="array" ref="E19">IFERROR(AB19&amp;"  "&amp;INDEX(F15:Z19,MATCH(AB19,Z15:Z19,0),1)&amp;REPT(" ",25-LEN(INDEX(F15:Z19,MATCH(AB19,Z15:Z19,0),1)))&amp;INDEX(F15:Z19,MATCH(AB19,Z15:Z19,0),2)&amp;"   6  "&amp;INDEX(F15:Z19,MATCH(AB19,Z15:Z19,0),3)&amp;"  "&amp;INDEX(F15:Z19,MATCH(AB19,Z15:Z19,0),4)&amp;"  "&amp;INDEX(F15:Z19,MATCH(AB19,Z15:Z19,0),5)&amp;REPT(" ",4-LEN(INDEX(F15:Z19,MATCH(AB19,Z15:Z19,0),6)))&amp;INDEX(F15:Z19,MATCH(AB19,Z15:Z19,0),6)&amp;REPT(" ",4-LEN(INDEX(F15:Z19,MATCH(AB19,Z15:Z19,0),7)))&amp;INDEX(F15:Z19,MATCH(AB19,Z15:Z19,0),7)&amp;REPT(" ",4-LEN(INDEX(F15:Z19,MATCH(AB19,Z15:Z19,0),8)))&amp;INDEX(F15:Z19,MATCH(AB19,Z15:Z19,0),8)&amp;IF(INDEX(F15:Z19,MATCH(AB19,Z15:Z19,0),9)&lt;10,"   ","  ")&amp;INDEX(F15:Z19,MATCH(AB19,Z15:Z19,0),9)&amp;INDEX(F15:AA19,MATCH(AB19,Z15:Z19,0),22)&amp;CONCATENATE(AC19:AF19),"")</f>
        <v>4  Sonoma Center Panthers   COM   6  1  2  3   8  10  -2   5     2-0    2-2    0-0     -   </v>
      </c>
      <c r="F19" s="155" t="str">
        <f>IF(COUNTA(A15:C18)&lt;&gt;12,"",TRIM(LEFT(B18,FIND(" (",B18)-1)))</f>
        <v>Yuba United</v>
      </c>
      <c r="G19" s="180" t="str">
        <f t="shared" si="73"/>
        <v>COM</v>
      </c>
      <c r="H19" s="180">
        <f>COUNTIFS(BQ15:BQ26,F19,BU15:BU26,1)+COUNTIFS(BS15:BS26,F19,BU15:BU26,2)</f>
        <v>2</v>
      </c>
      <c r="I19" s="180">
        <f>COUNTIFS(BQ15:BQ26,F19,BU15:BU26,"X")+COUNTIFS(BS15:BS26,F19,BU15:BU26,"X")</f>
        <v>2</v>
      </c>
      <c r="J19" s="180">
        <f>COUNTIFS(BQ15:BQ26,F19,BU15:BU26,2)+COUNTIFS(BS15:BS26,F19,BU15:BU26,1)</f>
        <v>2</v>
      </c>
      <c r="K19" s="180">
        <f>SUMIFS(AZ15:AZ26,BQ15:BQ26,F19)+SUMIFS(BP15:BP26,BS15:BS26,F19)</f>
        <v>10</v>
      </c>
      <c r="L19" s="180">
        <f>SUMIFS(AZ15:AZ26,BS15:BS26,F19)+SUMIFS(BP15:BP26,BQ15:BQ26,F19)</f>
        <v>8</v>
      </c>
      <c r="M19" s="180">
        <f t="shared" si="74"/>
        <v>2</v>
      </c>
      <c r="N19" s="180">
        <f t="shared" si="75"/>
        <v>8</v>
      </c>
      <c r="O19" s="177">
        <f>RANK(N19,N16:N19)</f>
        <v>3</v>
      </c>
      <c r="P19" s="180">
        <f>SUMPRODUCT((O19=O16:O19)*(VLOOKUP(F19,F22:AI25,MATCH(P15,F21:AI21,0),0)&lt;AE22:AE25))</f>
        <v>0</v>
      </c>
      <c r="Q19" s="177">
        <f>SUMPRODUCT((O16:O19=O19)*(P16:P19=P19)*(VLOOKUP(F19,F21:AH25,MATCH(Q15,F21:AI21,0),0)&lt;AF22:AF25))</f>
        <v>0</v>
      </c>
      <c r="R19" s="177">
        <f>SUMPRODUCT((O16:O19=O19)*(P16:P19=P19)*(Q16:Q19=Q19)*(VLOOKUP(F19,F21:AH25,MATCH(R15,F21:AI21,0),0)&lt;AG22:AG25))</f>
        <v>0</v>
      </c>
      <c r="S19" s="181">
        <f>SUMPRODUCT((O16:O19=O19)*(P16:P19=P19)*(Q16:Q19=Q19)*(R16:R19=R19)*(VLOOKUP(F19,F21:AH25,MATCH(S15,F21:AI21,0),0)&lt;AH22:AH25))</f>
        <v>0</v>
      </c>
      <c r="T19" s="177">
        <f>SUMPRODUCT((O16:O19=O19)*(P16:P19=P19)*(Q16:Q19=Q19)*(R16:R19=R19)*(S16:S19=S19)*(M19&lt;M16:M19))</f>
        <v>0</v>
      </c>
      <c r="U19" s="177">
        <f>SUMPRODUCT((O16:O19=O19)*(P16:P19=P19)*(Q16:Q19=Q19)*(R16:R19=R19)*(S16:S19=S19)*(T16:T19=T19)*(K19&lt;K16:K19))</f>
        <v>0</v>
      </c>
      <c r="V19" s="177">
        <f>SUMPRODUCT((O16:O19=O19)*(P16:P19=P19)*(Q16:Q19=Q19)*(R16:R19=R19)*(S16:S19=S19)*(T16:T19=T19)*(U16:U19=U19)*(VLOOKUP(F19,F21:AI25,MATCH(V15,F21:AJ21,0),0)&lt;AI22:AI25))</f>
        <v>0</v>
      </c>
      <c r="W19" s="177">
        <f>SUMPRODUCT((O16:O19=O19)*(P16:P19=P19)*(Q16:Q19=Q19)*(R16:R19=R19)*(S16:S19=S19)*(T16:T19=T19)*(U16:U19=U19)*(V16:V19=V19)*(H16:H19&gt;H19))</f>
        <v>0</v>
      </c>
      <c r="X19" s="177">
        <f>SUMPRODUCT((O16:O19=O19)*(P16:P19=P19)*(Q16:Q19=Q19)*(R16:R19=R19)*(S16:S19=S19)*(T16:T19=T19)*(U16:U19=U19)*(V16:V19=V19)*(W16:W19&gt;W19)*(VLOOKUP(F19,F21:AJ25,MATCH(V15,F21:AJ21,0),0)&lt;AJ22:AJ25))</f>
        <v>0</v>
      </c>
      <c r="Y19" s="177">
        <f>SUMPRODUCT((O16:O19=O19)*(P16:P19=P19)*(Q16:Q19=Q19)*(R16:R19=R19)*(S16:S19=S19)*(T16:T19=T19)*(U16:U19=U19)*(V16:V19=V19)*(W16:W19&gt;W19)*(X16:X19=X19)*(AJ15:AJ18&gt;AJ18))</f>
        <v>0</v>
      </c>
      <c r="Z19" s="182">
        <f t="shared" si="76"/>
        <v>3</v>
      </c>
      <c r="AA19" s="181" t="str">
        <f>if(countif(O16:O19,O19)&gt;1," * ","   ")</f>
        <v>   </v>
      </c>
      <c r="AB19" s="177">
        <v>4.0</v>
      </c>
      <c r="AC19" s="183" t="str">
        <f t="array" ref="AC19">IF(AB19=AC15,"   -   ",INDEX(BQ15:BV26,MATCH(1,(BQ15:BQ26=INDEX(F16:Z19,MATCH(AB19,Z16:Z19,0),1))*(BS15:BS26=INDEX(F16:Z19,MATCH(AC15,Z16:Z19,0),1)),0),6))</f>
        <v>  2-0  </v>
      </c>
      <c r="AD19" s="183" t="str">
        <f t="array" ref="AD19">IF(AB19=AD15,"   -   ",INDEX(BQ15:BV26,MATCH(1,(BQ15:BQ26=INDEX(F16:Z19,MATCH(AB19,Z16:Z19,0),1))*(BS15:BS26=INDEX(F16:Z19,MATCH(AD15,Z16:Z19,0),1)),0),6))</f>
        <v>  2-2  </v>
      </c>
      <c r="AE19" s="183" t="str">
        <f t="array" ref="AE19">IF(AB19=AE15,"   -   ",INDEX(BQ15:BV26,MATCH(1,(BQ15:BQ26=INDEX(F16:Z19,MATCH(AB19,Z16:Z19,0),1))*(BS15:BS26=INDEX(F16:Z19,MATCH(AE15,Z16:Z19,0),1)),0),6))</f>
        <v>  0-0  </v>
      </c>
      <c r="AF19" s="183" t="str">
        <f t="array" ref="AF19">IF(AB19=AF15,"   -   ",INDEX(BQ15:BV26,MATCH(1,(BQ15:BQ26=INDEX(F16:Z19,MATCH(AB19,Z16:Z19,0),1))*(BS15:BS26=INDEX(F16:Z19,MATCH(AF15,Z16:Z19,0),1)),0),6))</f>
        <v>   -   </v>
      </c>
      <c r="AG19" s="181" t="str">
        <f t="shared" si="77"/>
        <v>YUB</v>
      </c>
      <c r="AJ19" s="155"/>
      <c r="AK19" s="106">
        <f>AJ17</f>
        <v>88.287</v>
      </c>
      <c r="AL19" s="106">
        <f>AJ15</f>
        <v>91.379</v>
      </c>
      <c r="AM19" s="106">
        <f t="shared" si="65"/>
        <v>0.1301752044</v>
      </c>
      <c r="AN19" s="156">
        <f t="shared" ref="AN19:AY19" si="86">IF($AM19="","",IF(RAND()&lt;$AM19,1,0))</f>
        <v>0</v>
      </c>
      <c r="AO19" s="156">
        <f t="shared" si="86"/>
        <v>0</v>
      </c>
      <c r="AP19" s="156">
        <f t="shared" si="86"/>
        <v>0</v>
      </c>
      <c r="AQ19" s="156">
        <f t="shared" si="86"/>
        <v>0</v>
      </c>
      <c r="AR19" s="156">
        <f t="shared" si="86"/>
        <v>1</v>
      </c>
      <c r="AS19" s="156">
        <f t="shared" si="86"/>
        <v>0</v>
      </c>
      <c r="AT19" s="156">
        <f t="shared" si="86"/>
        <v>0</v>
      </c>
      <c r="AU19" s="156">
        <f t="shared" si="86"/>
        <v>1</v>
      </c>
      <c r="AV19" s="156">
        <f t="shared" si="86"/>
        <v>0</v>
      </c>
      <c r="AW19" s="156">
        <f t="shared" si="86"/>
        <v>0</v>
      </c>
      <c r="AX19" s="156">
        <f t="shared" si="86"/>
        <v>0</v>
      </c>
      <c r="AY19" s="156">
        <f t="shared" si="86"/>
        <v>0</v>
      </c>
      <c r="AZ19" s="157">
        <f t="shared" si="67"/>
        <v>2</v>
      </c>
      <c r="BA19" s="106">
        <f>AJ16</f>
        <v>68.53425</v>
      </c>
      <c r="BB19" s="106">
        <f>AJ18</f>
        <v>66.21525</v>
      </c>
      <c r="BC19" s="106">
        <f t="shared" si="68"/>
        <v>0.1364914623</v>
      </c>
      <c r="BD19" s="156">
        <f t="shared" ref="BD19:BO19" si="87">IF($BC19="","",IF(RAND()&lt;$BC19,1,0))</f>
        <v>0</v>
      </c>
      <c r="BE19" s="156">
        <f t="shared" si="87"/>
        <v>0</v>
      </c>
      <c r="BF19" s="156">
        <f t="shared" si="87"/>
        <v>0</v>
      </c>
      <c r="BG19" s="156">
        <f t="shared" si="87"/>
        <v>0</v>
      </c>
      <c r="BH19" s="156">
        <f t="shared" si="87"/>
        <v>0</v>
      </c>
      <c r="BI19" s="156">
        <f t="shared" si="87"/>
        <v>0</v>
      </c>
      <c r="BJ19" s="156">
        <f t="shared" si="87"/>
        <v>0</v>
      </c>
      <c r="BK19" s="156">
        <f t="shared" si="87"/>
        <v>0</v>
      </c>
      <c r="BL19" s="156">
        <f t="shared" si="87"/>
        <v>0</v>
      </c>
      <c r="BM19" s="156">
        <f t="shared" si="87"/>
        <v>0</v>
      </c>
      <c r="BN19" s="156">
        <f t="shared" si="87"/>
        <v>0</v>
      </c>
      <c r="BO19" s="156">
        <f t="shared" si="87"/>
        <v>0</v>
      </c>
      <c r="BP19" s="157">
        <f t="shared" si="70"/>
        <v>0</v>
      </c>
      <c r="BQ19" s="105" t="str">
        <f t="shared" ref="BQ19:BR19" si="88">BS15</f>
        <v>Sonoma Center Panthers</v>
      </c>
      <c r="BR19" s="156" t="str">
        <f t="shared" si="88"/>
        <v>COM</v>
      </c>
      <c r="BS19" s="105" t="str">
        <f t="shared" ref="BS19:BT19" si="89">BS16</f>
        <v>Fontvielle Impact</v>
      </c>
      <c r="BT19" s="156" t="str">
        <f t="shared" si="89"/>
        <v>VLD</v>
      </c>
      <c r="BU19" s="156">
        <f t="shared" si="71"/>
        <v>1</v>
      </c>
      <c r="BV19" s="156" t="str">
        <f t="shared" si="72"/>
        <v>  2-0  </v>
      </c>
    </row>
    <row r="20" ht="9.0" customHeight="1">
      <c r="A20" s="105"/>
      <c r="B20" s="105"/>
      <c r="C20" s="105"/>
      <c r="D20" s="175" t="str">
        <f t="shared" si="64"/>
        <v>Edmonton United           VLD 1–3 Yuba United               COM</v>
      </c>
      <c r="E20" s="184" t="str">
        <f>IFERROR(__xludf.DUMMYFUNCTION("IFERROR(IF(COUNTUNIQUE(O16:O19)=4,"""",""Tie broken by ""&amp;VLOOKUP(INDEX(P15:Y26,1,MATCH(1,P26:Y26,0)),Index!$E$2:$F$13,2,0)),"""")"),"")</f>
        <v/>
      </c>
      <c r="F20" s="185" t="s">
        <v>1349</v>
      </c>
      <c r="G20" s="185" t="s">
        <v>1350</v>
      </c>
      <c r="H20" s="186"/>
      <c r="I20" s="186"/>
      <c r="J20" s="186"/>
      <c r="K20" s="185" t="s">
        <v>1340</v>
      </c>
      <c r="L20" s="185"/>
      <c r="M20" s="186"/>
      <c r="N20" s="186"/>
      <c r="O20" s="185" t="s">
        <v>81</v>
      </c>
      <c r="P20" s="185"/>
      <c r="Q20" s="186"/>
      <c r="R20" s="186"/>
      <c r="S20" s="185" t="s">
        <v>84</v>
      </c>
      <c r="T20" s="186"/>
      <c r="U20" s="186"/>
      <c r="V20" s="186"/>
      <c r="W20" s="185" t="s">
        <v>87</v>
      </c>
      <c r="X20" s="186"/>
      <c r="Y20" s="186"/>
      <c r="Z20" s="186"/>
      <c r="AA20" s="185" t="s">
        <v>1351</v>
      </c>
      <c r="AB20" s="185"/>
      <c r="AC20" s="185"/>
      <c r="AD20" s="185"/>
      <c r="AE20" s="185" t="s">
        <v>1352</v>
      </c>
      <c r="AF20" s="186"/>
      <c r="AG20" s="186"/>
      <c r="AH20" s="186"/>
      <c r="AI20" s="186"/>
      <c r="AJ20" s="186"/>
      <c r="AK20" s="106">
        <f>AL19</f>
        <v>91.379</v>
      </c>
      <c r="AL20" s="106">
        <f>AK19</f>
        <v>88.287</v>
      </c>
      <c r="AM20" s="106">
        <f t="shared" si="65"/>
        <v>0.1364914623</v>
      </c>
      <c r="AN20" s="156">
        <f t="shared" ref="AN20:AY20" si="90">IF($AM20="","",IF(RAND()&lt;$AM20,1,0))</f>
        <v>0</v>
      </c>
      <c r="AO20" s="156">
        <f t="shared" si="90"/>
        <v>0</v>
      </c>
      <c r="AP20" s="156">
        <f t="shared" si="90"/>
        <v>0</v>
      </c>
      <c r="AQ20" s="156">
        <f t="shared" si="90"/>
        <v>0</v>
      </c>
      <c r="AR20" s="156">
        <f t="shared" si="90"/>
        <v>0</v>
      </c>
      <c r="AS20" s="156">
        <f t="shared" si="90"/>
        <v>0</v>
      </c>
      <c r="AT20" s="156">
        <f t="shared" si="90"/>
        <v>0</v>
      </c>
      <c r="AU20" s="156">
        <f t="shared" si="90"/>
        <v>0</v>
      </c>
      <c r="AV20" s="156">
        <f t="shared" si="90"/>
        <v>0</v>
      </c>
      <c r="AW20" s="156">
        <f t="shared" si="90"/>
        <v>1</v>
      </c>
      <c r="AX20" s="156">
        <f t="shared" si="90"/>
        <v>0</v>
      </c>
      <c r="AY20" s="156">
        <f t="shared" si="90"/>
        <v>0</v>
      </c>
      <c r="AZ20" s="157">
        <f t="shared" si="67"/>
        <v>1</v>
      </c>
      <c r="BA20" s="106">
        <f>BB19</f>
        <v>66.21525</v>
      </c>
      <c r="BB20" s="106">
        <f>BA19</f>
        <v>68.53425</v>
      </c>
      <c r="BC20" s="106">
        <f t="shared" si="68"/>
        <v>0.1301752044</v>
      </c>
      <c r="BD20" s="156">
        <f t="shared" ref="BD20:BO20" si="91">IF($BC20="","",IF(RAND()&lt;$BC20,1,0))</f>
        <v>0</v>
      </c>
      <c r="BE20" s="156">
        <f t="shared" si="91"/>
        <v>0</v>
      </c>
      <c r="BF20" s="156">
        <f t="shared" si="91"/>
        <v>0</v>
      </c>
      <c r="BG20" s="156">
        <f t="shared" si="91"/>
        <v>0</v>
      </c>
      <c r="BH20" s="156">
        <f t="shared" si="91"/>
        <v>0</v>
      </c>
      <c r="BI20" s="156">
        <f t="shared" si="91"/>
        <v>0</v>
      </c>
      <c r="BJ20" s="156">
        <f t="shared" si="91"/>
        <v>1</v>
      </c>
      <c r="BK20" s="156">
        <f t="shared" si="91"/>
        <v>0</v>
      </c>
      <c r="BL20" s="156">
        <f t="shared" si="91"/>
        <v>0</v>
      </c>
      <c r="BM20" s="156">
        <f t="shared" si="91"/>
        <v>0</v>
      </c>
      <c r="BN20" s="156">
        <f t="shared" si="91"/>
        <v>0</v>
      </c>
      <c r="BO20" s="156">
        <f t="shared" si="91"/>
        <v>0</v>
      </c>
      <c r="BP20" s="157">
        <f t="shared" si="70"/>
        <v>1</v>
      </c>
      <c r="BQ20" s="105" t="str">
        <f t="shared" ref="BQ20:BR20" si="92">BQ15</f>
        <v>Edmonton United</v>
      </c>
      <c r="BR20" s="156" t="str">
        <f t="shared" si="92"/>
        <v>VLD</v>
      </c>
      <c r="BS20" s="105" t="str">
        <f t="shared" ref="BS20:BT20" si="93">BQ16</f>
        <v>Yuba United</v>
      </c>
      <c r="BT20" s="156" t="str">
        <f t="shared" si="93"/>
        <v>COM</v>
      </c>
      <c r="BU20" s="156" t="str">
        <f t="shared" si="71"/>
        <v>X</v>
      </c>
      <c r="BV20" s="156" t="str">
        <f t="shared" si="72"/>
        <v>  1-1  </v>
      </c>
    </row>
    <row r="21" ht="9.0" customHeight="1">
      <c r="A21" s="105"/>
      <c r="B21" s="105"/>
      <c r="C21" s="105"/>
      <c r="D21" s="175" t="str">
        <f t="shared" si="64"/>
        <v>Fontvielle Impact         VLD 3–1 Sonoma Center Panthers    COM</v>
      </c>
      <c r="E21" s="187"/>
      <c r="G21" s="188" t="str">
        <f t="array" ref="G21:J21">TRANSPOSE(F22:F25)</f>
        <v>Fontvielle Impact</v>
      </c>
      <c r="H21" s="188" t="s">
        <v>286</v>
      </c>
      <c r="I21" s="188" t="s">
        <v>130</v>
      </c>
      <c r="J21" s="188" t="s">
        <v>137</v>
      </c>
      <c r="K21" s="180" t="str">
        <f t="array" ref="K21:N21">TRANSPOSE(F22:F25)</f>
        <v>Fontvielle Impact</v>
      </c>
      <c r="L21" s="180" t="s">
        <v>286</v>
      </c>
      <c r="M21" s="180" t="s">
        <v>130</v>
      </c>
      <c r="N21" s="180" t="s">
        <v>137</v>
      </c>
      <c r="O21" s="180" t="str">
        <f t="array" ref="O21:R21">TRANSPOSE(F22:F25)</f>
        <v>Fontvielle Impact</v>
      </c>
      <c r="P21" s="180" t="s">
        <v>286</v>
      </c>
      <c r="Q21" s="180" t="s">
        <v>130</v>
      </c>
      <c r="R21" s="180" t="s">
        <v>137</v>
      </c>
      <c r="S21" s="188" t="str">
        <f t="array" ref="S21:V21">TRANSPOSE(F22:F25)</f>
        <v>Fontvielle Impact</v>
      </c>
      <c r="T21" s="188" t="s">
        <v>286</v>
      </c>
      <c r="U21" s="188" t="s">
        <v>130</v>
      </c>
      <c r="V21" s="188" t="s">
        <v>137</v>
      </c>
      <c r="W21" s="188" t="str">
        <f t="array" ref="W21:Z21">TRANSPOSE(F22:F25)</f>
        <v>Fontvielle Impact</v>
      </c>
      <c r="X21" s="188" t="s">
        <v>286</v>
      </c>
      <c r="Y21" s="188" t="s">
        <v>130</v>
      </c>
      <c r="Z21" s="188" t="s">
        <v>137</v>
      </c>
      <c r="AA21" s="83" t="str">
        <f t="array" ref="AA21:AD21">TRANSPOSE(F22:F25)</f>
        <v>Fontvielle Impact</v>
      </c>
      <c r="AB21" s="83" t="s">
        <v>286</v>
      </c>
      <c r="AC21" s="83" t="s">
        <v>130</v>
      </c>
      <c r="AD21" s="83" t="s">
        <v>137</v>
      </c>
      <c r="AE21" s="83" t="s">
        <v>69</v>
      </c>
      <c r="AF21" s="83" t="s">
        <v>72</v>
      </c>
      <c r="AG21" s="83" t="s">
        <v>75</v>
      </c>
      <c r="AH21" s="83" t="s">
        <v>78</v>
      </c>
      <c r="AI21" s="83" t="s">
        <v>87</v>
      </c>
      <c r="AJ21" s="83" t="s">
        <v>1353</v>
      </c>
      <c r="AK21" s="106">
        <f>AJ15</f>
        <v>91.379</v>
      </c>
      <c r="AL21" s="106">
        <f>AJ17</f>
        <v>88.287</v>
      </c>
      <c r="AM21" s="106">
        <f t="shared" si="65"/>
        <v>0.1364914623</v>
      </c>
      <c r="AN21" s="156">
        <f t="shared" ref="AN21:AY21" si="94">IF($AM21="","",IF(RAND()&lt;$AM21,1,0))</f>
        <v>0</v>
      </c>
      <c r="AO21" s="156">
        <f t="shared" si="94"/>
        <v>0</v>
      </c>
      <c r="AP21" s="156">
        <f t="shared" si="94"/>
        <v>0</v>
      </c>
      <c r="AQ21" s="156">
        <f t="shared" si="94"/>
        <v>1</v>
      </c>
      <c r="AR21" s="156">
        <f t="shared" si="94"/>
        <v>1</v>
      </c>
      <c r="AS21" s="156">
        <f t="shared" si="94"/>
        <v>0</v>
      </c>
      <c r="AT21" s="156">
        <f t="shared" si="94"/>
        <v>0</v>
      </c>
      <c r="AU21" s="156">
        <f t="shared" si="94"/>
        <v>0</v>
      </c>
      <c r="AV21" s="156">
        <f t="shared" si="94"/>
        <v>0</v>
      </c>
      <c r="AW21" s="156">
        <f t="shared" si="94"/>
        <v>1</v>
      </c>
      <c r="AX21" s="156">
        <f t="shared" si="94"/>
        <v>0</v>
      </c>
      <c r="AY21" s="156">
        <f t="shared" si="94"/>
        <v>0</v>
      </c>
      <c r="AZ21" s="157">
        <f t="shared" si="67"/>
        <v>3</v>
      </c>
      <c r="BA21" s="106">
        <f>AJ18</f>
        <v>66.21525</v>
      </c>
      <c r="BB21" s="106">
        <f>AJ16</f>
        <v>68.53425</v>
      </c>
      <c r="BC21" s="106">
        <f t="shared" si="68"/>
        <v>0.1301752044</v>
      </c>
      <c r="BD21" s="156">
        <f t="shared" ref="BD21:BO21" si="95">IF($BC21="","",IF(RAND()&lt;$BC21,1,0))</f>
        <v>1</v>
      </c>
      <c r="BE21" s="156">
        <f t="shared" si="95"/>
        <v>0</v>
      </c>
      <c r="BF21" s="156">
        <f t="shared" si="95"/>
        <v>0</v>
      </c>
      <c r="BG21" s="156">
        <f t="shared" si="95"/>
        <v>0</v>
      </c>
      <c r="BH21" s="156">
        <f t="shared" si="95"/>
        <v>0</v>
      </c>
      <c r="BI21" s="156">
        <f t="shared" si="95"/>
        <v>0</v>
      </c>
      <c r="BJ21" s="156">
        <f t="shared" si="95"/>
        <v>0</v>
      </c>
      <c r="BK21" s="156">
        <f t="shared" si="95"/>
        <v>0</v>
      </c>
      <c r="BL21" s="156">
        <f t="shared" si="95"/>
        <v>1</v>
      </c>
      <c r="BM21" s="156">
        <f t="shared" si="95"/>
        <v>0</v>
      </c>
      <c r="BN21" s="156">
        <f t="shared" si="95"/>
        <v>0</v>
      </c>
      <c r="BO21" s="156">
        <f t="shared" si="95"/>
        <v>0</v>
      </c>
      <c r="BP21" s="157">
        <f t="shared" si="70"/>
        <v>2</v>
      </c>
      <c r="BQ21" s="105" t="str">
        <f t="shared" ref="BQ21:BR21" si="96">BS16</f>
        <v>Fontvielle Impact</v>
      </c>
      <c r="BR21" s="156" t="str">
        <f t="shared" si="96"/>
        <v>VLD</v>
      </c>
      <c r="BS21" s="105" t="str">
        <f t="shared" ref="BS21:BT21" si="97">BS15</f>
        <v>Sonoma Center Panthers</v>
      </c>
      <c r="BT21" s="156" t="str">
        <f t="shared" si="97"/>
        <v>COM</v>
      </c>
      <c r="BU21" s="156">
        <f t="shared" si="71"/>
        <v>1</v>
      </c>
      <c r="BV21" s="156" t="str">
        <f t="shared" si="72"/>
        <v>  3-2  </v>
      </c>
    </row>
    <row r="22" ht="9.0" customHeight="1">
      <c r="A22" s="105"/>
      <c r="B22" s="105"/>
      <c r="C22" s="105"/>
      <c r="D22" s="175" t="str">
        <f t="shared" si="64"/>
        <v>Yuba United               COM 1–2 Edmonton United           VLD</v>
      </c>
      <c r="E22" s="176"/>
      <c r="F22" s="155" t="str">
        <f t="shared" ref="F22:F25" si="102">F16</f>
        <v>Fontvielle Impact</v>
      </c>
      <c r="G22" s="181">
        <f>IF(F22=G21,0,IF(VLOOKUP(F22,F16:N19,9,0)=VLOOKUP(G21,F16:N19,9,0),1,0))</f>
        <v>0</v>
      </c>
      <c r="H22" s="181">
        <f>IF(F22=H21,0,IF(VLOOKUP(F22,F16:N19,9,0)=VLOOKUP(H21,F16:N19,9,0),1,0))</f>
        <v>0</v>
      </c>
      <c r="I22" s="181">
        <f>IF(F22=I21,0,IF(VLOOKUP(F22,F16:N19,9,0)=VLOOKUP(I21,F16:N19,9,0),1,0))</f>
        <v>0</v>
      </c>
      <c r="J22" s="181">
        <f>IF(F22=J21,0,IF(VLOOKUP(F22,F16:N19,9,0)=VLOOKUP(J21,F16:N19,9,0),1,0))</f>
        <v>0</v>
      </c>
      <c r="K22" s="177">
        <f t="array" ref="K22">IF(F22=K21,"",IF(INDEX(BQ15:BU26,MATCH(1,(F22=BQ15:BQ26)*(BS15:BS26=K21),0),5)=1,3,IF(INDEX(BQ15:BU26,MATCH(1,(F22=BQ15:BQ26)*(BS15:BS26=K21),0),5)="X",1,0)))*G22</f>
        <v>0</v>
      </c>
      <c r="L22" s="177">
        <f t="array" ref="L22">IF(F22=L21,"",IF(INDEX(BQ15:BU26,MATCH(1,(F22=BQ15:BQ26)*(BS15:BS26=L21),0),5)=1,3,IF(INDEX(BQ15:BU26,MATCH(1,(F22=BQ15:BQ26)*(BS15:BS26=L21),0),5)="X",1,0)))*H22</f>
        <v>0</v>
      </c>
      <c r="M22" s="177">
        <f t="array" ref="M22">IF(F22=M21,"",IF(INDEX(BQ15:BU26,MATCH(1,(F22=BQ15:BQ26)*(BS15:BS26=M21),0),5)=1,3,IF(INDEX(BQ15:BU26,MATCH(1,(F22=BQ15:BQ26)*(BS15:BS26=M21),0),5)="X",1,0)))*I22</f>
        <v>0</v>
      </c>
      <c r="N22" s="177">
        <f t="array" ref="N22">IF(F22=N21,"",IF(INDEX(BQ15:BU26,MATCH(1,(F22=BQ15:BQ26)*(BS15:BS26=N21),0),5)=1,3,IF(INDEX(BQ15:BU26,MATCH(1,(F22=BQ15:BQ26)*(BS15:BS26=N21),0),5)="X",1,0)))*J22</f>
        <v>0</v>
      </c>
      <c r="O22" s="181">
        <f t="array" ref="O22">IF(F22=O21,"",INDEX(AZ15:BS26,MATCH(1,(BQ15:BQ26=F22)*(O21=BS15:BS26),0),1)-INDEX(AZ15:BS26,MATCH(1,(BQ15:BQ26=F22)*(O21=BS15:BS26),0),17))*G22</f>
        <v>0</v>
      </c>
      <c r="P22" s="181">
        <f t="array" ref="P22">IF(F22=P21,"",INDEX(AZ15:BS26,MATCH(1,(BQ15:BQ26=F22)*(P21=BS15:BS26),0),1)-INDEX(AZ15:BS26,MATCH(1,(BQ15:BQ26=F22)*(P21=BS15:BS26),0),17))*H22</f>
        <v>0</v>
      </c>
      <c r="Q22" s="181">
        <f t="array" ref="Q22">IF(F22=Q21,"",INDEX(AZ15:BS26,MATCH(1,(BQ15:BQ26=F22)*(Q21=BS15:BS26),0),1)-INDEX(AZ15:BS26,MATCH(1,(BQ15:BQ26=F22)*(Q21=BS15:BS26),0),17))*I22</f>
        <v>0</v>
      </c>
      <c r="R22" s="181">
        <f t="array" ref="R22">IF(F22=R21,"",INDEX(AZ15:BS26,MATCH(1,(BQ15:BQ26=F22)*(R21=BS15:BS26),0),1)-INDEX(AZ15:BS26,MATCH(1,(BQ15:BQ26=F22)*(R21=BS15:BS26),0),17))*J22</f>
        <v>0</v>
      </c>
      <c r="S22" s="181">
        <f t="array" ref="S22">IF(F22=S21,0,INDEX(AZ15:BU26,MATCH(1,(BQ15:BQ26=F22)*(BS15:BS26=S21),0),1)+INDEX(AZ15:BU26,MATCH(1,(BS15:BS26=F22)*(BQ15:BQ26=S21),0),17))*G22</f>
        <v>0</v>
      </c>
      <c r="T22" s="181">
        <f t="array" ref="T22">IF(F22=T21,0,INDEX(AZ15:BU26,MATCH(1,(BQ15:BQ26=F22)*(BS15:BS26=T21),0),1)+INDEX(AZ15:BU26,MATCH(1,(BS15:BS26=F22)*(BQ15:BQ26=T21),0),17))*H22</f>
        <v>0</v>
      </c>
      <c r="U22" s="181">
        <f t="array" ref="U22">IF(F22=U21,0,INDEX(AZ15:BU26,MATCH(1,(BQ15:BQ26=F22)*(BS15:BS26=U21),0),1)+INDEX(AZ15:BU26,MATCH(1,(BS15:BS26=F22)*(BQ15:BQ26=U21),0),17))*I22</f>
        <v>0</v>
      </c>
      <c r="V22" s="181">
        <f t="array" ref="V22">IF(F22=V21,0,INDEX(AZ15:BU26,MATCH(1,(BQ15:BQ26=F22)*(BS15:BS26=V21),0),1)+INDEX(AZ15:BU26,MATCH(1,(BS15:BS26=F22)*(BQ15:BQ26=V21),0),17))*J22</f>
        <v>0</v>
      </c>
      <c r="W22" s="181">
        <f t="array" ref="W22">IF(F22=W21,0,INDEX(AZ15:BU26,MATCH(1,(BS15:BS26=F22)*(BQ15:BQ26=S21),0),17))*G22</f>
        <v>0</v>
      </c>
      <c r="X22" s="181">
        <f t="array" ref="X22">IF(F22=X21,0,INDEX(AZ15:BU26,MATCH(1,(BS15:BS26=F22)*(BQ15:BQ26=T21),0),17))*H22</f>
        <v>0</v>
      </c>
      <c r="Y22" s="181">
        <f t="array" ref="Y22">IF(F22=Y21,0,INDEX(AZ15:BU26,MATCH(1,(BS15:BS26=F22)*(BQ15:BQ26=U21),0),17))*I22</f>
        <v>0</v>
      </c>
      <c r="Z22" s="181">
        <f t="array" ref="Z22">IF(F22=Z21,0,INDEX(AZ15:BU26,MATCH(1,(BS15:BS26=F22)*(BQ15:BQ26=V21),0),17))*J22</f>
        <v>0</v>
      </c>
      <c r="AA22" s="155">
        <f>IF(F22=AA21,"",COUNTIFS(BS15:BS26,F22,BU15:BU26,2))*G22</f>
        <v>0</v>
      </c>
      <c r="AB22" s="155">
        <f>IF(F22=AB21,"",COUNTIFS(BS15:BS26,G22,BU15:BU26,2))*H22</f>
        <v>0</v>
      </c>
      <c r="AC22" s="155">
        <f>IF(F22=AC21,"",COUNTIFS(BS15:BS26,H22,BU15:BU26,2))*I22</f>
        <v>0</v>
      </c>
      <c r="AD22" s="155">
        <f>IF(F22=AD21,"",COUNTIFS(BS15:BS26,I22,BU15:BU26,2))*J22</f>
        <v>0</v>
      </c>
      <c r="AE22" s="155">
        <f t="shared" ref="AE22:AE25" si="103">SUM(K22:N22)</f>
        <v>0</v>
      </c>
      <c r="AF22" s="155">
        <f>sum(O22:R22)-sum(O22:O25)</f>
        <v>0</v>
      </c>
      <c r="AG22" s="155">
        <f t="shared" ref="AG22:AG25" si="104">sum(S22:V22)</f>
        <v>0</v>
      </c>
      <c r="AH22" s="155">
        <f t="shared" ref="AH22:AH25" si="105">SUM(W22:Z22)</f>
        <v>0</v>
      </c>
      <c r="AI22" s="189">
        <f>SUMIFS(BP15:BP26,BS15:BS26,F22)</f>
        <v>6</v>
      </c>
      <c r="AJ22" s="189">
        <f t="shared" ref="AJ22:AJ25" si="106">sum(AA22:AD22)</f>
        <v>0</v>
      </c>
      <c r="AK22" s="106">
        <f>AL21</f>
        <v>88.287</v>
      </c>
      <c r="AL22" s="106">
        <f>AK21</f>
        <v>91.379</v>
      </c>
      <c r="AM22" s="106">
        <f t="shared" si="65"/>
        <v>0.1301752044</v>
      </c>
      <c r="AN22" s="156">
        <f t="shared" ref="AN22:AY22" si="98">IF($AM22="","",IF(RAND()&lt;$AM22,1,0))</f>
        <v>0</v>
      </c>
      <c r="AO22" s="156">
        <f t="shared" si="98"/>
        <v>0</v>
      </c>
      <c r="AP22" s="156">
        <f t="shared" si="98"/>
        <v>0</v>
      </c>
      <c r="AQ22" s="156">
        <f t="shared" si="98"/>
        <v>0</v>
      </c>
      <c r="AR22" s="156">
        <f t="shared" si="98"/>
        <v>0</v>
      </c>
      <c r="AS22" s="156">
        <f t="shared" si="98"/>
        <v>0</v>
      </c>
      <c r="AT22" s="156">
        <f t="shared" si="98"/>
        <v>0</v>
      </c>
      <c r="AU22" s="156">
        <f t="shared" si="98"/>
        <v>1</v>
      </c>
      <c r="AV22" s="156">
        <f t="shared" si="98"/>
        <v>0</v>
      </c>
      <c r="AW22" s="156">
        <f t="shared" si="98"/>
        <v>0</v>
      </c>
      <c r="AX22" s="156">
        <f t="shared" si="98"/>
        <v>0</v>
      </c>
      <c r="AY22" s="156">
        <f t="shared" si="98"/>
        <v>0</v>
      </c>
      <c r="AZ22" s="157">
        <f t="shared" si="67"/>
        <v>1</v>
      </c>
      <c r="BA22" s="106">
        <f>BB21</f>
        <v>68.53425</v>
      </c>
      <c r="BB22" s="106">
        <f>BA21</f>
        <v>66.21525</v>
      </c>
      <c r="BC22" s="106">
        <f t="shared" si="68"/>
        <v>0.1364914623</v>
      </c>
      <c r="BD22" s="156">
        <f t="shared" ref="BD22:BO22" si="99">IF($BC22="","",IF(RAND()&lt;$BC22,1,0))</f>
        <v>0</v>
      </c>
      <c r="BE22" s="156">
        <f t="shared" si="99"/>
        <v>0</v>
      </c>
      <c r="BF22" s="156">
        <f t="shared" si="99"/>
        <v>1</v>
      </c>
      <c r="BG22" s="156">
        <f t="shared" si="99"/>
        <v>0</v>
      </c>
      <c r="BH22" s="156">
        <f t="shared" si="99"/>
        <v>0</v>
      </c>
      <c r="BI22" s="156">
        <f t="shared" si="99"/>
        <v>0</v>
      </c>
      <c r="BJ22" s="156">
        <f t="shared" si="99"/>
        <v>0</v>
      </c>
      <c r="BK22" s="156">
        <f t="shared" si="99"/>
        <v>0</v>
      </c>
      <c r="BL22" s="156">
        <f t="shared" si="99"/>
        <v>1</v>
      </c>
      <c r="BM22" s="156">
        <f t="shared" si="99"/>
        <v>0</v>
      </c>
      <c r="BN22" s="156">
        <f t="shared" si="99"/>
        <v>0</v>
      </c>
      <c r="BO22" s="156">
        <f t="shared" si="99"/>
        <v>0</v>
      </c>
      <c r="BP22" s="157">
        <f t="shared" si="70"/>
        <v>2</v>
      </c>
      <c r="BQ22" s="105" t="str">
        <f t="shared" ref="BQ22:BR22" si="100">BQ16</f>
        <v>Yuba United</v>
      </c>
      <c r="BR22" s="156" t="str">
        <f t="shared" si="100"/>
        <v>COM</v>
      </c>
      <c r="BS22" s="105" t="str">
        <f t="shared" ref="BS22:BT22" si="101">BQ15</f>
        <v>Edmonton United</v>
      </c>
      <c r="BT22" s="156" t="str">
        <f t="shared" si="101"/>
        <v>VLD</v>
      </c>
      <c r="BU22" s="156">
        <f t="shared" si="71"/>
        <v>2</v>
      </c>
      <c r="BV22" s="156" t="str">
        <f t="shared" si="72"/>
        <v>  1-2  </v>
      </c>
    </row>
    <row r="23" ht="9.0" customHeight="1">
      <c r="A23" s="105"/>
      <c r="B23" s="105"/>
      <c r="C23" s="105"/>
      <c r="D23" s="175" t="str">
        <f t="shared" si="64"/>
        <v>Sonoma Center Panthers    COM 2–0 Edmonton United           VLD</v>
      </c>
      <c r="E23" s="176"/>
      <c r="F23" s="155" t="str">
        <f t="shared" si="102"/>
        <v>Edmonton United</v>
      </c>
      <c r="G23" s="181">
        <f>IF(F23=G21,0,IF(VLOOKUP(F23,F16:N19,9,0)=VLOOKUP(G21,F16:N19,9,0),1,0))</f>
        <v>0</v>
      </c>
      <c r="H23" s="181">
        <f>IF(F23=H21,0,IF(VLOOKUP(F23,F16:N19,9,0)=VLOOKUP(H21,F16:N19,9,0),1,0))</f>
        <v>0</v>
      </c>
      <c r="I23" s="181">
        <f>IF(F23=I21,0,IF(VLOOKUP(F23,F16:N19,9,0)=VLOOKUP(I21,F16:N19,9,0),1,0))</f>
        <v>0</v>
      </c>
      <c r="J23" s="181">
        <f>IF(F23=J21,0,IF(VLOOKUP(F23,F16:N19,9,0)=VLOOKUP(J21,F16:N19,9,0),1,0))</f>
        <v>0</v>
      </c>
      <c r="K23" s="177">
        <f t="array" ref="K23">IF(F23=K21,"",IF(INDEX(BQ15:BU26,MATCH(1,(F23=BQ15:BQ26)*(BS15:BS26=K21),0),5)=1,3,IF(INDEX(BQ15:BU26,MATCH(1,(F23=BQ15:BQ26)*(BS15:BS26=K21),0),5)="X",1,0)))*G23</f>
        <v>0</v>
      </c>
      <c r="L23" s="177">
        <f t="array" ref="L23">IF(F23=L21,"",IF(INDEX(BQ15:BU26,MATCH(1,(F23=BQ15:BQ26)*(BS15:BS26=L21),0),5)=1,3,IF(INDEX(BQ15:BU26,MATCH(1,(F23=BQ15:BQ26)*(BS15:BS26=L21),0),5)="X",1,0)))*H23</f>
        <v>0</v>
      </c>
      <c r="M23" s="177">
        <f t="array" ref="M23">IF(F23=M21,"",IF(INDEX(BQ15:BU26,MATCH(1,(F23=BQ15:BQ26)*(BS15:BS26=M21),0),5)=1,3,IF(INDEX(BQ15:BU26,MATCH(1,(F23=BQ15:BQ26)*(BS15:BS26=M21),0),5)="X",1,0)))*I23</f>
        <v>0</v>
      </c>
      <c r="N23" s="177">
        <f t="array" ref="N23">IF(F23=N21,"",IF(INDEX(BQ15:BU26,MATCH(1,(F23=BQ15:BQ26)*(BS15:BS26=N21),0),5)=1,3,IF(INDEX(BQ15:BU26,MATCH(1,(F23=BQ15:BQ26)*(BS15:BS26=N21),0),5)="X",1,0)))*J23</f>
        <v>0</v>
      </c>
      <c r="O23" s="181">
        <f t="array" ref="O23">IF(F23=O21,"",INDEX(AZ15:BS26,MATCH(1,(BQ15:BQ26=F23)*(O21=BS15:BS26),0),1)-INDEX(AZ15:BS26,MATCH(1,(BQ15:BQ26=F23)*(O21=BS15:BS26),0),17))*G23</f>
        <v>0</v>
      </c>
      <c r="P23" s="181">
        <f t="array" ref="P23">IF(F23=P21,"",INDEX(AZ15:BS26,MATCH(1,(BQ15:BQ26=F23)*(P21=BS15:BS26),0),1)-INDEX(AZ15:BS26,MATCH(1,(BQ15:BQ26=F23)*(P21=BS15:BS26),0),17))*H23</f>
        <v>0</v>
      </c>
      <c r="Q23" s="181">
        <f t="array" ref="Q23">IF(F23=Q21,"",INDEX(AZ15:BS26,MATCH(1,(BQ15:BQ26=F23)*(Q21=BS15:BS26),0),1)-INDEX(AZ15:BS26,MATCH(1,(BQ15:BQ26=F23)*(Q21=BS15:BS26),0),17))*I23</f>
        <v>0</v>
      </c>
      <c r="R23" s="181">
        <f t="array" ref="R23">IF(F23=R21,"",INDEX(AZ15:BS26,MATCH(1,(BQ15:BQ26=F23)*(R21=BS15:BS26),0),1)-INDEX(AZ15:BS26,MATCH(1,(BQ15:BQ26=F23)*(R21=BS15:BS26),0),17))*J23</f>
        <v>0</v>
      </c>
      <c r="S23" s="181">
        <f t="array" ref="S23">IF(F23=S21,0,INDEX(AZ15:BU26,MATCH(1,(BQ15:BQ26=F23)*(BS15:BS26=S21),0),1)+INDEX(AZ15:BU26,MATCH(1,(BS15:BS26=F23)*(BQ15:BQ26=S21),0),17))*G23</f>
        <v>0</v>
      </c>
      <c r="T23" s="181">
        <f t="array" ref="T23">IF(F23=T21,0,INDEX(AZ15:BU26,MATCH(1,(BQ15:BQ26=F23)*(BS15:BS26=T21),0),1)+INDEX(AZ15:BU26,MATCH(1,(BS15:BS26=F23)*(BQ15:BQ26=T21),0),17))*H23</f>
        <v>0</v>
      </c>
      <c r="U23" s="181">
        <f t="array" ref="U23">IF(F23=U21,0,INDEX(AZ15:BU26,MATCH(1,(BQ15:BQ26=F23)*(BS15:BS26=U21),0),1)+INDEX(AZ15:BU26,MATCH(1,(BS15:BS26=F23)*(BQ15:BQ26=U21),0),17))*I23</f>
        <v>0</v>
      </c>
      <c r="V23" s="181">
        <f t="array" ref="V23">IF(F23=V21,0,INDEX(AZ15:BU26,MATCH(1,(BQ15:BQ26=F23)*(BS15:BS26=V21),0),1)+INDEX(AZ15:BU26,MATCH(1,(BS15:BS26=F23)*(BQ15:BQ26=V21),0),17))*J23</f>
        <v>0</v>
      </c>
      <c r="W23" s="181">
        <f t="array" ref="W23">IF(F23=W21,0,INDEX(AZ15:BU26,MATCH(1,(BS15:BS26=F23)*(BQ15:BQ26=S21),0),17))*G23</f>
        <v>0</v>
      </c>
      <c r="X23" s="181">
        <f t="array" ref="X23">IF(F23=X21,0,INDEX(AZ15:BU26,MATCH(1,(BS15:BS26=F23)*(BQ15:BQ26=T21),0),17))*H23</f>
        <v>0</v>
      </c>
      <c r="Y23" s="181">
        <f t="array" ref="Y23">IF(F23=Y21,0,INDEX(AZ15:BU26,MATCH(1,(BS15:BS26=F23)*(BQ15:BQ26=U21),0),17))*I23</f>
        <v>0</v>
      </c>
      <c r="Z23" s="181">
        <f t="array" ref="Z23">IF(F23=Z21,0,INDEX(AZ15:BU26,MATCH(1,(BS15:BS26=F23)*(BQ15:BQ26=V21),0),17))*J23</f>
        <v>0</v>
      </c>
      <c r="AA23" s="155">
        <f>IF(F23=AA21,"",COUNTIFS(BS15:BS26,F23,BU15:BU26,2))*G23</f>
        <v>0</v>
      </c>
      <c r="AB23" s="155">
        <f>IF(F23=AB21,"",COUNTIFS(BS15:BS26,G23,BU15:BU26,2))*H23</f>
        <v>0</v>
      </c>
      <c r="AC23" s="155">
        <f>IF(F23=AC21,"",COUNTIFS(BS15:BS26,H23,BU15:BU26,2))*I23</f>
        <v>0</v>
      </c>
      <c r="AD23" s="155">
        <f>IF(F23=AD21,"",COUNTIFS(BS15:BS26,I23,BU15:BU26,2))*J23</f>
        <v>0</v>
      </c>
      <c r="AE23" s="155">
        <f t="shared" si="103"/>
        <v>0</v>
      </c>
      <c r="AF23" s="155">
        <f>sum(O23:R23)-sum(P22:P25)</f>
        <v>0</v>
      </c>
      <c r="AG23" s="155">
        <f t="shared" si="104"/>
        <v>0</v>
      </c>
      <c r="AH23" s="155">
        <f t="shared" si="105"/>
        <v>0</v>
      </c>
      <c r="AI23" s="189">
        <f>SUMIFS(BP15:BP26,BS15:BS26,F23)</f>
        <v>8</v>
      </c>
      <c r="AJ23" s="189">
        <f t="shared" si="106"/>
        <v>0</v>
      </c>
      <c r="AK23" s="106">
        <f>AJ17</f>
        <v>88.287</v>
      </c>
      <c r="AL23" s="106">
        <f>AJ16</f>
        <v>68.53425</v>
      </c>
      <c r="AM23" s="106">
        <f t="shared" si="65"/>
        <v>0.1542151166</v>
      </c>
      <c r="AN23" s="156">
        <f t="shared" ref="AN23:AY23" si="107">IF($AM23="","",IF(RAND()&lt;$AM23,1,0))</f>
        <v>0</v>
      </c>
      <c r="AO23" s="156">
        <f t="shared" si="107"/>
        <v>0</v>
      </c>
      <c r="AP23" s="156">
        <f t="shared" si="107"/>
        <v>0</v>
      </c>
      <c r="AQ23" s="156">
        <f t="shared" si="107"/>
        <v>0</v>
      </c>
      <c r="AR23" s="156">
        <f t="shared" si="107"/>
        <v>0</v>
      </c>
      <c r="AS23" s="156">
        <f t="shared" si="107"/>
        <v>0</v>
      </c>
      <c r="AT23" s="156">
        <f t="shared" si="107"/>
        <v>0</v>
      </c>
      <c r="AU23" s="156">
        <f t="shared" si="107"/>
        <v>1</v>
      </c>
      <c r="AV23" s="156">
        <f t="shared" si="107"/>
        <v>1</v>
      </c>
      <c r="AW23" s="156">
        <f t="shared" si="107"/>
        <v>0</v>
      </c>
      <c r="AX23" s="156">
        <f t="shared" si="107"/>
        <v>0</v>
      </c>
      <c r="AY23" s="156">
        <f t="shared" si="107"/>
        <v>0</v>
      </c>
      <c r="AZ23" s="157">
        <f t="shared" si="67"/>
        <v>2</v>
      </c>
      <c r="BA23" s="106">
        <f>AJ15</f>
        <v>91.379</v>
      </c>
      <c r="BB23" s="106">
        <f>AJ18</f>
        <v>66.21525</v>
      </c>
      <c r="BC23" s="106">
        <f t="shared" si="68"/>
        <v>0.1590352634</v>
      </c>
      <c r="BD23" s="156">
        <f t="shared" ref="BD23:BO23" si="108">IF($BC23="","",IF(RAND()&lt;$BC23,1,0))</f>
        <v>0</v>
      </c>
      <c r="BE23" s="156">
        <f t="shared" si="108"/>
        <v>0</v>
      </c>
      <c r="BF23" s="156">
        <f t="shared" si="108"/>
        <v>0</v>
      </c>
      <c r="BG23" s="156">
        <f t="shared" si="108"/>
        <v>0</v>
      </c>
      <c r="BH23" s="156">
        <f t="shared" si="108"/>
        <v>1</v>
      </c>
      <c r="BI23" s="156">
        <f t="shared" si="108"/>
        <v>0</v>
      </c>
      <c r="BJ23" s="156">
        <f t="shared" si="108"/>
        <v>0</v>
      </c>
      <c r="BK23" s="156">
        <f t="shared" si="108"/>
        <v>0</v>
      </c>
      <c r="BL23" s="156">
        <f t="shared" si="108"/>
        <v>0</v>
      </c>
      <c r="BM23" s="156">
        <f t="shared" si="108"/>
        <v>0</v>
      </c>
      <c r="BN23" s="156">
        <f t="shared" si="108"/>
        <v>1</v>
      </c>
      <c r="BO23" s="156">
        <f t="shared" si="108"/>
        <v>0</v>
      </c>
      <c r="BP23" s="157">
        <f t="shared" si="70"/>
        <v>2</v>
      </c>
      <c r="BQ23" s="105" t="str">
        <f t="shared" ref="BQ23:BR23" si="109">BS15</f>
        <v>Sonoma Center Panthers</v>
      </c>
      <c r="BR23" s="156" t="str">
        <f t="shared" si="109"/>
        <v>COM</v>
      </c>
      <c r="BS23" s="105" t="str">
        <f t="shared" ref="BS23:BT23" si="110">BQ15</f>
        <v>Edmonton United</v>
      </c>
      <c r="BT23" s="156" t="str">
        <f t="shared" si="110"/>
        <v>VLD</v>
      </c>
      <c r="BU23" s="156" t="str">
        <f t="shared" si="71"/>
        <v>X</v>
      </c>
      <c r="BV23" s="156" t="str">
        <f t="shared" si="72"/>
        <v>  2-2  </v>
      </c>
    </row>
    <row r="24" ht="9.0" customHeight="1">
      <c r="A24" s="105"/>
      <c r="B24" s="105"/>
      <c r="C24" s="105"/>
      <c r="D24" s="175" t="str">
        <f t="shared" si="64"/>
        <v>Fontvielle Impact         VLD 0–0 Yuba United               COM</v>
      </c>
      <c r="E24" s="176"/>
      <c r="F24" s="155" t="str">
        <f t="shared" si="102"/>
        <v>Sonoma Center Panthers</v>
      </c>
      <c r="G24" s="181">
        <f>IF(F24=G21,0,IF(VLOOKUP(F24,F16:N19,9,0)=VLOOKUP(G21,F16:N19,9,0),1,0))</f>
        <v>0</v>
      </c>
      <c r="H24" s="181">
        <f>IF(F24=H21,0,IF(VLOOKUP(F24,F16:N19,9,0)=VLOOKUP(H21,F16:N19,9,0),1,0))</f>
        <v>0</v>
      </c>
      <c r="I24" s="181">
        <f>IF(F24=I21,0,IF(VLOOKUP(F24,F16:N19,9,0)=VLOOKUP(I21,F16:N19,9,0),1,0))</f>
        <v>0</v>
      </c>
      <c r="J24" s="181">
        <f>IF(F24=J21,0,IF(VLOOKUP(F24,F16:N19,9,0)=VLOOKUP(J21,F16:N19,9,0),1,0))</f>
        <v>0</v>
      </c>
      <c r="K24" s="177">
        <f t="array" ref="K24">IF(F24=K21,"",IF(INDEX(BQ15:BU26,MATCH(1,(F24=BQ15:BQ26)*(BS15:BS26=K21),0),5)=1,3,IF(INDEX(BQ15:BU26,MATCH(1,(F24=BQ15:BQ26)*(BS15:BS26=K21),0),5)="X",1,0)))*G24</f>
        <v>0</v>
      </c>
      <c r="L24" s="177">
        <f t="array" ref="L24">IF(F24=L21,"",IF(INDEX(BQ15:BU26,MATCH(1,(F24=BQ15:BQ26)*(BS15:BS26=L21),0),5)=1,3,IF(INDEX(BQ15:BU26,MATCH(1,(F24=BQ15:BQ26)*(BS15:BS26=L21),0),5)="X",1,0)))*H24</f>
        <v>0</v>
      </c>
      <c r="M24" s="177">
        <f t="array" ref="M24">IF(F24=M21,"",IF(INDEX(BQ15:BU26,MATCH(1,(F24=BQ15:BQ26)*(BS15:BS26=M21),0),5)=1,3,IF(INDEX(BQ15:BU26,MATCH(1,(F24=BQ15:BQ26)*(BS15:BS26=M21),0),5)="X",1,0)))*I24</f>
        <v>0</v>
      </c>
      <c r="N24" s="177">
        <f t="array" ref="N24">IF(F24=N21,"",IF(INDEX(BQ15:BU26,MATCH(1,(F24=BQ15:BQ26)*(BS15:BS26=N21),0),5)=1,3,IF(INDEX(BQ15:BU26,MATCH(1,(F24=BQ15:BQ26)*(BS15:BS26=N21),0),5)="X",1,0)))*J24</f>
        <v>0</v>
      </c>
      <c r="O24" s="181">
        <f t="array" ref="O24">IF(F24=O21,"",INDEX(AZ15:BS26,MATCH(1,(BQ15:BQ26=F24)*(O21=BS15:BS26),0),1)-INDEX(AZ15:BS26,MATCH(1,(BQ15:BQ26=F24)*(O21=BS15:BS26),0),17))*G24</f>
        <v>0</v>
      </c>
      <c r="P24" s="181">
        <f t="array" ref="P24">IF(F24=P21,"",INDEX(AZ15:BS26,MATCH(1,(BQ15:BQ26=F24)*(P21=BS15:BS26),0),1)-INDEX(AZ15:BS26,MATCH(1,(BQ15:BQ26=F24)*(P21=BS15:BS26),0),17))*H24</f>
        <v>0</v>
      </c>
      <c r="Q24" s="181">
        <f t="array" ref="Q24">IF(F24=Q21,"",INDEX(AZ15:BS26,MATCH(1,(BQ15:BQ26=F24)*(Q21=BS15:BS26),0),1)-INDEX(AZ15:BS26,MATCH(1,(BQ15:BQ26=F24)*(Q21=BS15:BS26),0),17))*I24</f>
        <v>0</v>
      </c>
      <c r="R24" s="181">
        <f t="array" ref="R24">IF(F24=R21,"",INDEX(AZ15:BS26,MATCH(1,(BQ15:BQ26=F24)*(R21=BS15:BS26),0),1)-INDEX(AZ15:BS26,MATCH(1,(BQ15:BQ26=F24)*(R21=BS15:BS26),0),17))*J24</f>
        <v>0</v>
      </c>
      <c r="S24" s="181">
        <f t="array" ref="S24">IF(F24=S21,0,INDEX(AZ15:BU26,MATCH(1,(BQ15:BQ26=F24)*(BS15:BS26=S21),0),1)+INDEX(AZ15:BU26,MATCH(1,(BS15:BS26=F24)*(BQ15:BQ26=S21),0),17))*G24</f>
        <v>0</v>
      </c>
      <c r="T24" s="181">
        <f t="array" ref="T24">IF(F24=T21,0,INDEX(AZ15:BU26,MATCH(1,(BQ15:BQ26=F24)*(BS15:BS26=T21),0),1)+INDEX(AZ15:BU26,MATCH(1,(BS15:BS26=F24)*(BQ15:BQ26=T21),0),17))*H24</f>
        <v>0</v>
      </c>
      <c r="U24" s="181">
        <f t="array" ref="U24">IF(F24=U21,0,INDEX(AZ15:BU26,MATCH(1,(BQ15:BQ26=F24)*(BS15:BS26=U21),0),1)+INDEX(AZ15:BU26,MATCH(1,(BS15:BS26=F24)*(BQ15:BQ26=U21),0),17))*I24</f>
        <v>0</v>
      </c>
      <c r="V24" s="181">
        <f t="array" ref="V24">IF(F24=V21,0,INDEX(AZ15:BU26,MATCH(1,(BQ15:BQ26=F24)*(BS15:BS26=V21),0),1)+INDEX(AZ15:BU26,MATCH(1,(BS15:BS26=F24)*(BQ15:BQ26=V21),0),17))*J24</f>
        <v>0</v>
      </c>
      <c r="W24" s="181">
        <f t="array" ref="W24">IF(F24=W21,0,INDEX(AZ15:BU26,MATCH(1,(BS15:BS26=F24)*(BQ15:BQ26=S21),0),17))*G24</f>
        <v>0</v>
      </c>
      <c r="X24" s="181">
        <f t="array" ref="X24">IF(F24=X21,0,INDEX(AZ15:BU26,MATCH(1,(BS15:BS26=F24)*(BQ15:BQ26=T21),0),17))*H24</f>
        <v>0</v>
      </c>
      <c r="Y24" s="181">
        <f t="array" ref="Y24">IF(F24=Y21,0,INDEX(AZ15:BU26,MATCH(1,(BS15:BS26=F24)*(BQ15:BQ26=U21),0),17))*I24</f>
        <v>0</v>
      </c>
      <c r="Z24" s="181">
        <f t="array" ref="Z24">IF(F24=Z21,0,INDEX(AZ15:BU26,MATCH(1,(BS15:BS26=F24)*(BQ15:BQ26=V21),0),17))*J24</f>
        <v>0</v>
      </c>
      <c r="AA24" s="155">
        <f>IF(F24=AA21,"",COUNTIFS(BS15:BS26,F24,BU15:BU26,2))*G24</f>
        <v>0</v>
      </c>
      <c r="AB24" s="155">
        <f>IF(F24=AB21,"",COUNTIFS(BS15:BS26,G24,BU15:BU26,2))*H24</f>
        <v>0</v>
      </c>
      <c r="AC24" s="155">
        <f>IF(F24=AC21,"",COUNTIFS(BS15:BS26,H24,BU15:BU26,2))*I24</f>
        <v>0</v>
      </c>
      <c r="AD24" s="155">
        <f>IF(F24=AD21,"",COUNTIFS(BS15:BS26,I24,BU15:BU26,2))*J24</f>
        <v>0</v>
      </c>
      <c r="AE24" s="155">
        <f t="shared" si="103"/>
        <v>0</v>
      </c>
      <c r="AF24" s="155">
        <f>sum(O24:R24)-sum(Q22:Q25)</f>
        <v>0</v>
      </c>
      <c r="AG24" s="155">
        <f t="shared" si="104"/>
        <v>0</v>
      </c>
      <c r="AH24" s="155">
        <f t="shared" si="105"/>
        <v>0</v>
      </c>
      <c r="AI24" s="189">
        <f>SUMIFS(BP15:BP26,BS15:BS26,F24)</f>
        <v>4</v>
      </c>
      <c r="AJ24" s="189">
        <f t="shared" si="106"/>
        <v>0</v>
      </c>
      <c r="AK24" s="106">
        <f>AL23</f>
        <v>68.53425</v>
      </c>
      <c r="AL24" s="106">
        <f>AK23</f>
        <v>88.287</v>
      </c>
      <c r="AM24" s="106">
        <f t="shared" si="65"/>
        <v>0.1124515501</v>
      </c>
      <c r="AN24" s="156">
        <f t="shared" ref="AN24:AY24" si="111">IF($AM24="","",IF(RAND()&lt;$AM24,1,0))</f>
        <v>0</v>
      </c>
      <c r="AO24" s="156">
        <f t="shared" si="111"/>
        <v>0</v>
      </c>
      <c r="AP24" s="156">
        <f t="shared" si="111"/>
        <v>0</v>
      </c>
      <c r="AQ24" s="156">
        <f t="shared" si="111"/>
        <v>0</v>
      </c>
      <c r="AR24" s="156">
        <f t="shared" si="111"/>
        <v>0</v>
      </c>
      <c r="AS24" s="156">
        <f t="shared" si="111"/>
        <v>0</v>
      </c>
      <c r="AT24" s="156">
        <f t="shared" si="111"/>
        <v>0</v>
      </c>
      <c r="AU24" s="156">
        <f t="shared" si="111"/>
        <v>0</v>
      </c>
      <c r="AV24" s="156">
        <f t="shared" si="111"/>
        <v>0</v>
      </c>
      <c r="AW24" s="156">
        <f t="shared" si="111"/>
        <v>0</v>
      </c>
      <c r="AX24" s="156">
        <f t="shared" si="111"/>
        <v>0</v>
      </c>
      <c r="AY24" s="156">
        <f t="shared" si="111"/>
        <v>0</v>
      </c>
      <c r="AZ24" s="157">
        <f t="shared" si="67"/>
        <v>0</v>
      </c>
      <c r="BA24" s="106">
        <f>BB23</f>
        <v>66.21525</v>
      </c>
      <c r="BB24" s="106">
        <f>BA23</f>
        <v>91.379</v>
      </c>
      <c r="BC24" s="106">
        <f t="shared" si="68"/>
        <v>0.1076314033</v>
      </c>
      <c r="BD24" s="156">
        <f t="shared" ref="BD24:BO24" si="112">IF($BC24="","",IF(RAND()&lt;$BC24,1,0))</f>
        <v>0</v>
      </c>
      <c r="BE24" s="156">
        <f t="shared" si="112"/>
        <v>1</v>
      </c>
      <c r="BF24" s="156">
        <f t="shared" si="112"/>
        <v>0</v>
      </c>
      <c r="BG24" s="156">
        <f t="shared" si="112"/>
        <v>0</v>
      </c>
      <c r="BH24" s="156">
        <f t="shared" si="112"/>
        <v>0</v>
      </c>
      <c r="BI24" s="156">
        <f t="shared" si="112"/>
        <v>1</v>
      </c>
      <c r="BJ24" s="156">
        <f t="shared" si="112"/>
        <v>0</v>
      </c>
      <c r="BK24" s="156">
        <f t="shared" si="112"/>
        <v>0</v>
      </c>
      <c r="BL24" s="156">
        <f t="shared" si="112"/>
        <v>0</v>
      </c>
      <c r="BM24" s="156">
        <f t="shared" si="112"/>
        <v>0</v>
      </c>
      <c r="BN24" s="156">
        <f t="shared" si="112"/>
        <v>0</v>
      </c>
      <c r="BO24" s="156">
        <f t="shared" si="112"/>
        <v>1</v>
      </c>
      <c r="BP24" s="157">
        <f t="shared" si="70"/>
        <v>3</v>
      </c>
      <c r="BQ24" s="105" t="str">
        <f t="shared" ref="BQ24:BR24" si="113">BS16</f>
        <v>Fontvielle Impact</v>
      </c>
      <c r="BR24" s="156" t="str">
        <f t="shared" si="113"/>
        <v>VLD</v>
      </c>
      <c r="BS24" s="105" t="str">
        <f t="shared" ref="BS24:BT24" si="114">BQ16</f>
        <v>Yuba United</v>
      </c>
      <c r="BT24" s="156" t="str">
        <f t="shared" si="114"/>
        <v>COM</v>
      </c>
      <c r="BU24" s="156">
        <f t="shared" si="71"/>
        <v>2</v>
      </c>
      <c r="BV24" s="156" t="str">
        <f t="shared" si="72"/>
        <v>  0-3  </v>
      </c>
    </row>
    <row r="25" ht="9.0" customHeight="1">
      <c r="A25" s="105"/>
      <c r="B25" s="105"/>
      <c r="C25" s="105"/>
      <c r="D25" s="175" t="str">
        <f t="shared" si="64"/>
        <v>Edmonton United           VLD 0–3 Fontvielle Impact         VLD</v>
      </c>
      <c r="E25" s="176"/>
      <c r="F25" s="155" t="str">
        <f t="shared" si="102"/>
        <v>Yuba United</v>
      </c>
      <c r="G25" s="181">
        <f>IF(F25=G21,0,IF(VLOOKUP(F25,F16:N19,9,0)=VLOOKUP(G21,F16:N19,9,0),1,0))</f>
        <v>0</v>
      </c>
      <c r="H25" s="181">
        <f>IF(F25=H21,0,IF(VLOOKUP(F25,F16:N19,9,0)=VLOOKUP(H21,F16:N19,9,0),1,0))</f>
        <v>0</v>
      </c>
      <c r="I25" s="181">
        <f>IF(F25=I21,0,IF(VLOOKUP(F25,F16:N19,9,0)=VLOOKUP(I21,F16:N19,9,0),1,0))</f>
        <v>0</v>
      </c>
      <c r="J25" s="181">
        <f>IF(F25=J21,0,IF(VLOOKUP(F25,F16:N19,9,0)=VLOOKUP(J21,F16:N19,9,0),1,0))</f>
        <v>0</v>
      </c>
      <c r="K25" s="177">
        <f t="array" ref="K25">IF(F25=K21,"",IF(INDEX(BQ15:BU26,MATCH(1,(F25=BQ15:BQ26)*(BS15:BS26=K21),0),5)=1,3,IF(INDEX(BQ15:BU26,MATCH(1,(F25=BQ15:BQ26)*(BS15:BS26=K21),0),5)="X",1,0)))*G25</f>
        <v>0</v>
      </c>
      <c r="L25" s="177">
        <f t="array" ref="L25">IF(F25=L21,"",IF(INDEX(BQ15:BU26,MATCH(1,(F25=BQ15:BQ26)*(BS15:BS26=L21),0),5)=1,3,IF(INDEX(BQ15:BU26,MATCH(1,(F25=BQ15:BQ26)*(BS15:BS26=L21),0),5)="X",1,0)))*H25</f>
        <v>0</v>
      </c>
      <c r="M25" s="177">
        <f t="array" ref="M25">IF(F25=M21,"",IF(INDEX(BQ15:BU26,MATCH(1,(F25=BQ15:BQ26)*(BS15:BS26=M21),0),5)=1,3,IF(INDEX(BQ15:BU26,MATCH(1,(F25=BQ15:BQ26)*(BS15:BS26=M21),0),5)="X",1,0)))*I25</f>
        <v>0</v>
      </c>
      <c r="N25" s="177">
        <f t="array" ref="N25">IF(F25=N21,"",IF(INDEX(BQ15:BU26,MATCH(1,(F25=BQ15:BQ26)*(BS15:BS26=N21),0),5)=1,3,IF(INDEX(BQ15:BU26,MATCH(1,(F25=BQ15:BQ26)*(BS15:BS26=N21),0),5)="X",1,0)))*J25</f>
        <v>0</v>
      </c>
      <c r="O25" s="181">
        <f t="array" ref="O25">IF(F25=O21,"",INDEX(AZ15:BS26,MATCH(1,(BQ15:BQ26=F25)*(O21=BS15:BS26),0),1)-INDEX(AZ15:BS26,MATCH(1,(BQ15:BQ26=F25)*(O21=BS15:BS26),0),17))*G25</f>
        <v>0</v>
      </c>
      <c r="P25" s="181">
        <f t="array" ref="P25">IF(F25=P21,"",INDEX(AZ15:BS26,MATCH(1,(BQ15:BQ26=F25)*(P21=BS15:BS26),0),1)-INDEX(AZ15:BS26,MATCH(1,(BQ15:BQ26=F25)*(P21=BS15:BS26),0),17))*H25</f>
        <v>0</v>
      </c>
      <c r="Q25" s="181">
        <f t="array" ref="Q25">IF(F25=Q21,"",INDEX(AZ15:BS26,MATCH(1,(BQ15:BQ26=F25)*(Q21=BS15:BS26),0),1)-INDEX(AZ15:BS26,MATCH(1,(BQ15:BQ26=F25)*(Q21=BS15:BS26),0),17))*I25</f>
        <v>0</v>
      </c>
      <c r="R25" s="181">
        <f t="array" ref="R25">IF(F25=R21,"",INDEX(AZ15:BS26,MATCH(1,(BQ15:BQ26=F25)*(R21=BS15:BS26),0),1)-INDEX(AZ15:BS26,MATCH(1,(BQ15:BQ26=F25)*(R21=BS15:BS26),0),17))*J25</f>
        <v>0</v>
      </c>
      <c r="S25" s="181">
        <f t="array" ref="S25">IF(F25=S21,0,INDEX(AZ15:BU26,MATCH(1,(BQ15:BQ26=F25)*(BS15:BS26=S21),0),1)+INDEX(AZ15:BU26,MATCH(1,(BS15:BS26=F25)*(BQ15:BQ26=S21),0),17))*G25</f>
        <v>0</v>
      </c>
      <c r="T25" s="181">
        <f t="array" ref="T25">IF(F25=T21,0,INDEX(AZ15:BU26,MATCH(1,(BQ15:BQ26=F25)*(BS15:BS26=T21),0),1)+INDEX(AZ15:BU26,MATCH(1,(BS15:BS26=F25)*(BQ15:BQ26=T21),0),17))*H25</f>
        <v>0</v>
      </c>
      <c r="U25" s="181">
        <f t="array" ref="U25">IF(F25=U21,0,INDEX(AZ15:BU26,MATCH(1,(BQ15:BQ26=F25)*(BS15:BS26=U21),0),1)+INDEX(AZ15:BU26,MATCH(1,(BS15:BS26=F25)*(BQ15:BQ26=U21),0),17))*I25</f>
        <v>0</v>
      </c>
      <c r="V25" s="181">
        <f t="array" ref="V25">IF(F25=V21,0,INDEX(AZ15:BU26,MATCH(1,(BQ15:BQ26=F25)*(BS15:BS26=V21),0),1)+INDEX(AZ15:BU26,MATCH(1,(BS15:BS26=F25)*(BQ15:BQ26=V21),0),17))*J25</f>
        <v>0</v>
      </c>
      <c r="W25" s="181">
        <f t="array" ref="W25">IF(F25=W21,0,INDEX(AZ15:BU26,MATCH(1,(BS15:BS26=F25)*(BQ15:BQ26=S21),0),17))*G25</f>
        <v>0</v>
      </c>
      <c r="X25" s="181">
        <f t="array" ref="X25">IF(F25=X21,0,INDEX(AZ15:BU26,MATCH(1,(BS15:BS26=F25)*(BQ15:BQ26=T21),0),17))*H25</f>
        <v>0</v>
      </c>
      <c r="Y25" s="181">
        <f t="array" ref="Y25">IF(F25=Y21,0,INDEX(AZ15:BU26,MATCH(1,(BS15:BS26=F25)*(BQ15:BQ26=U21),0),17))*I25</f>
        <v>0</v>
      </c>
      <c r="Z25" s="181">
        <f t="array" ref="Z25">IF(F25=Z21,0,INDEX(AZ15:BU26,MATCH(1,(BS15:BS26=F25)*(BQ15:BQ26=V21),0),17))*J25</f>
        <v>0</v>
      </c>
      <c r="AA25" s="155">
        <f>IF(F25=AA21,"",COUNTIFS(BS15:BS26,F25,BU15:BU26,2))*G25</f>
        <v>0</v>
      </c>
      <c r="AB25" s="155">
        <f>IF(F25=AB21,"",COUNTIFS(BS15:BS26,G25,BU15:BU26,2))*H25</f>
        <v>0</v>
      </c>
      <c r="AC25" s="155">
        <f>IF(F25=AC21,"",COUNTIFS(BS15:BS26,H25,BU15:BU26,2))*I25</f>
        <v>0</v>
      </c>
      <c r="AD25" s="155">
        <f>IF(F25=AD21,"",COUNTIFS(BS15:BS26,I25,BU15:BU26,2))*J25</f>
        <v>0</v>
      </c>
      <c r="AE25" s="155">
        <f t="shared" si="103"/>
        <v>0</v>
      </c>
      <c r="AF25" s="155">
        <f>sum(O25:R25)-sum(R22:R25)</f>
        <v>0</v>
      </c>
      <c r="AG25" s="155">
        <f t="shared" si="104"/>
        <v>0</v>
      </c>
      <c r="AH25" s="155">
        <f t="shared" si="105"/>
        <v>0</v>
      </c>
      <c r="AI25" s="189">
        <f>SUMIFS(BP15:BP26,BS15:BS26,F25)</f>
        <v>4</v>
      </c>
      <c r="AJ25" s="189">
        <f t="shared" si="106"/>
        <v>0</v>
      </c>
      <c r="AK25" s="106">
        <f>AJ16</f>
        <v>68.53425</v>
      </c>
      <c r="AL25" s="106">
        <f>AJ15</f>
        <v>91.379</v>
      </c>
      <c r="AM25" s="106">
        <f t="shared" si="65"/>
        <v>0.11</v>
      </c>
      <c r="AN25" s="156">
        <f t="shared" ref="AN25:AY25" si="115">IF($AM25="","",IF(RAND()&lt;$AM25,1,0))</f>
        <v>0</v>
      </c>
      <c r="AO25" s="156">
        <f t="shared" si="115"/>
        <v>0</v>
      </c>
      <c r="AP25" s="156">
        <f t="shared" si="115"/>
        <v>0</v>
      </c>
      <c r="AQ25" s="156">
        <f t="shared" si="115"/>
        <v>0</v>
      </c>
      <c r="AR25" s="156">
        <f t="shared" si="115"/>
        <v>0</v>
      </c>
      <c r="AS25" s="156">
        <f t="shared" si="115"/>
        <v>0</v>
      </c>
      <c r="AT25" s="156">
        <f t="shared" si="115"/>
        <v>0</v>
      </c>
      <c r="AU25" s="156">
        <f t="shared" si="115"/>
        <v>0</v>
      </c>
      <c r="AV25" s="156">
        <f t="shared" si="115"/>
        <v>0</v>
      </c>
      <c r="AW25" s="156">
        <f t="shared" si="115"/>
        <v>0</v>
      </c>
      <c r="AX25" s="156">
        <f t="shared" si="115"/>
        <v>0</v>
      </c>
      <c r="AY25" s="156">
        <f t="shared" si="115"/>
        <v>0</v>
      </c>
      <c r="AZ25" s="157">
        <f t="shared" si="67"/>
        <v>0</v>
      </c>
      <c r="BA25" s="106">
        <f>AJ18</f>
        <v>66.21525</v>
      </c>
      <c r="BB25" s="106">
        <f>AJ17</f>
        <v>88.287</v>
      </c>
      <c r="BC25" s="106">
        <f t="shared" si="68"/>
        <v>0.11</v>
      </c>
      <c r="BD25" s="156">
        <f t="shared" ref="BD25:BO25" si="116">IF($BC25="","",IF(RAND()&lt;$BC25,1,0))</f>
        <v>0</v>
      </c>
      <c r="BE25" s="156">
        <f t="shared" si="116"/>
        <v>0</v>
      </c>
      <c r="BF25" s="156">
        <f t="shared" si="116"/>
        <v>0</v>
      </c>
      <c r="BG25" s="156">
        <f t="shared" si="116"/>
        <v>0</v>
      </c>
      <c r="BH25" s="156">
        <f t="shared" si="116"/>
        <v>0</v>
      </c>
      <c r="BI25" s="156">
        <f t="shared" si="116"/>
        <v>0</v>
      </c>
      <c r="BJ25" s="156">
        <f t="shared" si="116"/>
        <v>0</v>
      </c>
      <c r="BK25" s="156">
        <f t="shared" si="116"/>
        <v>0</v>
      </c>
      <c r="BL25" s="156">
        <f t="shared" si="116"/>
        <v>1</v>
      </c>
      <c r="BM25" s="156">
        <f t="shared" si="116"/>
        <v>0</v>
      </c>
      <c r="BN25" s="156">
        <f t="shared" si="116"/>
        <v>0</v>
      </c>
      <c r="BO25" s="156">
        <f t="shared" si="116"/>
        <v>1</v>
      </c>
      <c r="BP25" s="157">
        <f t="shared" si="70"/>
        <v>2</v>
      </c>
      <c r="BQ25" s="105" t="str">
        <f t="shared" ref="BQ25:BR25" si="117">BQ15</f>
        <v>Edmonton United</v>
      </c>
      <c r="BR25" s="156" t="str">
        <f t="shared" si="117"/>
        <v>VLD</v>
      </c>
      <c r="BS25" s="105" t="str">
        <f t="shared" ref="BS25:BT25" si="118">BS16</f>
        <v>Fontvielle Impact</v>
      </c>
      <c r="BT25" s="156" t="str">
        <f t="shared" si="118"/>
        <v>VLD</v>
      </c>
      <c r="BU25" s="156">
        <f t="shared" si="71"/>
        <v>2</v>
      </c>
      <c r="BV25" s="156" t="str">
        <f t="shared" si="72"/>
        <v>  0-2  </v>
      </c>
    </row>
    <row r="26" ht="9.0" customHeight="1">
      <c r="A26" s="105"/>
      <c r="B26" s="105"/>
      <c r="C26" s="105"/>
      <c r="D26" s="191" t="str">
        <f t="shared" si="64"/>
        <v>Yuba United               COM 3–Score Sonoma Center Panthers    COM</v>
      </c>
      <c r="E26" s="176"/>
      <c r="F26" s="155"/>
      <c r="G26" s="155"/>
      <c r="H26" s="155"/>
      <c r="I26" s="155"/>
      <c r="J26" s="155"/>
      <c r="K26" s="155"/>
      <c r="L26" s="155"/>
      <c r="M26" s="155"/>
      <c r="N26" s="155"/>
      <c r="O26" s="83" t="s">
        <v>1354</v>
      </c>
      <c r="P26" s="190">
        <f>IFERROR(__xludf.DUMMYFUNCTION("if(Q26=0,if(COUNTUNIQUE(P16:P19)&gt;1,1,0),0)"),0.0)</f>
        <v>0</v>
      </c>
      <c r="Q26" s="190">
        <f>IFERROR(__xludf.DUMMYFUNCTION("if(R26=0,if(COUNTUNIQUE(Q16:Q19)&gt;1,1,0))"),0.0)</f>
        <v>0</v>
      </c>
      <c r="R26" s="190">
        <f>IFERROR(__xludf.DUMMYFUNCTION("if(S26=0,if(COUNTUNIQUE(R16:R19)&gt;1,1,0))"),0.0)</f>
        <v>0</v>
      </c>
      <c r="S26" s="190">
        <f>IFERROR(__xludf.DUMMYFUNCTION("if(T26=0,if(COUNTUNIQUE(S16:S19)&gt;1,1,0))"),0.0)</f>
        <v>0</v>
      </c>
      <c r="T26" s="190">
        <f>IFERROR(__xludf.DUMMYFUNCTION("if(U26=0,if(COUNTUNIQUE(T16:T19)&gt;1,1,0))"),0.0)</f>
        <v>0</v>
      </c>
      <c r="U26" s="190">
        <f>IFERROR(__xludf.DUMMYFUNCTION("if(V26=0,if(COUNTUNIQUE(U16:U19)&gt;1,1,0))"),0.0)</f>
        <v>0</v>
      </c>
      <c r="V26" s="190">
        <f>IFERROR(__xludf.DUMMYFUNCTION("if(W26=0,if(COUNTUNIQUE(V16:V19)&gt;1,1,0))"),0.0)</f>
        <v>0</v>
      </c>
      <c r="W26" s="190">
        <f>IFERROR(__xludf.DUMMYFUNCTION("if(X26=0,if(COUNTUNIQUE(W16:W19)&gt;1,1,0))"),0.0)</f>
        <v>0</v>
      </c>
      <c r="X26" s="190">
        <f>IFERROR(__xludf.DUMMYFUNCTION("if(Y26=0,if(COUNTUNIQUE(X16:X19)&gt;1,1,0))"),0.0)</f>
        <v>0</v>
      </c>
      <c r="Y26" s="190">
        <f>IFERROR(__xludf.DUMMYFUNCTION("IF(COUNTUNIQUE(Y16:Y19)&gt;1,1,0)"),0.0)</f>
        <v>0</v>
      </c>
      <c r="Z26" s="155"/>
      <c r="AA26" s="155"/>
      <c r="AB26" s="155"/>
      <c r="AC26" s="155"/>
      <c r="AD26" s="155"/>
      <c r="AE26" s="155"/>
      <c r="AF26" s="155"/>
      <c r="AG26" s="155"/>
      <c r="AH26" s="155"/>
      <c r="AI26" s="155"/>
      <c r="AJ26" s="155"/>
      <c r="AK26" s="106">
        <f>AL25</f>
        <v>91.379</v>
      </c>
      <c r="AL26" s="106">
        <f>AK25</f>
        <v>68.53425</v>
      </c>
      <c r="AM26" s="106">
        <f t="shared" si="65"/>
        <v>0.1566666667</v>
      </c>
      <c r="AN26" s="156">
        <f t="shared" ref="AN26:AY26" si="119">IF($AM26="","",IF(RAND()&lt;$AM26,1,0))</f>
        <v>0</v>
      </c>
      <c r="AO26" s="156">
        <f t="shared" si="119"/>
        <v>1</v>
      </c>
      <c r="AP26" s="156">
        <f t="shared" si="119"/>
        <v>0</v>
      </c>
      <c r="AQ26" s="156">
        <f t="shared" si="119"/>
        <v>0</v>
      </c>
      <c r="AR26" s="156">
        <f t="shared" si="119"/>
        <v>0</v>
      </c>
      <c r="AS26" s="156">
        <f t="shared" si="119"/>
        <v>1</v>
      </c>
      <c r="AT26" s="156">
        <f t="shared" si="119"/>
        <v>0</v>
      </c>
      <c r="AU26" s="156">
        <f t="shared" si="119"/>
        <v>0</v>
      </c>
      <c r="AV26" s="156">
        <f t="shared" si="119"/>
        <v>0</v>
      </c>
      <c r="AW26" s="156">
        <f t="shared" si="119"/>
        <v>0</v>
      </c>
      <c r="AX26" s="156">
        <f t="shared" si="119"/>
        <v>1</v>
      </c>
      <c r="AY26" s="156">
        <f t="shared" si="119"/>
        <v>0</v>
      </c>
      <c r="AZ26" s="157">
        <f t="shared" si="67"/>
        <v>3</v>
      </c>
      <c r="BA26" s="106">
        <f>BB25</f>
        <v>88.287</v>
      </c>
      <c r="BB26" s="106">
        <f>BA25</f>
        <v>66.21525</v>
      </c>
      <c r="BC26" s="106">
        <f t="shared" si="68"/>
        <v>0.1566666667</v>
      </c>
      <c r="BD26" s="156">
        <f t="shared" ref="BD26:BO26" si="120">IF($BC26="","",IF(RAND()&lt;$BC26,1,0))</f>
        <v>0</v>
      </c>
      <c r="BE26" s="156">
        <f t="shared" si="120"/>
        <v>0</v>
      </c>
      <c r="BF26" s="156">
        <f t="shared" si="120"/>
        <v>0</v>
      </c>
      <c r="BG26" s="156">
        <f t="shared" si="120"/>
        <v>1</v>
      </c>
      <c r="BH26" s="156">
        <f t="shared" si="120"/>
        <v>0</v>
      </c>
      <c r="BI26" s="156">
        <f t="shared" si="120"/>
        <v>0</v>
      </c>
      <c r="BJ26" s="156">
        <f t="shared" si="120"/>
        <v>0</v>
      </c>
      <c r="BK26" s="156">
        <f t="shared" si="120"/>
        <v>0</v>
      </c>
      <c r="BL26" s="156">
        <f t="shared" si="120"/>
        <v>0</v>
      </c>
      <c r="BM26" s="156">
        <f t="shared" si="120"/>
        <v>0</v>
      </c>
      <c r="BN26" s="156">
        <f t="shared" si="120"/>
        <v>0</v>
      </c>
      <c r="BO26" s="156">
        <f t="shared" si="120"/>
        <v>0</v>
      </c>
      <c r="BP26" s="157">
        <f t="shared" si="70"/>
        <v>1</v>
      </c>
      <c r="BQ26" s="105" t="str">
        <f t="shared" ref="BQ26:BR26" si="121">BQ16</f>
        <v>Yuba United</v>
      </c>
      <c r="BR26" s="156" t="str">
        <f t="shared" si="121"/>
        <v>COM</v>
      </c>
      <c r="BS26" s="105" t="str">
        <f t="shared" ref="BS26:BT26" si="122">BS15</f>
        <v>Sonoma Center Panthers</v>
      </c>
      <c r="BT26" s="156" t="str">
        <f t="shared" si="122"/>
        <v>COM</v>
      </c>
      <c r="BU26" s="156">
        <f t="shared" si="71"/>
        <v>1</v>
      </c>
      <c r="BV26" s="156" t="str">
        <f t="shared" si="72"/>
        <v>  3-1  </v>
      </c>
    </row>
    <row r="27" ht="9.0" customHeight="1">
      <c r="A27" s="161" t="s">
        <v>1249</v>
      </c>
      <c r="B27" s="161" t="s">
        <v>1330</v>
      </c>
      <c r="C27" s="162" t="s">
        <v>805</v>
      </c>
      <c r="D27" s="192" t="s">
        <v>1355</v>
      </c>
      <c r="E27" s="164" t="s">
        <v>1332</v>
      </c>
      <c r="F27" s="165" t="s">
        <v>1333</v>
      </c>
      <c r="G27" s="166"/>
      <c r="H27" s="166"/>
      <c r="I27" s="166"/>
      <c r="J27" s="166"/>
      <c r="K27" s="166"/>
      <c r="L27" s="166"/>
      <c r="M27" s="166"/>
      <c r="N27" s="166"/>
      <c r="O27" s="166"/>
      <c r="P27" s="166"/>
      <c r="Q27" s="166"/>
      <c r="R27" s="166"/>
      <c r="S27" s="166"/>
      <c r="T27" s="166"/>
      <c r="U27" s="166"/>
      <c r="V27" s="166"/>
      <c r="W27" s="166"/>
      <c r="X27" s="166"/>
      <c r="Y27" s="166"/>
      <c r="Z27" s="166"/>
      <c r="AA27" s="166"/>
      <c r="AB27" s="167" t="s">
        <v>1334</v>
      </c>
      <c r="AC27" s="5"/>
      <c r="AD27" s="5"/>
      <c r="AE27" s="5"/>
      <c r="AF27" s="168"/>
      <c r="AG27" s="166"/>
      <c r="AH27" s="166"/>
      <c r="AI27" s="165"/>
      <c r="AJ27" s="169" t="s">
        <v>111</v>
      </c>
      <c r="AK27" s="169" t="s">
        <v>111</v>
      </c>
      <c r="AL27" s="103" t="s">
        <v>1252</v>
      </c>
      <c r="AM27" s="103" t="s">
        <v>1253</v>
      </c>
      <c r="AN27" s="103">
        <v>1.0</v>
      </c>
      <c r="AO27" s="103">
        <v>2.0</v>
      </c>
      <c r="AP27" s="103">
        <v>3.0</v>
      </c>
      <c r="AQ27" s="103">
        <v>4.0</v>
      </c>
      <c r="AR27" s="103">
        <v>5.0</v>
      </c>
      <c r="AS27" s="103">
        <v>6.0</v>
      </c>
      <c r="AT27" s="103">
        <v>7.0</v>
      </c>
      <c r="AU27" s="103">
        <v>8.0</v>
      </c>
      <c r="AV27" s="103">
        <v>9.0</v>
      </c>
      <c r="AW27" s="103">
        <v>10.0</v>
      </c>
      <c r="AX27" s="103">
        <v>11.0</v>
      </c>
      <c r="AY27" s="103">
        <v>12.0</v>
      </c>
      <c r="AZ27" s="103" t="s">
        <v>1254</v>
      </c>
      <c r="BA27" s="169" t="s">
        <v>111</v>
      </c>
      <c r="BB27" s="103" t="s">
        <v>1252</v>
      </c>
      <c r="BC27" s="103" t="s">
        <v>1253</v>
      </c>
      <c r="BD27" s="103">
        <v>1.0</v>
      </c>
      <c r="BE27" s="103">
        <v>2.0</v>
      </c>
      <c r="BF27" s="103">
        <v>3.0</v>
      </c>
      <c r="BG27" s="103">
        <v>4.0</v>
      </c>
      <c r="BH27" s="103">
        <v>5.0</v>
      </c>
      <c r="BI27" s="103">
        <v>6.0</v>
      </c>
      <c r="BJ27" s="103">
        <v>7.0</v>
      </c>
      <c r="BK27" s="103">
        <v>8.0</v>
      </c>
      <c r="BL27" s="103">
        <v>9.0</v>
      </c>
      <c r="BM27" s="103">
        <v>10.0</v>
      </c>
      <c r="BN27" s="103">
        <v>11.0</v>
      </c>
      <c r="BO27" s="103">
        <v>12.0</v>
      </c>
      <c r="BP27" s="103" t="s">
        <v>1254</v>
      </c>
      <c r="BQ27" s="170"/>
      <c r="BR27" s="103"/>
      <c r="BS27" s="103"/>
      <c r="BT27" s="104"/>
      <c r="BU27" s="171"/>
      <c r="BV27" s="171"/>
    </row>
    <row r="28" ht="9.0" customHeight="1">
      <c r="A28" s="172" t="s">
        <v>919</v>
      </c>
      <c r="B28" s="173" t="s">
        <v>1335</v>
      </c>
      <c r="C28" s="174" t="s">
        <v>1336</v>
      </c>
      <c r="D28" s="175" t="str">
        <f t="shared" ref="D28:D39" si="125">IFERROR(CONCATENATE(BQ28,REPT(" ",26-LEN(BQ28)),BR28," ",AZ28,"–",AZ29," ",BS28,REPT(" ",26-LEN(BS28)),BT28),"")</f>
        <v>Edmonton United           VLD 1–2 Sonoma Center Panthers    COM</v>
      </c>
      <c r="E28" s="176" t="str">
        <f>IFERROR(REPT(" ",LEN(E29)-26)&amp;VLOOKUP(1,Z29:AG32,8,0)&amp;"    "&amp;VLOOKUP(2,Z29:AG32,8,0)&amp;"    "&amp;VLOOKUP(3,Z29:AG32,8,0)&amp;"    "&amp;VLOOKUP(4,Z29:AG32,8,0),"")</f>
        <v>                                                                 EDM    FVI    YUB    SCP</v>
      </c>
      <c r="F28" s="83" t="s">
        <v>1330</v>
      </c>
      <c r="G28" s="83"/>
      <c r="H28" s="83" t="s">
        <v>1212</v>
      </c>
      <c r="I28" s="83" t="s">
        <v>1213</v>
      </c>
      <c r="J28" s="83" t="s">
        <v>1337</v>
      </c>
      <c r="K28" s="83" t="s">
        <v>1338</v>
      </c>
      <c r="L28" s="83" t="s">
        <v>1339</v>
      </c>
      <c r="M28" s="83" t="s">
        <v>81</v>
      </c>
      <c r="N28" s="83" t="s">
        <v>1340</v>
      </c>
      <c r="O28" s="83" t="s">
        <v>1341</v>
      </c>
      <c r="P28" s="83" t="s">
        <v>69</v>
      </c>
      <c r="Q28" s="83" t="s">
        <v>72</v>
      </c>
      <c r="R28" s="83" t="s">
        <v>75</v>
      </c>
      <c r="S28" s="83" t="s">
        <v>78</v>
      </c>
      <c r="T28" s="83" t="s">
        <v>81</v>
      </c>
      <c r="U28" s="83" t="s">
        <v>84</v>
      </c>
      <c r="V28" s="83" t="s">
        <v>87</v>
      </c>
      <c r="W28" s="83" t="s">
        <v>90</v>
      </c>
      <c r="X28" s="83" t="s">
        <v>93</v>
      </c>
      <c r="Y28" s="83" t="s">
        <v>96</v>
      </c>
      <c r="Z28" s="83" t="s">
        <v>1342</v>
      </c>
      <c r="AA28" s="83" t="s">
        <v>1201</v>
      </c>
      <c r="AC28" s="177">
        <v>1.0</v>
      </c>
      <c r="AD28" s="177">
        <v>2.0</v>
      </c>
      <c r="AE28" s="177">
        <v>3.0</v>
      </c>
      <c r="AF28" s="177">
        <v>4.0</v>
      </c>
      <c r="AJ28" s="155">
        <f t="array" ref="AJ28">IFERROR(IF($B28="","",INDEX(Entries!$J$2:$K156,MATCH(1,($B28=Entries!$J$2:$J156)*(Entries!$C$2:$C156=$A28),0),2)),"")</f>
        <v>91.379</v>
      </c>
      <c r="AK28" s="106">
        <f>AJ29</f>
        <v>68.53425</v>
      </c>
      <c r="AL28" s="106">
        <f>AJ30</f>
        <v>88.287</v>
      </c>
      <c r="AM28" s="106">
        <f t="shared" ref="AM28:AM39" si="126">IF(OR(AK28="",AL28=""),"",(0.1+(0.07-0.07*IF(AK28+AL28=0,1,MIN(AK28:AL28)/MAX(AK28:AL28)))*SIGN(AK28-AL28))*4/3)</f>
        <v>0.1124515501</v>
      </c>
      <c r="AN28" s="156">
        <f t="shared" ref="AN28:AY28" si="123">IF($AM28="","",IF(RAND()&lt;$AM28,1,0))</f>
        <v>0</v>
      </c>
      <c r="AO28" s="156">
        <f t="shared" si="123"/>
        <v>0</v>
      </c>
      <c r="AP28" s="156">
        <f t="shared" si="123"/>
        <v>0</v>
      </c>
      <c r="AQ28" s="156">
        <f t="shared" si="123"/>
        <v>0</v>
      </c>
      <c r="AR28" s="156">
        <f t="shared" si="123"/>
        <v>0</v>
      </c>
      <c r="AS28" s="156">
        <f t="shared" si="123"/>
        <v>0</v>
      </c>
      <c r="AT28" s="156">
        <f t="shared" si="123"/>
        <v>1</v>
      </c>
      <c r="AU28" s="156">
        <f t="shared" si="123"/>
        <v>0</v>
      </c>
      <c r="AV28" s="156">
        <f t="shared" si="123"/>
        <v>0</v>
      </c>
      <c r="AW28" s="156">
        <f t="shared" si="123"/>
        <v>0</v>
      </c>
      <c r="AX28" s="156">
        <f t="shared" si="123"/>
        <v>0</v>
      </c>
      <c r="AY28" s="156">
        <f t="shared" si="123"/>
        <v>0</v>
      </c>
      <c r="AZ28" s="157">
        <f t="shared" ref="AZ28:AZ39" si="128">SUM($AN28:$AY28)</f>
        <v>1</v>
      </c>
      <c r="BA28" s="106">
        <f>AJ31</f>
        <v>66.21525</v>
      </c>
      <c r="BB28" s="106">
        <f>AJ28</f>
        <v>91.379</v>
      </c>
      <c r="BC28" s="106">
        <f t="shared" ref="BC28:BC39" si="129">IF(OR($BA28="",$BB28=""),"",(0.1+(0.07-0.07*IF(BA28+BB28=0,1,MIN(BA28:BB28)/MAX(BA28:BB28)))*SIGN(BA28-BB28))*4/3)</f>
        <v>0.1076314033</v>
      </c>
      <c r="BD28" s="156">
        <f t="shared" ref="BD28:BO28" si="124">IF($BC28="","",IF(RAND()&lt;$BC28,1,0))</f>
        <v>0</v>
      </c>
      <c r="BE28" s="156">
        <f t="shared" si="124"/>
        <v>0</v>
      </c>
      <c r="BF28" s="156">
        <f t="shared" si="124"/>
        <v>0</v>
      </c>
      <c r="BG28" s="156">
        <f t="shared" si="124"/>
        <v>0</v>
      </c>
      <c r="BH28" s="156">
        <f t="shared" si="124"/>
        <v>0</v>
      </c>
      <c r="BI28" s="156">
        <f t="shared" si="124"/>
        <v>0</v>
      </c>
      <c r="BJ28" s="156">
        <f t="shared" si="124"/>
        <v>0</v>
      </c>
      <c r="BK28" s="156">
        <f t="shared" si="124"/>
        <v>0</v>
      </c>
      <c r="BL28" s="156">
        <f t="shared" si="124"/>
        <v>0</v>
      </c>
      <c r="BM28" s="156">
        <f t="shared" si="124"/>
        <v>0</v>
      </c>
      <c r="BN28" s="156">
        <f t="shared" si="124"/>
        <v>0</v>
      </c>
      <c r="BO28" s="156">
        <f t="shared" si="124"/>
        <v>0</v>
      </c>
      <c r="BP28" s="157">
        <f t="shared" ref="BP28:BP39" si="131">SUM($BD28:$BO28)</f>
        <v>0</v>
      </c>
      <c r="BQ28" s="105" t="str">
        <f>LEFT($B29,LEN($B29)-6)</f>
        <v>Edmonton United</v>
      </c>
      <c r="BR28" s="156" t="str">
        <f>LEFT(RIGHT($B29,4),3)</f>
        <v>VLD</v>
      </c>
      <c r="BS28" s="105" t="str">
        <f>LEFT($B30,LEN($B30)-6)</f>
        <v>Sonoma Center Panthers</v>
      </c>
      <c r="BT28" s="156" t="str">
        <f>LEFT(RIGHT($B30,4),3)</f>
        <v>COM</v>
      </c>
      <c r="BU28" s="156">
        <f t="shared" ref="BU28:BU39" si="132">IF(AZ28&gt;BP28,1,if(AZ28&lt;BP28,2,"X"))</f>
        <v>1</v>
      </c>
      <c r="BV28" s="156" t="str">
        <f t="shared" ref="BV28:BV39" si="133">REPT(" ",3-LEN(AZ28))&amp;AZ28&amp;"-"&amp;BP28&amp;REPT(" ",3-LEN(BP28))</f>
        <v>  1-0  </v>
      </c>
    </row>
    <row r="29" ht="9.0" customHeight="1">
      <c r="A29" s="172" t="s">
        <v>919</v>
      </c>
      <c r="B29" s="178" t="s">
        <v>1343</v>
      </c>
      <c r="C29" s="179" t="s">
        <v>1344</v>
      </c>
      <c r="D29" s="175" t="str">
        <f t="shared" si="125"/>
        <v>Yuba United               COM 2–4 Fontvielle Impact         VLD</v>
      </c>
      <c r="E29" s="193" t="str">
        <f t="array" ref="E29">IFERROR(AB29&amp;"  "&amp;INDEX(F28:Z32,MATCH(AB29,Z28:Z32,0),1)&amp;REPT(" ",25-LEN(INDEX(F28:Z32,MATCH(AB29,Z28:Z32,0),1)))&amp;INDEX(F28:Z32,MATCH(AB29,Z28:Z32,0),2)&amp;"   6  "&amp;INDEX(F28:Z32,MATCH(AB29,Z28:Z32,0),3)&amp;"  "&amp;INDEX(F28:Z32,MATCH(AB29,Z28:Z32,0),4)&amp;"  "&amp;INDEX(F28:Z32,MATCH(AB29,Z28:Z32,0),5)&amp;REPT(" ",4-LEN(INDEX(F28:Z32,MATCH(AB29,Z28:Z32,0),6)))&amp;INDEX(F28:Z32,MATCH(AB29,Z28:Z32,0),6)&amp;REPT(" ",4-LEN(INDEX(F28:Z32,MATCH(AB29,Z28:Z32,0),7)))&amp;INDEX(F28:Z32,MATCH(AB29,Z28:Z32,0),7)&amp;REPT(" ",4-LEN(INDEX(F28:Z32,MATCH(AB29,Z28:Z32,0),8)))&amp;INDEX(F28:Z32,MATCH(AB29,Z28:Z32,0),8)&amp;IF(INDEX(F28:Z32,MATCH(AB29,Z28:Z32,0),9)&lt;10,"   ","  ")&amp;INDEX(F28:Z32,MATCH(AB29,Z28:Z32,0),9)&amp;INDEX(F28:AA32,MATCH(AB29,Z28:Z32,0),22)&amp;CONCATENATE(AC29:AF29),"")</f>
        <v>1  Edmonton United          VLD   6  4  1  1  11   9   2  13      -     2-1    3-1    1-0  </v>
      </c>
      <c r="F29" s="194" t="str">
        <f>IF(COUNTA(A28:C31)&lt;&gt;12,"",TRIM(LEFT(B28,FIND(" (",B28)-1)))</f>
        <v>Fontvielle Impact</v>
      </c>
      <c r="G29" s="180" t="str">
        <f t="shared" ref="G29:G32" si="134">IF(F29="","",MID(B28,FIND(" (",B28)+2,3))</f>
        <v>VLD</v>
      </c>
      <c r="H29" s="180">
        <f>COUNTIFS(BQ28:BQ39,F29,BU28:BU39,1)+COUNTIFS(BS28:BS39,F29,BU28:BU39,2)</f>
        <v>2</v>
      </c>
      <c r="I29" s="180">
        <f>COUNTIFS(BQ28:BQ39,F29,BU28:BU39,"X")+COUNTIFS(BS28:BS39,F29,BU28:BU39,"X")</f>
        <v>1</v>
      </c>
      <c r="J29" s="180">
        <f>COUNTIFS(BQ28:BQ39,F29,BU28:BU39,2)+COUNTIFS(BS28:BS39,F29,BU28:BU39,1)</f>
        <v>3</v>
      </c>
      <c r="K29" s="180">
        <f>SUMIFS(AZ28:AZ39,BQ28:BQ39,F29)+SUMIFS(BP28:BP39,BS28:BS39,F29)</f>
        <v>9</v>
      </c>
      <c r="L29" s="180">
        <f>SUMIFS(AZ28:AZ39,BS28:BS39,F29)+SUMIFS(BP28:BP39,BQ28:BQ39,F29)</f>
        <v>8</v>
      </c>
      <c r="M29" s="180">
        <f t="shared" ref="M29:M32" si="135">K29-L29</f>
        <v>1</v>
      </c>
      <c r="N29" s="180">
        <f t="shared" ref="N29:N32" si="136">I29+(H29*3)</f>
        <v>7</v>
      </c>
      <c r="O29" s="177">
        <f>RANK(N29,N29:N32)</f>
        <v>2</v>
      </c>
      <c r="P29" s="180">
        <f>SUMPRODUCT((O29=O29:O32)*(VLOOKUP(F29,F35:AI38,MATCH(P28,F34:AI34,0),0)&lt;AE35:AE38))</f>
        <v>0</v>
      </c>
      <c r="Q29" s="177">
        <f>SUMPRODUCT((O29:O32=O29)*(P29:P32=P29)*(VLOOKUP(F29,F34:AH38,MATCH(Q28,F34:AI34,0),0)&lt;AF35:AF38))</f>
        <v>0</v>
      </c>
      <c r="R29" s="177">
        <f>SUMPRODUCT((O29:O32=O29)*(P29:P32=P29)*(Q29:Q32=Q29)*(VLOOKUP(F29,F34:AH38,MATCH(R28,F34:AI34,0),0)&lt;AG35:AG38))</f>
        <v>0</v>
      </c>
      <c r="S29" s="181">
        <f>SUMPRODUCT((O29:O32=O29)*(P29:P32=P29)*(Q29:Q32=Q29)*(R29:R32=R29)*(VLOOKUP(F29,F34:AH38,MATCH(S28,F34:AI34,0),0)&lt;AH35:AH38))</f>
        <v>0</v>
      </c>
      <c r="T29" s="177">
        <f>SUMPRODUCT((O29:O32=O29)*(P29:P32=P29)*(Q29:Q32=Q29)*(R29:R32=R29)*(S29:S32=S29)*(M29&lt;M29:M32))</f>
        <v>0</v>
      </c>
      <c r="U29" s="177">
        <f>SUMPRODUCT((O29:O32=O29)*(P29:P32=P29)*(Q29:Q32=Q29)*(R29:R32=R29)*(S29:S32=S29)*(T29:T32=T29)*(K29&lt;K29:K32))</f>
        <v>0</v>
      </c>
      <c r="V29" s="177">
        <f>SUMPRODUCT((O29:O32=O29)*(P29:P32=P29)*(Q29:Q32=Q29)*(R29:R32=R29)*(S29:S32=S29)*(T29:T32=T29)*(U29:U32=U29)*(VLOOKUP(F29,F34:AI38,MATCH(V28,F34:AJ34,0),0)&lt;AI35:AI38))</f>
        <v>0</v>
      </c>
      <c r="W29" s="177">
        <f>SUMPRODUCT((O29:O32=O29)*(P29:P32=P29)*(Q29:Q32=Q29)*(R29:R32=R29)*(S29:S32=S29)*(T29:T32=T29)*(U29:U32=U29)*(V29:V32=V29)*(H29:H32&gt;H29))</f>
        <v>0</v>
      </c>
      <c r="X29" s="177">
        <f>SUMPRODUCT((O29:O32=O29)*(P29:P32=P29)*(Q29:Q32=Q29)*(R29:R32=R29)*(S29:S32=S29)*(T29:T32=T29)*(U29:U32=U29)*(V29:V32=V29)*(W29:W32&gt;W29)*(VLOOKUP(F29,F34:AJ38,MATCH(V28,F34:AJ34,0),0)&lt;AJ35:AJ38))</f>
        <v>0</v>
      </c>
      <c r="Y29" s="177">
        <f>SUMPRODUCT((O29:O32=O29)*(P29:P32=P29)*(Q29:Q32=Q29)*(R29:R32=R29)*(S29:S32=S29)*(T29:T32=T29)*(U29:U32=U29)*(V29:V32=V29)*(W29:W32&gt;W29)*(X29:X32=X29)*(AJ28:AJ31&gt;AJ28))</f>
        <v>0</v>
      </c>
      <c r="Z29" s="182">
        <f t="shared" ref="Z29:Z32" si="137">sum(O29:Y29)</f>
        <v>2</v>
      </c>
      <c r="AA29" s="181" t="str">
        <f>if(countif(O29:O32,O29)&gt;1," * ","   ")</f>
        <v> * </v>
      </c>
      <c r="AB29" s="177">
        <v>1.0</v>
      </c>
      <c r="AC29" s="183" t="str">
        <f t="array" ref="AC29">IF(AB29=AC28,"   -   ",INDEX(BQ28:BV39,MATCH(1,(BQ28:BQ39=INDEX(F29:Z32,MATCH(AB29,Z29:Z32,0),1))*(BS28:BS39=INDEX(F29:Z32,MATCH(AC28,Z29:Z32,0),1)),0),6))</f>
        <v>   -   </v>
      </c>
      <c r="AD29" s="183" t="str">
        <f t="array" ref="AD29">IF(AB29=AD28,"   -   ",INDEX(BQ28:BV39,MATCH(1,(BQ28:BQ39=INDEX(F29:Z32,MATCH(AB29,Z29:Z32,0),1))*(BS28:BS39=INDEX(F29:Z32,MATCH(AD28,Z29:Z32,0),1)),0),6))</f>
        <v>  2-1  </v>
      </c>
      <c r="AE29" s="183" t="str">
        <f t="array" ref="AE29">IF(AB29=AE28,"   -   ",INDEX(BQ28:BV39,MATCH(1,(BQ28:BQ39=INDEX(F29:Z32,MATCH(AB29,Z29:Z32,0),1))*(BS28:BS39=INDEX(F29:Z32,MATCH(AE28,Z29:Z32,0),1)),0),6))</f>
        <v>  3-1  </v>
      </c>
      <c r="AF29" s="183" t="str">
        <f t="array" ref="AF29">IF(AB29=AF28,"   -   ",INDEX(BQ28:BV39,MATCH(1,(BQ28:BQ39=INDEX(F29:Z32,MATCH(AB29,Z29:Z32,0),1))*(BS28:BS39=INDEX(F29:Z32,MATCH(AF28,Z29:Z32,0),1)),0),6))</f>
        <v>  1-0  </v>
      </c>
      <c r="AG29" s="181" t="str">
        <f t="shared" ref="AG29:AG32" si="138">C28</f>
        <v>FVI</v>
      </c>
      <c r="AJ29" s="155">
        <f t="array" ref="AJ29">IFERROR(IF($B29="","",INDEX(Entries!$J$2:$K156,MATCH(1,($B29=Entries!$J$2:$J156)*(Entries!$C$2:$C156=$A29),0),2)),"")</f>
        <v>68.53425</v>
      </c>
      <c r="AK29" s="106">
        <f>AL28</f>
        <v>88.287</v>
      </c>
      <c r="AL29" s="106">
        <f>AK28</f>
        <v>68.53425</v>
      </c>
      <c r="AM29" s="106">
        <f t="shared" si="126"/>
        <v>0.1542151166</v>
      </c>
      <c r="AN29" s="156">
        <f t="shared" ref="AN29:AY29" si="127">IF($AM29="","",IF(RAND()&lt;$AM29,1,0))</f>
        <v>1</v>
      </c>
      <c r="AO29" s="156">
        <f t="shared" si="127"/>
        <v>0</v>
      </c>
      <c r="AP29" s="156">
        <f t="shared" si="127"/>
        <v>0</v>
      </c>
      <c r="AQ29" s="156">
        <f t="shared" si="127"/>
        <v>0</v>
      </c>
      <c r="AR29" s="156">
        <f t="shared" si="127"/>
        <v>0</v>
      </c>
      <c r="AS29" s="156">
        <f t="shared" si="127"/>
        <v>0</v>
      </c>
      <c r="AT29" s="156">
        <f t="shared" si="127"/>
        <v>0</v>
      </c>
      <c r="AU29" s="156">
        <f t="shared" si="127"/>
        <v>0</v>
      </c>
      <c r="AV29" s="156">
        <f t="shared" si="127"/>
        <v>0</v>
      </c>
      <c r="AW29" s="156">
        <f t="shared" si="127"/>
        <v>0</v>
      </c>
      <c r="AX29" s="156">
        <f t="shared" si="127"/>
        <v>1</v>
      </c>
      <c r="AY29" s="156">
        <f t="shared" si="127"/>
        <v>0</v>
      </c>
      <c r="AZ29" s="157">
        <f t="shared" si="128"/>
        <v>2</v>
      </c>
      <c r="BA29" s="106">
        <f>BB28</f>
        <v>91.379</v>
      </c>
      <c r="BB29" s="106">
        <f>BA28</f>
        <v>66.21525</v>
      </c>
      <c r="BC29" s="106">
        <f t="shared" si="129"/>
        <v>0.1590352634</v>
      </c>
      <c r="BD29" s="156">
        <f t="shared" ref="BD29:BO29" si="130">IF($BC29="","",IF(RAND()&lt;$BC29,1,0))</f>
        <v>0</v>
      </c>
      <c r="BE29" s="156">
        <f t="shared" si="130"/>
        <v>0</v>
      </c>
      <c r="BF29" s="156">
        <f t="shared" si="130"/>
        <v>0</v>
      </c>
      <c r="BG29" s="156">
        <f t="shared" si="130"/>
        <v>0</v>
      </c>
      <c r="BH29" s="156">
        <f t="shared" si="130"/>
        <v>0</v>
      </c>
      <c r="BI29" s="156">
        <f t="shared" si="130"/>
        <v>0</v>
      </c>
      <c r="BJ29" s="156">
        <f t="shared" si="130"/>
        <v>0</v>
      </c>
      <c r="BK29" s="156">
        <f t="shared" si="130"/>
        <v>0</v>
      </c>
      <c r="BL29" s="156">
        <f t="shared" si="130"/>
        <v>0</v>
      </c>
      <c r="BM29" s="156">
        <f t="shared" si="130"/>
        <v>0</v>
      </c>
      <c r="BN29" s="156">
        <f t="shared" si="130"/>
        <v>1</v>
      </c>
      <c r="BO29" s="156">
        <f t="shared" si="130"/>
        <v>0</v>
      </c>
      <c r="BP29" s="157">
        <f t="shared" si="131"/>
        <v>1</v>
      </c>
      <c r="BQ29" s="105" t="str">
        <f>LEFT($B31,LEN($B31)-6)</f>
        <v>Yuba United</v>
      </c>
      <c r="BR29" s="156" t="str">
        <f>LEFT(RIGHT($B31,4),3)</f>
        <v>COM</v>
      </c>
      <c r="BS29" s="105" t="str">
        <f>LEFT($B28,LEN($B28)-6)</f>
        <v>Fontvielle Impact</v>
      </c>
      <c r="BT29" s="156" t="str">
        <f>LEFT(RIGHT($B28,4),3)</f>
        <v>VLD</v>
      </c>
      <c r="BU29" s="156">
        <f t="shared" si="132"/>
        <v>1</v>
      </c>
      <c r="BV29" s="156" t="str">
        <f t="shared" si="133"/>
        <v>  2-1  </v>
      </c>
    </row>
    <row r="30" ht="9.0" customHeight="1">
      <c r="A30" s="172" t="s">
        <v>919</v>
      </c>
      <c r="B30" s="114" t="s">
        <v>1345</v>
      </c>
      <c r="C30" s="179" t="s">
        <v>1346</v>
      </c>
      <c r="D30" s="175" t="str">
        <f t="shared" si="125"/>
        <v>Fontvielle Impact         VLD 4–2 Edmonton United           VLD</v>
      </c>
      <c r="E30" s="193" t="str">
        <f t="array" ref="E30">IFERROR(AB30&amp;"  "&amp;INDEX(F28:Z32,MATCH(AB30,Z28:Z32,0),1)&amp;REPT(" ",25-LEN(INDEX(F28:Z32,MATCH(AB30,Z28:Z32,0),1)))&amp;INDEX(F28:Z32,MATCH(AB30,Z28:Z32,0),2)&amp;"   6  "&amp;INDEX(F28:Z32,MATCH(AB30,Z28:Z32,0),3)&amp;"  "&amp;INDEX(F28:Z32,MATCH(AB30,Z28:Z32,0),4)&amp;"  "&amp;INDEX(F28:Z32,MATCH(AB30,Z28:Z32,0),5)&amp;REPT(" ",4-LEN(INDEX(F28:Z32,MATCH(AB30,Z28:Z32,0),6)))&amp;INDEX(F28:Z32,MATCH(AB30,Z28:Z32,0),6)&amp;REPT(" ",4-LEN(INDEX(F28:Z32,MATCH(AB30,Z28:Z32,0),7)))&amp;INDEX(F28:Z32,MATCH(AB30,Z28:Z32,0),7)&amp;REPT(" ",4-LEN(INDEX(F28:Z32,MATCH(AB30,Z28:Z32,0),8)))&amp;INDEX(F28:Z32,MATCH(AB30,Z28:Z32,0),8)&amp;IF(INDEX(F28:Z32,MATCH(AB30,Z28:Z32,0),9)&lt;10,"   ","  ")&amp;INDEX(F28:Z32,MATCH(AB30,Z28:Z32,0),9)&amp;INDEX(F28:AA32,MATCH(AB30,Z28:Z32,0),22)&amp;CONCATENATE(AC30:AF30),"")</f>
        <v>2  Fontvielle Impact        VLD   6  2  1  3   9   8   1   7 *   4-1     -     1-0    1-1  </v>
      </c>
      <c r="F30" s="194" t="str">
        <f>IF(COUNTA(A28:C31)&lt;&gt;12,"",TRIM(LEFT(B29,FIND(" (",B29)-1)))</f>
        <v>Edmonton United</v>
      </c>
      <c r="G30" s="180" t="str">
        <f t="shared" si="134"/>
        <v>VLD</v>
      </c>
      <c r="H30" s="180">
        <f>COUNTIFS(BQ28:BQ39,F30,BU28:BU39,1)+COUNTIFS(BS28:BS39,F30,BU28:BU39,2)</f>
        <v>4</v>
      </c>
      <c r="I30" s="180">
        <f>COUNTIFS(BQ28:BQ39,F30,BU28:BU39,"X")+COUNTIFS(BS28:BS39,F30,BU28:BU39,"X")</f>
        <v>1</v>
      </c>
      <c r="J30" s="180">
        <f>COUNTIFS(BQ28:BQ39,F30,BU28:BU39,2)+COUNTIFS(BS28:BS39,F30,BU28:BU39,1)</f>
        <v>1</v>
      </c>
      <c r="K30" s="180">
        <f>SUMIFS(AZ28:AZ39,BQ28:BQ39,F30)+SUMIFS(BP28:BP39,BS28:BS39,F30)</f>
        <v>11</v>
      </c>
      <c r="L30" s="180">
        <f>SUMIFS(AZ28:AZ39,BS28:BS39,F30)+SUMIFS(BP28:BP39,BQ28:BQ39,F30)</f>
        <v>9</v>
      </c>
      <c r="M30" s="180">
        <f t="shared" si="135"/>
        <v>2</v>
      </c>
      <c r="N30" s="180">
        <f t="shared" si="136"/>
        <v>13</v>
      </c>
      <c r="O30" s="177">
        <f>RANK(N30,N29:N32)</f>
        <v>1</v>
      </c>
      <c r="P30" s="180">
        <f>SUMPRODUCT((O30=O29:O32)*(VLOOKUP(F30,F35:AI38,MATCH(P28,F34:AI34,0),0)&lt;AE35:AE38))</f>
        <v>0</v>
      </c>
      <c r="Q30" s="177">
        <f>SUMPRODUCT((O29:O32=O30)*(P29:P32=P30)*(VLOOKUP(F30,F34:AH38,MATCH(Q28,F34:AI34,0),0)&lt;AF35:AF38))</f>
        <v>0</v>
      </c>
      <c r="R30" s="177">
        <f>SUMPRODUCT((O29:O32=O30)*(P29:P32=P30)*(Q29:Q32=Q30)*(VLOOKUP(F30,F34:AH38,MATCH(R28,F34:AI34,0),0)&lt;AG35:AG38))</f>
        <v>0</v>
      </c>
      <c r="S30" s="181">
        <f>SUMPRODUCT((O29:O32=O30)*(P29:P32=P30)*(Q29:Q32=Q30)*(R29:R32=R30)*(VLOOKUP(F30,F34:AH38,MATCH(S28,F34:AI34,0),0)&lt;AH35:AH38))</f>
        <v>0</v>
      </c>
      <c r="T30" s="177">
        <f>SUMPRODUCT((O29:O32=O30)*(P29:P32=P30)*(Q29:Q32=Q30)*(R29:R32=R30)*(S29:S32=S30)*(M30&lt;M29:M32))</f>
        <v>0</v>
      </c>
      <c r="U30" s="177">
        <f>SUMPRODUCT((O29:O32=O30)*(P29:P32=P30)*(Q29:Q32=Q30)*(R29:R32=R30)*(S29:S32=S30)*(T29:T32=T30)*(K30&lt;K29:K32))</f>
        <v>0</v>
      </c>
      <c r="V30" s="177">
        <f>SUMPRODUCT((O29:O32=O30)*(P29:P32=P30)*(Q29:Q32=Q30)*(R29:R32=R30)*(S29:S32=S30)*(T29:T32=T30)*(U29:U32=U30)*(VLOOKUP(F30,F34:AI38,MATCH(V28,F34:AJ34,0),0)&lt;AI35:AI38))</f>
        <v>0</v>
      </c>
      <c r="W30" s="177">
        <f>SUMPRODUCT((O29:O32=O30)*(P29:P32=P30)*(Q29:Q32=Q30)*(R29:R32=R30)*(S29:S32=S30)*(T29:T32=T30)*(U29:U32=U30)*(V29:V32=V30)*(H29:H32&gt;H30))</f>
        <v>0</v>
      </c>
      <c r="X30" s="177">
        <f>SUMPRODUCT((O29:O32=O30)*(P29:P32=P30)*(Q29:Q32=Q30)*(R29:R32=R30)*(S29:S32=S30)*(T29:T32=T30)*(U29:U32=U30)*(V29:V32=V30)*(W29:W32&gt;W30)*(VLOOKUP(F30,F34:AJ38,MATCH(V28,F34:AJ34,0),0)&lt;AJ35:AJ38))</f>
        <v>0</v>
      </c>
      <c r="Y30" s="177">
        <f>SUMPRODUCT((O29:O32=O30)*(P29:P32=P30)*(Q29:Q32=Q30)*(R29:R32=R30)*(S29:S32=S30)*(T29:T32=T30)*(U29:U32=U30)*(V29:V32=V30)*(W29:W32&gt;W30)*(X29:X32=X30)*(AJ28:AJ31&gt;AJ29))</f>
        <v>0</v>
      </c>
      <c r="Z30" s="182">
        <f t="shared" si="137"/>
        <v>1</v>
      </c>
      <c r="AA30" s="181" t="str">
        <f>if(countif(O29:O32,O30)&gt;1," * ","   ")</f>
        <v>   </v>
      </c>
      <c r="AB30" s="177">
        <v>2.0</v>
      </c>
      <c r="AC30" s="183" t="str">
        <f t="array" ref="AC30">IF(AB30=AC28,"   -   ",INDEX(BQ28:BV39,MATCH(1,(BQ28:BQ39=INDEX(F29:Z32,MATCH(AB30,Z29:Z32,0),1))*(BS28:BS39=INDEX(F29:Z32,MATCH(AC28,Z29:Z32,0),1)),0),6))</f>
        <v>  4-1  </v>
      </c>
      <c r="AD30" s="183" t="str">
        <f t="array" ref="AD30">IF(AB30=AD28,"   -   ",INDEX(BQ28:BV39,MATCH(1,(BQ28:BQ39=INDEX(F29:Z32,MATCH(AB30,Z29:Z32,0),1))*(BS28:BS39=INDEX(F29:Z32,MATCH(AD28,Z29:Z32,0),1)),0),6))</f>
        <v>   -   </v>
      </c>
      <c r="AE30" s="183" t="str">
        <f t="array" ref="AE30">IF(AB30=AE28,"   -   ",INDEX(BQ28:BV39,MATCH(1,(BQ28:BQ39=INDEX(F29:Z32,MATCH(AB30,Z29:Z32,0),1))*(BS28:BS39=INDEX(F29:Z32,MATCH(AE28,Z29:Z32,0),1)),0),6))</f>
        <v>  1-0  </v>
      </c>
      <c r="AF30" s="183" t="str">
        <f t="array" ref="AF30">IF(AB30=AF28,"   -   ",INDEX(BQ28:BV39,MATCH(1,(BQ28:BQ39=INDEX(F29:Z32,MATCH(AB30,Z29:Z32,0),1))*(BS28:BS39=INDEX(F29:Z32,MATCH(AF28,Z29:Z32,0),1)),0),6))</f>
        <v>  1-1  </v>
      </c>
      <c r="AG30" s="181" t="str">
        <f t="shared" si="138"/>
        <v>EDM</v>
      </c>
      <c r="AJ30" s="155">
        <f t="array" ref="AJ30">IFERROR(IF($B30="","",INDEX(Entries!$J$2:$K156,MATCH(1,($B30=Entries!$J$2:$J156)*(Entries!$C$2:$C156=$A30),0),2)),"")</f>
        <v>88.287</v>
      </c>
      <c r="AK30" s="106">
        <f>AJ28</f>
        <v>91.379</v>
      </c>
      <c r="AL30" s="106">
        <f>AJ29</f>
        <v>68.53425</v>
      </c>
      <c r="AM30" s="106">
        <f t="shared" si="126"/>
        <v>0.1566666667</v>
      </c>
      <c r="AN30" s="156">
        <f t="shared" ref="AN30:AY30" si="139">IF($AM30="","",IF(RAND()&lt;$AM30,1,0))</f>
        <v>0</v>
      </c>
      <c r="AO30" s="156">
        <f t="shared" si="139"/>
        <v>1</v>
      </c>
      <c r="AP30" s="156">
        <f t="shared" si="139"/>
        <v>0</v>
      </c>
      <c r="AQ30" s="156">
        <f t="shared" si="139"/>
        <v>0</v>
      </c>
      <c r="AR30" s="156">
        <f t="shared" si="139"/>
        <v>0</v>
      </c>
      <c r="AS30" s="156">
        <f t="shared" si="139"/>
        <v>0</v>
      </c>
      <c r="AT30" s="156">
        <f t="shared" si="139"/>
        <v>0</v>
      </c>
      <c r="AU30" s="156">
        <f t="shared" si="139"/>
        <v>1</v>
      </c>
      <c r="AV30" s="156">
        <f t="shared" si="139"/>
        <v>0</v>
      </c>
      <c r="AW30" s="156">
        <f t="shared" si="139"/>
        <v>1</v>
      </c>
      <c r="AX30" s="156">
        <f t="shared" si="139"/>
        <v>1</v>
      </c>
      <c r="AY30" s="156">
        <f t="shared" si="139"/>
        <v>0</v>
      </c>
      <c r="AZ30" s="157">
        <f t="shared" si="128"/>
        <v>4</v>
      </c>
      <c r="BA30" s="106">
        <f>AJ30</f>
        <v>88.287</v>
      </c>
      <c r="BB30" s="106">
        <f>AJ31</f>
        <v>66.21525</v>
      </c>
      <c r="BC30" s="106">
        <f t="shared" si="129"/>
        <v>0.1566666667</v>
      </c>
      <c r="BD30" s="156">
        <f t="shared" ref="BD30:BO30" si="140">IF($BC30="","",IF(RAND()&lt;$BC30,1,0))</f>
        <v>0</v>
      </c>
      <c r="BE30" s="156">
        <f t="shared" si="140"/>
        <v>0</v>
      </c>
      <c r="BF30" s="156">
        <f t="shared" si="140"/>
        <v>0</v>
      </c>
      <c r="BG30" s="156">
        <f t="shared" si="140"/>
        <v>0</v>
      </c>
      <c r="BH30" s="156">
        <f t="shared" si="140"/>
        <v>0</v>
      </c>
      <c r="BI30" s="156">
        <f t="shared" si="140"/>
        <v>0</v>
      </c>
      <c r="BJ30" s="156">
        <f t="shared" si="140"/>
        <v>0</v>
      </c>
      <c r="BK30" s="156">
        <f t="shared" si="140"/>
        <v>0</v>
      </c>
      <c r="BL30" s="156">
        <f t="shared" si="140"/>
        <v>1</v>
      </c>
      <c r="BM30" s="156">
        <f t="shared" si="140"/>
        <v>0</v>
      </c>
      <c r="BN30" s="156">
        <f t="shared" si="140"/>
        <v>0</v>
      </c>
      <c r="BO30" s="156">
        <f t="shared" si="140"/>
        <v>0</v>
      </c>
      <c r="BP30" s="157">
        <f t="shared" si="131"/>
        <v>1</v>
      </c>
      <c r="BQ30" s="105" t="str">
        <f t="shared" ref="BQ30:BR30" si="141">BS29</f>
        <v>Fontvielle Impact</v>
      </c>
      <c r="BR30" s="156" t="str">
        <f t="shared" si="141"/>
        <v>VLD</v>
      </c>
      <c r="BS30" s="105" t="str">
        <f t="shared" ref="BS30:BT30" si="142">BQ28</f>
        <v>Edmonton United</v>
      </c>
      <c r="BT30" s="156" t="str">
        <f t="shared" si="142"/>
        <v>VLD</v>
      </c>
      <c r="BU30" s="156">
        <f t="shared" si="132"/>
        <v>1</v>
      </c>
      <c r="BV30" s="156" t="str">
        <f t="shared" si="133"/>
        <v>  4-1  </v>
      </c>
    </row>
    <row r="31" ht="9.0" customHeight="1">
      <c r="A31" s="172" t="s">
        <v>919</v>
      </c>
      <c r="B31" s="114" t="s">
        <v>1347</v>
      </c>
      <c r="C31" s="179" t="s">
        <v>1348</v>
      </c>
      <c r="D31" s="175" t="str">
        <f t="shared" si="125"/>
        <v>Sonoma Center Panthers    COM 2–2 Yuba United               COM</v>
      </c>
      <c r="E31" s="193" t="str">
        <f t="array" ref="E31">IFERROR(AB31&amp;"  "&amp;INDEX(F28:Z32,MATCH(AB31,Z28:Z32,0),1)&amp;REPT(" ",25-LEN(INDEX(F28:Z32,MATCH(AB31,Z28:Z32,0),1)))&amp;INDEX(F28:Z32,MATCH(AB31,Z28:Z32,0),2)&amp;"   6  "&amp;INDEX(F28:Z32,MATCH(AB31,Z28:Z32,0),3)&amp;"  "&amp;INDEX(F28:Z32,MATCH(AB31,Z28:Z32,0),4)&amp;"  "&amp;INDEX(F28:Z32,MATCH(AB31,Z28:Z32,0),5)&amp;REPT(" ",4-LEN(INDEX(F28:Z32,MATCH(AB31,Z28:Z32,0),6)))&amp;INDEX(F28:Z32,MATCH(AB31,Z28:Z32,0),6)&amp;REPT(" ",4-LEN(INDEX(F28:Z32,MATCH(AB31,Z28:Z32,0),7)))&amp;INDEX(F28:Z32,MATCH(AB31,Z28:Z32,0),7)&amp;REPT(" ",4-LEN(INDEX(F28:Z32,MATCH(AB31,Z28:Z32,0),8)))&amp;INDEX(F28:Z32,MATCH(AB31,Z28:Z32,0),8)&amp;IF(INDEX(F28:Z32,MATCH(AB31,Z28:Z32,0),9)&lt;10,"   ","  ")&amp;INDEX(F28:Z32,MATCH(AB31,Z28:Z32,0),9)&amp;INDEX(F28:AA32,MATCH(AB31,Z28:Z32,0),22)&amp;CONCATENATE(AC31:AF31),"")</f>
        <v>3  Yuba United              COM   6  2  1  3  10  10   0   7 *   1-2    2-1     -     4-1  </v>
      </c>
      <c r="F31" s="194" t="str">
        <f>IF(COUNTA(A28:C31)&lt;&gt;12,"",TRIM(LEFT(B30,FIND(" (",B30)-1)))</f>
        <v>Sonoma Center Panthers</v>
      </c>
      <c r="G31" s="180" t="str">
        <f t="shared" si="134"/>
        <v>COM</v>
      </c>
      <c r="H31" s="180">
        <f>COUNTIFS(BQ28:BQ39,F31,BU28:BU39,1)+COUNTIFS(BS28:BS39,F31,BU28:BU39,2)</f>
        <v>1</v>
      </c>
      <c r="I31" s="180">
        <f>COUNTIFS(BQ28:BQ39,F31,BU28:BU39,"X")+COUNTIFS(BS28:BS39,F31,BU28:BU39,"X")</f>
        <v>3</v>
      </c>
      <c r="J31" s="180">
        <f>COUNTIFS(BQ28:BQ39,F31,BU28:BU39,2)+COUNTIFS(BS28:BS39,F31,BU28:BU39,1)</f>
        <v>2</v>
      </c>
      <c r="K31" s="180">
        <f>SUMIFS(AZ28:AZ39,BQ28:BQ39,F31)+SUMIFS(BP28:BP39,BS28:BS39,F31)</f>
        <v>8</v>
      </c>
      <c r="L31" s="180">
        <f>SUMIFS(AZ28:AZ39,BS28:BS39,F31)+SUMIFS(BP28:BP39,BQ28:BQ39,F31)</f>
        <v>11</v>
      </c>
      <c r="M31" s="180">
        <f t="shared" si="135"/>
        <v>-3</v>
      </c>
      <c r="N31" s="180">
        <f t="shared" si="136"/>
        <v>6</v>
      </c>
      <c r="O31" s="177">
        <f>RANK(N31,N29:N32)</f>
        <v>4</v>
      </c>
      <c r="P31" s="180">
        <f>SUMPRODUCT((O31=O29:O32)*(VLOOKUP(F31,F35:AI38,MATCH(P28,F34:AI34,0),0)&lt;AE35:AE38))</f>
        <v>0</v>
      </c>
      <c r="Q31" s="177">
        <f>SUMPRODUCT((O29:O32=O31)*(P29:P32=P31)*(VLOOKUP(F31,F34:AH38,MATCH(Q28,F34:AI34,0),0)&lt;AF35:AF38))</f>
        <v>0</v>
      </c>
      <c r="R31" s="177">
        <f>SUMPRODUCT((O29:O32=O31)*(P29:P32=P31)*(Q29:Q32=Q31)*(VLOOKUP(F31,F34:AH38,MATCH(R28,F34:AI34,0),0)&lt;AG35:AG38))</f>
        <v>0</v>
      </c>
      <c r="S31" s="181">
        <f>SUMPRODUCT((O29:O32=O31)*(P29:P32=P31)*(Q29:Q32=Q31)*(R29:R32=R31)*(VLOOKUP(F31,F34:AH38,MATCH(S28,F34:AI34,0),0)&lt;AH35:AH38))</f>
        <v>0</v>
      </c>
      <c r="T31" s="177">
        <f>SUMPRODUCT((O29:O32=O31)*(P29:P32=P31)*(Q29:Q32=Q31)*(R29:R32=R31)*(S29:S32=S31)*(M31&lt;M29:M32))</f>
        <v>0</v>
      </c>
      <c r="U31" s="177">
        <f>SUMPRODUCT((O29:O32=O31)*(P29:P32=P31)*(Q29:Q32=Q31)*(R29:R32=R31)*(S29:S32=S31)*(T29:T32=T31)*(K31&lt;K29:K32))</f>
        <v>0</v>
      </c>
      <c r="V31" s="177">
        <f>SUMPRODUCT((O29:O32=O31)*(P29:P32=P31)*(Q29:Q32=Q31)*(R29:R32=R31)*(S29:S32=S31)*(T29:T32=T31)*(U29:U32=U31)*(VLOOKUP(F31,F34:AI38,MATCH(V28,F34:AJ34,0),0)&lt;AI35:AI38))</f>
        <v>0</v>
      </c>
      <c r="W31" s="177">
        <f>SUMPRODUCT((O29:O32=O31)*(P29:P32=P31)*(Q29:Q32=Q31)*(R29:R32=R31)*(S29:S32=S31)*(T29:T32=T31)*(U29:U32=U31)*(V29:V32=V31)*(H29:H32&gt;H31))</f>
        <v>0</v>
      </c>
      <c r="X31" s="177">
        <f>SUMPRODUCT((O29:O32=O31)*(P29:P32=P31)*(Q29:Q32=Q31)*(R29:R32=R31)*(S29:S32=S31)*(T29:T32=T31)*(U29:U32=U31)*(V29:V32=V31)*(W29:W32&gt;W31)*(VLOOKUP(F31,F34:AJ38,MATCH(V28,F34:AJ34,0),0)&lt;AJ35:AJ38))</f>
        <v>0</v>
      </c>
      <c r="Y31" s="177">
        <f>SUMPRODUCT((O29:O32=O31)*(P29:P32=P31)*(Q29:Q32=Q31)*(R29:R32=R31)*(S29:S32=S31)*(T29:T32=T31)*(U29:U32=U31)*(V29:V32=V31)*(W29:W32&gt;W31)*(X29:X32=X31)*(AJ28:AJ31&gt;AJ30))</f>
        <v>0</v>
      </c>
      <c r="Z31" s="182">
        <f t="shared" si="137"/>
        <v>4</v>
      </c>
      <c r="AA31" s="181" t="str">
        <f>if(countif(O29:O32,O31)&gt;1," * ","   ")</f>
        <v>   </v>
      </c>
      <c r="AB31" s="177">
        <v>3.0</v>
      </c>
      <c r="AC31" s="183" t="str">
        <f t="array" ref="AC31">IF(AB31=AC28,"   -   ",INDEX(BQ28:BV39,MATCH(1,(BQ28:BQ39=INDEX(F29:Z32,MATCH(AB31,Z29:Z32,0),1))*(BS28:BS39=INDEX(F29:Z32,MATCH(AC28,Z29:Z32,0),1)),0),6))</f>
        <v>  1-2  </v>
      </c>
      <c r="AD31" s="183" t="str">
        <f t="array" ref="AD31">IF(AB31=AD28,"   -   ",INDEX(BQ28:BV39,MATCH(1,(BQ28:BQ39=INDEX(F29:Z32,MATCH(AB31,Z29:Z32,0),1))*(BS28:BS39=INDEX(F29:Z32,MATCH(AD28,Z29:Z32,0),1)),0),6))</f>
        <v>  2-1  </v>
      </c>
      <c r="AE31" s="183" t="str">
        <f t="array" ref="AE31">IF(AB31=AE28,"   -   ",INDEX(BQ28:BV39,MATCH(1,(BQ28:BQ39=INDEX(F29:Z32,MATCH(AB31,Z29:Z32,0),1))*(BS28:BS39=INDEX(F29:Z32,MATCH(AE28,Z29:Z32,0),1)),0),6))</f>
        <v>   -   </v>
      </c>
      <c r="AF31" s="183" t="str">
        <f t="array" ref="AF31">IF(AB31=AF28,"   -   ",INDEX(BQ28:BV39,MATCH(1,(BQ28:BQ39=INDEX(F29:Z32,MATCH(AB31,Z29:Z32,0),1))*(BS28:BS39=INDEX(F29:Z32,MATCH(AF28,Z29:Z32,0),1)),0),6))</f>
        <v>  4-1  </v>
      </c>
      <c r="AG31" s="181" t="str">
        <f t="shared" si="138"/>
        <v>SCP</v>
      </c>
      <c r="AJ31" s="155">
        <f t="array" ref="AJ31">IFERROR(IF($B31="","",INDEX(Entries!$J$2:$K156,MATCH(1,($B31=Entries!$J$2:$J156)*(Entries!$C$2:$C156=$A31),0),2)),"")</f>
        <v>66.21525</v>
      </c>
      <c r="AK31" s="106">
        <f>AL30</f>
        <v>68.53425</v>
      </c>
      <c r="AL31" s="106">
        <f>AK30</f>
        <v>91.379</v>
      </c>
      <c r="AM31" s="106">
        <f t="shared" si="126"/>
        <v>0.11</v>
      </c>
      <c r="AN31" s="156">
        <f t="shared" ref="AN31:AY31" si="143">IF($AM31="","",IF(RAND()&lt;$AM31,1,0))</f>
        <v>0</v>
      </c>
      <c r="AO31" s="156">
        <f t="shared" si="143"/>
        <v>0</v>
      </c>
      <c r="AP31" s="156">
        <f t="shared" si="143"/>
        <v>0</v>
      </c>
      <c r="AQ31" s="156">
        <f t="shared" si="143"/>
        <v>0</v>
      </c>
      <c r="AR31" s="156">
        <f t="shared" si="143"/>
        <v>1</v>
      </c>
      <c r="AS31" s="156">
        <f t="shared" si="143"/>
        <v>1</v>
      </c>
      <c r="AT31" s="156">
        <f t="shared" si="143"/>
        <v>0</v>
      </c>
      <c r="AU31" s="156">
        <f t="shared" si="143"/>
        <v>0</v>
      </c>
      <c r="AV31" s="156">
        <f t="shared" si="143"/>
        <v>0</v>
      </c>
      <c r="AW31" s="156">
        <f t="shared" si="143"/>
        <v>0</v>
      </c>
      <c r="AX31" s="156">
        <f t="shared" si="143"/>
        <v>0</v>
      </c>
      <c r="AY31" s="156">
        <f t="shared" si="143"/>
        <v>0</v>
      </c>
      <c r="AZ31" s="157">
        <f t="shared" si="128"/>
        <v>2</v>
      </c>
      <c r="BA31" s="106">
        <f>BB30</f>
        <v>66.21525</v>
      </c>
      <c r="BB31" s="106">
        <f>BA30</f>
        <v>88.287</v>
      </c>
      <c r="BC31" s="106">
        <f t="shared" si="129"/>
        <v>0.11</v>
      </c>
      <c r="BD31" s="156">
        <f t="shared" ref="BD31:BO31" si="144">IF($BC31="","",IF(RAND()&lt;$BC31,1,0))</f>
        <v>0</v>
      </c>
      <c r="BE31" s="156">
        <f t="shared" si="144"/>
        <v>0</v>
      </c>
      <c r="BF31" s="156">
        <f t="shared" si="144"/>
        <v>0</v>
      </c>
      <c r="BG31" s="156">
        <f t="shared" si="144"/>
        <v>0</v>
      </c>
      <c r="BH31" s="156">
        <f t="shared" si="144"/>
        <v>0</v>
      </c>
      <c r="BI31" s="156">
        <f t="shared" si="144"/>
        <v>0</v>
      </c>
      <c r="BJ31" s="156">
        <f t="shared" si="144"/>
        <v>0</v>
      </c>
      <c r="BK31" s="156">
        <f t="shared" si="144"/>
        <v>0</v>
      </c>
      <c r="BL31" s="156">
        <f t="shared" si="144"/>
        <v>0</v>
      </c>
      <c r="BM31" s="156">
        <f t="shared" si="144"/>
        <v>0</v>
      </c>
      <c r="BN31" s="156">
        <f t="shared" si="144"/>
        <v>1</v>
      </c>
      <c r="BO31" s="156">
        <f t="shared" si="144"/>
        <v>1</v>
      </c>
      <c r="BP31" s="157">
        <f t="shared" si="131"/>
        <v>2</v>
      </c>
      <c r="BQ31" s="105" t="str">
        <f t="shared" ref="BQ31:BR31" si="145">BS28</f>
        <v>Sonoma Center Panthers</v>
      </c>
      <c r="BR31" s="156" t="str">
        <f t="shared" si="145"/>
        <v>COM</v>
      </c>
      <c r="BS31" s="105" t="str">
        <f t="shared" ref="BS31:BT31" si="146">BQ29</f>
        <v>Yuba United</v>
      </c>
      <c r="BT31" s="156" t="str">
        <f t="shared" si="146"/>
        <v>COM</v>
      </c>
      <c r="BU31" s="156" t="str">
        <f t="shared" si="132"/>
        <v>X</v>
      </c>
      <c r="BV31" s="156" t="str">
        <f t="shared" si="133"/>
        <v>  2-2  </v>
      </c>
    </row>
    <row r="32" ht="9.0" customHeight="1">
      <c r="A32" s="105"/>
      <c r="B32" s="105"/>
      <c r="C32" s="105"/>
      <c r="D32" s="175" t="str">
        <f t="shared" si="125"/>
        <v>Sonoma Center Panthers    COM 2–3 Fontvielle Impact         VLD</v>
      </c>
      <c r="E32" s="193" t="str">
        <f t="array" ref="E32">IFERROR(AB32&amp;"  "&amp;INDEX(F28:Z32,MATCH(AB32,Z28:Z32,0),1)&amp;REPT(" ",25-LEN(INDEX(F28:Z32,MATCH(AB32,Z28:Z32,0),1)))&amp;INDEX(F28:Z32,MATCH(AB32,Z28:Z32,0),2)&amp;"   6  "&amp;INDEX(F28:Z32,MATCH(AB32,Z28:Z32,0),3)&amp;"  "&amp;INDEX(F28:Z32,MATCH(AB32,Z28:Z32,0),4)&amp;"  "&amp;INDEX(F28:Z32,MATCH(AB32,Z28:Z32,0),5)&amp;REPT(" ",4-LEN(INDEX(F28:Z32,MATCH(AB32,Z28:Z32,0),6)))&amp;INDEX(F28:Z32,MATCH(AB32,Z28:Z32,0),6)&amp;REPT(" ",4-LEN(INDEX(F28:Z32,MATCH(AB32,Z28:Z32,0),7)))&amp;INDEX(F28:Z32,MATCH(AB32,Z28:Z32,0),7)&amp;REPT(" ",4-LEN(INDEX(F28:Z32,MATCH(AB32,Z28:Z32,0),8)))&amp;INDEX(F28:Z32,MATCH(AB32,Z28:Z32,0),8)&amp;IF(INDEX(F28:Z32,MATCH(AB32,Z28:Z32,0),9)&lt;10,"   ","  ")&amp;INDEX(F28:Z32,MATCH(AB32,Z28:Z32,0),9)&amp;INDEX(F28:AA32,MATCH(AB32,Z28:Z32,0),22)&amp;CONCATENATE(AC32:AF32),"")</f>
        <v>4  Sonoma Center Panthers   COM   6  1  3  2   8  11  -3   6     2-2    2-1    2-2     -   </v>
      </c>
      <c r="F32" s="194" t="str">
        <f>IF(COUNTA(A28:C31)&lt;&gt;12,"",TRIM(LEFT(B31,FIND(" (",B31)-1)))</f>
        <v>Yuba United</v>
      </c>
      <c r="G32" s="180" t="str">
        <f t="shared" si="134"/>
        <v>COM</v>
      </c>
      <c r="H32" s="180">
        <f>COUNTIFS(BQ28:BQ39,F32,BU28:BU39,1)+COUNTIFS(BS28:BS39,F32,BU28:BU39,2)</f>
        <v>2</v>
      </c>
      <c r="I32" s="180">
        <f>COUNTIFS(BQ28:BQ39,F32,BU28:BU39,"X")+COUNTIFS(BS28:BS39,F32,BU28:BU39,"X")</f>
        <v>1</v>
      </c>
      <c r="J32" s="180">
        <f>COUNTIFS(BQ28:BQ39,F32,BU28:BU39,2)+COUNTIFS(BS28:BS39,F32,BU28:BU39,1)</f>
        <v>3</v>
      </c>
      <c r="K32" s="180">
        <f>SUMIFS(AZ28:AZ39,BQ28:BQ39,F32)+SUMIFS(BP28:BP39,BS28:BS39,F32)</f>
        <v>10</v>
      </c>
      <c r="L32" s="180">
        <f>SUMIFS(AZ28:AZ39,BS28:BS39,F32)+SUMIFS(BP28:BP39,BQ28:BQ39,F32)</f>
        <v>10</v>
      </c>
      <c r="M32" s="180">
        <f t="shared" si="135"/>
        <v>0</v>
      </c>
      <c r="N32" s="180">
        <f t="shared" si="136"/>
        <v>7</v>
      </c>
      <c r="O32" s="177">
        <f>RANK(N32,N29:N32)</f>
        <v>2</v>
      </c>
      <c r="P32" s="180">
        <f>SUMPRODUCT((O32=O29:O32)*(VLOOKUP(F32,F35:AI38,MATCH(P28,F34:AI34,0),0)&lt;AE35:AE38))</f>
        <v>0</v>
      </c>
      <c r="Q32" s="177">
        <f>SUMPRODUCT((O29:O32=O32)*(P29:P32=P32)*(VLOOKUP(F32,F34:AH38,MATCH(Q28,F34:AI34,0),0)&lt;AF35:AF38))</f>
        <v>0</v>
      </c>
      <c r="R32" s="177">
        <f>SUMPRODUCT((O29:O32=O32)*(P29:P32=P32)*(Q29:Q32=Q32)*(VLOOKUP(F32,F34:AH38,MATCH(R28,F34:AI34,0),0)&lt;AG35:AG38))</f>
        <v>0</v>
      </c>
      <c r="S32" s="181">
        <f>SUMPRODUCT((O29:O32=O32)*(P29:P32=P32)*(Q29:Q32=Q32)*(R29:R32=R32)*(VLOOKUP(F32,F34:AH38,MATCH(S28,F34:AI34,0),0)&lt;AH35:AH38))</f>
        <v>1</v>
      </c>
      <c r="T32" s="177">
        <f>SUMPRODUCT((O29:O32=O32)*(P29:P32=P32)*(Q29:Q32=Q32)*(R29:R32=R32)*(S29:S32=S32)*(M32&lt;M29:M32))</f>
        <v>0</v>
      </c>
      <c r="U32" s="177">
        <f>SUMPRODUCT((O29:O32=O32)*(P29:P32=P32)*(Q29:Q32=Q32)*(R29:R32=R32)*(S29:S32=S32)*(T29:T32=T32)*(K32&lt;K29:K32))</f>
        <v>0</v>
      </c>
      <c r="V32" s="177">
        <f>SUMPRODUCT((O29:O32=O32)*(P29:P32=P32)*(Q29:Q32=Q32)*(R29:R32=R32)*(S29:S32=S32)*(T29:T32=T32)*(U29:U32=U32)*(VLOOKUP(F32,F34:AI38,MATCH(V28,F34:AJ34,0),0)&lt;AI35:AI38))</f>
        <v>0</v>
      </c>
      <c r="W32" s="177">
        <f>SUMPRODUCT((O29:O32=O32)*(P29:P32=P32)*(Q29:Q32=Q32)*(R29:R32=R32)*(S29:S32=S32)*(T29:T32=T32)*(U29:U32=U32)*(V29:V32=V32)*(H29:H32&gt;H32))</f>
        <v>0</v>
      </c>
      <c r="X32" s="177">
        <f>SUMPRODUCT((O29:O32=O32)*(P29:P32=P32)*(Q29:Q32=Q32)*(R29:R32=R32)*(S29:S32=S32)*(T29:T32=T32)*(U29:U32=U32)*(V29:V32=V32)*(W29:W32&gt;W32)*(VLOOKUP(F32,F34:AJ38,MATCH(V28,F34:AJ34,0),0)&lt;AJ35:AJ38))</f>
        <v>0</v>
      </c>
      <c r="Y32" s="177">
        <f>SUMPRODUCT((O29:O32=O32)*(P29:P32=P32)*(Q29:Q32=Q32)*(R29:R32=R32)*(S29:S32=S32)*(T29:T32=T32)*(U29:U32=U32)*(V29:V32=V32)*(W29:W32&gt;W32)*(X29:X32=X32)*(AJ28:AJ31&gt;AJ31))</f>
        <v>0</v>
      </c>
      <c r="Z32" s="182">
        <f t="shared" si="137"/>
        <v>3</v>
      </c>
      <c r="AA32" s="181" t="str">
        <f>if(countif(O29:O32,O32)&gt;1," * ","   ")</f>
        <v> * </v>
      </c>
      <c r="AB32" s="177">
        <v>4.0</v>
      </c>
      <c r="AC32" s="183" t="str">
        <f t="array" ref="AC32">IF(AB32=AC28,"   -   ",INDEX(BQ28:BV39,MATCH(1,(BQ28:BQ39=INDEX(F29:Z32,MATCH(AB32,Z29:Z32,0),1))*(BS28:BS39=INDEX(F29:Z32,MATCH(AC28,Z29:Z32,0),1)),0),6))</f>
        <v>  2-2  </v>
      </c>
      <c r="AD32" s="183" t="str">
        <f t="array" ref="AD32">IF(AB32=AD28,"   -   ",INDEX(BQ28:BV39,MATCH(1,(BQ28:BQ39=INDEX(F29:Z32,MATCH(AB32,Z29:Z32,0),1))*(BS28:BS39=INDEX(F29:Z32,MATCH(AD28,Z29:Z32,0),1)),0),6))</f>
        <v>  2-1  </v>
      </c>
      <c r="AE32" s="183" t="str">
        <f t="array" ref="AE32">IF(AB32=AE28,"   -   ",INDEX(BQ28:BV39,MATCH(1,(BQ28:BQ39=INDEX(F29:Z32,MATCH(AB32,Z29:Z32,0),1))*(BS28:BS39=INDEX(F29:Z32,MATCH(AE28,Z29:Z32,0),1)),0),6))</f>
        <v>  2-2  </v>
      </c>
      <c r="AF32" s="183" t="str">
        <f t="array" ref="AF32">IF(AB32=AF28,"   -   ",INDEX(BQ28:BV39,MATCH(1,(BQ28:BQ39=INDEX(F29:Z32,MATCH(AB32,Z29:Z32,0),1))*(BS28:BS39=INDEX(F29:Z32,MATCH(AF28,Z29:Z32,0),1)),0),6))</f>
        <v>   -   </v>
      </c>
      <c r="AG32" s="181" t="str">
        <f t="shared" si="138"/>
        <v>YUB</v>
      </c>
      <c r="AJ32" s="155"/>
      <c r="AK32" s="106">
        <f>AJ30</f>
        <v>88.287</v>
      </c>
      <c r="AL32" s="106">
        <f>AJ28</f>
        <v>91.379</v>
      </c>
      <c r="AM32" s="106">
        <f t="shared" si="126"/>
        <v>0.1301752044</v>
      </c>
      <c r="AN32" s="156">
        <f t="shared" ref="AN32:AY32" si="147">IF($AM32="","",IF(RAND()&lt;$AM32,1,0))</f>
        <v>0</v>
      </c>
      <c r="AO32" s="156">
        <f t="shared" si="147"/>
        <v>0</v>
      </c>
      <c r="AP32" s="156">
        <f t="shared" si="147"/>
        <v>1</v>
      </c>
      <c r="AQ32" s="156">
        <f t="shared" si="147"/>
        <v>0</v>
      </c>
      <c r="AR32" s="156">
        <f t="shared" si="147"/>
        <v>0</v>
      </c>
      <c r="AS32" s="156">
        <f t="shared" si="147"/>
        <v>0</v>
      </c>
      <c r="AT32" s="156">
        <f t="shared" si="147"/>
        <v>0</v>
      </c>
      <c r="AU32" s="156">
        <f t="shared" si="147"/>
        <v>0</v>
      </c>
      <c r="AV32" s="156">
        <f t="shared" si="147"/>
        <v>0</v>
      </c>
      <c r="AW32" s="156">
        <f t="shared" si="147"/>
        <v>0</v>
      </c>
      <c r="AX32" s="156">
        <f t="shared" si="147"/>
        <v>1</v>
      </c>
      <c r="AY32" s="156">
        <f t="shared" si="147"/>
        <v>0</v>
      </c>
      <c r="AZ32" s="157">
        <f t="shared" si="128"/>
        <v>2</v>
      </c>
      <c r="BA32" s="106">
        <f>AJ29</f>
        <v>68.53425</v>
      </c>
      <c r="BB32" s="106">
        <f>AJ31</f>
        <v>66.21525</v>
      </c>
      <c r="BC32" s="106">
        <f t="shared" si="129"/>
        <v>0.1364914623</v>
      </c>
      <c r="BD32" s="156">
        <f t="shared" ref="BD32:BO32" si="148">IF($BC32="","",IF(RAND()&lt;$BC32,1,0))</f>
        <v>0</v>
      </c>
      <c r="BE32" s="156">
        <f t="shared" si="148"/>
        <v>0</v>
      </c>
      <c r="BF32" s="156">
        <f t="shared" si="148"/>
        <v>1</v>
      </c>
      <c r="BG32" s="156">
        <f t="shared" si="148"/>
        <v>0</v>
      </c>
      <c r="BH32" s="156">
        <f t="shared" si="148"/>
        <v>0</v>
      </c>
      <c r="BI32" s="156">
        <f t="shared" si="148"/>
        <v>0</v>
      </c>
      <c r="BJ32" s="156">
        <f t="shared" si="148"/>
        <v>0</v>
      </c>
      <c r="BK32" s="156">
        <f t="shared" si="148"/>
        <v>0</v>
      </c>
      <c r="BL32" s="156">
        <f t="shared" si="148"/>
        <v>0</v>
      </c>
      <c r="BM32" s="156">
        <f t="shared" si="148"/>
        <v>0</v>
      </c>
      <c r="BN32" s="156">
        <f t="shared" si="148"/>
        <v>0</v>
      </c>
      <c r="BO32" s="156">
        <f t="shared" si="148"/>
        <v>0</v>
      </c>
      <c r="BP32" s="157">
        <f t="shared" si="131"/>
        <v>1</v>
      </c>
      <c r="BQ32" s="105" t="str">
        <f t="shared" ref="BQ32:BR32" si="149">BS28</f>
        <v>Sonoma Center Panthers</v>
      </c>
      <c r="BR32" s="156" t="str">
        <f t="shared" si="149"/>
        <v>COM</v>
      </c>
      <c r="BS32" s="105" t="str">
        <f t="shared" ref="BS32:BT32" si="150">BS29</f>
        <v>Fontvielle Impact</v>
      </c>
      <c r="BT32" s="156" t="str">
        <f t="shared" si="150"/>
        <v>VLD</v>
      </c>
      <c r="BU32" s="156">
        <f t="shared" si="132"/>
        <v>1</v>
      </c>
      <c r="BV32" s="156" t="str">
        <f t="shared" si="133"/>
        <v>  2-1  </v>
      </c>
    </row>
    <row r="33" ht="9.0" customHeight="1">
      <c r="A33" s="105"/>
      <c r="B33" s="105"/>
      <c r="C33" s="105"/>
      <c r="D33" s="175" t="str">
        <f t="shared" si="125"/>
        <v>Edmonton United           VLD 3–1 Yuba United               COM</v>
      </c>
      <c r="E33" s="184" t="str">
        <f>IFERROR(__xludf.DUMMYFUNCTION("IFERROR(IF(COUNTUNIQUE(O29:O32)=4,"""",""Tie broken by ""&amp;VLOOKUP(INDEX(P28:Y39,1,MATCH(1,P39:Y39,0)),Index!$E$2:$F$13,2,0)),"""")"),"Tie broken by head to head goals scored away from home")</f>
        <v>Tie broken by head to head goals scored away from home</v>
      </c>
      <c r="F33" s="185" t="s">
        <v>1349</v>
      </c>
      <c r="G33" s="185" t="s">
        <v>1350</v>
      </c>
      <c r="H33" s="186"/>
      <c r="I33" s="186"/>
      <c r="J33" s="186"/>
      <c r="K33" s="185" t="s">
        <v>1340</v>
      </c>
      <c r="L33" s="185"/>
      <c r="M33" s="186"/>
      <c r="N33" s="186"/>
      <c r="O33" s="185" t="s">
        <v>81</v>
      </c>
      <c r="P33" s="185"/>
      <c r="Q33" s="186"/>
      <c r="R33" s="186"/>
      <c r="S33" s="185" t="s">
        <v>84</v>
      </c>
      <c r="T33" s="186"/>
      <c r="U33" s="186"/>
      <c r="V33" s="186"/>
      <c r="W33" s="185" t="s">
        <v>87</v>
      </c>
      <c r="X33" s="186"/>
      <c r="Y33" s="186"/>
      <c r="Z33" s="186"/>
      <c r="AA33" s="185" t="s">
        <v>1351</v>
      </c>
      <c r="AB33" s="185"/>
      <c r="AC33" s="185"/>
      <c r="AD33" s="185"/>
      <c r="AE33" s="185" t="s">
        <v>1352</v>
      </c>
      <c r="AF33" s="186"/>
      <c r="AG33" s="186"/>
      <c r="AH33" s="186"/>
      <c r="AI33" s="186"/>
      <c r="AJ33" s="186"/>
      <c r="AK33" s="106">
        <f>AL32</f>
        <v>91.379</v>
      </c>
      <c r="AL33" s="106">
        <f>AK32</f>
        <v>88.287</v>
      </c>
      <c r="AM33" s="106">
        <f t="shared" si="126"/>
        <v>0.1364914623</v>
      </c>
      <c r="AN33" s="156">
        <f t="shared" ref="AN33:AY33" si="151">IF($AM33="","",IF(RAND()&lt;$AM33,1,0))</f>
        <v>0</v>
      </c>
      <c r="AO33" s="156">
        <f t="shared" si="151"/>
        <v>0</v>
      </c>
      <c r="AP33" s="156">
        <f t="shared" si="151"/>
        <v>0</v>
      </c>
      <c r="AQ33" s="156">
        <f t="shared" si="151"/>
        <v>0</v>
      </c>
      <c r="AR33" s="156">
        <f t="shared" si="151"/>
        <v>1</v>
      </c>
      <c r="AS33" s="156">
        <f t="shared" si="151"/>
        <v>0</v>
      </c>
      <c r="AT33" s="156">
        <f t="shared" si="151"/>
        <v>0</v>
      </c>
      <c r="AU33" s="156">
        <f t="shared" si="151"/>
        <v>0</v>
      </c>
      <c r="AV33" s="156">
        <f t="shared" si="151"/>
        <v>0</v>
      </c>
      <c r="AW33" s="156">
        <f t="shared" si="151"/>
        <v>0</v>
      </c>
      <c r="AX33" s="156">
        <f t="shared" si="151"/>
        <v>1</v>
      </c>
      <c r="AY33" s="156">
        <f t="shared" si="151"/>
        <v>1</v>
      </c>
      <c r="AZ33" s="157">
        <f t="shared" si="128"/>
        <v>3</v>
      </c>
      <c r="BA33" s="106">
        <f>BB32</f>
        <v>66.21525</v>
      </c>
      <c r="BB33" s="106">
        <f>BA32</f>
        <v>68.53425</v>
      </c>
      <c r="BC33" s="106">
        <f t="shared" si="129"/>
        <v>0.1301752044</v>
      </c>
      <c r="BD33" s="156">
        <f t="shared" ref="BD33:BO33" si="152">IF($BC33="","",IF(RAND()&lt;$BC33,1,0))</f>
        <v>0</v>
      </c>
      <c r="BE33" s="156">
        <f t="shared" si="152"/>
        <v>1</v>
      </c>
      <c r="BF33" s="156">
        <f t="shared" si="152"/>
        <v>0</v>
      </c>
      <c r="BG33" s="156">
        <f t="shared" si="152"/>
        <v>0</v>
      </c>
      <c r="BH33" s="156">
        <f t="shared" si="152"/>
        <v>0</v>
      </c>
      <c r="BI33" s="156">
        <f t="shared" si="152"/>
        <v>0</v>
      </c>
      <c r="BJ33" s="156">
        <f t="shared" si="152"/>
        <v>0</v>
      </c>
      <c r="BK33" s="156">
        <f t="shared" si="152"/>
        <v>0</v>
      </c>
      <c r="BL33" s="156">
        <f t="shared" si="152"/>
        <v>0</v>
      </c>
      <c r="BM33" s="156">
        <f t="shared" si="152"/>
        <v>0</v>
      </c>
      <c r="BN33" s="156">
        <f t="shared" si="152"/>
        <v>0</v>
      </c>
      <c r="BO33" s="156">
        <f t="shared" si="152"/>
        <v>0</v>
      </c>
      <c r="BP33" s="157">
        <f t="shared" si="131"/>
        <v>1</v>
      </c>
      <c r="BQ33" s="105" t="str">
        <f t="shared" ref="BQ33:BR33" si="153">BQ28</f>
        <v>Edmonton United</v>
      </c>
      <c r="BR33" s="156" t="str">
        <f t="shared" si="153"/>
        <v>VLD</v>
      </c>
      <c r="BS33" s="105" t="str">
        <f t="shared" ref="BS33:BT33" si="154">BQ29</f>
        <v>Yuba United</v>
      </c>
      <c r="BT33" s="156" t="str">
        <f t="shared" si="154"/>
        <v>COM</v>
      </c>
      <c r="BU33" s="156">
        <f t="shared" si="132"/>
        <v>1</v>
      </c>
      <c r="BV33" s="156" t="str">
        <f t="shared" si="133"/>
        <v>  3-1  </v>
      </c>
    </row>
    <row r="34" ht="9.0" customHeight="1">
      <c r="A34" s="105"/>
      <c r="B34" s="105"/>
      <c r="C34" s="105"/>
      <c r="D34" s="175" t="str">
        <f t="shared" si="125"/>
        <v>Fontvielle Impact         VLD 1–1 Sonoma Center Panthers    COM</v>
      </c>
      <c r="E34" s="187"/>
      <c r="G34" s="188" t="str">
        <f t="array" ref="G34:J34">TRANSPOSE(F35:F38)</f>
        <v>Fontvielle Impact</v>
      </c>
      <c r="H34" s="188" t="s">
        <v>286</v>
      </c>
      <c r="I34" s="188" t="s">
        <v>130</v>
      </c>
      <c r="J34" s="188" t="s">
        <v>137</v>
      </c>
      <c r="K34" s="180" t="str">
        <f t="array" ref="K34:N34">TRANSPOSE(F35:F38)</f>
        <v>Fontvielle Impact</v>
      </c>
      <c r="L34" s="180" t="s">
        <v>286</v>
      </c>
      <c r="M34" s="180" t="s">
        <v>130</v>
      </c>
      <c r="N34" s="180" t="s">
        <v>137</v>
      </c>
      <c r="O34" s="180" t="str">
        <f t="array" ref="O34:R34">TRANSPOSE(F35:F38)</f>
        <v>Fontvielle Impact</v>
      </c>
      <c r="P34" s="180" t="s">
        <v>286</v>
      </c>
      <c r="Q34" s="180" t="s">
        <v>130</v>
      </c>
      <c r="R34" s="180" t="s">
        <v>137</v>
      </c>
      <c r="S34" s="188" t="str">
        <f t="array" ref="S34:V34">TRANSPOSE(F35:F38)</f>
        <v>Fontvielle Impact</v>
      </c>
      <c r="T34" s="188" t="s">
        <v>286</v>
      </c>
      <c r="U34" s="188" t="s">
        <v>130</v>
      </c>
      <c r="V34" s="188" t="s">
        <v>137</v>
      </c>
      <c r="W34" s="188" t="str">
        <f t="array" ref="W34:Z34">TRANSPOSE(F35:F38)</f>
        <v>Fontvielle Impact</v>
      </c>
      <c r="X34" s="188" t="s">
        <v>286</v>
      </c>
      <c r="Y34" s="188" t="s">
        <v>130</v>
      </c>
      <c r="Z34" s="188" t="s">
        <v>137</v>
      </c>
      <c r="AA34" s="83" t="str">
        <f t="array" ref="AA34:AD34">TRANSPOSE(F35:F38)</f>
        <v>Fontvielle Impact</v>
      </c>
      <c r="AB34" s="83" t="s">
        <v>286</v>
      </c>
      <c r="AC34" s="83" t="s">
        <v>130</v>
      </c>
      <c r="AD34" s="83" t="s">
        <v>137</v>
      </c>
      <c r="AE34" s="83" t="s">
        <v>69</v>
      </c>
      <c r="AF34" s="83" t="s">
        <v>72</v>
      </c>
      <c r="AG34" s="83" t="s">
        <v>75</v>
      </c>
      <c r="AH34" s="83" t="s">
        <v>78</v>
      </c>
      <c r="AI34" s="83" t="s">
        <v>87</v>
      </c>
      <c r="AJ34" s="83" t="s">
        <v>1353</v>
      </c>
      <c r="AK34" s="106">
        <f>AJ28</f>
        <v>91.379</v>
      </c>
      <c r="AL34" s="106">
        <f>AJ30</f>
        <v>88.287</v>
      </c>
      <c r="AM34" s="106">
        <f t="shared" si="126"/>
        <v>0.1364914623</v>
      </c>
      <c r="AN34" s="156">
        <f t="shared" ref="AN34:AY34" si="155">IF($AM34="","",IF(RAND()&lt;$AM34,1,0))</f>
        <v>0</v>
      </c>
      <c r="AO34" s="156">
        <f t="shared" si="155"/>
        <v>0</v>
      </c>
      <c r="AP34" s="156">
        <f t="shared" si="155"/>
        <v>0</v>
      </c>
      <c r="AQ34" s="156">
        <f t="shared" si="155"/>
        <v>0</v>
      </c>
      <c r="AR34" s="156">
        <f t="shared" si="155"/>
        <v>0</v>
      </c>
      <c r="AS34" s="156">
        <f t="shared" si="155"/>
        <v>0</v>
      </c>
      <c r="AT34" s="156">
        <f t="shared" si="155"/>
        <v>1</v>
      </c>
      <c r="AU34" s="156">
        <f t="shared" si="155"/>
        <v>0</v>
      </c>
      <c r="AV34" s="156">
        <f t="shared" si="155"/>
        <v>0</v>
      </c>
      <c r="AW34" s="156">
        <f t="shared" si="155"/>
        <v>0</v>
      </c>
      <c r="AX34" s="156">
        <f t="shared" si="155"/>
        <v>0</v>
      </c>
      <c r="AY34" s="156">
        <f t="shared" si="155"/>
        <v>0</v>
      </c>
      <c r="AZ34" s="157">
        <f t="shared" si="128"/>
        <v>1</v>
      </c>
      <c r="BA34" s="106">
        <f>AJ31</f>
        <v>66.21525</v>
      </c>
      <c r="BB34" s="106">
        <f>AJ29</f>
        <v>68.53425</v>
      </c>
      <c r="BC34" s="106">
        <f t="shared" si="129"/>
        <v>0.1301752044</v>
      </c>
      <c r="BD34" s="156">
        <f t="shared" ref="BD34:BO34" si="156">IF($BC34="","",IF(RAND()&lt;$BC34,1,0))</f>
        <v>0</v>
      </c>
      <c r="BE34" s="156">
        <f t="shared" si="156"/>
        <v>0</v>
      </c>
      <c r="BF34" s="156">
        <f t="shared" si="156"/>
        <v>0</v>
      </c>
      <c r="BG34" s="156">
        <f t="shared" si="156"/>
        <v>0</v>
      </c>
      <c r="BH34" s="156">
        <f t="shared" si="156"/>
        <v>0</v>
      </c>
      <c r="BI34" s="156">
        <f t="shared" si="156"/>
        <v>0</v>
      </c>
      <c r="BJ34" s="156">
        <f t="shared" si="156"/>
        <v>0</v>
      </c>
      <c r="BK34" s="156">
        <f t="shared" si="156"/>
        <v>0</v>
      </c>
      <c r="BL34" s="156">
        <f t="shared" si="156"/>
        <v>0</v>
      </c>
      <c r="BM34" s="156">
        <f t="shared" si="156"/>
        <v>0</v>
      </c>
      <c r="BN34" s="156">
        <f t="shared" si="156"/>
        <v>0</v>
      </c>
      <c r="BO34" s="156">
        <f t="shared" si="156"/>
        <v>1</v>
      </c>
      <c r="BP34" s="157">
        <f t="shared" si="131"/>
        <v>1</v>
      </c>
      <c r="BQ34" s="105" t="str">
        <f t="shared" ref="BQ34:BR34" si="157">BS29</f>
        <v>Fontvielle Impact</v>
      </c>
      <c r="BR34" s="156" t="str">
        <f t="shared" si="157"/>
        <v>VLD</v>
      </c>
      <c r="BS34" s="105" t="str">
        <f t="shared" ref="BS34:BT34" si="158">BS28</f>
        <v>Sonoma Center Panthers</v>
      </c>
      <c r="BT34" s="156" t="str">
        <f t="shared" si="158"/>
        <v>COM</v>
      </c>
      <c r="BU34" s="156" t="str">
        <f t="shared" si="132"/>
        <v>X</v>
      </c>
      <c r="BV34" s="156" t="str">
        <f t="shared" si="133"/>
        <v>  1-1  </v>
      </c>
    </row>
    <row r="35" ht="9.0" customHeight="1">
      <c r="A35" s="105"/>
      <c r="B35" s="105"/>
      <c r="C35" s="105"/>
      <c r="D35" s="175" t="str">
        <f t="shared" si="125"/>
        <v>Yuba United               COM 1–2 Edmonton United           VLD</v>
      </c>
      <c r="E35" s="176"/>
      <c r="F35" s="155" t="str">
        <f t="shared" ref="F35:F38" si="163">F29</f>
        <v>Fontvielle Impact</v>
      </c>
      <c r="G35" s="181">
        <f>IF(F35=G34,0,IF(VLOOKUP(F35,F29:N32,9,0)=VLOOKUP(G34,F29:N32,9,0),1,0))</f>
        <v>0</v>
      </c>
      <c r="H35" s="181">
        <f>IF(F35=H34,0,IF(VLOOKUP(F35,F29:N32,9,0)=VLOOKUP(H34,F29:N32,9,0),1,0))</f>
        <v>0</v>
      </c>
      <c r="I35" s="181">
        <f>IF(F35=I34,0,IF(VLOOKUP(F35,F29:N32,9,0)=VLOOKUP(I34,F29:N32,9,0),1,0))</f>
        <v>0</v>
      </c>
      <c r="J35" s="181">
        <f>IF(F35=J34,0,IF(VLOOKUP(F35,F29:N32,9,0)=VLOOKUP(J34,F29:N32,9,0),1,0))</f>
        <v>1</v>
      </c>
      <c r="K35" s="177">
        <f t="array" ref="K35">IF(F35=K34,"",IF(INDEX(BQ28:BU39,MATCH(1,(F35=BQ28:BQ39)*(BS28:BS39=K34),0),5)=1,3,IF(INDEX(BQ28:BU39,MATCH(1,(F35=BQ28:BQ39)*(BS28:BS39=K34),0),5)="X",1,0)))*G35</f>
        <v>0</v>
      </c>
      <c r="L35" s="177">
        <f t="array" ref="L35">IF(F35=L34,"",IF(INDEX(BQ28:BU39,MATCH(1,(F35=BQ28:BQ39)*(BS28:BS39=L34),0),5)=1,3,IF(INDEX(BQ28:BU39,MATCH(1,(F35=BQ28:BQ39)*(BS28:BS39=L34),0),5)="X",1,0)))*H35</f>
        <v>0</v>
      </c>
      <c r="M35" s="177">
        <f t="array" ref="M35">IF(F35=M34,"",IF(INDEX(BQ28:BU39,MATCH(1,(F35=BQ28:BQ39)*(BS28:BS39=M34),0),5)=1,3,IF(INDEX(BQ28:BU39,MATCH(1,(F35=BQ28:BQ39)*(BS28:BS39=M34),0),5)="X",1,0)))*I35</f>
        <v>0</v>
      </c>
      <c r="N35" s="177">
        <f t="array" ref="N35">IF(F35=N34,"",IF(INDEX(BQ28:BU39,MATCH(1,(F35=BQ28:BQ39)*(BS28:BS39=N34),0),5)=1,3,IF(INDEX(BQ28:BU39,MATCH(1,(F35=BQ28:BQ39)*(BS28:BS39=N34),0),5)="X",1,0)))*J35</f>
        <v>3</v>
      </c>
      <c r="O35" s="181">
        <f t="array" ref="O35">IF(F35=O34,"",INDEX(AZ28:BS39,MATCH(1,(BQ28:BQ39=F35)*(O34=BS28:BS39),0),1)-INDEX(AZ28:BS39,MATCH(1,(BQ28:BQ39=F35)*(O34=BS28:BS39),0),17))*G35</f>
        <v>0</v>
      </c>
      <c r="P35" s="181">
        <f t="array" ref="P35">IF(F35=P34,"",INDEX(AZ28:BS39,MATCH(1,(BQ28:BQ39=F35)*(P34=BS28:BS39),0),1)-INDEX(AZ28:BS39,MATCH(1,(BQ28:BQ39=F35)*(P34=BS28:BS39),0),17))*H35</f>
        <v>0</v>
      </c>
      <c r="Q35" s="181">
        <f t="array" ref="Q35">IF(F35=Q34,"",INDEX(AZ28:BS39,MATCH(1,(BQ28:BQ39=F35)*(Q34=BS28:BS39),0),1)-INDEX(AZ28:BS39,MATCH(1,(BQ28:BQ39=F35)*(Q34=BS28:BS39),0),17))*I35</f>
        <v>0</v>
      </c>
      <c r="R35" s="181">
        <f t="array" ref="R35">IF(F35=R34,"",INDEX(AZ28:BS39,MATCH(1,(BQ28:BQ39=F35)*(R34=BS28:BS39),0),1)-INDEX(AZ28:BS39,MATCH(1,(BQ28:BQ39=F35)*(R34=BS28:BS39),0),17))*J35</f>
        <v>1</v>
      </c>
      <c r="S35" s="181">
        <f t="array" ref="S35">IF(F35=S34,0,INDEX(AZ28:BU39,MATCH(1,(BQ28:BQ39=F35)*(BS28:BS39=S34),0),1)+INDEX(AZ28:BU39,MATCH(1,(BS28:BS39=F35)*(BQ28:BQ39=S34),0),17))*G35</f>
        <v>0</v>
      </c>
      <c r="T35" s="181">
        <f t="array" ref="T35">IF(F35=T34,0,INDEX(AZ28:BU39,MATCH(1,(BQ28:BQ39=F35)*(BS28:BS39=T34),0),1)+INDEX(AZ28:BU39,MATCH(1,(BS28:BS39=F35)*(BQ28:BQ39=T34),0),17))*H35</f>
        <v>0</v>
      </c>
      <c r="U35" s="181">
        <f t="array" ref="U35">IF(F35=U34,0,INDEX(AZ28:BU39,MATCH(1,(BQ28:BQ39=F35)*(BS28:BS39=U34),0),1)+INDEX(AZ28:BU39,MATCH(1,(BS28:BS39=F35)*(BQ28:BQ39=U34),0),17))*I35</f>
        <v>0</v>
      </c>
      <c r="V35" s="181">
        <f t="array" ref="V35">IF(F35=V34,0,INDEX(AZ28:BU39,MATCH(1,(BQ28:BQ39=F35)*(BS28:BS39=V34),0),1)+INDEX(AZ28:BU39,MATCH(1,(BS28:BS39=F35)*(BQ28:BQ39=V34),0),17))*J35</f>
        <v>2</v>
      </c>
      <c r="W35" s="181">
        <f t="array" ref="W35">IF(F35=W34,0,INDEX(AZ28:BU39,MATCH(1,(BS28:BS39=F35)*(BQ28:BQ39=S34),0),17))*G35</f>
        <v>0</v>
      </c>
      <c r="X35" s="181">
        <f t="array" ref="X35">IF(F35=X34,0,INDEX(AZ28:BU39,MATCH(1,(BS28:BS39=F35)*(BQ28:BQ39=T34),0),17))*H35</f>
        <v>0</v>
      </c>
      <c r="Y35" s="181">
        <f t="array" ref="Y35">IF(F35=Y34,0,INDEX(AZ28:BU39,MATCH(1,(BS28:BS39=F35)*(BQ28:BQ39=U34),0),17))*I35</f>
        <v>0</v>
      </c>
      <c r="Z35" s="181">
        <f t="array" ref="Z35">IF(F35=Z34,0,INDEX(AZ28:BU39,MATCH(1,(BS28:BS39=F35)*(BQ28:BQ39=V34),0),17))*J35</f>
        <v>1</v>
      </c>
      <c r="AA35" s="155">
        <f>IF(F35=AA34,"",COUNTIFS(BS28:BS39,F35,BU28:BU39,2))*G35</f>
        <v>0</v>
      </c>
      <c r="AB35" s="155">
        <f>IF(F35=AB34,"",COUNTIFS(BS28:BS39,G35,BU28:BU39,2))*H35</f>
        <v>0</v>
      </c>
      <c r="AC35" s="155">
        <f>IF(F35=AC34,"",COUNTIFS(BS28:BS39,H35,BU28:BU39,2))*I35</f>
        <v>0</v>
      </c>
      <c r="AD35" s="155">
        <f>IF(F35=AD34,"",COUNTIFS(BS28:BS39,I35,BU28:BU39,2))*J35</f>
        <v>0</v>
      </c>
      <c r="AE35" s="155">
        <f t="shared" ref="AE35:AE38" si="164">SUM(K35:N35)</f>
        <v>3</v>
      </c>
      <c r="AF35" s="155">
        <f>sum(O35:R35)-sum(O35:O38)</f>
        <v>0</v>
      </c>
      <c r="AG35" s="155">
        <f t="shared" ref="AG35:AG38" si="165">sum(S35:V35)</f>
        <v>2</v>
      </c>
      <c r="AH35" s="155">
        <f t="shared" ref="AH35:AH38" si="166">SUM(W35:Z35)</f>
        <v>1</v>
      </c>
      <c r="AI35" s="189">
        <f>SUMIFS(BP28:BP39,BS28:BS39,F35)</f>
        <v>3</v>
      </c>
      <c r="AJ35" s="189">
        <f t="shared" ref="AJ35:AJ38" si="167">sum(AA35:AD35)</f>
        <v>0</v>
      </c>
      <c r="AK35" s="106">
        <f>AL34</f>
        <v>88.287</v>
      </c>
      <c r="AL35" s="106">
        <f>AK34</f>
        <v>91.379</v>
      </c>
      <c r="AM35" s="106">
        <f t="shared" si="126"/>
        <v>0.1301752044</v>
      </c>
      <c r="AN35" s="156">
        <f t="shared" ref="AN35:AY35" si="159">IF($AM35="","",IF(RAND()&lt;$AM35,1,0))</f>
        <v>0</v>
      </c>
      <c r="AO35" s="156">
        <f t="shared" si="159"/>
        <v>0</v>
      </c>
      <c r="AP35" s="156">
        <f t="shared" si="159"/>
        <v>0</v>
      </c>
      <c r="AQ35" s="156">
        <f t="shared" si="159"/>
        <v>0</v>
      </c>
      <c r="AR35" s="156">
        <f t="shared" si="159"/>
        <v>0</v>
      </c>
      <c r="AS35" s="156">
        <f t="shared" si="159"/>
        <v>0</v>
      </c>
      <c r="AT35" s="156">
        <f t="shared" si="159"/>
        <v>1</v>
      </c>
      <c r="AU35" s="156">
        <f t="shared" si="159"/>
        <v>0</v>
      </c>
      <c r="AV35" s="156">
        <f t="shared" si="159"/>
        <v>0</v>
      </c>
      <c r="AW35" s="156">
        <f t="shared" si="159"/>
        <v>0</v>
      </c>
      <c r="AX35" s="156">
        <f t="shared" si="159"/>
        <v>0</v>
      </c>
      <c r="AY35" s="156">
        <f t="shared" si="159"/>
        <v>0</v>
      </c>
      <c r="AZ35" s="157">
        <f t="shared" si="128"/>
        <v>1</v>
      </c>
      <c r="BA35" s="106">
        <f>BB34</f>
        <v>68.53425</v>
      </c>
      <c r="BB35" s="106">
        <f>BA34</f>
        <v>66.21525</v>
      </c>
      <c r="BC35" s="106">
        <f t="shared" si="129"/>
        <v>0.1364914623</v>
      </c>
      <c r="BD35" s="156">
        <f t="shared" ref="BD35:BO35" si="160">IF($BC35="","",IF(RAND()&lt;$BC35,1,0))</f>
        <v>0</v>
      </c>
      <c r="BE35" s="156">
        <f t="shared" si="160"/>
        <v>1</v>
      </c>
      <c r="BF35" s="156">
        <f t="shared" si="160"/>
        <v>0</v>
      </c>
      <c r="BG35" s="156">
        <f t="shared" si="160"/>
        <v>0</v>
      </c>
      <c r="BH35" s="156">
        <f t="shared" si="160"/>
        <v>0</v>
      </c>
      <c r="BI35" s="156">
        <f t="shared" si="160"/>
        <v>0</v>
      </c>
      <c r="BJ35" s="156">
        <f t="shared" si="160"/>
        <v>0</v>
      </c>
      <c r="BK35" s="156">
        <f t="shared" si="160"/>
        <v>0</v>
      </c>
      <c r="BL35" s="156">
        <f t="shared" si="160"/>
        <v>0</v>
      </c>
      <c r="BM35" s="156">
        <f t="shared" si="160"/>
        <v>0</v>
      </c>
      <c r="BN35" s="156">
        <f t="shared" si="160"/>
        <v>1</v>
      </c>
      <c r="BO35" s="156">
        <f t="shared" si="160"/>
        <v>0</v>
      </c>
      <c r="BP35" s="157">
        <f t="shared" si="131"/>
        <v>2</v>
      </c>
      <c r="BQ35" s="105" t="str">
        <f t="shared" ref="BQ35:BR35" si="161">BQ29</f>
        <v>Yuba United</v>
      </c>
      <c r="BR35" s="156" t="str">
        <f t="shared" si="161"/>
        <v>COM</v>
      </c>
      <c r="BS35" s="105" t="str">
        <f t="shared" ref="BS35:BT35" si="162">BQ28</f>
        <v>Edmonton United</v>
      </c>
      <c r="BT35" s="156" t="str">
        <f t="shared" si="162"/>
        <v>VLD</v>
      </c>
      <c r="BU35" s="156">
        <f t="shared" si="132"/>
        <v>2</v>
      </c>
      <c r="BV35" s="156" t="str">
        <f t="shared" si="133"/>
        <v>  1-2  </v>
      </c>
    </row>
    <row r="36" ht="9.0" customHeight="1">
      <c r="A36" s="105"/>
      <c r="B36" s="105"/>
      <c r="C36" s="105"/>
      <c r="D36" s="175" t="str">
        <f t="shared" si="125"/>
        <v>Sonoma Center Panthers    COM 2–1 Edmonton United           VLD</v>
      </c>
      <c r="E36" s="176"/>
      <c r="F36" s="155" t="str">
        <f t="shared" si="163"/>
        <v>Edmonton United</v>
      </c>
      <c r="G36" s="181">
        <f>IF(F36=G34,0,IF(VLOOKUP(F36,F29:N32,9,0)=VLOOKUP(G34,F29:N32,9,0),1,0))</f>
        <v>0</v>
      </c>
      <c r="H36" s="181">
        <f>IF(F36=H34,0,IF(VLOOKUP(F36,F29:N32,9,0)=VLOOKUP(H34,F29:N32,9,0),1,0))</f>
        <v>0</v>
      </c>
      <c r="I36" s="181">
        <f>IF(F36=I34,0,IF(VLOOKUP(F36,F29:N32,9,0)=VLOOKUP(I34,F29:N32,9,0),1,0))</f>
        <v>0</v>
      </c>
      <c r="J36" s="181">
        <f>IF(F36=J34,0,IF(VLOOKUP(F36,F29:N32,9,0)=VLOOKUP(J34,F29:N32,9,0),1,0))</f>
        <v>0</v>
      </c>
      <c r="K36" s="177">
        <f t="array" ref="K36">IF(F36=K34,"",IF(INDEX(BQ28:BU39,MATCH(1,(F36=BQ28:BQ39)*(BS28:BS39=K34),0),5)=1,3,IF(INDEX(BQ28:BU39,MATCH(1,(F36=BQ28:BQ39)*(BS28:BS39=K34),0),5)="X",1,0)))*G36</f>
        <v>0</v>
      </c>
      <c r="L36" s="177">
        <f t="array" ref="L36">IF(F36=L34,"",IF(INDEX(BQ28:BU39,MATCH(1,(F36=BQ28:BQ39)*(BS28:BS39=L34),0),5)=1,3,IF(INDEX(BQ28:BU39,MATCH(1,(F36=BQ28:BQ39)*(BS28:BS39=L34),0),5)="X",1,0)))*H36</f>
        <v>0</v>
      </c>
      <c r="M36" s="177">
        <f t="array" ref="M36">IF(F36=M34,"",IF(INDEX(BQ28:BU39,MATCH(1,(F36=BQ28:BQ39)*(BS28:BS39=M34),0),5)=1,3,IF(INDEX(BQ28:BU39,MATCH(1,(F36=BQ28:BQ39)*(BS28:BS39=M34),0),5)="X",1,0)))*I36</f>
        <v>0</v>
      </c>
      <c r="N36" s="177">
        <f t="array" ref="N36">IF(F36=N34,"",IF(INDEX(BQ28:BU39,MATCH(1,(F36=BQ28:BQ39)*(BS28:BS39=N34),0),5)=1,3,IF(INDEX(BQ28:BU39,MATCH(1,(F36=BQ28:BQ39)*(BS28:BS39=N34),0),5)="X",1,0)))*J36</f>
        <v>0</v>
      </c>
      <c r="O36" s="181">
        <f t="array" ref="O36">IF(F36=O34,"",INDEX(AZ28:BS39,MATCH(1,(BQ28:BQ39=F36)*(O34=BS28:BS39),0),1)-INDEX(AZ28:BS39,MATCH(1,(BQ28:BQ39=F36)*(O34=BS28:BS39),0),17))*G36</f>
        <v>0</v>
      </c>
      <c r="P36" s="181">
        <f t="array" ref="P36">IF(F36=P34,"",INDEX(AZ28:BS39,MATCH(1,(BQ28:BQ39=F36)*(P34=BS28:BS39),0),1)-INDEX(AZ28:BS39,MATCH(1,(BQ28:BQ39=F36)*(P34=BS28:BS39),0),17))*H36</f>
        <v>0</v>
      </c>
      <c r="Q36" s="181">
        <f t="array" ref="Q36">IF(F36=Q34,"",INDEX(AZ28:BS39,MATCH(1,(BQ28:BQ39=F36)*(Q34=BS28:BS39),0),1)-INDEX(AZ28:BS39,MATCH(1,(BQ28:BQ39=F36)*(Q34=BS28:BS39),0),17))*I36</f>
        <v>0</v>
      </c>
      <c r="R36" s="181">
        <f t="array" ref="R36">IF(F36=R34,"",INDEX(AZ28:BS39,MATCH(1,(BQ28:BQ39=F36)*(R34=BS28:BS39),0),1)-INDEX(AZ28:BS39,MATCH(1,(BQ28:BQ39=F36)*(R34=BS28:BS39),0),17))*J36</f>
        <v>0</v>
      </c>
      <c r="S36" s="181">
        <f t="array" ref="S36">IF(F36=S34,0,INDEX(AZ28:BU39,MATCH(1,(BQ28:BQ39=F36)*(BS28:BS39=S34),0),1)+INDEX(AZ28:BU39,MATCH(1,(BS28:BS39=F36)*(BQ28:BQ39=S34),0),17))*G36</f>
        <v>0</v>
      </c>
      <c r="T36" s="181">
        <f t="array" ref="T36">IF(F36=T34,0,INDEX(AZ28:BU39,MATCH(1,(BQ28:BQ39=F36)*(BS28:BS39=T34),0),1)+INDEX(AZ28:BU39,MATCH(1,(BS28:BS39=F36)*(BQ28:BQ39=T34),0),17))*H36</f>
        <v>0</v>
      </c>
      <c r="U36" s="181">
        <f t="array" ref="U36">IF(F36=U34,0,INDEX(AZ28:BU39,MATCH(1,(BQ28:BQ39=F36)*(BS28:BS39=U34),0),1)+INDEX(AZ28:BU39,MATCH(1,(BS28:BS39=F36)*(BQ28:BQ39=U34),0),17))*I36</f>
        <v>0</v>
      </c>
      <c r="V36" s="181">
        <f t="array" ref="V36">IF(F36=V34,0,INDEX(AZ28:BU39,MATCH(1,(BQ28:BQ39=F36)*(BS28:BS39=V34),0),1)+INDEX(AZ28:BU39,MATCH(1,(BS28:BS39=F36)*(BQ28:BQ39=V34),0),17))*J36</f>
        <v>0</v>
      </c>
      <c r="W36" s="181">
        <f t="array" ref="W36">IF(F36=W34,0,INDEX(AZ28:BU39,MATCH(1,(BS28:BS39=F36)*(BQ28:BQ39=S34),0),17))*G36</f>
        <v>0</v>
      </c>
      <c r="X36" s="181">
        <f t="array" ref="X36">IF(F36=X34,0,INDEX(AZ28:BU39,MATCH(1,(BS28:BS39=F36)*(BQ28:BQ39=T34),0),17))*H36</f>
        <v>0</v>
      </c>
      <c r="Y36" s="181">
        <f t="array" ref="Y36">IF(F36=Y34,0,INDEX(AZ28:BU39,MATCH(1,(BS28:BS39=F36)*(BQ28:BQ39=U34),0),17))*I36</f>
        <v>0</v>
      </c>
      <c r="Z36" s="181">
        <f t="array" ref="Z36">IF(F36=Z34,0,INDEX(AZ28:BU39,MATCH(1,(BS28:BS39=F36)*(BQ28:BQ39=V34),0),17))*J36</f>
        <v>0</v>
      </c>
      <c r="AA36" s="155">
        <f>IF(F36=AA34,"",COUNTIFS(BS28:BS39,F36,BU28:BU39,2))*G36</f>
        <v>0</v>
      </c>
      <c r="AB36" s="155">
        <f>IF(F36=AB34,"",COUNTIFS(BS28:BS39,G36,BU28:BU39,2))*H36</f>
        <v>0</v>
      </c>
      <c r="AC36" s="155">
        <f>IF(F36=AC34,"",COUNTIFS(BS28:BS39,H36,BU28:BU39,2))*I36</f>
        <v>0</v>
      </c>
      <c r="AD36" s="155">
        <f>IF(F36=AD34,"",COUNTIFS(BS28:BS39,I36,BU28:BU39,2))*J36</f>
        <v>0</v>
      </c>
      <c r="AE36" s="155">
        <f t="shared" si="164"/>
        <v>0</v>
      </c>
      <c r="AF36" s="155">
        <f>sum(O36:R36)-sum(P35:P38)</f>
        <v>0</v>
      </c>
      <c r="AG36" s="155">
        <f t="shared" si="165"/>
        <v>0</v>
      </c>
      <c r="AH36" s="155">
        <f t="shared" si="166"/>
        <v>0</v>
      </c>
      <c r="AI36" s="189">
        <f>SUMIFS(BP28:BP39,BS28:BS39,F36)</f>
        <v>5</v>
      </c>
      <c r="AJ36" s="189">
        <f t="shared" si="167"/>
        <v>0</v>
      </c>
      <c r="AK36" s="106">
        <f>AJ30</f>
        <v>88.287</v>
      </c>
      <c r="AL36" s="106">
        <f>AJ29</f>
        <v>68.53425</v>
      </c>
      <c r="AM36" s="106">
        <f t="shared" si="126"/>
        <v>0.1542151166</v>
      </c>
      <c r="AN36" s="156">
        <f t="shared" ref="AN36:AY36" si="168">IF($AM36="","",IF(RAND()&lt;$AM36,1,0))</f>
        <v>0</v>
      </c>
      <c r="AO36" s="156">
        <f t="shared" si="168"/>
        <v>0</v>
      </c>
      <c r="AP36" s="156">
        <f t="shared" si="168"/>
        <v>0</v>
      </c>
      <c r="AQ36" s="156">
        <f t="shared" si="168"/>
        <v>0</v>
      </c>
      <c r="AR36" s="156">
        <f t="shared" si="168"/>
        <v>0</v>
      </c>
      <c r="AS36" s="156">
        <f t="shared" si="168"/>
        <v>1</v>
      </c>
      <c r="AT36" s="156">
        <f t="shared" si="168"/>
        <v>0</v>
      </c>
      <c r="AU36" s="156">
        <f t="shared" si="168"/>
        <v>0</v>
      </c>
      <c r="AV36" s="156">
        <f t="shared" si="168"/>
        <v>0</v>
      </c>
      <c r="AW36" s="156">
        <f t="shared" si="168"/>
        <v>0</v>
      </c>
      <c r="AX36" s="156">
        <f t="shared" si="168"/>
        <v>1</v>
      </c>
      <c r="AY36" s="156">
        <f t="shared" si="168"/>
        <v>0</v>
      </c>
      <c r="AZ36" s="157">
        <f t="shared" si="128"/>
        <v>2</v>
      </c>
      <c r="BA36" s="106">
        <f>AJ28</f>
        <v>91.379</v>
      </c>
      <c r="BB36" s="106">
        <f>AJ31</f>
        <v>66.21525</v>
      </c>
      <c r="BC36" s="106">
        <f t="shared" si="129"/>
        <v>0.1590352634</v>
      </c>
      <c r="BD36" s="156">
        <f t="shared" ref="BD36:BO36" si="169">IF($BC36="","",IF(RAND()&lt;$BC36,1,0))</f>
        <v>0</v>
      </c>
      <c r="BE36" s="156">
        <f t="shared" si="169"/>
        <v>0</v>
      </c>
      <c r="BF36" s="156">
        <f t="shared" si="169"/>
        <v>0</v>
      </c>
      <c r="BG36" s="156">
        <f t="shared" si="169"/>
        <v>1</v>
      </c>
      <c r="BH36" s="156">
        <f t="shared" si="169"/>
        <v>0</v>
      </c>
      <c r="BI36" s="156">
        <f t="shared" si="169"/>
        <v>1</v>
      </c>
      <c r="BJ36" s="156">
        <f t="shared" si="169"/>
        <v>0</v>
      </c>
      <c r="BK36" s="156">
        <f t="shared" si="169"/>
        <v>0</v>
      </c>
      <c r="BL36" s="156">
        <f t="shared" si="169"/>
        <v>0</v>
      </c>
      <c r="BM36" s="156">
        <f t="shared" si="169"/>
        <v>0</v>
      </c>
      <c r="BN36" s="156">
        <f t="shared" si="169"/>
        <v>0</v>
      </c>
      <c r="BO36" s="156">
        <f t="shared" si="169"/>
        <v>0</v>
      </c>
      <c r="BP36" s="157">
        <f t="shared" si="131"/>
        <v>2</v>
      </c>
      <c r="BQ36" s="105" t="str">
        <f t="shared" ref="BQ36:BR36" si="170">BS28</f>
        <v>Sonoma Center Panthers</v>
      </c>
      <c r="BR36" s="156" t="str">
        <f t="shared" si="170"/>
        <v>COM</v>
      </c>
      <c r="BS36" s="105" t="str">
        <f t="shared" ref="BS36:BT36" si="171">BQ28</f>
        <v>Edmonton United</v>
      </c>
      <c r="BT36" s="156" t="str">
        <f t="shared" si="171"/>
        <v>VLD</v>
      </c>
      <c r="BU36" s="156" t="str">
        <f t="shared" si="132"/>
        <v>X</v>
      </c>
      <c r="BV36" s="156" t="str">
        <f t="shared" si="133"/>
        <v>  2-2  </v>
      </c>
    </row>
    <row r="37" ht="9.0" customHeight="1">
      <c r="A37" s="105"/>
      <c r="B37" s="105"/>
      <c r="C37" s="105"/>
      <c r="D37" s="175" t="str">
        <f t="shared" si="125"/>
        <v>Fontvielle Impact         VLD 1–2 Yuba United               COM</v>
      </c>
      <c r="E37" s="176"/>
      <c r="F37" s="155" t="str">
        <f t="shared" si="163"/>
        <v>Sonoma Center Panthers</v>
      </c>
      <c r="G37" s="181">
        <f>IF(F37=G34,0,IF(VLOOKUP(F37,F29:N32,9,0)=VLOOKUP(G34,F29:N32,9,0),1,0))</f>
        <v>0</v>
      </c>
      <c r="H37" s="181">
        <f>IF(F37=H34,0,IF(VLOOKUP(F37,F29:N32,9,0)=VLOOKUP(H34,F29:N32,9,0),1,0))</f>
        <v>0</v>
      </c>
      <c r="I37" s="181">
        <f>IF(F37=I34,0,IF(VLOOKUP(F37,F29:N32,9,0)=VLOOKUP(I34,F29:N32,9,0),1,0))</f>
        <v>0</v>
      </c>
      <c r="J37" s="181">
        <f>IF(F37=J34,0,IF(VLOOKUP(F37,F29:N32,9,0)=VLOOKUP(J34,F29:N32,9,0),1,0))</f>
        <v>0</v>
      </c>
      <c r="K37" s="177">
        <f t="array" ref="K37">IF(F37=K34,"",IF(INDEX(BQ28:BU39,MATCH(1,(F37=BQ28:BQ39)*(BS28:BS39=K34),0),5)=1,3,IF(INDEX(BQ28:BU39,MATCH(1,(F37=BQ28:BQ39)*(BS28:BS39=K34),0),5)="X",1,0)))*G37</f>
        <v>0</v>
      </c>
      <c r="L37" s="177">
        <f t="array" ref="L37">IF(F37=L34,"",IF(INDEX(BQ28:BU39,MATCH(1,(F37=BQ28:BQ39)*(BS28:BS39=L34),0),5)=1,3,IF(INDEX(BQ28:BU39,MATCH(1,(F37=BQ28:BQ39)*(BS28:BS39=L34),0),5)="X",1,0)))*H37</f>
        <v>0</v>
      </c>
      <c r="M37" s="177">
        <f t="array" ref="M37">IF(F37=M34,"",IF(INDEX(BQ28:BU39,MATCH(1,(F37=BQ28:BQ39)*(BS28:BS39=M34),0),5)=1,3,IF(INDEX(BQ28:BU39,MATCH(1,(F37=BQ28:BQ39)*(BS28:BS39=M34),0),5)="X",1,0)))*I37</f>
        <v>0</v>
      </c>
      <c r="N37" s="177">
        <f t="array" ref="N37">IF(F37=N34,"",IF(INDEX(BQ28:BU39,MATCH(1,(F37=BQ28:BQ39)*(BS28:BS39=N34),0),5)=1,3,IF(INDEX(BQ28:BU39,MATCH(1,(F37=BQ28:BQ39)*(BS28:BS39=N34),0),5)="X",1,0)))*J37</f>
        <v>0</v>
      </c>
      <c r="O37" s="181">
        <f t="array" ref="O37">IF(F37=O34,"",INDEX(AZ28:BS39,MATCH(1,(BQ28:BQ39=F37)*(O34=BS28:BS39),0),1)-INDEX(AZ28:BS39,MATCH(1,(BQ28:BQ39=F37)*(O34=BS28:BS39),0),17))*G37</f>
        <v>0</v>
      </c>
      <c r="P37" s="181">
        <f t="array" ref="P37">IF(F37=P34,"",INDEX(AZ28:BS39,MATCH(1,(BQ28:BQ39=F37)*(P34=BS28:BS39),0),1)-INDEX(AZ28:BS39,MATCH(1,(BQ28:BQ39=F37)*(P34=BS28:BS39),0),17))*H37</f>
        <v>0</v>
      </c>
      <c r="Q37" s="181">
        <f t="array" ref="Q37">IF(F37=Q34,"",INDEX(AZ28:BS39,MATCH(1,(BQ28:BQ39=F37)*(Q34=BS28:BS39),0),1)-INDEX(AZ28:BS39,MATCH(1,(BQ28:BQ39=F37)*(Q34=BS28:BS39),0),17))*I37</f>
        <v>0</v>
      </c>
      <c r="R37" s="181">
        <f t="array" ref="R37">IF(F37=R34,"",INDEX(AZ28:BS39,MATCH(1,(BQ28:BQ39=F37)*(R34=BS28:BS39),0),1)-INDEX(AZ28:BS39,MATCH(1,(BQ28:BQ39=F37)*(R34=BS28:BS39),0),17))*J37</f>
        <v>0</v>
      </c>
      <c r="S37" s="181">
        <f t="array" ref="S37">IF(F37=S34,0,INDEX(AZ28:BU39,MATCH(1,(BQ28:BQ39=F37)*(BS28:BS39=S34),0),1)+INDEX(AZ28:BU39,MATCH(1,(BS28:BS39=F37)*(BQ28:BQ39=S34),0),17))*G37</f>
        <v>0</v>
      </c>
      <c r="T37" s="181">
        <f t="array" ref="T37">IF(F37=T34,0,INDEX(AZ28:BU39,MATCH(1,(BQ28:BQ39=F37)*(BS28:BS39=T34),0),1)+INDEX(AZ28:BU39,MATCH(1,(BS28:BS39=F37)*(BQ28:BQ39=T34),0),17))*H37</f>
        <v>0</v>
      </c>
      <c r="U37" s="181">
        <f t="array" ref="U37">IF(F37=U34,0,INDEX(AZ28:BU39,MATCH(1,(BQ28:BQ39=F37)*(BS28:BS39=U34),0),1)+INDEX(AZ28:BU39,MATCH(1,(BS28:BS39=F37)*(BQ28:BQ39=U34),0),17))*I37</f>
        <v>0</v>
      </c>
      <c r="V37" s="181">
        <f t="array" ref="V37">IF(F37=V34,0,INDEX(AZ28:BU39,MATCH(1,(BQ28:BQ39=F37)*(BS28:BS39=V34),0),1)+INDEX(AZ28:BU39,MATCH(1,(BS28:BS39=F37)*(BQ28:BQ39=V34),0),17))*J37</f>
        <v>0</v>
      </c>
      <c r="W37" s="181">
        <f t="array" ref="W37">IF(F37=W34,0,INDEX(AZ28:BU39,MATCH(1,(BS28:BS39=F37)*(BQ28:BQ39=S34),0),17))*G37</f>
        <v>0</v>
      </c>
      <c r="X37" s="181">
        <f t="array" ref="X37">IF(F37=X34,0,INDEX(AZ28:BU39,MATCH(1,(BS28:BS39=F37)*(BQ28:BQ39=T34),0),17))*H37</f>
        <v>0</v>
      </c>
      <c r="Y37" s="181">
        <f t="array" ref="Y37">IF(F37=Y34,0,INDEX(AZ28:BU39,MATCH(1,(BS28:BS39=F37)*(BQ28:BQ39=U34),0),17))*I37</f>
        <v>0</v>
      </c>
      <c r="Z37" s="181">
        <f t="array" ref="Z37">IF(F37=Z34,0,INDEX(AZ28:BU39,MATCH(1,(BS28:BS39=F37)*(BQ28:BQ39=V34),0),17))*J37</f>
        <v>0</v>
      </c>
      <c r="AA37" s="155">
        <f>IF(F37=AA34,"",COUNTIFS(BS28:BS39,F37,BU28:BU39,2))*G37</f>
        <v>0</v>
      </c>
      <c r="AB37" s="155">
        <f>IF(F37=AB34,"",COUNTIFS(BS28:BS39,G37,BU28:BU39,2))*H37</f>
        <v>0</v>
      </c>
      <c r="AC37" s="155">
        <f>IF(F37=AC34,"",COUNTIFS(BS28:BS39,H37,BU28:BU39,2))*I37</f>
        <v>0</v>
      </c>
      <c r="AD37" s="155">
        <f>IF(F37=AD34,"",COUNTIFS(BS28:BS39,I37,BU28:BU39,2))*J37</f>
        <v>0</v>
      </c>
      <c r="AE37" s="155">
        <f t="shared" si="164"/>
        <v>0</v>
      </c>
      <c r="AF37" s="155">
        <f>sum(O37:R37)-sum(Q35:Q38)</f>
        <v>0</v>
      </c>
      <c r="AG37" s="155">
        <f t="shared" si="165"/>
        <v>0</v>
      </c>
      <c r="AH37" s="155">
        <f t="shared" si="166"/>
        <v>0</v>
      </c>
      <c r="AI37" s="189">
        <f>SUMIFS(BP28:BP39,BS28:BS39,F37)</f>
        <v>2</v>
      </c>
      <c r="AJ37" s="189">
        <f t="shared" si="167"/>
        <v>0</v>
      </c>
      <c r="AK37" s="106">
        <f>AL36</f>
        <v>68.53425</v>
      </c>
      <c r="AL37" s="106">
        <f>AK36</f>
        <v>88.287</v>
      </c>
      <c r="AM37" s="106">
        <f t="shared" si="126"/>
        <v>0.1124515501</v>
      </c>
      <c r="AN37" s="156">
        <f t="shared" ref="AN37:AY37" si="172">IF($AM37="","",IF(RAND()&lt;$AM37,1,0))</f>
        <v>0</v>
      </c>
      <c r="AO37" s="156">
        <f t="shared" si="172"/>
        <v>0</v>
      </c>
      <c r="AP37" s="156">
        <f t="shared" si="172"/>
        <v>0</v>
      </c>
      <c r="AQ37" s="156">
        <f t="shared" si="172"/>
        <v>0</v>
      </c>
      <c r="AR37" s="156">
        <f t="shared" si="172"/>
        <v>0</v>
      </c>
      <c r="AS37" s="156">
        <f t="shared" si="172"/>
        <v>0</v>
      </c>
      <c r="AT37" s="156">
        <f t="shared" si="172"/>
        <v>0</v>
      </c>
      <c r="AU37" s="156">
        <f t="shared" si="172"/>
        <v>0</v>
      </c>
      <c r="AV37" s="156">
        <f t="shared" si="172"/>
        <v>0</v>
      </c>
      <c r="AW37" s="156">
        <f t="shared" si="172"/>
        <v>0</v>
      </c>
      <c r="AX37" s="156">
        <f t="shared" si="172"/>
        <v>1</v>
      </c>
      <c r="AY37" s="156">
        <f t="shared" si="172"/>
        <v>0</v>
      </c>
      <c r="AZ37" s="157">
        <f t="shared" si="128"/>
        <v>1</v>
      </c>
      <c r="BA37" s="106">
        <f>BB36</f>
        <v>66.21525</v>
      </c>
      <c r="BB37" s="106">
        <f>BA36</f>
        <v>91.379</v>
      </c>
      <c r="BC37" s="106">
        <f t="shared" si="129"/>
        <v>0.1076314033</v>
      </c>
      <c r="BD37" s="156">
        <f t="shared" ref="BD37:BO37" si="173">IF($BC37="","",IF(RAND()&lt;$BC37,1,0))</f>
        <v>0</v>
      </c>
      <c r="BE37" s="156">
        <f t="shared" si="173"/>
        <v>0</v>
      </c>
      <c r="BF37" s="156">
        <f t="shared" si="173"/>
        <v>0</v>
      </c>
      <c r="BG37" s="156">
        <f t="shared" si="173"/>
        <v>0</v>
      </c>
      <c r="BH37" s="156">
        <f t="shared" si="173"/>
        <v>0</v>
      </c>
      <c r="BI37" s="156">
        <f t="shared" si="173"/>
        <v>0</v>
      </c>
      <c r="BJ37" s="156">
        <f t="shared" si="173"/>
        <v>0</v>
      </c>
      <c r="BK37" s="156">
        <f t="shared" si="173"/>
        <v>0</v>
      </c>
      <c r="BL37" s="156">
        <f t="shared" si="173"/>
        <v>0</v>
      </c>
      <c r="BM37" s="156">
        <f t="shared" si="173"/>
        <v>0</v>
      </c>
      <c r="BN37" s="156">
        <f t="shared" si="173"/>
        <v>0</v>
      </c>
      <c r="BO37" s="156">
        <f t="shared" si="173"/>
        <v>0</v>
      </c>
      <c r="BP37" s="157">
        <f t="shared" si="131"/>
        <v>0</v>
      </c>
      <c r="BQ37" s="105" t="str">
        <f t="shared" ref="BQ37:BR37" si="174">BS29</f>
        <v>Fontvielle Impact</v>
      </c>
      <c r="BR37" s="156" t="str">
        <f t="shared" si="174"/>
        <v>VLD</v>
      </c>
      <c r="BS37" s="105" t="str">
        <f t="shared" ref="BS37:BT37" si="175">BQ29</f>
        <v>Yuba United</v>
      </c>
      <c r="BT37" s="156" t="str">
        <f t="shared" si="175"/>
        <v>COM</v>
      </c>
      <c r="BU37" s="156">
        <f t="shared" si="132"/>
        <v>1</v>
      </c>
      <c r="BV37" s="156" t="str">
        <f t="shared" si="133"/>
        <v>  1-0  </v>
      </c>
    </row>
    <row r="38" ht="9.0" customHeight="1">
      <c r="A38" s="105"/>
      <c r="B38" s="105"/>
      <c r="C38" s="105"/>
      <c r="D38" s="175" t="str">
        <f t="shared" si="125"/>
        <v>Edmonton United           VLD 2–4 Fontvielle Impact         VLD</v>
      </c>
      <c r="E38" s="176"/>
      <c r="F38" s="155" t="str">
        <f t="shared" si="163"/>
        <v>Yuba United</v>
      </c>
      <c r="G38" s="181">
        <f>IF(F38=G34,0,IF(VLOOKUP(F38,F29:N32,9,0)=VLOOKUP(G34,F29:N32,9,0),1,0))</f>
        <v>1</v>
      </c>
      <c r="H38" s="181">
        <f>IF(F38=H34,0,IF(VLOOKUP(F38,F29:N32,9,0)=VLOOKUP(H34,F29:N32,9,0),1,0))</f>
        <v>0</v>
      </c>
      <c r="I38" s="181">
        <f>IF(F38=I34,0,IF(VLOOKUP(F38,F29:N32,9,0)=VLOOKUP(I34,F29:N32,9,0),1,0))</f>
        <v>0</v>
      </c>
      <c r="J38" s="181">
        <f>IF(F38=J34,0,IF(VLOOKUP(F38,F29:N32,9,0)=VLOOKUP(J34,F29:N32,9,0),1,0))</f>
        <v>0</v>
      </c>
      <c r="K38" s="177">
        <f t="array" ref="K38">IF(F38=K34,"",IF(INDEX(BQ28:BU39,MATCH(1,(F38=BQ28:BQ39)*(BS28:BS39=K34),0),5)=1,3,IF(INDEX(BQ28:BU39,MATCH(1,(F38=BQ28:BQ39)*(BS28:BS39=K34),0),5)="X",1,0)))*G38</f>
        <v>3</v>
      </c>
      <c r="L38" s="177">
        <f t="array" ref="L38">IF(F38=L34,"",IF(INDEX(BQ28:BU39,MATCH(1,(F38=BQ28:BQ39)*(BS28:BS39=L34),0),5)=1,3,IF(INDEX(BQ28:BU39,MATCH(1,(F38=BQ28:BQ39)*(BS28:BS39=L34),0),5)="X",1,0)))*H38</f>
        <v>0</v>
      </c>
      <c r="M38" s="177">
        <f t="array" ref="M38">IF(F38=M34,"",IF(INDEX(BQ28:BU39,MATCH(1,(F38=BQ28:BQ39)*(BS28:BS39=M34),0),5)=1,3,IF(INDEX(BQ28:BU39,MATCH(1,(F38=BQ28:BQ39)*(BS28:BS39=M34),0),5)="X",1,0)))*I38</f>
        <v>0</v>
      </c>
      <c r="N38" s="177">
        <f t="array" ref="N38">IF(F38=N34,"",IF(INDEX(BQ28:BU39,MATCH(1,(F38=BQ28:BQ39)*(BS28:BS39=N34),0),5)=1,3,IF(INDEX(BQ28:BU39,MATCH(1,(F38=BQ28:BQ39)*(BS28:BS39=N34),0),5)="X",1,0)))*J38</f>
        <v>0</v>
      </c>
      <c r="O38" s="181">
        <f t="array" ref="O38">IF(F38=O34,"",INDEX(AZ28:BS39,MATCH(1,(BQ28:BQ39=F38)*(O34=BS28:BS39),0),1)-INDEX(AZ28:BS39,MATCH(1,(BQ28:BQ39=F38)*(O34=BS28:BS39),0),17))*G38</f>
        <v>1</v>
      </c>
      <c r="P38" s="181">
        <f t="array" ref="P38">IF(F38=P34,"",INDEX(AZ28:BS39,MATCH(1,(BQ28:BQ39=F38)*(P34=BS28:BS39),0),1)-INDEX(AZ28:BS39,MATCH(1,(BQ28:BQ39=F38)*(P34=BS28:BS39),0),17))*H38</f>
        <v>0</v>
      </c>
      <c r="Q38" s="181">
        <f t="array" ref="Q38">IF(F38=Q34,"",INDEX(AZ28:BS39,MATCH(1,(BQ28:BQ39=F38)*(Q34=BS28:BS39),0),1)-INDEX(AZ28:BS39,MATCH(1,(BQ28:BQ39=F38)*(Q34=BS28:BS39),0),17))*I38</f>
        <v>0</v>
      </c>
      <c r="R38" s="181">
        <f t="array" ref="R38">IF(F38=R34,"",INDEX(AZ28:BS39,MATCH(1,(BQ28:BQ39=F38)*(R34=BS28:BS39),0),1)-INDEX(AZ28:BS39,MATCH(1,(BQ28:BQ39=F38)*(R34=BS28:BS39),0),17))*J38</f>
        <v>0</v>
      </c>
      <c r="S38" s="181">
        <f t="array" ref="S38">IF(F38=S34,0,INDEX(AZ28:BU39,MATCH(1,(BQ28:BQ39=F38)*(BS28:BS39=S34),0),1)+INDEX(AZ28:BU39,MATCH(1,(BS28:BS39=F38)*(BQ28:BQ39=S34),0),17))*G38</f>
        <v>2</v>
      </c>
      <c r="T38" s="181">
        <f t="array" ref="T38">IF(F38=T34,0,INDEX(AZ28:BU39,MATCH(1,(BQ28:BQ39=F38)*(BS28:BS39=T34),0),1)+INDEX(AZ28:BU39,MATCH(1,(BS28:BS39=F38)*(BQ28:BQ39=T34),0),17))*H38</f>
        <v>0</v>
      </c>
      <c r="U38" s="181">
        <f t="array" ref="U38">IF(F38=U34,0,INDEX(AZ28:BU39,MATCH(1,(BQ28:BQ39=F38)*(BS28:BS39=U34),0),1)+INDEX(AZ28:BU39,MATCH(1,(BS28:BS39=F38)*(BQ28:BQ39=U34),0),17))*I38</f>
        <v>0</v>
      </c>
      <c r="V38" s="181">
        <f t="array" ref="V38">IF(F38=V34,0,INDEX(AZ28:BU39,MATCH(1,(BQ28:BQ39=F38)*(BS28:BS39=V34),0),1)+INDEX(AZ28:BU39,MATCH(1,(BS28:BS39=F38)*(BQ28:BQ39=V34),0),17))*J38</f>
        <v>0</v>
      </c>
      <c r="W38" s="181">
        <f t="array" ref="W38">IF(F38=W34,0,INDEX(AZ28:BU39,MATCH(1,(BS28:BS39=F38)*(BQ28:BQ39=S34),0),17))*G38</f>
        <v>0</v>
      </c>
      <c r="X38" s="181">
        <f t="array" ref="X38">IF(F38=X34,0,INDEX(AZ28:BU39,MATCH(1,(BS28:BS39=F38)*(BQ28:BQ39=T34),0),17))*H38</f>
        <v>0</v>
      </c>
      <c r="Y38" s="181">
        <f t="array" ref="Y38">IF(F38=Y34,0,INDEX(AZ28:BU39,MATCH(1,(BS28:BS39=F38)*(BQ28:BQ39=U34),0),17))*I38</f>
        <v>0</v>
      </c>
      <c r="Z38" s="181">
        <f t="array" ref="Z38">IF(F38=Z34,0,INDEX(AZ28:BU39,MATCH(1,(BS28:BS39=F38)*(BQ28:BQ39=V34),0),17))*J38</f>
        <v>0</v>
      </c>
      <c r="AA38" s="155">
        <f>IF(F38=AA34,"",COUNTIFS(BS28:BS39,F38,BU28:BU39,2))*G38</f>
        <v>0</v>
      </c>
      <c r="AB38" s="155">
        <f>IF(F38=AB34,"",COUNTIFS(BS28:BS39,G38,BU28:BU39,2))*H38</f>
        <v>0</v>
      </c>
      <c r="AC38" s="155">
        <f>IF(F38=AC34,"",COUNTIFS(BS28:BS39,H38,BU28:BU39,2))*I38</f>
        <v>0</v>
      </c>
      <c r="AD38" s="155">
        <f>IF(F38=AD34,"",COUNTIFS(BS28:BS39,I38,BU28:BU39,2))*J38</f>
        <v>0</v>
      </c>
      <c r="AE38" s="155">
        <f t="shared" si="164"/>
        <v>3</v>
      </c>
      <c r="AF38" s="155">
        <f>sum(O38:R38)-sum(R35:R38)</f>
        <v>0</v>
      </c>
      <c r="AG38" s="155">
        <f t="shared" si="165"/>
        <v>2</v>
      </c>
      <c r="AH38" s="155">
        <f t="shared" si="166"/>
        <v>0</v>
      </c>
      <c r="AI38" s="189">
        <f>SUMIFS(BP28:BP39,BS28:BS39,F38)</f>
        <v>3</v>
      </c>
      <c r="AJ38" s="189">
        <f t="shared" si="167"/>
        <v>0</v>
      </c>
      <c r="AK38" s="106">
        <f>AJ29</f>
        <v>68.53425</v>
      </c>
      <c r="AL38" s="106">
        <f>AJ28</f>
        <v>91.379</v>
      </c>
      <c r="AM38" s="106">
        <f t="shared" si="126"/>
        <v>0.11</v>
      </c>
      <c r="AN38" s="156">
        <f t="shared" ref="AN38:AY38" si="176">IF($AM38="","",IF(RAND()&lt;$AM38,1,0))</f>
        <v>1</v>
      </c>
      <c r="AO38" s="156">
        <f t="shared" si="176"/>
        <v>0</v>
      </c>
      <c r="AP38" s="156">
        <f t="shared" si="176"/>
        <v>1</v>
      </c>
      <c r="AQ38" s="156">
        <f t="shared" si="176"/>
        <v>0</v>
      </c>
      <c r="AR38" s="156">
        <f t="shared" si="176"/>
        <v>0</v>
      </c>
      <c r="AS38" s="156">
        <f t="shared" si="176"/>
        <v>0</v>
      </c>
      <c r="AT38" s="156">
        <f t="shared" si="176"/>
        <v>0</v>
      </c>
      <c r="AU38" s="156">
        <f t="shared" si="176"/>
        <v>0</v>
      </c>
      <c r="AV38" s="156">
        <f t="shared" si="176"/>
        <v>0</v>
      </c>
      <c r="AW38" s="156">
        <f t="shared" si="176"/>
        <v>0</v>
      </c>
      <c r="AX38" s="156">
        <f t="shared" si="176"/>
        <v>0</v>
      </c>
      <c r="AY38" s="156">
        <f t="shared" si="176"/>
        <v>0</v>
      </c>
      <c r="AZ38" s="157">
        <f t="shared" si="128"/>
        <v>2</v>
      </c>
      <c r="BA38" s="106">
        <f>AJ31</f>
        <v>66.21525</v>
      </c>
      <c r="BB38" s="106">
        <f>AJ30</f>
        <v>88.287</v>
      </c>
      <c r="BC38" s="106">
        <f t="shared" si="129"/>
        <v>0.11</v>
      </c>
      <c r="BD38" s="156">
        <f t="shared" ref="BD38:BO38" si="177">IF($BC38="","",IF(RAND()&lt;$BC38,1,0))</f>
        <v>0</v>
      </c>
      <c r="BE38" s="156">
        <f t="shared" si="177"/>
        <v>0</v>
      </c>
      <c r="BF38" s="156">
        <f t="shared" si="177"/>
        <v>0</v>
      </c>
      <c r="BG38" s="156">
        <f t="shared" si="177"/>
        <v>0</v>
      </c>
      <c r="BH38" s="156">
        <f t="shared" si="177"/>
        <v>1</v>
      </c>
      <c r="BI38" s="156">
        <f t="shared" si="177"/>
        <v>0</v>
      </c>
      <c r="BJ38" s="156">
        <f t="shared" si="177"/>
        <v>0</v>
      </c>
      <c r="BK38" s="156">
        <f t="shared" si="177"/>
        <v>0</v>
      </c>
      <c r="BL38" s="156">
        <f t="shared" si="177"/>
        <v>0</v>
      </c>
      <c r="BM38" s="156">
        <f t="shared" si="177"/>
        <v>0</v>
      </c>
      <c r="BN38" s="156">
        <f t="shared" si="177"/>
        <v>0</v>
      </c>
      <c r="BO38" s="156">
        <f t="shared" si="177"/>
        <v>0</v>
      </c>
      <c r="BP38" s="157">
        <f t="shared" si="131"/>
        <v>1</v>
      </c>
      <c r="BQ38" s="105" t="str">
        <f t="shared" ref="BQ38:BR38" si="178">BQ28</f>
        <v>Edmonton United</v>
      </c>
      <c r="BR38" s="156" t="str">
        <f t="shared" si="178"/>
        <v>VLD</v>
      </c>
      <c r="BS38" s="105" t="str">
        <f t="shared" ref="BS38:BT38" si="179">BS29</f>
        <v>Fontvielle Impact</v>
      </c>
      <c r="BT38" s="156" t="str">
        <f t="shared" si="179"/>
        <v>VLD</v>
      </c>
      <c r="BU38" s="156">
        <f t="shared" si="132"/>
        <v>1</v>
      </c>
      <c r="BV38" s="156" t="str">
        <f t="shared" si="133"/>
        <v>  2-1  </v>
      </c>
    </row>
    <row r="39" ht="9.0" customHeight="1">
      <c r="A39" s="105"/>
      <c r="B39" s="105"/>
      <c r="C39" s="105"/>
      <c r="D39" s="191" t="str">
        <f t="shared" si="125"/>
        <v>Yuba United               COM 4–Score Sonoma Center Panthers    COM</v>
      </c>
      <c r="E39" s="176"/>
      <c r="F39" s="155"/>
      <c r="G39" s="155"/>
      <c r="H39" s="155"/>
      <c r="I39" s="155"/>
      <c r="J39" s="155"/>
      <c r="K39" s="155"/>
      <c r="L39" s="155"/>
      <c r="M39" s="155"/>
      <c r="N39" s="155"/>
      <c r="O39" s="83" t="s">
        <v>1354</v>
      </c>
      <c r="P39" s="190">
        <f>IFERROR(__xludf.DUMMYFUNCTION("if(Q39=0,if(COUNTUNIQUE(P29:P32)&gt;1,1,0),0)"),0.0)</f>
        <v>0</v>
      </c>
      <c r="Q39" s="190" t="b">
        <f>IFERROR(__xludf.DUMMYFUNCTION("if(R39=0,if(COUNTUNIQUE(Q29:Q32)&gt;1,1,0))"),FALSE)</f>
        <v>0</v>
      </c>
      <c r="R39" s="190" t="b">
        <f>IFERROR(__xludf.DUMMYFUNCTION("if(S39=0,if(COUNTUNIQUE(R29:R32)&gt;1,1,0))"),FALSE)</f>
        <v>0</v>
      </c>
      <c r="S39" s="190">
        <f>IFERROR(__xludf.DUMMYFUNCTION("if(T39=0,if(COUNTUNIQUE(S29:S32)&gt;1,1,0))"),1.0)</f>
        <v>1</v>
      </c>
      <c r="T39" s="190">
        <f>IFERROR(__xludf.DUMMYFUNCTION("if(U39=0,if(COUNTUNIQUE(T29:T32)&gt;1,1,0))"),0.0)</f>
        <v>0</v>
      </c>
      <c r="U39" s="190">
        <f>IFERROR(__xludf.DUMMYFUNCTION("if(V39=0,if(COUNTUNIQUE(U29:U32)&gt;1,1,0))"),0.0)</f>
        <v>0</v>
      </c>
      <c r="V39" s="190">
        <f>IFERROR(__xludf.DUMMYFUNCTION("if(W39=0,if(COUNTUNIQUE(V29:V32)&gt;1,1,0))"),0.0)</f>
        <v>0</v>
      </c>
      <c r="W39" s="190">
        <f>IFERROR(__xludf.DUMMYFUNCTION("if(X39=0,if(COUNTUNIQUE(W29:W32)&gt;1,1,0))"),0.0)</f>
        <v>0</v>
      </c>
      <c r="X39" s="190">
        <f>IFERROR(__xludf.DUMMYFUNCTION("if(Y39=0,if(COUNTUNIQUE(X29:X32)&gt;1,1,0))"),0.0)</f>
        <v>0</v>
      </c>
      <c r="Y39" s="190">
        <f>IFERROR(__xludf.DUMMYFUNCTION("IF(COUNTUNIQUE(Y29:Y32)&gt;1,1,0)"),0.0)</f>
        <v>0</v>
      </c>
      <c r="Z39" s="155"/>
      <c r="AA39" s="155"/>
      <c r="AB39" s="155"/>
      <c r="AC39" s="155"/>
      <c r="AD39" s="155"/>
      <c r="AE39" s="155"/>
      <c r="AF39" s="155"/>
      <c r="AG39" s="155"/>
      <c r="AH39" s="155"/>
      <c r="AI39" s="155"/>
      <c r="AJ39" s="155"/>
      <c r="AK39" s="106">
        <f>AL38</f>
        <v>91.379</v>
      </c>
      <c r="AL39" s="106">
        <f>AK38</f>
        <v>68.53425</v>
      </c>
      <c r="AM39" s="106">
        <f t="shared" si="126"/>
        <v>0.1566666667</v>
      </c>
      <c r="AN39" s="156">
        <f t="shared" ref="AN39:AY39" si="180">IF($AM39="","",IF(RAND()&lt;$AM39,1,0))</f>
        <v>0</v>
      </c>
      <c r="AO39" s="156">
        <f t="shared" si="180"/>
        <v>1</v>
      </c>
      <c r="AP39" s="156">
        <f t="shared" si="180"/>
        <v>1</v>
      </c>
      <c r="AQ39" s="156">
        <f t="shared" si="180"/>
        <v>1</v>
      </c>
      <c r="AR39" s="156">
        <f t="shared" si="180"/>
        <v>0</v>
      </c>
      <c r="AS39" s="156">
        <f t="shared" si="180"/>
        <v>0</v>
      </c>
      <c r="AT39" s="156">
        <f t="shared" si="180"/>
        <v>0</v>
      </c>
      <c r="AU39" s="156">
        <f t="shared" si="180"/>
        <v>0</v>
      </c>
      <c r="AV39" s="156">
        <f t="shared" si="180"/>
        <v>0</v>
      </c>
      <c r="AW39" s="156">
        <f t="shared" si="180"/>
        <v>0</v>
      </c>
      <c r="AX39" s="156">
        <f t="shared" si="180"/>
        <v>0</v>
      </c>
      <c r="AY39" s="156">
        <f t="shared" si="180"/>
        <v>1</v>
      </c>
      <c r="AZ39" s="157">
        <f t="shared" si="128"/>
        <v>4</v>
      </c>
      <c r="BA39" s="106">
        <f>BB38</f>
        <v>88.287</v>
      </c>
      <c r="BB39" s="106">
        <f>BA38</f>
        <v>66.21525</v>
      </c>
      <c r="BC39" s="106">
        <f t="shared" si="129"/>
        <v>0.1566666667</v>
      </c>
      <c r="BD39" s="156">
        <f t="shared" ref="BD39:BO39" si="181">IF($BC39="","",IF(RAND()&lt;$BC39,1,0))</f>
        <v>0</v>
      </c>
      <c r="BE39" s="156">
        <f t="shared" si="181"/>
        <v>0</v>
      </c>
      <c r="BF39" s="156">
        <f t="shared" si="181"/>
        <v>0</v>
      </c>
      <c r="BG39" s="156">
        <f t="shared" si="181"/>
        <v>0</v>
      </c>
      <c r="BH39" s="156">
        <f t="shared" si="181"/>
        <v>0</v>
      </c>
      <c r="BI39" s="156">
        <f t="shared" si="181"/>
        <v>0</v>
      </c>
      <c r="BJ39" s="156">
        <f t="shared" si="181"/>
        <v>0</v>
      </c>
      <c r="BK39" s="156">
        <f t="shared" si="181"/>
        <v>1</v>
      </c>
      <c r="BL39" s="156">
        <f t="shared" si="181"/>
        <v>0</v>
      </c>
      <c r="BM39" s="156">
        <f t="shared" si="181"/>
        <v>0</v>
      </c>
      <c r="BN39" s="156">
        <f t="shared" si="181"/>
        <v>0</v>
      </c>
      <c r="BO39" s="156">
        <f t="shared" si="181"/>
        <v>0</v>
      </c>
      <c r="BP39" s="157">
        <f t="shared" si="131"/>
        <v>1</v>
      </c>
      <c r="BQ39" s="105" t="str">
        <f t="shared" ref="BQ39:BR39" si="182">BQ29</f>
        <v>Yuba United</v>
      </c>
      <c r="BR39" s="156" t="str">
        <f t="shared" si="182"/>
        <v>COM</v>
      </c>
      <c r="BS39" s="105" t="str">
        <f t="shared" ref="BS39:BT39" si="183">BS28</f>
        <v>Sonoma Center Panthers</v>
      </c>
      <c r="BT39" s="156" t="str">
        <f t="shared" si="183"/>
        <v>COM</v>
      </c>
      <c r="BU39" s="156">
        <f t="shared" si="132"/>
        <v>1</v>
      </c>
      <c r="BV39" s="156" t="str">
        <f t="shared" si="133"/>
        <v>  4-1  </v>
      </c>
    </row>
    <row r="40" ht="9.0" customHeight="1">
      <c r="A40" s="161" t="s">
        <v>1249</v>
      </c>
      <c r="B40" s="161" t="s">
        <v>1330</v>
      </c>
      <c r="C40" s="162" t="s">
        <v>805</v>
      </c>
      <c r="D40" s="192" t="s">
        <v>1356</v>
      </c>
      <c r="E40" s="164" t="s">
        <v>1332</v>
      </c>
      <c r="F40" s="165" t="s">
        <v>1333</v>
      </c>
      <c r="G40" s="166"/>
      <c r="H40" s="166"/>
      <c r="I40" s="166"/>
      <c r="J40" s="166"/>
      <c r="K40" s="166"/>
      <c r="L40" s="166"/>
      <c r="M40" s="166"/>
      <c r="N40" s="166"/>
      <c r="O40" s="166"/>
      <c r="P40" s="166"/>
      <c r="Q40" s="166"/>
      <c r="R40" s="166"/>
      <c r="S40" s="166"/>
      <c r="T40" s="166"/>
      <c r="U40" s="166"/>
      <c r="V40" s="166"/>
      <c r="W40" s="166"/>
      <c r="X40" s="166"/>
      <c r="Y40" s="166"/>
      <c r="Z40" s="166"/>
      <c r="AA40" s="166"/>
      <c r="AB40" s="167" t="s">
        <v>1334</v>
      </c>
      <c r="AC40" s="5"/>
      <c r="AD40" s="5"/>
      <c r="AE40" s="5"/>
      <c r="AF40" s="168"/>
      <c r="AG40" s="166"/>
      <c r="AH40" s="166"/>
      <c r="AI40" s="165"/>
      <c r="AJ40" s="169" t="s">
        <v>111</v>
      </c>
      <c r="AK40" s="169" t="s">
        <v>111</v>
      </c>
      <c r="AL40" s="103" t="s">
        <v>1252</v>
      </c>
      <c r="AM40" s="103" t="s">
        <v>1253</v>
      </c>
      <c r="AN40" s="103">
        <v>1.0</v>
      </c>
      <c r="AO40" s="103">
        <v>2.0</v>
      </c>
      <c r="AP40" s="103">
        <v>3.0</v>
      </c>
      <c r="AQ40" s="103">
        <v>4.0</v>
      </c>
      <c r="AR40" s="103">
        <v>5.0</v>
      </c>
      <c r="AS40" s="103">
        <v>6.0</v>
      </c>
      <c r="AT40" s="103">
        <v>7.0</v>
      </c>
      <c r="AU40" s="103">
        <v>8.0</v>
      </c>
      <c r="AV40" s="103">
        <v>9.0</v>
      </c>
      <c r="AW40" s="103">
        <v>10.0</v>
      </c>
      <c r="AX40" s="103">
        <v>11.0</v>
      </c>
      <c r="AY40" s="103">
        <v>12.0</v>
      </c>
      <c r="AZ40" s="103" t="s">
        <v>1254</v>
      </c>
      <c r="BA40" s="169" t="s">
        <v>111</v>
      </c>
      <c r="BB40" s="103" t="s">
        <v>1252</v>
      </c>
      <c r="BC40" s="103" t="s">
        <v>1253</v>
      </c>
      <c r="BD40" s="103">
        <v>1.0</v>
      </c>
      <c r="BE40" s="103">
        <v>2.0</v>
      </c>
      <c r="BF40" s="103">
        <v>3.0</v>
      </c>
      <c r="BG40" s="103">
        <v>4.0</v>
      </c>
      <c r="BH40" s="103">
        <v>5.0</v>
      </c>
      <c r="BI40" s="103">
        <v>6.0</v>
      </c>
      <c r="BJ40" s="103">
        <v>7.0</v>
      </c>
      <c r="BK40" s="103">
        <v>8.0</v>
      </c>
      <c r="BL40" s="103">
        <v>9.0</v>
      </c>
      <c r="BM40" s="103">
        <v>10.0</v>
      </c>
      <c r="BN40" s="103">
        <v>11.0</v>
      </c>
      <c r="BO40" s="103">
        <v>12.0</v>
      </c>
      <c r="BP40" s="103" t="s">
        <v>1254</v>
      </c>
      <c r="BQ40" s="170"/>
      <c r="BR40" s="103"/>
      <c r="BS40" s="103"/>
      <c r="BT40" s="104"/>
      <c r="BU40" s="171"/>
      <c r="BV40" s="171"/>
    </row>
    <row r="41" ht="9.0" customHeight="1">
      <c r="A41" s="172" t="s">
        <v>919</v>
      </c>
      <c r="B41" s="173" t="s">
        <v>1335</v>
      </c>
      <c r="C41" s="174" t="s">
        <v>1336</v>
      </c>
      <c r="D41" s="175" t="str">
        <f t="shared" ref="D41:D52" si="186">IFERROR(CONCATENATE(BQ41,REPT(" ",26-LEN(BQ41)),BR41," ",AZ41,"–",AZ42," ",BS41,REPT(" ",26-LEN(BS41)),BT41),"")</f>
        <v>Edmonton United           VLD 0–0 Sonoma Center Panthers    COM</v>
      </c>
      <c r="E41" s="176" t="str">
        <f>IFERROR(REPT(" ",LEN(E42)-26)&amp;VLOOKUP(1,Z42:AG45,8,0)&amp;"    "&amp;VLOOKUP(2,Z42:AG45,8,0)&amp;"    "&amp;VLOOKUP(3,Z42:AG45,8,0)&amp;"    "&amp;VLOOKUP(4,Z42:AG45,8,0),"")</f>
        <v>                                                                 EDM    FVI    SCP    YUB</v>
      </c>
      <c r="F41" s="83" t="s">
        <v>1330</v>
      </c>
      <c r="G41" s="83"/>
      <c r="H41" s="83" t="s">
        <v>1212</v>
      </c>
      <c r="I41" s="83" t="s">
        <v>1213</v>
      </c>
      <c r="J41" s="83" t="s">
        <v>1337</v>
      </c>
      <c r="K41" s="83" t="s">
        <v>1338</v>
      </c>
      <c r="L41" s="83" t="s">
        <v>1339</v>
      </c>
      <c r="M41" s="83" t="s">
        <v>81</v>
      </c>
      <c r="N41" s="83" t="s">
        <v>1340</v>
      </c>
      <c r="O41" s="83" t="s">
        <v>1341</v>
      </c>
      <c r="P41" s="83" t="s">
        <v>69</v>
      </c>
      <c r="Q41" s="83" t="s">
        <v>72</v>
      </c>
      <c r="R41" s="83" t="s">
        <v>75</v>
      </c>
      <c r="S41" s="83" t="s">
        <v>78</v>
      </c>
      <c r="T41" s="83" t="s">
        <v>81</v>
      </c>
      <c r="U41" s="83" t="s">
        <v>84</v>
      </c>
      <c r="V41" s="83" t="s">
        <v>87</v>
      </c>
      <c r="W41" s="83" t="s">
        <v>90</v>
      </c>
      <c r="X41" s="83" t="s">
        <v>93</v>
      </c>
      <c r="Y41" s="83" t="s">
        <v>96</v>
      </c>
      <c r="Z41" s="83" t="s">
        <v>1342</v>
      </c>
      <c r="AA41" s="83" t="s">
        <v>1201</v>
      </c>
      <c r="AC41" s="177">
        <v>1.0</v>
      </c>
      <c r="AD41" s="177">
        <v>2.0</v>
      </c>
      <c r="AE41" s="177">
        <v>3.0</v>
      </c>
      <c r="AF41" s="177">
        <v>4.0</v>
      </c>
      <c r="AJ41" s="155">
        <f t="array" ref="AJ41">IFERROR(IF($B41="","",INDEX(Entries!$J$2:$K156,MATCH(1,($B41=Entries!$J$2:$J156)*(Entries!$C$2:$C156=$A41),0),2)),"")</f>
        <v>91.379</v>
      </c>
      <c r="AK41" s="106">
        <f>AJ42</f>
        <v>68.53425</v>
      </c>
      <c r="AL41" s="106">
        <f>AJ43</f>
        <v>88.287</v>
      </c>
      <c r="AM41" s="106">
        <f t="shared" ref="AM41:AM52" si="187">IF(OR(AK41="",AL41=""),"",(0.1+(0.07-0.07*IF(AK41+AL41=0,1,MIN(AK41:AL41)/MAX(AK41:AL41)))*SIGN(AK41-AL41))*4/3)</f>
        <v>0.1124515501</v>
      </c>
      <c r="AN41" s="156">
        <f t="shared" ref="AN41:AY41" si="184">IF($AM41="","",IF(RAND()&lt;$AM41,1,0))</f>
        <v>0</v>
      </c>
      <c r="AO41" s="156">
        <f t="shared" si="184"/>
        <v>0</v>
      </c>
      <c r="AP41" s="156">
        <f t="shared" si="184"/>
        <v>0</v>
      </c>
      <c r="AQ41" s="156">
        <f t="shared" si="184"/>
        <v>0</v>
      </c>
      <c r="AR41" s="156">
        <f t="shared" si="184"/>
        <v>0</v>
      </c>
      <c r="AS41" s="156">
        <f t="shared" si="184"/>
        <v>0</v>
      </c>
      <c r="AT41" s="156">
        <f t="shared" si="184"/>
        <v>0</v>
      </c>
      <c r="AU41" s="156">
        <f t="shared" si="184"/>
        <v>0</v>
      </c>
      <c r="AV41" s="156">
        <f t="shared" si="184"/>
        <v>0</v>
      </c>
      <c r="AW41" s="156">
        <f t="shared" si="184"/>
        <v>0</v>
      </c>
      <c r="AX41" s="156">
        <f t="shared" si="184"/>
        <v>0</v>
      </c>
      <c r="AY41" s="156">
        <f t="shared" si="184"/>
        <v>0</v>
      </c>
      <c r="AZ41" s="157">
        <f t="shared" ref="AZ41:AZ52" si="189">SUM($AN41:$AY41)</f>
        <v>0</v>
      </c>
      <c r="BA41" s="106">
        <f>AJ44</f>
        <v>66.21525</v>
      </c>
      <c r="BB41" s="106">
        <f>AJ41</f>
        <v>91.379</v>
      </c>
      <c r="BC41" s="106">
        <f t="shared" ref="BC41:BC52" si="190">IF(OR($BA41="",$BB41=""),"",(0.1+(0.07-0.07*IF(BA41+BB41=0,1,MIN(BA41:BB41)/MAX(BA41:BB41)))*SIGN(BA41-BB41))*4/3)</f>
        <v>0.1076314033</v>
      </c>
      <c r="BD41" s="156">
        <f t="shared" ref="BD41:BO41" si="185">IF($BC41="","",IF(RAND()&lt;$BC41,1,0))</f>
        <v>0</v>
      </c>
      <c r="BE41" s="156">
        <f t="shared" si="185"/>
        <v>0</v>
      </c>
      <c r="BF41" s="156">
        <f t="shared" si="185"/>
        <v>0</v>
      </c>
      <c r="BG41" s="156">
        <f t="shared" si="185"/>
        <v>0</v>
      </c>
      <c r="BH41" s="156">
        <f t="shared" si="185"/>
        <v>0</v>
      </c>
      <c r="BI41" s="156">
        <f t="shared" si="185"/>
        <v>0</v>
      </c>
      <c r="BJ41" s="156">
        <f t="shared" si="185"/>
        <v>0</v>
      </c>
      <c r="BK41" s="156">
        <f t="shared" si="185"/>
        <v>0</v>
      </c>
      <c r="BL41" s="156">
        <f t="shared" si="185"/>
        <v>1</v>
      </c>
      <c r="BM41" s="156">
        <f t="shared" si="185"/>
        <v>0</v>
      </c>
      <c r="BN41" s="156">
        <f t="shared" si="185"/>
        <v>0</v>
      </c>
      <c r="BO41" s="156">
        <f t="shared" si="185"/>
        <v>0</v>
      </c>
      <c r="BP41" s="157">
        <f t="shared" ref="BP41:BP52" si="192">SUM($BD41:$BO41)</f>
        <v>1</v>
      </c>
      <c r="BQ41" s="105" t="str">
        <f>LEFT($B42,LEN($B42)-6)</f>
        <v>Edmonton United</v>
      </c>
      <c r="BR41" s="156" t="str">
        <f>LEFT(RIGHT($B42,4),3)</f>
        <v>VLD</v>
      </c>
      <c r="BS41" s="105" t="str">
        <f>LEFT($B43,LEN($B43)-6)</f>
        <v>Sonoma Center Panthers</v>
      </c>
      <c r="BT41" s="156" t="str">
        <f>LEFT(RIGHT($B43,4),3)</f>
        <v>COM</v>
      </c>
      <c r="BU41" s="156">
        <f t="shared" ref="BU41:BU52" si="193">IF(AZ41&gt;BP41,1,if(AZ41&lt;BP41,2,"X"))</f>
        <v>2</v>
      </c>
      <c r="BV41" s="156" t="str">
        <f t="shared" ref="BV41:BV52" si="194">REPT(" ",3-LEN(AZ41))&amp;AZ41&amp;"-"&amp;BP41&amp;REPT(" ",3-LEN(BP41))</f>
        <v>  0-1  </v>
      </c>
    </row>
    <row r="42" ht="9.0" customHeight="1">
      <c r="A42" s="172" t="s">
        <v>919</v>
      </c>
      <c r="B42" s="178" t="s">
        <v>1343</v>
      </c>
      <c r="C42" s="179" t="s">
        <v>1344</v>
      </c>
      <c r="D42" s="175" t="str">
        <f t="shared" si="186"/>
        <v>Yuba United               COM 0–0 Fontvielle Impact         VLD</v>
      </c>
      <c r="E42" s="193" t="str">
        <f t="array" ref="E42">IFERROR(AB42&amp;"  "&amp;INDEX(F41:Z45,MATCH(AB42,Z41:Z45,0),1)&amp;REPT(" ",25-LEN(INDEX(F41:Z45,MATCH(AB42,Z41:Z45,0),1)))&amp;INDEX(F41:Z45,MATCH(AB42,Z41:Z45,0),2)&amp;"   6  "&amp;INDEX(F41:Z45,MATCH(AB42,Z41:Z45,0),3)&amp;"  "&amp;INDEX(F41:Z45,MATCH(AB42,Z41:Z45,0),4)&amp;"  "&amp;INDEX(F41:Z45,MATCH(AB42,Z41:Z45,0),5)&amp;REPT(" ",4-LEN(INDEX(F41:Z45,MATCH(AB42,Z41:Z45,0),6)))&amp;INDEX(F41:Z45,MATCH(AB42,Z41:Z45,0),6)&amp;REPT(" ",4-LEN(INDEX(F41:Z45,MATCH(AB42,Z41:Z45,0),7)))&amp;INDEX(F41:Z45,MATCH(AB42,Z41:Z45,0),7)&amp;REPT(" ",4-LEN(INDEX(F41:Z45,MATCH(AB42,Z41:Z45,0),8)))&amp;INDEX(F41:Z45,MATCH(AB42,Z41:Z45,0),8)&amp;IF(INDEX(F41:Z45,MATCH(AB42,Z41:Z45,0),9)&lt;10,"   ","  ")&amp;INDEX(F41:Z45,MATCH(AB42,Z41:Z45,0),9)&amp;INDEX(F41:AA45,MATCH(AB42,Z41:Z45,0),22)&amp;CONCATENATE(AC42:AF42),"")</f>
        <v>1  Edmonton United          VLD   6  5  0  1   9   3   6  15      -     2-0    0-1    2-0  </v>
      </c>
      <c r="F42" s="194" t="str">
        <f>IF(COUNTA(A41:C44)&lt;&gt;12,"",TRIM(LEFT(B41,FIND(" (",B41)-1)))</f>
        <v>Fontvielle Impact</v>
      </c>
      <c r="G42" s="180" t="str">
        <f t="shared" ref="G42:G45" si="195">IF(F42="","",MID(B41,FIND(" (",B41)+2,3))</f>
        <v>VLD</v>
      </c>
      <c r="H42" s="180">
        <f>COUNTIFS(BQ41:BQ52,F42,BU41:BU52,1)+COUNTIFS(BS41:BS52,F42,BU41:BU52,2)</f>
        <v>3</v>
      </c>
      <c r="I42" s="180">
        <f>COUNTIFS(BQ41:BQ52,F42,BU41:BU52,"X")+COUNTIFS(BS41:BS52,F42,BU41:BU52,"X")</f>
        <v>0</v>
      </c>
      <c r="J42" s="180">
        <f>COUNTIFS(BQ41:BQ52,F42,BU41:BU52,2)+COUNTIFS(BS41:BS52,F42,BU41:BU52,1)</f>
        <v>3</v>
      </c>
      <c r="K42" s="180">
        <f>SUMIFS(AZ41:AZ52,BQ41:BQ52,F42)+SUMIFS(BP41:BP52,BS41:BS52,F42)</f>
        <v>4</v>
      </c>
      <c r="L42" s="180">
        <f>SUMIFS(AZ41:AZ52,BS41:BS52,F42)+SUMIFS(BP41:BP52,BQ41:BQ52,F42)</f>
        <v>4</v>
      </c>
      <c r="M42" s="180">
        <f t="shared" ref="M42:M45" si="196">K42-L42</f>
        <v>0</v>
      </c>
      <c r="N42" s="180">
        <f t="shared" ref="N42:N45" si="197">I42+(H42*3)</f>
        <v>9</v>
      </c>
      <c r="O42" s="177">
        <f>RANK(N42,N42:N45)</f>
        <v>2</v>
      </c>
      <c r="P42" s="180">
        <f>SUMPRODUCT((O42=O42:O45)*(VLOOKUP(F42,F48:AI51,MATCH(P41,F47:AI47,0),0)&lt;AE48:AE51))</f>
        <v>0</v>
      </c>
      <c r="Q42" s="177">
        <f>SUMPRODUCT((O42:O45=O42)*(P42:P45=P42)*(VLOOKUP(F42,F47:AH51,MATCH(Q41,F47:AI47,0),0)&lt;AF48:AF51))</f>
        <v>0</v>
      </c>
      <c r="R42" s="177">
        <f>SUMPRODUCT((O42:O45=O42)*(P42:P45=P42)*(Q42:Q45=Q42)*(VLOOKUP(F42,F47:AH51,MATCH(R41,F47:AI47,0),0)&lt;AG48:AG51))</f>
        <v>0</v>
      </c>
      <c r="S42" s="181">
        <f>SUMPRODUCT((O42:O45=O42)*(P42:P45=P42)*(Q42:Q45=Q42)*(R42:R45=R42)*(VLOOKUP(F42,F47:AH51,MATCH(S41,F47:AI47,0),0)&lt;AH48:AH51))</f>
        <v>0</v>
      </c>
      <c r="T42" s="177">
        <f>SUMPRODUCT((O42:O45=O42)*(P42:P45=P42)*(Q42:Q45=Q42)*(R42:R45=R42)*(S42:S45=S42)*(M42&lt;M42:M45))</f>
        <v>0</v>
      </c>
      <c r="U42" s="177">
        <f>SUMPRODUCT((O42:O45=O42)*(P42:P45=P42)*(Q42:Q45=Q42)*(R42:R45=R42)*(S42:S45=S42)*(T42:T45=T42)*(K42&lt;K42:K45))</f>
        <v>0</v>
      </c>
      <c r="V42" s="177">
        <f>SUMPRODUCT((O42:O45=O42)*(P42:P45=P42)*(Q42:Q45=Q42)*(R42:R45=R42)*(S42:S45=S42)*(T42:T45=T42)*(U42:U45=U42)*(VLOOKUP(F42,F47:AI51,MATCH(V41,F47:AJ47,0),0)&lt;AI48:AI51))</f>
        <v>0</v>
      </c>
      <c r="W42" s="177">
        <f>SUMPRODUCT((O42:O45=O42)*(P42:P45=P42)*(Q42:Q45=Q42)*(R42:R45=R42)*(S42:S45=S42)*(T42:T45=T42)*(U42:U45=U42)*(V42:V45=V42)*(H42:H45&gt;H42))</f>
        <v>0</v>
      </c>
      <c r="X42" s="177">
        <f>SUMPRODUCT((O42:O45=O42)*(P42:P45=P42)*(Q42:Q45=Q42)*(R42:R45=R42)*(S42:S45=S42)*(T42:T45=T42)*(U42:U45=U42)*(V42:V45=V42)*(W42:W45&gt;W42)*(VLOOKUP(F42,F47:AJ51,MATCH(V41,F47:AJ47,0),0)&lt;AJ48:AJ51))</f>
        <v>0</v>
      </c>
      <c r="Y42" s="177">
        <f>SUMPRODUCT((O42:O45=O42)*(P42:P45=P42)*(Q42:Q45=Q42)*(R42:R45=R42)*(S42:S45=S42)*(T42:T45=T42)*(U42:U45=U42)*(V42:V45=V42)*(W42:W45&gt;W42)*(X42:X45=X42)*(AJ41:AJ44&gt;AJ41))</f>
        <v>0</v>
      </c>
      <c r="Z42" s="182">
        <f t="shared" ref="Z42:Z45" si="198">sum(O42:Y42)</f>
        <v>2</v>
      </c>
      <c r="AA42" s="181" t="str">
        <f>if(countif(O42:O45,O42)&gt;1," * ","   ")</f>
        <v>   </v>
      </c>
      <c r="AB42" s="177">
        <v>1.0</v>
      </c>
      <c r="AC42" s="183" t="str">
        <f t="array" ref="AC42">IF(AB42=AC41,"   -   ",INDEX(BQ41:BV52,MATCH(1,(BQ41:BQ52=INDEX(F42:Z45,MATCH(AB42,Z42:Z45,0),1))*(BS41:BS52=INDEX(F42:Z45,MATCH(AC41,Z42:Z45,0),1)),0),6))</f>
        <v>   -   </v>
      </c>
      <c r="AD42" s="183" t="str">
        <f t="array" ref="AD42">IF(AB42=AD41,"   -   ",INDEX(BQ41:BV52,MATCH(1,(BQ41:BQ52=INDEX(F42:Z45,MATCH(AB42,Z42:Z45,0),1))*(BS41:BS52=INDEX(F42:Z45,MATCH(AD41,Z42:Z45,0),1)),0),6))</f>
        <v>  2-0  </v>
      </c>
      <c r="AE42" s="183" t="str">
        <f t="array" ref="AE42">IF(AB42=AE41,"   -   ",INDEX(BQ41:BV52,MATCH(1,(BQ41:BQ52=INDEX(F42:Z45,MATCH(AB42,Z42:Z45,0),1))*(BS41:BS52=INDEX(F42:Z45,MATCH(AE41,Z42:Z45,0),1)),0),6))</f>
        <v>  0-1  </v>
      </c>
      <c r="AF42" s="183" t="str">
        <f t="array" ref="AF42">IF(AB42=AF41,"   -   ",INDEX(BQ41:BV52,MATCH(1,(BQ41:BQ52=INDEX(F42:Z45,MATCH(AB42,Z42:Z45,0),1))*(BS41:BS52=INDEX(F42:Z45,MATCH(AF41,Z42:Z45,0),1)),0),6))</f>
        <v>  2-0  </v>
      </c>
      <c r="AG42" s="181" t="str">
        <f t="shared" ref="AG42:AG45" si="199">C41</f>
        <v>FVI</v>
      </c>
      <c r="AJ42" s="155">
        <f t="array" ref="AJ42">IFERROR(IF($B42="","",INDEX(Entries!$J$2:$K156,MATCH(1,($B42=Entries!$J$2:$J156)*(Entries!$C$2:$C156=$A42),0),2)),"")</f>
        <v>68.53425</v>
      </c>
      <c r="AK42" s="106">
        <f>AL41</f>
        <v>88.287</v>
      </c>
      <c r="AL42" s="106">
        <f>AK41</f>
        <v>68.53425</v>
      </c>
      <c r="AM42" s="106">
        <f t="shared" si="187"/>
        <v>0.1542151166</v>
      </c>
      <c r="AN42" s="156">
        <f t="shared" ref="AN42:AY42" si="188">IF($AM42="","",IF(RAND()&lt;$AM42,1,0))</f>
        <v>0</v>
      </c>
      <c r="AO42" s="156">
        <f t="shared" si="188"/>
        <v>0</v>
      </c>
      <c r="AP42" s="156">
        <f t="shared" si="188"/>
        <v>0</v>
      </c>
      <c r="AQ42" s="156">
        <f t="shared" si="188"/>
        <v>0</v>
      </c>
      <c r="AR42" s="156">
        <f t="shared" si="188"/>
        <v>0</v>
      </c>
      <c r="AS42" s="156">
        <f t="shared" si="188"/>
        <v>0</v>
      </c>
      <c r="AT42" s="156">
        <f t="shared" si="188"/>
        <v>0</v>
      </c>
      <c r="AU42" s="156">
        <f t="shared" si="188"/>
        <v>0</v>
      </c>
      <c r="AV42" s="156">
        <f t="shared" si="188"/>
        <v>0</v>
      </c>
      <c r="AW42" s="156">
        <f t="shared" si="188"/>
        <v>0</v>
      </c>
      <c r="AX42" s="156">
        <f t="shared" si="188"/>
        <v>0</v>
      </c>
      <c r="AY42" s="156">
        <f t="shared" si="188"/>
        <v>0</v>
      </c>
      <c r="AZ42" s="157">
        <f t="shared" si="189"/>
        <v>0</v>
      </c>
      <c r="BA42" s="106">
        <f>BB41</f>
        <v>91.379</v>
      </c>
      <c r="BB42" s="106">
        <f>BA41</f>
        <v>66.21525</v>
      </c>
      <c r="BC42" s="106">
        <f t="shared" si="190"/>
        <v>0.1590352634</v>
      </c>
      <c r="BD42" s="156">
        <f t="shared" ref="BD42:BO42" si="191">IF($BC42="","",IF(RAND()&lt;$BC42,1,0))</f>
        <v>0</v>
      </c>
      <c r="BE42" s="156">
        <f t="shared" si="191"/>
        <v>0</v>
      </c>
      <c r="BF42" s="156">
        <f t="shared" si="191"/>
        <v>0</v>
      </c>
      <c r="BG42" s="156">
        <f t="shared" si="191"/>
        <v>0</v>
      </c>
      <c r="BH42" s="156">
        <f t="shared" si="191"/>
        <v>0</v>
      </c>
      <c r="BI42" s="156">
        <f t="shared" si="191"/>
        <v>0</v>
      </c>
      <c r="BJ42" s="156">
        <f t="shared" si="191"/>
        <v>0</v>
      </c>
      <c r="BK42" s="156">
        <f t="shared" si="191"/>
        <v>0</v>
      </c>
      <c r="BL42" s="156">
        <f t="shared" si="191"/>
        <v>1</v>
      </c>
      <c r="BM42" s="156">
        <f t="shared" si="191"/>
        <v>0</v>
      </c>
      <c r="BN42" s="156">
        <f t="shared" si="191"/>
        <v>0</v>
      </c>
      <c r="BO42" s="156">
        <f t="shared" si="191"/>
        <v>0</v>
      </c>
      <c r="BP42" s="157">
        <f t="shared" si="192"/>
        <v>1</v>
      </c>
      <c r="BQ42" s="105" t="str">
        <f>LEFT($B44,LEN($B44)-6)</f>
        <v>Yuba United</v>
      </c>
      <c r="BR42" s="156" t="str">
        <f>LEFT(RIGHT($B44,4),3)</f>
        <v>COM</v>
      </c>
      <c r="BS42" s="105" t="str">
        <f>LEFT($B41,LEN($B41)-6)</f>
        <v>Fontvielle Impact</v>
      </c>
      <c r="BT42" s="156" t="str">
        <f>LEFT(RIGHT($B41,4),3)</f>
        <v>VLD</v>
      </c>
      <c r="BU42" s="156">
        <f t="shared" si="193"/>
        <v>2</v>
      </c>
      <c r="BV42" s="156" t="str">
        <f t="shared" si="194"/>
        <v>  0-1  </v>
      </c>
    </row>
    <row r="43" ht="9.0" customHeight="1">
      <c r="A43" s="172" t="s">
        <v>919</v>
      </c>
      <c r="B43" s="114" t="s">
        <v>1345</v>
      </c>
      <c r="C43" s="179" t="s">
        <v>1346</v>
      </c>
      <c r="D43" s="175" t="str">
        <f t="shared" si="186"/>
        <v>Fontvielle Impact         VLD 0–1 Edmonton United           VLD</v>
      </c>
      <c r="E43" s="193" t="str">
        <f t="array" ref="E43">IFERROR(AB43&amp;"  "&amp;INDEX(F41:Z45,MATCH(AB43,Z41:Z45,0),1)&amp;REPT(" ",25-LEN(INDEX(F41:Z45,MATCH(AB43,Z41:Z45,0),1)))&amp;INDEX(F41:Z45,MATCH(AB43,Z41:Z45,0),2)&amp;"   6  "&amp;INDEX(F41:Z45,MATCH(AB43,Z41:Z45,0),3)&amp;"  "&amp;INDEX(F41:Z45,MATCH(AB43,Z41:Z45,0),4)&amp;"  "&amp;INDEX(F41:Z45,MATCH(AB43,Z41:Z45,0),5)&amp;REPT(" ",4-LEN(INDEX(F41:Z45,MATCH(AB43,Z41:Z45,0),6)))&amp;INDEX(F41:Z45,MATCH(AB43,Z41:Z45,0),6)&amp;REPT(" ",4-LEN(INDEX(F41:Z45,MATCH(AB43,Z41:Z45,0),7)))&amp;INDEX(F41:Z45,MATCH(AB43,Z41:Z45,0),7)&amp;REPT(" ",4-LEN(INDEX(F41:Z45,MATCH(AB43,Z41:Z45,0),8)))&amp;INDEX(F41:Z45,MATCH(AB43,Z41:Z45,0),8)&amp;IF(INDEX(F41:Z45,MATCH(AB43,Z41:Z45,0),9)&lt;10,"   ","  ")&amp;INDEX(F41:Z45,MATCH(AB43,Z41:Z45,0),9)&amp;INDEX(F41:AA45,MATCH(AB43,Z41:Z45,0),22)&amp;CONCATENATE(AC43:AF43),"")</f>
        <v>2  Fontvielle Impact        VLD   6  3  0  3   4   4   0   9     0-1     -     2-0    0-1  </v>
      </c>
      <c r="F43" s="194" t="str">
        <f>IF(COUNTA(A41:C44)&lt;&gt;12,"",TRIM(LEFT(B42,FIND(" (",B42)-1)))</f>
        <v>Edmonton United</v>
      </c>
      <c r="G43" s="180" t="str">
        <f t="shared" si="195"/>
        <v>VLD</v>
      </c>
      <c r="H43" s="180">
        <f>COUNTIFS(BQ41:BQ52,F43,BU41:BU52,1)+COUNTIFS(BS41:BS52,F43,BU41:BU52,2)</f>
        <v>5</v>
      </c>
      <c r="I43" s="180">
        <f>COUNTIFS(BQ41:BQ52,F43,BU41:BU52,"X")+COUNTIFS(BS41:BS52,F43,BU41:BU52,"X")</f>
        <v>0</v>
      </c>
      <c r="J43" s="180">
        <f>COUNTIFS(BQ41:BQ52,F43,BU41:BU52,2)+COUNTIFS(BS41:BS52,F43,BU41:BU52,1)</f>
        <v>1</v>
      </c>
      <c r="K43" s="180">
        <f>SUMIFS(AZ41:AZ52,BQ41:BQ52,F43)+SUMIFS(BP41:BP52,BS41:BS52,F43)</f>
        <v>9</v>
      </c>
      <c r="L43" s="180">
        <f>SUMIFS(AZ41:AZ52,BS41:BS52,F43)+SUMIFS(BP41:BP52,BQ41:BQ52,F43)</f>
        <v>3</v>
      </c>
      <c r="M43" s="180">
        <f t="shared" si="196"/>
        <v>6</v>
      </c>
      <c r="N43" s="180">
        <f t="shared" si="197"/>
        <v>15</v>
      </c>
      <c r="O43" s="177">
        <f>RANK(N43,N42:N45)</f>
        <v>1</v>
      </c>
      <c r="P43" s="180">
        <f>SUMPRODUCT((O43=O42:O45)*(VLOOKUP(F43,F48:AI51,MATCH(P41,F47:AI47,0),0)&lt;AE48:AE51))</f>
        <v>0</v>
      </c>
      <c r="Q43" s="177">
        <f>SUMPRODUCT((O42:O45=O43)*(P42:P45=P43)*(VLOOKUP(F43,F47:AH51,MATCH(Q41,F47:AI47,0),0)&lt;AF48:AF51))</f>
        <v>0</v>
      </c>
      <c r="R43" s="177">
        <f>SUMPRODUCT((O42:O45=O43)*(P42:P45=P43)*(Q42:Q45=Q43)*(VLOOKUP(F43,F47:AH51,MATCH(R41,F47:AI47,0),0)&lt;AG48:AG51))</f>
        <v>0</v>
      </c>
      <c r="S43" s="181">
        <f>SUMPRODUCT((O42:O45=O43)*(P42:P45=P43)*(Q42:Q45=Q43)*(R42:R45=R43)*(VLOOKUP(F43,F47:AH51,MATCH(S41,F47:AI47,0),0)&lt;AH48:AH51))</f>
        <v>0</v>
      </c>
      <c r="T43" s="177">
        <f>SUMPRODUCT((O42:O45=O43)*(P42:P45=P43)*(Q42:Q45=Q43)*(R42:R45=R43)*(S42:S45=S43)*(M43&lt;M42:M45))</f>
        <v>0</v>
      </c>
      <c r="U43" s="177">
        <f>SUMPRODUCT((O42:O45=O43)*(P42:P45=P43)*(Q42:Q45=Q43)*(R42:R45=R43)*(S42:S45=S43)*(T42:T45=T43)*(K43&lt;K42:K45))</f>
        <v>0</v>
      </c>
      <c r="V43" s="177">
        <f>SUMPRODUCT((O42:O45=O43)*(P42:P45=P43)*(Q42:Q45=Q43)*(R42:R45=R43)*(S42:S45=S43)*(T42:T45=T43)*(U42:U45=U43)*(VLOOKUP(F43,F47:AI51,MATCH(V41,F47:AJ47,0),0)&lt;AI48:AI51))</f>
        <v>0</v>
      </c>
      <c r="W43" s="177">
        <f>SUMPRODUCT((O42:O45=O43)*(P42:P45=P43)*(Q42:Q45=Q43)*(R42:R45=R43)*(S42:S45=S43)*(T42:T45=T43)*(U42:U45=U43)*(V42:V45=V43)*(H42:H45&gt;H43))</f>
        <v>0</v>
      </c>
      <c r="X43" s="177">
        <f>SUMPRODUCT((O42:O45=O43)*(P42:P45=P43)*(Q42:Q45=Q43)*(R42:R45=R43)*(S42:S45=S43)*(T42:T45=T43)*(U42:U45=U43)*(V42:V45=V43)*(W42:W45&gt;W43)*(VLOOKUP(F43,F47:AJ51,MATCH(V41,F47:AJ47,0),0)&lt;AJ48:AJ51))</f>
        <v>0</v>
      </c>
      <c r="Y43" s="177">
        <f>SUMPRODUCT((O42:O45=O43)*(P42:P45=P43)*(Q42:Q45=Q43)*(R42:R45=R43)*(S42:S45=S43)*(T42:T45=T43)*(U42:U45=U43)*(V42:V45=V43)*(W42:W45&gt;W43)*(X42:X45=X43)*(AJ41:AJ44&gt;AJ42))</f>
        <v>0</v>
      </c>
      <c r="Z43" s="182">
        <f t="shared" si="198"/>
        <v>1</v>
      </c>
      <c r="AA43" s="181" t="str">
        <f>if(countif(O42:O45,O43)&gt;1," * ","   ")</f>
        <v>   </v>
      </c>
      <c r="AB43" s="177">
        <v>2.0</v>
      </c>
      <c r="AC43" s="183" t="str">
        <f t="array" ref="AC43">IF(AB43=AC41,"   -   ",INDEX(BQ41:BV52,MATCH(1,(BQ41:BQ52=INDEX(F42:Z45,MATCH(AB43,Z42:Z45,0),1))*(BS41:BS52=INDEX(F42:Z45,MATCH(AC41,Z42:Z45,0),1)),0),6))</f>
        <v>  0-1  </v>
      </c>
      <c r="AD43" s="183" t="str">
        <f t="array" ref="AD43">IF(AB43=AD41,"   -   ",INDEX(BQ41:BV52,MATCH(1,(BQ41:BQ52=INDEX(F42:Z45,MATCH(AB43,Z42:Z45,0),1))*(BS41:BS52=INDEX(F42:Z45,MATCH(AD41,Z42:Z45,0),1)),0),6))</f>
        <v>   -   </v>
      </c>
      <c r="AE43" s="183" t="str">
        <f t="array" ref="AE43">IF(AB43=AE41,"   -   ",INDEX(BQ41:BV52,MATCH(1,(BQ41:BQ52=INDEX(F42:Z45,MATCH(AB43,Z42:Z45,0),1))*(BS41:BS52=INDEX(F42:Z45,MATCH(AE41,Z42:Z45,0),1)),0),6))</f>
        <v>  2-0  </v>
      </c>
      <c r="AF43" s="183" t="str">
        <f t="array" ref="AF43">IF(AB43=AF41,"   -   ",INDEX(BQ41:BV52,MATCH(1,(BQ41:BQ52=INDEX(F42:Z45,MATCH(AB43,Z42:Z45,0),1))*(BS41:BS52=INDEX(F42:Z45,MATCH(AF41,Z42:Z45,0),1)),0),6))</f>
        <v>  0-1  </v>
      </c>
      <c r="AG43" s="181" t="str">
        <f t="shared" si="199"/>
        <v>EDM</v>
      </c>
      <c r="AJ43" s="155">
        <f t="array" ref="AJ43">IFERROR(IF($B43="","",INDEX(Entries!$J$2:$K156,MATCH(1,($B43=Entries!$J$2:$J156)*(Entries!$C$2:$C156=$A43),0),2)),"")</f>
        <v>88.287</v>
      </c>
      <c r="AK43" s="106">
        <f>AJ41</f>
        <v>91.379</v>
      </c>
      <c r="AL43" s="106">
        <f>AJ42</f>
        <v>68.53425</v>
      </c>
      <c r="AM43" s="106">
        <f t="shared" si="187"/>
        <v>0.1566666667</v>
      </c>
      <c r="AN43" s="156">
        <f t="shared" ref="AN43:AY43" si="200">IF($AM43="","",IF(RAND()&lt;$AM43,1,0))</f>
        <v>0</v>
      </c>
      <c r="AO43" s="156">
        <f t="shared" si="200"/>
        <v>0</v>
      </c>
      <c r="AP43" s="156">
        <f t="shared" si="200"/>
        <v>0</v>
      </c>
      <c r="AQ43" s="156">
        <f t="shared" si="200"/>
        <v>0</v>
      </c>
      <c r="AR43" s="156">
        <f t="shared" si="200"/>
        <v>0</v>
      </c>
      <c r="AS43" s="156">
        <f t="shared" si="200"/>
        <v>0</v>
      </c>
      <c r="AT43" s="156">
        <f t="shared" si="200"/>
        <v>0</v>
      </c>
      <c r="AU43" s="156">
        <f t="shared" si="200"/>
        <v>0</v>
      </c>
      <c r="AV43" s="156">
        <f t="shared" si="200"/>
        <v>0</v>
      </c>
      <c r="AW43" s="156">
        <f t="shared" si="200"/>
        <v>0</v>
      </c>
      <c r="AX43" s="156">
        <f t="shared" si="200"/>
        <v>0</v>
      </c>
      <c r="AY43" s="156">
        <f t="shared" si="200"/>
        <v>0</v>
      </c>
      <c r="AZ43" s="157">
        <f t="shared" si="189"/>
        <v>0</v>
      </c>
      <c r="BA43" s="106">
        <f>AJ43</f>
        <v>88.287</v>
      </c>
      <c r="BB43" s="106">
        <f>AJ44</f>
        <v>66.21525</v>
      </c>
      <c r="BC43" s="106">
        <f t="shared" si="190"/>
        <v>0.1566666667</v>
      </c>
      <c r="BD43" s="156">
        <f t="shared" ref="BD43:BO43" si="201">IF($BC43="","",IF(RAND()&lt;$BC43,1,0))</f>
        <v>0</v>
      </c>
      <c r="BE43" s="156">
        <f t="shared" si="201"/>
        <v>0</v>
      </c>
      <c r="BF43" s="156">
        <f t="shared" si="201"/>
        <v>0</v>
      </c>
      <c r="BG43" s="156">
        <f t="shared" si="201"/>
        <v>0</v>
      </c>
      <c r="BH43" s="156">
        <f t="shared" si="201"/>
        <v>0</v>
      </c>
      <c r="BI43" s="156">
        <f t="shared" si="201"/>
        <v>0</v>
      </c>
      <c r="BJ43" s="156">
        <f t="shared" si="201"/>
        <v>1</v>
      </c>
      <c r="BK43" s="156">
        <f t="shared" si="201"/>
        <v>0</v>
      </c>
      <c r="BL43" s="156">
        <f t="shared" si="201"/>
        <v>0</v>
      </c>
      <c r="BM43" s="156">
        <f t="shared" si="201"/>
        <v>0</v>
      </c>
      <c r="BN43" s="156">
        <f t="shared" si="201"/>
        <v>0</v>
      </c>
      <c r="BO43" s="156">
        <f t="shared" si="201"/>
        <v>0</v>
      </c>
      <c r="BP43" s="157">
        <f t="shared" si="192"/>
        <v>1</v>
      </c>
      <c r="BQ43" s="105" t="str">
        <f t="shared" ref="BQ43:BR43" si="202">BS42</f>
        <v>Fontvielle Impact</v>
      </c>
      <c r="BR43" s="156" t="str">
        <f t="shared" si="202"/>
        <v>VLD</v>
      </c>
      <c r="BS43" s="105" t="str">
        <f t="shared" ref="BS43:BT43" si="203">BQ41</f>
        <v>Edmonton United</v>
      </c>
      <c r="BT43" s="156" t="str">
        <f t="shared" si="203"/>
        <v>VLD</v>
      </c>
      <c r="BU43" s="156">
        <f t="shared" si="193"/>
        <v>2</v>
      </c>
      <c r="BV43" s="156" t="str">
        <f t="shared" si="194"/>
        <v>  0-1  </v>
      </c>
    </row>
    <row r="44" ht="9.0" customHeight="1">
      <c r="A44" s="172" t="s">
        <v>919</v>
      </c>
      <c r="B44" s="114" t="s">
        <v>1347</v>
      </c>
      <c r="C44" s="179" t="s">
        <v>1348</v>
      </c>
      <c r="D44" s="175" t="str">
        <f t="shared" si="186"/>
        <v>Sonoma Center Panthers    COM 1–0 Yuba United               COM</v>
      </c>
      <c r="E44" s="193" t="str">
        <f t="array" ref="E44">IFERROR(AB44&amp;"  "&amp;INDEX(F41:Z45,MATCH(AB44,Z41:Z45,0),1)&amp;REPT(" ",25-LEN(INDEX(F41:Z45,MATCH(AB44,Z41:Z45,0),1)))&amp;INDEX(F41:Z45,MATCH(AB44,Z41:Z45,0),2)&amp;"   6  "&amp;INDEX(F41:Z45,MATCH(AB44,Z41:Z45,0),3)&amp;"  "&amp;INDEX(F41:Z45,MATCH(AB44,Z41:Z45,0),4)&amp;"  "&amp;INDEX(F41:Z45,MATCH(AB44,Z41:Z45,0),5)&amp;REPT(" ",4-LEN(INDEX(F41:Z45,MATCH(AB44,Z41:Z45,0),6)))&amp;INDEX(F41:Z45,MATCH(AB44,Z41:Z45,0),6)&amp;REPT(" ",4-LEN(INDEX(F41:Z45,MATCH(AB44,Z41:Z45,0),7)))&amp;INDEX(F41:Z45,MATCH(AB44,Z41:Z45,0),7)&amp;REPT(" ",4-LEN(INDEX(F41:Z45,MATCH(AB44,Z41:Z45,0),8)))&amp;INDEX(F41:Z45,MATCH(AB44,Z41:Z45,0),8)&amp;IF(INDEX(F41:Z45,MATCH(AB44,Z41:Z45,0),9)&lt;10,"   ","  ")&amp;INDEX(F41:Z45,MATCH(AB44,Z41:Z45,0),9)&amp;INDEX(F41:AA45,MATCH(AB44,Z41:Z45,0),22)&amp;CONCATENATE(AC44:AF44),"")</f>
        <v>3  Sonoma Center Panthers   COM   6  2  1  3   7   9  -2   7     1-2    0-1     -     1-1  </v>
      </c>
      <c r="F44" s="194" t="str">
        <f>IF(COUNTA(A41:C44)&lt;&gt;12,"",TRIM(LEFT(B43,FIND(" (",B43)-1)))</f>
        <v>Sonoma Center Panthers</v>
      </c>
      <c r="G44" s="180" t="str">
        <f t="shared" si="195"/>
        <v>COM</v>
      </c>
      <c r="H44" s="180">
        <f>COUNTIFS(BQ41:BQ52,F44,BU41:BU52,1)+COUNTIFS(BS41:BS52,F44,BU41:BU52,2)</f>
        <v>2</v>
      </c>
      <c r="I44" s="180">
        <f>COUNTIFS(BQ41:BQ52,F44,BU41:BU52,"X")+COUNTIFS(BS41:BS52,F44,BU41:BU52,"X")</f>
        <v>1</v>
      </c>
      <c r="J44" s="180">
        <f>COUNTIFS(BQ41:BQ52,F44,BU41:BU52,2)+COUNTIFS(BS41:BS52,F44,BU41:BU52,1)</f>
        <v>3</v>
      </c>
      <c r="K44" s="180">
        <f>SUMIFS(AZ41:AZ52,BQ41:BQ52,F44)+SUMIFS(BP41:BP52,BS41:BS52,F44)</f>
        <v>7</v>
      </c>
      <c r="L44" s="180">
        <f>SUMIFS(AZ41:AZ52,BS41:BS52,F44)+SUMIFS(BP41:BP52,BQ41:BQ52,F44)</f>
        <v>9</v>
      </c>
      <c r="M44" s="180">
        <f t="shared" si="196"/>
        <v>-2</v>
      </c>
      <c r="N44" s="180">
        <f t="shared" si="197"/>
        <v>7</v>
      </c>
      <c r="O44" s="177">
        <f>RANK(N44,N42:N45)</f>
        <v>3</v>
      </c>
      <c r="P44" s="180">
        <f>SUMPRODUCT((O44=O42:O45)*(VLOOKUP(F44,F48:AI51,MATCH(P41,F47:AI47,0),0)&lt;AE48:AE51))</f>
        <v>0</v>
      </c>
      <c r="Q44" s="177">
        <f>SUMPRODUCT((O42:O45=O44)*(P42:P45=P44)*(VLOOKUP(F44,F47:AH51,MATCH(Q41,F47:AI47,0),0)&lt;AF48:AF51))</f>
        <v>0</v>
      </c>
      <c r="R44" s="177">
        <f>SUMPRODUCT((O42:O45=O44)*(P42:P45=P44)*(Q42:Q45=Q44)*(VLOOKUP(F44,F47:AH51,MATCH(R41,F47:AI47,0),0)&lt;AG48:AG51))</f>
        <v>0</v>
      </c>
      <c r="S44" s="181">
        <f>SUMPRODUCT((O42:O45=O44)*(P42:P45=P44)*(Q42:Q45=Q44)*(R42:R45=R44)*(VLOOKUP(F44,F47:AH51,MATCH(S41,F47:AI47,0),0)&lt;AH48:AH51))</f>
        <v>0</v>
      </c>
      <c r="T44" s="177">
        <f>SUMPRODUCT((O42:O45=O44)*(P42:P45=P44)*(Q42:Q45=Q44)*(R42:R45=R44)*(S42:S45=S44)*(M44&lt;M42:M45))</f>
        <v>0</v>
      </c>
      <c r="U44" s="177">
        <f>SUMPRODUCT((O42:O45=O44)*(P42:P45=P44)*(Q42:Q45=Q44)*(R42:R45=R44)*(S42:S45=S44)*(T42:T45=T44)*(K44&lt;K42:K45))</f>
        <v>0</v>
      </c>
      <c r="V44" s="177">
        <f>SUMPRODUCT((O42:O45=O44)*(P42:P45=P44)*(Q42:Q45=Q44)*(R42:R45=R44)*(S42:S45=S44)*(T42:T45=T44)*(U42:U45=U44)*(VLOOKUP(F44,F47:AI51,MATCH(V41,F47:AJ47,0),0)&lt;AI48:AI51))</f>
        <v>0</v>
      </c>
      <c r="W44" s="177">
        <f>SUMPRODUCT((O42:O45=O44)*(P42:P45=P44)*(Q42:Q45=Q44)*(R42:R45=R44)*(S42:S45=S44)*(T42:T45=T44)*(U42:U45=U44)*(V42:V45=V44)*(H42:H45&gt;H44))</f>
        <v>0</v>
      </c>
      <c r="X44" s="177">
        <f>SUMPRODUCT((O42:O45=O44)*(P42:P45=P44)*(Q42:Q45=Q44)*(R42:R45=R44)*(S42:S45=S44)*(T42:T45=T44)*(U42:U45=U44)*(V42:V45=V44)*(W42:W45&gt;W44)*(VLOOKUP(F44,F47:AJ51,MATCH(V41,F47:AJ47,0),0)&lt;AJ48:AJ51))</f>
        <v>0</v>
      </c>
      <c r="Y44" s="177">
        <f>SUMPRODUCT((O42:O45=O44)*(P42:P45=P44)*(Q42:Q45=Q44)*(R42:R45=R44)*(S42:S45=S44)*(T42:T45=T44)*(U42:U45=U44)*(V42:V45=V44)*(W42:W45&gt;W44)*(X42:X45=X44)*(AJ41:AJ44&gt;AJ43))</f>
        <v>0</v>
      </c>
      <c r="Z44" s="182">
        <f t="shared" si="198"/>
        <v>3</v>
      </c>
      <c r="AA44" s="181" t="str">
        <f>if(countif(O42:O45,O44)&gt;1," * ","   ")</f>
        <v>   </v>
      </c>
      <c r="AB44" s="177">
        <v>3.0</v>
      </c>
      <c r="AC44" s="183" t="str">
        <f t="array" ref="AC44">IF(AB44=AC41,"   -   ",INDEX(BQ41:BV52,MATCH(1,(BQ41:BQ52=INDEX(F42:Z45,MATCH(AB44,Z42:Z45,0),1))*(BS41:BS52=INDEX(F42:Z45,MATCH(AC41,Z42:Z45,0),1)),0),6))</f>
        <v>  1-2  </v>
      </c>
      <c r="AD44" s="183" t="str">
        <f t="array" ref="AD44">IF(AB44=AD41,"   -   ",INDEX(BQ41:BV52,MATCH(1,(BQ41:BQ52=INDEX(F42:Z45,MATCH(AB44,Z42:Z45,0),1))*(BS41:BS52=INDEX(F42:Z45,MATCH(AD41,Z42:Z45,0),1)),0),6))</f>
        <v>  0-1  </v>
      </c>
      <c r="AE44" s="183" t="str">
        <f t="array" ref="AE44">IF(AB44=AE41,"   -   ",INDEX(BQ41:BV52,MATCH(1,(BQ41:BQ52=INDEX(F42:Z45,MATCH(AB44,Z42:Z45,0),1))*(BS41:BS52=INDEX(F42:Z45,MATCH(AE41,Z42:Z45,0),1)),0),6))</f>
        <v>   -   </v>
      </c>
      <c r="AF44" s="183" t="str">
        <f t="array" ref="AF44">IF(AB44=AF41,"   -   ",INDEX(BQ41:BV52,MATCH(1,(BQ41:BQ52=INDEX(F42:Z45,MATCH(AB44,Z42:Z45,0),1))*(BS41:BS52=INDEX(F42:Z45,MATCH(AF41,Z42:Z45,0),1)),0),6))</f>
        <v>  1-1  </v>
      </c>
      <c r="AG44" s="181" t="str">
        <f t="shared" si="199"/>
        <v>SCP</v>
      </c>
      <c r="AJ44" s="155">
        <f t="array" ref="AJ44">IFERROR(IF($B44="","",INDEX(Entries!$J$2:$K156,MATCH(1,($B44=Entries!$J$2:$J156)*(Entries!$C$2:$C156=$A44),0),2)),"")</f>
        <v>66.21525</v>
      </c>
      <c r="AK44" s="106">
        <f>AL43</f>
        <v>68.53425</v>
      </c>
      <c r="AL44" s="106">
        <f>AK43</f>
        <v>91.379</v>
      </c>
      <c r="AM44" s="106">
        <f t="shared" si="187"/>
        <v>0.11</v>
      </c>
      <c r="AN44" s="156">
        <f t="shared" ref="AN44:AY44" si="204">IF($AM44="","",IF(RAND()&lt;$AM44,1,0))</f>
        <v>0</v>
      </c>
      <c r="AO44" s="156">
        <f t="shared" si="204"/>
        <v>0</v>
      </c>
      <c r="AP44" s="156">
        <f t="shared" si="204"/>
        <v>0</v>
      </c>
      <c r="AQ44" s="156">
        <f t="shared" si="204"/>
        <v>0</v>
      </c>
      <c r="AR44" s="156">
        <f t="shared" si="204"/>
        <v>0</v>
      </c>
      <c r="AS44" s="156">
        <f t="shared" si="204"/>
        <v>0</v>
      </c>
      <c r="AT44" s="156">
        <f t="shared" si="204"/>
        <v>0</v>
      </c>
      <c r="AU44" s="156">
        <f t="shared" si="204"/>
        <v>0</v>
      </c>
      <c r="AV44" s="156">
        <f t="shared" si="204"/>
        <v>1</v>
      </c>
      <c r="AW44" s="156">
        <f t="shared" si="204"/>
        <v>0</v>
      </c>
      <c r="AX44" s="156">
        <f t="shared" si="204"/>
        <v>0</v>
      </c>
      <c r="AY44" s="156">
        <f t="shared" si="204"/>
        <v>0</v>
      </c>
      <c r="AZ44" s="157">
        <f t="shared" si="189"/>
        <v>1</v>
      </c>
      <c r="BA44" s="106">
        <f>BB43</f>
        <v>66.21525</v>
      </c>
      <c r="BB44" s="106">
        <f>BA43</f>
        <v>88.287</v>
      </c>
      <c r="BC44" s="106">
        <f t="shared" si="190"/>
        <v>0.11</v>
      </c>
      <c r="BD44" s="156">
        <f t="shared" ref="BD44:BO44" si="205">IF($BC44="","",IF(RAND()&lt;$BC44,1,0))</f>
        <v>0</v>
      </c>
      <c r="BE44" s="156">
        <f t="shared" si="205"/>
        <v>0</v>
      </c>
      <c r="BF44" s="156">
        <f t="shared" si="205"/>
        <v>0</v>
      </c>
      <c r="BG44" s="156">
        <f t="shared" si="205"/>
        <v>0</v>
      </c>
      <c r="BH44" s="156">
        <f t="shared" si="205"/>
        <v>0</v>
      </c>
      <c r="BI44" s="156">
        <f t="shared" si="205"/>
        <v>0</v>
      </c>
      <c r="BJ44" s="156">
        <f t="shared" si="205"/>
        <v>0</v>
      </c>
      <c r="BK44" s="156">
        <f t="shared" si="205"/>
        <v>0</v>
      </c>
      <c r="BL44" s="156">
        <f t="shared" si="205"/>
        <v>1</v>
      </c>
      <c r="BM44" s="156">
        <f t="shared" si="205"/>
        <v>0</v>
      </c>
      <c r="BN44" s="156">
        <f t="shared" si="205"/>
        <v>0</v>
      </c>
      <c r="BO44" s="156">
        <f t="shared" si="205"/>
        <v>0</v>
      </c>
      <c r="BP44" s="157">
        <f t="shared" si="192"/>
        <v>1</v>
      </c>
      <c r="BQ44" s="105" t="str">
        <f t="shared" ref="BQ44:BR44" si="206">BS41</f>
        <v>Sonoma Center Panthers</v>
      </c>
      <c r="BR44" s="156" t="str">
        <f t="shared" si="206"/>
        <v>COM</v>
      </c>
      <c r="BS44" s="105" t="str">
        <f t="shared" ref="BS44:BT44" si="207">BQ42</f>
        <v>Yuba United</v>
      </c>
      <c r="BT44" s="156" t="str">
        <f t="shared" si="207"/>
        <v>COM</v>
      </c>
      <c r="BU44" s="156" t="str">
        <f t="shared" si="193"/>
        <v>X</v>
      </c>
      <c r="BV44" s="156" t="str">
        <f t="shared" si="194"/>
        <v>  1-1  </v>
      </c>
    </row>
    <row r="45" ht="9.0" customHeight="1">
      <c r="A45" s="105"/>
      <c r="B45" s="105"/>
      <c r="C45" s="105"/>
      <c r="D45" s="175" t="str">
        <f t="shared" si="186"/>
        <v>Sonoma Center Panthers    COM 0–2 Fontvielle Impact         VLD</v>
      </c>
      <c r="E45" s="193" t="str">
        <f t="array" ref="E45">IFERROR(AB45&amp;"  "&amp;INDEX(F41:Z45,MATCH(AB45,Z41:Z45,0),1)&amp;REPT(" ",25-LEN(INDEX(F41:Z45,MATCH(AB45,Z41:Z45,0),1)))&amp;INDEX(F41:Z45,MATCH(AB45,Z41:Z45,0),2)&amp;"   6  "&amp;INDEX(F41:Z45,MATCH(AB45,Z41:Z45,0),3)&amp;"  "&amp;INDEX(F41:Z45,MATCH(AB45,Z41:Z45,0),4)&amp;"  "&amp;INDEX(F41:Z45,MATCH(AB45,Z41:Z45,0),5)&amp;REPT(" ",4-LEN(INDEX(F41:Z45,MATCH(AB45,Z41:Z45,0),6)))&amp;INDEX(F41:Z45,MATCH(AB45,Z41:Z45,0),6)&amp;REPT(" ",4-LEN(INDEX(F41:Z45,MATCH(AB45,Z41:Z45,0),7)))&amp;INDEX(F41:Z45,MATCH(AB45,Z41:Z45,0),7)&amp;REPT(" ",4-LEN(INDEX(F41:Z45,MATCH(AB45,Z41:Z45,0),8)))&amp;INDEX(F41:Z45,MATCH(AB45,Z41:Z45,0),8)&amp;IF(INDEX(F41:Z45,MATCH(AB45,Z41:Z45,0),9)&lt;10,"   ","  ")&amp;INDEX(F41:Z45,MATCH(AB45,Z41:Z45,0),9)&amp;INDEX(F41:AA45,MATCH(AB45,Z41:Z45,0),22)&amp;CONCATENATE(AC45:AF45),"")</f>
        <v>4  Yuba United              COM   6  1  1  4   6  10  -4   4     1-2    0-1    3-4     -   </v>
      </c>
      <c r="F45" s="194" t="str">
        <f>IF(COUNTA(A41:C44)&lt;&gt;12,"",TRIM(LEFT(B44,FIND(" (",B44)-1)))</f>
        <v>Yuba United</v>
      </c>
      <c r="G45" s="180" t="str">
        <f t="shared" si="195"/>
        <v>COM</v>
      </c>
      <c r="H45" s="180">
        <f>COUNTIFS(BQ41:BQ52,F45,BU41:BU52,1)+COUNTIFS(BS41:BS52,F45,BU41:BU52,2)</f>
        <v>1</v>
      </c>
      <c r="I45" s="180">
        <f>COUNTIFS(BQ41:BQ52,F45,BU41:BU52,"X")+COUNTIFS(BS41:BS52,F45,BU41:BU52,"X")</f>
        <v>1</v>
      </c>
      <c r="J45" s="180">
        <f>COUNTIFS(BQ41:BQ52,F45,BU41:BU52,2)+COUNTIFS(BS41:BS52,F45,BU41:BU52,1)</f>
        <v>4</v>
      </c>
      <c r="K45" s="180">
        <f>SUMIFS(AZ41:AZ52,BQ41:BQ52,F45)+SUMIFS(BP41:BP52,BS41:BS52,F45)</f>
        <v>6</v>
      </c>
      <c r="L45" s="180">
        <f>SUMIFS(AZ41:AZ52,BS41:BS52,F45)+SUMIFS(BP41:BP52,BQ41:BQ52,F45)</f>
        <v>10</v>
      </c>
      <c r="M45" s="180">
        <f t="shared" si="196"/>
        <v>-4</v>
      </c>
      <c r="N45" s="180">
        <f t="shared" si="197"/>
        <v>4</v>
      </c>
      <c r="O45" s="177">
        <f>RANK(N45,N42:N45)</f>
        <v>4</v>
      </c>
      <c r="P45" s="180">
        <f>SUMPRODUCT((O45=O42:O45)*(VLOOKUP(F45,F48:AI51,MATCH(P41,F47:AI47,0),0)&lt;AE48:AE51))</f>
        <v>0</v>
      </c>
      <c r="Q45" s="177">
        <f>SUMPRODUCT((O42:O45=O45)*(P42:P45=P45)*(VLOOKUP(F45,F47:AH51,MATCH(Q41,F47:AI47,0),0)&lt;AF48:AF51))</f>
        <v>0</v>
      </c>
      <c r="R45" s="177">
        <f>SUMPRODUCT((O42:O45=O45)*(P42:P45=P45)*(Q42:Q45=Q45)*(VLOOKUP(F45,F47:AH51,MATCH(R41,F47:AI47,0),0)&lt;AG48:AG51))</f>
        <v>0</v>
      </c>
      <c r="S45" s="181">
        <f>SUMPRODUCT((O42:O45=O45)*(P42:P45=P45)*(Q42:Q45=Q45)*(R42:R45=R45)*(VLOOKUP(F45,F47:AH51,MATCH(S41,F47:AI47,0),0)&lt;AH48:AH51))</f>
        <v>0</v>
      </c>
      <c r="T45" s="177">
        <f>SUMPRODUCT((O42:O45=O45)*(P42:P45=P45)*(Q42:Q45=Q45)*(R42:R45=R45)*(S42:S45=S45)*(M45&lt;M42:M45))</f>
        <v>0</v>
      </c>
      <c r="U45" s="177">
        <f>SUMPRODUCT((O42:O45=O45)*(P42:P45=P45)*(Q42:Q45=Q45)*(R42:R45=R45)*(S42:S45=S45)*(T42:T45=T45)*(K45&lt;K42:K45))</f>
        <v>0</v>
      </c>
      <c r="V45" s="177">
        <f>SUMPRODUCT((O42:O45=O45)*(P42:P45=P45)*(Q42:Q45=Q45)*(R42:R45=R45)*(S42:S45=S45)*(T42:T45=T45)*(U42:U45=U45)*(VLOOKUP(F45,F47:AI51,MATCH(V41,F47:AJ47,0),0)&lt;AI48:AI51))</f>
        <v>0</v>
      </c>
      <c r="W45" s="177">
        <f>SUMPRODUCT((O42:O45=O45)*(P42:P45=P45)*(Q42:Q45=Q45)*(R42:R45=R45)*(S42:S45=S45)*(T42:T45=T45)*(U42:U45=U45)*(V42:V45=V45)*(H42:H45&gt;H45))</f>
        <v>0</v>
      </c>
      <c r="X45" s="177">
        <f>SUMPRODUCT((O42:O45=O45)*(P42:P45=P45)*(Q42:Q45=Q45)*(R42:R45=R45)*(S42:S45=S45)*(T42:T45=T45)*(U42:U45=U45)*(V42:V45=V45)*(W42:W45&gt;W45)*(VLOOKUP(F45,F47:AJ51,MATCH(V41,F47:AJ47,0),0)&lt;AJ48:AJ51))</f>
        <v>0</v>
      </c>
      <c r="Y45" s="177">
        <f>SUMPRODUCT((O42:O45=O45)*(P42:P45=P45)*(Q42:Q45=Q45)*(R42:R45=R45)*(S42:S45=S45)*(T42:T45=T45)*(U42:U45=U45)*(V42:V45=V45)*(W42:W45&gt;W45)*(X42:X45=X45)*(AJ41:AJ44&gt;AJ44))</f>
        <v>0</v>
      </c>
      <c r="Z45" s="182">
        <f t="shared" si="198"/>
        <v>4</v>
      </c>
      <c r="AA45" s="181" t="str">
        <f>if(countif(O42:O45,O45)&gt;1," * ","   ")</f>
        <v>   </v>
      </c>
      <c r="AB45" s="177">
        <v>4.0</v>
      </c>
      <c r="AC45" s="183" t="str">
        <f t="array" ref="AC45">IF(AB45=AC41,"   -   ",INDEX(BQ41:BV52,MATCH(1,(BQ41:BQ52=INDEX(F42:Z45,MATCH(AB45,Z42:Z45,0),1))*(BS41:BS52=INDEX(F42:Z45,MATCH(AC41,Z42:Z45,0),1)),0),6))</f>
        <v>  1-2  </v>
      </c>
      <c r="AD45" s="183" t="str">
        <f t="array" ref="AD45">IF(AB45=AD41,"   -   ",INDEX(BQ41:BV52,MATCH(1,(BQ41:BQ52=INDEX(F42:Z45,MATCH(AB45,Z42:Z45,0),1))*(BS41:BS52=INDEX(F42:Z45,MATCH(AD41,Z42:Z45,0),1)),0),6))</f>
        <v>  0-1  </v>
      </c>
      <c r="AE45" s="183" t="str">
        <f t="array" ref="AE45">IF(AB45=AE41,"   -   ",INDEX(BQ41:BV52,MATCH(1,(BQ41:BQ52=INDEX(F42:Z45,MATCH(AB45,Z42:Z45,0),1))*(BS41:BS52=INDEX(F42:Z45,MATCH(AE41,Z42:Z45,0),1)),0),6))</f>
        <v>  3-4  </v>
      </c>
      <c r="AF45" s="183" t="str">
        <f t="array" ref="AF45">IF(AB45=AF41,"   -   ",INDEX(BQ41:BV52,MATCH(1,(BQ41:BQ52=INDEX(F42:Z45,MATCH(AB45,Z42:Z45,0),1))*(BS41:BS52=INDEX(F42:Z45,MATCH(AF41,Z42:Z45,0),1)),0),6))</f>
        <v>   -   </v>
      </c>
      <c r="AG45" s="181" t="str">
        <f t="shared" si="199"/>
        <v>YUB</v>
      </c>
      <c r="AJ45" s="155"/>
      <c r="AK45" s="106">
        <f>AJ43</f>
        <v>88.287</v>
      </c>
      <c r="AL45" s="106">
        <f>AJ41</f>
        <v>91.379</v>
      </c>
      <c r="AM45" s="106">
        <f t="shared" si="187"/>
        <v>0.1301752044</v>
      </c>
      <c r="AN45" s="156">
        <f t="shared" ref="AN45:AY45" si="208">IF($AM45="","",IF(RAND()&lt;$AM45,1,0))</f>
        <v>0</v>
      </c>
      <c r="AO45" s="156">
        <f t="shared" si="208"/>
        <v>0</v>
      </c>
      <c r="AP45" s="156">
        <f t="shared" si="208"/>
        <v>0</v>
      </c>
      <c r="AQ45" s="156">
        <f t="shared" si="208"/>
        <v>0</v>
      </c>
      <c r="AR45" s="156">
        <f t="shared" si="208"/>
        <v>0</v>
      </c>
      <c r="AS45" s="156">
        <f t="shared" si="208"/>
        <v>0</v>
      </c>
      <c r="AT45" s="156">
        <f t="shared" si="208"/>
        <v>0</v>
      </c>
      <c r="AU45" s="156">
        <f t="shared" si="208"/>
        <v>0</v>
      </c>
      <c r="AV45" s="156">
        <f t="shared" si="208"/>
        <v>0</v>
      </c>
      <c r="AW45" s="156">
        <f t="shared" si="208"/>
        <v>0</v>
      </c>
      <c r="AX45" s="156">
        <f t="shared" si="208"/>
        <v>0</v>
      </c>
      <c r="AY45" s="156">
        <f t="shared" si="208"/>
        <v>0</v>
      </c>
      <c r="AZ45" s="157">
        <f t="shared" si="189"/>
        <v>0</v>
      </c>
      <c r="BA45" s="106">
        <f>AJ42</f>
        <v>68.53425</v>
      </c>
      <c r="BB45" s="106">
        <f>AJ44</f>
        <v>66.21525</v>
      </c>
      <c r="BC45" s="106">
        <f t="shared" si="190"/>
        <v>0.1364914623</v>
      </c>
      <c r="BD45" s="156">
        <f t="shared" ref="BD45:BO45" si="209">IF($BC45="","",IF(RAND()&lt;$BC45,1,0))</f>
        <v>0</v>
      </c>
      <c r="BE45" s="156">
        <f t="shared" si="209"/>
        <v>0</v>
      </c>
      <c r="BF45" s="156">
        <f t="shared" si="209"/>
        <v>0</v>
      </c>
      <c r="BG45" s="156">
        <f t="shared" si="209"/>
        <v>0</v>
      </c>
      <c r="BH45" s="156">
        <f t="shared" si="209"/>
        <v>1</v>
      </c>
      <c r="BI45" s="156">
        <f t="shared" si="209"/>
        <v>0</v>
      </c>
      <c r="BJ45" s="156">
        <f t="shared" si="209"/>
        <v>0</v>
      </c>
      <c r="BK45" s="156">
        <f t="shared" si="209"/>
        <v>0</v>
      </c>
      <c r="BL45" s="156">
        <f t="shared" si="209"/>
        <v>0</v>
      </c>
      <c r="BM45" s="156">
        <f t="shared" si="209"/>
        <v>0</v>
      </c>
      <c r="BN45" s="156">
        <f t="shared" si="209"/>
        <v>0</v>
      </c>
      <c r="BO45" s="156">
        <f t="shared" si="209"/>
        <v>0</v>
      </c>
      <c r="BP45" s="157">
        <f t="shared" si="192"/>
        <v>1</v>
      </c>
      <c r="BQ45" s="105" t="str">
        <f t="shared" ref="BQ45:BR45" si="210">BS41</f>
        <v>Sonoma Center Panthers</v>
      </c>
      <c r="BR45" s="156" t="str">
        <f t="shared" si="210"/>
        <v>COM</v>
      </c>
      <c r="BS45" s="105" t="str">
        <f t="shared" ref="BS45:BT45" si="211">BS42</f>
        <v>Fontvielle Impact</v>
      </c>
      <c r="BT45" s="156" t="str">
        <f t="shared" si="211"/>
        <v>VLD</v>
      </c>
      <c r="BU45" s="156">
        <f t="shared" si="193"/>
        <v>2</v>
      </c>
      <c r="BV45" s="156" t="str">
        <f t="shared" si="194"/>
        <v>  0-1  </v>
      </c>
    </row>
    <row r="46" ht="9.0" customHeight="1">
      <c r="A46" s="105"/>
      <c r="B46" s="105"/>
      <c r="C46" s="105"/>
      <c r="D46" s="175" t="str">
        <f t="shared" si="186"/>
        <v>Edmonton United           VLD 2–2 Yuba United               COM</v>
      </c>
      <c r="E46" s="184" t="str">
        <f>IFERROR(__xludf.DUMMYFUNCTION("IFERROR(IF(COUNTUNIQUE(O42:O45)=4,"""",""Tie broken by ""&amp;VLOOKUP(INDEX(P41:Y52,1,MATCH(1,P52:Y52,0)),Index!$E$2:$F$13,2,0)),"""")"),"")</f>
        <v/>
      </c>
      <c r="F46" s="185" t="s">
        <v>1349</v>
      </c>
      <c r="G46" s="185" t="s">
        <v>1350</v>
      </c>
      <c r="H46" s="186"/>
      <c r="I46" s="186"/>
      <c r="J46" s="186"/>
      <c r="K46" s="185" t="s">
        <v>1340</v>
      </c>
      <c r="L46" s="185"/>
      <c r="M46" s="186"/>
      <c r="N46" s="186"/>
      <c r="O46" s="185" t="s">
        <v>81</v>
      </c>
      <c r="P46" s="185"/>
      <c r="Q46" s="186"/>
      <c r="R46" s="186"/>
      <c r="S46" s="185" t="s">
        <v>84</v>
      </c>
      <c r="T46" s="186"/>
      <c r="U46" s="186"/>
      <c r="V46" s="186"/>
      <c r="W46" s="185" t="s">
        <v>87</v>
      </c>
      <c r="X46" s="186"/>
      <c r="Y46" s="186"/>
      <c r="Z46" s="186"/>
      <c r="AA46" s="185" t="s">
        <v>1351</v>
      </c>
      <c r="AB46" s="185"/>
      <c r="AC46" s="185"/>
      <c r="AD46" s="185"/>
      <c r="AE46" s="185" t="s">
        <v>1352</v>
      </c>
      <c r="AF46" s="186"/>
      <c r="AG46" s="186"/>
      <c r="AH46" s="186"/>
      <c r="AI46" s="186"/>
      <c r="AJ46" s="186"/>
      <c r="AK46" s="106">
        <f>AL45</f>
        <v>91.379</v>
      </c>
      <c r="AL46" s="106">
        <f>AK45</f>
        <v>88.287</v>
      </c>
      <c r="AM46" s="106">
        <f t="shared" si="187"/>
        <v>0.1364914623</v>
      </c>
      <c r="AN46" s="156">
        <f t="shared" ref="AN46:AY46" si="212">IF($AM46="","",IF(RAND()&lt;$AM46,1,0))</f>
        <v>0</v>
      </c>
      <c r="AO46" s="156">
        <f t="shared" si="212"/>
        <v>1</v>
      </c>
      <c r="AP46" s="156">
        <f t="shared" si="212"/>
        <v>0</v>
      </c>
      <c r="AQ46" s="156">
        <f t="shared" si="212"/>
        <v>0</v>
      </c>
      <c r="AR46" s="156">
        <f t="shared" si="212"/>
        <v>0</v>
      </c>
      <c r="AS46" s="156">
        <f t="shared" si="212"/>
        <v>1</v>
      </c>
      <c r="AT46" s="156">
        <f t="shared" si="212"/>
        <v>0</v>
      </c>
      <c r="AU46" s="156">
        <f t="shared" si="212"/>
        <v>0</v>
      </c>
      <c r="AV46" s="156">
        <f t="shared" si="212"/>
        <v>0</v>
      </c>
      <c r="AW46" s="156">
        <f t="shared" si="212"/>
        <v>0</v>
      </c>
      <c r="AX46" s="156">
        <f t="shared" si="212"/>
        <v>0</v>
      </c>
      <c r="AY46" s="156">
        <f t="shared" si="212"/>
        <v>0</v>
      </c>
      <c r="AZ46" s="157">
        <f t="shared" si="189"/>
        <v>2</v>
      </c>
      <c r="BA46" s="106">
        <f>BB45</f>
        <v>66.21525</v>
      </c>
      <c r="BB46" s="106">
        <f>BA45</f>
        <v>68.53425</v>
      </c>
      <c r="BC46" s="106">
        <f t="shared" si="190"/>
        <v>0.1301752044</v>
      </c>
      <c r="BD46" s="156">
        <f t="shared" ref="BD46:BO46" si="213">IF($BC46="","",IF(RAND()&lt;$BC46,1,0))</f>
        <v>0</v>
      </c>
      <c r="BE46" s="156">
        <f t="shared" si="213"/>
        <v>0</v>
      </c>
      <c r="BF46" s="156">
        <f t="shared" si="213"/>
        <v>0</v>
      </c>
      <c r="BG46" s="156">
        <f t="shared" si="213"/>
        <v>0</v>
      </c>
      <c r="BH46" s="156">
        <f t="shared" si="213"/>
        <v>0</v>
      </c>
      <c r="BI46" s="156">
        <f t="shared" si="213"/>
        <v>0</v>
      </c>
      <c r="BJ46" s="156">
        <f t="shared" si="213"/>
        <v>0</v>
      </c>
      <c r="BK46" s="156">
        <f t="shared" si="213"/>
        <v>0</v>
      </c>
      <c r="BL46" s="156">
        <f t="shared" si="213"/>
        <v>0</v>
      </c>
      <c r="BM46" s="156">
        <f t="shared" si="213"/>
        <v>0</v>
      </c>
      <c r="BN46" s="156">
        <f t="shared" si="213"/>
        <v>0</v>
      </c>
      <c r="BO46" s="156">
        <f t="shared" si="213"/>
        <v>0</v>
      </c>
      <c r="BP46" s="157">
        <f t="shared" si="192"/>
        <v>0</v>
      </c>
      <c r="BQ46" s="105" t="str">
        <f t="shared" ref="BQ46:BR46" si="214">BQ41</f>
        <v>Edmonton United</v>
      </c>
      <c r="BR46" s="156" t="str">
        <f t="shared" si="214"/>
        <v>VLD</v>
      </c>
      <c r="BS46" s="105" t="str">
        <f t="shared" ref="BS46:BT46" si="215">BQ42</f>
        <v>Yuba United</v>
      </c>
      <c r="BT46" s="156" t="str">
        <f t="shared" si="215"/>
        <v>COM</v>
      </c>
      <c r="BU46" s="156">
        <f t="shared" si="193"/>
        <v>1</v>
      </c>
      <c r="BV46" s="156" t="str">
        <f t="shared" si="194"/>
        <v>  2-0  </v>
      </c>
    </row>
    <row r="47" ht="9.0" customHeight="1">
      <c r="A47" s="105"/>
      <c r="B47" s="105"/>
      <c r="C47" s="105"/>
      <c r="D47" s="175" t="str">
        <f t="shared" si="186"/>
        <v>Fontvielle Impact         VLD 2–1 Sonoma Center Panthers    COM</v>
      </c>
      <c r="E47" s="187"/>
      <c r="G47" s="188" t="str">
        <f t="array" ref="G47:J47">TRANSPOSE(F48:F51)</f>
        <v>Fontvielle Impact</v>
      </c>
      <c r="H47" s="188" t="s">
        <v>286</v>
      </c>
      <c r="I47" s="188" t="s">
        <v>130</v>
      </c>
      <c r="J47" s="188" t="s">
        <v>137</v>
      </c>
      <c r="K47" s="180" t="str">
        <f t="array" ref="K47:N47">TRANSPOSE(F48:F51)</f>
        <v>Fontvielle Impact</v>
      </c>
      <c r="L47" s="180" t="s">
        <v>286</v>
      </c>
      <c r="M47" s="180" t="s">
        <v>130</v>
      </c>
      <c r="N47" s="180" t="s">
        <v>137</v>
      </c>
      <c r="O47" s="180" t="str">
        <f t="array" ref="O47:R47">TRANSPOSE(F48:F51)</f>
        <v>Fontvielle Impact</v>
      </c>
      <c r="P47" s="180" t="s">
        <v>286</v>
      </c>
      <c r="Q47" s="180" t="s">
        <v>130</v>
      </c>
      <c r="R47" s="180" t="s">
        <v>137</v>
      </c>
      <c r="S47" s="188" t="str">
        <f t="array" ref="S47:V47">TRANSPOSE(F48:F51)</f>
        <v>Fontvielle Impact</v>
      </c>
      <c r="T47" s="188" t="s">
        <v>286</v>
      </c>
      <c r="U47" s="188" t="s">
        <v>130</v>
      </c>
      <c r="V47" s="188" t="s">
        <v>137</v>
      </c>
      <c r="W47" s="188" t="str">
        <f t="array" ref="W47:Z47">TRANSPOSE(F48:F51)</f>
        <v>Fontvielle Impact</v>
      </c>
      <c r="X47" s="188" t="s">
        <v>286</v>
      </c>
      <c r="Y47" s="188" t="s">
        <v>130</v>
      </c>
      <c r="Z47" s="188" t="s">
        <v>137</v>
      </c>
      <c r="AA47" s="83" t="str">
        <f t="array" ref="AA47:AD47">TRANSPOSE(F48:F51)</f>
        <v>Fontvielle Impact</v>
      </c>
      <c r="AB47" s="83" t="s">
        <v>286</v>
      </c>
      <c r="AC47" s="83" t="s">
        <v>130</v>
      </c>
      <c r="AD47" s="83" t="s">
        <v>137</v>
      </c>
      <c r="AE47" s="83" t="s">
        <v>69</v>
      </c>
      <c r="AF47" s="83" t="s">
        <v>72</v>
      </c>
      <c r="AG47" s="83" t="s">
        <v>75</v>
      </c>
      <c r="AH47" s="83" t="s">
        <v>78</v>
      </c>
      <c r="AI47" s="83" t="s">
        <v>87</v>
      </c>
      <c r="AJ47" s="83" t="s">
        <v>1353</v>
      </c>
      <c r="AK47" s="106">
        <f>AJ41</f>
        <v>91.379</v>
      </c>
      <c r="AL47" s="106">
        <f>AJ43</f>
        <v>88.287</v>
      </c>
      <c r="AM47" s="106">
        <f t="shared" si="187"/>
        <v>0.1364914623</v>
      </c>
      <c r="AN47" s="156">
        <f t="shared" ref="AN47:AY47" si="216">IF($AM47="","",IF(RAND()&lt;$AM47,1,0))</f>
        <v>0</v>
      </c>
      <c r="AO47" s="156">
        <f t="shared" si="216"/>
        <v>0</v>
      </c>
      <c r="AP47" s="156">
        <f t="shared" si="216"/>
        <v>0</v>
      </c>
      <c r="AQ47" s="156">
        <f t="shared" si="216"/>
        <v>0</v>
      </c>
      <c r="AR47" s="156">
        <f t="shared" si="216"/>
        <v>0</v>
      </c>
      <c r="AS47" s="156">
        <f t="shared" si="216"/>
        <v>0</v>
      </c>
      <c r="AT47" s="156">
        <f t="shared" si="216"/>
        <v>0</v>
      </c>
      <c r="AU47" s="156">
        <f t="shared" si="216"/>
        <v>1</v>
      </c>
      <c r="AV47" s="156">
        <f t="shared" si="216"/>
        <v>1</v>
      </c>
      <c r="AW47" s="156">
        <f t="shared" si="216"/>
        <v>0</v>
      </c>
      <c r="AX47" s="156">
        <f t="shared" si="216"/>
        <v>0</v>
      </c>
      <c r="AY47" s="156">
        <f t="shared" si="216"/>
        <v>0</v>
      </c>
      <c r="AZ47" s="157">
        <f t="shared" si="189"/>
        <v>2</v>
      </c>
      <c r="BA47" s="106">
        <f>AJ44</f>
        <v>66.21525</v>
      </c>
      <c r="BB47" s="106">
        <f>AJ42</f>
        <v>68.53425</v>
      </c>
      <c r="BC47" s="106">
        <f t="shared" si="190"/>
        <v>0.1301752044</v>
      </c>
      <c r="BD47" s="156">
        <f t="shared" ref="BD47:BO47" si="217">IF($BC47="","",IF(RAND()&lt;$BC47,1,0))</f>
        <v>0</v>
      </c>
      <c r="BE47" s="156">
        <f t="shared" si="217"/>
        <v>0</v>
      </c>
      <c r="BF47" s="156">
        <f t="shared" si="217"/>
        <v>0</v>
      </c>
      <c r="BG47" s="156">
        <f t="shared" si="217"/>
        <v>0</v>
      </c>
      <c r="BH47" s="156">
        <f t="shared" si="217"/>
        <v>0</v>
      </c>
      <c r="BI47" s="156">
        <f t="shared" si="217"/>
        <v>0</v>
      </c>
      <c r="BJ47" s="156">
        <f t="shared" si="217"/>
        <v>0</v>
      </c>
      <c r="BK47" s="156">
        <f t="shared" si="217"/>
        <v>0</v>
      </c>
      <c r="BL47" s="156">
        <f t="shared" si="217"/>
        <v>0</v>
      </c>
      <c r="BM47" s="156">
        <f t="shared" si="217"/>
        <v>0</v>
      </c>
      <c r="BN47" s="156">
        <f t="shared" si="217"/>
        <v>0</v>
      </c>
      <c r="BO47" s="156">
        <f t="shared" si="217"/>
        <v>0</v>
      </c>
      <c r="BP47" s="157">
        <f t="shared" si="192"/>
        <v>0</v>
      </c>
      <c r="BQ47" s="105" t="str">
        <f t="shared" ref="BQ47:BR47" si="218">BS42</f>
        <v>Fontvielle Impact</v>
      </c>
      <c r="BR47" s="156" t="str">
        <f t="shared" si="218"/>
        <v>VLD</v>
      </c>
      <c r="BS47" s="105" t="str">
        <f t="shared" ref="BS47:BT47" si="219">BS41</f>
        <v>Sonoma Center Panthers</v>
      </c>
      <c r="BT47" s="156" t="str">
        <f t="shared" si="219"/>
        <v>COM</v>
      </c>
      <c r="BU47" s="156">
        <f t="shared" si="193"/>
        <v>1</v>
      </c>
      <c r="BV47" s="156" t="str">
        <f t="shared" si="194"/>
        <v>  2-0  </v>
      </c>
    </row>
    <row r="48" ht="9.0" customHeight="1">
      <c r="A48" s="105"/>
      <c r="B48" s="105"/>
      <c r="C48" s="105"/>
      <c r="D48" s="175" t="str">
        <f t="shared" si="186"/>
        <v>Yuba United               COM 1–1 Edmonton United           VLD</v>
      </c>
      <c r="E48" s="176"/>
      <c r="F48" s="155" t="str">
        <f t="shared" ref="F48:F51" si="224">F42</f>
        <v>Fontvielle Impact</v>
      </c>
      <c r="G48" s="181">
        <f>IF(F48=G47,0,IF(VLOOKUP(F48,F42:N45,9,0)=VLOOKUP(G47,F42:N45,9,0),1,0))</f>
        <v>0</v>
      </c>
      <c r="H48" s="181">
        <f>IF(F48=H47,0,IF(VLOOKUP(F48,F42:N45,9,0)=VLOOKUP(H47,F42:N45,9,0),1,0))</f>
        <v>0</v>
      </c>
      <c r="I48" s="181">
        <f>IF(F48=I47,0,IF(VLOOKUP(F48,F42:N45,9,0)=VLOOKUP(I47,F42:N45,9,0),1,0))</f>
        <v>0</v>
      </c>
      <c r="J48" s="181">
        <f>IF(F48=J47,0,IF(VLOOKUP(F48,F42:N45,9,0)=VLOOKUP(J47,F42:N45,9,0),1,0))</f>
        <v>0</v>
      </c>
      <c r="K48" s="177">
        <f t="array" ref="K48">IF(F48=K47,"",IF(INDEX(BQ41:BU52,MATCH(1,(F48=BQ41:BQ52)*(BS41:BS52=K47),0),5)=1,3,IF(INDEX(BQ41:BU52,MATCH(1,(F48=BQ41:BQ52)*(BS41:BS52=K47),0),5)="X",1,0)))*G48</f>
        <v>0</v>
      </c>
      <c r="L48" s="177">
        <f t="array" ref="L48">IF(F48=L47,"",IF(INDEX(BQ41:BU52,MATCH(1,(F48=BQ41:BQ52)*(BS41:BS52=L47),0),5)=1,3,IF(INDEX(BQ41:BU52,MATCH(1,(F48=BQ41:BQ52)*(BS41:BS52=L47),0),5)="X",1,0)))*H48</f>
        <v>0</v>
      </c>
      <c r="M48" s="177">
        <f t="array" ref="M48">IF(F48=M47,"",IF(INDEX(BQ41:BU52,MATCH(1,(F48=BQ41:BQ52)*(BS41:BS52=M47),0),5)=1,3,IF(INDEX(BQ41:BU52,MATCH(1,(F48=BQ41:BQ52)*(BS41:BS52=M47),0),5)="X",1,0)))*I48</f>
        <v>0</v>
      </c>
      <c r="N48" s="177">
        <f t="array" ref="N48">IF(F48=N47,"",IF(INDEX(BQ41:BU52,MATCH(1,(F48=BQ41:BQ52)*(BS41:BS52=N47),0),5)=1,3,IF(INDEX(BQ41:BU52,MATCH(1,(F48=BQ41:BQ52)*(BS41:BS52=N47),0),5)="X",1,0)))*J48</f>
        <v>0</v>
      </c>
      <c r="O48" s="181">
        <f t="array" ref="O48">IF(F48=O47,"",INDEX(AZ41:BS52,MATCH(1,(BQ41:BQ52=F48)*(O47=BS41:BS52),0),1)-INDEX(AZ41:BS52,MATCH(1,(BQ41:BQ52=F48)*(O47=BS41:BS52),0),17))*G48</f>
        <v>0</v>
      </c>
      <c r="P48" s="181">
        <f t="array" ref="P48">IF(F48=P47,"",INDEX(AZ41:BS52,MATCH(1,(BQ41:BQ52=F48)*(P47=BS41:BS52),0),1)-INDEX(AZ41:BS52,MATCH(1,(BQ41:BQ52=F48)*(P47=BS41:BS52),0),17))*H48</f>
        <v>0</v>
      </c>
      <c r="Q48" s="181">
        <f t="array" ref="Q48">IF(F48=Q47,"",INDEX(AZ41:BS52,MATCH(1,(BQ41:BQ52=F48)*(Q47=BS41:BS52),0),1)-INDEX(AZ41:BS52,MATCH(1,(BQ41:BQ52=F48)*(Q47=BS41:BS52),0),17))*I48</f>
        <v>0</v>
      </c>
      <c r="R48" s="181">
        <f t="array" ref="R48">IF(F48=R47,"",INDEX(AZ41:BS52,MATCH(1,(BQ41:BQ52=F48)*(R47=BS41:BS52),0),1)-INDEX(AZ41:BS52,MATCH(1,(BQ41:BQ52=F48)*(R47=BS41:BS52),0),17))*J48</f>
        <v>0</v>
      </c>
      <c r="S48" s="181">
        <f t="array" ref="S48">IF(F48=S47,0,INDEX(AZ41:BU52,MATCH(1,(BQ41:BQ52=F48)*(BS41:BS52=S47),0),1)+INDEX(AZ41:BU52,MATCH(1,(BS41:BS52=F48)*(BQ41:BQ52=S47),0),17))*G48</f>
        <v>0</v>
      </c>
      <c r="T48" s="181">
        <f t="array" ref="T48">IF(F48=T47,0,INDEX(AZ41:BU52,MATCH(1,(BQ41:BQ52=F48)*(BS41:BS52=T47),0),1)+INDEX(AZ41:BU52,MATCH(1,(BS41:BS52=F48)*(BQ41:BQ52=T47),0),17))*H48</f>
        <v>0</v>
      </c>
      <c r="U48" s="181">
        <f t="array" ref="U48">IF(F48=U47,0,INDEX(AZ41:BU52,MATCH(1,(BQ41:BQ52=F48)*(BS41:BS52=U47),0),1)+INDEX(AZ41:BU52,MATCH(1,(BS41:BS52=F48)*(BQ41:BQ52=U47),0),17))*I48</f>
        <v>0</v>
      </c>
      <c r="V48" s="181">
        <f t="array" ref="V48">IF(F48=V47,0,INDEX(AZ41:BU52,MATCH(1,(BQ41:BQ52=F48)*(BS41:BS52=V47),0),1)+INDEX(AZ41:BU52,MATCH(1,(BS41:BS52=F48)*(BQ41:BQ52=V47),0),17))*J48</f>
        <v>0</v>
      </c>
      <c r="W48" s="181">
        <f t="array" ref="W48">IF(F48=W47,0,INDEX(AZ41:BU52,MATCH(1,(BS41:BS52=F48)*(BQ41:BQ52=S47),0),17))*G48</f>
        <v>0</v>
      </c>
      <c r="X48" s="181">
        <f t="array" ref="X48">IF(F48=X47,0,INDEX(AZ41:BU52,MATCH(1,(BS41:BS52=F48)*(BQ41:BQ52=T47),0),17))*H48</f>
        <v>0</v>
      </c>
      <c r="Y48" s="181">
        <f t="array" ref="Y48">IF(F48=Y47,0,INDEX(AZ41:BU52,MATCH(1,(BS41:BS52=F48)*(BQ41:BQ52=U47),0),17))*I48</f>
        <v>0</v>
      </c>
      <c r="Z48" s="181">
        <f t="array" ref="Z48">IF(F48=Z47,0,INDEX(AZ41:BU52,MATCH(1,(BS41:BS52=F48)*(BQ41:BQ52=V47),0),17))*J48</f>
        <v>0</v>
      </c>
      <c r="AA48" s="155">
        <f>IF(F48=AA47,"",COUNTIFS(BS41:BS52,F48,BU41:BU52,2))*G48</f>
        <v>0</v>
      </c>
      <c r="AB48" s="155">
        <f>IF(F48=AB47,"",COUNTIFS(BS41:BS52,G48,BU41:BU52,2))*H48</f>
        <v>0</v>
      </c>
      <c r="AC48" s="155">
        <f>IF(F48=AC47,"",COUNTIFS(BS41:BS52,H48,BU41:BU52,2))*I48</f>
        <v>0</v>
      </c>
      <c r="AD48" s="155">
        <f>IF(F48=AD47,"",COUNTIFS(BS41:BS52,I48,BU41:BU52,2))*J48</f>
        <v>0</v>
      </c>
      <c r="AE48" s="155">
        <f t="shared" ref="AE48:AE51" si="225">SUM(K48:N48)</f>
        <v>0</v>
      </c>
      <c r="AF48" s="155">
        <f>sum(O48:R48)-sum(O48:O51)</f>
        <v>0</v>
      </c>
      <c r="AG48" s="155">
        <f t="shared" ref="AG48:AG51" si="226">sum(S48:V48)</f>
        <v>0</v>
      </c>
      <c r="AH48" s="155">
        <f t="shared" ref="AH48:AH51" si="227">SUM(W48:Z48)</f>
        <v>0</v>
      </c>
      <c r="AI48" s="189">
        <f>SUMIFS(BP41:BP52,BS41:BS52,F48)</f>
        <v>2</v>
      </c>
      <c r="AJ48" s="189">
        <f t="shared" ref="AJ48:AJ51" si="228">sum(AA48:AD48)</f>
        <v>0</v>
      </c>
      <c r="AK48" s="106">
        <f>AL47</f>
        <v>88.287</v>
      </c>
      <c r="AL48" s="106">
        <f>AK47</f>
        <v>91.379</v>
      </c>
      <c r="AM48" s="106">
        <f t="shared" si="187"/>
        <v>0.1301752044</v>
      </c>
      <c r="AN48" s="156">
        <f t="shared" ref="AN48:AY48" si="220">IF($AM48="","",IF(RAND()&lt;$AM48,1,0))</f>
        <v>0</v>
      </c>
      <c r="AO48" s="156">
        <f t="shared" si="220"/>
        <v>0</v>
      </c>
      <c r="AP48" s="156">
        <f t="shared" si="220"/>
        <v>0</v>
      </c>
      <c r="AQ48" s="156">
        <f t="shared" si="220"/>
        <v>0</v>
      </c>
      <c r="AR48" s="156">
        <f t="shared" si="220"/>
        <v>0</v>
      </c>
      <c r="AS48" s="156">
        <f t="shared" si="220"/>
        <v>0</v>
      </c>
      <c r="AT48" s="156">
        <f t="shared" si="220"/>
        <v>1</v>
      </c>
      <c r="AU48" s="156">
        <f t="shared" si="220"/>
        <v>0</v>
      </c>
      <c r="AV48" s="156">
        <f t="shared" si="220"/>
        <v>0</v>
      </c>
      <c r="AW48" s="156">
        <f t="shared" si="220"/>
        <v>0</v>
      </c>
      <c r="AX48" s="156">
        <f t="shared" si="220"/>
        <v>0</v>
      </c>
      <c r="AY48" s="156">
        <f t="shared" si="220"/>
        <v>0</v>
      </c>
      <c r="AZ48" s="157">
        <f t="shared" si="189"/>
        <v>1</v>
      </c>
      <c r="BA48" s="106">
        <f>BB47</f>
        <v>68.53425</v>
      </c>
      <c r="BB48" s="106">
        <f>BA47</f>
        <v>66.21525</v>
      </c>
      <c r="BC48" s="106">
        <f t="shared" si="190"/>
        <v>0.1364914623</v>
      </c>
      <c r="BD48" s="156">
        <f t="shared" ref="BD48:BO48" si="221">IF($BC48="","",IF(RAND()&lt;$BC48,1,0))</f>
        <v>0</v>
      </c>
      <c r="BE48" s="156">
        <f t="shared" si="221"/>
        <v>0</v>
      </c>
      <c r="BF48" s="156">
        <f t="shared" si="221"/>
        <v>0</v>
      </c>
      <c r="BG48" s="156">
        <f t="shared" si="221"/>
        <v>0</v>
      </c>
      <c r="BH48" s="156">
        <f t="shared" si="221"/>
        <v>0</v>
      </c>
      <c r="BI48" s="156">
        <f t="shared" si="221"/>
        <v>0</v>
      </c>
      <c r="BJ48" s="156">
        <f t="shared" si="221"/>
        <v>0</v>
      </c>
      <c r="BK48" s="156">
        <f t="shared" si="221"/>
        <v>0</v>
      </c>
      <c r="BL48" s="156">
        <f t="shared" si="221"/>
        <v>1</v>
      </c>
      <c r="BM48" s="156">
        <f t="shared" si="221"/>
        <v>1</v>
      </c>
      <c r="BN48" s="156">
        <f t="shared" si="221"/>
        <v>0</v>
      </c>
      <c r="BO48" s="156">
        <f t="shared" si="221"/>
        <v>0</v>
      </c>
      <c r="BP48" s="157">
        <f t="shared" si="192"/>
        <v>2</v>
      </c>
      <c r="BQ48" s="105" t="str">
        <f t="shared" ref="BQ48:BR48" si="222">BQ42</f>
        <v>Yuba United</v>
      </c>
      <c r="BR48" s="156" t="str">
        <f t="shared" si="222"/>
        <v>COM</v>
      </c>
      <c r="BS48" s="105" t="str">
        <f t="shared" ref="BS48:BT48" si="223">BQ41</f>
        <v>Edmonton United</v>
      </c>
      <c r="BT48" s="156" t="str">
        <f t="shared" si="223"/>
        <v>VLD</v>
      </c>
      <c r="BU48" s="156">
        <f t="shared" si="193"/>
        <v>2</v>
      </c>
      <c r="BV48" s="156" t="str">
        <f t="shared" si="194"/>
        <v>  1-2  </v>
      </c>
    </row>
    <row r="49" ht="9.0" customHeight="1">
      <c r="A49" s="105"/>
      <c r="B49" s="105"/>
      <c r="C49" s="105"/>
      <c r="D49" s="175" t="str">
        <f t="shared" si="186"/>
        <v>Sonoma Center Panthers    COM 1–0 Edmonton United           VLD</v>
      </c>
      <c r="E49" s="176"/>
      <c r="F49" s="155" t="str">
        <f t="shared" si="224"/>
        <v>Edmonton United</v>
      </c>
      <c r="G49" s="181">
        <f>IF(F49=G47,0,IF(VLOOKUP(F49,F42:N45,9,0)=VLOOKUP(G47,F42:N45,9,0),1,0))</f>
        <v>0</v>
      </c>
      <c r="H49" s="181">
        <f>IF(F49=H47,0,IF(VLOOKUP(F49,F42:N45,9,0)=VLOOKUP(H47,F42:N45,9,0),1,0))</f>
        <v>0</v>
      </c>
      <c r="I49" s="181">
        <f>IF(F49=I47,0,IF(VLOOKUP(F49,F42:N45,9,0)=VLOOKUP(I47,F42:N45,9,0),1,0))</f>
        <v>0</v>
      </c>
      <c r="J49" s="181">
        <f>IF(F49=J47,0,IF(VLOOKUP(F49,F42:N45,9,0)=VLOOKUP(J47,F42:N45,9,0),1,0))</f>
        <v>0</v>
      </c>
      <c r="K49" s="177">
        <f t="array" ref="K49">IF(F49=K47,"",IF(INDEX(BQ41:BU52,MATCH(1,(F49=BQ41:BQ52)*(BS41:BS52=K47),0),5)=1,3,IF(INDEX(BQ41:BU52,MATCH(1,(F49=BQ41:BQ52)*(BS41:BS52=K47),0),5)="X",1,0)))*G49</f>
        <v>0</v>
      </c>
      <c r="L49" s="177">
        <f t="array" ref="L49">IF(F49=L47,"",IF(INDEX(BQ41:BU52,MATCH(1,(F49=BQ41:BQ52)*(BS41:BS52=L47),0),5)=1,3,IF(INDEX(BQ41:BU52,MATCH(1,(F49=BQ41:BQ52)*(BS41:BS52=L47),0),5)="X",1,0)))*H49</f>
        <v>0</v>
      </c>
      <c r="M49" s="177">
        <f t="array" ref="M49">IF(F49=M47,"",IF(INDEX(BQ41:BU52,MATCH(1,(F49=BQ41:BQ52)*(BS41:BS52=M47),0),5)=1,3,IF(INDEX(BQ41:BU52,MATCH(1,(F49=BQ41:BQ52)*(BS41:BS52=M47),0),5)="X",1,0)))*I49</f>
        <v>0</v>
      </c>
      <c r="N49" s="177">
        <f t="array" ref="N49">IF(F49=N47,"",IF(INDEX(BQ41:BU52,MATCH(1,(F49=BQ41:BQ52)*(BS41:BS52=N47),0),5)=1,3,IF(INDEX(BQ41:BU52,MATCH(1,(F49=BQ41:BQ52)*(BS41:BS52=N47),0),5)="X",1,0)))*J49</f>
        <v>0</v>
      </c>
      <c r="O49" s="181">
        <f t="array" ref="O49">IF(F49=O47,"",INDEX(AZ41:BS52,MATCH(1,(BQ41:BQ52=F49)*(O47=BS41:BS52),0),1)-INDEX(AZ41:BS52,MATCH(1,(BQ41:BQ52=F49)*(O47=BS41:BS52),0),17))*G49</f>
        <v>0</v>
      </c>
      <c r="P49" s="181">
        <f t="array" ref="P49">IF(F49=P47,"",INDEX(AZ41:BS52,MATCH(1,(BQ41:BQ52=F49)*(P47=BS41:BS52),0),1)-INDEX(AZ41:BS52,MATCH(1,(BQ41:BQ52=F49)*(P47=BS41:BS52),0),17))*H49</f>
        <v>0</v>
      </c>
      <c r="Q49" s="181">
        <f t="array" ref="Q49">IF(F49=Q47,"",INDEX(AZ41:BS52,MATCH(1,(BQ41:BQ52=F49)*(Q47=BS41:BS52),0),1)-INDEX(AZ41:BS52,MATCH(1,(BQ41:BQ52=F49)*(Q47=BS41:BS52),0),17))*I49</f>
        <v>0</v>
      </c>
      <c r="R49" s="181">
        <f t="array" ref="R49">IF(F49=R47,"",INDEX(AZ41:BS52,MATCH(1,(BQ41:BQ52=F49)*(R47=BS41:BS52),0),1)-INDEX(AZ41:BS52,MATCH(1,(BQ41:BQ52=F49)*(R47=BS41:BS52),0),17))*J49</f>
        <v>0</v>
      </c>
      <c r="S49" s="181">
        <f t="array" ref="S49">IF(F49=S47,0,INDEX(AZ41:BU52,MATCH(1,(BQ41:BQ52=F49)*(BS41:BS52=S47),0),1)+INDEX(AZ41:BU52,MATCH(1,(BS41:BS52=F49)*(BQ41:BQ52=S47),0),17))*G49</f>
        <v>0</v>
      </c>
      <c r="T49" s="181">
        <f t="array" ref="T49">IF(F49=T47,0,INDEX(AZ41:BU52,MATCH(1,(BQ41:BQ52=F49)*(BS41:BS52=T47),0),1)+INDEX(AZ41:BU52,MATCH(1,(BS41:BS52=F49)*(BQ41:BQ52=T47),0),17))*H49</f>
        <v>0</v>
      </c>
      <c r="U49" s="181">
        <f t="array" ref="U49">IF(F49=U47,0,INDEX(AZ41:BU52,MATCH(1,(BQ41:BQ52=F49)*(BS41:BS52=U47),0),1)+INDEX(AZ41:BU52,MATCH(1,(BS41:BS52=F49)*(BQ41:BQ52=U47),0),17))*I49</f>
        <v>0</v>
      </c>
      <c r="V49" s="181">
        <f t="array" ref="V49">IF(F49=V47,0,INDEX(AZ41:BU52,MATCH(1,(BQ41:BQ52=F49)*(BS41:BS52=V47),0),1)+INDEX(AZ41:BU52,MATCH(1,(BS41:BS52=F49)*(BQ41:BQ52=V47),0),17))*J49</f>
        <v>0</v>
      </c>
      <c r="W49" s="181">
        <f t="array" ref="W49">IF(F49=W47,0,INDEX(AZ41:BU52,MATCH(1,(BS41:BS52=F49)*(BQ41:BQ52=S47),0),17))*G49</f>
        <v>0</v>
      </c>
      <c r="X49" s="181">
        <f t="array" ref="X49">IF(F49=X47,0,INDEX(AZ41:BU52,MATCH(1,(BS41:BS52=F49)*(BQ41:BQ52=T47),0),17))*H49</f>
        <v>0</v>
      </c>
      <c r="Y49" s="181">
        <f t="array" ref="Y49">IF(F49=Y47,0,INDEX(AZ41:BU52,MATCH(1,(BS41:BS52=F49)*(BQ41:BQ52=U47),0),17))*I49</f>
        <v>0</v>
      </c>
      <c r="Z49" s="181">
        <f t="array" ref="Z49">IF(F49=Z47,0,INDEX(AZ41:BU52,MATCH(1,(BS41:BS52=F49)*(BQ41:BQ52=V47),0),17))*J49</f>
        <v>0</v>
      </c>
      <c r="AA49" s="155">
        <f>IF(F49=AA47,"",COUNTIFS(BS41:BS52,F49,BU41:BU52,2))*G49</f>
        <v>0</v>
      </c>
      <c r="AB49" s="155">
        <f>IF(F49=AB47,"",COUNTIFS(BS41:BS52,G49,BU41:BU52,2))*H49</f>
        <v>0</v>
      </c>
      <c r="AC49" s="155">
        <f>IF(F49=AC47,"",COUNTIFS(BS41:BS52,H49,BU41:BU52,2))*I49</f>
        <v>0</v>
      </c>
      <c r="AD49" s="155">
        <f>IF(F49=AD47,"",COUNTIFS(BS41:BS52,I49,BU41:BU52,2))*J49</f>
        <v>0</v>
      </c>
      <c r="AE49" s="155">
        <f t="shared" si="225"/>
        <v>0</v>
      </c>
      <c r="AF49" s="155">
        <f>sum(O49:R49)-sum(P48:P51)</f>
        <v>0</v>
      </c>
      <c r="AG49" s="155">
        <f t="shared" si="226"/>
        <v>0</v>
      </c>
      <c r="AH49" s="155">
        <f t="shared" si="227"/>
        <v>0</v>
      </c>
      <c r="AI49" s="189">
        <f>SUMIFS(BP41:BP52,BS41:BS52,F49)</f>
        <v>5</v>
      </c>
      <c r="AJ49" s="189">
        <f t="shared" si="228"/>
        <v>0</v>
      </c>
      <c r="AK49" s="106">
        <f>AJ43</f>
        <v>88.287</v>
      </c>
      <c r="AL49" s="106">
        <f>AJ42</f>
        <v>68.53425</v>
      </c>
      <c r="AM49" s="106">
        <f t="shared" si="187"/>
        <v>0.1542151166</v>
      </c>
      <c r="AN49" s="156">
        <f t="shared" ref="AN49:AY49" si="229">IF($AM49="","",IF(RAND()&lt;$AM49,1,0))</f>
        <v>0</v>
      </c>
      <c r="AO49" s="156">
        <f t="shared" si="229"/>
        <v>0</v>
      </c>
      <c r="AP49" s="156">
        <f t="shared" si="229"/>
        <v>0</v>
      </c>
      <c r="AQ49" s="156">
        <f t="shared" si="229"/>
        <v>0</v>
      </c>
      <c r="AR49" s="156">
        <f t="shared" si="229"/>
        <v>0</v>
      </c>
      <c r="AS49" s="156">
        <f t="shared" si="229"/>
        <v>0</v>
      </c>
      <c r="AT49" s="156">
        <f t="shared" si="229"/>
        <v>0</v>
      </c>
      <c r="AU49" s="156">
        <f t="shared" si="229"/>
        <v>0</v>
      </c>
      <c r="AV49" s="156">
        <f t="shared" si="229"/>
        <v>0</v>
      </c>
      <c r="AW49" s="156">
        <f t="shared" si="229"/>
        <v>0</v>
      </c>
      <c r="AX49" s="156">
        <f t="shared" si="229"/>
        <v>0</v>
      </c>
      <c r="AY49" s="156">
        <f t="shared" si="229"/>
        <v>1</v>
      </c>
      <c r="AZ49" s="157">
        <f t="shared" si="189"/>
        <v>1</v>
      </c>
      <c r="BA49" s="106">
        <f>AJ41</f>
        <v>91.379</v>
      </c>
      <c r="BB49" s="106">
        <f>AJ44</f>
        <v>66.21525</v>
      </c>
      <c r="BC49" s="106">
        <f t="shared" si="190"/>
        <v>0.1590352634</v>
      </c>
      <c r="BD49" s="156">
        <f t="shared" ref="BD49:BO49" si="230">IF($BC49="","",IF(RAND()&lt;$BC49,1,0))</f>
        <v>1</v>
      </c>
      <c r="BE49" s="156">
        <f t="shared" si="230"/>
        <v>0</v>
      </c>
      <c r="BF49" s="156">
        <f t="shared" si="230"/>
        <v>0</v>
      </c>
      <c r="BG49" s="156">
        <f t="shared" si="230"/>
        <v>0</v>
      </c>
      <c r="BH49" s="156">
        <f t="shared" si="230"/>
        <v>0</v>
      </c>
      <c r="BI49" s="156">
        <f t="shared" si="230"/>
        <v>0</v>
      </c>
      <c r="BJ49" s="156">
        <f t="shared" si="230"/>
        <v>0</v>
      </c>
      <c r="BK49" s="156">
        <f t="shared" si="230"/>
        <v>0</v>
      </c>
      <c r="BL49" s="156">
        <f t="shared" si="230"/>
        <v>0</v>
      </c>
      <c r="BM49" s="156">
        <f t="shared" si="230"/>
        <v>0</v>
      </c>
      <c r="BN49" s="156">
        <f t="shared" si="230"/>
        <v>0</v>
      </c>
      <c r="BO49" s="156">
        <f t="shared" si="230"/>
        <v>1</v>
      </c>
      <c r="BP49" s="157">
        <f t="shared" si="192"/>
        <v>2</v>
      </c>
      <c r="BQ49" s="105" t="str">
        <f t="shared" ref="BQ49:BR49" si="231">BS41</f>
        <v>Sonoma Center Panthers</v>
      </c>
      <c r="BR49" s="156" t="str">
        <f t="shared" si="231"/>
        <v>COM</v>
      </c>
      <c r="BS49" s="105" t="str">
        <f t="shared" ref="BS49:BT49" si="232">BQ41</f>
        <v>Edmonton United</v>
      </c>
      <c r="BT49" s="156" t="str">
        <f t="shared" si="232"/>
        <v>VLD</v>
      </c>
      <c r="BU49" s="156">
        <f t="shared" si="193"/>
        <v>2</v>
      </c>
      <c r="BV49" s="156" t="str">
        <f t="shared" si="194"/>
        <v>  1-2  </v>
      </c>
    </row>
    <row r="50" ht="9.0" customHeight="1">
      <c r="A50" s="105"/>
      <c r="B50" s="105"/>
      <c r="C50" s="105"/>
      <c r="D50" s="175" t="str">
        <f t="shared" si="186"/>
        <v>Fontvielle Impact         VLD 0–2 Yuba United               COM</v>
      </c>
      <c r="E50" s="176"/>
      <c r="F50" s="155" t="str">
        <f t="shared" si="224"/>
        <v>Sonoma Center Panthers</v>
      </c>
      <c r="G50" s="181">
        <f>IF(F50=G47,0,IF(VLOOKUP(F50,F42:N45,9,0)=VLOOKUP(G47,F42:N45,9,0),1,0))</f>
        <v>0</v>
      </c>
      <c r="H50" s="181">
        <f>IF(F50=H47,0,IF(VLOOKUP(F50,F42:N45,9,0)=VLOOKUP(H47,F42:N45,9,0),1,0))</f>
        <v>0</v>
      </c>
      <c r="I50" s="181">
        <f>IF(F50=I47,0,IF(VLOOKUP(F50,F42:N45,9,0)=VLOOKUP(I47,F42:N45,9,0),1,0))</f>
        <v>0</v>
      </c>
      <c r="J50" s="181">
        <f>IF(F50=J47,0,IF(VLOOKUP(F50,F42:N45,9,0)=VLOOKUP(J47,F42:N45,9,0),1,0))</f>
        <v>0</v>
      </c>
      <c r="K50" s="177">
        <f t="array" ref="K50">IF(F50=K47,"",IF(INDEX(BQ41:BU52,MATCH(1,(F50=BQ41:BQ52)*(BS41:BS52=K47),0),5)=1,3,IF(INDEX(BQ41:BU52,MATCH(1,(F50=BQ41:BQ52)*(BS41:BS52=K47),0),5)="X",1,0)))*G50</f>
        <v>0</v>
      </c>
      <c r="L50" s="177">
        <f t="array" ref="L50">IF(F50=L47,"",IF(INDEX(BQ41:BU52,MATCH(1,(F50=BQ41:BQ52)*(BS41:BS52=L47),0),5)=1,3,IF(INDEX(BQ41:BU52,MATCH(1,(F50=BQ41:BQ52)*(BS41:BS52=L47),0),5)="X",1,0)))*H50</f>
        <v>0</v>
      </c>
      <c r="M50" s="177">
        <f t="array" ref="M50">IF(F50=M47,"",IF(INDEX(BQ41:BU52,MATCH(1,(F50=BQ41:BQ52)*(BS41:BS52=M47),0),5)=1,3,IF(INDEX(BQ41:BU52,MATCH(1,(F50=BQ41:BQ52)*(BS41:BS52=M47),0),5)="X",1,0)))*I50</f>
        <v>0</v>
      </c>
      <c r="N50" s="177">
        <f t="array" ref="N50">IF(F50=N47,"",IF(INDEX(BQ41:BU52,MATCH(1,(F50=BQ41:BQ52)*(BS41:BS52=N47),0),5)=1,3,IF(INDEX(BQ41:BU52,MATCH(1,(F50=BQ41:BQ52)*(BS41:BS52=N47),0),5)="X",1,0)))*J50</f>
        <v>0</v>
      </c>
      <c r="O50" s="181">
        <f t="array" ref="O50">IF(F50=O47,"",INDEX(AZ41:BS52,MATCH(1,(BQ41:BQ52=F50)*(O47=BS41:BS52),0),1)-INDEX(AZ41:BS52,MATCH(1,(BQ41:BQ52=F50)*(O47=BS41:BS52),0),17))*G50</f>
        <v>0</v>
      </c>
      <c r="P50" s="181">
        <f t="array" ref="P50">IF(F50=P47,"",INDEX(AZ41:BS52,MATCH(1,(BQ41:BQ52=F50)*(P47=BS41:BS52),0),1)-INDEX(AZ41:BS52,MATCH(1,(BQ41:BQ52=F50)*(P47=BS41:BS52),0),17))*H50</f>
        <v>0</v>
      </c>
      <c r="Q50" s="181">
        <f t="array" ref="Q50">IF(F50=Q47,"",INDEX(AZ41:BS52,MATCH(1,(BQ41:BQ52=F50)*(Q47=BS41:BS52),0),1)-INDEX(AZ41:BS52,MATCH(1,(BQ41:BQ52=F50)*(Q47=BS41:BS52),0),17))*I50</f>
        <v>0</v>
      </c>
      <c r="R50" s="181">
        <f t="array" ref="R50">IF(F50=R47,"",INDEX(AZ41:BS52,MATCH(1,(BQ41:BQ52=F50)*(R47=BS41:BS52),0),1)-INDEX(AZ41:BS52,MATCH(1,(BQ41:BQ52=F50)*(R47=BS41:BS52),0),17))*J50</f>
        <v>0</v>
      </c>
      <c r="S50" s="181">
        <f t="array" ref="S50">IF(F50=S47,0,INDEX(AZ41:BU52,MATCH(1,(BQ41:BQ52=F50)*(BS41:BS52=S47),0),1)+INDEX(AZ41:BU52,MATCH(1,(BS41:BS52=F50)*(BQ41:BQ52=S47),0),17))*G50</f>
        <v>0</v>
      </c>
      <c r="T50" s="181">
        <f t="array" ref="T50">IF(F50=T47,0,INDEX(AZ41:BU52,MATCH(1,(BQ41:BQ52=F50)*(BS41:BS52=T47),0),1)+INDEX(AZ41:BU52,MATCH(1,(BS41:BS52=F50)*(BQ41:BQ52=T47),0),17))*H50</f>
        <v>0</v>
      </c>
      <c r="U50" s="181">
        <f t="array" ref="U50">IF(F50=U47,0,INDEX(AZ41:BU52,MATCH(1,(BQ41:BQ52=F50)*(BS41:BS52=U47),0),1)+INDEX(AZ41:BU52,MATCH(1,(BS41:BS52=F50)*(BQ41:BQ52=U47),0),17))*I50</f>
        <v>0</v>
      </c>
      <c r="V50" s="181">
        <f t="array" ref="V50">IF(F50=V47,0,INDEX(AZ41:BU52,MATCH(1,(BQ41:BQ52=F50)*(BS41:BS52=V47),0),1)+INDEX(AZ41:BU52,MATCH(1,(BS41:BS52=F50)*(BQ41:BQ52=V47),0),17))*J50</f>
        <v>0</v>
      </c>
      <c r="W50" s="181">
        <f t="array" ref="W50">IF(F50=W47,0,INDEX(AZ41:BU52,MATCH(1,(BS41:BS52=F50)*(BQ41:BQ52=S47),0),17))*G50</f>
        <v>0</v>
      </c>
      <c r="X50" s="181">
        <f t="array" ref="X50">IF(F50=X47,0,INDEX(AZ41:BU52,MATCH(1,(BS41:BS52=F50)*(BQ41:BQ52=T47),0),17))*H50</f>
        <v>0</v>
      </c>
      <c r="Y50" s="181">
        <f t="array" ref="Y50">IF(F50=Y47,0,INDEX(AZ41:BU52,MATCH(1,(BS41:BS52=F50)*(BQ41:BQ52=U47),0),17))*I50</f>
        <v>0</v>
      </c>
      <c r="Z50" s="181">
        <f t="array" ref="Z50">IF(F50=Z47,0,INDEX(AZ41:BU52,MATCH(1,(BS41:BS52=F50)*(BQ41:BQ52=V47),0),17))*J50</f>
        <v>0</v>
      </c>
      <c r="AA50" s="155">
        <f>IF(F50=AA47,"",COUNTIFS(BS41:BS52,F50,BU41:BU52,2))*G50</f>
        <v>0</v>
      </c>
      <c r="AB50" s="155">
        <f>IF(F50=AB47,"",COUNTIFS(BS41:BS52,G50,BU41:BU52,2))*H50</f>
        <v>0</v>
      </c>
      <c r="AC50" s="155">
        <f>IF(F50=AC47,"",COUNTIFS(BS41:BS52,H50,BU41:BU52,2))*I50</f>
        <v>0</v>
      </c>
      <c r="AD50" s="155">
        <f>IF(F50=AD47,"",COUNTIFS(BS41:BS52,I50,BU41:BU52,2))*J50</f>
        <v>0</v>
      </c>
      <c r="AE50" s="155">
        <f t="shared" si="225"/>
        <v>0</v>
      </c>
      <c r="AF50" s="155">
        <f>sum(O50:R50)-sum(Q48:Q51)</f>
        <v>0</v>
      </c>
      <c r="AG50" s="155">
        <f t="shared" si="226"/>
        <v>0</v>
      </c>
      <c r="AH50" s="155">
        <f t="shared" si="227"/>
        <v>0</v>
      </c>
      <c r="AI50" s="189">
        <f>SUMIFS(BP41:BP52,BS41:BS52,F50)</f>
        <v>5</v>
      </c>
      <c r="AJ50" s="189">
        <f t="shared" si="228"/>
        <v>0</v>
      </c>
      <c r="AK50" s="106">
        <f>AL49</f>
        <v>68.53425</v>
      </c>
      <c r="AL50" s="106">
        <f>AK49</f>
        <v>88.287</v>
      </c>
      <c r="AM50" s="106">
        <f t="shared" si="187"/>
        <v>0.1124515501</v>
      </c>
      <c r="AN50" s="156">
        <f t="shared" ref="AN50:AY50" si="233">IF($AM50="","",IF(RAND()&lt;$AM50,1,0))</f>
        <v>0</v>
      </c>
      <c r="AO50" s="156">
        <f t="shared" si="233"/>
        <v>0</v>
      </c>
      <c r="AP50" s="156">
        <f t="shared" si="233"/>
        <v>0</v>
      </c>
      <c r="AQ50" s="156">
        <f t="shared" si="233"/>
        <v>0</v>
      </c>
      <c r="AR50" s="156">
        <f t="shared" si="233"/>
        <v>0</v>
      </c>
      <c r="AS50" s="156">
        <f t="shared" si="233"/>
        <v>0</v>
      </c>
      <c r="AT50" s="156">
        <f t="shared" si="233"/>
        <v>0</v>
      </c>
      <c r="AU50" s="156">
        <f t="shared" si="233"/>
        <v>0</v>
      </c>
      <c r="AV50" s="156">
        <f t="shared" si="233"/>
        <v>0</v>
      </c>
      <c r="AW50" s="156">
        <f t="shared" si="233"/>
        <v>0</v>
      </c>
      <c r="AX50" s="156">
        <f t="shared" si="233"/>
        <v>0</v>
      </c>
      <c r="AY50" s="156">
        <f t="shared" si="233"/>
        <v>0</v>
      </c>
      <c r="AZ50" s="157">
        <f t="shared" si="189"/>
        <v>0</v>
      </c>
      <c r="BA50" s="106">
        <f>BB49</f>
        <v>66.21525</v>
      </c>
      <c r="BB50" s="106">
        <f>BA49</f>
        <v>91.379</v>
      </c>
      <c r="BC50" s="106">
        <f t="shared" si="190"/>
        <v>0.1076314033</v>
      </c>
      <c r="BD50" s="156">
        <f t="shared" ref="BD50:BO50" si="234">IF($BC50="","",IF(RAND()&lt;$BC50,1,0))</f>
        <v>0</v>
      </c>
      <c r="BE50" s="156">
        <f t="shared" si="234"/>
        <v>0</v>
      </c>
      <c r="BF50" s="156">
        <f t="shared" si="234"/>
        <v>0</v>
      </c>
      <c r="BG50" s="156">
        <f t="shared" si="234"/>
        <v>0</v>
      </c>
      <c r="BH50" s="156">
        <f t="shared" si="234"/>
        <v>0</v>
      </c>
      <c r="BI50" s="156">
        <f t="shared" si="234"/>
        <v>0</v>
      </c>
      <c r="BJ50" s="156">
        <f t="shared" si="234"/>
        <v>0</v>
      </c>
      <c r="BK50" s="156">
        <f t="shared" si="234"/>
        <v>1</v>
      </c>
      <c r="BL50" s="156">
        <f t="shared" si="234"/>
        <v>0</v>
      </c>
      <c r="BM50" s="156">
        <f t="shared" si="234"/>
        <v>0</v>
      </c>
      <c r="BN50" s="156">
        <f t="shared" si="234"/>
        <v>0</v>
      </c>
      <c r="BO50" s="156">
        <f t="shared" si="234"/>
        <v>0</v>
      </c>
      <c r="BP50" s="157">
        <f t="shared" si="192"/>
        <v>1</v>
      </c>
      <c r="BQ50" s="105" t="str">
        <f t="shared" ref="BQ50:BR50" si="235">BS42</f>
        <v>Fontvielle Impact</v>
      </c>
      <c r="BR50" s="156" t="str">
        <f t="shared" si="235"/>
        <v>VLD</v>
      </c>
      <c r="BS50" s="105" t="str">
        <f t="shared" ref="BS50:BT50" si="236">BQ42</f>
        <v>Yuba United</v>
      </c>
      <c r="BT50" s="156" t="str">
        <f t="shared" si="236"/>
        <v>COM</v>
      </c>
      <c r="BU50" s="156">
        <f t="shared" si="193"/>
        <v>2</v>
      </c>
      <c r="BV50" s="156" t="str">
        <f t="shared" si="194"/>
        <v>  0-1  </v>
      </c>
    </row>
    <row r="51" ht="9.0" customHeight="1">
      <c r="A51" s="105"/>
      <c r="B51" s="105"/>
      <c r="C51" s="105"/>
      <c r="D51" s="175" t="str">
        <f t="shared" si="186"/>
        <v>Edmonton United           VLD 2–3 Fontvielle Impact         VLD</v>
      </c>
      <c r="E51" s="176"/>
      <c r="F51" s="155" t="str">
        <f t="shared" si="224"/>
        <v>Yuba United</v>
      </c>
      <c r="G51" s="181">
        <f>IF(F51=G47,0,IF(VLOOKUP(F51,F42:N45,9,0)=VLOOKUP(G47,F42:N45,9,0),1,0))</f>
        <v>0</v>
      </c>
      <c r="H51" s="181">
        <f>IF(F51=H47,0,IF(VLOOKUP(F51,F42:N45,9,0)=VLOOKUP(H47,F42:N45,9,0),1,0))</f>
        <v>0</v>
      </c>
      <c r="I51" s="181">
        <f>IF(F51=I47,0,IF(VLOOKUP(F51,F42:N45,9,0)=VLOOKUP(I47,F42:N45,9,0),1,0))</f>
        <v>0</v>
      </c>
      <c r="J51" s="181">
        <f>IF(F51=J47,0,IF(VLOOKUP(F51,F42:N45,9,0)=VLOOKUP(J47,F42:N45,9,0),1,0))</f>
        <v>0</v>
      </c>
      <c r="K51" s="177">
        <f t="array" ref="K51">IF(F51=K47,"",IF(INDEX(BQ41:BU52,MATCH(1,(F51=BQ41:BQ52)*(BS41:BS52=K47),0),5)=1,3,IF(INDEX(BQ41:BU52,MATCH(1,(F51=BQ41:BQ52)*(BS41:BS52=K47),0),5)="X",1,0)))*G51</f>
        <v>0</v>
      </c>
      <c r="L51" s="177">
        <f t="array" ref="L51">IF(F51=L47,"",IF(INDEX(BQ41:BU52,MATCH(1,(F51=BQ41:BQ52)*(BS41:BS52=L47),0),5)=1,3,IF(INDEX(BQ41:BU52,MATCH(1,(F51=BQ41:BQ52)*(BS41:BS52=L47),0),5)="X",1,0)))*H51</f>
        <v>0</v>
      </c>
      <c r="M51" s="177">
        <f t="array" ref="M51">IF(F51=M47,"",IF(INDEX(BQ41:BU52,MATCH(1,(F51=BQ41:BQ52)*(BS41:BS52=M47),0),5)=1,3,IF(INDEX(BQ41:BU52,MATCH(1,(F51=BQ41:BQ52)*(BS41:BS52=M47),0),5)="X",1,0)))*I51</f>
        <v>0</v>
      </c>
      <c r="N51" s="177">
        <f t="array" ref="N51">IF(F51=N47,"",IF(INDEX(BQ41:BU52,MATCH(1,(F51=BQ41:BQ52)*(BS41:BS52=N47),0),5)=1,3,IF(INDEX(BQ41:BU52,MATCH(1,(F51=BQ41:BQ52)*(BS41:BS52=N47),0),5)="X",1,0)))*J51</f>
        <v>0</v>
      </c>
      <c r="O51" s="181">
        <f t="array" ref="O51">IF(F51=O47,"",INDEX(AZ41:BS52,MATCH(1,(BQ41:BQ52=F51)*(O47=BS41:BS52),0),1)-INDEX(AZ41:BS52,MATCH(1,(BQ41:BQ52=F51)*(O47=BS41:BS52),0),17))*G51</f>
        <v>0</v>
      </c>
      <c r="P51" s="181">
        <f t="array" ref="P51">IF(F51=P47,"",INDEX(AZ41:BS52,MATCH(1,(BQ41:BQ52=F51)*(P47=BS41:BS52),0),1)-INDEX(AZ41:BS52,MATCH(1,(BQ41:BQ52=F51)*(P47=BS41:BS52),0),17))*H51</f>
        <v>0</v>
      </c>
      <c r="Q51" s="181">
        <f t="array" ref="Q51">IF(F51=Q47,"",INDEX(AZ41:BS52,MATCH(1,(BQ41:BQ52=F51)*(Q47=BS41:BS52),0),1)-INDEX(AZ41:BS52,MATCH(1,(BQ41:BQ52=F51)*(Q47=BS41:BS52),0),17))*I51</f>
        <v>0</v>
      </c>
      <c r="R51" s="181">
        <f t="array" ref="R51">IF(F51=R47,"",INDEX(AZ41:BS52,MATCH(1,(BQ41:BQ52=F51)*(R47=BS41:BS52),0),1)-INDEX(AZ41:BS52,MATCH(1,(BQ41:BQ52=F51)*(R47=BS41:BS52),0),17))*J51</f>
        <v>0</v>
      </c>
      <c r="S51" s="181">
        <f t="array" ref="S51">IF(F51=S47,0,INDEX(AZ41:BU52,MATCH(1,(BQ41:BQ52=F51)*(BS41:BS52=S47),0),1)+INDEX(AZ41:BU52,MATCH(1,(BS41:BS52=F51)*(BQ41:BQ52=S47),0),17))*G51</f>
        <v>0</v>
      </c>
      <c r="T51" s="181">
        <f t="array" ref="T51">IF(F51=T47,0,INDEX(AZ41:BU52,MATCH(1,(BQ41:BQ52=F51)*(BS41:BS52=T47),0),1)+INDEX(AZ41:BU52,MATCH(1,(BS41:BS52=F51)*(BQ41:BQ52=T47),0),17))*H51</f>
        <v>0</v>
      </c>
      <c r="U51" s="181">
        <f t="array" ref="U51">IF(F51=U47,0,INDEX(AZ41:BU52,MATCH(1,(BQ41:BQ52=F51)*(BS41:BS52=U47),0),1)+INDEX(AZ41:BU52,MATCH(1,(BS41:BS52=F51)*(BQ41:BQ52=U47),0),17))*I51</f>
        <v>0</v>
      </c>
      <c r="V51" s="181">
        <f t="array" ref="V51">IF(F51=V47,0,INDEX(AZ41:BU52,MATCH(1,(BQ41:BQ52=F51)*(BS41:BS52=V47),0),1)+INDEX(AZ41:BU52,MATCH(1,(BS41:BS52=F51)*(BQ41:BQ52=V47),0),17))*J51</f>
        <v>0</v>
      </c>
      <c r="W51" s="181">
        <f t="array" ref="W51">IF(F51=W47,0,INDEX(AZ41:BU52,MATCH(1,(BS41:BS52=F51)*(BQ41:BQ52=S47),0),17))*G51</f>
        <v>0</v>
      </c>
      <c r="X51" s="181">
        <f t="array" ref="X51">IF(F51=X47,0,INDEX(AZ41:BU52,MATCH(1,(BS41:BS52=F51)*(BQ41:BQ52=T47),0),17))*H51</f>
        <v>0</v>
      </c>
      <c r="Y51" s="181">
        <f t="array" ref="Y51">IF(F51=Y47,0,INDEX(AZ41:BU52,MATCH(1,(BS41:BS52=F51)*(BQ41:BQ52=U47),0),17))*I51</f>
        <v>0</v>
      </c>
      <c r="Z51" s="181">
        <f t="array" ref="Z51">IF(F51=Z47,0,INDEX(AZ41:BU52,MATCH(1,(BS41:BS52=F51)*(BQ41:BQ52=V47),0),17))*J51</f>
        <v>0</v>
      </c>
      <c r="AA51" s="155">
        <f>IF(F51=AA47,"",COUNTIFS(BS41:BS52,F51,BU41:BU52,2))*G51</f>
        <v>0</v>
      </c>
      <c r="AB51" s="155">
        <f>IF(F51=AB47,"",COUNTIFS(BS41:BS52,G51,BU41:BU52,2))*H51</f>
        <v>0</v>
      </c>
      <c r="AC51" s="155">
        <f>IF(F51=AC47,"",COUNTIFS(BS41:BS52,H51,BU41:BU52,2))*I51</f>
        <v>0</v>
      </c>
      <c r="AD51" s="155">
        <f>IF(F51=AD47,"",COUNTIFS(BS41:BS52,I51,BU41:BU52,2))*J51</f>
        <v>0</v>
      </c>
      <c r="AE51" s="155">
        <f t="shared" si="225"/>
        <v>0</v>
      </c>
      <c r="AF51" s="155">
        <f>sum(O51:R51)-sum(R48:R51)</f>
        <v>0</v>
      </c>
      <c r="AG51" s="155">
        <f t="shared" si="226"/>
        <v>0</v>
      </c>
      <c r="AH51" s="155">
        <f t="shared" si="227"/>
        <v>0</v>
      </c>
      <c r="AI51" s="189">
        <f>SUMIFS(BP41:BP52,BS41:BS52,F51)</f>
        <v>2</v>
      </c>
      <c r="AJ51" s="189">
        <f t="shared" si="228"/>
        <v>0</v>
      </c>
      <c r="AK51" s="106">
        <f>AJ42</f>
        <v>68.53425</v>
      </c>
      <c r="AL51" s="106">
        <f>AJ41</f>
        <v>91.379</v>
      </c>
      <c r="AM51" s="106">
        <f t="shared" si="187"/>
        <v>0.11</v>
      </c>
      <c r="AN51" s="156">
        <f t="shared" ref="AN51:AY51" si="237">IF($AM51="","",IF(RAND()&lt;$AM51,1,0))</f>
        <v>0</v>
      </c>
      <c r="AO51" s="156">
        <f t="shared" si="237"/>
        <v>0</v>
      </c>
      <c r="AP51" s="156">
        <f t="shared" si="237"/>
        <v>0</v>
      </c>
      <c r="AQ51" s="156">
        <f t="shared" si="237"/>
        <v>0</v>
      </c>
      <c r="AR51" s="156">
        <f t="shared" si="237"/>
        <v>0</v>
      </c>
      <c r="AS51" s="156">
        <f t="shared" si="237"/>
        <v>0</v>
      </c>
      <c r="AT51" s="156">
        <f t="shared" si="237"/>
        <v>0</v>
      </c>
      <c r="AU51" s="156">
        <f t="shared" si="237"/>
        <v>0</v>
      </c>
      <c r="AV51" s="156">
        <f t="shared" si="237"/>
        <v>1</v>
      </c>
      <c r="AW51" s="156">
        <f t="shared" si="237"/>
        <v>0</v>
      </c>
      <c r="AX51" s="156">
        <f t="shared" si="237"/>
        <v>1</v>
      </c>
      <c r="AY51" s="156">
        <f t="shared" si="237"/>
        <v>0</v>
      </c>
      <c r="AZ51" s="157">
        <f t="shared" si="189"/>
        <v>2</v>
      </c>
      <c r="BA51" s="106">
        <f>AJ44</f>
        <v>66.21525</v>
      </c>
      <c r="BB51" s="106">
        <f>AJ43</f>
        <v>88.287</v>
      </c>
      <c r="BC51" s="106">
        <f t="shared" si="190"/>
        <v>0.11</v>
      </c>
      <c r="BD51" s="156">
        <f t="shared" ref="BD51:BO51" si="238">IF($BC51="","",IF(RAND()&lt;$BC51,1,0))</f>
        <v>0</v>
      </c>
      <c r="BE51" s="156">
        <f t="shared" si="238"/>
        <v>0</v>
      </c>
      <c r="BF51" s="156">
        <f t="shared" si="238"/>
        <v>0</v>
      </c>
      <c r="BG51" s="156">
        <f t="shared" si="238"/>
        <v>0</v>
      </c>
      <c r="BH51" s="156">
        <f t="shared" si="238"/>
        <v>0</v>
      </c>
      <c r="BI51" s="156">
        <f t="shared" si="238"/>
        <v>0</v>
      </c>
      <c r="BJ51" s="156">
        <f t="shared" si="238"/>
        <v>0</v>
      </c>
      <c r="BK51" s="156">
        <f t="shared" si="238"/>
        <v>0</v>
      </c>
      <c r="BL51" s="156">
        <f t="shared" si="238"/>
        <v>0</v>
      </c>
      <c r="BM51" s="156">
        <f t="shared" si="238"/>
        <v>0</v>
      </c>
      <c r="BN51" s="156">
        <f t="shared" si="238"/>
        <v>0</v>
      </c>
      <c r="BO51" s="156">
        <f t="shared" si="238"/>
        <v>0</v>
      </c>
      <c r="BP51" s="157">
        <f t="shared" si="192"/>
        <v>0</v>
      </c>
      <c r="BQ51" s="105" t="str">
        <f t="shared" ref="BQ51:BR51" si="239">BQ41</f>
        <v>Edmonton United</v>
      </c>
      <c r="BR51" s="156" t="str">
        <f t="shared" si="239"/>
        <v>VLD</v>
      </c>
      <c r="BS51" s="105" t="str">
        <f t="shared" ref="BS51:BT51" si="240">BS42</f>
        <v>Fontvielle Impact</v>
      </c>
      <c r="BT51" s="156" t="str">
        <f t="shared" si="240"/>
        <v>VLD</v>
      </c>
      <c r="BU51" s="156">
        <f t="shared" si="193"/>
        <v>1</v>
      </c>
      <c r="BV51" s="156" t="str">
        <f t="shared" si="194"/>
        <v>  2-0  </v>
      </c>
    </row>
    <row r="52" ht="9.0" customHeight="1">
      <c r="A52" s="105"/>
      <c r="B52" s="105"/>
      <c r="C52" s="105"/>
      <c r="D52" s="191" t="str">
        <f t="shared" si="186"/>
        <v>Yuba United               COM 3–Score Sonoma Center Panthers    COM</v>
      </c>
      <c r="E52" s="176"/>
      <c r="F52" s="155"/>
      <c r="G52" s="155"/>
      <c r="H52" s="155"/>
      <c r="I52" s="155"/>
      <c r="J52" s="155"/>
      <c r="K52" s="155"/>
      <c r="L52" s="155"/>
      <c r="M52" s="155"/>
      <c r="N52" s="155"/>
      <c r="O52" s="83" t="s">
        <v>1354</v>
      </c>
      <c r="P52" s="190">
        <f>IFERROR(__xludf.DUMMYFUNCTION("if(Q52=0,if(COUNTUNIQUE(P42:P45)&gt;1,1,0),0)"),0.0)</f>
        <v>0</v>
      </c>
      <c r="Q52" s="190">
        <f>IFERROR(__xludf.DUMMYFUNCTION("if(R52=0,if(COUNTUNIQUE(Q42:Q45)&gt;1,1,0))"),0.0)</f>
        <v>0</v>
      </c>
      <c r="R52" s="190">
        <f>IFERROR(__xludf.DUMMYFUNCTION("if(S52=0,if(COUNTUNIQUE(R42:R45)&gt;1,1,0))"),0.0)</f>
        <v>0</v>
      </c>
      <c r="S52" s="190">
        <f>IFERROR(__xludf.DUMMYFUNCTION("if(T52=0,if(COUNTUNIQUE(S42:S45)&gt;1,1,0))"),0.0)</f>
        <v>0</v>
      </c>
      <c r="T52" s="190">
        <f>IFERROR(__xludf.DUMMYFUNCTION("if(U52=0,if(COUNTUNIQUE(T42:T45)&gt;1,1,0))"),0.0)</f>
        <v>0</v>
      </c>
      <c r="U52" s="190">
        <f>IFERROR(__xludf.DUMMYFUNCTION("if(V52=0,if(COUNTUNIQUE(U42:U45)&gt;1,1,0))"),0.0)</f>
        <v>0</v>
      </c>
      <c r="V52" s="190">
        <f>IFERROR(__xludf.DUMMYFUNCTION("if(W52=0,if(COUNTUNIQUE(V42:V45)&gt;1,1,0))"),0.0)</f>
        <v>0</v>
      </c>
      <c r="W52" s="190">
        <f>IFERROR(__xludf.DUMMYFUNCTION("if(X52=0,if(COUNTUNIQUE(W42:W45)&gt;1,1,0))"),0.0)</f>
        <v>0</v>
      </c>
      <c r="X52" s="190">
        <f>IFERROR(__xludf.DUMMYFUNCTION("if(Y52=0,if(COUNTUNIQUE(X42:X45)&gt;1,1,0))"),0.0)</f>
        <v>0</v>
      </c>
      <c r="Y52" s="190">
        <f>IFERROR(__xludf.DUMMYFUNCTION("IF(COUNTUNIQUE(Y42:Y45)&gt;1,1,0)"),0.0)</f>
        <v>0</v>
      </c>
      <c r="Z52" s="155"/>
      <c r="AA52" s="155"/>
      <c r="AB52" s="155"/>
      <c r="AC52" s="155"/>
      <c r="AD52" s="155"/>
      <c r="AE52" s="155"/>
      <c r="AF52" s="155"/>
      <c r="AG52" s="155"/>
      <c r="AH52" s="155"/>
      <c r="AI52" s="155"/>
      <c r="AJ52" s="155"/>
      <c r="AK52" s="106">
        <f>AL51</f>
        <v>91.379</v>
      </c>
      <c r="AL52" s="106">
        <f>AK51</f>
        <v>68.53425</v>
      </c>
      <c r="AM52" s="106">
        <f t="shared" si="187"/>
        <v>0.1566666667</v>
      </c>
      <c r="AN52" s="156">
        <f t="shared" ref="AN52:AY52" si="241">IF($AM52="","",IF(RAND()&lt;$AM52,1,0))</f>
        <v>0</v>
      </c>
      <c r="AO52" s="156">
        <f t="shared" si="241"/>
        <v>0</v>
      </c>
      <c r="AP52" s="156">
        <f t="shared" si="241"/>
        <v>0</v>
      </c>
      <c r="AQ52" s="156">
        <f t="shared" si="241"/>
        <v>0</v>
      </c>
      <c r="AR52" s="156">
        <f t="shared" si="241"/>
        <v>1</v>
      </c>
      <c r="AS52" s="156">
        <f t="shared" si="241"/>
        <v>0</v>
      </c>
      <c r="AT52" s="156">
        <f t="shared" si="241"/>
        <v>0</v>
      </c>
      <c r="AU52" s="156">
        <f t="shared" si="241"/>
        <v>1</v>
      </c>
      <c r="AV52" s="156">
        <f t="shared" si="241"/>
        <v>0</v>
      </c>
      <c r="AW52" s="156">
        <f t="shared" si="241"/>
        <v>0</v>
      </c>
      <c r="AX52" s="156">
        <f t="shared" si="241"/>
        <v>0</v>
      </c>
      <c r="AY52" s="156">
        <f t="shared" si="241"/>
        <v>1</v>
      </c>
      <c r="AZ52" s="157">
        <f t="shared" si="189"/>
        <v>3</v>
      </c>
      <c r="BA52" s="106">
        <f>BB51</f>
        <v>88.287</v>
      </c>
      <c r="BB52" s="106">
        <f>BA51</f>
        <v>66.21525</v>
      </c>
      <c r="BC52" s="106">
        <f t="shared" si="190"/>
        <v>0.1566666667</v>
      </c>
      <c r="BD52" s="156">
        <f t="shared" ref="BD52:BO52" si="242">IF($BC52="","",IF(RAND()&lt;$BC52,1,0))</f>
        <v>0</v>
      </c>
      <c r="BE52" s="156">
        <f t="shared" si="242"/>
        <v>0</v>
      </c>
      <c r="BF52" s="156">
        <f t="shared" si="242"/>
        <v>0</v>
      </c>
      <c r="BG52" s="156">
        <f t="shared" si="242"/>
        <v>1</v>
      </c>
      <c r="BH52" s="156">
        <f t="shared" si="242"/>
        <v>1</v>
      </c>
      <c r="BI52" s="156">
        <f t="shared" si="242"/>
        <v>0</v>
      </c>
      <c r="BJ52" s="156">
        <f t="shared" si="242"/>
        <v>0</v>
      </c>
      <c r="BK52" s="156">
        <f t="shared" si="242"/>
        <v>1</v>
      </c>
      <c r="BL52" s="156">
        <f t="shared" si="242"/>
        <v>0</v>
      </c>
      <c r="BM52" s="156">
        <f t="shared" si="242"/>
        <v>0</v>
      </c>
      <c r="BN52" s="156">
        <f t="shared" si="242"/>
        <v>0</v>
      </c>
      <c r="BO52" s="156">
        <f t="shared" si="242"/>
        <v>1</v>
      </c>
      <c r="BP52" s="157">
        <f t="shared" si="192"/>
        <v>4</v>
      </c>
      <c r="BQ52" s="105" t="str">
        <f t="shared" ref="BQ52:BR52" si="243">BQ42</f>
        <v>Yuba United</v>
      </c>
      <c r="BR52" s="156" t="str">
        <f t="shared" si="243"/>
        <v>COM</v>
      </c>
      <c r="BS52" s="105" t="str">
        <f t="shared" ref="BS52:BT52" si="244">BS41</f>
        <v>Sonoma Center Panthers</v>
      </c>
      <c r="BT52" s="156" t="str">
        <f t="shared" si="244"/>
        <v>COM</v>
      </c>
      <c r="BU52" s="156">
        <f t="shared" si="193"/>
        <v>2</v>
      </c>
      <c r="BV52" s="156" t="str">
        <f t="shared" si="194"/>
        <v>  3-4  </v>
      </c>
    </row>
    <row r="53" ht="9.0" customHeight="1">
      <c r="A53" s="161" t="s">
        <v>1249</v>
      </c>
      <c r="B53" s="161" t="s">
        <v>1330</v>
      </c>
      <c r="C53" s="162" t="s">
        <v>805</v>
      </c>
      <c r="D53" s="192" t="s">
        <v>1357</v>
      </c>
      <c r="E53" s="164" t="s">
        <v>1332</v>
      </c>
      <c r="F53" s="165" t="s">
        <v>1333</v>
      </c>
      <c r="G53" s="166"/>
      <c r="H53" s="166"/>
      <c r="I53" s="166"/>
      <c r="J53" s="166"/>
      <c r="K53" s="166"/>
      <c r="L53" s="166"/>
      <c r="M53" s="166"/>
      <c r="N53" s="166"/>
      <c r="O53" s="166"/>
      <c r="P53" s="166"/>
      <c r="Q53" s="166"/>
      <c r="R53" s="166"/>
      <c r="S53" s="166"/>
      <c r="T53" s="166"/>
      <c r="U53" s="166"/>
      <c r="V53" s="166"/>
      <c r="W53" s="166"/>
      <c r="X53" s="166"/>
      <c r="Y53" s="166"/>
      <c r="Z53" s="166"/>
      <c r="AA53" s="166"/>
      <c r="AB53" s="167" t="s">
        <v>1334</v>
      </c>
      <c r="AC53" s="5"/>
      <c r="AD53" s="5"/>
      <c r="AE53" s="5"/>
      <c r="AF53" s="168"/>
      <c r="AG53" s="166"/>
      <c r="AH53" s="166"/>
      <c r="AI53" s="165"/>
      <c r="AJ53" s="169" t="s">
        <v>111</v>
      </c>
      <c r="AK53" s="169" t="s">
        <v>111</v>
      </c>
      <c r="AL53" s="103" t="s">
        <v>1252</v>
      </c>
      <c r="AM53" s="103" t="s">
        <v>1253</v>
      </c>
      <c r="AN53" s="103">
        <v>1.0</v>
      </c>
      <c r="AO53" s="103">
        <v>2.0</v>
      </c>
      <c r="AP53" s="103">
        <v>3.0</v>
      </c>
      <c r="AQ53" s="103">
        <v>4.0</v>
      </c>
      <c r="AR53" s="103">
        <v>5.0</v>
      </c>
      <c r="AS53" s="103">
        <v>6.0</v>
      </c>
      <c r="AT53" s="103">
        <v>7.0</v>
      </c>
      <c r="AU53" s="103">
        <v>8.0</v>
      </c>
      <c r="AV53" s="103">
        <v>9.0</v>
      </c>
      <c r="AW53" s="103">
        <v>10.0</v>
      </c>
      <c r="AX53" s="103">
        <v>11.0</v>
      </c>
      <c r="AY53" s="103">
        <v>12.0</v>
      </c>
      <c r="AZ53" s="103" t="s">
        <v>1254</v>
      </c>
      <c r="BA53" s="169" t="s">
        <v>111</v>
      </c>
      <c r="BB53" s="103" t="s">
        <v>1252</v>
      </c>
      <c r="BC53" s="103" t="s">
        <v>1253</v>
      </c>
      <c r="BD53" s="103">
        <v>1.0</v>
      </c>
      <c r="BE53" s="103">
        <v>2.0</v>
      </c>
      <c r="BF53" s="103">
        <v>3.0</v>
      </c>
      <c r="BG53" s="103">
        <v>4.0</v>
      </c>
      <c r="BH53" s="103">
        <v>5.0</v>
      </c>
      <c r="BI53" s="103">
        <v>6.0</v>
      </c>
      <c r="BJ53" s="103">
        <v>7.0</v>
      </c>
      <c r="BK53" s="103">
        <v>8.0</v>
      </c>
      <c r="BL53" s="103">
        <v>9.0</v>
      </c>
      <c r="BM53" s="103">
        <v>10.0</v>
      </c>
      <c r="BN53" s="103">
        <v>11.0</v>
      </c>
      <c r="BO53" s="103">
        <v>12.0</v>
      </c>
      <c r="BP53" s="103" t="s">
        <v>1254</v>
      </c>
      <c r="BQ53" s="170"/>
      <c r="BR53" s="103"/>
      <c r="BS53" s="103"/>
      <c r="BT53" s="104"/>
      <c r="BU53" s="171"/>
      <c r="BV53" s="171"/>
    </row>
    <row r="54" ht="9.0" customHeight="1">
      <c r="A54" s="172" t="s">
        <v>919</v>
      </c>
      <c r="B54" s="173" t="s">
        <v>1335</v>
      </c>
      <c r="C54" s="174" t="s">
        <v>1336</v>
      </c>
      <c r="D54" s="175" t="str">
        <f t="shared" ref="D54:D65" si="247">IFERROR(CONCATENATE(BQ54,REPT(" ",26-LEN(BQ54)),BR54," ",AZ54,"–",AZ55," ",BS54,REPT(" ",26-LEN(BS54)),BT54),"")</f>
        <v>Edmonton United           VLD 2–3 Sonoma Center Panthers    COM</v>
      </c>
      <c r="E54" s="176" t="str">
        <f>IFERROR(REPT(" ",LEN(E55)-26)&amp;VLOOKUP(1,Z55:AG58,8,0)&amp;"    "&amp;VLOOKUP(2,Z55:AG58,8,0)&amp;"    "&amp;VLOOKUP(3,Z55:AG58,8,0)&amp;"    "&amp;VLOOKUP(4,Z55:AG58,8,0),"")</f>
        <v>                                                                 EDM    FVI    SCP    YUB</v>
      </c>
      <c r="F54" s="83" t="s">
        <v>1330</v>
      </c>
      <c r="G54" s="83"/>
      <c r="H54" s="83" t="s">
        <v>1212</v>
      </c>
      <c r="I54" s="83" t="s">
        <v>1213</v>
      </c>
      <c r="J54" s="83" t="s">
        <v>1337</v>
      </c>
      <c r="K54" s="83" t="s">
        <v>1338</v>
      </c>
      <c r="L54" s="83" t="s">
        <v>1339</v>
      </c>
      <c r="M54" s="83" t="s">
        <v>81</v>
      </c>
      <c r="N54" s="83" t="s">
        <v>1340</v>
      </c>
      <c r="O54" s="83" t="s">
        <v>1341</v>
      </c>
      <c r="P54" s="83" t="s">
        <v>69</v>
      </c>
      <c r="Q54" s="83" t="s">
        <v>72</v>
      </c>
      <c r="R54" s="83" t="s">
        <v>75</v>
      </c>
      <c r="S54" s="83" t="s">
        <v>78</v>
      </c>
      <c r="T54" s="83" t="s">
        <v>81</v>
      </c>
      <c r="U54" s="83" t="s">
        <v>84</v>
      </c>
      <c r="V54" s="83" t="s">
        <v>87</v>
      </c>
      <c r="W54" s="83" t="s">
        <v>90</v>
      </c>
      <c r="X54" s="83" t="s">
        <v>93</v>
      </c>
      <c r="Y54" s="83" t="s">
        <v>96</v>
      </c>
      <c r="Z54" s="83" t="s">
        <v>1342</v>
      </c>
      <c r="AA54" s="83" t="s">
        <v>1201</v>
      </c>
      <c r="AC54" s="177">
        <v>1.0</v>
      </c>
      <c r="AD54" s="177">
        <v>2.0</v>
      </c>
      <c r="AE54" s="177">
        <v>3.0</v>
      </c>
      <c r="AF54" s="177">
        <v>4.0</v>
      </c>
      <c r="AJ54" s="155">
        <f t="array" ref="AJ54">IFERROR(IF($B54="","",INDEX(Entries!$J$2:$K156,MATCH(1,($B54=Entries!$J$2:$J156)*(Entries!$C$2:$C156=$A54),0),2)),"")</f>
        <v>91.379</v>
      </c>
      <c r="AK54" s="106">
        <f>AJ55</f>
        <v>68.53425</v>
      </c>
      <c r="AL54" s="106">
        <f>AJ56</f>
        <v>88.287</v>
      </c>
      <c r="AM54" s="106">
        <f t="shared" ref="AM54:AM65" si="248">IF(OR(AK54="",AL54=""),"",(0.1+(0.07-0.07*IF(AK54+AL54=0,1,MIN(AK54:AL54)/MAX(AK54:AL54)))*SIGN(AK54-AL54))*4/3)</f>
        <v>0.1124515501</v>
      </c>
      <c r="AN54" s="156">
        <f t="shared" ref="AN54:AY54" si="245">IF($AM54="","",IF(RAND()&lt;$AM54,1,0))</f>
        <v>0</v>
      </c>
      <c r="AO54" s="156">
        <f t="shared" si="245"/>
        <v>0</v>
      </c>
      <c r="AP54" s="156">
        <f t="shared" si="245"/>
        <v>1</v>
      </c>
      <c r="AQ54" s="156">
        <f t="shared" si="245"/>
        <v>0</v>
      </c>
      <c r="AR54" s="156">
        <f t="shared" si="245"/>
        <v>0</v>
      </c>
      <c r="AS54" s="156">
        <f t="shared" si="245"/>
        <v>0</v>
      </c>
      <c r="AT54" s="156">
        <f t="shared" si="245"/>
        <v>0</v>
      </c>
      <c r="AU54" s="156">
        <f t="shared" si="245"/>
        <v>0</v>
      </c>
      <c r="AV54" s="156">
        <f t="shared" si="245"/>
        <v>0</v>
      </c>
      <c r="AW54" s="156">
        <f t="shared" si="245"/>
        <v>0</v>
      </c>
      <c r="AX54" s="156">
        <f t="shared" si="245"/>
        <v>1</v>
      </c>
      <c r="AY54" s="156">
        <f t="shared" si="245"/>
        <v>0</v>
      </c>
      <c r="AZ54" s="157">
        <f t="shared" ref="AZ54:AZ65" si="250">SUM($AN54:$AY54)</f>
        <v>2</v>
      </c>
      <c r="BA54" s="106">
        <f>AJ57</f>
        <v>66.21525</v>
      </c>
      <c r="BB54" s="106">
        <f>AJ54</f>
        <v>91.379</v>
      </c>
      <c r="BC54" s="106">
        <f t="shared" ref="BC54:BC65" si="251">IF(OR($BA54="",$BB54=""),"",(0.1+(0.07-0.07*IF(BA54+BB54=0,1,MIN(BA54:BB54)/MAX(BA54:BB54)))*SIGN(BA54-BB54))*4/3)</f>
        <v>0.1076314033</v>
      </c>
      <c r="BD54" s="156">
        <f t="shared" ref="BD54:BO54" si="246">IF($BC54="","",IF(RAND()&lt;$BC54,1,0))</f>
        <v>0</v>
      </c>
      <c r="BE54" s="156">
        <f t="shared" si="246"/>
        <v>0</v>
      </c>
      <c r="BF54" s="156">
        <f t="shared" si="246"/>
        <v>0</v>
      </c>
      <c r="BG54" s="156">
        <f t="shared" si="246"/>
        <v>0</v>
      </c>
      <c r="BH54" s="156">
        <f t="shared" si="246"/>
        <v>0</v>
      </c>
      <c r="BI54" s="156">
        <f t="shared" si="246"/>
        <v>0</v>
      </c>
      <c r="BJ54" s="156">
        <f t="shared" si="246"/>
        <v>0</v>
      </c>
      <c r="BK54" s="156">
        <f t="shared" si="246"/>
        <v>0</v>
      </c>
      <c r="BL54" s="156">
        <f t="shared" si="246"/>
        <v>0</v>
      </c>
      <c r="BM54" s="156">
        <f t="shared" si="246"/>
        <v>0</v>
      </c>
      <c r="BN54" s="156">
        <f t="shared" si="246"/>
        <v>1</v>
      </c>
      <c r="BO54" s="156">
        <f t="shared" si="246"/>
        <v>0</v>
      </c>
      <c r="BP54" s="157">
        <f t="shared" ref="BP54:BP65" si="253">SUM($BD54:$BO54)</f>
        <v>1</v>
      </c>
      <c r="BQ54" s="105" t="str">
        <f>LEFT($B55,LEN($B55)-6)</f>
        <v>Edmonton United</v>
      </c>
      <c r="BR54" s="156" t="str">
        <f>LEFT(RIGHT($B55,4),3)</f>
        <v>VLD</v>
      </c>
      <c r="BS54" s="105" t="str">
        <f>LEFT($B56,LEN($B56)-6)</f>
        <v>Sonoma Center Panthers</v>
      </c>
      <c r="BT54" s="156" t="str">
        <f>LEFT(RIGHT($B56,4),3)</f>
        <v>COM</v>
      </c>
      <c r="BU54" s="156">
        <f t="shared" ref="BU54:BU65" si="254">IF(AZ54&gt;BP54,1,if(AZ54&lt;BP54,2,"X"))</f>
        <v>1</v>
      </c>
      <c r="BV54" s="156" t="str">
        <f t="shared" ref="BV54:BV65" si="255">REPT(" ",3-LEN(AZ54))&amp;AZ54&amp;"-"&amp;BP54&amp;REPT(" ",3-LEN(BP54))</f>
        <v>  2-1  </v>
      </c>
    </row>
    <row r="55" ht="9.0" customHeight="1">
      <c r="A55" s="172" t="s">
        <v>919</v>
      </c>
      <c r="B55" s="178" t="s">
        <v>1343</v>
      </c>
      <c r="C55" s="179" t="s">
        <v>1344</v>
      </c>
      <c r="D55" s="175" t="str">
        <f t="shared" si="247"/>
        <v>Yuba United               COM 3–0 Fontvielle Impact         VLD</v>
      </c>
      <c r="E55" s="193" t="str">
        <f t="array" ref="E55">IFERROR(AB55&amp;"  "&amp;INDEX(F54:Z58,MATCH(AB55,Z54:Z58,0),1)&amp;REPT(" ",25-LEN(INDEX(F54:Z58,MATCH(AB55,Z54:Z58,0),1)))&amp;INDEX(F54:Z58,MATCH(AB55,Z54:Z58,0),2)&amp;"   6  "&amp;INDEX(F54:Z58,MATCH(AB55,Z54:Z58,0),3)&amp;"  "&amp;INDEX(F54:Z58,MATCH(AB55,Z54:Z58,0),4)&amp;"  "&amp;INDEX(F54:Z58,MATCH(AB55,Z54:Z58,0),5)&amp;REPT(" ",4-LEN(INDEX(F54:Z58,MATCH(AB55,Z54:Z58,0),6)))&amp;INDEX(F54:Z58,MATCH(AB55,Z54:Z58,0),6)&amp;REPT(" ",4-LEN(INDEX(F54:Z58,MATCH(AB55,Z54:Z58,0),7)))&amp;INDEX(F54:Z58,MATCH(AB55,Z54:Z58,0),7)&amp;REPT(" ",4-LEN(INDEX(F54:Z58,MATCH(AB55,Z54:Z58,0),8)))&amp;INDEX(F54:Z58,MATCH(AB55,Z54:Z58,0),8)&amp;IF(INDEX(F54:Z58,MATCH(AB55,Z54:Z58,0),9)&lt;10,"   ","  ")&amp;INDEX(F54:Z58,MATCH(AB55,Z54:Z58,0),9)&amp;INDEX(F54:AA58,MATCH(AB55,Z54:Z58,0),22)&amp;CONCATENATE(AC55:AF55),"")</f>
        <v>1  Edmonton United          VLD   6  4  1  1  12   7   5  13      -     3-2    2-1    1-1  </v>
      </c>
      <c r="F55" s="194" t="str">
        <f>IF(COUNTA(A54:C57)&lt;&gt;12,"",TRIM(LEFT(B54,FIND(" (",B54)-1)))</f>
        <v>Fontvielle Impact</v>
      </c>
      <c r="G55" s="180" t="str">
        <f t="shared" ref="G55:G58" si="256">IF(F55="","",MID(B54,FIND(" (",B54)+2,3))</f>
        <v>VLD</v>
      </c>
      <c r="H55" s="180">
        <f>COUNTIFS(BQ54:BQ65,F55,BU54:BU65,1)+COUNTIFS(BS54:BS65,F55,BU54:BU65,2)</f>
        <v>3</v>
      </c>
      <c r="I55" s="180">
        <f>COUNTIFS(BQ54:BQ65,F55,BU54:BU65,"X")+COUNTIFS(BS54:BS65,F55,BU54:BU65,"X")</f>
        <v>0</v>
      </c>
      <c r="J55" s="180">
        <f>COUNTIFS(BQ54:BQ65,F55,BU54:BU65,2)+COUNTIFS(BS54:BS65,F55,BU54:BU65,1)</f>
        <v>3</v>
      </c>
      <c r="K55" s="180">
        <f>SUMIFS(AZ54:AZ65,BQ54:BQ65,F55)+SUMIFS(BP54:BP65,BS54:BS65,F55)</f>
        <v>12</v>
      </c>
      <c r="L55" s="180">
        <f>SUMIFS(AZ54:AZ65,BS54:BS65,F55)+SUMIFS(BP54:BP65,BQ54:BQ65,F55)</f>
        <v>11</v>
      </c>
      <c r="M55" s="180">
        <f t="shared" ref="M55:M58" si="257">K55-L55</f>
        <v>1</v>
      </c>
      <c r="N55" s="180">
        <f t="shared" ref="N55:N58" si="258">I55+(H55*3)</f>
        <v>9</v>
      </c>
      <c r="O55" s="177">
        <f>RANK(N55,N55:N58)</f>
        <v>2</v>
      </c>
      <c r="P55" s="180">
        <f>SUMPRODUCT((O55=O55:O58)*(VLOOKUP(F55,F61:AI64,MATCH(P54,F60:AI60,0),0)&lt;AE61:AE64))</f>
        <v>0</v>
      </c>
      <c r="Q55" s="177">
        <f>SUMPRODUCT((O55:O58=O55)*(P55:P58=P55)*(VLOOKUP(F55,F60:AH64,MATCH(Q54,F60:AI60,0),0)&lt;AF61:AF64))</f>
        <v>0</v>
      </c>
      <c r="R55" s="177">
        <f>SUMPRODUCT((O55:O58=O55)*(P55:P58=P55)*(Q55:Q58=Q55)*(VLOOKUP(F55,F60:AH64,MATCH(R54,F60:AI60,0),0)&lt;AG61:AG64))</f>
        <v>0</v>
      </c>
      <c r="S55" s="181">
        <f>SUMPRODUCT((O55:O58=O55)*(P55:P58=P55)*(Q55:Q58=Q55)*(R55:R58=R55)*(VLOOKUP(F55,F60:AH64,MATCH(S54,F60:AI60,0),0)&lt;AH61:AH64))</f>
        <v>0</v>
      </c>
      <c r="T55" s="177">
        <f>SUMPRODUCT((O55:O58=O55)*(P55:P58=P55)*(Q55:Q58=Q55)*(R55:R58=R55)*(S55:S58=S55)*(M55&lt;M55:M58))</f>
        <v>0</v>
      </c>
      <c r="U55" s="177">
        <f>SUMPRODUCT((O55:O58=O55)*(P55:P58=P55)*(Q55:Q58=Q55)*(R55:R58=R55)*(S55:S58=S55)*(T55:T58=T55)*(K55&lt;K55:K58))</f>
        <v>0</v>
      </c>
      <c r="V55" s="177">
        <f>SUMPRODUCT((O55:O58=O55)*(P55:P58=P55)*(Q55:Q58=Q55)*(R55:R58=R55)*(S55:S58=S55)*(T55:T58=T55)*(U55:U58=U55)*(VLOOKUP(F55,F60:AI64,MATCH(V54,F60:AJ60,0),0)&lt;AI61:AI64))</f>
        <v>0</v>
      </c>
      <c r="W55" s="177">
        <f>SUMPRODUCT((O55:O58=O55)*(P55:P58=P55)*(Q55:Q58=Q55)*(R55:R58=R55)*(S55:S58=S55)*(T55:T58=T55)*(U55:U58=U55)*(V55:V58=V55)*(H55:H58&gt;H55))</f>
        <v>0</v>
      </c>
      <c r="X55" s="177">
        <f>SUMPRODUCT((O55:O58=O55)*(P55:P58=P55)*(Q55:Q58=Q55)*(R55:R58=R55)*(S55:S58=S55)*(T55:T58=T55)*(U55:U58=U55)*(V55:V58=V55)*(W55:W58&gt;W55)*(VLOOKUP(F55,F60:AJ64,MATCH(V54,F60:AJ60,0),0)&lt;AJ61:AJ64))</f>
        <v>0</v>
      </c>
      <c r="Y55" s="177">
        <f>SUMPRODUCT((O55:O58=O55)*(P55:P58=P55)*(Q55:Q58=Q55)*(R55:R58=R55)*(S55:S58=S55)*(T55:T58=T55)*(U55:U58=U55)*(V55:V58=V55)*(W55:W58&gt;W55)*(X55:X58=X55)*(AJ54:AJ57&gt;AJ54))</f>
        <v>0</v>
      </c>
      <c r="Z55" s="182">
        <f t="shared" ref="Z55:Z58" si="259">sum(O55:Y55)</f>
        <v>2</v>
      </c>
      <c r="AA55" s="181" t="str">
        <f>if(countif(O55:O58,O55)&gt;1," * ","   ")</f>
        <v>   </v>
      </c>
      <c r="AB55" s="177">
        <v>1.0</v>
      </c>
      <c r="AC55" s="183" t="str">
        <f t="array" ref="AC55">IF(AB55=AC54,"   -   ",INDEX(BQ54:BV65,MATCH(1,(BQ54:BQ65=INDEX(F55:Z58,MATCH(AB55,Z55:Z58,0),1))*(BS54:BS65=INDEX(F55:Z58,MATCH(AC54,Z55:Z58,0),1)),0),6))</f>
        <v>   -   </v>
      </c>
      <c r="AD55" s="183" t="str">
        <f t="array" ref="AD55">IF(AB55=AD54,"   -   ",INDEX(BQ54:BV65,MATCH(1,(BQ54:BQ65=INDEX(F55:Z58,MATCH(AB55,Z55:Z58,0),1))*(BS54:BS65=INDEX(F55:Z58,MATCH(AD54,Z55:Z58,0),1)),0),6))</f>
        <v>  3-2  </v>
      </c>
      <c r="AE55" s="183" t="str">
        <f t="array" ref="AE55">IF(AB55=AE54,"   -   ",INDEX(BQ54:BV65,MATCH(1,(BQ54:BQ65=INDEX(F55:Z58,MATCH(AB55,Z55:Z58,0),1))*(BS54:BS65=INDEX(F55:Z58,MATCH(AE54,Z55:Z58,0),1)),0),6))</f>
        <v>  2-1  </v>
      </c>
      <c r="AF55" s="183" t="str">
        <f t="array" ref="AF55">IF(AB55=AF54,"   -   ",INDEX(BQ54:BV65,MATCH(1,(BQ54:BQ65=INDEX(F55:Z58,MATCH(AB55,Z55:Z58,0),1))*(BS54:BS65=INDEX(F55:Z58,MATCH(AF54,Z55:Z58,0),1)),0),6))</f>
        <v>  1-1  </v>
      </c>
      <c r="AG55" s="181" t="str">
        <f t="shared" ref="AG55:AG58" si="260">C54</f>
        <v>FVI</v>
      </c>
      <c r="AJ55" s="155">
        <f t="array" ref="AJ55">IFERROR(IF($B55="","",INDEX(Entries!$J$2:$K156,MATCH(1,($B55=Entries!$J$2:$J156)*(Entries!$C$2:$C156=$A55),0),2)),"")</f>
        <v>68.53425</v>
      </c>
      <c r="AK55" s="106">
        <f>AL54</f>
        <v>88.287</v>
      </c>
      <c r="AL55" s="106">
        <f>AK54</f>
        <v>68.53425</v>
      </c>
      <c r="AM55" s="106">
        <f t="shared" si="248"/>
        <v>0.1542151166</v>
      </c>
      <c r="AN55" s="156">
        <f t="shared" ref="AN55:AY55" si="249">IF($AM55="","",IF(RAND()&lt;$AM55,1,0))</f>
        <v>1</v>
      </c>
      <c r="AO55" s="156">
        <f t="shared" si="249"/>
        <v>0</v>
      </c>
      <c r="AP55" s="156">
        <f t="shared" si="249"/>
        <v>1</v>
      </c>
      <c r="AQ55" s="156">
        <f t="shared" si="249"/>
        <v>0</v>
      </c>
      <c r="AR55" s="156">
        <f t="shared" si="249"/>
        <v>1</v>
      </c>
      <c r="AS55" s="156">
        <f t="shared" si="249"/>
        <v>0</v>
      </c>
      <c r="AT55" s="156">
        <f t="shared" si="249"/>
        <v>0</v>
      </c>
      <c r="AU55" s="156">
        <f t="shared" si="249"/>
        <v>0</v>
      </c>
      <c r="AV55" s="156">
        <f t="shared" si="249"/>
        <v>0</v>
      </c>
      <c r="AW55" s="156">
        <f t="shared" si="249"/>
        <v>0</v>
      </c>
      <c r="AX55" s="156">
        <f t="shared" si="249"/>
        <v>0</v>
      </c>
      <c r="AY55" s="156">
        <f t="shared" si="249"/>
        <v>0</v>
      </c>
      <c r="AZ55" s="157">
        <f t="shared" si="250"/>
        <v>3</v>
      </c>
      <c r="BA55" s="106">
        <f>BB54</f>
        <v>91.379</v>
      </c>
      <c r="BB55" s="106">
        <f>BA54</f>
        <v>66.21525</v>
      </c>
      <c r="BC55" s="106">
        <f t="shared" si="251"/>
        <v>0.1590352634</v>
      </c>
      <c r="BD55" s="156">
        <f t="shared" ref="BD55:BO55" si="252">IF($BC55="","",IF(RAND()&lt;$BC55,1,0))</f>
        <v>0</v>
      </c>
      <c r="BE55" s="156">
        <f t="shared" si="252"/>
        <v>1</v>
      </c>
      <c r="BF55" s="156">
        <f t="shared" si="252"/>
        <v>0</v>
      </c>
      <c r="BG55" s="156">
        <f t="shared" si="252"/>
        <v>0</v>
      </c>
      <c r="BH55" s="156">
        <f t="shared" si="252"/>
        <v>0</v>
      </c>
      <c r="BI55" s="156">
        <f t="shared" si="252"/>
        <v>0</v>
      </c>
      <c r="BJ55" s="156">
        <f t="shared" si="252"/>
        <v>1</v>
      </c>
      <c r="BK55" s="156">
        <f t="shared" si="252"/>
        <v>1</v>
      </c>
      <c r="BL55" s="156">
        <f t="shared" si="252"/>
        <v>1</v>
      </c>
      <c r="BM55" s="156">
        <f t="shared" si="252"/>
        <v>0</v>
      </c>
      <c r="BN55" s="156">
        <f t="shared" si="252"/>
        <v>0</v>
      </c>
      <c r="BO55" s="156">
        <f t="shared" si="252"/>
        <v>0</v>
      </c>
      <c r="BP55" s="157">
        <f t="shared" si="253"/>
        <v>4</v>
      </c>
      <c r="BQ55" s="105" t="str">
        <f>LEFT($B57,LEN($B57)-6)</f>
        <v>Yuba United</v>
      </c>
      <c r="BR55" s="156" t="str">
        <f>LEFT(RIGHT($B57,4),3)</f>
        <v>COM</v>
      </c>
      <c r="BS55" s="105" t="str">
        <f>LEFT($B54,LEN($B54)-6)</f>
        <v>Fontvielle Impact</v>
      </c>
      <c r="BT55" s="156" t="str">
        <f>LEFT(RIGHT($B54,4),3)</f>
        <v>VLD</v>
      </c>
      <c r="BU55" s="156">
        <f t="shared" si="254"/>
        <v>2</v>
      </c>
      <c r="BV55" s="156" t="str">
        <f t="shared" si="255"/>
        <v>  3-4  </v>
      </c>
    </row>
    <row r="56" ht="9.0" customHeight="1">
      <c r="A56" s="172" t="s">
        <v>919</v>
      </c>
      <c r="B56" s="114" t="s">
        <v>1345</v>
      </c>
      <c r="C56" s="179" t="s">
        <v>1346</v>
      </c>
      <c r="D56" s="175" t="str">
        <f t="shared" si="247"/>
        <v>Fontvielle Impact         VLD 0–0 Edmonton United           VLD</v>
      </c>
      <c r="E56" s="193" t="str">
        <f t="array" ref="E56">IFERROR(AB56&amp;"  "&amp;INDEX(F54:Z58,MATCH(AB56,Z54:Z58,0),1)&amp;REPT(" ",25-LEN(INDEX(F54:Z58,MATCH(AB56,Z54:Z58,0),1)))&amp;INDEX(F54:Z58,MATCH(AB56,Z54:Z58,0),2)&amp;"   6  "&amp;INDEX(F54:Z58,MATCH(AB56,Z54:Z58,0),3)&amp;"  "&amp;INDEX(F54:Z58,MATCH(AB56,Z54:Z58,0),4)&amp;"  "&amp;INDEX(F54:Z58,MATCH(AB56,Z54:Z58,0),5)&amp;REPT(" ",4-LEN(INDEX(F54:Z58,MATCH(AB56,Z54:Z58,0),6)))&amp;INDEX(F54:Z58,MATCH(AB56,Z54:Z58,0),6)&amp;REPT(" ",4-LEN(INDEX(F54:Z58,MATCH(AB56,Z54:Z58,0),7)))&amp;INDEX(F54:Z58,MATCH(AB56,Z54:Z58,0),7)&amp;REPT(" ",4-LEN(INDEX(F54:Z58,MATCH(AB56,Z54:Z58,0),8)))&amp;INDEX(F54:Z58,MATCH(AB56,Z54:Z58,0),8)&amp;IF(INDEX(F54:Z58,MATCH(AB56,Z54:Z58,0),9)&lt;10,"   ","  ")&amp;INDEX(F54:Z58,MATCH(AB56,Z54:Z58,0),9)&amp;INDEX(F54:AA58,MATCH(AB56,Z54:Z58,0),22)&amp;CONCATENATE(AC56:AF56),"")</f>
        <v>2  Fontvielle Impact        VLD   6  3  0  3  12  11   1   9     0-2     -     2-3    1-0  </v>
      </c>
      <c r="F56" s="194" t="str">
        <f>IF(COUNTA(A54:C57)&lt;&gt;12,"",TRIM(LEFT(B55,FIND(" (",B55)-1)))</f>
        <v>Edmonton United</v>
      </c>
      <c r="G56" s="180" t="str">
        <f t="shared" si="256"/>
        <v>VLD</v>
      </c>
      <c r="H56" s="180">
        <f>COUNTIFS(BQ54:BQ65,F56,BU54:BU65,1)+COUNTIFS(BS54:BS65,F56,BU54:BU65,2)</f>
        <v>4</v>
      </c>
      <c r="I56" s="180">
        <f>COUNTIFS(BQ54:BQ65,F56,BU54:BU65,"X")+COUNTIFS(BS54:BS65,F56,BU54:BU65,"X")</f>
        <v>1</v>
      </c>
      <c r="J56" s="180">
        <f>COUNTIFS(BQ54:BQ65,F56,BU54:BU65,2)+COUNTIFS(BS54:BS65,F56,BU54:BU65,1)</f>
        <v>1</v>
      </c>
      <c r="K56" s="180">
        <f>SUMIFS(AZ54:AZ65,BQ54:BQ65,F56)+SUMIFS(BP54:BP65,BS54:BS65,F56)</f>
        <v>12</v>
      </c>
      <c r="L56" s="180">
        <f>SUMIFS(AZ54:AZ65,BS54:BS65,F56)+SUMIFS(BP54:BP65,BQ54:BQ65,F56)</f>
        <v>7</v>
      </c>
      <c r="M56" s="180">
        <f t="shared" si="257"/>
        <v>5</v>
      </c>
      <c r="N56" s="180">
        <f t="shared" si="258"/>
        <v>13</v>
      </c>
      <c r="O56" s="177">
        <f>RANK(N56,N55:N58)</f>
        <v>1</v>
      </c>
      <c r="P56" s="180">
        <f>SUMPRODUCT((O56=O55:O58)*(VLOOKUP(F56,F61:AI64,MATCH(P54,F60:AI60,0),0)&lt;AE61:AE64))</f>
        <v>0</v>
      </c>
      <c r="Q56" s="177">
        <f>SUMPRODUCT((O55:O58=O56)*(P55:P58=P56)*(VLOOKUP(F56,F60:AH64,MATCH(Q54,F60:AI60,0),0)&lt;AF61:AF64))</f>
        <v>0</v>
      </c>
      <c r="R56" s="177">
        <f>SUMPRODUCT((O55:O58=O56)*(P55:P58=P56)*(Q55:Q58=Q56)*(VLOOKUP(F56,F60:AH64,MATCH(R54,F60:AI60,0),0)&lt;AG61:AG64))</f>
        <v>0</v>
      </c>
      <c r="S56" s="181">
        <f>SUMPRODUCT((O55:O58=O56)*(P55:P58=P56)*(Q55:Q58=Q56)*(R55:R58=R56)*(VLOOKUP(F56,F60:AH64,MATCH(S54,F60:AI60,0),0)&lt;AH61:AH64))</f>
        <v>0</v>
      </c>
      <c r="T56" s="177">
        <f>SUMPRODUCT((O55:O58=O56)*(P55:P58=P56)*(Q55:Q58=Q56)*(R55:R58=R56)*(S55:S58=S56)*(M56&lt;M55:M58))</f>
        <v>0</v>
      </c>
      <c r="U56" s="177">
        <f>SUMPRODUCT((O55:O58=O56)*(P55:P58=P56)*(Q55:Q58=Q56)*(R55:R58=R56)*(S55:S58=S56)*(T55:T58=T56)*(K56&lt;K55:K58))</f>
        <v>0</v>
      </c>
      <c r="V56" s="177">
        <f>SUMPRODUCT((O55:O58=O56)*(P55:P58=P56)*(Q55:Q58=Q56)*(R55:R58=R56)*(S55:S58=S56)*(T55:T58=T56)*(U55:U58=U56)*(VLOOKUP(F56,F60:AI64,MATCH(V54,F60:AJ60,0),0)&lt;AI61:AI64))</f>
        <v>0</v>
      </c>
      <c r="W56" s="177">
        <f>SUMPRODUCT((O55:O58=O56)*(P55:P58=P56)*(Q55:Q58=Q56)*(R55:R58=R56)*(S55:S58=S56)*(T55:T58=T56)*(U55:U58=U56)*(V55:V58=V56)*(H55:H58&gt;H56))</f>
        <v>0</v>
      </c>
      <c r="X56" s="177">
        <f>SUMPRODUCT((O55:O58=O56)*(P55:P58=P56)*(Q55:Q58=Q56)*(R55:R58=R56)*(S55:S58=S56)*(T55:T58=T56)*(U55:U58=U56)*(V55:V58=V56)*(W55:W58&gt;W56)*(VLOOKUP(F56,F60:AJ64,MATCH(V54,F60:AJ60,0),0)&lt;AJ61:AJ64))</f>
        <v>0</v>
      </c>
      <c r="Y56" s="177">
        <f>SUMPRODUCT((O55:O58=O56)*(P55:P58=P56)*(Q55:Q58=Q56)*(R55:R58=R56)*(S55:S58=S56)*(T55:T58=T56)*(U55:U58=U56)*(V55:V58=V56)*(W55:W58&gt;W56)*(X55:X58=X56)*(AJ54:AJ57&gt;AJ55))</f>
        <v>0</v>
      </c>
      <c r="Z56" s="182">
        <f t="shared" si="259"/>
        <v>1</v>
      </c>
      <c r="AA56" s="181" t="str">
        <f>if(countif(O55:O58,O56)&gt;1," * ","   ")</f>
        <v>   </v>
      </c>
      <c r="AB56" s="177">
        <v>2.0</v>
      </c>
      <c r="AC56" s="183" t="str">
        <f t="array" ref="AC56">IF(AB56=AC54,"   -   ",INDEX(BQ54:BV65,MATCH(1,(BQ54:BQ65=INDEX(F55:Z58,MATCH(AB56,Z55:Z58,0),1))*(BS54:BS65=INDEX(F55:Z58,MATCH(AC54,Z55:Z58,0),1)),0),6))</f>
        <v>  0-2  </v>
      </c>
      <c r="AD56" s="183" t="str">
        <f t="array" ref="AD56">IF(AB56=AD54,"   -   ",INDEX(BQ54:BV65,MATCH(1,(BQ54:BQ65=INDEX(F55:Z58,MATCH(AB56,Z55:Z58,0),1))*(BS54:BS65=INDEX(F55:Z58,MATCH(AD54,Z55:Z58,0),1)),0),6))</f>
        <v>   -   </v>
      </c>
      <c r="AE56" s="183" t="str">
        <f t="array" ref="AE56">IF(AB56=AE54,"   -   ",INDEX(BQ54:BV65,MATCH(1,(BQ54:BQ65=INDEX(F55:Z58,MATCH(AB56,Z55:Z58,0),1))*(BS54:BS65=INDEX(F55:Z58,MATCH(AE54,Z55:Z58,0),1)),0),6))</f>
        <v>  2-3  </v>
      </c>
      <c r="AF56" s="183" t="str">
        <f t="array" ref="AF56">IF(AB56=AF54,"   -   ",INDEX(BQ54:BV65,MATCH(1,(BQ54:BQ65=INDEX(F55:Z58,MATCH(AB56,Z55:Z58,0),1))*(BS54:BS65=INDEX(F55:Z58,MATCH(AF54,Z55:Z58,0),1)),0),6))</f>
        <v>  1-0  </v>
      </c>
      <c r="AG56" s="181" t="str">
        <f t="shared" si="260"/>
        <v>EDM</v>
      </c>
      <c r="AJ56" s="155">
        <f t="array" ref="AJ56">IFERROR(IF($B56="","",INDEX(Entries!$J$2:$K156,MATCH(1,($B56=Entries!$J$2:$J156)*(Entries!$C$2:$C156=$A56),0),2)),"")</f>
        <v>88.287</v>
      </c>
      <c r="AK56" s="106">
        <f>AJ54</f>
        <v>91.379</v>
      </c>
      <c r="AL56" s="106">
        <f>AJ55</f>
        <v>68.53425</v>
      </c>
      <c r="AM56" s="106">
        <f t="shared" si="248"/>
        <v>0.1566666667</v>
      </c>
      <c r="AN56" s="156">
        <f t="shared" ref="AN56:AY56" si="261">IF($AM56="","",IF(RAND()&lt;$AM56,1,0))</f>
        <v>0</v>
      </c>
      <c r="AO56" s="156">
        <f t="shared" si="261"/>
        <v>0</v>
      </c>
      <c r="AP56" s="156">
        <f t="shared" si="261"/>
        <v>0</v>
      </c>
      <c r="AQ56" s="156">
        <f t="shared" si="261"/>
        <v>0</v>
      </c>
      <c r="AR56" s="156">
        <f t="shared" si="261"/>
        <v>0</v>
      </c>
      <c r="AS56" s="156">
        <f t="shared" si="261"/>
        <v>0</v>
      </c>
      <c r="AT56" s="156">
        <f t="shared" si="261"/>
        <v>0</v>
      </c>
      <c r="AU56" s="156">
        <f t="shared" si="261"/>
        <v>0</v>
      </c>
      <c r="AV56" s="156">
        <f t="shared" si="261"/>
        <v>0</v>
      </c>
      <c r="AW56" s="156">
        <f t="shared" si="261"/>
        <v>0</v>
      </c>
      <c r="AX56" s="156">
        <f t="shared" si="261"/>
        <v>0</v>
      </c>
      <c r="AY56" s="156">
        <f t="shared" si="261"/>
        <v>0</v>
      </c>
      <c r="AZ56" s="157">
        <f t="shared" si="250"/>
        <v>0</v>
      </c>
      <c r="BA56" s="106">
        <f>AJ56</f>
        <v>88.287</v>
      </c>
      <c r="BB56" s="106">
        <f>AJ57</f>
        <v>66.21525</v>
      </c>
      <c r="BC56" s="106">
        <f t="shared" si="251"/>
        <v>0.1566666667</v>
      </c>
      <c r="BD56" s="156">
        <f t="shared" ref="BD56:BO56" si="262">IF($BC56="","",IF(RAND()&lt;$BC56,1,0))</f>
        <v>1</v>
      </c>
      <c r="BE56" s="156">
        <f t="shared" si="262"/>
        <v>0</v>
      </c>
      <c r="BF56" s="156">
        <f t="shared" si="262"/>
        <v>0</v>
      </c>
      <c r="BG56" s="156">
        <f t="shared" si="262"/>
        <v>1</v>
      </c>
      <c r="BH56" s="156">
        <f t="shared" si="262"/>
        <v>0</v>
      </c>
      <c r="BI56" s="156">
        <f t="shared" si="262"/>
        <v>0</v>
      </c>
      <c r="BJ56" s="156">
        <f t="shared" si="262"/>
        <v>0</v>
      </c>
      <c r="BK56" s="156">
        <f t="shared" si="262"/>
        <v>0</v>
      </c>
      <c r="BL56" s="156">
        <f t="shared" si="262"/>
        <v>0</v>
      </c>
      <c r="BM56" s="156">
        <f t="shared" si="262"/>
        <v>0</v>
      </c>
      <c r="BN56" s="156">
        <f t="shared" si="262"/>
        <v>0</v>
      </c>
      <c r="BO56" s="156">
        <f t="shared" si="262"/>
        <v>0</v>
      </c>
      <c r="BP56" s="157">
        <f t="shared" si="253"/>
        <v>2</v>
      </c>
      <c r="BQ56" s="105" t="str">
        <f t="shared" ref="BQ56:BR56" si="263">BS55</f>
        <v>Fontvielle Impact</v>
      </c>
      <c r="BR56" s="156" t="str">
        <f t="shared" si="263"/>
        <v>VLD</v>
      </c>
      <c r="BS56" s="105" t="str">
        <f t="shared" ref="BS56:BT56" si="264">BQ54</f>
        <v>Edmonton United</v>
      </c>
      <c r="BT56" s="156" t="str">
        <f t="shared" si="264"/>
        <v>VLD</v>
      </c>
      <c r="BU56" s="156">
        <f t="shared" si="254"/>
        <v>2</v>
      </c>
      <c r="BV56" s="156" t="str">
        <f t="shared" si="255"/>
        <v>  0-2  </v>
      </c>
    </row>
    <row r="57" ht="9.0" customHeight="1">
      <c r="A57" s="172" t="s">
        <v>919</v>
      </c>
      <c r="B57" s="114" t="s">
        <v>1347</v>
      </c>
      <c r="C57" s="179" t="s">
        <v>1348</v>
      </c>
      <c r="D57" s="175" t="str">
        <f t="shared" si="247"/>
        <v>Sonoma Center Panthers    COM 0–0 Yuba United               COM</v>
      </c>
      <c r="E57" s="193" t="str">
        <f t="array" ref="E57">IFERROR(AB57&amp;"  "&amp;INDEX(F54:Z58,MATCH(AB57,Z54:Z58,0),1)&amp;REPT(" ",25-LEN(INDEX(F54:Z58,MATCH(AB57,Z54:Z58,0),1)))&amp;INDEX(F54:Z58,MATCH(AB57,Z54:Z58,0),2)&amp;"   6  "&amp;INDEX(F54:Z58,MATCH(AB57,Z54:Z58,0),3)&amp;"  "&amp;INDEX(F54:Z58,MATCH(AB57,Z54:Z58,0),4)&amp;"  "&amp;INDEX(F54:Z58,MATCH(AB57,Z54:Z58,0),5)&amp;REPT(" ",4-LEN(INDEX(F54:Z58,MATCH(AB57,Z54:Z58,0),6)))&amp;INDEX(F54:Z58,MATCH(AB57,Z54:Z58,0),6)&amp;REPT(" ",4-LEN(INDEX(F54:Z58,MATCH(AB57,Z54:Z58,0),7)))&amp;INDEX(F54:Z58,MATCH(AB57,Z54:Z58,0),7)&amp;REPT(" ",4-LEN(INDEX(F54:Z58,MATCH(AB57,Z54:Z58,0),8)))&amp;INDEX(F54:Z58,MATCH(AB57,Z54:Z58,0),8)&amp;IF(INDEX(F54:Z58,MATCH(AB57,Z54:Z58,0),9)&lt;10,"   ","  ")&amp;INDEX(F54:Z58,MATCH(AB57,Z54:Z58,0),9)&amp;INDEX(F54:AA58,MATCH(AB57,Z54:Z58,0),22)&amp;CONCATENATE(AC57:AF57),"")</f>
        <v>3  Sonoma Center Panthers   COM   6  2  1  3   8  10  -2   7     1-3    0-3     -     0-0  </v>
      </c>
      <c r="F57" s="194" t="str">
        <f>IF(COUNTA(A54:C57)&lt;&gt;12,"",TRIM(LEFT(B56,FIND(" (",B56)-1)))</f>
        <v>Sonoma Center Panthers</v>
      </c>
      <c r="G57" s="180" t="str">
        <f t="shared" si="256"/>
        <v>COM</v>
      </c>
      <c r="H57" s="180">
        <f>COUNTIFS(BQ54:BQ65,F57,BU54:BU65,1)+COUNTIFS(BS54:BS65,F57,BU54:BU65,2)</f>
        <v>2</v>
      </c>
      <c r="I57" s="180">
        <f>COUNTIFS(BQ54:BQ65,F57,BU54:BU65,"X")+COUNTIFS(BS54:BS65,F57,BU54:BU65,"X")</f>
        <v>1</v>
      </c>
      <c r="J57" s="180">
        <f>COUNTIFS(BQ54:BQ65,F57,BU54:BU65,2)+COUNTIFS(BS54:BS65,F57,BU54:BU65,1)</f>
        <v>3</v>
      </c>
      <c r="K57" s="180">
        <f>SUMIFS(AZ54:AZ65,BQ54:BQ65,F57)+SUMIFS(BP54:BP65,BS54:BS65,F57)</f>
        <v>8</v>
      </c>
      <c r="L57" s="180">
        <f>SUMIFS(AZ54:AZ65,BS54:BS65,F57)+SUMIFS(BP54:BP65,BQ54:BQ65,F57)</f>
        <v>10</v>
      </c>
      <c r="M57" s="180">
        <f t="shared" si="257"/>
        <v>-2</v>
      </c>
      <c r="N57" s="180">
        <f t="shared" si="258"/>
        <v>7</v>
      </c>
      <c r="O57" s="177">
        <f>RANK(N57,N55:N58)</f>
        <v>3</v>
      </c>
      <c r="P57" s="180">
        <f>SUMPRODUCT((O57=O55:O58)*(VLOOKUP(F57,F61:AI64,MATCH(P54,F60:AI60,0),0)&lt;AE61:AE64))</f>
        <v>0</v>
      </c>
      <c r="Q57" s="177">
        <f>SUMPRODUCT((O55:O58=O57)*(P55:P58=P57)*(VLOOKUP(F57,F60:AH64,MATCH(Q54,F60:AI60,0),0)&lt;AF61:AF64))</f>
        <v>0</v>
      </c>
      <c r="R57" s="177">
        <f>SUMPRODUCT((O55:O58=O57)*(P55:P58=P57)*(Q55:Q58=Q57)*(VLOOKUP(F57,F60:AH64,MATCH(R54,F60:AI60,0),0)&lt;AG61:AG64))</f>
        <v>0</v>
      </c>
      <c r="S57" s="181">
        <f>SUMPRODUCT((O55:O58=O57)*(P55:P58=P57)*(Q55:Q58=Q57)*(R55:R58=R57)*(VLOOKUP(F57,F60:AH64,MATCH(S54,F60:AI60,0),0)&lt;AH61:AH64))</f>
        <v>0</v>
      </c>
      <c r="T57" s="177">
        <f>SUMPRODUCT((O55:O58=O57)*(P55:P58=P57)*(Q55:Q58=Q57)*(R55:R58=R57)*(S55:S58=S57)*(M57&lt;M55:M58))</f>
        <v>0</v>
      </c>
      <c r="U57" s="177">
        <f>SUMPRODUCT((O55:O58=O57)*(P55:P58=P57)*(Q55:Q58=Q57)*(R55:R58=R57)*(S55:S58=S57)*(T55:T58=T57)*(K57&lt;K55:K58))</f>
        <v>0</v>
      </c>
      <c r="V57" s="177">
        <f>SUMPRODUCT((O55:O58=O57)*(P55:P58=P57)*(Q55:Q58=Q57)*(R55:R58=R57)*(S55:S58=S57)*(T55:T58=T57)*(U55:U58=U57)*(VLOOKUP(F57,F60:AI64,MATCH(V54,F60:AJ60,0),0)&lt;AI61:AI64))</f>
        <v>0</v>
      </c>
      <c r="W57" s="177">
        <f>SUMPRODUCT((O55:O58=O57)*(P55:P58=P57)*(Q55:Q58=Q57)*(R55:R58=R57)*(S55:S58=S57)*(T55:T58=T57)*(U55:U58=U57)*(V55:V58=V57)*(H55:H58&gt;H57))</f>
        <v>0</v>
      </c>
      <c r="X57" s="177">
        <f>SUMPRODUCT((O55:O58=O57)*(P55:P58=P57)*(Q55:Q58=Q57)*(R55:R58=R57)*(S55:S58=S57)*(T55:T58=T57)*(U55:U58=U57)*(V55:V58=V57)*(W55:W58&gt;W57)*(VLOOKUP(F57,F60:AJ64,MATCH(V54,F60:AJ60,0),0)&lt;AJ61:AJ64))</f>
        <v>0</v>
      </c>
      <c r="Y57" s="177">
        <f>SUMPRODUCT((O55:O58=O57)*(P55:P58=P57)*(Q55:Q58=Q57)*(R55:R58=R57)*(S55:S58=S57)*(T55:T58=T57)*(U55:U58=U57)*(V55:V58=V57)*(W55:W58&gt;W57)*(X55:X58=X57)*(AJ54:AJ57&gt;AJ56))</f>
        <v>0</v>
      </c>
      <c r="Z57" s="182">
        <f t="shared" si="259"/>
        <v>3</v>
      </c>
      <c r="AA57" s="181" t="str">
        <f>if(countif(O55:O58,O57)&gt;1," * ","   ")</f>
        <v>   </v>
      </c>
      <c r="AB57" s="177">
        <v>3.0</v>
      </c>
      <c r="AC57" s="183" t="str">
        <f t="array" ref="AC57">IF(AB57=AC54,"   -   ",INDEX(BQ54:BV65,MATCH(1,(BQ54:BQ65=INDEX(F55:Z58,MATCH(AB57,Z55:Z58,0),1))*(BS54:BS65=INDEX(F55:Z58,MATCH(AC54,Z55:Z58,0),1)),0),6))</f>
        <v>  1-3  </v>
      </c>
      <c r="AD57" s="183" t="str">
        <f t="array" ref="AD57">IF(AB57=AD54,"   -   ",INDEX(BQ54:BV65,MATCH(1,(BQ54:BQ65=INDEX(F55:Z58,MATCH(AB57,Z55:Z58,0),1))*(BS54:BS65=INDEX(F55:Z58,MATCH(AD54,Z55:Z58,0),1)),0),6))</f>
        <v>  0-3  </v>
      </c>
      <c r="AE57" s="183" t="str">
        <f t="array" ref="AE57">IF(AB57=AE54,"   -   ",INDEX(BQ54:BV65,MATCH(1,(BQ54:BQ65=INDEX(F55:Z58,MATCH(AB57,Z55:Z58,0),1))*(BS54:BS65=INDEX(F55:Z58,MATCH(AE54,Z55:Z58,0),1)),0),6))</f>
        <v>   -   </v>
      </c>
      <c r="AF57" s="183" t="str">
        <f t="array" ref="AF57">IF(AB57=AF54,"   -   ",INDEX(BQ54:BV65,MATCH(1,(BQ54:BQ65=INDEX(F55:Z58,MATCH(AB57,Z55:Z58,0),1))*(BS54:BS65=INDEX(F55:Z58,MATCH(AF54,Z55:Z58,0),1)),0),6))</f>
        <v>  0-0  </v>
      </c>
      <c r="AG57" s="181" t="str">
        <f t="shared" si="260"/>
        <v>SCP</v>
      </c>
      <c r="AJ57" s="155">
        <f t="array" ref="AJ57">IFERROR(IF($B57="","",INDEX(Entries!$J$2:$K156,MATCH(1,($B57=Entries!$J$2:$J156)*(Entries!$C$2:$C156=$A57),0),2)),"")</f>
        <v>66.21525</v>
      </c>
      <c r="AK57" s="106">
        <f>AL56</f>
        <v>68.53425</v>
      </c>
      <c r="AL57" s="106">
        <f>AK56</f>
        <v>91.379</v>
      </c>
      <c r="AM57" s="106">
        <f t="shared" si="248"/>
        <v>0.11</v>
      </c>
      <c r="AN57" s="156">
        <f t="shared" ref="AN57:AY57" si="265">IF($AM57="","",IF(RAND()&lt;$AM57,1,0))</f>
        <v>0</v>
      </c>
      <c r="AO57" s="156">
        <f t="shared" si="265"/>
        <v>0</v>
      </c>
      <c r="AP57" s="156">
        <f t="shared" si="265"/>
        <v>0</v>
      </c>
      <c r="AQ57" s="156">
        <f t="shared" si="265"/>
        <v>0</v>
      </c>
      <c r="AR57" s="156">
        <f t="shared" si="265"/>
        <v>0</v>
      </c>
      <c r="AS57" s="156">
        <f t="shared" si="265"/>
        <v>0</v>
      </c>
      <c r="AT57" s="156">
        <f t="shared" si="265"/>
        <v>0</v>
      </c>
      <c r="AU57" s="156">
        <f t="shared" si="265"/>
        <v>0</v>
      </c>
      <c r="AV57" s="156">
        <f t="shared" si="265"/>
        <v>0</v>
      </c>
      <c r="AW57" s="156">
        <f t="shared" si="265"/>
        <v>0</v>
      </c>
      <c r="AX57" s="156">
        <f t="shared" si="265"/>
        <v>0</v>
      </c>
      <c r="AY57" s="156">
        <f t="shared" si="265"/>
        <v>0</v>
      </c>
      <c r="AZ57" s="157">
        <f t="shared" si="250"/>
        <v>0</v>
      </c>
      <c r="BA57" s="106">
        <f>BB56</f>
        <v>66.21525</v>
      </c>
      <c r="BB57" s="106">
        <f>BA56</f>
        <v>88.287</v>
      </c>
      <c r="BC57" s="106">
        <f t="shared" si="251"/>
        <v>0.11</v>
      </c>
      <c r="BD57" s="156">
        <f t="shared" ref="BD57:BO57" si="266">IF($BC57="","",IF(RAND()&lt;$BC57,1,0))</f>
        <v>0</v>
      </c>
      <c r="BE57" s="156">
        <f t="shared" si="266"/>
        <v>0</v>
      </c>
      <c r="BF57" s="156">
        <f t="shared" si="266"/>
        <v>0</v>
      </c>
      <c r="BG57" s="156">
        <f t="shared" si="266"/>
        <v>0</v>
      </c>
      <c r="BH57" s="156">
        <f t="shared" si="266"/>
        <v>0</v>
      </c>
      <c r="BI57" s="156">
        <f t="shared" si="266"/>
        <v>0</v>
      </c>
      <c r="BJ57" s="156">
        <f t="shared" si="266"/>
        <v>0</v>
      </c>
      <c r="BK57" s="156">
        <f t="shared" si="266"/>
        <v>0</v>
      </c>
      <c r="BL57" s="156">
        <f t="shared" si="266"/>
        <v>0</v>
      </c>
      <c r="BM57" s="156">
        <f t="shared" si="266"/>
        <v>0</v>
      </c>
      <c r="BN57" s="156">
        <f t="shared" si="266"/>
        <v>0</v>
      </c>
      <c r="BO57" s="156">
        <f t="shared" si="266"/>
        <v>0</v>
      </c>
      <c r="BP57" s="157">
        <f t="shared" si="253"/>
        <v>0</v>
      </c>
      <c r="BQ57" s="105" t="str">
        <f t="shared" ref="BQ57:BR57" si="267">BS54</f>
        <v>Sonoma Center Panthers</v>
      </c>
      <c r="BR57" s="156" t="str">
        <f t="shared" si="267"/>
        <v>COM</v>
      </c>
      <c r="BS57" s="105" t="str">
        <f t="shared" ref="BS57:BT57" si="268">BQ55</f>
        <v>Yuba United</v>
      </c>
      <c r="BT57" s="156" t="str">
        <f t="shared" si="268"/>
        <v>COM</v>
      </c>
      <c r="BU57" s="156" t="str">
        <f t="shared" si="254"/>
        <v>X</v>
      </c>
      <c r="BV57" s="156" t="str">
        <f t="shared" si="255"/>
        <v>  0-0  </v>
      </c>
    </row>
    <row r="58" ht="9.0" customHeight="1">
      <c r="A58" s="105"/>
      <c r="B58" s="105"/>
      <c r="C58" s="105"/>
      <c r="D58" s="175" t="str">
        <f t="shared" si="247"/>
        <v>Sonoma Center Panthers    COM 0–1 Fontvielle Impact         VLD</v>
      </c>
      <c r="E58" s="193" t="str">
        <f t="array" ref="E58">IFERROR(AB58&amp;"  "&amp;INDEX(F54:Z58,MATCH(AB58,Z54:Z58,0),1)&amp;REPT(" ",25-LEN(INDEX(F54:Z58,MATCH(AB58,Z54:Z58,0),1)))&amp;INDEX(F54:Z58,MATCH(AB58,Z54:Z58,0),2)&amp;"   6  "&amp;INDEX(F54:Z58,MATCH(AB58,Z54:Z58,0),3)&amp;"  "&amp;INDEX(F54:Z58,MATCH(AB58,Z54:Z58,0),4)&amp;"  "&amp;INDEX(F54:Z58,MATCH(AB58,Z54:Z58,0),5)&amp;REPT(" ",4-LEN(INDEX(F54:Z58,MATCH(AB58,Z54:Z58,0),6)))&amp;INDEX(F54:Z58,MATCH(AB58,Z54:Z58,0),6)&amp;REPT(" ",4-LEN(INDEX(F54:Z58,MATCH(AB58,Z54:Z58,0),7)))&amp;INDEX(F54:Z58,MATCH(AB58,Z54:Z58,0),7)&amp;REPT(" ",4-LEN(INDEX(F54:Z58,MATCH(AB58,Z54:Z58,0),8)))&amp;INDEX(F54:Z58,MATCH(AB58,Z54:Z58,0),8)&amp;IF(INDEX(F54:Z58,MATCH(AB58,Z54:Z58,0),9)&lt;10,"   ","  ")&amp;INDEX(F54:Z58,MATCH(AB58,Z54:Z58,0),9)&amp;INDEX(F54:AA58,MATCH(AB58,Z54:Z58,0),22)&amp;CONCATENATE(AC58:AF58),"")</f>
        <v>4  Yuba United              COM   6  1  2  3   6  10  -4   5     2-1    3-4    0-3     -   </v>
      </c>
      <c r="F58" s="194" t="str">
        <f>IF(COUNTA(A54:C57)&lt;&gt;12,"",TRIM(LEFT(B57,FIND(" (",B57)-1)))</f>
        <v>Yuba United</v>
      </c>
      <c r="G58" s="180" t="str">
        <f t="shared" si="256"/>
        <v>COM</v>
      </c>
      <c r="H58" s="180">
        <f>COUNTIFS(BQ54:BQ65,F58,BU54:BU65,1)+COUNTIFS(BS54:BS65,F58,BU54:BU65,2)</f>
        <v>1</v>
      </c>
      <c r="I58" s="180">
        <f>COUNTIFS(BQ54:BQ65,F58,BU54:BU65,"X")+COUNTIFS(BS54:BS65,F58,BU54:BU65,"X")</f>
        <v>2</v>
      </c>
      <c r="J58" s="180">
        <f>COUNTIFS(BQ54:BQ65,F58,BU54:BU65,2)+COUNTIFS(BS54:BS65,F58,BU54:BU65,1)</f>
        <v>3</v>
      </c>
      <c r="K58" s="180">
        <f>SUMIFS(AZ54:AZ65,BQ54:BQ65,F58)+SUMIFS(BP54:BP65,BS54:BS65,F58)</f>
        <v>6</v>
      </c>
      <c r="L58" s="180">
        <f>SUMIFS(AZ54:AZ65,BS54:BS65,F58)+SUMIFS(BP54:BP65,BQ54:BQ65,F58)</f>
        <v>10</v>
      </c>
      <c r="M58" s="180">
        <f t="shared" si="257"/>
        <v>-4</v>
      </c>
      <c r="N58" s="180">
        <f t="shared" si="258"/>
        <v>5</v>
      </c>
      <c r="O58" s="177">
        <f>RANK(N58,N55:N58)</f>
        <v>4</v>
      </c>
      <c r="P58" s="180">
        <f>SUMPRODUCT((O58=O55:O58)*(VLOOKUP(F58,F61:AI64,MATCH(P54,F60:AI60,0),0)&lt;AE61:AE64))</f>
        <v>0</v>
      </c>
      <c r="Q58" s="177">
        <f>SUMPRODUCT((O55:O58=O58)*(P55:P58=P58)*(VLOOKUP(F58,F60:AH64,MATCH(Q54,F60:AI60,0),0)&lt;AF61:AF64))</f>
        <v>0</v>
      </c>
      <c r="R58" s="177">
        <f>SUMPRODUCT((O55:O58=O58)*(P55:P58=P58)*(Q55:Q58=Q58)*(VLOOKUP(F58,F60:AH64,MATCH(R54,F60:AI60,0),0)&lt;AG61:AG64))</f>
        <v>0</v>
      </c>
      <c r="S58" s="181">
        <f>SUMPRODUCT((O55:O58=O58)*(P55:P58=P58)*(Q55:Q58=Q58)*(R55:R58=R58)*(VLOOKUP(F58,F60:AH64,MATCH(S54,F60:AI60,0),0)&lt;AH61:AH64))</f>
        <v>0</v>
      </c>
      <c r="T58" s="177">
        <f>SUMPRODUCT((O55:O58=O58)*(P55:P58=P58)*(Q55:Q58=Q58)*(R55:R58=R58)*(S55:S58=S58)*(M58&lt;M55:M58))</f>
        <v>0</v>
      </c>
      <c r="U58" s="177">
        <f>SUMPRODUCT((O55:O58=O58)*(P55:P58=P58)*(Q55:Q58=Q58)*(R55:R58=R58)*(S55:S58=S58)*(T55:T58=T58)*(K58&lt;K55:K58))</f>
        <v>0</v>
      </c>
      <c r="V58" s="177">
        <f>SUMPRODUCT((O55:O58=O58)*(P55:P58=P58)*(Q55:Q58=Q58)*(R55:R58=R58)*(S55:S58=S58)*(T55:T58=T58)*(U55:U58=U58)*(VLOOKUP(F58,F60:AI64,MATCH(V54,F60:AJ60,0),0)&lt;AI61:AI64))</f>
        <v>0</v>
      </c>
      <c r="W58" s="177">
        <f>SUMPRODUCT((O55:O58=O58)*(P55:P58=P58)*(Q55:Q58=Q58)*(R55:R58=R58)*(S55:S58=S58)*(T55:T58=T58)*(U55:U58=U58)*(V55:V58=V58)*(H55:H58&gt;H58))</f>
        <v>0</v>
      </c>
      <c r="X58" s="177">
        <f>SUMPRODUCT((O55:O58=O58)*(P55:P58=P58)*(Q55:Q58=Q58)*(R55:R58=R58)*(S55:S58=S58)*(T55:T58=T58)*(U55:U58=U58)*(V55:V58=V58)*(W55:W58&gt;W58)*(VLOOKUP(F58,F60:AJ64,MATCH(V54,F60:AJ60,0),0)&lt;AJ61:AJ64))</f>
        <v>0</v>
      </c>
      <c r="Y58" s="177">
        <f>SUMPRODUCT((O55:O58=O58)*(P55:P58=P58)*(Q55:Q58=Q58)*(R55:R58=R58)*(S55:S58=S58)*(T55:T58=T58)*(U55:U58=U58)*(V55:V58=V58)*(W55:W58&gt;W58)*(X55:X58=X58)*(AJ54:AJ57&gt;AJ57))</f>
        <v>0</v>
      </c>
      <c r="Z58" s="182">
        <f t="shared" si="259"/>
        <v>4</v>
      </c>
      <c r="AA58" s="181" t="str">
        <f>if(countif(O55:O58,O58)&gt;1," * ","   ")</f>
        <v>   </v>
      </c>
      <c r="AB58" s="177">
        <v>4.0</v>
      </c>
      <c r="AC58" s="183" t="str">
        <f t="array" ref="AC58">IF(AB58=AC54,"   -   ",INDEX(BQ54:BV65,MATCH(1,(BQ54:BQ65=INDEX(F55:Z58,MATCH(AB58,Z55:Z58,0),1))*(BS54:BS65=INDEX(F55:Z58,MATCH(AC54,Z55:Z58,0),1)),0),6))</f>
        <v>  2-1  </v>
      </c>
      <c r="AD58" s="183" t="str">
        <f t="array" ref="AD58">IF(AB58=AD54,"   -   ",INDEX(BQ54:BV65,MATCH(1,(BQ54:BQ65=INDEX(F55:Z58,MATCH(AB58,Z55:Z58,0),1))*(BS54:BS65=INDEX(F55:Z58,MATCH(AD54,Z55:Z58,0),1)),0),6))</f>
        <v>  3-4  </v>
      </c>
      <c r="AE58" s="183" t="str">
        <f t="array" ref="AE58">IF(AB58=AE54,"   -   ",INDEX(BQ54:BV65,MATCH(1,(BQ54:BQ65=INDEX(F55:Z58,MATCH(AB58,Z55:Z58,0),1))*(BS54:BS65=INDEX(F55:Z58,MATCH(AE54,Z55:Z58,0),1)),0),6))</f>
        <v>  0-3  </v>
      </c>
      <c r="AF58" s="183" t="str">
        <f t="array" ref="AF58">IF(AB58=AF54,"   -   ",INDEX(BQ54:BV65,MATCH(1,(BQ54:BQ65=INDEX(F55:Z58,MATCH(AB58,Z55:Z58,0),1))*(BS54:BS65=INDEX(F55:Z58,MATCH(AF54,Z55:Z58,0),1)),0),6))</f>
        <v>   -   </v>
      </c>
      <c r="AG58" s="181" t="str">
        <f t="shared" si="260"/>
        <v>YUB</v>
      </c>
      <c r="AJ58" s="155"/>
      <c r="AK58" s="106">
        <f>AJ56</f>
        <v>88.287</v>
      </c>
      <c r="AL58" s="106">
        <f>AJ54</f>
        <v>91.379</v>
      </c>
      <c r="AM58" s="106">
        <f t="shared" si="248"/>
        <v>0.1301752044</v>
      </c>
      <c r="AN58" s="156">
        <f t="shared" ref="AN58:AY58" si="269">IF($AM58="","",IF(RAND()&lt;$AM58,1,0))</f>
        <v>0</v>
      </c>
      <c r="AO58" s="156">
        <f t="shared" si="269"/>
        <v>0</v>
      </c>
      <c r="AP58" s="156">
        <f t="shared" si="269"/>
        <v>0</v>
      </c>
      <c r="AQ58" s="156">
        <f t="shared" si="269"/>
        <v>0</v>
      </c>
      <c r="AR58" s="156">
        <f t="shared" si="269"/>
        <v>0</v>
      </c>
      <c r="AS58" s="156">
        <f t="shared" si="269"/>
        <v>0</v>
      </c>
      <c r="AT58" s="156">
        <f t="shared" si="269"/>
        <v>0</v>
      </c>
      <c r="AU58" s="156">
        <f t="shared" si="269"/>
        <v>0</v>
      </c>
      <c r="AV58" s="156">
        <f t="shared" si="269"/>
        <v>0</v>
      </c>
      <c r="AW58" s="156">
        <f t="shared" si="269"/>
        <v>0</v>
      </c>
      <c r="AX58" s="156">
        <f t="shared" si="269"/>
        <v>0</v>
      </c>
      <c r="AY58" s="156">
        <f t="shared" si="269"/>
        <v>0</v>
      </c>
      <c r="AZ58" s="157">
        <f t="shared" si="250"/>
        <v>0</v>
      </c>
      <c r="BA58" s="106">
        <f>AJ55</f>
        <v>68.53425</v>
      </c>
      <c r="BB58" s="106">
        <f>AJ57</f>
        <v>66.21525</v>
      </c>
      <c r="BC58" s="106">
        <f t="shared" si="251"/>
        <v>0.1364914623</v>
      </c>
      <c r="BD58" s="156">
        <f t="shared" ref="BD58:BO58" si="270">IF($BC58="","",IF(RAND()&lt;$BC58,1,0))</f>
        <v>0</v>
      </c>
      <c r="BE58" s="156">
        <f t="shared" si="270"/>
        <v>1</v>
      </c>
      <c r="BF58" s="156">
        <f t="shared" si="270"/>
        <v>0</v>
      </c>
      <c r="BG58" s="156">
        <f t="shared" si="270"/>
        <v>0</v>
      </c>
      <c r="BH58" s="156">
        <f t="shared" si="270"/>
        <v>0</v>
      </c>
      <c r="BI58" s="156">
        <f t="shared" si="270"/>
        <v>1</v>
      </c>
      <c r="BJ58" s="156">
        <f t="shared" si="270"/>
        <v>0</v>
      </c>
      <c r="BK58" s="156">
        <f t="shared" si="270"/>
        <v>0</v>
      </c>
      <c r="BL58" s="156">
        <f t="shared" si="270"/>
        <v>1</v>
      </c>
      <c r="BM58" s="156">
        <f t="shared" si="270"/>
        <v>0</v>
      </c>
      <c r="BN58" s="156">
        <f t="shared" si="270"/>
        <v>0</v>
      </c>
      <c r="BO58" s="156">
        <f t="shared" si="270"/>
        <v>0</v>
      </c>
      <c r="BP58" s="157">
        <f t="shared" si="253"/>
        <v>3</v>
      </c>
      <c r="BQ58" s="105" t="str">
        <f t="shared" ref="BQ58:BR58" si="271">BS54</f>
        <v>Sonoma Center Panthers</v>
      </c>
      <c r="BR58" s="156" t="str">
        <f t="shared" si="271"/>
        <v>COM</v>
      </c>
      <c r="BS58" s="105" t="str">
        <f t="shared" ref="BS58:BT58" si="272">BS55</f>
        <v>Fontvielle Impact</v>
      </c>
      <c r="BT58" s="156" t="str">
        <f t="shared" si="272"/>
        <v>VLD</v>
      </c>
      <c r="BU58" s="156">
        <f t="shared" si="254"/>
        <v>2</v>
      </c>
      <c r="BV58" s="156" t="str">
        <f t="shared" si="255"/>
        <v>  0-3  </v>
      </c>
    </row>
    <row r="59" ht="9.0" customHeight="1">
      <c r="A59" s="105"/>
      <c r="B59" s="105"/>
      <c r="C59" s="105"/>
      <c r="D59" s="175" t="str">
        <f t="shared" si="247"/>
        <v>Edmonton United           VLD 1–2 Yuba United               COM</v>
      </c>
      <c r="E59" s="184" t="str">
        <f>IFERROR(__xludf.DUMMYFUNCTION("IFERROR(IF(COUNTUNIQUE(O55:O58)=4,"""",""Tie broken by ""&amp;VLOOKUP(INDEX(P54:Y65,1,MATCH(1,P65:Y65,0)),Index!$E$2:$F$13,2,0)),"""")"),"")</f>
        <v/>
      </c>
      <c r="F59" s="185" t="s">
        <v>1349</v>
      </c>
      <c r="G59" s="185" t="s">
        <v>1350</v>
      </c>
      <c r="H59" s="186"/>
      <c r="I59" s="186"/>
      <c r="J59" s="186"/>
      <c r="K59" s="185" t="s">
        <v>1340</v>
      </c>
      <c r="L59" s="185"/>
      <c r="M59" s="186"/>
      <c r="N59" s="186"/>
      <c r="O59" s="185" t="s">
        <v>81</v>
      </c>
      <c r="P59" s="185"/>
      <c r="Q59" s="186"/>
      <c r="R59" s="186"/>
      <c r="S59" s="185" t="s">
        <v>84</v>
      </c>
      <c r="T59" s="186"/>
      <c r="U59" s="186"/>
      <c r="V59" s="186"/>
      <c r="W59" s="185" t="s">
        <v>87</v>
      </c>
      <c r="X59" s="186"/>
      <c r="Y59" s="186"/>
      <c r="Z59" s="186"/>
      <c r="AA59" s="185" t="s">
        <v>1351</v>
      </c>
      <c r="AB59" s="185"/>
      <c r="AC59" s="185"/>
      <c r="AD59" s="185"/>
      <c r="AE59" s="185" t="s">
        <v>1352</v>
      </c>
      <c r="AF59" s="186"/>
      <c r="AG59" s="186"/>
      <c r="AH59" s="186"/>
      <c r="AI59" s="186"/>
      <c r="AJ59" s="186"/>
      <c r="AK59" s="106">
        <f>AL58</f>
        <v>91.379</v>
      </c>
      <c r="AL59" s="106">
        <f>AK58</f>
        <v>88.287</v>
      </c>
      <c r="AM59" s="106">
        <f t="shared" si="248"/>
        <v>0.1364914623</v>
      </c>
      <c r="AN59" s="156">
        <f t="shared" ref="AN59:AY59" si="273">IF($AM59="","",IF(RAND()&lt;$AM59,1,0))</f>
        <v>1</v>
      </c>
      <c r="AO59" s="156">
        <f t="shared" si="273"/>
        <v>0</v>
      </c>
      <c r="AP59" s="156">
        <f t="shared" si="273"/>
        <v>0</v>
      </c>
      <c r="AQ59" s="156">
        <f t="shared" si="273"/>
        <v>0</v>
      </c>
      <c r="AR59" s="156">
        <f t="shared" si="273"/>
        <v>0</v>
      </c>
      <c r="AS59" s="156">
        <f t="shared" si="273"/>
        <v>0</v>
      </c>
      <c r="AT59" s="156">
        <f t="shared" si="273"/>
        <v>0</v>
      </c>
      <c r="AU59" s="156">
        <f t="shared" si="273"/>
        <v>0</v>
      </c>
      <c r="AV59" s="156">
        <f t="shared" si="273"/>
        <v>0</v>
      </c>
      <c r="AW59" s="156">
        <f t="shared" si="273"/>
        <v>0</v>
      </c>
      <c r="AX59" s="156">
        <f t="shared" si="273"/>
        <v>0</v>
      </c>
      <c r="AY59" s="156">
        <f t="shared" si="273"/>
        <v>0</v>
      </c>
      <c r="AZ59" s="157">
        <f t="shared" si="250"/>
        <v>1</v>
      </c>
      <c r="BA59" s="106">
        <f>BB58</f>
        <v>66.21525</v>
      </c>
      <c r="BB59" s="106">
        <f>BA58</f>
        <v>68.53425</v>
      </c>
      <c r="BC59" s="106">
        <f t="shared" si="251"/>
        <v>0.1301752044</v>
      </c>
      <c r="BD59" s="156">
        <f t="shared" ref="BD59:BO59" si="274">IF($BC59="","",IF(RAND()&lt;$BC59,1,0))</f>
        <v>0</v>
      </c>
      <c r="BE59" s="156">
        <f t="shared" si="274"/>
        <v>0</v>
      </c>
      <c r="BF59" s="156">
        <f t="shared" si="274"/>
        <v>1</v>
      </c>
      <c r="BG59" s="156">
        <f t="shared" si="274"/>
        <v>0</v>
      </c>
      <c r="BH59" s="156">
        <f t="shared" si="274"/>
        <v>0</v>
      </c>
      <c r="BI59" s="156">
        <f t="shared" si="274"/>
        <v>0</v>
      </c>
      <c r="BJ59" s="156">
        <f t="shared" si="274"/>
        <v>0</v>
      </c>
      <c r="BK59" s="156">
        <f t="shared" si="274"/>
        <v>0</v>
      </c>
      <c r="BL59" s="156">
        <f t="shared" si="274"/>
        <v>0</v>
      </c>
      <c r="BM59" s="156">
        <f t="shared" si="274"/>
        <v>0</v>
      </c>
      <c r="BN59" s="156">
        <f t="shared" si="274"/>
        <v>0</v>
      </c>
      <c r="BO59" s="156">
        <f t="shared" si="274"/>
        <v>0</v>
      </c>
      <c r="BP59" s="157">
        <f t="shared" si="253"/>
        <v>1</v>
      </c>
      <c r="BQ59" s="105" t="str">
        <f t="shared" ref="BQ59:BR59" si="275">BQ54</f>
        <v>Edmonton United</v>
      </c>
      <c r="BR59" s="156" t="str">
        <f t="shared" si="275"/>
        <v>VLD</v>
      </c>
      <c r="BS59" s="105" t="str">
        <f t="shared" ref="BS59:BT59" si="276">BQ55</f>
        <v>Yuba United</v>
      </c>
      <c r="BT59" s="156" t="str">
        <f t="shared" si="276"/>
        <v>COM</v>
      </c>
      <c r="BU59" s="156" t="str">
        <f t="shared" si="254"/>
        <v>X</v>
      </c>
      <c r="BV59" s="156" t="str">
        <f t="shared" si="255"/>
        <v>  1-1  </v>
      </c>
    </row>
    <row r="60" ht="9.0" customHeight="1">
      <c r="A60" s="105"/>
      <c r="B60" s="105"/>
      <c r="C60" s="105"/>
      <c r="D60" s="175" t="str">
        <f t="shared" si="247"/>
        <v>Fontvielle Impact         VLD 2–2 Sonoma Center Panthers    COM</v>
      </c>
      <c r="E60" s="187"/>
      <c r="G60" s="188" t="str">
        <f t="array" ref="G60:J60">TRANSPOSE(F61:F64)</f>
        <v>Fontvielle Impact</v>
      </c>
      <c r="H60" s="188" t="s">
        <v>286</v>
      </c>
      <c r="I60" s="188" t="s">
        <v>130</v>
      </c>
      <c r="J60" s="188" t="s">
        <v>137</v>
      </c>
      <c r="K60" s="180" t="str">
        <f t="array" ref="K60:N60">TRANSPOSE(F61:F64)</f>
        <v>Fontvielle Impact</v>
      </c>
      <c r="L60" s="180" t="s">
        <v>286</v>
      </c>
      <c r="M60" s="180" t="s">
        <v>130</v>
      </c>
      <c r="N60" s="180" t="s">
        <v>137</v>
      </c>
      <c r="O60" s="180" t="str">
        <f t="array" ref="O60:R60">TRANSPOSE(F61:F64)</f>
        <v>Fontvielle Impact</v>
      </c>
      <c r="P60" s="180" t="s">
        <v>286</v>
      </c>
      <c r="Q60" s="180" t="s">
        <v>130</v>
      </c>
      <c r="R60" s="180" t="s">
        <v>137</v>
      </c>
      <c r="S60" s="188" t="str">
        <f t="array" ref="S60:V60">TRANSPOSE(F61:F64)</f>
        <v>Fontvielle Impact</v>
      </c>
      <c r="T60" s="188" t="s">
        <v>286</v>
      </c>
      <c r="U60" s="188" t="s">
        <v>130</v>
      </c>
      <c r="V60" s="188" t="s">
        <v>137</v>
      </c>
      <c r="W60" s="188" t="str">
        <f t="array" ref="W60:Z60">TRANSPOSE(F61:F64)</f>
        <v>Fontvielle Impact</v>
      </c>
      <c r="X60" s="188" t="s">
        <v>286</v>
      </c>
      <c r="Y60" s="188" t="s">
        <v>130</v>
      </c>
      <c r="Z60" s="188" t="s">
        <v>137</v>
      </c>
      <c r="AA60" s="83" t="str">
        <f t="array" ref="AA60:AD60">TRANSPOSE(F61:F64)</f>
        <v>Fontvielle Impact</v>
      </c>
      <c r="AB60" s="83" t="s">
        <v>286</v>
      </c>
      <c r="AC60" s="83" t="s">
        <v>130</v>
      </c>
      <c r="AD60" s="83" t="s">
        <v>137</v>
      </c>
      <c r="AE60" s="83" t="s">
        <v>69</v>
      </c>
      <c r="AF60" s="83" t="s">
        <v>72</v>
      </c>
      <c r="AG60" s="83" t="s">
        <v>75</v>
      </c>
      <c r="AH60" s="83" t="s">
        <v>78</v>
      </c>
      <c r="AI60" s="83" t="s">
        <v>87</v>
      </c>
      <c r="AJ60" s="83" t="s">
        <v>1353</v>
      </c>
      <c r="AK60" s="106">
        <f>AJ54</f>
        <v>91.379</v>
      </c>
      <c r="AL60" s="106">
        <f>AJ56</f>
        <v>88.287</v>
      </c>
      <c r="AM60" s="106">
        <f t="shared" si="248"/>
        <v>0.1364914623</v>
      </c>
      <c r="AN60" s="156">
        <f t="shared" ref="AN60:AY60" si="277">IF($AM60="","",IF(RAND()&lt;$AM60,1,0))</f>
        <v>1</v>
      </c>
      <c r="AO60" s="156">
        <f t="shared" si="277"/>
        <v>0</v>
      </c>
      <c r="AP60" s="156">
        <f t="shared" si="277"/>
        <v>0</v>
      </c>
      <c r="AQ60" s="156">
        <f t="shared" si="277"/>
        <v>0</v>
      </c>
      <c r="AR60" s="156">
        <f t="shared" si="277"/>
        <v>0</v>
      </c>
      <c r="AS60" s="156">
        <f t="shared" si="277"/>
        <v>0</v>
      </c>
      <c r="AT60" s="156">
        <f t="shared" si="277"/>
        <v>0</v>
      </c>
      <c r="AU60" s="156">
        <f t="shared" si="277"/>
        <v>0</v>
      </c>
      <c r="AV60" s="156">
        <f t="shared" si="277"/>
        <v>0</v>
      </c>
      <c r="AW60" s="156">
        <f t="shared" si="277"/>
        <v>0</v>
      </c>
      <c r="AX60" s="156">
        <f t="shared" si="277"/>
        <v>1</v>
      </c>
      <c r="AY60" s="156">
        <f t="shared" si="277"/>
        <v>0</v>
      </c>
      <c r="AZ60" s="157">
        <f t="shared" si="250"/>
        <v>2</v>
      </c>
      <c r="BA60" s="106">
        <f>AJ57</f>
        <v>66.21525</v>
      </c>
      <c r="BB60" s="106">
        <f>AJ55</f>
        <v>68.53425</v>
      </c>
      <c r="BC60" s="106">
        <f t="shared" si="251"/>
        <v>0.1301752044</v>
      </c>
      <c r="BD60" s="156">
        <f t="shared" ref="BD60:BO60" si="278">IF($BC60="","",IF(RAND()&lt;$BC60,1,0))</f>
        <v>0</v>
      </c>
      <c r="BE60" s="156">
        <f t="shared" si="278"/>
        <v>1</v>
      </c>
      <c r="BF60" s="156">
        <f t="shared" si="278"/>
        <v>0</v>
      </c>
      <c r="BG60" s="156">
        <f t="shared" si="278"/>
        <v>0</v>
      </c>
      <c r="BH60" s="156">
        <f t="shared" si="278"/>
        <v>0</v>
      </c>
      <c r="BI60" s="156">
        <f t="shared" si="278"/>
        <v>0</v>
      </c>
      <c r="BJ60" s="156">
        <f t="shared" si="278"/>
        <v>0</v>
      </c>
      <c r="BK60" s="156">
        <f t="shared" si="278"/>
        <v>0</v>
      </c>
      <c r="BL60" s="156">
        <f t="shared" si="278"/>
        <v>0</v>
      </c>
      <c r="BM60" s="156">
        <f t="shared" si="278"/>
        <v>0</v>
      </c>
      <c r="BN60" s="156">
        <f t="shared" si="278"/>
        <v>1</v>
      </c>
      <c r="BO60" s="156">
        <f t="shared" si="278"/>
        <v>1</v>
      </c>
      <c r="BP60" s="157">
        <f t="shared" si="253"/>
        <v>3</v>
      </c>
      <c r="BQ60" s="105" t="str">
        <f t="shared" ref="BQ60:BR60" si="279">BS55</f>
        <v>Fontvielle Impact</v>
      </c>
      <c r="BR60" s="156" t="str">
        <f t="shared" si="279"/>
        <v>VLD</v>
      </c>
      <c r="BS60" s="105" t="str">
        <f t="shared" ref="BS60:BT60" si="280">BS54</f>
        <v>Sonoma Center Panthers</v>
      </c>
      <c r="BT60" s="156" t="str">
        <f t="shared" si="280"/>
        <v>COM</v>
      </c>
      <c r="BU60" s="156">
        <f t="shared" si="254"/>
        <v>2</v>
      </c>
      <c r="BV60" s="156" t="str">
        <f t="shared" si="255"/>
        <v>  2-3  </v>
      </c>
    </row>
    <row r="61" ht="9.0" customHeight="1">
      <c r="A61" s="105"/>
      <c r="B61" s="105"/>
      <c r="C61" s="105"/>
      <c r="D61" s="175" t="str">
        <f t="shared" si="247"/>
        <v>Yuba United               COM 2–1 Edmonton United           VLD</v>
      </c>
      <c r="E61" s="176"/>
      <c r="F61" s="155" t="str">
        <f t="shared" ref="F61:F64" si="285">F55</f>
        <v>Fontvielle Impact</v>
      </c>
      <c r="G61" s="181">
        <f>IF(F61=G60,0,IF(VLOOKUP(F61,F55:N58,9,0)=VLOOKUP(G60,F55:N58,9,0),1,0))</f>
        <v>0</v>
      </c>
      <c r="H61" s="181">
        <f>IF(F61=H60,0,IF(VLOOKUP(F61,F55:N58,9,0)=VLOOKUP(H60,F55:N58,9,0),1,0))</f>
        <v>0</v>
      </c>
      <c r="I61" s="181">
        <f>IF(F61=I60,0,IF(VLOOKUP(F61,F55:N58,9,0)=VLOOKUP(I60,F55:N58,9,0),1,0))</f>
        <v>0</v>
      </c>
      <c r="J61" s="181">
        <f>IF(F61=J60,0,IF(VLOOKUP(F61,F55:N58,9,0)=VLOOKUP(J60,F55:N58,9,0),1,0))</f>
        <v>0</v>
      </c>
      <c r="K61" s="177">
        <f t="array" ref="K61">IF(F61=K60,"",IF(INDEX(BQ54:BU65,MATCH(1,(F61=BQ54:BQ65)*(BS54:BS65=K60),0),5)=1,3,IF(INDEX(BQ54:BU65,MATCH(1,(F61=BQ54:BQ65)*(BS54:BS65=K60),0),5)="X",1,0)))*G61</f>
        <v>0</v>
      </c>
      <c r="L61" s="177">
        <f t="array" ref="L61">IF(F61=L60,"",IF(INDEX(BQ54:BU65,MATCH(1,(F61=BQ54:BQ65)*(BS54:BS65=L60),0),5)=1,3,IF(INDEX(BQ54:BU65,MATCH(1,(F61=BQ54:BQ65)*(BS54:BS65=L60),0),5)="X",1,0)))*H61</f>
        <v>0</v>
      </c>
      <c r="M61" s="177">
        <f t="array" ref="M61">IF(F61=M60,"",IF(INDEX(BQ54:BU65,MATCH(1,(F61=BQ54:BQ65)*(BS54:BS65=M60),0),5)=1,3,IF(INDEX(BQ54:BU65,MATCH(1,(F61=BQ54:BQ65)*(BS54:BS65=M60),0),5)="X",1,0)))*I61</f>
        <v>0</v>
      </c>
      <c r="N61" s="177">
        <f t="array" ref="N61">IF(F61=N60,"",IF(INDEX(BQ54:BU65,MATCH(1,(F61=BQ54:BQ65)*(BS54:BS65=N60),0),5)=1,3,IF(INDEX(BQ54:BU65,MATCH(1,(F61=BQ54:BQ65)*(BS54:BS65=N60),0),5)="X",1,0)))*J61</f>
        <v>0</v>
      </c>
      <c r="O61" s="181">
        <f t="array" ref="O61">IF(F61=O60,"",INDEX(AZ54:BS65,MATCH(1,(BQ54:BQ65=F61)*(O60=BS54:BS65),0),1)-INDEX(AZ54:BS65,MATCH(1,(BQ54:BQ65=F61)*(O60=BS54:BS65),0),17))*G61</f>
        <v>0</v>
      </c>
      <c r="P61" s="181">
        <f t="array" ref="P61">IF(F61=P60,"",INDEX(AZ54:BS65,MATCH(1,(BQ54:BQ65=F61)*(P60=BS54:BS65),0),1)-INDEX(AZ54:BS65,MATCH(1,(BQ54:BQ65=F61)*(P60=BS54:BS65),0),17))*H61</f>
        <v>0</v>
      </c>
      <c r="Q61" s="181">
        <f t="array" ref="Q61">IF(F61=Q60,"",INDEX(AZ54:BS65,MATCH(1,(BQ54:BQ65=F61)*(Q60=BS54:BS65),0),1)-INDEX(AZ54:BS65,MATCH(1,(BQ54:BQ65=F61)*(Q60=BS54:BS65),0),17))*I61</f>
        <v>0</v>
      </c>
      <c r="R61" s="181">
        <f t="array" ref="R61">IF(F61=R60,"",INDEX(AZ54:BS65,MATCH(1,(BQ54:BQ65=F61)*(R60=BS54:BS65),0),1)-INDEX(AZ54:BS65,MATCH(1,(BQ54:BQ65=F61)*(R60=BS54:BS65),0),17))*J61</f>
        <v>0</v>
      </c>
      <c r="S61" s="181">
        <f t="array" ref="S61">IF(F61=S60,0,INDEX(AZ54:BU65,MATCH(1,(BQ54:BQ65=F61)*(BS54:BS65=S60),0),1)+INDEX(AZ54:BU65,MATCH(1,(BS54:BS65=F61)*(BQ54:BQ65=S60),0),17))*G61</f>
        <v>0</v>
      </c>
      <c r="T61" s="181">
        <f t="array" ref="T61">IF(F61=T60,0,INDEX(AZ54:BU65,MATCH(1,(BQ54:BQ65=F61)*(BS54:BS65=T60),0),1)+INDEX(AZ54:BU65,MATCH(1,(BS54:BS65=F61)*(BQ54:BQ65=T60),0),17))*H61</f>
        <v>0</v>
      </c>
      <c r="U61" s="181">
        <f t="array" ref="U61">IF(F61=U60,0,INDEX(AZ54:BU65,MATCH(1,(BQ54:BQ65=F61)*(BS54:BS65=U60),0),1)+INDEX(AZ54:BU65,MATCH(1,(BS54:BS65=F61)*(BQ54:BQ65=U60),0),17))*I61</f>
        <v>0</v>
      </c>
      <c r="V61" s="181">
        <f t="array" ref="V61">IF(F61=V60,0,INDEX(AZ54:BU65,MATCH(1,(BQ54:BQ65=F61)*(BS54:BS65=V60),0),1)+INDEX(AZ54:BU65,MATCH(1,(BS54:BS65=F61)*(BQ54:BQ65=V60),0),17))*J61</f>
        <v>0</v>
      </c>
      <c r="W61" s="181">
        <f t="array" ref="W61">IF(F61=W60,0,INDEX(AZ54:BU65,MATCH(1,(BS54:BS65=F61)*(BQ54:BQ65=S60),0),17))*G61</f>
        <v>0</v>
      </c>
      <c r="X61" s="181">
        <f t="array" ref="X61">IF(F61=X60,0,INDEX(AZ54:BU65,MATCH(1,(BS54:BS65=F61)*(BQ54:BQ65=T60),0),17))*H61</f>
        <v>0</v>
      </c>
      <c r="Y61" s="181">
        <f t="array" ref="Y61">IF(F61=Y60,0,INDEX(AZ54:BU65,MATCH(1,(BS54:BS65=F61)*(BQ54:BQ65=U60),0),17))*I61</f>
        <v>0</v>
      </c>
      <c r="Z61" s="181">
        <f t="array" ref="Z61">IF(F61=Z60,0,INDEX(AZ54:BU65,MATCH(1,(BS54:BS65=F61)*(BQ54:BQ65=V60),0),17))*J61</f>
        <v>0</v>
      </c>
      <c r="AA61" s="155">
        <f>IF(F61=AA60,"",COUNTIFS(BS54:BS65,F61,BU54:BU65,2))*G61</f>
        <v>0</v>
      </c>
      <c r="AB61" s="155">
        <f>IF(F61=AB60,"",COUNTIFS(BS54:BS65,G61,BU54:BU65,2))*H61</f>
        <v>0</v>
      </c>
      <c r="AC61" s="155">
        <f>IF(F61=AC60,"",COUNTIFS(BS54:BS65,H61,BU54:BU65,2))*I61</f>
        <v>0</v>
      </c>
      <c r="AD61" s="155">
        <f>IF(F61=AD60,"",COUNTIFS(BS54:BS65,I61,BU54:BU65,2))*J61</f>
        <v>0</v>
      </c>
      <c r="AE61" s="155">
        <f t="shared" ref="AE61:AE64" si="286">SUM(K61:N61)</f>
        <v>0</v>
      </c>
      <c r="AF61" s="155">
        <f>sum(O61:R61)-sum(O61:O64)</f>
        <v>0</v>
      </c>
      <c r="AG61" s="155">
        <f t="shared" ref="AG61:AG64" si="287">sum(S61:V61)</f>
        <v>0</v>
      </c>
      <c r="AH61" s="155">
        <f t="shared" ref="AH61:AH64" si="288">SUM(W61:Z61)</f>
        <v>0</v>
      </c>
      <c r="AI61" s="189">
        <f>SUMIFS(BP54:BP65,BS54:BS65,F61)</f>
        <v>9</v>
      </c>
      <c r="AJ61" s="189">
        <f t="shared" ref="AJ61:AJ64" si="289">sum(AA61:AD61)</f>
        <v>0</v>
      </c>
      <c r="AK61" s="106">
        <f>AL60</f>
        <v>88.287</v>
      </c>
      <c r="AL61" s="106">
        <f>AK60</f>
        <v>91.379</v>
      </c>
      <c r="AM61" s="106">
        <f t="shared" si="248"/>
        <v>0.1301752044</v>
      </c>
      <c r="AN61" s="156">
        <f t="shared" ref="AN61:AY61" si="281">IF($AM61="","",IF(RAND()&lt;$AM61,1,0))</f>
        <v>0</v>
      </c>
      <c r="AO61" s="156">
        <f t="shared" si="281"/>
        <v>0</v>
      </c>
      <c r="AP61" s="156">
        <f t="shared" si="281"/>
        <v>0</v>
      </c>
      <c r="AQ61" s="156">
        <f t="shared" si="281"/>
        <v>0</v>
      </c>
      <c r="AR61" s="156">
        <f t="shared" si="281"/>
        <v>0</v>
      </c>
      <c r="AS61" s="156">
        <f t="shared" si="281"/>
        <v>0</v>
      </c>
      <c r="AT61" s="156">
        <f t="shared" si="281"/>
        <v>1</v>
      </c>
      <c r="AU61" s="156">
        <f t="shared" si="281"/>
        <v>0</v>
      </c>
      <c r="AV61" s="156">
        <f t="shared" si="281"/>
        <v>0</v>
      </c>
      <c r="AW61" s="156">
        <f t="shared" si="281"/>
        <v>0</v>
      </c>
      <c r="AX61" s="156">
        <f t="shared" si="281"/>
        <v>1</v>
      </c>
      <c r="AY61" s="156">
        <f t="shared" si="281"/>
        <v>0</v>
      </c>
      <c r="AZ61" s="157">
        <f t="shared" si="250"/>
        <v>2</v>
      </c>
      <c r="BA61" s="106">
        <f>BB60</f>
        <v>68.53425</v>
      </c>
      <c r="BB61" s="106">
        <f>BA60</f>
        <v>66.21525</v>
      </c>
      <c r="BC61" s="106">
        <f t="shared" si="251"/>
        <v>0.1364914623</v>
      </c>
      <c r="BD61" s="156">
        <f t="shared" ref="BD61:BO61" si="282">IF($BC61="","",IF(RAND()&lt;$BC61,1,0))</f>
        <v>0</v>
      </c>
      <c r="BE61" s="156">
        <f t="shared" si="282"/>
        <v>0</v>
      </c>
      <c r="BF61" s="156">
        <f t="shared" si="282"/>
        <v>0</v>
      </c>
      <c r="BG61" s="156">
        <f t="shared" si="282"/>
        <v>0</v>
      </c>
      <c r="BH61" s="156">
        <f t="shared" si="282"/>
        <v>0</v>
      </c>
      <c r="BI61" s="156">
        <f t="shared" si="282"/>
        <v>0</v>
      </c>
      <c r="BJ61" s="156">
        <f t="shared" si="282"/>
        <v>0</v>
      </c>
      <c r="BK61" s="156">
        <f t="shared" si="282"/>
        <v>0</v>
      </c>
      <c r="BL61" s="156">
        <f t="shared" si="282"/>
        <v>1</v>
      </c>
      <c r="BM61" s="156">
        <f t="shared" si="282"/>
        <v>0</v>
      </c>
      <c r="BN61" s="156">
        <f t="shared" si="282"/>
        <v>0</v>
      </c>
      <c r="BO61" s="156">
        <f t="shared" si="282"/>
        <v>0</v>
      </c>
      <c r="BP61" s="157">
        <f t="shared" si="253"/>
        <v>1</v>
      </c>
      <c r="BQ61" s="105" t="str">
        <f t="shared" ref="BQ61:BR61" si="283">BQ55</f>
        <v>Yuba United</v>
      </c>
      <c r="BR61" s="156" t="str">
        <f t="shared" si="283"/>
        <v>COM</v>
      </c>
      <c r="BS61" s="105" t="str">
        <f t="shared" ref="BS61:BT61" si="284">BQ54</f>
        <v>Edmonton United</v>
      </c>
      <c r="BT61" s="156" t="str">
        <f t="shared" si="284"/>
        <v>VLD</v>
      </c>
      <c r="BU61" s="156">
        <f t="shared" si="254"/>
        <v>1</v>
      </c>
      <c r="BV61" s="156" t="str">
        <f t="shared" si="255"/>
        <v>  2-1  </v>
      </c>
    </row>
    <row r="62" ht="9.0" customHeight="1">
      <c r="A62" s="105"/>
      <c r="B62" s="105"/>
      <c r="C62" s="105"/>
      <c r="D62" s="175" t="str">
        <f t="shared" si="247"/>
        <v>Sonoma Center Panthers    COM 1–1 Edmonton United           VLD</v>
      </c>
      <c r="E62" s="176"/>
      <c r="F62" s="155" t="str">
        <f t="shared" si="285"/>
        <v>Edmonton United</v>
      </c>
      <c r="G62" s="181">
        <f>IF(F62=G60,0,IF(VLOOKUP(F62,F55:N58,9,0)=VLOOKUP(G60,F55:N58,9,0),1,0))</f>
        <v>0</v>
      </c>
      <c r="H62" s="181">
        <f>IF(F62=H60,0,IF(VLOOKUP(F62,F55:N58,9,0)=VLOOKUP(H60,F55:N58,9,0),1,0))</f>
        <v>0</v>
      </c>
      <c r="I62" s="181">
        <f>IF(F62=I60,0,IF(VLOOKUP(F62,F55:N58,9,0)=VLOOKUP(I60,F55:N58,9,0),1,0))</f>
        <v>0</v>
      </c>
      <c r="J62" s="181">
        <f>IF(F62=J60,0,IF(VLOOKUP(F62,F55:N58,9,0)=VLOOKUP(J60,F55:N58,9,0),1,0))</f>
        <v>0</v>
      </c>
      <c r="K62" s="177">
        <f t="array" ref="K62">IF(F62=K60,"",IF(INDEX(BQ54:BU65,MATCH(1,(F62=BQ54:BQ65)*(BS54:BS65=K60),0),5)=1,3,IF(INDEX(BQ54:BU65,MATCH(1,(F62=BQ54:BQ65)*(BS54:BS65=K60),0),5)="X",1,0)))*G62</f>
        <v>0</v>
      </c>
      <c r="L62" s="177">
        <f t="array" ref="L62">IF(F62=L60,"",IF(INDEX(BQ54:BU65,MATCH(1,(F62=BQ54:BQ65)*(BS54:BS65=L60),0),5)=1,3,IF(INDEX(BQ54:BU65,MATCH(1,(F62=BQ54:BQ65)*(BS54:BS65=L60),0),5)="X",1,0)))*H62</f>
        <v>0</v>
      </c>
      <c r="M62" s="177">
        <f t="array" ref="M62">IF(F62=M60,"",IF(INDEX(BQ54:BU65,MATCH(1,(F62=BQ54:BQ65)*(BS54:BS65=M60),0),5)=1,3,IF(INDEX(BQ54:BU65,MATCH(1,(F62=BQ54:BQ65)*(BS54:BS65=M60),0),5)="X",1,0)))*I62</f>
        <v>0</v>
      </c>
      <c r="N62" s="177">
        <f t="array" ref="N62">IF(F62=N60,"",IF(INDEX(BQ54:BU65,MATCH(1,(F62=BQ54:BQ65)*(BS54:BS65=N60),0),5)=1,3,IF(INDEX(BQ54:BU65,MATCH(1,(F62=BQ54:BQ65)*(BS54:BS65=N60),0),5)="X",1,0)))*J62</f>
        <v>0</v>
      </c>
      <c r="O62" s="181">
        <f t="array" ref="O62">IF(F62=O60,"",INDEX(AZ54:BS65,MATCH(1,(BQ54:BQ65=F62)*(O60=BS54:BS65),0),1)-INDEX(AZ54:BS65,MATCH(1,(BQ54:BQ65=F62)*(O60=BS54:BS65),0),17))*G62</f>
        <v>0</v>
      </c>
      <c r="P62" s="181">
        <f t="array" ref="P62">IF(F62=P60,"",INDEX(AZ54:BS65,MATCH(1,(BQ54:BQ65=F62)*(P60=BS54:BS65),0),1)-INDEX(AZ54:BS65,MATCH(1,(BQ54:BQ65=F62)*(P60=BS54:BS65),0),17))*H62</f>
        <v>0</v>
      </c>
      <c r="Q62" s="181">
        <f t="array" ref="Q62">IF(F62=Q60,"",INDEX(AZ54:BS65,MATCH(1,(BQ54:BQ65=F62)*(Q60=BS54:BS65),0),1)-INDEX(AZ54:BS65,MATCH(1,(BQ54:BQ65=F62)*(Q60=BS54:BS65),0),17))*I62</f>
        <v>0</v>
      </c>
      <c r="R62" s="181">
        <f t="array" ref="R62">IF(F62=R60,"",INDEX(AZ54:BS65,MATCH(1,(BQ54:BQ65=F62)*(R60=BS54:BS65),0),1)-INDEX(AZ54:BS65,MATCH(1,(BQ54:BQ65=F62)*(R60=BS54:BS65),0),17))*J62</f>
        <v>0</v>
      </c>
      <c r="S62" s="181">
        <f t="array" ref="S62">IF(F62=S60,0,INDEX(AZ54:BU65,MATCH(1,(BQ54:BQ65=F62)*(BS54:BS65=S60),0),1)+INDEX(AZ54:BU65,MATCH(1,(BS54:BS65=F62)*(BQ54:BQ65=S60),0),17))*G62</f>
        <v>0</v>
      </c>
      <c r="T62" s="181">
        <f t="array" ref="T62">IF(F62=T60,0,INDEX(AZ54:BU65,MATCH(1,(BQ54:BQ65=F62)*(BS54:BS65=T60),0),1)+INDEX(AZ54:BU65,MATCH(1,(BS54:BS65=F62)*(BQ54:BQ65=T60),0),17))*H62</f>
        <v>0</v>
      </c>
      <c r="U62" s="181">
        <f t="array" ref="U62">IF(F62=U60,0,INDEX(AZ54:BU65,MATCH(1,(BQ54:BQ65=F62)*(BS54:BS65=U60),0),1)+INDEX(AZ54:BU65,MATCH(1,(BS54:BS65=F62)*(BQ54:BQ65=U60),0),17))*I62</f>
        <v>0</v>
      </c>
      <c r="V62" s="181">
        <f t="array" ref="V62">IF(F62=V60,0,INDEX(AZ54:BU65,MATCH(1,(BQ54:BQ65=F62)*(BS54:BS65=V60),0),1)+INDEX(AZ54:BU65,MATCH(1,(BS54:BS65=F62)*(BQ54:BQ65=V60),0),17))*J62</f>
        <v>0</v>
      </c>
      <c r="W62" s="181">
        <f t="array" ref="W62">IF(F62=W60,0,INDEX(AZ54:BU65,MATCH(1,(BS54:BS65=F62)*(BQ54:BQ65=S60),0),17))*G62</f>
        <v>0</v>
      </c>
      <c r="X62" s="181">
        <f t="array" ref="X62">IF(F62=X60,0,INDEX(AZ54:BU65,MATCH(1,(BS54:BS65=F62)*(BQ54:BQ65=T60),0),17))*H62</f>
        <v>0</v>
      </c>
      <c r="Y62" s="181">
        <f t="array" ref="Y62">IF(F62=Y60,0,INDEX(AZ54:BU65,MATCH(1,(BS54:BS65=F62)*(BQ54:BQ65=U60),0),17))*I62</f>
        <v>0</v>
      </c>
      <c r="Z62" s="181">
        <f t="array" ref="Z62">IF(F62=Z60,0,INDEX(AZ54:BU65,MATCH(1,(BS54:BS65=F62)*(BQ54:BQ65=V60),0),17))*J62</f>
        <v>0</v>
      </c>
      <c r="AA62" s="155">
        <f>IF(F62=AA60,"",COUNTIFS(BS54:BS65,F62,BU54:BU65,2))*G62</f>
        <v>0</v>
      </c>
      <c r="AB62" s="155">
        <f>IF(F62=AB60,"",COUNTIFS(BS54:BS65,G62,BU54:BU65,2))*H62</f>
        <v>0</v>
      </c>
      <c r="AC62" s="155">
        <f>IF(F62=AC60,"",COUNTIFS(BS54:BS65,H62,BU54:BU65,2))*I62</f>
        <v>0</v>
      </c>
      <c r="AD62" s="155">
        <f>IF(F62=AD60,"",COUNTIFS(BS54:BS65,I62,BU54:BU65,2))*J62</f>
        <v>0</v>
      </c>
      <c r="AE62" s="155">
        <f t="shared" si="286"/>
        <v>0</v>
      </c>
      <c r="AF62" s="155">
        <f>sum(O62:R62)-sum(P61:P64)</f>
        <v>0</v>
      </c>
      <c r="AG62" s="155">
        <f t="shared" si="287"/>
        <v>0</v>
      </c>
      <c r="AH62" s="155">
        <f t="shared" si="288"/>
        <v>0</v>
      </c>
      <c r="AI62" s="189">
        <f>SUMIFS(BP54:BP65,BS54:BS65,F62)</f>
        <v>6</v>
      </c>
      <c r="AJ62" s="189">
        <f t="shared" si="289"/>
        <v>0</v>
      </c>
      <c r="AK62" s="106">
        <f>AJ56</f>
        <v>88.287</v>
      </c>
      <c r="AL62" s="106">
        <f>AJ55</f>
        <v>68.53425</v>
      </c>
      <c r="AM62" s="106">
        <f t="shared" si="248"/>
        <v>0.1542151166</v>
      </c>
      <c r="AN62" s="156">
        <f t="shared" ref="AN62:AY62" si="290">IF($AM62="","",IF(RAND()&lt;$AM62,1,0))</f>
        <v>0</v>
      </c>
      <c r="AO62" s="156">
        <f t="shared" si="290"/>
        <v>0</v>
      </c>
      <c r="AP62" s="156">
        <f t="shared" si="290"/>
        <v>1</v>
      </c>
      <c r="AQ62" s="156">
        <f t="shared" si="290"/>
        <v>0</v>
      </c>
      <c r="AR62" s="156">
        <f t="shared" si="290"/>
        <v>0</v>
      </c>
      <c r="AS62" s="156">
        <f t="shared" si="290"/>
        <v>0</v>
      </c>
      <c r="AT62" s="156">
        <f t="shared" si="290"/>
        <v>0</v>
      </c>
      <c r="AU62" s="156">
        <f t="shared" si="290"/>
        <v>0</v>
      </c>
      <c r="AV62" s="156">
        <f t="shared" si="290"/>
        <v>0</v>
      </c>
      <c r="AW62" s="156">
        <f t="shared" si="290"/>
        <v>0</v>
      </c>
      <c r="AX62" s="156">
        <f t="shared" si="290"/>
        <v>0</v>
      </c>
      <c r="AY62" s="156">
        <f t="shared" si="290"/>
        <v>0</v>
      </c>
      <c r="AZ62" s="157">
        <f t="shared" si="250"/>
        <v>1</v>
      </c>
      <c r="BA62" s="106">
        <f>AJ54</f>
        <v>91.379</v>
      </c>
      <c r="BB62" s="106">
        <f>AJ57</f>
        <v>66.21525</v>
      </c>
      <c r="BC62" s="106">
        <f t="shared" si="251"/>
        <v>0.1590352634</v>
      </c>
      <c r="BD62" s="156">
        <f t="shared" ref="BD62:BO62" si="291">IF($BC62="","",IF(RAND()&lt;$BC62,1,0))</f>
        <v>0</v>
      </c>
      <c r="BE62" s="156">
        <f t="shared" si="291"/>
        <v>0</v>
      </c>
      <c r="BF62" s="156">
        <f t="shared" si="291"/>
        <v>0</v>
      </c>
      <c r="BG62" s="156">
        <f t="shared" si="291"/>
        <v>0</v>
      </c>
      <c r="BH62" s="156">
        <f t="shared" si="291"/>
        <v>0</v>
      </c>
      <c r="BI62" s="156">
        <f t="shared" si="291"/>
        <v>1</v>
      </c>
      <c r="BJ62" s="156">
        <f t="shared" si="291"/>
        <v>0</v>
      </c>
      <c r="BK62" s="156">
        <f t="shared" si="291"/>
        <v>0</v>
      </c>
      <c r="BL62" s="156">
        <f t="shared" si="291"/>
        <v>0</v>
      </c>
      <c r="BM62" s="156">
        <f t="shared" si="291"/>
        <v>0</v>
      </c>
      <c r="BN62" s="156">
        <f t="shared" si="291"/>
        <v>1</v>
      </c>
      <c r="BO62" s="156">
        <f t="shared" si="291"/>
        <v>1</v>
      </c>
      <c r="BP62" s="157">
        <f t="shared" si="253"/>
        <v>3</v>
      </c>
      <c r="BQ62" s="105" t="str">
        <f t="shared" ref="BQ62:BR62" si="292">BS54</f>
        <v>Sonoma Center Panthers</v>
      </c>
      <c r="BR62" s="156" t="str">
        <f t="shared" si="292"/>
        <v>COM</v>
      </c>
      <c r="BS62" s="105" t="str">
        <f t="shared" ref="BS62:BT62" si="293">BQ54</f>
        <v>Edmonton United</v>
      </c>
      <c r="BT62" s="156" t="str">
        <f t="shared" si="293"/>
        <v>VLD</v>
      </c>
      <c r="BU62" s="156">
        <f t="shared" si="254"/>
        <v>2</v>
      </c>
      <c r="BV62" s="156" t="str">
        <f t="shared" si="255"/>
        <v>  1-3  </v>
      </c>
    </row>
    <row r="63" ht="9.0" customHeight="1">
      <c r="A63" s="105"/>
      <c r="B63" s="105"/>
      <c r="C63" s="105"/>
      <c r="D63" s="175" t="str">
        <f t="shared" si="247"/>
        <v>Fontvielle Impact         VLD 1–3 Yuba United               COM</v>
      </c>
      <c r="E63" s="176"/>
      <c r="F63" s="155" t="str">
        <f t="shared" si="285"/>
        <v>Sonoma Center Panthers</v>
      </c>
      <c r="G63" s="181">
        <f>IF(F63=G60,0,IF(VLOOKUP(F63,F55:N58,9,0)=VLOOKUP(G60,F55:N58,9,0),1,0))</f>
        <v>0</v>
      </c>
      <c r="H63" s="181">
        <f>IF(F63=H60,0,IF(VLOOKUP(F63,F55:N58,9,0)=VLOOKUP(H60,F55:N58,9,0),1,0))</f>
        <v>0</v>
      </c>
      <c r="I63" s="181">
        <f>IF(F63=I60,0,IF(VLOOKUP(F63,F55:N58,9,0)=VLOOKUP(I60,F55:N58,9,0),1,0))</f>
        <v>0</v>
      </c>
      <c r="J63" s="181">
        <f>IF(F63=J60,0,IF(VLOOKUP(F63,F55:N58,9,0)=VLOOKUP(J60,F55:N58,9,0),1,0))</f>
        <v>0</v>
      </c>
      <c r="K63" s="177">
        <f t="array" ref="K63">IF(F63=K60,"",IF(INDEX(BQ54:BU65,MATCH(1,(F63=BQ54:BQ65)*(BS54:BS65=K60),0),5)=1,3,IF(INDEX(BQ54:BU65,MATCH(1,(F63=BQ54:BQ65)*(BS54:BS65=K60),0),5)="X",1,0)))*G63</f>
        <v>0</v>
      </c>
      <c r="L63" s="177">
        <f t="array" ref="L63">IF(F63=L60,"",IF(INDEX(BQ54:BU65,MATCH(1,(F63=BQ54:BQ65)*(BS54:BS65=L60),0),5)=1,3,IF(INDEX(BQ54:BU65,MATCH(1,(F63=BQ54:BQ65)*(BS54:BS65=L60),0),5)="X",1,0)))*H63</f>
        <v>0</v>
      </c>
      <c r="M63" s="177">
        <f t="array" ref="M63">IF(F63=M60,"",IF(INDEX(BQ54:BU65,MATCH(1,(F63=BQ54:BQ65)*(BS54:BS65=M60),0),5)=1,3,IF(INDEX(BQ54:BU65,MATCH(1,(F63=BQ54:BQ65)*(BS54:BS65=M60),0),5)="X",1,0)))*I63</f>
        <v>0</v>
      </c>
      <c r="N63" s="177">
        <f t="array" ref="N63">IF(F63=N60,"",IF(INDEX(BQ54:BU65,MATCH(1,(F63=BQ54:BQ65)*(BS54:BS65=N60),0),5)=1,3,IF(INDEX(BQ54:BU65,MATCH(1,(F63=BQ54:BQ65)*(BS54:BS65=N60),0),5)="X",1,0)))*J63</f>
        <v>0</v>
      </c>
      <c r="O63" s="181">
        <f t="array" ref="O63">IF(F63=O60,"",INDEX(AZ54:BS65,MATCH(1,(BQ54:BQ65=F63)*(O60=BS54:BS65),0),1)-INDEX(AZ54:BS65,MATCH(1,(BQ54:BQ65=F63)*(O60=BS54:BS65),0),17))*G63</f>
        <v>0</v>
      </c>
      <c r="P63" s="181">
        <f t="array" ref="P63">IF(F63=P60,"",INDEX(AZ54:BS65,MATCH(1,(BQ54:BQ65=F63)*(P60=BS54:BS65),0),1)-INDEX(AZ54:BS65,MATCH(1,(BQ54:BQ65=F63)*(P60=BS54:BS65),0),17))*H63</f>
        <v>0</v>
      </c>
      <c r="Q63" s="181">
        <f t="array" ref="Q63">IF(F63=Q60,"",INDEX(AZ54:BS65,MATCH(1,(BQ54:BQ65=F63)*(Q60=BS54:BS65),0),1)-INDEX(AZ54:BS65,MATCH(1,(BQ54:BQ65=F63)*(Q60=BS54:BS65),0),17))*I63</f>
        <v>0</v>
      </c>
      <c r="R63" s="181">
        <f t="array" ref="R63">IF(F63=R60,"",INDEX(AZ54:BS65,MATCH(1,(BQ54:BQ65=F63)*(R60=BS54:BS65),0),1)-INDEX(AZ54:BS65,MATCH(1,(BQ54:BQ65=F63)*(R60=BS54:BS65),0),17))*J63</f>
        <v>0</v>
      </c>
      <c r="S63" s="181">
        <f t="array" ref="S63">IF(F63=S60,0,INDEX(AZ54:BU65,MATCH(1,(BQ54:BQ65=F63)*(BS54:BS65=S60),0),1)+INDEX(AZ54:BU65,MATCH(1,(BS54:BS65=F63)*(BQ54:BQ65=S60),0),17))*G63</f>
        <v>0</v>
      </c>
      <c r="T63" s="181">
        <f t="array" ref="T63">IF(F63=T60,0,INDEX(AZ54:BU65,MATCH(1,(BQ54:BQ65=F63)*(BS54:BS65=T60),0),1)+INDEX(AZ54:BU65,MATCH(1,(BS54:BS65=F63)*(BQ54:BQ65=T60),0),17))*H63</f>
        <v>0</v>
      </c>
      <c r="U63" s="181">
        <f t="array" ref="U63">IF(F63=U60,0,INDEX(AZ54:BU65,MATCH(1,(BQ54:BQ65=F63)*(BS54:BS65=U60),0),1)+INDEX(AZ54:BU65,MATCH(1,(BS54:BS65=F63)*(BQ54:BQ65=U60),0),17))*I63</f>
        <v>0</v>
      </c>
      <c r="V63" s="181">
        <f t="array" ref="V63">IF(F63=V60,0,INDEX(AZ54:BU65,MATCH(1,(BQ54:BQ65=F63)*(BS54:BS65=V60),0),1)+INDEX(AZ54:BU65,MATCH(1,(BS54:BS65=F63)*(BQ54:BQ65=V60),0),17))*J63</f>
        <v>0</v>
      </c>
      <c r="W63" s="181">
        <f t="array" ref="W63">IF(F63=W60,0,INDEX(AZ54:BU65,MATCH(1,(BS54:BS65=F63)*(BQ54:BQ65=S60),0),17))*G63</f>
        <v>0</v>
      </c>
      <c r="X63" s="181">
        <f t="array" ref="X63">IF(F63=X60,0,INDEX(AZ54:BU65,MATCH(1,(BS54:BS65=F63)*(BQ54:BQ65=T60),0),17))*H63</f>
        <v>0</v>
      </c>
      <c r="Y63" s="181">
        <f t="array" ref="Y63">IF(F63=Y60,0,INDEX(AZ54:BU65,MATCH(1,(BS54:BS65=F63)*(BQ54:BQ65=U60),0),17))*I63</f>
        <v>0</v>
      </c>
      <c r="Z63" s="181">
        <f t="array" ref="Z63">IF(F63=Z60,0,INDEX(AZ54:BU65,MATCH(1,(BS54:BS65=F63)*(BQ54:BQ65=V60),0),17))*J63</f>
        <v>0</v>
      </c>
      <c r="AA63" s="155">
        <f>IF(F63=AA60,"",COUNTIFS(BS54:BS65,F63,BU54:BU65,2))*G63</f>
        <v>0</v>
      </c>
      <c r="AB63" s="155">
        <f>IF(F63=AB60,"",COUNTIFS(BS54:BS65,G63,BU54:BU65,2))*H63</f>
        <v>0</v>
      </c>
      <c r="AC63" s="155">
        <f>IF(F63=AC60,"",COUNTIFS(BS54:BS65,H63,BU54:BU65,2))*I63</f>
        <v>0</v>
      </c>
      <c r="AD63" s="155">
        <f>IF(F63=AD60,"",COUNTIFS(BS54:BS65,I63,BU54:BU65,2))*J63</f>
        <v>0</v>
      </c>
      <c r="AE63" s="155">
        <f t="shared" si="286"/>
        <v>0</v>
      </c>
      <c r="AF63" s="155">
        <f>sum(O63:R63)-sum(Q61:Q64)</f>
        <v>0</v>
      </c>
      <c r="AG63" s="155">
        <f t="shared" si="287"/>
        <v>0</v>
      </c>
      <c r="AH63" s="155">
        <f t="shared" si="288"/>
        <v>0</v>
      </c>
      <c r="AI63" s="189">
        <f>SUMIFS(BP54:BP65,BS54:BS65,F63)</f>
        <v>7</v>
      </c>
      <c r="AJ63" s="189">
        <f t="shared" si="289"/>
        <v>0</v>
      </c>
      <c r="AK63" s="106">
        <f>AL62</f>
        <v>68.53425</v>
      </c>
      <c r="AL63" s="106">
        <f>AK62</f>
        <v>88.287</v>
      </c>
      <c r="AM63" s="106">
        <f t="shared" si="248"/>
        <v>0.1124515501</v>
      </c>
      <c r="AN63" s="156">
        <f t="shared" ref="AN63:AY63" si="294">IF($AM63="","",IF(RAND()&lt;$AM63,1,0))</f>
        <v>0</v>
      </c>
      <c r="AO63" s="156">
        <f t="shared" si="294"/>
        <v>0</v>
      </c>
      <c r="AP63" s="156">
        <f t="shared" si="294"/>
        <v>0</v>
      </c>
      <c r="AQ63" s="156">
        <f t="shared" si="294"/>
        <v>0</v>
      </c>
      <c r="AR63" s="156">
        <f t="shared" si="294"/>
        <v>0</v>
      </c>
      <c r="AS63" s="156">
        <f t="shared" si="294"/>
        <v>0</v>
      </c>
      <c r="AT63" s="156">
        <f t="shared" si="294"/>
        <v>1</v>
      </c>
      <c r="AU63" s="156">
        <f t="shared" si="294"/>
        <v>0</v>
      </c>
      <c r="AV63" s="156">
        <f t="shared" si="294"/>
        <v>0</v>
      </c>
      <c r="AW63" s="156">
        <f t="shared" si="294"/>
        <v>0</v>
      </c>
      <c r="AX63" s="156">
        <f t="shared" si="294"/>
        <v>0</v>
      </c>
      <c r="AY63" s="156">
        <f t="shared" si="294"/>
        <v>0</v>
      </c>
      <c r="AZ63" s="157">
        <f t="shared" si="250"/>
        <v>1</v>
      </c>
      <c r="BA63" s="106">
        <f>BB62</f>
        <v>66.21525</v>
      </c>
      <c r="BB63" s="106">
        <f>BA62</f>
        <v>91.379</v>
      </c>
      <c r="BC63" s="106">
        <f t="shared" si="251"/>
        <v>0.1076314033</v>
      </c>
      <c r="BD63" s="156">
        <f t="shared" ref="BD63:BO63" si="295">IF($BC63="","",IF(RAND()&lt;$BC63,1,0))</f>
        <v>0</v>
      </c>
      <c r="BE63" s="156">
        <f t="shared" si="295"/>
        <v>0</v>
      </c>
      <c r="BF63" s="156">
        <f t="shared" si="295"/>
        <v>0</v>
      </c>
      <c r="BG63" s="156">
        <f t="shared" si="295"/>
        <v>0</v>
      </c>
      <c r="BH63" s="156">
        <f t="shared" si="295"/>
        <v>0</v>
      </c>
      <c r="BI63" s="156">
        <f t="shared" si="295"/>
        <v>0</v>
      </c>
      <c r="BJ63" s="156">
        <f t="shared" si="295"/>
        <v>0</v>
      </c>
      <c r="BK63" s="156">
        <f t="shared" si="295"/>
        <v>0</v>
      </c>
      <c r="BL63" s="156">
        <f t="shared" si="295"/>
        <v>0</v>
      </c>
      <c r="BM63" s="156">
        <f t="shared" si="295"/>
        <v>0</v>
      </c>
      <c r="BN63" s="156">
        <f t="shared" si="295"/>
        <v>0</v>
      </c>
      <c r="BO63" s="156">
        <f t="shared" si="295"/>
        <v>0</v>
      </c>
      <c r="BP63" s="157">
        <f t="shared" si="253"/>
        <v>0</v>
      </c>
      <c r="BQ63" s="105" t="str">
        <f t="shared" ref="BQ63:BR63" si="296">BS55</f>
        <v>Fontvielle Impact</v>
      </c>
      <c r="BR63" s="156" t="str">
        <f t="shared" si="296"/>
        <v>VLD</v>
      </c>
      <c r="BS63" s="105" t="str">
        <f t="shared" ref="BS63:BT63" si="297">BQ55</f>
        <v>Yuba United</v>
      </c>
      <c r="BT63" s="156" t="str">
        <f t="shared" si="297"/>
        <v>COM</v>
      </c>
      <c r="BU63" s="156">
        <f t="shared" si="254"/>
        <v>1</v>
      </c>
      <c r="BV63" s="156" t="str">
        <f t="shared" si="255"/>
        <v>  1-0  </v>
      </c>
    </row>
    <row r="64" ht="9.0" customHeight="1">
      <c r="A64" s="105"/>
      <c r="B64" s="105"/>
      <c r="C64" s="105"/>
      <c r="D64" s="175" t="str">
        <f t="shared" si="247"/>
        <v>Edmonton United           VLD 3–0 Fontvielle Impact         VLD</v>
      </c>
      <c r="E64" s="176"/>
      <c r="F64" s="155" t="str">
        <f t="shared" si="285"/>
        <v>Yuba United</v>
      </c>
      <c r="G64" s="181">
        <f>IF(F64=G60,0,IF(VLOOKUP(F64,F55:N58,9,0)=VLOOKUP(G60,F55:N58,9,0),1,0))</f>
        <v>0</v>
      </c>
      <c r="H64" s="181">
        <f>IF(F64=H60,0,IF(VLOOKUP(F64,F55:N58,9,0)=VLOOKUP(H60,F55:N58,9,0),1,0))</f>
        <v>0</v>
      </c>
      <c r="I64" s="181">
        <f>IF(F64=I60,0,IF(VLOOKUP(F64,F55:N58,9,0)=VLOOKUP(I60,F55:N58,9,0),1,0))</f>
        <v>0</v>
      </c>
      <c r="J64" s="181">
        <f>IF(F64=J60,0,IF(VLOOKUP(F64,F55:N58,9,0)=VLOOKUP(J60,F55:N58,9,0),1,0))</f>
        <v>0</v>
      </c>
      <c r="K64" s="177">
        <f t="array" ref="K64">IF(F64=K60,"",IF(INDEX(BQ54:BU65,MATCH(1,(F64=BQ54:BQ65)*(BS54:BS65=K60),0),5)=1,3,IF(INDEX(BQ54:BU65,MATCH(1,(F64=BQ54:BQ65)*(BS54:BS65=K60),0),5)="X",1,0)))*G64</f>
        <v>0</v>
      </c>
      <c r="L64" s="177">
        <f t="array" ref="L64">IF(F64=L60,"",IF(INDEX(BQ54:BU65,MATCH(1,(F64=BQ54:BQ65)*(BS54:BS65=L60),0),5)=1,3,IF(INDEX(BQ54:BU65,MATCH(1,(F64=BQ54:BQ65)*(BS54:BS65=L60),0),5)="X",1,0)))*H64</f>
        <v>0</v>
      </c>
      <c r="M64" s="177">
        <f t="array" ref="M64">IF(F64=M60,"",IF(INDEX(BQ54:BU65,MATCH(1,(F64=BQ54:BQ65)*(BS54:BS65=M60),0),5)=1,3,IF(INDEX(BQ54:BU65,MATCH(1,(F64=BQ54:BQ65)*(BS54:BS65=M60),0),5)="X",1,0)))*I64</f>
        <v>0</v>
      </c>
      <c r="N64" s="177">
        <f t="array" ref="N64">IF(F64=N60,"",IF(INDEX(BQ54:BU65,MATCH(1,(F64=BQ54:BQ65)*(BS54:BS65=N60),0),5)=1,3,IF(INDEX(BQ54:BU65,MATCH(1,(F64=BQ54:BQ65)*(BS54:BS65=N60),0),5)="X",1,0)))*J64</f>
        <v>0</v>
      </c>
      <c r="O64" s="181">
        <f t="array" ref="O64">IF(F64=O60,"",INDEX(AZ54:BS65,MATCH(1,(BQ54:BQ65=F64)*(O60=BS54:BS65),0),1)-INDEX(AZ54:BS65,MATCH(1,(BQ54:BQ65=F64)*(O60=BS54:BS65),0),17))*G64</f>
        <v>0</v>
      </c>
      <c r="P64" s="181">
        <f t="array" ref="P64">IF(F64=P60,"",INDEX(AZ54:BS65,MATCH(1,(BQ54:BQ65=F64)*(P60=BS54:BS65),0),1)-INDEX(AZ54:BS65,MATCH(1,(BQ54:BQ65=F64)*(P60=BS54:BS65),0),17))*H64</f>
        <v>0</v>
      </c>
      <c r="Q64" s="181">
        <f t="array" ref="Q64">IF(F64=Q60,"",INDEX(AZ54:BS65,MATCH(1,(BQ54:BQ65=F64)*(Q60=BS54:BS65),0),1)-INDEX(AZ54:BS65,MATCH(1,(BQ54:BQ65=F64)*(Q60=BS54:BS65),0),17))*I64</f>
        <v>0</v>
      </c>
      <c r="R64" s="181">
        <f t="array" ref="R64">IF(F64=R60,"",INDEX(AZ54:BS65,MATCH(1,(BQ54:BQ65=F64)*(R60=BS54:BS65),0),1)-INDEX(AZ54:BS65,MATCH(1,(BQ54:BQ65=F64)*(R60=BS54:BS65),0),17))*J64</f>
        <v>0</v>
      </c>
      <c r="S64" s="181">
        <f t="array" ref="S64">IF(F64=S60,0,INDEX(AZ54:BU65,MATCH(1,(BQ54:BQ65=F64)*(BS54:BS65=S60),0),1)+INDEX(AZ54:BU65,MATCH(1,(BS54:BS65=F64)*(BQ54:BQ65=S60),0),17))*G64</f>
        <v>0</v>
      </c>
      <c r="T64" s="181">
        <f t="array" ref="T64">IF(F64=T60,0,INDEX(AZ54:BU65,MATCH(1,(BQ54:BQ65=F64)*(BS54:BS65=T60),0),1)+INDEX(AZ54:BU65,MATCH(1,(BS54:BS65=F64)*(BQ54:BQ65=T60),0),17))*H64</f>
        <v>0</v>
      </c>
      <c r="U64" s="181">
        <f t="array" ref="U64">IF(F64=U60,0,INDEX(AZ54:BU65,MATCH(1,(BQ54:BQ65=F64)*(BS54:BS65=U60),0),1)+INDEX(AZ54:BU65,MATCH(1,(BS54:BS65=F64)*(BQ54:BQ65=U60),0),17))*I64</f>
        <v>0</v>
      </c>
      <c r="V64" s="181">
        <f t="array" ref="V64">IF(F64=V60,0,INDEX(AZ54:BU65,MATCH(1,(BQ54:BQ65=F64)*(BS54:BS65=V60),0),1)+INDEX(AZ54:BU65,MATCH(1,(BS54:BS65=F64)*(BQ54:BQ65=V60),0),17))*J64</f>
        <v>0</v>
      </c>
      <c r="W64" s="181">
        <f t="array" ref="W64">IF(F64=W60,0,INDEX(AZ54:BU65,MATCH(1,(BS54:BS65=F64)*(BQ54:BQ65=S60),0),17))*G64</f>
        <v>0</v>
      </c>
      <c r="X64" s="181">
        <f t="array" ref="X64">IF(F64=X60,0,INDEX(AZ54:BU65,MATCH(1,(BS54:BS65=F64)*(BQ54:BQ65=T60),0),17))*H64</f>
        <v>0</v>
      </c>
      <c r="Y64" s="181">
        <f t="array" ref="Y64">IF(F64=Y60,0,INDEX(AZ54:BU65,MATCH(1,(BS54:BS65=F64)*(BQ54:BQ65=U60),0),17))*I64</f>
        <v>0</v>
      </c>
      <c r="Z64" s="181">
        <f t="array" ref="Z64">IF(F64=Z60,0,INDEX(AZ54:BU65,MATCH(1,(BS54:BS65=F64)*(BQ54:BQ65=V60),0),17))*J64</f>
        <v>0</v>
      </c>
      <c r="AA64" s="155">
        <f>IF(F64=AA60,"",COUNTIFS(BS54:BS65,F64,BU54:BU65,2))*G64</f>
        <v>0</v>
      </c>
      <c r="AB64" s="155">
        <f>IF(F64=AB60,"",COUNTIFS(BS54:BS65,G64,BU54:BU65,2))*H64</f>
        <v>0</v>
      </c>
      <c r="AC64" s="155">
        <f>IF(F64=AC60,"",COUNTIFS(BS54:BS65,H64,BU54:BU65,2))*I64</f>
        <v>0</v>
      </c>
      <c r="AD64" s="155">
        <f>IF(F64=AD60,"",COUNTIFS(BS54:BS65,I64,BU54:BU65,2))*J64</f>
        <v>0</v>
      </c>
      <c r="AE64" s="155">
        <f t="shared" si="286"/>
        <v>0</v>
      </c>
      <c r="AF64" s="155">
        <f>sum(O64:R64)-sum(R61:R64)</f>
        <v>0</v>
      </c>
      <c r="AG64" s="155">
        <f t="shared" si="287"/>
        <v>0</v>
      </c>
      <c r="AH64" s="155">
        <f t="shared" si="288"/>
        <v>0</v>
      </c>
      <c r="AI64" s="189">
        <f>SUMIFS(BP54:BP65,BS54:BS65,F64)</f>
        <v>1</v>
      </c>
      <c r="AJ64" s="189">
        <f t="shared" si="289"/>
        <v>0</v>
      </c>
      <c r="AK64" s="106">
        <f>AJ55</f>
        <v>68.53425</v>
      </c>
      <c r="AL64" s="106">
        <f>AJ54</f>
        <v>91.379</v>
      </c>
      <c r="AM64" s="106">
        <f t="shared" si="248"/>
        <v>0.11</v>
      </c>
      <c r="AN64" s="156">
        <f t="shared" ref="AN64:AY64" si="298">IF($AM64="","",IF(RAND()&lt;$AM64,1,0))</f>
        <v>0</v>
      </c>
      <c r="AO64" s="156">
        <f t="shared" si="298"/>
        <v>0</v>
      </c>
      <c r="AP64" s="156">
        <f t="shared" si="298"/>
        <v>0</v>
      </c>
      <c r="AQ64" s="156">
        <f t="shared" si="298"/>
        <v>1</v>
      </c>
      <c r="AR64" s="156">
        <f t="shared" si="298"/>
        <v>1</v>
      </c>
      <c r="AS64" s="156">
        <f t="shared" si="298"/>
        <v>0</v>
      </c>
      <c r="AT64" s="156">
        <f t="shared" si="298"/>
        <v>1</v>
      </c>
      <c r="AU64" s="156">
        <f t="shared" si="298"/>
        <v>0</v>
      </c>
      <c r="AV64" s="156">
        <f t="shared" si="298"/>
        <v>0</v>
      </c>
      <c r="AW64" s="156">
        <f t="shared" si="298"/>
        <v>0</v>
      </c>
      <c r="AX64" s="156">
        <f t="shared" si="298"/>
        <v>0</v>
      </c>
      <c r="AY64" s="156">
        <f t="shared" si="298"/>
        <v>0</v>
      </c>
      <c r="AZ64" s="157">
        <f t="shared" si="250"/>
        <v>3</v>
      </c>
      <c r="BA64" s="106">
        <f>AJ57</f>
        <v>66.21525</v>
      </c>
      <c r="BB64" s="106">
        <f>AJ56</f>
        <v>88.287</v>
      </c>
      <c r="BC64" s="106">
        <f t="shared" si="251"/>
        <v>0.11</v>
      </c>
      <c r="BD64" s="156">
        <f t="shared" ref="BD64:BO64" si="299">IF($BC64="","",IF(RAND()&lt;$BC64,1,0))</f>
        <v>1</v>
      </c>
      <c r="BE64" s="156">
        <f t="shared" si="299"/>
        <v>0</v>
      </c>
      <c r="BF64" s="156">
        <f t="shared" si="299"/>
        <v>0</v>
      </c>
      <c r="BG64" s="156">
        <f t="shared" si="299"/>
        <v>0</v>
      </c>
      <c r="BH64" s="156">
        <f t="shared" si="299"/>
        <v>0</v>
      </c>
      <c r="BI64" s="156">
        <f t="shared" si="299"/>
        <v>0</v>
      </c>
      <c r="BJ64" s="156">
        <f t="shared" si="299"/>
        <v>1</v>
      </c>
      <c r="BK64" s="156">
        <f t="shared" si="299"/>
        <v>0</v>
      </c>
      <c r="BL64" s="156">
        <f t="shared" si="299"/>
        <v>0</v>
      </c>
      <c r="BM64" s="156">
        <f t="shared" si="299"/>
        <v>0</v>
      </c>
      <c r="BN64" s="156">
        <f t="shared" si="299"/>
        <v>0</v>
      </c>
      <c r="BO64" s="156">
        <f t="shared" si="299"/>
        <v>0</v>
      </c>
      <c r="BP64" s="157">
        <f t="shared" si="253"/>
        <v>2</v>
      </c>
      <c r="BQ64" s="105" t="str">
        <f t="shared" ref="BQ64:BR64" si="300">BQ54</f>
        <v>Edmonton United</v>
      </c>
      <c r="BR64" s="156" t="str">
        <f t="shared" si="300"/>
        <v>VLD</v>
      </c>
      <c r="BS64" s="105" t="str">
        <f t="shared" ref="BS64:BT64" si="301">BS55</f>
        <v>Fontvielle Impact</v>
      </c>
      <c r="BT64" s="156" t="str">
        <f t="shared" si="301"/>
        <v>VLD</v>
      </c>
      <c r="BU64" s="156">
        <f t="shared" si="254"/>
        <v>1</v>
      </c>
      <c r="BV64" s="156" t="str">
        <f t="shared" si="255"/>
        <v>  3-2  </v>
      </c>
    </row>
    <row r="65" ht="9.0" customHeight="1">
      <c r="A65" s="105"/>
      <c r="B65" s="105"/>
      <c r="C65" s="105"/>
      <c r="D65" s="191" t="str">
        <f t="shared" si="247"/>
        <v>Yuba United               COM 0–Score Sonoma Center Panthers    COM</v>
      </c>
      <c r="E65" s="176"/>
      <c r="F65" s="155"/>
      <c r="G65" s="155"/>
      <c r="H65" s="155"/>
      <c r="I65" s="155"/>
      <c r="J65" s="155"/>
      <c r="K65" s="155"/>
      <c r="L65" s="155"/>
      <c r="M65" s="155"/>
      <c r="N65" s="155"/>
      <c r="O65" s="83" t="s">
        <v>1354</v>
      </c>
      <c r="P65" s="190">
        <f>IFERROR(__xludf.DUMMYFUNCTION("if(Q65=0,if(COUNTUNIQUE(P55:P58)&gt;1,1,0),0)"),0.0)</f>
        <v>0</v>
      </c>
      <c r="Q65" s="190">
        <f>IFERROR(__xludf.DUMMYFUNCTION("if(R65=0,if(COUNTUNIQUE(Q55:Q58)&gt;1,1,0))"),0.0)</f>
        <v>0</v>
      </c>
      <c r="R65" s="190">
        <f>IFERROR(__xludf.DUMMYFUNCTION("if(S65=0,if(COUNTUNIQUE(R55:R58)&gt;1,1,0))"),0.0)</f>
        <v>0</v>
      </c>
      <c r="S65" s="190">
        <f>IFERROR(__xludf.DUMMYFUNCTION("if(T65=0,if(COUNTUNIQUE(S55:S58)&gt;1,1,0))"),0.0)</f>
        <v>0</v>
      </c>
      <c r="T65" s="190">
        <f>IFERROR(__xludf.DUMMYFUNCTION("if(U65=0,if(COUNTUNIQUE(T55:T58)&gt;1,1,0))"),0.0)</f>
        <v>0</v>
      </c>
      <c r="U65" s="190">
        <f>IFERROR(__xludf.DUMMYFUNCTION("if(V65=0,if(COUNTUNIQUE(U55:U58)&gt;1,1,0))"),0.0)</f>
        <v>0</v>
      </c>
      <c r="V65" s="190">
        <f>IFERROR(__xludf.DUMMYFUNCTION("if(W65=0,if(COUNTUNIQUE(V55:V58)&gt;1,1,0))"),0.0)</f>
        <v>0</v>
      </c>
      <c r="W65" s="190">
        <f>IFERROR(__xludf.DUMMYFUNCTION("if(X65=0,if(COUNTUNIQUE(W55:W58)&gt;1,1,0))"),0.0)</f>
        <v>0</v>
      </c>
      <c r="X65" s="190">
        <f>IFERROR(__xludf.DUMMYFUNCTION("if(Y65=0,if(COUNTUNIQUE(X55:X58)&gt;1,1,0))"),0.0)</f>
        <v>0</v>
      </c>
      <c r="Y65" s="190">
        <f>IFERROR(__xludf.DUMMYFUNCTION("IF(COUNTUNIQUE(Y55:Y58)&gt;1,1,0)"),0.0)</f>
        <v>0</v>
      </c>
      <c r="Z65" s="155"/>
      <c r="AA65" s="155"/>
      <c r="AB65" s="155"/>
      <c r="AC65" s="155"/>
      <c r="AD65" s="155"/>
      <c r="AE65" s="155"/>
      <c r="AF65" s="155"/>
      <c r="AG65" s="155"/>
      <c r="AH65" s="155"/>
      <c r="AI65" s="155"/>
      <c r="AJ65" s="155"/>
      <c r="AK65" s="106">
        <f>AL64</f>
        <v>91.379</v>
      </c>
      <c r="AL65" s="106">
        <f>AK64</f>
        <v>68.53425</v>
      </c>
      <c r="AM65" s="106">
        <f t="shared" si="248"/>
        <v>0.1566666667</v>
      </c>
      <c r="AN65" s="156">
        <f t="shared" ref="AN65:AY65" si="302">IF($AM65="","",IF(RAND()&lt;$AM65,1,0))</f>
        <v>0</v>
      </c>
      <c r="AO65" s="156">
        <f t="shared" si="302"/>
        <v>0</v>
      </c>
      <c r="AP65" s="156">
        <f t="shared" si="302"/>
        <v>0</v>
      </c>
      <c r="AQ65" s="156">
        <f t="shared" si="302"/>
        <v>0</v>
      </c>
      <c r="AR65" s="156">
        <f t="shared" si="302"/>
        <v>0</v>
      </c>
      <c r="AS65" s="156">
        <f t="shared" si="302"/>
        <v>0</v>
      </c>
      <c r="AT65" s="156">
        <f t="shared" si="302"/>
        <v>0</v>
      </c>
      <c r="AU65" s="156">
        <f t="shared" si="302"/>
        <v>0</v>
      </c>
      <c r="AV65" s="156">
        <f t="shared" si="302"/>
        <v>0</v>
      </c>
      <c r="AW65" s="156">
        <f t="shared" si="302"/>
        <v>0</v>
      </c>
      <c r="AX65" s="156">
        <f t="shared" si="302"/>
        <v>0</v>
      </c>
      <c r="AY65" s="156">
        <f t="shared" si="302"/>
        <v>0</v>
      </c>
      <c r="AZ65" s="157">
        <f t="shared" si="250"/>
        <v>0</v>
      </c>
      <c r="BA65" s="106">
        <f>BB64</f>
        <v>88.287</v>
      </c>
      <c r="BB65" s="106">
        <f>BA64</f>
        <v>66.21525</v>
      </c>
      <c r="BC65" s="106">
        <f t="shared" si="251"/>
        <v>0.1566666667</v>
      </c>
      <c r="BD65" s="156">
        <f t="shared" ref="BD65:BO65" si="303">IF($BC65="","",IF(RAND()&lt;$BC65,1,0))</f>
        <v>0</v>
      </c>
      <c r="BE65" s="156">
        <f t="shared" si="303"/>
        <v>0</v>
      </c>
      <c r="BF65" s="156">
        <f t="shared" si="303"/>
        <v>1</v>
      </c>
      <c r="BG65" s="156">
        <f t="shared" si="303"/>
        <v>1</v>
      </c>
      <c r="BH65" s="156">
        <f t="shared" si="303"/>
        <v>0</v>
      </c>
      <c r="BI65" s="156">
        <f t="shared" si="303"/>
        <v>0</v>
      </c>
      <c r="BJ65" s="156">
        <f t="shared" si="303"/>
        <v>1</v>
      </c>
      <c r="BK65" s="156">
        <f t="shared" si="303"/>
        <v>0</v>
      </c>
      <c r="BL65" s="156">
        <f t="shared" si="303"/>
        <v>0</v>
      </c>
      <c r="BM65" s="156">
        <f t="shared" si="303"/>
        <v>0</v>
      </c>
      <c r="BN65" s="156">
        <f t="shared" si="303"/>
        <v>0</v>
      </c>
      <c r="BO65" s="156">
        <f t="shared" si="303"/>
        <v>0</v>
      </c>
      <c r="BP65" s="157">
        <f t="shared" si="253"/>
        <v>3</v>
      </c>
      <c r="BQ65" s="105" t="str">
        <f t="shared" ref="BQ65:BR65" si="304">BQ55</f>
        <v>Yuba United</v>
      </c>
      <c r="BR65" s="156" t="str">
        <f t="shared" si="304"/>
        <v>COM</v>
      </c>
      <c r="BS65" s="105" t="str">
        <f t="shared" ref="BS65:BT65" si="305">BS54</f>
        <v>Sonoma Center Panthers</v>
      </c>
      <c r="BT65" s="156" t="str">
        <f t="shared" si="305"/>
        <v>COM</v>
      </c>
      <c r="BU65" s="156">
        <f t="shared" si="254"/>
        <v>2</v>
      </c>
      <c r="BV65" s="156" t="str">
        <f t="shared" si="255"/>
        <v>  0-3  </v>
      </c>
    </row>
    <row r="66" ht="9.0" customHeight="1">
      <c r="A66" s="161" t="s">
        <v>1249</v>
      </c>
      <c r="B66" s="161" t="s">
        <v>1330</v>
      </c>
      <c r="C66" s="162" t="s">
        <v>805</v>
      </c>
      <c r="D66" s="192" t="s">
        <v>1358</v>
      </c>
      <c r="E66" s="164" t="s">
        <v>1332</v>
      </c>
      <c r="F66" s="165" t="s">
        <v>1333</v>
      </c>
      <c r="G66" s="166"/>
      <c r="H66" s="166"/>
      <c r="I66" s="166"/>
      <c r="J66" s="166"/>
      <c r="K66" s="166"/>
      <c r="L66" s="166"/>
      <c r="M66" s="166"/>
      <c r="N66" s="166"/>
      <c r="O66" s="166"/>
      <c r="P66" s="166"/>
      <c r="Q66" s="166"/>
      <c r="R66" s="166"/>
      <c r="S66" s="166"/>
      <c r="T66" s="166"/>
      <c r="U66" s="166"/>
      <c r="V66" s="166"/>
      <c r="W66" s="166"/>
      <c r="X66" s="166"/>
      <c r="Y66" s="166"/>
      <c r="Z66" s="166"/>
      <c r="AA66" s="166"/>
      <c r="AB66" s="167" t="s">
        <v>1334</v>
      </c>
      <c r="AC66" s="5"/>
      <c r="AD66" s="5"/>
      <c r="AE66" s="5"/>
      <c r="AF66" s="168"/>
      <c r="AG66" s="166"/>
      <c r="AH66" s="166"/>
      <c r="AI66" s="165"/>
      <c r="AJ66" s="169" t="s">
        <v>111</v>
      </c>
      <c r="AK66" s="169" t="s">
        <v>111</v>
      </c>
      <c r="AL66" s="103" t="s">
        <v>1252</v>
      </c>
      <c r="AM66" s="103" t="s">
        <v>1253</v>
      </c>
      <c r="AN66" s="103">
        <v>1.0</v>
      </c>
      <c r="AO66" s="103">
        <v>2.0</v>
      </c>
      <c r="AP66" s="103">
        <v>3.0</v>
      </c>
      <c r="AQ66" s="103">
        <v>4.0</v>
      </c>
      <c r="AR66" s="103">
        <v>5.0</v>
      </c>
      <c r="AS66" s="103">
        <v>6.0</v>
      </c>
      <c r="AT66" s="103">
        <v>7.0</v>
      </c>
      <c r="AU66" s="103">
        <v>8.0</v>
      </c>
      <c r="AV66" s="103">
        <v>9.0</v>
      </c>
      <c r="AW66" s="103">
        <v>10.0</v>
      </c>
      <c r="AX66" s="103">
        <v>11.0</v>
      </c>
      <c r="AY66" s="103">
        <v>12.0</v>
      </c>
      <c r="AZ66" s="103" t="s">
        <v>1254</v>
      </c>
      <c r="BA66" s="169" t="s">
        <v>111</v>
      </c>
      <c r="BB66" s="103" t="s">
        <v>1252</v>
      </c>
      <c r="BC66" s="103" t="s">
        <v>1253</v>
      </c>
      <c r="BD66" s="103">
        <v>1.0</v>
      </c>
      <c r="BE66" s="103">
        <v>2.0</v>
      </c>
      <c r="BF66" s="103">
        <v>3.0</v>
      </c>
      <c r="BG66" s="103">
        <v>4.0</v>
      </c>
      <c r="BH66" s="103">
        <v>5.0</v>
      </c>
      <c r="BI66" s="103">
        <v>6.0</v>
      </c>
      <c r="BJ66" s="103">
        <v>7.0</v>
      </c>
      <c r="BK66" s="103">
        <v>8.0</v>
      </c>
      <c r="BL66" s="103">
        <v>9.0</v>
      </c>
      <c r="BM66" s="103">
        <v>10.0</v>
      </c>
      <c r="BN66" s="103">
        <v>11.0</v>
      </c>
      <c r="BO66" s="103">
        <v>12.0</v>
      </c>
      <c r="BP66" s="103" t="s">
        <v>1254</v>
      </c>
      <c r="BQ66" s="170"/>
      <c r="BR66" s="103"/>
      <c r="BS66" s="103"/>
      <c r="BT66" s="104"/>
      <c r="BU66" s="171"/>
      <c r="BV66" s="171"/>
    </row>
    <row r="67" ht="9.0" customHeight="1">
      <c r="A67" s="172" t="s">
        <v>919</v>
      </c>
      <c r="B67" s="173" t="s">
        <v>1335</v>
      </c>
      <c r="C67" s="174" t="s">
        <v>1336</v>
      </c>
      <c r="D67" s="175" t="str">
        <f t="shared" ref="D67:D78" si="308">IFERROR(CONCATENATE(BQ67,REPT(" ",26-LEN(BQ67)),BR67," ",AZ67,"–",AZ68," ",BS67,REPT(" ",26-LEN(BS67)),BT67),"")</f>
        <v>Edmonton United           VLD 1–3 Sonoma Center Panthers    COM</v>
      </c>
      <c r="E67" s="176" t="str">
        <f>IFERROR(REPT(" ",LEN(E68)-26)&amp;VLOOKUP(1,Z68:AG71,8,0)&amp;"    "&amp;VLOOKUP(2,Z68:AG71,8,0)&amp;"    "&amp;VLOOKUP(3,Z68:AG71,8,0)&amp;"    "&amp;VLOOKUP(4,Z68:AG71,8,0),"")</f>
        <v>                                                                 FVI    EDM    SCP    YUB</v>
      </c>
      <c r="F67" s="83" t="s">
        <v>1330</v>
      </c>
      <c r="G67" s="83"/>
      <c r="H67" s="83" t="s">
        <v>1212</v>
      </c>
      <c r="I67" s="83" t="s">
        <v>1213</v>
      </c>
      <c r="J67" s="83" t="s">
        <v>1337</v>
      </c>
      <c r="K67" s="83" t="s">
        <v>1338</v>
      </c>
      <c r="L67" s="83" t="s">
        <v>1339</v>
      </c>
      <c r="M67" s="83" t="s">
        <v>81</v>
      </c>
      <c r="N67" s="83" t="s">
        <v>1340</v>
      </c>
      <c r="O67" s="83" t="s">
        <v>1341</v>
      </c>
      <c r="P67" s="83" t="s">
        <v>69</v>
      </c>
      <c r="Q67" s="83" t="s">
        <v>72</v>
      </c>
      <c r="R67" s="83" t="s">
        <v>75</v>
      </c>
      <c r="S67" s="83" t="s">
        <v>78</v>
      </c>
      <c r="T67" s="83" t="s">
        <v>81</v>
      </c>
      <c r="U67" s="83" t="s">
        <v>84</v>
      </c>
      <c r="V67" s="83" t="s">
        <v>87</v>
      </c>
      <c r="W67" s="83" t="s">
        <v>90</v>
      </c>
      <c r="X67" s="83" t="s">
        <v>93</v>
      </c>
      <c r="Y67" s="83" t="s">
        <v>96</v>
      </c>
      <c r="Z67" s="83" t="s">
        <v>1342</v>
      </c>
      <c r="AA67" s="83" t="s">
        <v>1201</v>
      </c>
      <c r="AC67" s="177">
        <v>1.0</v>
      </c>
      <c r="AD67" s="177">
        <v>2.0</v>
      </c>
      <c r="AE67" s="177">
        <v>3.0</v>
      </c>
      <c r="AF67" s="177">
        <v>4.0</v>
      </c>
      <c r="AJ67" s="155">
        <f t="array" ref="AJ67">IFERROR(IF($B67="","",INDEX(Entries!$J$2:$K156,MATCH(1,($B67=Entries!$J$2:$J156)*(Entries!$C$2:$C156=$A67),0),2)),"")</f>
        <v>91.379</v>
      </c>
      <c r="AK67" s="106">
        <f>AJ68</f>
        <v>68.53425</v>
      </c>
      <c r="AL67" s="106">
        <f>AJ69</f>
        <v>88.287</v>
      </c>
      <c r="AM67" s="106">
        <f t="shared" ref="AM67:AM78" si="309">IF(OR(AK67="",AL67=""),"",(0.1+(0.07-0.07*IF(AK67+AL67=0,1,MIN(AK67:AL67)/MAX(AK67:AL67)))*SIGN(AK67-AL67))*4/3)</f>
        <v>0.1124515501</v>
      </c>
      <c r="AN67" s="156">
        <f t="shared" ref="AN67:AY67" si="306">IF($AM67="","",IF(RAND()&lt;$AM67,1,0))</f>
        <v>0</v>
      </c>
      <c r="AO67" s="156">
        <f t="shared" si="306"/>
        <v>0</v>
      </c>
      <c r="AP67" s="156">
        <f t="shared" si="306"/>
        <v>0</v>
      </c>
      <c r="AQ67" s="156">
        <f t="shared" si="306"/>
        <v>0</v>
      </c>
      <c r="AR67" s="156">
        <f t="shared" si="306"/>
        <v>0</v>
      </c>
      <c r="AS67" s="156">
        <f t="shared" si="306"/>
        <v>0</v>
      </c>
      <c r="AT67" s="156">
        <f t="shared" si="306"/>
        <v>0</v>
      </c>
      <c r="AU67" s="156">
        <f t="shared" si="306"/>
        <v>0</v>
      </c>
      <c r="AV67" s="156">
        <f t="shared" si="306"/>
        <v>0</v>
      </c>
      <c r="AW67" s="156">
        <f t="shared" si="306"/>
        <v>1</v>
      </c>
      <c r="AX67" s="156">
        <f t="shared" si="306"/>
        <v>0</v>
      </c>
      <c r="AY67" s="156">
        <f t="shared" si="306"/>
        <v>0</v>
      </c>
      <c r="AZ67" s="157">
        <f t="shared" ref="AZ67:AZ78" si="311">SUM($AN67:$AY67)</f>
        <v>1</v>
      </c>
      <c r="BA67" s="106">
        <f>AJ70</f>
        <v>66.21525</v>
      </c>
      <c r="BB67" s="106">
        <f>AJ67</f>
        <v>91.379</v>
      </c>
      <c r="BC67" s="106">
        <f t="shared" ref="BC67:BC78" si="312">IF(OR($BA67="",$BB67=""),"",(0.1+(0.07-0.07*IF(BA67+BB67=0,1,MIN(BA67:BB67)/MAX(BA67:BB67)))*SIGN(BA67-BB67))*4/3)</f>
        <v>0.1076314033</v>
      </c>
      <c r="BD67" s="156">
        <f t="shared" ref="BD67:BO67" si="307">IF($BC67="","",IF(RAND()&lt;$BC67,1,0))</f>
        <v>0</v>
      </c>
      <c r="BE67" s="156">
        <f t="shared" si="307"/>
        <v>0</v>
      </c>
      <c r="BF67" s="156">
        <f t="shared" si="307"/>
        <v>0</v>
      </c>
      <c r="BG67" s="156">
        <f t="shared" si="307"/>
        <v>0</v>
      </c>
      <c r="BH67" s="156">
        <f t="shared" si="307"/>
        <v>0</v>
      </c>
      <c r="BI67" s="156">
        <f t="shared" si="307"/>
        <v>0</v>
      </c>
      <c r="BJ67" s="156">
        <f t="shared" si="307"/>
        <v>0</v>
      </c>
      <c r="BK67" s="156">
        <f t="shared" si="307"/>
        <v>0</v>
      </c>
      <c r="BL67" s="156">
        <f t="shared" si="307"/>
        <v>0</v>
      </c>
      <c r="BM67" s="156">
        <f t="shared" si="307"/>
        <v>0</v>
      </c>
      <c r="BN67" s="156">
        <f t="shared" si="307"/>
        <v>0</v>
      </c>
      <c r="BO67" s="156">
        <f t="shared" si="307"/>
        <v>0</v>
      </c>
      <c r="BP67" s="157">
        <f t="shared" ref="BP67:BP78" si="314">SUM($BD67:$BO67)</f>
        <v>0</v>
      </c>
      <c r="BQ67" s="105" t="str">
        <f>LEFT($B68,LEN($B68)-6)</f>
        <v>Edmonton United</v>
      </c>
      <c r="BR67" s="156" t="str">
        <f>LEFT(RIGHT($B68,4),3)</f>
        <v>VLD</v>
      </c>
      <c r="BS67" s="105" t="str">
        <f>LEFT($B69,LEN($B69)-6)</f>
        <v>Sonoma Center Panthers</v>
      </c>
      <c r="BT67" s="156" t="str">
        <f>LEFT(RIGHT($B69,4),3)</f>
        <v>COM</v>
      </c>
      <c r="BU67" s="156">
        <f t="shared" ref="BU67:BU78" si="315">IF(AZ67&gt;BP67,1,if(AZ67&lt;BP67,2,"X"))</f>
        <v>1</v>
      </c>
      <c r="BV67" s="156" t="str">
        <f t="shared" ref="BV67:BV78" si="316">REPT(" ",3-LEN(AZ67))&amp;AZ67&amp;"-"&amp;BP67&amp;REPT(" ",3-LEN(BP67))</f>
        <v>  1-0  </v>
      </c>
    </row>
    <row r="68" ht="9.0" customHeight="1">
      <c r="A68" s="172" t="s">
        <v>919</v>
      </c>
      <c r="B68" s="178" t="s">
        <v>1343</v>
      </c>
      <c r="C68" s="179" t="s">
        <v>1344</v>
      </c>
      <c r="D68" s="175" t="str">
        <f t="shared" si="308"/>
        <v>Yuba United               COM 3–2 Fontvielle Impact         VLD</v>
      </c>
      <c r="E68" s="193" t="str">
        <f t="array" ref="E68">IFERROR(AB68&amp;"  "&amp;INDEX(F67:Z71,MATCH(AB68,Z67:Z71,0),1)&amp;REPT(" ",25-LEN(INDEX(F67:Z71,MATCH(AB68,Z67:Z71,0),1)))&amp;INDEX(F67:Z71,MATCH(AB68,Z67:Z71,0),2)&amp;"   6  "&amp;INDEX(F67:Z71,MATCH(AB68,Z67:Z71,0),3)&amp;"  "&amp;INDEX(F67:Z71,MATCH(AB68,Z67:Z71,0),4)&amp;"  "&amp;INDEX(F67:Z71,MATCH(AB68,Z67:Z71,0),5)&amp;REPT(" ",4-LEN(INDEX(F67:Z71,MATCH(AB68,Z67:Z71,0),6)))&amp;INDEX(F67:Z71,MATCH(AB68,Z67:Z71,0),6)&amp;REPT(" ",4-LEN(INDEX(F67:Z71,MATCH(AB68,Z67:Z71,0),7)))&amp;INDEX(F67:Z71,MATCH(AB68,Z67:Z71,0),7)&amp;REPT(" ",4-LEN(INDEX(F67:Z71,MATCH(AB68,Z67:Z71,0),8)))&amp;INDEX(F67:Z71,MATCH(AB68,Z67:Z71,0),8)&amp;IF(INDEX(F67:Z71,MATCH(AB68,Z67:Z71,0),9)&lt;10,"   ","  ")&amp;INDEX(F67:Z71,MATCH(AB68,Z67:Z71,0),9)&amp;INDEX(F67:AA71,MATCH(AB68,Z67:Z71,0),22)&amp;CONCATENATE(AC68:AF68),"")</f>
        <v>1  Fontvielle Impact        VLD   6  4  0  2  13   8   5  12      -     2-1    3-1    1-0  </v>
      </c>
      <c r="F68" s="194" t="str">
        <f>IF(COUNTA(A67:C70)&lt;&gt;12,"",TRIM(LEFT(B67,FIND(" (",B67)-1)))</f>
        <v>Fontvielle Impact</v>
      </c>
      <c r="G68" s="180" t="str">
        <f t="shared" ref="G68:G71" si="317">IF(F68="","",MID(B67,FIND(" (",B67)+2,3))</f>
        <v>VLD</v>
      </c>
      <c r="H68" s="180">
        <f>COUNTIFS(BQ67:BQ78,F68,BU67:BU78,1)+COUNTIFS(BS67:BS78,F68,BU67:BU78,2)</f>
        <v>4</v>
      </c>
      <c r="I68" s="180">
        <f>COUNTIFS(BQ67:BQ78,F68,BU67:BU78,"X")+COUNTIFS(BS67:BS78,F68,BU67:BU78,"X")</f>
        <v>0</v>
      </c>
      <c r="J68" s="180">
        <f>COUNTIFS(BQ67:BQ78,F68,BU67:BU78,2)+COUNTIFS(BS67:BS78,F68,BU67:BU78,1)</f>
        <v>2</v>
      </c>
      <c r="K68" s="180">
        <f>SUMIFS(AZ67:AZ78,BQ67:BQ78,F68)+SUMIFS(BP67:BP78,BS67:BS78,F68)</f>
        <v>13</v>
      </c>
      <c r="L68" s="180">
        <f>SUMIFS(AZ67:AZ78,BS67:BS78,F68)+SUMIFS(BP67:BP78,BQ67:BQ78,F68)</f>
        <v>8</v>
      </c>
      <c r="M68" s="180">
        <f t="shared" ref="M68:M71" si="318">K68-L68</f>
        <v>5</v>
      </c>
      <c r="N68" s="180">
        <f t="shared" ref="N68:N71" si="319">I68+(H68*3)</f>
        <v>12</v>
      </c>
      <c r="O68" s="177">
        <f>RANK(N68,N68:N71)</f>
        <v>1</v>
      </c>
      <c r="P68" s="180">
        <f>SUMPRODUCT((O68=O68:O71)*(VLOOKUP(F68,F74:AI77,MATCH(P67,F73:AI73,0),0)&lt;AE74:AE77))</f>
        <v>0</v>
      </c>
      <c r="Q68" s="177">
        <f>SUMPRODUCT((O68:O71=O68)*(P68:P71=P68)*(VLOOKUP(F68,F73:AH77,MATCH(Q67,F73:AI73,0),0)&lt;AF74:AF77))</f>
        <v>0</v>
      </c>
      <c r="R68" s="177">
        <f>SUMPRODUCT((O68:O71=O68)*(P68:P71=P68)*(Q68:Q71=Q68)*(VLOOKUP(F68,F73:AH77,MATCH(R67,F73:AI73,0),0)&lt;AG74:AG77))</f>
        <v>0</v>
      </c>
      <c r="S68" s="181">
        <f>SUMPRODUCT((O68:O71=O68)*(P68:P71=P68)*(Q68:Q71=Q68)*(R68:R71=R68)*(VLOOKUP(F68,F73:AH77,MATCH(S67,F73:AI73,0),0)&lt;AH74:AH77))</f>
        <v>0</v>
      </c>
      <c r="T68" s="177">
        <f>SUMPRODUCT((O68:O71=O68)*(P68:P71=P68)*(Q68:Q71=Q68)*(R68:R71=R68)*(S68:S71=S68)*(M68&lt;M68:M71))</f>
        <v>0</v>
      </c>
      <c r="U68" s="177">
        <f>SUMPRODUCT((O68:O71=O68)*(P68:P71=P68)*(Q68:Q71=Q68)*(R68:R71=R68)*(S68:S71=S68)*(T68:T71=T68)*(K68&lt;K68:K71))</f>
        <v>0</v>
      </c>
      <c r="V68" s="177">
        <f>SUMPRODUCT((O68:O71=O68)*(P68:P71=P68)*(Q68:Q71=Q68)*(R68:R71=R68)*(S68:S71=S68)*(T68:T71=T68)*(U68:U71=U68)*(VLOOKUP(F68,F73:AI77,MATCH(V67,F73:AJ73,0),0)&lt;AI74:AI77))</f>
        <v>0</v>
      </c>
      <c r="W68" s="177">
        <f>SUMPRODUCT((O68:O71=O68)*(P68:P71=P68)*(Q68:Q71=Q68)*(R68:R71=R68)*(S68:S71=S68)*(T68:T71=T68)*(U68:U71=U68)*(V68:V71=V68)*(H68:H71&gt;H68))</f>
        <v>0</v>
      </c>
      <c r="X68" s="177">
        <f>SUMPRODUCT((O68:O71=O68)*(P68:P71=P68)*(Q68:Q71=Q68)*(R68:R71=R68)*(S68:S71=S68)*(T68:T71=T68)*(U68:U71=U68)*(V68:V71=V68)*(W68:W71&gt;W68)*(VLOOKUP(F68,F73:AJ77,MATCH(V67,F73:AJ73,0),0)&lt;AJ74:AJ77))</f>
        <v>0</v>
      </c>
      <c r="Y68" s="177">
        <f>SUMPRODUCT((O68:O71=O68)*(P68:P71=P68)*(Q68:Q71=Q68)*(R68:R71=R68)*(S68:S71=S68)*(T68:T71=T68)*(U68:U71=U68)*(V68:V71=V68)*(W68:W71&gt;W68)*(X68:X71=X68)*(AJ67:AJ70&gt;AJ67))</f>
        <v>0</v>
      </c>
      <c r="Z68" s="182">
        <f t="shared" ref="Z68:Z71" si="320">sum(O68:Y68)</f>
        <v>1</v>
      </c>
      <c r="AA68" s="181" t="str">
        <f>if(countif(O68:O71,O68)&gt;1," * ","   ")</f>
        <v>   </v>
      </c>
      <c r="AB68" s="177">
        <v>1.0</v>
      </c>
      <c r="AC68" s="183" t="str">
        <f t="array" ref="AC68">IF(AB68=AC67,"   -   ",INDEX(BQ67:BV78,MATCH(1,(BQ67:BQ78=INDEX(F68:Z71,MATCH(AB68,Z68:Z71,0),1))*(BS67:BS78=INDEX(F68:Z71,MATCH(AC67,Z68:Z71,0),1)),0),6))</f>
        <v>   -   </v>
      </c>
      <c r="AD68" s="183" t="str">
        <f t="array" ref="AD68">IF(AB68=AD67,"   -   ",INDEX(BQ67:BV78,MATCH(1,(BQ67:BQ78=INDEX(F68:Z71,MATCH(AB68,Z68:Z71,0),1))*(BS67:BS78=INDEX(F68:Z71,MATCH(AD67,Z68:Z71,0),1)),0),6))</f>
        <v>  2-1  </v>
      </c>
      <c r="AE68" s="183" t="str">
        <f t="array" ref="AE68">IF(AB68=AE67,"   -   ",INDEX(BQ67:BV78,MATCH(1,(BQ67:BQ78=INDEX(F68:Z71,MATCH(AB68,Z68:Z71,0),1))*(BS67:BS78=INDEX(F68:Z71,MATCH(AE67,Z68:Z71,0),1)),0),6))</f>
        <v>  3-1  </v>
      </c>
      <c r="AF68" s="183" t="str">
        <f t="array" ref="AF68">IF(AB68=AF67,"   -   ",INDEX(BQ67:BV78,MATCH(1,(BQ67:BQ78=INDEX(F68:Z71,MATCH(AB68,Z68:Z71,0),1))*(BS67:BS78=INDEX(F68:Z71,MATCH(AF67,Z68:Z71,0),1)),0),6))</f>
        <v>  1-0  </v>
      </c>
      <c r="AG68" s="181" t="str">
        <f t="shared" ref="AG68:AG71" si="321">C67</f>
        <v>FVI</v>
      </c>
      <c r="AJ68" s="155">
        <f t="array" ref="AJ68">IFERROR(IF($B68="","",INDEX(Entries!$J$2:$K156,MATCH(1,($B68=Entries!$J$2:$J156)*(Entries!$C$2:$C156=$A68),0),2)),"")</f>
        <v>68.53425</v>
      </c>
      <c r="AK68" s="106">
        <f>AL67</f>
        <v>88.287</v>
      </c>
      <c r="AL68" s="106">
        <f>AK67</f>
        <v>68.53425</v>
      </c>
      <c r="AM68" s="106">
        <f t="shared" si="309"/>
        <v>0.1542151166</v>
      </c>
      <c r="AN68" s="156">
        <f t="shared" ref="AN68:AY68" si="310">IF($AM68="","",IF(RAND()&lt;$AM68,1,0))</f>
        <v>0</v>
      </c>
      <c r="AO68" s="156">
        <f t="shared" si="310"/>
        <v>0</v>
      </c>
      <c r="AP68" s="156">
        <f t="shared" si="310"/>
        <v>1</v>
      </c>
      <c r="AQ68" s="156">
        <f t="shared" si="310"/>
        <v>0</v>
      </c>
      <c r="AR68" s="156">
        <f t="shared" si="310"/>
        <v>0</v>
      </c>
      <c r="AS68" s="156">
        <f t="shared" si="310"/>
        <v>0</v>
      </c>
      <c r="AT68" s="156">
        <f t="shared" si="310"/>
        <v>0</v>
      </c>
      <c r="AU68" s="156">
        <f t="shared" si="310"/>
        <v>0</v>
      </c>
      <c r="AV68" s="156">
        <f t="shared" si="310"/>
        <v>1</v>
      </c>
      <c r="AW68" s="156">
        <f t="shared" si="310"/>
        <v>1</v>
      </c>
      <c r="AX68" s="156">
        <f t="shared" si="310"/>
        <v>0</v>
      </c>
      <c r="AY68" s="156">
        <f t="shared" si="310"/>
        <v>0</v>
      </c>
      <c r="AZ68" s="157">
        <f t="shared" si="311"/>
        <v>3</v>
      </c>
      <c r="BA68" s="106">
        <f>BB67</f>
        <v>91.379</v>
      </c>
      <c r="BB68" s="106">
        <f>BA67</f>
        <v>66.21525</v>
      </c>
      <c r="BC68" s="106">
        <f t="shared" si="312"/>
        <v>0.1590352634</v>
      </c>
      <c r="BD68" s="156">
        <f t="shared" ref="BD68:BO68" si="313">IF($BC68="","",IF(RAND()&lt;$BC68,1,0))</f>
        <v>0</v>
      </c>
      <c r="BE68" s="156">
        <f t="shared" si="313"/>
        <v>0</v>
      </c>
      <c r="BF68" s="156">
        <f t="shared" si="313"/>
        <v>0</v>
      </c>
      <c r="BG68" s="156">
        <f t="shared" si="313"/>
        <v>0</v>
      </c>
      <c r="BH68" s="156">
        <f t="shared" si="313"/>
        <v>0</v>
      </c>
      <c r="BI68" s="156">
        <f t="shared" si="313"/>
        <v>0</v>
      </c>
      <c r="BJ68" s="156">
        <f t="shared" si="313"/>
        <v>0</v>
      </c>
      <c r="BK68" s="156">
        <f t="shared" si="313"/>
        <v>0</v>
      </c>
      <c r="BL68" s="156">
        <f t="shared" si="313"/>
        <v>0</v>
      </c>
      <c r="BM68" s="156">
        <f t="shared" si="313"/>
        <v>0</v>
      </c>
      <c r="BN68" s="156">
        <f t="shared" si="313"/>
        <v>1</v>
      </c>
      <c r="BO68" s="156">
        <f t="shared" si="313"/>
        <v>1</v>
      </c>
      <c r="BP68" s="157">
        <f t="shared" si="314"/>
        <v>2</v>
      </c>
      <c r="BQ68" s="105" t="str">
        <f>LEFT($B70,LEN($B70)-6)</f>
        <v>Yuba United</v>
      </c>
      <c r="BR68" s="156" t="str">
        <f>LEFT(RIGHT($B70,4),3)</f>
        <v>COM</v>
      </c>
      <c r="BS68" s="105" t="str">
        <f>LEFT($B67,LEN($B67)-6)</f>
        <v>Fontvielle Impact</v>
      </c>
      <c r="BT68" s="156" t="str">
        <f>LEFT(RIGHT($B67,4),3)</f>
        <v>VLD</v>
      </c>
      <c r="BU68" s="156">
        <f t="shared" si="315"/>
        <v>1</v>
      </c>
      <c r="BV68" s="156" t="str">
        <f t="shared" si="316"/>
        <v>  3-2  </v>
      </c>
    </row>
    <row r="69" ht="9.0" customHeight="1">
      <c r="A69" s="172" t="s">
        <v>919</v>
      </c>
      <c r="B69" s="114" t="s">
        <v>1345</v>
      </c>
      <c r="C69" s="179" t="s">
        <v>1346</v>
      </c>
      <c r="D69" s="175" t="str">
        <f t="shared" si="308"/>
        <v>Fontvielle Impact         VLD 2–2 Edmonton United           VLD</v>
      </c>
      <c r="E69" s="193" t="str">
        <f t="array" ref="E69">IFERROR(AB69&amp;"  "&amp;INDEX(F67:Z71,MATCH(AB69,Z67:Z71,0),1)&amp;REPT(" ",25-LEN(INDEX(F67:Z71,MATCH(AB69,Z67:Z71,0),1)))&amp;INDEX(F67:Z71,MATCH(AB69,Z67:Z71,0),2)&amp;"   6  "&amp;INDEX(F67:Z71,MATCH(AB69,Z67:Z71,0),3)&amp;"  "&amp;INDEX(F67:Z71,MATCH(AB69,Z67:Z71,0),4)&amp;"  "&amp;INDEX(F67:Z71,MATCH(AB69,Z67:Z71,0),5)&amp;REPT(" ",4-LEN(INDEX(F67:Z71,MATCH(AB69,Z67:Z71,0),6)))&amp;INDEX(F67:Z71,MATCH(AB69,Z67:Z71,0),6)&amp;REPT(" ",4-LEN(INDEX(F67:Z71,MATCH(AB69,Z67:Z71,0),7)))&amp;INDEX(F67:Z71,MATCH(AB69,Z67:Z71,0),7)&amp;REPT(" ",4-LEN(INDEX(F67:Z71,MATCH(AB69,Z67:Z71,0),8)))&amp;INDEX(F67:Z71,MATCH(AB69,Z67:Z71,0),8)&amp;IF(INDEX(F67:Z71,MATCH(AB69,Z67:Z71,0),9)&lt;10,"   ","  ")&amp;INDEX(F67:Z71,MATCH(AB69,Z67:Z71,0),9)&amp;INDEX(F67:AA71,MATCH(AB69,Z67:Z71,0),22)&amp;CONCATENATE(AC69:AF69),"")</f>
        <v>2  Edmonton United          VLD   6  2  2  2   9  10  -1   8     1-4     -     1-0    2-2  </v>
      </c>
      <c r="F69" s="194" t="str">
        <f>IF(COUNTA(A67:C70)&lt;&gt;12,"",TRIM(LEFT(B68,FIND(" (",B68)-1)))</f>
        <v>Edmonton United</v>
      </c>
      <c r="G69" s="180" t="str">
        <f t="shared" si="317"/>
        <v>VLD</v>
      </c>
      <c r="H69" s="180">
        <f>COUNTIFS(BQ67:BQ78,F69,BU67:BU78,1)+COUNTIFS(BS67:BS78,F69,BU67:BU78,2)</f>
        <v>2</v>
      </c>
      <c r="I69" s="180">
        <f>COUNTIFS(BQ67:BQ78,F69,BU67:BU78,"X")+COUNTIFS(BS67:BS78,F69,BU67:BU78,"X")</f>
        <v>2</v>
      </c>
      <c r="J69" s="180">
        <f>COUNTIFS(BQ67:BQ78,F69,BU67:BU78,2)+COUNTIFS(BS67:BS78,F69,BU67:BU78,1)</f>
        <v>2</v>
      </c>
      <c r="K69" s="180">
        <f>SUMIFS(AZ67:AZ78,BQ67:BQ78,F69)+SUMIFS(BP67:BP78,BS67:BS78,F69)</f>
        <v>9</v>
      </c>
      <c r="L69" s="180">
        <f>SUMIFS(AZ67:AZ78,BS67:BS78,F69)+SUMIFS(BP67:BP78,BQ67:BQ78,F69)</f>
        <v>10</v>
      </c>
      <c r="M69" s="180">
        <f t="shared" si="318"/>
        <v>-1</v>
      </c>
      <c r="N69" s="180">
        <f t="shared" si="319"/>
        <v>8</v>
      </c>
      <c r="O69" s="177">
        <f>RANK(N69,N68:N71)</f>
        <v>2</v>
      </c>
      <c r="P69" s="180">
        <f>SUMPRODUCT((O69=O68:O71)*(VLOOKUP(F69,F74:AI77,MATCH(P67,F73:AI73,0),0)&lt;AE74:AE77))</f>
        <v>0</v>
      </c>
      <c r="Q69" s="177">
        <f>SUMPRODUCT((O68:O71=O69)*(P68:P71=P69)*(VLOOKUP(F69,F73:AH77,MATCH(Q67,F73:AI73,0),0)&lt;AF74:AF77))</f>
        <v>0</v>
      </c>
      <c r="R69" s="177">
        <f>SUMPRODUCT((O68:O71=O69)*(P68:P71=P69)*(Q68:Q71=Q69)*(VLOOKUP(F69,F73:AH77,MATCH(R67,F73:AI73,0),0)&lt;AG74:AG77))</f>
        <v>0</v>
      </c>
      <c r="S69" s="181">
        <f>SUMPRODUCT((O68:O71=O69)*(P68:P71=P69)*(Q68:Q71=Q69)*(R68:R71=R69)*(VLOOKUP(F69,F73:AH77,MATCH(S67,F73:AI73,0),0)&lt;AH74:AH77))</f>
        <v>0</v>
      </c>
      <c r="T69" s="177">
        <f>SUMPRODUCT((O68:O71=O69)*(P68:P71=P69)*(Q68:Q71=Q69)*(R68:R71=R69)*(S68:S71=S69)*(M69&lt;M68:M71))</f>
        <v>0</v>
      </c>
      <c r="U69" s="177">
        <f>SUMPRODUCT((O68:O71=O69)*(P68:P71=P69)*(Q68:Q71=Q69)*(R68:R71=R69)*(S68:S71=S69)*(T68:T71=T69)*(K69&lt;K68:K71))</f>
        <v>0</v>
      </c>
      <c r="V69" s="177">
        <f>SUMPRODUCT((O68:O71=O69)*(P68:P71=P69)*(Q68:Q71=Q69)*(R68:R71=R69)*(S68:S71=S69)*(T68:T71=T69)*(U68:U71=U69)*(VLOOKUP(F69,F73:AI77,MATCH(V67,F73:AJ73,0),0)&lt;AI74:AI77))</f>
        <v>0</v>
      </c>
      <c r="W69" s="177">
        <f>SUMPRODUCT((O68:O71=O69)*(P68:P71=P69)*(Q68:Q71=Q69)*(R68:R71=R69)*(S68:S71=S69)*(T68:T71=T69)*(U68:U71=U69)*(V68:V71=V69)*(H68:H71&gt;H69))</f>
        <v>0</v>
      </c>
      <c r="X69" s="177">
        <f>SUMPRODUCT((O68:O71=O69)*(P68:P71=P69)*(Q68:Q71=Q69)*(R68:R71=R69)*(S68:S71=S69)*(T68:T71=T69)*(U68:U71=U69)*(V68:V71=V69)*(W68:W71&gt;W69)*(VLOOKUP(F69,F73:AJ77,MATCH(V67,F73:AJ73,0),0)&lt;AJ74:AJ77))</f>
        <v>0</v>
      </c>
      <c r="Y69" s="177">
        <f>SUMPRODUCT((O68:O71=O69)*(P68:P71=P69)*(Q68:Q71=Q69)*(R68:R71=R69)*(S68:S71=S69)*(T68:T71=T69)*(U68:U71=U69)*(V68:V71=V69)*(W68:W71&gt;W69)*(X68:X71=X69)*(AJ67:AJ70&gt;AJ68))</f>
        <v>0</v>
      </c>
      <c r="Z69" s="182">
        <f t="shared" si="320"/>
        <v>2</v>
      </c>
      <c r="AA69" s="181" t="str">
        <f>if(countif(O68:O71,O69)&gt;1," * ","   ")</f>
        <v>   </v>
      </c>
      <c r="AB69" s="177">
        <v>2.0</v>
      </c>
      <c r="AC69" s="183" t="str">
        <f t="array" ref="AC69">IF(AB69=AC67,"   -   ",INDEX(BQ67:BV78,MATCH(1,(BQ67:BQ78=INDEX(F68:Z71,MATCH(AB69,Z68:Z71,0),1))*(BS67:BS78=INDEX(F68:Z71,MATCH(AC67,Z68:Z71,0),1)),0),6))</f>
        <v>  1-4  </v>
      </c>
      <c r="AD69" s="183" t="str">
        <f t="array" ref="AD69">IF(AB69=AD67,"   -   ",INDEX(BQ67:BV78,MATCH(1,(BQ67:BQ78=INDEX(F68:Z71,MATCH(AB69,Z68:Z71,0),1))*(BS67:BS78=INDEX(F68:Z71,MATCH(AD67,Z68:Z71,0),1)),0),6))</f>
        <v>   -   </v>
      </c>
      <c r="AE69" s="183" t="str">
        <f t="array" ref="AE69">IF(AB69=AE67,"   -   ",INDEX(BQ67:BV78,MATCH(1,(BQ67:BQ78=INDEX(F68:Z71,MATCH(AB69,Z68:Z71,0),1))*(BS67:BS78=INDEX(F68:Z71,MATCH(AE67,Z68:Z71,0),1)),0),6))</f>
        <v>  1-0  </v>
      </c>
      <c r="AF69" s="183" t="str">
        <f t="array" ref="AF69">IF(AB69=AF67,"   -   ",INDEX(BQ67:BV78,MATCH(1,(BQ67:BQ78=INDEX(F68:Z71,MATCH(AB69,Z68:Z71,0),1))*(BS67:BS78=INDEX(F68:Z71,MATCH(AF67,Z68:Z71,0),1)),0),6))</f>
        <v>  2-2  </v>
      </c>
      <c r="AG69" s="181" t="str">
        <f t="shared" si="321"/>
        <v>EDM</v>
      </c>
      <c r="AJ69" s="155">
        <f t="array" ref="AJ69">IFERROR(IF($B69="","",INDEX(Entries!$J$2:$K156,MATCH(1,($B69=Entries!$J$2:$J156)*(Entries!$C$2:$C156=$A69),0),2)),"")</f>
        <v>88.287</v>
      </c>
      <c r="AK69" s="106">
        <f>AJ67</f>
        <v>91.379</v>
      </c>
      <c r="AL69" s="106">
        <f>AJ68</f>
        <v>68.53425</v>
      </c>
      <c r="AM69" s="106">
        <f t="shared" si="309"/>
        <v>0.1566666667</v>
      </c>
      <c r="AN69" s="156">
        <f t="shared" ref="AN69:AY69" si="322">IF($AM69="","",IF(RAND()&lt;$AM69,1,0))</f>
        <v>0</v>
      </c>
      <c r="AO69" s="156">
        <f t="shared" si="322"/>
        <v>0</v>
      </c>
      <c r="AP69" s="156">
        <f t="shared" si="322"/>
        <v>0</v>
      </c>
      <c r="AQ69" s="156">
        <f t="shared" si="322"/>
        <v>1</v>
      </c>
      <c r="AR69" s="156">
        <f t="shared" si="322"/>
        <v>0</v>
      </c>
      <c r="AS69" s="156">
        <f t="shared" si="322"/>
        <v>0</v>
      </c>
      <c r="AT69" s="156">
        <f t="shared" si="322"/>
        <v>1</v>
      </c>
      <c r="AU69" s="156">
        <f t="shared" si="322"/>
        <v>0</v>
      </c>
      <c r="AV69" s="156">
        <f t="shared" si="322"/>
        <v>0</v>
      </c>
      <c r="AW69" s="156">
        <f t="shared" si="322"/>
        <v>0</v>
      </c>
      <c r="AX69" s="156">
        <f t="shared" si="322"/>
        <v>0</v>
      </c>
      <c r="AY69" s="156">
        <f t="shared" si="322"/>
        <v>0</v>
      </c>
      <c r="AZ69" s="157">
        <f t="shared" si="311"/>
        <v>2</v>
      </c>
      <c r="BA69" s="106">
        <f>AJ69</f>
        <v>88.287</v>
      </c>
      <c r="BB69" s="106">
        <f>AJ70</f>
        <v>66.21525</v>
      </c>
      <c r="BC69" s="106">
        <f t="shared" si="312"/>
        <v>0.1566666667</v>
      </c>
      <c r="BD69" s="156">
        <f t="shared" ref="BD69:BO69" si="323">IF($BC69="","",IF(RAND()&lt;$BC69,1,0))</f>
        <v>0</v>
      </c>
      <c r="BE69" s="156">
        <f t="shared" si="323"/>
        <v>0</v>
      </c>
      <c r="BF69" s="156">
        <f t="shared" si="323"/>
        <v>0</v>
      </c>
      <c r="BG69" s="156">
        <f t="shared" si="323"/>
        <v>0</v>
      </c>
      <c r="BH69" s="156">
        <f t="shared" si="323"/>
        <v>0</v>
      </c>
      <c r="BI69" s="156">
        <f t="shared" si="323"/>
        <v>0</v>
      </c>
      <c r="BJ69" s="156">
        <f t="shared" si="323"/>
        <v>1</v>
      </c>
      <c r="BK69" s="156">
        <f t="shared" si="323"/>
        <v>0</v>
      </c>
      <c r="BL69" s="156">
        <f t="shared" si="323"/>
        <v>0</v>
      </c>
      <c r="BM69" s="156">
        <f t="shared" si="323"/>
        <v>0</v>
      </c>
      <c r="BN69" s="156">
        <f t="shared" si="323"/>
        <v>0</v>
      </c>
      <c r="BO69" s="156">
        <f t="shared" si="323"/>
        <v>0</v>
      </c>
      <c r="BP69" s="157">
        <f t="shared" si="314"/>
        <v>1</v>
      </c>
      <c r="BQ69" s="105" t="str">
        <f t="shared" ref="BQ69:BR69" si="324">BS68</f>
        <v>Fontvielle Impact</v>
      </c>
      <c r="BR69" s="156" t="str">
        <f t="shared" si="324"/>
        <v>VLD</v>
      </c>
      <c r="BS69" s="105" t="str">
        <f t="shared" ref="BS69:BT69" si="325">BQ67</f>
        <v>Edmonton United</v>
      </c>
      <c r="BT69" s="156" t="str">
        <f t="shared" si="325"/>
        <v>VLD</v>
      </c>
      <c r="BU69" s="156">
        <f t="shared" si="315"/>
        <v>1</v>
      </c>
      <c r="BV69" s="156" t="str">
        <f t="shared" si="316"/>
        <v>  2-1  </v>
      </c>
    </row>
    <row r="70" ht="9.0" customHeight="1">
      <c r="A70" s="172" t="s">
        <v>919</v>
      </c>
      <c r="B70" s="114" t="s">
        <v>1347</v>
      </c>
      <c r="C70" s="179" t="s">
        <v>1348</v>
      </c>
      <c r="D70" s="175" t="str">
        <f t="shared" si="308"/>
        <v>Sonoma Center Panthers    COM 2–2 Yuba United               COM</v>
      </c>
      <c r="E70" s="193" t="str">
        <f t="array" ref="E70">IFERROR(AB70&amp;"  "&amp;INDEX(F67:Z71,MATCH(AB70,Z67:Z71,0),1)&amp;REPT(" ",25-LEN(INDEX(F67:Z71,MATCH(AB70,Z67:Z71,0),1)))&amp;INDEX(F67:Z71,MATCH(AB70,Z67:Z71,0),2)&amp;"   6  "&amp;INDEX(F67:Z71,MATCH(AB70,Z67:Z71,0),3)&amp;"  "&amp;INDEX(F67:Z71,MATCH(AB70,Z67:Z71,0),4)&amp;"  "&amp;INDEX(F67:Z71,MATCH(AB70,Z67:Z71,0),5)&amp;REPT(" ",4-LEN(INDEX(F67:Z71,MATCH(AB70,Z67:Z71,0),6)))&amp;INDEX(F67:Z71,MATCH(AB70,Z67:Z71,0),6)&amp;REPT(" ",4-LEN(INDEX(F67:Z71,MATCH(AB70,Z67:Z71,0),7)))&amp;INDEX(F67:Z71,MATCH(AB70,Z67:Z71,0),7)&amp;REPT(" ",4-LEN(INDEX(F67:Z71,MATCH(AB70,Z67:Z71,0),8)))&amp;INDEX(F67:Z71,MATCH(AB70,Z67:Z71,0),8)&amp;IF(INDEX(F67:Z71,MATCH(AB70,Z67:Z71,0),9)&lt;10,"   ","  ")&amp;INDEX(F67:Z71,MATCH(AB70,Z67:Z71,0),9)&amp;INDEX(F67:AA71,MATCH(AB70,Z67:Z71,0),22)&amp;CONCATENATE(AC70:AF70),"")</f>
        <v>3  Sonoma Center Panthers   COM   6  2  1  3   6   7  -1   7 *   2-1    1-1     -     2-0  </v>
      </c>
      <c r="F70" s="194" t="str">
        <f>IF(COUNTA(A67:C70)&lt;&gt;12,"",TRIM(LEFT(B69,FIND(" (",B69)-1)))</f>
        <v>Sonoma Center Panthers</v>
      </c>
      <c r="G70" s="180" t="str">
        <f t="shared" si="317"/>
        <v>COM</v>
      </c>
      <c r="H70" s="180">
        <f>COUNTIFS(BQ67:BQ78,F70,BU67:BU78,1)+COUNTIFS(BS67:BS78,F70,BU67:BU78,2)</f>
        <v>2</v>
      </c>
      <c r="I70" s="180">
        <f>COUNTIFS(BQ67:BQ78,F70,BU67:BU78,"X")+COUNTIFS(BS67:BS78,F70,BU67:BU78,"X")</f>
        <v>1</v>
      </c>
      <c r="J70" s="180">
        <f>COUNTIFS(BQ67:BQ78,F70,BU67:BU78,2)+COUNTIFS(BS67:BS78,F70,BU67:BU78,1)</f>
        <v>3</v>
      </c>
      <c r="K70" s="180">
        <f>SUMIFS(AZ67:AZ78,BQ67:BQ78,F70)+SUMIFS(BP67:BP78,BS67:BS78,F70)</f>
        <v>6</v>
      </c>
      <c r="L70" s="180">
        <f>SUMIFS(AZ67:AZ78,BS67:BS78,F70)+SUMIFS(BP67:BP78,BQ67:BQ78,F70)</f>
        <v>7</v>
      </c>
      <c r="M70" s="180">
        <f t="shared" si="318"/>
        <v>-1</v>
      </c>
      <c r="N70" s="180">
        <f t="shared" si="319"/>
        <v>7</v>
      </c>
      <c r="O70" s="177">
        <f>RANK(N70,N68:N71)</f>
        <v>3</v>
      </c>
      <c r="P70" s="180">
        <f>SUMPRODUCT((O70=O68:O71)*(VLOOKUP(F70,F74:AI77,MATCH(P67,F73:AI73,0),0)&lt;AE74:AE77))</f>
        <v>0</v>
      </c>
      <c r="Q70" s="177">
        <f>SUMPRODUCT((O68:O71=O70)*(P68:P71=P70)*(VLOOKUP(F70,F73:AH77,MATCH(Q67,F73:AI73,0),0)&lt;AF74:AF77))</f>
        <v>0</v>
      </c>
      <c r="R70" s="177">
        <f>SUMPRODUCT((O68:O71=O70)*(P68:P71=P70)*(Q68:Q71=Q70)*(VLOOKUP(F70,F73:AH77,MATCH(R67,F73:AI73,0),0)&lt;AG74:AG77))</f>
        <v>0</v>
      </c>
      <c r="S70" s="181">
        <f>SUMPRODUCT((O68:O71=O70)*(P68:P71=P70)*(Q68:Q71=Q70)*(R68:R71=R70)*(VLOOKUP(F70,F73:AH77,MATCH(S67,F73:AI73,0),0)&lt;AH74:AH77))</f>
        <v>0</v>
      </c>
      <c r="T70" s="177">
        <f>SUMPRODUCT((O68:O71=O70)*(P68:P71=P70)*(Q68:Q71=Q70)*(R68:R71=R70)*(S68:S71=S70)*(M70&lt;M68:M71))</f>
        <v>0</v>
      </c>
      <c r="U70" s="177">
        <f>SUMPRODUCT((O68:O71=O70)*(P68:P71=P70)*(Q68:Q71=Q70)*(R68:R71=R70)*(S68:S71=S70)*(T68:T71=T70)*(K70&lt;K68:K71))</f>
        <v>0</v>
      </c>
      <c r="V70" s="177">
        <f>SUMPRODUCT((O68:O71=O70)*(P68:P71=P70)*(Q68:Q71=Q70)*(R68:R71=R70)*(S68:S71=S70)*(T68:T71=T70)*(U68:U71=U70)*(VLOOKUP(F70,F73:AI77,MATCH(V67,F73:AJ73,0),0)&lt;AI74:AI77))</f>
        <v>0</v>
      </c>
      <c r="W70" s="177">
        <f>SUMPRODUCT((O68:O71=O70)*(P68:P71=P70)*(Q68:Q71=Q70)*(R68:R71=R70)*(S68:S71=S70)*(T68:T71=T70)*(U68:U71=U70)*(V68:V71=V70)*(H68:H71&gt;H70))</f>
        <v>0</v>
      </c>
      <c r="X70" s="177">
        <f>SUMPRODUCT((O68:O71=O70)*(P68:P71=P70)*(Q68:Q71=Q70)*(R68:R71=R70)*(S68:S71=S70)*(T68:T71=T70)*(U68:U71=U70)*(V68:V71=V70)*(W68:W71&gt;W70)*(VLOOKUP(F70,F73:AJ77,MATCH(V67,F73:AJ73,0),0)&lt;AJ74:AJ77))</f>
        <v>0</v>
      </c>
      <c r="Y70" s="177">
        <f>SUMPRODUCT((O68:O71=O70)*(P68:P71=P70)*(Q68:Q71=Q70)*(R68:R71=R70)*(S68:S71=S70)*(T68:T71=T70)*(U68:U71=U70)*(V68:V71=V70)*(W68:W71&gt;W70)*(X68:X71=X70)*(AJ67:AJ70&gt;AJ69))</f>
        <v>0</v>
      </c>
      <c r="Z70" s="182">
        <f t="shared" si="320"/>
        <v>3</v>
      </c>
      <c r="AA70" s="181" t="str">
        <f>if(countif(O68:O71,O70)&gt;1," * ","   ")</f>
        <v> * </v>
      </c>
      <c r="AB70" s="177">
        <v>3.0</v>
      </c>
      <c r="AC70" s="183" t="str">
        <f t="array" ref="AC70">IF(AB70=AC67,"   -   ",INDEX(BQ67:BV78,MATCH(1,(BQ67:BQ78=INDEX(F68:Z71,MATCH(AB70,Z68:Z71,0),1))*(BS67:BS78=INDEX(F68:Z71,MATCH(AC67,Z68:Z71,0),1)),0),6))</f>
        <v>  2-1  </v>
      </c>
      <c r="AD70" s="183" t="str">
        <f t="array" ref="AD70">IF(AB70=AD67,"   -   ",INDEX(BQ67:BV78,MATCH(1,(BQ67:BQ78=INDEX(F68:Z71,MATCH(AB70,Z68:Z71,0),1))*(BS67:BS78=INDEX(F68:Z71,MATCH(AD67,Z68:Z71,0),1)),0),6))</f>
        <v>  1-1  </v>
      </c>
      <c r="AE70" s="183" t="str">
        <f t="array" ref="AE70">IF(AB70=AE67,"   -   ",INDEX(BQ67:BV78,MATCH(1,(BQ67:BQ78=INDEX(F68:Z71,MATCH(AB70,Z68:Z71,0),1))*(BS67:BS78=INDEX(F68:Z71,MATCH(AE67,Z68:Z71,0),1)),0),6))</f>
        <v>   -   </v>
      </c>
      <c r="AF70" s="183" t="str">
        <f t="array" ref="AF70">IF(AB70=AF67,"   -   ",INDEX(BQ67:BV78,MATCH(1,(BQ67:BQ78=INDEX(F68:Z71,MATCH(AB70,Z68:Z71,0),1))*(BS67:BS78=INDEX(F68:Z71,MATCH(AF67,Z68:Z71,0),1)),0),6))</f>
        <v>  2-0  </v>
      </c>
      <c r="AG70" s="181" t="str">
        <f t="shared" si="321"/>
        <v>SCP</v>
      </c>
      <c r="AJ70" s="155">
        <f t="array" ref="AJ70">IFERROR(IF($B70="","",INDEX(Entries!$J$2:$K156,MATCH(1,($B70=Entries!$J$2:$J156)*(Entries!$C$2:$C156=$A70),0),2)),"")</f>
        <v>66.21525</v>
      </c>
      <c r="AK70" s="106">
        <f>AL69</f>
        <v>68.53425</v>
      </c>
      <c r="AL70" s="106">
        <f>AK69</f>
        <v>91.379</v>
      </c>
      <c r="AM70" s="106">
        <f t="shared" si="309"/>
        <v>0.11</v>
      </c>
      <c r="AN70" s="156">
        <f t="shared" ref="AN70:AY70" si="326">IF($AM70="","",IF(RAND()&lt;$AM70,1,0))</f>
        <v>0</v>
      </c>
      <c r="AO70" s="156">
        <f t="shared" si="326"/>
        <v>0</v>
      </c>
      <c r="AP70" s="156">
        <f t="shared" si="326"/>
        <v>1</v>
      </c>
      <c r="AQ70" s="156">
        <f t="shared" si="326"/>
        <v>0</v>
      </c>
      <c r="AR70" s="156">
        <f t="shared" si="326"/>
        <v>0</v>
      </c>
      <c r="AS70" s="156">
        <f t="shared" si="326"/>
        <v>0</v>
      </c>
      <c r="AT70" s="156">
        <f t="shared" si="326"/>
        <v>0</v>
      </c>
      <c r="AU70" s="156">
        <f t="shared" si="326"/>
        <v>0</v>
      </c>
      <c r="AV70" s="156">
        <f t="shared" si="326"/>
        <v>0</v>
      </c>
      <c r="AW70" s="156">
        <f t="shared" si="326"/>
        <v>0</v>
      </c>
      <c r="AX70" s="156">
        <f t="shared" si="326"/>
        <v>0</v>
      </c>
      <c r="AY70" s="156">
        <f t="shared" si="326"/>
        <v>1</v>
      </c>
      <c r="AZ70" s="157">
        <f t="shared" si="311"/>
        <v>2</v>
      </c>
      <c r="BA70" s="106">
        <f>BB69</f>
        <v>66.21525</v>
      </c>
      <c r="BB70" s="106">
        <f>BA69</f>
        <v>88.287</v>
      </c>
      <c r="BC70" s="106">
        <f t="shared" si="312"/>
        <v>0.11</v>
      </c>
      <c r="BD70" s="156">
        <f t="shared" ref="BD70:BO70" si="327">IF($BC70="","",IF(RAND()&lt;$BC70,1,0))</f>
        <v>0</v>
      </c>
      <c r="BE70" s="156">
        <f t="shared" si="327"/>
        <v>0</v>
      </c>
      <c r="BF70" s="156">
        <f t="shared" si="327"/>
        <v>0</v>
      </c>
      <c r="BG70" s="156">
        <f t="shared" si="327"/>
        <v>0</v>
      </c>
      <c r="BH70" s="156">
        <f t="shared" si="327"/>
        <v>0</v>
      </c>
      <c r="BI70" s="156">
        <f t="shared" si="327"/>
        <v>0</v>
      </c>
      <c r="BJ70" s="156">
        <f t="shared" si="327"/>
        <v>0</v>
      </c>
      <c r="BK70" s="156">
        <f t="shared" si="327"/>
        <v>0</v>
      </c>
      <c r="BL70" s="156">
        <f t="shared" si="327"/>
        <v>0</v>
      </c>
      <c r="BM70" s="156">
        <f t="shared" si="327"/>
        <v>0</v>
      </c>
      <c r="BN70" s="156">
        <f t="shared" si="327"/>
        <v>0</v>
      </c>
      <c r="BO70" s="156">
        <f t="shared" si="327"/>
        <v>0</v>
      </c>
      <c r="BP70" s="157">
        <f t="shared" si="314"/>
        <v>0</v>
      </c>
      <c r="BQ70" s="105" t="str">
        <f t="shared" ref="BQ70:BR70" si="328">BS67</f>
        <v>Sonoma Center Panthers</v>
      </c>
      <c r="BR70" s="156" t="str">
        <f t="shared" si="328"/>
        <v>COM</v>
      </c>
      <c r="BS70" s="105" t="str">
        <f t="shared" ref="BS70:BT70" si="329">BQ68</f>
        <v>Yuba United</v>
      </c>
      <c r="BT70" s="156" t="str">
        <f t="shared" si="329"/>
        <v>COM</v>
      </c>
      <c r="BU70" s="156">
        <f t="shared" si="315"/>
        <v>1</v>
      </c>
      <c r="BV70" s="156" t="str">
        <f t="shared" si="316"/>
        <v>  2-0  </v>
      </c>
    </row>
    <row r="71" ht="9.0" customHeight="1">
      <c r="A71" s="105"/>
      <c r="B71" s="105"/>
      <c r="C71" s="105"/>
      <c r="D71" s="175" t="str">
        <f t="shared" si="308"/>
        <v>Sonoma Center Panthers    COM 2–2 Fontvielle Impact         VLD</v>
      </c>
      <c r="E71" s="193" t="str">
        <f t="array" ref="E71">IFERROR(AB71&amp;"  "&amp;INDEX(F67:Z71,MATCH(AB71,Z67:Z71,0),1)&amp;REPT(" ",25-LEN(INDEX(F67:Z71,MATCH(AB71,Z67:Z71,0),1)))&amp;INDEX(F67:Z71,MATCH(AB71,Z67:Z71,0),2)&amp;"   6  "&amp;INDEX(F67:Z71,MATCH(AB71,Z67:Z71,0),3)&amp;"  "&amp;INDEX(F67:Z71,MATCH(AB71,Z67:Z71,0),4)&amp;"  "&amp;INDEX(F67:Z71,MATCH(AB71,Z67:Z71,0),5)&amp;REPT(" ",4-LEN(INDEX(F67:Z71,MATCH(AB71,Z67:Z71,0),6)))&amp;INDEX(F67:Z71,MATCH(AB71,Z67:Z71,0),6)&amp;REPT(" ",4-LEN(INDEX(F67:Z71,MATCH(AB71,Z67:Z71,0),7)))&amp;INDEX(F67:Z71,MATCH(AB71,Z67:Z71,0),7)&amp;REPT(" ",4-LEN(INDEX(F67:Z71,MATCH(AB71,Z67:Z71,0),8)))&amp;INDEX(F67:Z71,MATCH(AB71,Z67:Z71,0),8)&amp;IF(INDEX(F67:Z71,MATCH(AB71,Z67:Z71,0),9)&lt;10,"   ","  ")&amp;INDEX(F67:Z71,MATCH(AB71,Z67:Z71,0),9)&amp;INDEX(F67:AA71,MATCH(AB71,Z67:Z71,0),22)&amp;CONCATENATE(AC71:AF71),"")</f>
        <v>4  Yuba United              COM   6  2  1  3   7  10  -3   7 *   3-2    1-3    1-0     -   </v>
      </c>
      <c r="F71" s="194" t="str">
        <f>IF(COUNTA(A67:C70)&lt;&gt;12,"",TRIM(LEFT(B70,FIND(" (",B70)-1)))</f>
        <v>Yuba United</v>
      </c>
      <c r="G71" s="180" t="str">
        <f t="shared" si="317"/>
        <v>COM</v>
      </c>
      <c r="H71" s="180">
        <f>COUNTIFS(BQ67:BQ78,F71,BU67:BU78,1)+COUNTIFS(BS67:BS78,F71,BU67:BU78,2)</f>
        <v>2</v>
      </c>
      <c r="I71" s="180">
        <f>COUNTIFS(BQ67:BQ78,F71,BU67:BU78,"X")+COUNTIFS(BS67:BS78,F71,BU67:BU78,"X")</f>
        <v>1</v>
      </c>
      <c r="J71" s="180">
        <f>COUNTIFS(BQ67:BQ78,F71,BU67:BU78,2)+COUNTIFS(BS67:BS78,F71,BU67:BU78,1)</f>
        <v>3</v>
      </c>
      <c r="K71" s="180">
        <f>SUMIFS(AZ67:AZ78,BQ67:BQ78,F71)+SUMIFS(BP67:BP78,BS67:BS78,F71)</f>
        <v>7</v>
      </c>
      <c r="L71" s="180">
        <f>SUMIFS(AZ67:AZ78,BS67:BS78,F71)+SUMIFS(BP67:BP78,BQ67:BQ78,F71)</f>
        <v>10</v>
      </c>
      <c r="M71" s="180">
        <f t="shared" si="318"/>
        <v>-3</v>
      </c>
      <c r="N71" s="180">
        <f t="shared" si="319"/>
        <v>7</v>
      </c>
      <c r="O71" s="177">
        <f>RANK(N71,N68:N71)</f>
        <v>3</v>
      </c>
      <c r="P71" s="180">
        <f>SUMPRODUCT((O71=O68:O71)*(VLOOKUP(F71,F74:AI77,MATCH(P67,F73:AI73,0),0)&lt;AE74:AE77))</f>
        <v>0</v>
      </c>
      <c r="Q71" s="177">
        <f>SUMPRODUCT((O68:O71=O71)*(P68:P71=P71)*(VLOOKUP(F71,F73:AH77,MATCH(Q67,F73:AI73,0),0)&lt;AF74:AF77))</f>
        <v>1</v>
      </c>
      <c r="R71" s="177">
        <f>SUMPRODUCT((O68:O71=O71)*(P68:P71=P71)*(Q68:Q71=Q71)*(VLOOKUP(F71,F73:AH77,MATCH(R67,F73:AI73,0),0)&lt;AG74:AG77))</f>
        <v>0</v>
      </c>
      <c r="S71" s="181">
        <f>SUMPRODUCT((O68:O71=O71)*(P68:P71=P71)*(Q68:Q71=Q71)*(R68:R71=R71)*(VLOOKUP(F71,F73:AH77,MATCH(S67,F73:AI73,0),0)&lt;AH74:AH77))</f>
        <v>0</v>
      </c>
      <c r="T71" s="177">
        <f>SUMPRODUCT((O68:O71=O71)*(P68:P71=P71)*(Q68:Q71=Q71)*(R68:R71=R71)*(S68:S71=S71)*(M71&lt;M68:M71))</f>
        <v>0</v>
      </c>
      <c r="U71" s="177">
        <f>SUMPRODUCT((O68:O71=O71)*(P68:P71=P71)*(Q68:Q71=Q71)*(R68:R71=R71)*(S68:S71=S71)*(T68:T71=T71)*(K71&lt;K68:K71))</f>
        <v>0</v>
      </c>
      <c r="V71" s="177">
        <f>SUMPRODUCT((O68:O71=O71)*(P68:P71=P71)*(Q68:Q71=Q71)*(R68:R71=R71)*(S68:S71=S71)*(T68:T71=T71)*(U68:U71=U71)*(VLOOKUP(F71,F73:AI77,MATCH(V67,F73:AJ73,0),0)&lt;AI74:AI77))</f>
        <v>0</v>
      </c>
      <c r="W71" s="177">
        <f>SUMPRODUCT((O68:O71=O71)*(P68:P71=P71)*(Q68:Q71=Q71)*(R68:R71=R71)*(S68:S71=S71)*(T68:T71=T71)*(U68:U71=U71)*(V68:V71=V71)*(H68:H71&gt;H71))</f>
        <v>0</v>
      </c>
      <c r="X71" s="177">
        <f>SUMPRODUCT((O68:O71=O71)*(P68:P71=P71)*(Q68:Q71=Q71)*(R68:R71=R71)*(S68:S71=S71)*(T68:T71=T71)*(U68:U71=U71)*(V68:V71=V71)*(W68:W71&gt;W71)*(VLOOKUP(F71,F73:AJ77,MATCH(V67,F73:AJ73,0),0)&lt;AJ74:AJ77))</f>
        <v>0</v>
      </c>
      <c r="Y71" s="177">
        <f>SUMPRODUCT((O68:O71=O71)*(P68:P71=P71)*(Q68:Q71=Q71)*(R68:R71=R71)*(S68:S71=S71)*(T68:T71=T71)*(U68:U71=U71)*(V68:V71=V71)*(W68:W71&gt;W71)*(X68:X71=X71)*(AJ67:AJ70&gt;AJ70))</f>
        <v>0</v>
      </c>
      <c r="Z71" s="182">
        <f t="shared" si="320"/>
        <v>4</v>
      </c>
      <c r="AA71" s="181" t="str">
        <f>if(countif(O68:O71,O71)&gt;1," * ","   ")</f>
        <v> * </v>
      </c>
      <c r="AB71" s="177">
        <v>4.0</v>
      </c>
      <c r="AC71" s="183" t="str">
        <f t="array" ref="AC71">IF(AB71=AC67,"   -   ",INDEX(BQ67:BV78,MATCH(1,(BQ67:BQ78=INDEX(F68:Z71,MATCH(AB71,Z68:Z71,0),1))*(BS67:BS78=INDEX(F68:Z71,MATCH(AC67,Z68:Z71,0),1)),0),6))</f>
        <v>  3-2  </v>
      </c>
      <c r="AD71" s="183" t="str">
        <f t="array" ref="AD71">IF(AB71=AD67,"   -   ",INDEX(BQ67:BV78,MATCH(1,(BQ67:BQ78=INDEX(F68:Z71,MATCH(AB71,Z68:Z71,0),1))*(BS67:BS78=INDEX(F68:Z71,MATCH(AD67,Z68:Z71,0),1)),0),6))</f>
        <v>  1-3  </v>
      </c>
      <c r="AE71" s="183" t="str">
        <f t="array" ref="AE71">IF(AB71=AE67,"   -   ",INDEX(BQ67:BV78,MATCH(1,(BQ67:BQ78=INDEX(F68:Z71,MATCH(AB71,Z68:Z71,0),1))*(BS67:BS78=INDEX(F68:Z71,MATCH(AE67,Z68:Z71,0),1)),0),6))</f>
        <v>  1-0  </v>
      </c>
      <c r="AF71" s="183" t="str">
        <f t="array" ref="AF71">IF(AB71=AF67,"   -   ",INDEX(BQ67:BV78,MATCH(1,(BQ67:BQ78=INDEX(F68:Z71,MATCH(AB71,Z68:Z71,0),1))*(BS67:BS78=INDEX(F68:Z71,MATCH(AF67,Z68:Z71,0),1)),0),6))</f>
        <v>   -   </v>
      </c>
      <c r="AG71" s="181" t="str">
        <f t="shared" si="321"/>
        <v>YUB</v>
      </c>
      <c r="AJ71" s="155"/>
      <c r="AK71" s="106">
        <f>AJ69</f>
        <v>88.287</v>
      </c>
      <c r="AL71" s="106">
        <f>AJ67</f>
        <v>91.379</v>
      </c>
      <c r="AM71" s="106">
        <f t="shared" si="309"/>
        <v>0.1301752044</v>
      </c>
      <c r="AN71" s="156">
        <f t="shared" ref="AN71:AY71" si="330">IF($AM71="","",IF(RAND()&lt;$AM71,1,0))</f>
        <v>1</v>
      </c>
      <c r="AO71" s="156">
        <f t="shared" si="330"/>
        <v>1</v>
      </c>
      <c r="AP71" s="156">
        <f t="shared" si="330"/>
        <v>0</v>
      </c>
      <c r="AQ71" s="156">
        <f t="shared" si="330"/>
        <v>0</v>
      </c>
      <c r="AR71" s="156">
        <f t="shared" si="330"/>
        <v>0</v>
      </c>
      <c r="AS71" s="156">
        <f t="shared" si="330"/>
        <v>0</v>
      </c>
      <c r="AT71" s="156">
        <f t="shared" si="330"/>
        <v>0</v>
      </c>
      <c r="AU71" s="156">
        <f t="shared" si="330"/>
        <v>0</v>
      </c>
      <c r="AV71" s="156">
        <f t="shared" si="330"/>
        <v>0</v>
      </c>
      <c r="AW71" s="156">
        <f t="shared" si="330"/>
        <v>0</v>
      </c>
      <c r="AX71" s="156">
        <f t="shared" si="330"/>
        <v>0</v>
      </c>
      <c r="AY71" s="156">
        <f t="shared" si="330"/>
        <v>0</v>
      </c>
      <c r="AZ71" s="157">
        <f t="shared" si="311"/>
        <v>2</v>
      </c>
      <c r="BA71" s="106">
        <f>AJ68</f>
        <v>68.53425</v>
      </c>
      <c r="BB71" s="106">
        <f>AJ70</f>
        <v>66.21525</v>
      </c>
      <c r="BC71" s="106">
        <f t="shared" si="312"/>
        <v>0.1364914623</v>
      </c>
      <c r="BD71" s="156">
        <f t="shared" ref="BD71:BO71" si="331">IF($BC71="","",IF(RAND()&lt;$BC71,1,0))</f>
        <v>0</v>
      </c>
      <c r="BE71" s="156">
        <f t="shared" si="331"/>
        <v>0</v>
      </c>
      <c r="BF71" s="156">
        <f t="shared" si="331"/>
        <v>0</v>
      </c>
      <c r="BG71" s="156">
        <f t="shared" si="331"/>
        <v>0</v>
      </c>
      <c r="BH71" s="156">
        <f t="shared" si="331"/>
        <v>0</v>
      </c>
      <c r="BI71" s="156">
        <f t="shared" si="331"/>
        <v>0</v>
      </c>
      <c r="BJ71" s="156">
        <f t="shared" si="331"/>
        <v>0</v>
      </c>
      <c r="BK71" s="156">
        <f t="shared" si="331"/>
        <v>1</v>
      </c>
      <c r="BL71" s="156">
        <f t="shared" si="331"/>
        <v>0</v>
      </c>
      <c r="BM71" s="156">
        <f t="shared" si="331"/>
        <v>0</v>
      </c>
      <c r="BN71" s="156">
        <f t="shared" si="331"/>
        <v>0</v>
      </c>
      <c r="BO71" s="156">
        <f t="shared" si="331"/>
        <v>0</v>
      </c>
      <c r="BP71" s="157">
        <f t="shared" si="314"/>
        <v>1</v>
      </c>
      <c r="BQ71" s="105" t="str">
        <f t="shared" ref="BQ71:BR71" si="332">BS67</f>
        <v>Sonoma Center Panthers</v>
      </c>
      <c r="BR71" s="156" t="str">
        <f t="shared" si="332"/>
        <v>COM</v>
      </c>
      <c r="BS71" s="105" t="str">
        <f t="shared" ref="BS71:BT71" si="333">BS68</f>
        <v>Fontvielle Impact</v>
      </c>
      <c r="BT71" s="156" t="str">
        <f t="shared" si="333"/>
        <v>VLD</v>
      </c>
      <c r="BU71" s="156">
        <f t="shared" si="315"/>
        <v>1</v>
      </c>
      <c r="BV71" s="156" t="str">
        <f t="shared" si="316"/>
        <v>  2-1  </v>
      </c>
    </row>
    <row r="72" ht="9.0" customHeight="1">
      <c r="A72" s="105"/>
      <c r="B72" s="105"/>
      <c r="C72" s="105"/>
      <c r="D72" s="175" t="str">
        <f t="shared" si="308"/>
        <v>Edmonton United           VLD 2–3 Yuba United               COM</v>
      </c>
      <c r="E72" s="184" t="str">
        <f>IFERROR(__xludf.DUMMYFUNCTION("IFERROR(IF(COUNTUNIQUE(O68:O71)=4,"""",""Tie broken by ""&amp;VLOOKUP(INDEX(P67:Y78,1,MATCH(1,P78:Y78,0)),Index!$E$2:$F$13,2,0)),"""")"),"Tie broken by head to head goal difference")</f>
        <v>Tie broken by head to head goal difference</v>
      </c>
      <c r="F72" s="185" t="s">
        <v>1349</v>
      </c>
      <c r="G72" s="185" t="s">
        <v>1350</v>
      </c>
      <c r="H72" s="186"/>
      <c r="I72" s="186"/>
      <c r="J72" s="186"/>
      <c r="K72" s="185" t="s">
        <v>1340</v>
      </c>
      <c r="L72" s="185"/>
      <c r="M72" s="186"/>
      <c r="N72" s="186"/>
      <c r="O72" s="185" t="s">
        <v>81</v>
      </c>
      <c r="P72" s="185"/>
      <c r="Q72" s="186"/>
      <c r="R72" s="186"/>
      <c r="S72" s="185" t="s">
        <v>84</v>
      </c>
      <c r="T72" s="186"/>
      <c r="U72" s="186"/>
      <c r="V72" s="186"/>
      <c r="W72" s="185" t="s">
        <v>87</v>
      </c>
      <c r="X72" s="186"/>
      <c r="Y72" s="186"/>
      <c r="Z72" s="186"/>
      <c r="AA72" s="185" t="s">
        <v>1351</v>
      </c>
      <c r="AB72" s="185"/>
      <c r="AC72" s="185"/>
      <c r="AD72" s="185"/>
      <c r="AE72" s="185" t="s">
        <v>1352</v>
      </c>
      <c r="AF72" s="186"/>
      <c r="AG72" s="186"/>
      <c r="AH72" s="186"/>
      <c r="AI72" s="186"/>
      <c r="AJ72" s="186"/>
      <c r="AK72" s="106">
        <f>AL71</f>
        <v>91.379</v>
      </c>
      <c r="AL72" s="106">
        <f>AK71</f>
        <v>88.287</v>
      </c>
      <c r="AM72" s="106">
        <f t="shared" si="309"/>
        <v>0.1364914623</v>
      </c>
      <c r="AN72" s="156">
        <f t="shared" ref="AN72:AY72" si="334">IF($AM72="","",IF(RAND()&lt;$AM72,1,0))</f>
        <v>0</v>
      </c>
      <c r="AO72" s="156">
        <f t="shared" si="334"/>
        <v>0</v>
      </c>
      <c r="AP72" s="156">
        <f t="shared" si="334"/>
        <v>0</v>
      </c>
      <c r="AQ72" s="156">
        <f t="shared" si="334"/>
        <v>0</v>
      </c>
      <c r="AR72" s="156">
        <f t="shared" si="334"/>
        <v>1</v>
      </c>
      <c r="AS72" s="156">
        <f t="shared" si="334"/>
        <v>0</v>
      </c>
      <c r="AT72" s="156">
        <f t="shared" si="334"/>
        <v>0</v>
      </c>
      <c r="AU72" s="156">
        <f t="shared" si="334"/>
        <v>0</v>
      </c>
      <c r="AV72" s="156">
        <f t="shared" si="334"/>
        <v>1</v>
      </c>
      <c r="AW72" s="156">
        <f t="shared" si="334"/>
        <v>0</v>
      </c>
      <c r="AX72" s="156">
        <f t="shared" si="334"/>
        <v>0</v>
      </c>
      <c r="AY72" s="156">
        <f t="shared" si="334"/>
        <v>0</v>
      </c>
      <c r="AZ72" s="157">
        <f t="shared" si="311"/>
        <v>2</v>
      </c>
      <c r="BA72" s="106">
        <f>BB71</f>
        <v>66.21525</v>
      </c>
      <c r="BB72" s="106">
        <f>BA71</f>
        <v>68.53425</v>
      </c>
      <c r="BC72" s="106">
        <f t="shared" si="312"/>
        <v>0.1301752044</v>
      </c>
      <c r="BD72" s="156">
        <f t="shared" ref="BD72:BO72" si="335">IF($BC72="","",IF(RAND()&lt;$BC72,1,0))</f>
        <v>1</v>
      </c>
      <c r="BE72" s="156">
        <f t="shared" si="335"/>
        <v>0</v>
      </c>
      <c r="BF72" s="156">
        <f t="shared" si="335"/>
        <v>0</v>
      </c>
      <c r="BG72" s="156">
        <f t="shared" si="335"/>
        <v>0</v>
      </c>
      <c r="BH72" s="156">
        <f t="shared" si="335"/>
        <v>1</v>
      </c>
      <c r="BI72" s="156">
        <f t="shared" si="335"/>
        <v>0</v>
      </c>
      <c r="BJ72" s="156">
        <f t="shared" si="335"/>
        <v>0</v>
      </c>
      <c r="BK72" s="156">
        <f t="shared" si="335"/>
        <v>0</v>
      </c>
      <c r="BL72" s="156">
        <f t="shared" si="335"/>
        <v>0</v>
      </c>
      <c r="BM72" s="156">
        <f t="shared" si="335"/>
        <v>0</v>
      </c>
      <c r="BN72" s="156">
        <f t="shared" si="335"/>
        <v>0</v>
      </c>
      <c r="BO72" s="156">
        <f t="shared" si="335"/>
        <v>0</v>
      </c>
      <c r="BP72" s="157">
        <f t="shared" si="314"/>
        <v>2</v>
      </c>
      <c r="BQ72" s="105" t="str">
        <f t="shared" ref="BQ72:BR72" si="336">BQ67</f>
        <v>Edmonton United</v>
      </c>
      <c r="BR72" s="156" t="str">
        <f t="shared" si="336"/>
        <v>VLD</v>
      </c>
      <c r="BS72" s="105" t="str">
        <f t="shared" ref="BS72:BT72" si="337">BQ68</f>
        <v>Yuba United</v>
      </c>
      <c r="BT72" s="156" t="str">
        <f t="shared" si="337"/>
        <v>COM</v>
      </c>
      <c r="BU72" s="156" t="str">
        <f t="shared" si="315"/>
        <v>X</v>
      </c>
      <c r="BV72" s="156" t="str">
        <f t="shared" si="316"/>
        <v>  2-2  </v>
      </c>
    </row>
    <row r="73" ht="9.0" customHeight="1">
      <c r="A73" s="105"/>
      <c r="B73" s="105"/>
      <c r="C73" s="105"/>
      <c r="D73" s="175" t="str">
        <f t="shared" si="308"/>
        <v>Fontvielle Impact         VLD 3–1 Sonoma Center Panthers    COM</v>
      </c>
      <c r="E73" s="187"/>
      <c r="G73" s="188" t="str">
        <f t="array" ref="G73:J73">TRANSPOSE(F74:F77)</f>
        <v>Fontvielle Impact</v>
      </c>
      <c r="H73" s="188" t="s">
        <v>286</v>
      </c>
      <c r="I73" s="188" t="s">
        <v>130</v>
      </c>
      <c r="J73" s="188" t="s">
        <v>137</v>
      </c>
      <c r="K73" s="180" t="str">
        <f t="array" ref="K73:N73">TRANSPOSE(F74:F77)</f>
        <v>Fontvielle Impact</v>
      </c>
      <c r="L73" s="180" t="s">
        <v>286</v>
      </c>
      <c r="M73" s="180" t="s">
        <v>130</v>
      </c>
      <c r="N73" s="180" t="s">
        <v>137</v>
      </c>
      <c r="O73" s="180" t="str">
        <f t="array" ref="O73:R73">TRANSPOSE(F74:F77)</f>
        <v>Fontvielle Impact</v>
      </c>
      <c r="P73" s="180" t="s">
        <v>286</v>
      </c>
      <c r="Q73" s="180" t="s">
        <v>130</v>
      </c>
      <c r="R73" s="180" t="s">
        <v>137</v>
      </c>
      <c r="S73" s="188" t="str">
        <f t="array" ref="S73:V73">TRANSPOSE(F74:F77)</f>
        <v>Fontvielle Impact</v>
      </c>
      <c r="T73" s="188" t="s">
        <v>286</v>
      </c>
      <c r="U73" s="188" t="s">
        <v>130</v>
      </c>
      <c r="V73" s="188" t="s">
        <v>137</v>
      </c>
      <c r="W73" s="188" t="str">
        <f t="array" ref="W73:Z73">TRANSPOSE(F74:F77)</f>
        <v>Fontvielle Impact</v>
      </c>
      <c r="X73" s="188" t="s">
        <v>286</v>
      </c>
      <c r="Y73" s="188" t="s">
        <v>130</v>
      </c>
      <c r="Z73" s="188" t="s">
        <v>137</v>
      </c>
      <c r="AA73" s="83" t="str">
        <f t="array" ref="AA73:AD73">TRANSPOSE(F74:F77)</f>
        <v>Fontvielle Impact</v>
      </c>
      <c r="AB73" s="83" t="s">
        <v>286</v>
      </c>
      <c r="AC73" s="83" t="s">
        <v>130</v>
      </c>
      <c r="AD73" s="83" t="s">
        <v>137</v>
      </c>
      <c r="AE73" s="83" t="s">
        <v>69</v>
      </c>
      <c r="AF73" s="83" t="s">
        <v>72</v>
      </c>
      <c r="AG73" s="83" t="s">
        <v>75</v>
      </c>
      <c r="AH73" s="83" t="s">
        <v>78</v>
      </c>
      <c r="AI73" s="83" t="s">
        <v>87</v>
      </c>
      <c r="AJ73" s="83" t="s">
        <v>1353</v>
      </c>
      <c r="AK73" s="106">
        <f>AJ67</f>
        <v>91.379</v>
      </c>
      <c r="AL73" s="106">
        <f>AJ69</f>
        <v>88.287</v>
      </c>
      <c r="AM73" s="106">
        <f t="shared" si="309"/>
        <v>0.1364914623</v>
      </c>
      <c r="AN73" s="156">
        <f t="shared" ref="AN73:AY73" si="338">IF($AM73="","",IF(RAND()&lt;$AM73,1,0))</f>
        <v>0</v>
      </c>
      <c r="AO73" s="156">
        <f t="shared" si="338"/>
        <v>0</v>
      </c>
      <c r="AP73" s="156">
        <f t="shared" si="338"/>
        <v>0</v>
      </c>
      <c r="AQ73" s="156">
        <f t="shared" si="338"/>
        <v>0</v>
      </c>
      <c r="AR73" s="156">
        <f t="shared" si="338"/>
        <v>0</v>
      </c>
      <c r="AS73" s="156">
        <f t="shared" si="338"/>
        <v>0</v>
      </c>
      <c r="AT73" s="156">
        <f t="shared" si="338"/>
        <v>0</v>
      </c>
      <c r="AU73" s="156">
        <f t="shared" si="338"/>
        <v>1</v>
      </c>
      <c r="AV73" s="156">
        <f t="shared" si="338"/>
        <v>0</v>
      </c>
      <c r="AW73" s="156">
        <f t="shared" si="338"/>
        <v>0</v>
      </c>
      <c r="AX73" s="156">
        <f t="shared" si="338"/>
        <v>1</v>
      </c>
      <c r="AY73" s="156">
        <f t="shared" si="338"/>
        <v>1</v>
      </c>
      <c r="AZ73" s="157">
        <f t="shared" si="311"/>
        <v>3</v>
      </c>
      <c r="BA73" s="106">
        <f>AJ70</f>
        <v>66.21525</v>
      </c>
      <c r="BB73" s="106">
        <f>AJ68</f>
        <v>68.53425</v>
      </c>
      <c r="BC73" s="106">
        <f t="shared" si="312"/>
        <v>0.1301752044</v>
      </c>
      <c r="BD73" s="156">
        <f t="shared" ref="BD73:BO73" si="339">IF($BC73="","",IF(RAND()&lt;$BC73,1,0))</f>
        <v>0</v>
      </c>
      <c r="BE73" s="156">
        <f t="shared" si="339"/>
        <v>0</v>
      </c>
      <c r="BF73" s="156">
        <f t="shared" si="339"/>
        <v>0</v>
      </c>
      <c r="BG73" s="156">
        <f t="shared" si="339"/>
        <v>0</v>
      </c>
      <c r="BH73" s="156">
        <f t="shared" si="339"/>
        <v>0</v>
      </c>
      <c r="BI73" s="156">
        <f t="shared" si="339"/>
        <v>0</v>
      </c>
      <c r="BJ73" s="156">
        <f t="shared" si="339"/>
        <v>0</v>
      </c>
      <c r="BK73" s="156">
        <f t="shared" si="339"/>
        <v>0</v>
      </c>
      <c r="BL73" s="156">
        <f t="shared" si="339"/>
        <v>0</v>
      </c>
      <c r="BM73" s="156">
        <f t="shared" si="339"/>
        <v>0</v>
      </c>
      <c r="BN73" s="156">
        <f t="shared" si="339"/>
        <v>0</v>
      </c>
      <c r="BO73" s="156">
        <f t="shared" si="339"/>
        <v>1</v>
      </c>
      <c r="BP73" s="157">
        <f t="shared" si="314"/>
        <v>1</v>
      </c>
      <c r="BQ73" s="105" t="str">
        <f t="shared" ref="BQ73:BR73" si="340">BS68</f>
        <v>Fontvielle Impact</v>
      </c>
      <c r="BR73" s="156" t="str">
        <f t="shared" si="340"/>
        <v>VLD</v>
      </c>
      <c r="BS73" s="105" t="str">
        <f t="shared" ref="BS73:BT73" si="341">BS67</f>
        <v>Sonoma Center Panthers</v>
      </c>
      <c r="BT73" s="156" t="str">
        <f t="shared" si="341"/>
        <v>COM</v>
      </c>
      <c r="BU73" s="156">
        <f t="shared" si="315"/>
        <v>1</v>
      </c>
      <c r="BV73" s="156" t="str">
        <f t="shared" si="316"/>
        <v>  3-1  </v>
      </c>
    </row>
    <row r="74" ht="9.0" customHeight="1">
      <c r="A74" s="105"/>
      <c r="B74" s="105"/>
      <c r="C74" s="105"/>
      <c r="D74" s="175" t="str">
        <f t="shared" si="308"/>
        <v>Yuba United               COM 1–1 Edmonton United           VLD</v>
      </c>
      <c r="E74" s="176"/>
      <c r="F74" s="155" t="str">
        <f t="shared" ref="F74:F77" si="346">F68</f>
        <v>Fontvielle Impact</v>
      </c>
      <c r="G74" s="181">
        <f>IF(F74=G73,0,IF(VLOOKUP(F74,F68:N71,9,0)=VLOOKUP(G73,F68:N71,9,0),1,0))</f>
        <v>0</v>
      </c>
      <c r="H74" s="181">
        <f>IF(F74=H73,0,IF(VLOOKUP(F74,F68:N71,9,0)=VLOOKUP(H73,F68:N71,9,0),1,0))</f>
        <v>0</v>
      </c>
      <c r="I74" s="181">
        <f>IF(F74=I73,0,IF(VLOOKUP(F74,F68:N71,9,0)=VLOOKUP(I73,F68:N71,9,0),1,0))</f>
        <v>0</v>
      </c>
      <c r="J74" s="181">
        <f>IF(F74=J73,0,IF(VLOOKUP(F74,F68:N71,9,0)=VLOOKUP(J73,F68:N71,9,0),1,0))</f>
        <v>0</v>
      </c>
      <c r="K74" s="177">
        <f t="array" ref="K74">IF(F74=K73,"",IF(INDEX(BQ67:BU78,MATCH(1,(F74=BQ67:BQ78)*(BS67:BS78=K73),0),5)=1,3,IF(INDEX(BQ67:BU78,MATCH(1,(F74=BQ67:BQ78)*(BS67:BS78=K73),0),5)="X",1,0)))*G74</f>
        <v>0</v>
      </c>
      <c r="L74" s="177">
        <f t="array" ref="L74">IF(F74=L73,"",IF(INDEX(BQ67:BU78,MATCH(1,(F74=BQ67:BQ78)*(BS67:BS78=L73),0),5)=1,3,IF(INDEX(BQ67:BU78,MATCH(1,(F74=BQ67:BQ78)*(BS67:BS78=L73),0),5)="X",1,0)))*H74</f>
        <v>0</v>
      </c>
      <c r="M74" s="177">
        <f t="array" ref="M74">IF(F74=M73,"",IF(INDEX(BQ67:BU78,MATCH(1,(F74=BQ67:BQ78)*(BS67:BS78=M73),0),5)=1,3,IF(INDEX(BQ67:BU78,MATCH(1,(F74=BQ67:BQ78)*(BS67:BS78=M73),0),5)="X",1,0)))*I74</f>
        <v>0</v>
      </c>
      <c r="N74" s="177">
        <f t="array" ref="N74">IF(F74=N73,"",IF(INDEX(BQ67:BU78,MATCH(1,(F74=BQ67:BQ78)*(BS67:BS78=N73),0),5)=1,3,IF(INDEX(BQ67:BU78,MATCH(1,(F74=BQ67:BQ78)*(BS67:BS78=N73),0),5)="X",1,0)))*J74</f>
        <v>0</v>
      </c>
      <c r="O74" s="181">
        <f t="array" ref="O74">IF(F74=O73,"",INDEX(AZ67:BS78,MATCH(1,(BQ67:BQ78=F74)*(O73=BS67:BS78),0),1)-INDEX(AZ67:BS78,MATCH(1,(BQ67:BQ78=F74)*(O73=BS67:BS78),0),17))*G74</f>
        <v>0</v>
      </c>
      <c r="P74" s="181">
        <f t="array" ref="P74">IF(F74=P73,"",INDEX(AZ67:BS78,MATCH(1,(BQ67:BQ78=F74)*(P73=BS67:BS78),0),1)-INDEX(AZ67:BS78,MATCH(1,(BQ67:BQ78=F74)*(P73=BS67:BS78),0),17))*H74</f>
        <v>0</v>
      </c>
      <c r="Q74" s="181">
        <f t="array" ref="Q74">IF(F74=Q73,"",INDEX(AZ67:BS78,MATCH(1,(BQ67:BQ78=F74)*(Q73=BS67:BS78),0),1)-INDEX(AZ67:BS78,MATCH(1,(BQ67:BQ78=F74)*(Q73=BS67:BS78),0),17))*I74</f>
        <v>0</v>
      </c>
      <c r="R74" s="181">
        <f t="array" ref="R74">IF(F74=R73,"",INDEX(AZ67:BS78,MATCH(1,(BQ67:BQ78=F74)*(R73=BS67:BS78),0),1)-INDEX(AZ67:BS78,MATCH(1,(BQ67:BQ78=F74)*(R73=BS67:BS78),0),17))*J74</f>
        <v>0</v>
      </c>
      <c r="S74" s="181">
        <f t="array" ref="S74">IF(F74=S73,0,INDEX(AZ67:BU78,MATCH(1,(BQ67:BQ78=F74)*(BS67:BS78=S73),0),1)+INDEX(AZ67:BU78,MATCH(1,(BS67:BS78=F74)*(BQ67:BQ78=S73),0),17))*G74</f>
        <v>0</v>
      </c>
      <c r="T74" s="181">
        <f t="array" ref="T74">IF(F74=T73,0,INDEX(AZ67:BU78,MATCH(1,(BQ67:BQ78=F74)*(BS67:BS78=T73),0),1)+INDEX(AZ67:BU78,MATCH(1,(BS67:BS78=F74)*(BQ67:BQ78=T73),0),17))*H74</f>
        <v>0</v>
      </c>
      <c r="U74" s="181">
        <f t="array" ref="U74">IF(F74=U73,0,INDEX(AZ67:BU78,MATCH(1,(BQ67:BQ78=F74)*(BS67:BS78=U73),0),1)+INDEX(AZ67:BU78,MATCH(1,(BS67:BS78=F74)*(BQ67:BQ78=U73),0),17))*I74</f>
        <v>0</v>
      </c>
      <c r="V74" s="181">
        <f t="array" ref="V74">IF(F74=V73,0,INDEX(AZ67:BU78,MATCH(1,(BQ67:BQ78=F74)*(BS67:BS78=V73),0),1)+INDEX(AZ67:BU78,MATCH(1,(BS67:BS78=F74)*(BQ67:BQ78=V73),0),17))*J74</f>
        <v>0</v>
      </c>
      <c r="W74" s="181">
        <f t="array" ref="W74">IF(F74=W73,0,INDEX(AZ67:BU78,MATCH(1,(BS67:BS78=F74)*(BQ67:BQ78=S73),0),17))*G74</f>
        <v>0</v>
      </c>
      <c r="X74" s="181">
        <f t="array" ref="X74">IF(F74=X73,0,INDEX(AZ67:BU78,MATCH(1,(BS67:BS78=F74)*(BQ67:BQ78=T73),0),17))*H74</f>
        <v>0</v>
      </c>
      <c r="Y74" s="181">
        <f t="array" ref="Y74">IF(F74=Y73,0,INDEX(AZ67:BU78,MATCH(1,(BS67:BS78=F74)*(BQ67:BQ78=U73),0),17))*I74</f>
        <v>0</v>
      </c>
      <c r="Z74" s="181">
        <f t="array" ref="Z74">IF(F74=Z73,0,INDEX(AZ67:BU78,MATCH(1,(BS67:BS78=F74)*(BQ67:BQ78=V73),0),17))*J74</f>
        <v>0</v>
      </c>
      <c r="AA74" s="155">
        <f>IF(F74=AA73,"",COUNTIFS(BS67:BS78,F74,BU67:BU78,2))*G74</f>
        <v>0</v>
      </c>
      <c r="AB74" s="155">
        <f>IF(F74=AB73,"",COUNTIFS(BS67:BS78,G74,BU67:BU78,2))*H74</f>
        <v>0</v>
      </c>
      <c r="AC74" s="155">
        <f>IF(F74=AC73,"",COUNTIFS(BS67:BS78,H74,BU67:BU78,2))*I74</f>
        <v>0</v>
      </c>
      <c r="AD74" s="155">
        <f>IF(F74=AD73,"",COUNTIFS(BS67:BS78,I74,BU67:BU78,2))*J74</f>
        <v>0</v>
      </c>
      <c r="AE74" s="155">
        <f t="shared" ref="AE74:AE77" si="347">SUM(K74:N74)</f>
        <v>0</v>
      </c>
      <c r="AF74" s="155">
        <f>sum(O74:R74)-sum(O74:O77)</f>
        <v>0</v>
      </c>
      <c r="AG74" s="155">
        <f t="shared" ref="AG74:AG77" si="348">sum(S74:V74)</f>
        <v>0</v>
      </c>
      <c r="AH74" s="155">
        <f t="shared" ref="AH74:AH77" si="349">SUM(W74:Z74)</f>
        <v>0</v>
      </c>
      <c r="AI74" s="189">
        <f>SUMIFS(BP67:BP78,BS67:BS78,F74)</f>
        <v>7</v>
      </c>
      <c r="AJ74" s="189">
        <f t="shared" ref="AJ74:AJ77" si="350">sum(AA74:AD74)</f>
        <v>0</v>
      </c>
      <c r="AK74" s="106">
        <f>AL73</f>
        <v>88.287</v>
      </c>
      <c r="AL74" s="106">
        <f>AK73</f>
        <v>91.379</v>
      </c>
      <c r="AM74" s="106">
        <f t="shared" si="309"/>
        <v>0.1301752044</v>
      </c>
      <c r="AN74" s="156">
        <f t="shared" ref="AN74:AY74" si="342">IF($AM74="","",IF(RAND()&lt;$AM74,1,0))</f>
        <v>0</v>
      </c>
      <c r="AO74" s="156">
        <f t="shared" si="342"/>
        <v>0</v>
      </c>
      <c r="AP74" s="156">
        <f t="shared" si="342"/>
        <v>0</v>
      </c>
      <c r="AQ74" s="156">
        <f t="shared" si="342"/>
        <v>0</v>
      </c>
      <c r="AR74" s="156">
        <f t="shared" si="342"/>
        <v>0</v>
      </c>
      <c r="AS74" s="156">
        <f t="shared" si="342"/>
        <v>0</v>
      </c>
      <c r="AT74" s="156">
        <f t="shared" si="342"/>
        <v>0</v>
      </c>
      <c r="AU74" s="156">
        <f t="shared" si="342"/>
        <v>0</v>
      </c>
      <c r="AV74" s="156">
        <f t="shared" si="342"/>
        <v>0</v>
      </c>
      <c r="AW74" s="156">
        <f t="shared" si="342"/>
        <v>0</v>
      </c>
      <c r="AX74" s="156">
        <f t="shared" si="342"/>
        <v>0</v>
      </c>
      <c r="AY74" s="156">
        <f t="shared" si="342"/>
        <v>1</v>
      </c>
      <c r="AZ74" s="157">
        <f t="shared" si="311"/>
        <v>1</v>
      </c>
      <c r="BA74" s="106">
        <f>BB73</f>
        <v>68.53425</v>
      </c>
      <c r="BB74" s="106">
        <f>BA73</f>
        <v>66.21525</v>
      </c>
      <c r="BC74" s="106">
        <f t="shared" si="312"/>
        <v>0.1364914623</v>
      </c>
      <c r="BD74" s="156">
        <f t="shared" ref="BD74:BO74" si="343">IF($BC74="","",IF(RAND()&lt;$BC74,1,0))</f>
        <v>0</v>
      </c>
      <c r="BE74" s="156">
        <f t="shared" si="343"/>
        <v>0</v>
      </c>
      <c r="BF74" s="156">
        <f t="shared" si="343"/>
        <v>1</v>
      </c>
      <c r="BG74" s="156">
        <f t="shared" si="343"/>
        <v>0</v>
      </c>
      <c r="BH74" s="156">
        <f t="shared" si="343"/>
        <v>0</v>
      </c>
      <c r="BI74" s="156">
        <f t="shared" si="343"/>
        <v>0</v>
      </c>
      <c r="BJ74" s="156">
        <f t="shared" si="343"/>
        <v>0</v>
      </c>
      <c r="BK74" s="156">
        <f t="shared" si="343"/>
        <v>1</v>
      </c>
      <c r="BL74" s="156">
        <f t="shared" si="343"/>
        <v>0</v>
      </c>
      <c r="BM74" s="156">
        <f t="shared" si="343"/>
        <v>0</v>
      </c>
      <c r="BN74" s="156">
        <f t="shared" si="343"/>
        <v>1</v>
      </c>
      <c r="BO74" s="156">
        <f t="shared" si="343"/>
        <v>0</v>
      </c>
      <c r="BP74" s="157">
        <f t="shared" si="314"/>
        <v>3</v>
      </c>
      <c r="BQ74" s="105" t="str">
        <f t="shared" ref="BQ74:BR74" si="344">BQ68</f>
        <v>Yuba United</v>
      </c>
      <c r="BR74" s="156" t="str">
        <f t="shared" si="344"/>
        <v>COM</v>
      </c>
      <c r="BS74" s="105" t="str">
        <f t="shared" ref="BS74:BT74" si="345">BQ67</f>
        <v>Edmonton United</v>
      </c>
      <c r="BT74" s="156" t="str">
        <f t="shared" si="345"/>
        <v>VLD</v>
      </c>
      <c r="BU74" s="156">
        <f t="shared" si="315"/>
        <v>2</v>
      </c>
      <c r="BV74" s="156" t="str">
        <f t="shared" si="316"/>
        <v>  1-3  </v>
      </c>
    </row>
    <row r="75" ht="9.0" customHeight="1">
      <c r="A75" s="105"/>
      <c r="B75" s="105"/>
      <c r="C75" s="105"/>
      <c r="D75" s="175" t="str">
        <f t="shared" si="308"/>
        <v>Sonoma Center Panthers    COM 1–1 Edmonton United           VLD</v>
      </c>
      <c r="E75" s="176"/>
      <c r="F75" s="155" t="str">
        <f t="shared" si="346"/>
        <v>Edmonton United</v>
      </c>
      <c r="G75" s="181">
        <f>IF(F75=G73,0,IF(VLOOKUP(F75,F68:N71,9,0)=VLOOKUP(G73,F68:N71,9,0),1,0))</f>
        <v>0</v>
      </c>
      <c r="H75" s="181">
        <f>IF(F75=H73,0,IF(VLOOKUP(F75,F68:N71,9,0)=VLOOKUP(H73,F68:N71,9,0),1,0))</f>
        <v>0</v>
      </c>
      <c r="I75" s="181">
        <f>IF(F75=I73,0,IF(VLOOKUP(F75,F68:N71,9,0)=VLOOKUP(I73,F68:N71,9,0),1,0))</f>
        <v>0</v>
      </c>
      <c r="J75" s="181">
        <f>IF(F75=J73,0,IF(VLOOKUP(F75,F68:N71,9,0)=VLOOKUP(J73,F68:N71,9,0),1,0))</f>
        <v>0</v>
      </c>
      <c r="K75" s="177">
        <f t="array" ref="K75">IF(F75=K73,"",IF(INDEX(BQ67:BU78,MATCH(1,(F75=BQ67:BQ78)*(BS67:BS78=K73),0),5)=1,3,IF(INDEX(BQ67:BU78,MATCH(1,(F75=BQ67:BQ78)*(BS67:BS78=K73),0),5)="X",1,0)))*G75</f>
        <v>0</v>
      </c>
      <c r="L75" s="177">
        <f t="array" ref="L75">IF(F75=L73,"",IF(INDEX(BQ67:BU78,MATCH(1,(F75=BQ67:BQ78)*(BS67:BS78=L73),0),5)=1,3,IF(INDEX(BQ67:BU78,MATCH(1,(F75=BQ67:BQ78)*(BS67:BS78=L73),0),5)="X",1,0)))*H75</f>
        <v>0</v>
      </c>
      <c r="M75" s="177">
        <f t="array" ref="M75">IF(F75=M73,"",IF(INDEX(BQ67:BU78,MATCH(1,(F75=BQ67:BQ78)*(BS67:BS78=M73),0),5)=1,3,IF(INDEX(BQ67:BU78,MATCH(1,(F75=BQ67:BQ78)*(BS67:BS78=M73),0),5)="X",1,0)))*I75</f>
        <v>0</v>
      </c>
      <c r="N75" s="177">
        <f t="array" ref="N75">IF(F75=N73,"",IF(INDEX(BQ67:BU78,MATCH(1,(F75=BQ67:BQ78)*(BS67:BS78=N73),0),5)=1,3,IF(INDEX(BQ67:BU78,MATCH(1,(F75=BQ67:BQ78)*(BS67:BS78=N73),0),5)="X",1,0)))*J75</f>
        <v>0</v>
      </c>
      <c r="O75" s="181">
        <f t="array" ref="O75">IF(F75=O73,"",INDEX(AZ67:BS78,MATCH(1,(BQ67:BQ78=F75)*(O73=BS67:BS78),0),1)-INDEX(AZ67:BS78,MATCH(1,(BQ67:BQ78=F75)*(O73=BS67:BS78),0),17))*G75</f>
        <v>0</v>
      </c>
      <c r="P75" s="181">
        <f t="array" ref="P75">IF(F75=P73,"",INDEX(AZ67:BS78,MATCH(1,(BQ67:BQ78=F75)*(P73=BS67:BS78),0),1)-INDEX(AZ67:BS78,MATCH(1,(BQ67:BQ78=F75)*(P73=BS67:BS78),0),17))*H75</f>
        <v>0</v>
      </c>
      <c r="Q75" s="181">
        <f t="array" ref="Q75">IF(F75=Q73,"",INDEX(AZ67:BS78,MATCH(1,(BQ67:BQ78=F75)*(Q73=BS67:BS78),0),1)-INDEX(AZ67:BS78,MATCH(1,(BQ67:BQ78=F75)*(Q73=BS67:BS78),0),17))*I75</f>
        <v>0</v>
      </c>
      <c r="R75" s="181">
        <f t="array" ref="R75">IF(F75=R73,"",INDEX(AZ67:BS78,MATCH(1,(BQ67:BQ78=F75)*(R73=BS67:BS78),0),1)-INDEX(AZ67:BS78,MATCH(1,(BQ67:BQ78=F75)*(R73=BS67:BS78),0),17))*J75</f>
        <v>0</v>
      </c>
      <c r="S75" s="181">
        <f t="array" ref="S75">IF(F75=S73,0,INDEX(AZ67:BU78,MATCH(1,(BQ67:BQ78=F75)*(BS67:BS78=S73),0),1)+INDEX(AZ67:BU78,MATCH(1,(BS67:BS78=F75)*(BQ67:BQ78=S73),0),17))*G75</f>
        <v>0</v>
      </c>
      <c r="T75" s="181">
        <f t="array" ref="T75">IF(F75=T73,0,INDEX(AZ67:BU78,MATCH(1,(BQ67:BQ78=F75)*(BS67:BS78=T73),0),1)+INDEX(AZ67:BU78,MATCH(1,(BS67:BS78=F75)*(BQ67:BQ78=T73),0),17))*H75</f>
        <v>0</v>
      </c>
      <c r="U75" s="181">
        <f t="array" ref="U75">IF(F75=U73,0,INDEX(AZ67:BU78,MATCH(1,(BQ67:BQ78=F75)*(BS67:BS78=U73),0),1)+INDEX(AZ67:BU78,MATCH(1,(BS67:BS78=F75)*(BQ67:BQ78=U73),0),17))*I75</f>
        <v>0</v>
      </c>
      <c r="V75" s="181">
        <f t="array" ref="V75">IF(F75=V73,0,INDEX(AZ67:BU78,MATCH(1,(BQ67:BQ78=F75)*(BS67:BS78=V73),0),1)+INDEX(AZ67:BU78,MATCH(1,(BS67:BS78=F75)*(BQ67:BQ78=V73),0),17))*J75</f>
        <v>0</v>
      </c>
      <c r="W75" s="181">
        <f t="array" ref="W75">IF(F75=W73,0,INDEX(AZ67:BU78,MATCH(1,(BS67:BS78=F75)*(BQ67:BQ78=S73),0),17))*G75</f>
        <v>0</v>
      </c>
      <c r="X75" s="181">
        <f t="array" ref="X75">IF(F75=X73,0,INDEX(AZ67:BU78,MATCH(1,(BS67:BS78=F75)*(BQ67:BQ78=T73),0),17))*H75</f>
        <v>0</v>
      </c>
      <c r="Y75" s="181">
        <f t="array" ref="Y75">IF(F75=Y73,0,INDEX(AZ67:BU78,MATCH(1,(BS67:BS78=F75)*(BQ67:BQ78=U73),0),17))*I75</f>
        <v>0</v>
      </c>
      <c r="Z75" s="181">
        <f t="array" ref="Z75">IF(F75=Z73,0,INDEX(AZ67:BU78,MATCH(1,(BS67:BS78=F75)*(BQ67:BQ78=V73),0),17))*J75</f>
        <v>0</v>
      </c>
      <c r="AA75" s="155">
        <f>IF(F75=AA73,"",COUNTIFS(BS67:BS78,F75,BU67:BU78,2))*G75</f>
        <v>0</v>
      </c>
      <c r="AB75" s="155">
        <f>IF(F75=AB73,"",COUNTIFS(BS67:BS78,G75,BU67:BU78,2))*H75</f>
        <v>0</v>
      </c>
      <c r="AC75" s="155">
        <f>IF(F75=AC73,"",COUNTIFS(BS67:BS78,H75,BU67:BU78,2))*I75</f>
        <v>0</v>
      </c>
      <c r="AD75" s="155">
        <f>IF(F75=AD73,"",COUNTIFS(BS67:BS78,I75,BU67:BU78,2))*J75</f>
        <v>0</v>
      </c>
      <c r="AE75" s="155">
        <f t="shared" si="347"/>
        <v>0</v>
      </c>
      <c r="AF75" s="155">
        <f>sum(O75:R75)-sum(P74:P77)</f>
        <v>0</v>
      </c>
      <c r="AG75" s="155">
        <f t="shared" si="348"/>
        <v>0</v>
      </c>
      <c r="AH75" s="155">
        <f t="shared" si="349"/>
        <v>0</v>
      </c>
      <c r="AI75" s="189">
        <f>SUMIFS(BP67:BP78,BS67:BS78,F75)</f>
        <v>5</v>
      </c>
      <c r="AJ75" s="189">
        <f t="shared" si="350"/>
        <v>0</v>
      </c>
      <c r="AK75" s="106">
        <f>AJ69</f>
        <v>88.287</v>
      </c>
      <c r="AL75" s="106">
        <f>AJ68</f>
        <v>68.53425</v>
      </c>
      <c r="AM75" s="106">
        <f t="shared" si="309"/>
        <v>0.1542151166</v>
      </c>
      <c r="AN75" s="156">
        <f t="shared" ref="AN75:AY75" si="351">IF($AM75="","",IF(RAND()&lt;$AM75,1,0))</f>
        <v>0</v>
      </c>
      <c r="AO75" s="156">
        <f t="shared" si="351"/>
        <v>0</v>
      </c>
      <c r="AP75" s="156">
        <f t="shared" si="351"/>
        <v>1</v>
      </c>
      <c r="AQ75" s="156">
        <f t="shared" si="351"/>
        <v>0</v>
      </c>
      <c r="AR75" s="156">
        <f t="shared" si="351"/>
        <v>0</v>
      </c>
      <c r="AS75" s="156">
        <f t="shared" si="351"/>
        <v>0</v>
      </c>
      <c r="AT75" s="156">
        <f t="shared" si="351"/>
        <v>0</v>
      </c>
      <c r="AU75" s="156">
        <f t="shared" si="351"/>
        <v>0</v>
      </c>
      <c r="AV75" s="156">
        <f t="shared" si="351"/>
        <v>0</v>
      </c>
      <c r="AW75" s="156">
        <f t="shared" si="351"/>
        <v>0</v>
      </c>
      <c r="AX75" s="156">
        <f t="shared" si="351"/>
        <v>0</v>
      </c>
      <c r="AY75" s="156">
        <f t="shared" si="351"/>
        <v>0</v>
      </c>
      <c r="AZ75" s="157">
        <f t="shared" si="311"/>
        <v>1</v>
      </c>
      <c r="BA75" s="106">
        <f>AJ67</f>
        <v>91.379</v>
      </c>
      <c r="BB75" s="106">
        <f>AJ70</f>
        <v>66.21525</v>
      </c>
      <c r="BC75" s="106">
        <f t="shared" si="312"/>
        <v>0.1590352634</v>
      </c>
      <c r="BD75" s="156">
        <f t="shared" ref="BD75:BO75" si="352">IF($BC75="","",IF(RAND()&lt;$BC75,1,0))</f>
        <v>0</v>
      </c>
      <c r="BE75" s="156">
        <f t="shared" si="352"/>
        <v>0</v>
      </c>
      <c r="BF75" s="156">
        <f t="shared" si="352"/>
        <v>0</v>
      </c>
      <c r="BG75" s="156">
        <f t="shared" si="352"/>
        <v>0</v>
      </c>
      <c r="BH75" s="156">
        <f t="shared" si="352"/>
        <v>0</v>
      </c>
      <c r="BI75" s="156">
        <f t="shared" si="352"/>
        <v>1</v>
      </c>
      <c r="BJ75" s="156">
        <f t="shared" si="352"/>
        <v>0</v>
      </c>
      <c r="BK75" s="156">
        <f t="shared" si="352"/>
        <v>0</v>
      </c>
      <c r="BL75" s="156">
        <f t="shared" si="352"/>
        <v>0</v>
      </c>
      <c r="BM75" s="156">
        <f t="shared" si="352"/>
        <v>0</v>
      </c>
      <c r="BN75" s="156">
        <f t="shared" si="352"/>
        <v>0</v>
      </c>
      <c r="BO75" s="156">
        <f t="shared" si="352"/>
        <v>0</v>
      </c>
      <c r="BP75" s="157">
        <f t="shared" si="314"/>
        <v>1</v>
      </c>
      <c r="BQ75" s="105" t="str">
        <f t="shared" ref="BQ75:BR75" si="353">BS67</f>
        <v>Sonoma Center Panthers</v>
      </c>
      <c r="BR75" s="156" t="str">
        <f t="shared" si="353"/>
        <v>COM</v>
      </c>
      <c r="BS75" s="105" t="str">
        <f t="shared" ref="BS75:BT75" si="354">BQ67</f>
        <v>Edmonton United</v>
      </c>
      <c r="BT75" s="156" t="str">
        <f t="shared" si="354"/>
        <v>VLD</v>
      </c>
      <c r="BU75" s="156" t="str">
        <f t="shared" si="315"/>
        <v>X</v>
      </c>
      <c r="BV75" s="156" t="str">
        <f t="shared" si="316"/>
        <v>  1-1  </v>
      </c>
    </row>
    <row r="76" ht="9.0" customHeight="1">
      <c r="A76" s="105"/>
      <c r="B76" s="105"/>
      <c r="C76" s="105"/>
      <c r="D76" s="175" t="str">
        <f t="shared" si="308"/>
        <v>Fontvielle Impact         VLD 1–1 Yuba United               COM</v>
      </c>
      <c r="E76" s="176"/>
      <c r="F76" s="155" t="str">
        <f t="shared" si="346"/>
        <v>Sonoma Center Panthers</v>
      </c>
      <c r="G76" s="181">
        <f>IF(F76=G73,0,IF(VLOOKUP(F76,F68:N71,9,0)=VLOOKUP(G73,F68:N71,9,0),1,0))</f>
        <v>0</v>
      </c>
      <c r="H76" s="181">
        <f>IF(F76=H73,0,IF(VLOOKUP(F76,F68:N71,9,0)=VLOOKUP(H73,F68:N71,9,0),1,0))</f>
        <v>0</v>
      </c>
      <c r="I76" s="181">
        <f>IF(F76=I73,0,IF(VLOOKUP(F76,F68:N71,9,0)=VLOOKUP(I73,F68:N71,9,0),1,0))</f>
        <v>0</v>
      </c>
      <c r="J76" s="181">
        <f>IF(F76=J73,0,IF(VLOOKUP(F76,F68:N71,9,0)=VLOOKUP(J73,F68:N71,9,0),1,0))</f>
        <v>1</v>
      </c>
      <c r="K76" s="177">
        <f t="array" ref="K76">IF(F76=K73,"",IF(INDEX(BQ67:BU78,MATCH(1,(F76=BQ67:BQ78)*(BS67:BS78=K73),0),5)=1,3,IF(INDEX(BQ67:BU78,MATCH(1,(F76=BQ67:BQ78)*(BS67:BS78=K73),0),5)="X",1,0)))*G76</f>
        <v>0</v>
      </c>
      <c r="L76" s="177">
        <f t="array" ref="L76">IF(F76=L73,"",IF(INDEX(BQ67:BU78,MATCH(1,(F76=BQ67:BQ78)*(BS67:BS78=L73),0),5)=1,3,IF(INDEX(BQ67:BU78,MATCH(1,(F76=BQ67:BQ78)*(BS67:BS78=L73),0),5)="X",1,0)))*H76</f>
        <v>0</v>
      </c>
      <c r="M76" s="177">
        <f t="array" ref="M76">IF(F76=M73,"",IF(INDEX(BQ67:BU78,MATCH(1,(F76=BQ67:BQ78)*(BS67:BS78=M73),0),5)=1,3,IF(INDEX(BQ67:BU78,MATCH(1,(F76=BQ67:BQ78)*(BS67:BS78=M73),0),5)="X",1,0)))*I76</f>
        <v>0</v>
      </c>
      <c r="N76" s="177">
        <f t="array" ref="N76">IF(F76=N73,"",IF(INDEX(BQ67:BU78,MATCH(1,(F76=BQ67:BQ78)*(BS67:BS78=N73),0),5)=1,3,IF(INDEX(BQ67:BU78,MATCH(1,(F76=BQ67:BQ78)*(BS67:BS78=N73),0),5)="X",1,0)))*J76</f>
        <v>3</v>
      </c>
      <c r="O76" s="181">
        <f t="array" ref="O76">IF(F76=O73,"",INDEX(AZ67:BS78,MATCH(1,(BQ67:BQ78=F76)*(O73=BS67:BS78),0),1)-INDEX(AZ67:BS78,MATCH(1,(BQ67:BQ78=F76)*(O73=BS67:BS78),0),17))*G76</f>
        <v>0</v>
      </c>
      <c r="P76" s="181">
        <f t="array" ref="P76">IF(F76=P73,"",INDEX(AZ67:BS78,MATCH(1,(BQ67:BQ78=F76)*(P73=BS67:BS78),0),1)-INDEX(AZ67:BS78,MATCH(1,(BQ67:BQ78=F76)*(P73=BS67:BS78),0),17))*H76</f>
        <v>0</v>
      </c>
      <c r="Q76" s="181">
        <f t="array" ref="Q76">IF(F76=Q73,"",INDEX(AZ67:BS78,MATCH(1,(BQ67:BQ78=F76)*(Q73=BS67:BS78),0),1)-INDEX(AZ67:BS78,MATCH(1,(BQ67:BQ78=F76)*(Q73=BS67:BS78),0),17))*I76</f>
        <v>0</v>
      </c>
      <c r="R76" s="181">
        <f t="array" ref="R76">IF(F76=R73,"",INDEX(AZ67:BS78,MATCH(1,(BQ67:BQ78=F76)*(R73=BS67:BS78),0),1)-INDEX(AZ67:BS78,MATCH(1,(BQ67:BQ78=F76)*(R73=BS67:BS78),0),17))*J76</f>
        <v>2</v>
      </c>
      <c r="S76" s="181">
        <f t="array" ref="S76">IF(F76=S73,0,INDEX(AZ67:BU78,MATCH(1,(BQ67:BQ78=F76)*(BS67:BS78=S73),0),1)+INDEX(AZ67:BU78,MATCH(1,(BS67:BS78=F76)*(BQ67:BQ78=S73),0),17))*G76</f>
        <v>0</v>
      </c>
      <c r="T76" s="181">
        <f t="array" ref="T76">IF(F76=T73,0,INDEX(AZ67:BU78,MATCH(1,(BQ67:BQ78=F76)*(BS67:BS78=T73),0),1)+INDEX(AZ67:BU78,MATCH(1,(BS67:BS78=F76)*(BQ67:BQ78=T73),0),17))*H76</f>
        <v>0</v>
      </c>
      <c r="U76" s="181">
        <f t="array" ref="U76">IF(F76=U73,0,INDEX(AZ67:BU78,MATCH(1,(BQ67:BQ78=F76)*(BS67:BS78=U73),0),1)+INDEX(AZ67:BU78,MATCH(1,(BS67:BS78=F76)*(BQ67:BQ78=U73),0),17))*I76</f>
        <v>0</v>
      </c>
      <c r="V76" s="181">
        <f t="array" ref="V76">IF(F76=V73,0,INDEX(AZ67:BU78,MATCH(1,(BQ67:BQ78=F76)*(BS67:BS78=V73),0),1)+INDEX(AZ67:BU78,MATCH(1,(BS67:BS78=F76)*(BQ67:BQ78=V73),0),17))*J76</f>
        <v>2</v>
      </c>
      <c r="W76" s="181">
        <f t="array" ref="W76">IF(F76=W73,0,INDEX(AZ67:BU78,MATCH(1,(BS67:BS78=F76)*(BQ67:BQ78=S73),0),17))*G76</f>
        <v>0</v>
      </c>
      <c r="X76" s="181">
        <f t="array" ref="X76">IF(F76=X73,0,INDEX(AZ67:BU78,MATCH(1,(BS67:BS78=F76)*(BQ67:BQ78=T73),0),17))*H76</f>
        <v>0</v>
      </c>
      <c r="Y76" s="181">
        <f t="array" ref="Y76">IF(F76=Y73,0,INDEX(AZ67:BU78,MATCH(1,(BS67:BS78=F76)*(BQ67:BQ78=U73),0),17))*I76</f>
        <v>0</v>
      </c>
      <c r="Z76" s="181">
        <f t="array" ref="Z76">IF(F76=Z73,0,INDEX(AZ67:BU78,MATCH(1,(BS67:BS78=F76)*(BQ67:BQ78=V73),0),17))*J76</f>
        <v>0</v>
      </c>
      <c r="AA76" s="155">
        <f>IF(F76=AA73,"",COUNTIFS(BS67:BS78,F76,BU67:BU78,2))*G76</f>
        <v>0</v>
      </c>
      <c r="AB76" s="155">
        <f>IF(F76=AB73,"",COUNTIFS(BS67:BS78,G76,BU67:BU78,2))*H76</f>
        <v>0</v>
      </c>
      <c r="AC76" s="155">
        <f>IF(F76=AC73,"",COUNTIFS(BS67:BS78,H76,BU67:BU78,2))*I76</f>
        <v>0</v>
      </c>
      <c r="AD76" s="155">
        <f>IF(F76=AD73,"",COUNTIFS(BS67:BS78,I76,BU67:BU78,2))*J76</f>
        <v>0</v>
      </c>
      <c r="AE76" s="155">
        <f t="shared" si="347"/>
        <v>3</v>
      </c>
      <c r="AF76" s="155">
        <f>sum(O76:R76)-sum(Q74:Q77)</f>
        <v>1</v>
      </c>
      <c r="AG76" s="155">
        <f t="shared" si="348"/>
        <v>2</v>
      </c>
      <c r="AH76" s="155">
        <f t="shared" si="349"/>
        <v>0</v>
      </c>
      <c r="AI76" s="189">
        <f>SUMIFS(BP67:BP78,BS67:BS78,F76)</f>
        <v>1</v>
      </c>
      <c r="AJ76" s="189">
        <f t="shared" si="350"/>
        <v>0</v>
      </c>
      <c r="AK76" s="106">
        <f>AL75</f>
        <v>68.53425</v>
      </c>
      <c r="AL76" s="106">
        <f>AK75</f>
        <v>88.287</v>
      </c>
      <c r="AM76" s="106">
        <f t="shared" si="309"/>
        <v>0.1124515501</v>
      </c>
      <c r="AN76" s="156">
        <f t="shared" ref="AN76:AY76" si="355">IF($AM76="","",IF(RAND()&lt;$AM76,1,0))</f>
        <v>1</v>
      </c>
      <c r="AO76" s="156">
        <f t="shared" si="355"/>
        <v>0</v>
      </c>
      <c r="AP76" s="156">
        <f t="shared" si="355"/>
        <v>0</v>
      </c>
      <c r="AQ76" s="156">
        <f t="shared" si="355"/>
        <v>0</v>
      </c>
      <c r="AR76" s="156">
        <f t="shared" si="355"/>
        <v>0</v>
      </c>
      <c r="AS76" s="156">
        <f t="shared" si="355"/>
        <v>0</v>
      </c>
      <c r="AT76" s="156">
        <f t="shared" si="355"/>
        <v>0</v>
      </c>
      <c r="AU76" s="156">
        <f t="shared" si="355"/>
        <v>0</v>
      </c>
      <c r="AV76" s="156">
        <f t="shared" si="355"/>
        <v>0</v>
      </c>
      <c r="AW76" s="156">
        <f t="shared" si="355"/>
        <v>0</v>
      </c>
      <c r="AX76" s="156">
        <f t="shared" si="355"/>
        <v>0</v>
      </c>
      <c r="AY76" s="156">
        <f t="shared" si="355"/>
        <v>0</v>
      </c>
      <c r="AZ76" s="157">
        <f t="shared" si="311"/>
        <v>1</v>
      </c>
      <c r="BA76" s="106">
        <f>BB75</f>
        <v>66.21525</v>
      </c>
      <c r="BB76" s="106">
        <f>BA75</f>
        <v>91.379</v>
      </c>
      <c r="BC76" s="106">
        <f t="shared" si="312"/>
        <v>0.1076314033</v>
      </c>
      <c r="BD76" s="156">
        <f t="shared" ref="BD76:BO76" si="356">IF($BC76="","",IF(RAND()&lt;$BC76,1,0))</f>
        <v>0</v>
      </c>
      <c r="BE76" s="156">
        <f t="shared" si="356"/>
        <v>0</v>
      </c>
      <c r="BF76" s="156">
        <f t="shared" si="356"/>
        <v>0</v>
      </c>
      <c r="BG76" s="156">
        <f t="shared" si="356"/>
        <v>0</v>
      </c>
      <c r="BH76" s="156">
        <f t="shared" si="356"/>
        <v>0</v>
      </c>
      <c r="BI76" s="156">
        <f t="shared" si="356"/>
        <v>0</v>
      </c>
      <c r="BJ76" s="156">
        <f t="shared" si="356"/>
        <v>0</v>
      </c>
      <c r="BK76" s="156">
        <f t="shared" si="356"/>
        <v>0</v>
      </c>
      <c r="BL76" s="156">
        <f t="shared" si="356"/>
        <v>0</v>
      </c>
      <c r="BM76" s="156">
        <f t="shared" si="356"/>
        <v>0</v>
      </c>
      <c r="BN76" s="156">
        <f t="shared" si="356"/>
        <v>0</v>
      </c>
      <c r="BO76" s="156">
        <f t="shared" si="356"/>
        <v>0</v>
      </c>
      <c r="BP76" s="157">
        <f t="shared" si="314"/>
        <v>0</v>
      </c>
      <c r="BQ76" s="105" t="str">
        <f t="shared" ref="BQ76:BR76" si="357">BS68</f>
        <v>Fontvielle Impact</v>
      </c>
      <c r="BR76" s="156" t="str">
        <f t="shared" si="357"/>
        <v>VLD</v>
      </c>
      <c r="BS76" s="105" t="str">
        <f t="shared" ref="BS76:BT76" si="358">BQ68</f>
        <v>Yuba United</v>
      </c>
      <c r="BT76" s="156" t="str">
        <f t="shared" si="358"/>
        <v>COM</v>
      </c>
      <c r="BU76" s="156">
        <f t="shared" si="315"/>
        <v>1</v>
      </c>
      <c r="BV76" s="156" t="str">
        <f t="shared" si="316"/>
        <v>  1-0  </v>
      </c>
    </row>
    <row r="77" ht="9.0" customHeight="1">
      <c r="A77" s="105"/>
      <c r="B77" s="105"/>
      <c r="C77" s="105"/>
      <c r="D77" s="175" t="str">
        <f t="shared" si="308"/>
        <v>Edmonton United           VLD 1–1 Fontvielle Impact         VLD</v>
      </c>
      <c r="E77" s="176"/>
      <c r="F77" s="155" t="str">
        <f t="shared" si="346"/>
        <v>Yuba United</v>
      </c>
      <c r="G77" s="181">
        <f>IF(F77=G73,0,IF(VLOOKUP(F77,F68:N71,9,0)=VLOOKUP(G73,F68:N71,9,0),1,0))</f>
        <v>0</v>
      </c>
      <c r="H77" s="181">
        <f>IF(F77=H73,0,IF(VLOOKUP(F77,F68:N71,9,0)=VLOOKUP(H73,F68:N71,9,0),1,0))</f>
        <v>0</v>
      </c>
      <c r="I77" s="181">
        <f>IF(F77=I73,0,IF(VLOOKUP(F77,F68:N71,9,0)=VLOOKUP(I73,F68:N71,9,0),1,0))</f>
        <v>1</v>
      </c>
      <c r="J77" s="181">
        <f>IF(F77=J73,0,IF(VLOOKUP(F77,F68:N71,9,0)=VLOOKUP(J73,F68:N71,9,0),1,0))</f>
        <v>0</v>
      </c>
      <c r="K77" s="177">
        <f t="array" ref="K77">IF(F77=K73,"",IF(INDEX(BQ67:BU78,MATCH(1,(F77=BQ67:BQ78)*(BS67:BS78=K73),0),5)=1,3,IF(INDEX(BQ67:BU78,MATCH(1,(F77=BQ67:BQ78)*(BS67:BS78=K73),0),5)="X",1,0)))*G77</f>
        <v>0</v>
      </c>
      <c r="L77" s="177">
        <f t="array" ref="L77">IF(F77=L73,"",IF(INDEX(BQ67:BU78,MATCH(1,(F77=BQ67:BQ78)*(BS67:BS78=L73),0),5)=1,3,IF(INDEX(BQ67:BU78,MATCH(1,(F77=BQ67:BQ78)*(BS67:BS78=L73),0),5)="X",1,0)))*H77</f>
        <v>0</v>
      </c>
      <c r="M77" s="177">
        <f t="array" ref="M77">IF(F77=M73,"",IF(INDEX(BQ67:BU78,MATCH(1,(F77=BQ67:BQ78)*(BS67:BS78=M73),0),5)=1,3,IF(INDEX(BQ67:BU78,MATCH(1,(F77=BQ67:BQ78)*(BS67:BS78=M73),0),5)="X",1,0)))*I77</f>
        <v>3</v>
      </c>
      <c r="N77" s="177">
        <f t="array" ref="N77">IF(F77=N73,"",IF(INDEX(BQ67:BU78,MATCH(1,(F77=BQ67:BQ78)*(BS67:BS78=N73),0),5)=1,3,IF(INDEX(BQ67:BU78,MATCH(1,(F77=BQ67:BQ78)*(BS67:BS78=N73),0),5)="X",1,0)))*J77</f>
        <v>0</v>
      </c>
      <c r="O77" s="181">
        <f t="array" ref="O77">IF(F77=O73,"",INDEX(AZ67:BS78,MATCH(1,(BQ67:BQ78=F77)*(O73=BS67:BS78),0),1)-INDEX(AZ67:BS78,MATCH(1,(BQ67:BQ78=F77)*(O73=BS67:BS78),0),17))*G77</f>
        <v>0</v>
      </c>
      <c r="P77" s="181">
        <f t="array" ref="P77">IF(F77=P73,"",INDEX(AZ67:BS78,MATCH(1,(BQ67:BQ78=F77)*(P73=BS67:BS78),0),1)-INDEX(AZ67:BS78,MATCH(1,(BQ67:BQ78=F77)*(P73=BS67:BS78),0),17))*H77</f>
        <v>0</v>
      </c>
      <c r="Q77" s="181">
        <f t="array" ref="Q77">IF(F77=Q73,"",INDEX(AZ67:BS78,MATCH(1,(BQ67:BQ78=F77)*(Q73=BS67:BS78),0),1)-INDEX(AZ67:BS78,MATCH(1,(BQ67:BQ78=F77)*(Q73=BS67:BS78),0),17))*I77</f>
        <v>1</v>
      </c>
      <c r="R77" s="181">
        <f t="array" ref="R77">IF(F77=R73,"",INDEX(AZ67:BS78,MATCH(1,(BQ67:BQ78=F77)*(R73=BS67:BS78),0),1)-INDEX(AZ67:BS78,MATCH(1,(BQ67:BQ78=F77)*(R73=BS67:BS78),0),17))*J77</f>
        <v>0</v>
      </c>
      <c r="S77" s="181">
        <f t="array" ref="S77">IF(F77=S73,0,INDEX(AZ67:BU78,MATCH(1,(BQ67:BQ78=F77)*(BS67:BS78=S73),0),1)+INDEX(AZ67:BU78,MATCH(1,(BS67:BS78=F77)*(BQ67:BQ78=S73),0),17))*G77</f>
        <v>0</v>
      </c>
      <c r="T77" s="181">
        <f t="array" ref="T77">IF(F77=T73,0,INDEX(AZ67:BU78,MATCH(1,(BQ67:BQ78=F77)*(BS67:BS78=T73),0),1)+INDEX(AZ67:BU78,MATCH(1,(BS67:BS78=F77)*(BQ67:BQ78=T73),0),17))*H77</f>
        <v>0</v>
      </c>
      <c r="U77" s="181">
        <f t="array" ref="U77">IF(F77=U73,0,INDEX(AZ67:BU78,MATCH(1,(BQ67:BQ78=F77)*(BS67:BS78=U73),0),1)+INDEX(AZ67:BU78,MATCH(1,(BS67:BS78=F77)*(BQ67:BQ78=U73),0),17))*I77</f>
        <v>1</v>
      </c>
      <c r="V77" s="181">
        <f t="array" ref="V77">IF(F77=V73,0,INDEX(AZ67:BU78,MATCH(1,(BQ67:BQ78=F77)*(BS67:BS78=V73),0),1)+INDEX(AZ67:BU78,MATCH(1,(BS67:BS78=F77)*(BQ67:BQ78=V73),0),17))*J77</f>
        <v>0</v>
      </c>
      <c r="W77" s="181">
        <f t="array" ref="W77">IF(F77=W73,0,INDEX(AZ67:BU78,MATCH(1,(BS67:BS78=F77)*(BQ67:BQ78=S73),0),17))*G77</f>
        <v>0</v>
      </c>
      <c r="X77" s="181">
        <f t="array" ref="X77">IF(F77=X73,0,INDEX(AZ67:BU78,MATCH(1,(BS67:BS78=F77)*(BQ67:BQ78=T73),0),17))*H77</f>
        <v>0</v>
      </c>
      <c r="Y77" s="181">
        <f t="array" ref="Y77">IF(F77=Y73,0,INDEX(AZ67:BU78,MATCH(1,(BS67:BS78=F77)*(BQ67:BQ78=U73),0),17))*I77</f>
        <v>0</v>
      </c>
      <c r="Z77" s="181">
        <f t="array" ref="Z77">IF(F77=Z73,0,INDEX(AZ67:BU78,MATCH(1,(BS67:BS78=F77)*(BQ67:BQ78=V73),0),17))*J77</f>
        <v>0</v>
      </c>
      <c r="AA77" s="155">
        <f>IF(F77=AA73,"",COUNTIFS(BS67:BS78,F77,BU67:BU78,2))*G77</f>
        <v>0</v>
      </c>
      <c r="AB77" s="155">
        <f>IF(F77=AB73,"",COUNTIFS(BS67:BS78,G77,BU67:BU78,2))*H77</f>
        <v>0</v>
      </c>
      <c r="AC77" s="155">
        <f>IF(F77=AC73,"",COUNTIFS(BS67:BS78,H77,BU67:BU78,2))*I77</f>
        <v>0</v>
      </c>
      <c r="AD77" s="155">
        <f>IF(F77=AD73,"",COUNTIFS(BS67:BS78,I77,BU67:BU78,2))*J77</f>
        <v>0</v>
      </c>
      <c r="AE77" s="155">
        <f t="shared" si="347"/>
        <v>3</v>
      </c>
      <c r="AF77" s="155">
        <f>sum(O77:R77)-sum(R74:R77)</f>
        <v>-1</v>
      </c>
      <c r="AG77" s="155">
        <f t="shared" si="348"/>
        <v>1</v>
      </c>
      <c r="AH77" s="155">
        <f t="shared" si="349"/>
        <v>0</v>
      </c>
      <c r="AI77" s="189">
        <f>SUMIFS(BP67:BP78,BS67:BS78,F77)</f>
        <v>2</v>
      </c>
      <c r="AJ77" s="189">
        <f t="shared" si="350"/>
        <v>0</v>
      </c>
      <c r="AK77" s="106">
        <f>AJ68</f>
        <v>68.53425</v>
      </c>
      <c r="AL77" s="106">
        <f>AJ67</f>
        <v>91.379</v>
      </c>
      <c r="AM77" s="106">
        <f t="shared" si="309"/>
        <v>0.11</v>
      </c>
      <c r="AN77" s="156">
        <f t="shared" ref="AN77:AY77" si="359">IF($AM77="","",IF(RAND()&lt;$AM77,1,0))</f>
        <v>0</v>
      </c>
      <c r="AO77" s="156">
        <f t="shared" si="359"/>
        <v>1</v>
      </c>
      <c r="AP77" s="156">
        <f t="shared" si="359"/>
        <v>0</v>
      </c>
      <c r="AQ77" s="156">
        <f t="shared" si="359"/>
        <v>0</v>
      </c>
      <c r="AR77" s="156">
        <f t="shared" si="359"/>
        <v>0</v>
      </c>
      <c r="AS77" s="156">
        <f t="shared" si="359"/>
        <v>0</v>
      </c>
      <c r="AT77" s="156">
        <f t="shared" si="359"/>
        <v>0</v>
      </c>
      <c r="AU77" s="156">
        <f t="shared" si="359"/>
        <v>0</v>
      </c>
      <c r="AV77" s="156">
        <f t="shared" si="359"/>
        <v>0</v>
      </c>
      <c r="AW77" s="156">
        <f t="shared" si="359"/>
        <v>0</v>
      </c>
      <c r="AX77" s="156">
        <f t="shared" si="359"/>
        <v>0</v>
      </c>
      <c r="AY77" s="156">
        <f t="shared" si="359"/>
        <v>0</v>
      </c>
      <c r="AZ77" s="157">
        <f t="shared" si="311"/>
        <v>1</v>
      </c>
      <c r="BA77" s="106">
        <f>AJ70</f>
        <v>66.21525</v>
      </c>
      <c r="BB77" s="106">
        <f>AJ69</f>
        <v>88.287</v>
      </c>
      <c r="BC77" s="106">
        <f t="shared" si="312"/>
        <v>0.11</v>
      </c>
      <c r="BD77" s="156">
        <f t="shared" ref="BD77:BO77" si="360">IF($BC77="","",IF(RAND()&lt;$BC77,1,0))</f>
        <v>1</v>
      </c>
      <c r="BE77" s="156">
        <f t="shared" si="360"/>
        <v>1</v>
      </c>
      <c r="BF77" s="156">
        <f t="shared" si="360"/>
        <v>0</v>
      </c>
      <c r="BG77" s="156">
        <f t="shared" si="360"/>
        <v>1</v>
      </c>
      <c r="BH77" s="156">
        <f t="shared" si="360"/>
        <v>0</v>
      </c>
      <c r="BI77" s="156">
        <f t="shared" si="360"/>
        <v>1</v>
      </c>
      <c r="BJ77" s="156">
        <f t="shared" si="360"/>
        <v>0</v>
      </c>
      <c r="BK77" s="156">
        <f t="shared" si="360"/>
        <v>0</v>
      </c>
      <c r="BL77" s="156">
        <f t="shared" si="360"/>
        <v>0</v>
      </c>
      <c r="BM77" s="156">
        <f t="shared" si="360"/>
        <v>0</v>
      </c>
      <c r="BN77" s="156">
        <f t="shared" si="360"/>
        <v>0</v>
      </c>
      <c r="BO77" s="156">
        <f t="shared" si="360"/>
        <v>0</v>
      </c>
      <c r="BP77" s="157">
        <f t="shared" si="314"/>
        <v>4</v>
      </c>
      <c r="BQ77" s="105" t="str">
        <f t="shared" ref="BQ77:BR77" si="361">BQ67</f>
        <v>Edmonton United</v>
      </c>
      <c r="BR77" s="156" t="str">
        <f t="shared" si="361"/>
        <v>VLD</v>
      </c>
      <c r="BS77" s="105" t="str">
        <f t="shared" ref="BS77:BT77" si="362">BS68</f>
        <v>Fontvielle Impact</v>
      </c>
      <c r="BT77" s="156" t="str">
        <f t="shared" si="362"/>
        <v>VLD</v>
      </c>
      <c r="BU77" s="156">
        <f t="shared" si="315"/>
        <v>2</v>
      </c>
      <c r="BV77" s="156" t="str">
        <f t="shared" si="316"/>
        <v>  1-4  </v>
      </c>
    </row>
    <row r="78" ht="9.0" customHeight="1">
      <c r="A78" s="105"/>
      <c r="B78" s="105"/>
      <c r="C78" s="105"/>
      <c r="D78" s="191" t="str">
        <f t="shared" si="308"/>
        <v>Yuba United               COM 1–Score Sonoma Center Panthers    COM</v>
      </c>
      <c r="E78" s="176"/>
      <c r="F78" s="155"/>
      <c r="G78" s="155"/>
      <c r="H78" s="155"/>
      <c r="I78" s="155"/>
      <c r="J78" s="155"/>
      <c r="K78" s="155"/>
      <c r="L78" s="155"/>
      <c r="M78" s="155"/>
      <c r="N78" s="155"/>
      <c r="O78" s="83" t="s">
        <v>1354</v>
      </c>
      <c r="P78" s="190">
        <f>IFERROR(__xludf.DUMMYFUNCTION("if(Q78=0,if(COUNTUNIQUE(P68:P71)&gt;1,1,0),0)"),0.0)</f>
        <v>0</v>
      </c>
      <c r="Q78" s="190">
        <f>IFERROR(__xludf.DUMMYFUNCTION("if(R78=0,if(COUNTUNIQUE(Q68:Q71)&gt;1,1,0))"),1.0)</f>
        <v>1</v>
      </c>
      <c r="R78" s="190">
        <f>IFERROR(__xludf.DUMMYFUNCTION("if(S78=0,if(COUNTUNIQUE(R68:R71)&gt;1,1,0))"),0.0)</f>
        <v>0</v>
      </c>
      <c r="S78" s="190">
        <f>IFERROR(__xludf.DUMMYFUNCTION("if(T78=0,if(COUNTUNIQUE(S68:S71)&gt;1,1,0))"),0.0)</f>
        <v>0</v>
      </c>
      <c r="T78" s="190">
        <f>IFERROR(__xludf.DUMMYFUNCTION("if(U78=0,if(COUNTUNIQUE(T68:T71)&gt;1,1,0))"),0.0)</f>
        <v>0</v>
      </c>
      <c r="U78" s="190">
        <f>IFERROR(__xludf.DUMMYFUNCTION("if(V78=0,if(COUNTUNIQUE(U68:U71)&gt;1,1,0))"),0.0)</f>
        <v>0</v>
      </c>
      <c r="V78" s="190">
        <f>IFERROR(__xludf.DUMMYFUNCTION("if(W78=0,if(COUNTUNIQUE(V68:V71)&gt;1,1,0))"),0.0)</f>
        <v>0</v>
      </c>
      <c r="W78" s="190">
        <f>IFERROR(__xludf.DUMMYFUNCTION("if(X78=0,if(COUNTUNIQUE(W68:W71)&gt;1,1,0))"),0.0)</f>
        <v>0</v>
      </c>
      <c r="X78" s="190">
        <f>IFERROR(__xludf.DUMMYFUNCTION("if(Y78=0,if(COUNTUNIQUE(X68:X71)&gt;1,1,0))"),0.0)</f>
        <v>0</v>
      </c>
      <c r="Y78" s="190">
        <f>IFERROR(__xludf.DUMMYFUNCTION("IF(COUNTUNIQUE(Y68:Y71)&gt;1,1,0)"),0.0)</f>
        <v>0</v>
      </c>
      <c r="Z78" s="155"/>
      <c r="AA78" s="155"/>
      <c r="AB78" s="155"/>
      <c r="AC78" s="155"/>
      <c r="AD78" s="155"/>
      <c r="AE78" s="155"/>
      <c r="AF78" s="155"/>
      <c r="AG78" s="155"/>
      <c r="AH78" s="155"/>
      <c r="AI78" s="155"/>
      <c r="AJ78" s="155"/>
      <c r="AK78" s="106">
        <f>AL77</f>
        <v>91.379</v>
      </c>
      <c r="AL78" s="106">
        <f>AK77</f>
        <v>68.53425</v>
      </c>
      <c r="AM78" s="106">
        <f t="shared" si="309"/>
        <v>0.1566666667</v>
      </c>
      <c r="AN78" s="156">
        <f t="shared" ref="AN78:AY78" si="363">IF($AM78="","",IF(RAND()&lt;$AM78,1,0))</f>
        <v>0</v>
      </c>
      <c r="AO78" s="156">
        <f t="shared" si="363"/>
        <v>0</v>
      </c>
      <c r="AP78" s="156">
        <f t="shared" si="363"/>
        <v>0</v>
      </c>
      <c r="AQ78" s="156">
        <f t="shared" si="363"/>
        <v>0</v>
      </c>
      <c r="AR78" s="156">
        <f t="shared" si="363"/>
        <v>0</v>
      </c>
      <c r="AS78" s="156">
        <f t="shared" si="363"/>
        <v>0</v>
      </c>
      <c r="AT78" s="156">
        <f t="shared" si="363"/>
        <v>0</v>
      </c>
      <c r="AU78" s="156">
        <f t="shared" si="363"/>
        <v>0</v>
      </c>
      <c r="AV78" s="156">
        <f t="shared" si="363"/>
        <v>0</v>
      </c>
      <c r="AW78" s="156">
        <f t="shared" si="363"/>
        <v>0</v>
      </c>
      <c r="AX78" s="156">
        <f t="shared" si="363"/>
        <v>1</v>
      </c>
      <c r="AY78" s="156">
        <f t="shared" si="363"/>
        <v>0</v>
      </c>
      <c r="AZ78" s="157">
        <f t="shared" si="311"/>
        <v>1</v>
      </c>
      <c r="BA78" s="106">
        <f>BB77</f>
        <v>88.287</v>
      </c>
      <c r="BB78" s="106">
        <f>BA77</f>
        <v>66.21525</v>
      </c>
      <c r="BC78" s="106">
        <f t="shared" si="312"/>
        <v>0.1566666667</v>
      </c>
      <c r="BD78" s="156">
        <f t="shared" ref="BD78:BO78" si="364">IF($BC78="","",IF(RAND()&lt;$BC78,1,0))</f>
        <v>0</v>
      </c>
      <c r="BE78" s="156">
        <f t="shared" si="364"/>
        <v>0</v>
      </c>
      <c r="BF78" s="156">
        <f t="shared" si="364"/>
        <v>0</v>
      </c>
      <c r="BG78" s="156">
        <f t="shared" si="364"/>
        <v>0</v>
      </c>
      <c r="BH78" s="156">
        <f t="shared" si="364"/>
        <v>0</v>
      </c>
      <c r="BI78" s="156">
        <f t="shared" si="364"/>
        <v>0</v>
      </c>
      <c r="BJ78" s="156">
        <f t="shared" si="364"/>
        <v>0</v>
      </c>
      <c r="BK78" s="156">
        <f t="shared" si="364"/>
        <v>0</v>
      </c>
      <c r="BL78" s="156">
        <f t="shared" si="364"/>
        <v>0</v>
      </c>
      <c r="BM78" s="156">
        <f t="shared" si="364"/>
        <v>0</v>
      </c>
      <c r="BN78" s="156">
        <f t="shared" si="364"/>
        <v>0</v>
      </c>
      <c r="BO78" s="156">
        <f t="shared" si="364"/>
        <v>0</v>
      </c>
      <c r="BP78" s="157">
        <f t="shared" si="314"/>
        <v>0</v>
      </c>
      <c r="BQ78" s="105" t="str">
        <f t="shared" ref="BQ78:BR78" si="365">BQ68</f>
        <v>Yuba United</v>
      </c>
      <c r="BR78" s="156" t="str">
        <f t="shared" si="365"/>
        <v>COM</v>
      </c>
      <c r="BS78" s="105" t="str">
        <f t="shared" ref="BS78:BT78" si="366">BS67</f>
        <v>Sonoma Center Panthers</v>
      </c>
      <c r="BT78" s="156" t="str">
        <f t="shared" si="366"/>
        <v>COM</v>
      </c>
      <c r="BU78" s="156">
        <f t="shared" si="315"/>
        <v>1</v>
      </c>
      <c r="BV78" s="156" t="str">
        <f t="shared" si="316"/>
        <v>  1-0  </v>
      </c>
    </row>
    <row r="79" ht="9.0" customHeight="1">
      <c r="A79" s="161" t="s">
        <v>1249</v>
      </c>
      <c r="B79" s="161" t="s">
        <v>1330</v>
      </c>
      <c r="C79" s="162" t="s">
        <v>805</v>
      </c>
      <c r="D79" s="192" t="s">
        <v>1359</v>
      </c>
      <c r="E79" s="164" t="s">
        <v>1332</v>
      </c>
      <c r="F79" s="165" t="s">
        <v>1333</v>
      </c>
      <c r="G79" s="166"/>
      <c r="H79" s="166"/>
      <c r="I79" s="166"/>
      <c r="J79" s="166"/>
      <c r="K79" s="166"/>
      <c r="L79" s="166"/>
      <c r="M79" s="166"/>
      <c r="N79" s="166"/>
      <c r="O79" s="166"/>
      <c r="P79" s="166"/>
      <c r="Q79" s="166"/>
      <c r="R79" s="166"/>
      <c r="S79" s="166"/>
      <c r="T79" s="166"/>
      <c r="U79" s="166"/>
      <c r="V79" s="166"/>
      <c r="W79" s="166"/>
      <c r="X79" s="166"/>
      <c r="Y79" s="166"/>
      <c r="Z79" s="166"/>
      <c r="AA79" s="166"/>
      <c r="AB79" s="167" t="s">
        <v>1334</v>
      </c>
      <c r="AC79" s="5"/>
      <c r="AD79" s="5"/>
      <c r="AE79" s="5"/>
      <c r="AF79" s="168"/>
      <c r="AG79" s="166"/>
      <c r="AH79" s="166"/>
      <c r="AI79" s="165"/>
      <c r="AJ79" s="169" t="s">
        <v>111</v>
      </c>
      <c r="AK79" s="169" t="s">
        <v>111</v>
      </c>
      <c r="AL79" s="103" t="s">
        <v>1252</v>
      </c>
      <c r="AM79" s="103" t="s">
        <v>1253</v>
      </c>
      <c r="AN79" s="103">
        <v>1.0</v>
      </c>
      <c r="AO79" s="103">
        <v>2.0</v>
      </c>
      <c r="AP79" s="103">
        <v>3.0</v>
      </c>
      <c r="AQ79" s="103">
        <v>4.0</v>
      </c>
      <c r="AR79" s="103">
        <v>5.0</v>
      </c>
      <c r="AS79" s="103">
        <v>6.0</v>
      </c>
      <c r="AT79" s="103">
        <v>7.0</v>
      </c>
      <c r="AU79" s="103">
        <v>8.0</v>
      </c>
      <c r="AV79" s="103">
        <v>9.0</v>
      </c>
      <c r="AW79" s="103">
        <v>10.0</v>
      </c>
      <c r="AX79" s="103">
        <v>11.0</v>
      </c>
      <c r="AY79" s="103">
        <v>12.0</v>
      </c>
      <c r="AZ79" s="103" t="s">
        <v>1254</v>
      </c>
      <c r="BA79" s="169" t="s">
        <v>111</v>
      </c>
      <c r="BB79" s="103" t="s">
        <v>1252</v>
      </c>
      <c r="BC79" s="103" t="s">
        <v>1253</v>
      </c>
      <c r="BD79" s="103">
        <v>1.0</v>
      </c>
      <c r="BE79" s="103">
        <v>2.0</v>
      </c>
      <c r="BF79" s="103">
        <v>3.0</v>
      </c>
      <c r="BG79" s="103">
        <v>4.0</v>
      </c>
      <c r="BH79" s="103">
        <v>5.0</v>
      </c>
      <c r="BI79" s="103">
        <v>6.0</v>
      </c>
      <c r="BJ79" s="103">
        <v>7.0</v>
      </c>
      <c r="BK79" s="103">
        <v>8.0</v>
      </c>
      <c r="BL79" s="103">
        <v>9.0</v>
      </c>
      <c r="BM79" s="103">
        <v>10.0</v>
      </c>
      <c r="BN79" s="103">
        <v>11.0</v>
      </c>
      <c r="BO79" s="103">
        <v>12.0</v>
      </c>
      <c r="BP79" s="103" t="s">
        <v>1254</v>
      </c>
      <c r="BQ79" s="170"/>
      <c r="BR79" s="103"/>
      <c r="BS79" s="103"/>
      <c r="BT79" s="104"/>
      <c r="BU79" s="171"/>
      <c r="BV79" s="171"/>
    </row>
    <row r="80" ht="9.0" customHeight="1">
      <c r="A80" s="172" t="s">
        <v>919</v>
      </c>
      <c r="B80" s="173" t="s">
        <v>1335</v>
      </c>
      <c r="C80" s="174" t="s">
        <v>1336</v>
      </c>
      <c r="D80" s="175" t="str">
        <f t="shared" ref="D80:D91" si="369">IFERROR(CONCATENATE(BQ80,REPT(" ",26-LEN(BQ80)),BR80," ",AZ80,"–",AZ81," ",BS80,REPT(" ",26-LEN(BS80)),BT80),"")</f>
        <v>Edmonton United           VLD 1–2 Sonoma Center Panthers    COM</v>
      </c>
      <c r="E80" s="176" t="str">
        <f>IFERROR(REPT(" ",LEN(E81)-26)&amp;VLOOKUP(1,Z81:AG84,8,0)&amp;"    "&amp;VLOOKUP(2,Z81:AG84,8,0)&amp;"    "&amp;VLOOKUP(3,Z81:AG84,8,0)&amp;"    "&amp;VLOOKUP(4,Z81:AG84,8,0),"")</f>
        <v>                                                                 FVI    YUB    SCP    EDM</v>
      </c>
      <c r="F80" s="83" t="s">
        <v>1330</v>
      </c>
      <c r="G80" s="83"/>
      <c r="H80" s="83" t="s">
        <v>1212</v>
      </c>
      <c r="I80" s="83" t="s">
        <v>1213</v>
      </c>
      <c r="J80" s="83" t="s">
        <v>1337</v>
      </c>
      <c r="K80" s="83" t="s">
        <v>1338</v>
      </c>
      <c r="L80" s="83" t="s">
        <v>1339</v>
      </c>
      <c r="M80" s="83" t="s">
        <v>81</v>
      </c>
      <c r="N80" s="83" t="s">
        <v>1340</v>
      </c>
      <c r="O80" s="83" t="s">
        <v>1341</v>
      </c>
      <c r="P80" s="83" t="s">
        <v>69</v>
      </c>
      <c r="Q80" s="83" t="s">
        <v>72</v>
      </c>
      <c r="R80" s="83" t="s">
        <v>75</v>
      </c>
      <c r="S80" s="83" t="s">
        <v>78</v>
      </c>
      <c r="T80" s="83" t="s">
        <v>81</v>
      </c>
      <c r="U80" s="83" t="s">
        <v>84</v>
      </c>
      <c r="V80" s="83" t="s">
        <v>87</v>
      </c>
      <c r="W80" s="83" t="s">
        <v>90</v>
      </c>
      <c r="X80" s="83" t="s">
        <v>93</v>
      </c>
      <c r="Y80" s="83" t="s">
        <v>96</v>
      </c>
      <c r="Z80" s="83" t="s">
        <v>1342</v>
      </c>
      <c r="AA80" s="83" t="s">
        <v>1201</v>
      </c>
      <c r="AC80" s="177">
        <v>1.0</v>
      </c>
      <c r="AD80" s="177">
        <v>2.0</v>
      </c>
      <c r="AE80" s="177">
        <v>3.0</v>
      </c>
      <c r="AF80" s="177">
        <v>4.0</v>
      </c>
      <c r="AJ80" s="155">
        <f t="array" ref="AJ80">IFERROR(IF($B80="","",INDEX(Entries!$J$2:$K156,MATCH(1,($B80=Entries!$J$2:$J156)*(Entries!$C$2:$C156=$A80),0),2)),"")</f>
        <v>91.379</v>
      </c>
      <c r="AK80" s="106">
        <f>AJ81</f>
        <v>68.53425</v>
      </c>
      <c r="AL80" s="106">
        <f>AJ82</f>
        <v>88.287</v>
      </c>
      <c r="AM80" s="106">
        <f t="shared" ref="AM80:AM91" si="370">IF(OR(AK80="",AL80=""),"",(0.1+(0.07-0.07*IF(AK80+AL80=0,1,MIN(AK80:AL80)/MAX(AK80:AL80)))*SIGN(AK80-AL80))*4/3)</f>
        <v>0.1124515501</v>
      </c>
      <c r="AN80" s="156">
        <f t="shared" ref="AN80:AY80" si="367">IF($AM80="","",IF(RAND()&lt;$AM80,1,0))</f>
        <v>0</v>
      </c>
      <c r="AO80" s="156">
        <f t="shared" si="367"/>
        <v>1</v>
      </c>
      <c r="AP80" s="156">
        <f t="shared" si="367"/>
        <v>0</v>
      </c>
      <c r="AQ80" s="156">
        <f t="shared" si="367"/>
        <v>0</v>
      </c>
      <c r="AR80" s="156">
        <f t="shared" si="367"/>
        <v>0</v>
      </c>
      <c r="AS80" s="156">
        <f t="shared" si="367"/>
        <v>0</v>
      </c>
      <c r="AT80" s="156">
        <f t="shared" si="367"/>
        <v>0</v>
      </c>
      <c r="AU80" s="156">
        <f t="shared" si="367"/>
        <v>0</v>
      </c>
      <c r="AV80" s="156">
        <f t="shared" si="367"/>
        <v>0</v>
      </c>
      <c r="AW80" s="156">
        <f t="shared" si="367"/>
        <v>0</v>
      </c>
      <c r="AX80" s="156">
        <f t="shared" si="367"/>
        <v>0</v>
      </c>
      <c r="AY80" s="156">
        <f t="shared" si="367"/>
        <v>0</v>
      </c>
      <c r="AZ80" s="157">
        <f t="shared" ref="AZ80:AZ91" si="372">SUM($AN80:$AY80)</f>
        <v>1</v>
      </c>
      <c r="BA80" s="106">
        <f>AJ83</f>
        <v>66.21525</v>
      </c>
      <c r="BB80" s="106">
        <f>AJ80</f>
        <v>91.379</v>
      </c>
      <c r="BC80" s="106">
        <f t="shared" ref="BC80:BC91" si="373">IF(OR($BA80="",$BB80=""),"",(0.1+(0.07-0.07*IF(BA80+BB80=0,1,MIN(BA80:BB80)/MAX(BA80:BB80)))*SIGN(BA80-BB80))*4/3)</f>
        <v>0.1076314033</v>
      </c>
      <c r="BD80" s="156">
        <f t="shared" ref="BD80:BO80" si="368">IF($BC80="","",IF(RAND()&lt;$BC80,1,0))</f>
        <v>0</v>
      </c>
      <c r="BE80" s="156">
        <f t="shared" si="368"/>
        <v>0</v>
      </c>
      <c r="BF80" s="156">
        <f t="shared" si="368"/>
        <v>0</v>
      </c>
      <c r="BG80" s="156">
        <f t="shared" si="368"/>
        <v>0</v>
      </c>
      <c r="BH80" s="156">
        <f t="shared" si="368"/>
        <v>0</v>
      </c>
      <c r="BI80" s="156">
        <f t="shared" si="368"/>
        <v>0</v>
      </c>
      <c r="BJ80" s="156">
        <f t="shared" si="368"/>
        <v>0</v>
      </c>
      <c r="BK80" s="156">
        <f t="shared" si="368"/>
        <v>0</v>
      </c>
      <c r="BL80" s="156">
        <f t="shared" si="368"/>
        <v>0</v>
      </c>
      <c r="BM80" s="156">
        <f t="shared" si="368"/>
        <v>0</v>
      </c>
      <c r="BN80" s="156">
        <f t="shared" si="368"/>
        <v>0</v>
      </c>
      <c r="BO80" s="156">
        <f t="shared" si="368"/>
        <v>0</v>
      </c>
      <c r="BP80" s="157">
        <f t="shared" ref="BP80:BP91" si="375">SUM($BD80:$BO80)</f>
        <v>0</v>
      </c>
      <c r="BQ80" s="105" t="str">
        <f>LEFT($B81,LEN($B81)-6)</f>
        <v>Edmonton United</v>
      </c>
      <c r="BR80" s="156" t="str">
        <f>LEFT(RIGHT($B81,4),3)</f>
        <v>VLD</v>
      </c>
      <c r="BS80" s="105" t="str">
        <f>LEFT($B82,LEN($B82)-6)</f>
        <v>Sonoma Center Panthers</v>
      </c>
      <c r="BT80" s="156" t="str">
        <f>LEFT(RIGHT($B82,4),3)</f>
        <v>COM</v>
      </c>
      <c r="BU80" s="156">
        <f t="shared" ref="BU80:BU91" si="376">IF(AZ80&gt;BP80,1,if(AZ80&lt;BP80,2,"X"))</f>
        <v>1</v>
      </c>
      <c r="BV80" s="156" t="str">
        <f t="shared" ref="BV80:BV91" si="377">REPT(" ",3-LEN(AZ80))&amp;AZ80&amp;"-"&amp;BP80&amp;REPT(" ",3-LEN(BP80))</f>
        <v>  1-0  </v>
      </c>
    </row>
    <row r="81" ht="9.0" customHeight="1">
      <c r="A81" s="172" t="s">
        <v>919</v>
      </c>
      <c r="B81" s="178" t="s">
        <v>1343</v>
      </c>
      <c r="C81" s="179" t="s">
        <v>1344</v>
      </c>
      <c r="D81" s="175" t="str">
        <f t="shared" si="369"/>
        <v>Yuba United               COM 2–0 Fontvielle Impact         VLD</v>
      </c>
      <c r="E81" s="193" t="str">
        <f t="array" ref="E81">IFERROR(AB81&amp;"  "&amp;INDEX(F80:Z84,MATCH(AB81,Z80:Z84,0),1)&amp;REPT(" ",25-LEN(INDEX(F80:Z84,MATCH(AB81,Z80:Z84,0),1)))&amp;INDEX(F80:Z84,MATCH(AB81,Z80:Z84,0),2)&amp;"   6  "&amp;INDEX(F80:Z84,MATCH(AB81,Z80:Z84,0),3)&amp;"  "&amp;INDEX(F80:Z84,MATCH(AB81,Z80:Z84,0),4)&amp;"  "&amp;INDEX(F80:Z84,MATCH(AB81,Z80:Z84,0),5)&amp;REPT(" ",4-LEN(INDEX(F80:Z84,MATCH(AB81,Z80:Z84,0),6)))&amp;INDEX(F80:Z84,MATCH(AB81,Z80:Z84,0),6)&amp;REPT(" ",4-LEN(INDEX(F80:Z84,MATCH(AB81,Z80:Z84,0),7)))&amp;INDEX(F80:Z84,MATCH(AB81,Z80:Z84,0),7)&amp;REPT(" ",4-LEN(INDEX(F80:Z84,MATCH(AB81,Z80:Z84,0),8)))&amp;INDEX(F80:Z84,MATCH(AB81,Z80:Z84,0),8)&amp;IF(INDEX(F80:Z84,MATCH(AB81,Z80:Z84,0),9)&lt;10,"   ","  ")&amp;INDEX(F80:Z84,MATCH(AB81,Z80:Z84,0),9)&amp;INDEX(F80:AA84,MATCH(AB81,Z80:Z84,0),22)&amp;CONCATENATE(AC81:AF81),"")</f>
        <v>1  Fontvielle Impact        VLD   6  2  4  0   9   6   3  10 *    -     1-1    2-1    0-0  </v>
      </c>
      <c r="F81" s="194" t="str">
        <f>IF(COUNTA(A80:C83)&lt;&gt;12,"",TRIM(LEFT(B80,FIND(" (",B80)-1)))</f>
        <v>Fontvielle Impact</v>
      </c>
      <c r="G81" s="180" t="str">
        <f t="shared" ref="G81:G84" si="378">IF(F81="","",MID(B80,FIND(" (",B80)+2,3))</f>
        <v>VLD</v>
      </c>
      <c r="H81" s="180">
        <f>COUNTIFS(BQ80:BQ91,F81,BU80:BU91,1)+COUNTIFS(BS80:BS91,F81,BU80:BU91,2)</f>
        <v>2</v>
      </c>
      <c r="I81" s="180">
        <f>COUNTIFS(BQ80:BQ91,F81,BU80:BU91,"X")+COUNTIFS(BS80:BS91,F81,BU80:BU91,"X")</f>
        <v>4</v>
      </c>
      <c r="J81" s="180">
        <f>COUNTIFS(BQ80:BQ91,F81,BU80:BU91,2)+COUNTIFS(BS80:BS91,F81,BU80:BU91,1)</f>
        <v>0</v>
      </c>
      <c r="K81" s="180">
        <f>SUMIFS(AZ80:AZ91,BQ80:BQ91,F81)+SUMIFS(BP80:BP91,BS80:BS91,F81)</f>
        <v>9</v>
      </c>
      <c r="L81" s="180">
        <f>SUMIFS(AZ80:AZ91,BS80:BS91,F81)+SUMIFS(BP80:BP91,BQ80:BQ91,F81)</f>
        <v>6</v>
      </c>
      <c r="M81" s="180">
        <f t="shared" ref="M81:M84" si="379">K81-L81</f>
        <v>3</v>
      </c>
      <c r="N81" s="180">
        <f t="shared" ref="N81:N84" si="380">I81+(H81*3)</f>
        <v>10</v>
      </c>
      <c r="O81" s="177">
        <f>RANK(N81,N81:N84)</f>
        <v>1</v>
      </c>
      <c r="P81" s="180">
        <f>SUMPRODUCT((O81=O81:O84)*(VLOOKUP(F81,F87:AI90,MATCH(P80,F86:AI86,0),0)&lt;AE87:AE90))</f>
        <v>0</v>
      </c>
      <c r="Q81" s="177">
        <f>SUMPRODUCT((O81:O84=O81)*(P81:P84=P81)*(VLOOKUP(F81,F86:AH90,MATCH(Q80,F86:AI86,0),0)&lt;AF87:AF90))</f>
        <v>0</v>
      </c>
      <c r="R81" s="177">
        <f>SUMPRODUCT((O81:O84=O81)*(P81:P84=P81)*(Q81:Q84=Q81)*(VLOOKUP(F81,F86:AH90,MATCH(R80,F86:AI86,0),0)&lt;AG87:AG90))</f>
        <v>0</v>
      </c>
      <c r="S81" s="181">
        <f>SUMPRODUCT((O81:O84=O81)*(P81:P84=P81)*(Q81:Q84=Q81)*(R81:R84=R81)*(VLOOKUP(F81,F86:AH90,MATCH(S80,F86:AI86,0),0)&lt;AH87:AH90))</f>
        <v>0</v>
      </c>
      <c r="T81" s="177">
        <f>SUMPRODUCT((O81:O84=O81)*(P81:P84=P81)*(Q81:Q84=Q81)*(R81:R84=R81)*(S81:S84=S81)*(M81&lt;M81:M84))</f>
        <v>0</v>
      </c>
      <c r="U81" s="177">
        <f>SUMPRODUCT((O81:O84=O81)*(P81:P84=P81)*(Q81:Q84=Q81)*(R81:R84=R81)*(S81:S84=S81)*(T81:T84=T81)*(K81&lt;K81:K84))</f>
        <v>0</v>
      </c>
      <c r="V81" s="177">
        <f>SUMPRODUCT((O81:O84=O81)*(P81:P84=P81)*(Q81:Q84=Q81)*(R81:R84=R81)*(S81:S84=S81)*(T81:T84=T81)*(U81:U84=U81)*(VLOOKUP(F81,F86:AI90,MATCH(V80,F86:AJ86,0),0)&lt;AI87:AI90))</f>
        <v>0</v>
      </c>
      <c r="W81" s="177">
        <f>SUMPRODUCT((O81:O84=O81)*(P81:P84=P81)*(Q81:Q84=Q81)*(R81:R84=R81)*(S81:S84=S81)*(T81:T84=T81)*(U81:U84=U81)*(V81:V84=V81)*(H81:H84&gt;H81))</f>
        <v>0</v>
      </c>
      <c r="X81" s="177">
        <f>SUMPRODUCT((O81:O84=O81)*(P81:P84=P81)*(Q81:Q84=Q81)*(R81:R84=R81)*(S81:S84=S81)*(T81:T84=T81)*(U81:U84=U81)*(V81:V84=V81)*(W81:W84&gt;W81)*(VLOOKUP(F81,F86:AJ90,MATCH(V80,F86:AJ86,0),0)&lt;AJ87:AJ90))</f>
        <v>0</v>
      </c>
      <c r="Y81" s="177">
        <f>SUMPRODUCT((O81:O84=O81)*(P81:P84=P81)*(Q81:Q84=Q81)*(R81:R84=R81)*(S81:S84=S81)*(T81:T84=T81)*(U81:U84=U81)*(V81:V84=V81)*(W81:W84&gt;W81)*(X81:X84=X81)*(AJ80:AJ83&gt;AJ80))</f>
        <v>0</v>
      </c>
      <c r="Z81" s="182">
        <f t="shared" ref="Z81:Z84" si="381">sum(O81:Y81)</f>
        <v>1</v>
      </c>
      <c r="AA81" s="181" t="str">
        <f>if(countif(O81:O84,O81)&gt;1," * ","   ")</f>
        <v> * </v>
      </c>
      <c r="AB81" s="177">
        <v>1.0</v>
      </c>
      <c r="AC81" s="183" t="str">
        <f t="array" ref="AC81">IF(AB81=AC80,"   -   ",INDEX(BQ80:BV91,MATCH(1,(BQ80:BQ91=INDEX(F81:Z84,MATCH(AB81,Z81:Z84,0),1))*(BS80:BS91=INDEX(F81:Z84,MATCH(AC80,Z81:Z84,0),1)),0),6))</f>
        <v>   -   </v>
      </c>
      <c r="AD81" s="183" t="str">
        <f t="array" ref="AD81">IF(AB81=AD80,"   -   ",INDEX(BQ80:BV91,MATCH(1,(BQ80:BQ91=INDEX(F81:Z84,MATCH(AB81,Z81:Z84,0),1))*(BS80:BS91=INDEX(F81:Z84,MATCH(AD80,Z81:Z84,0),1)),0),6))</f>
        <v>  1-1  </v>
      </c>
      <c r="AE81" s="183" t="str">
        <f t="array" ref="AE81">IF(AB81=AE80,"   -   ",INDEX(BQ80:BV91,MATCH(1,(BQ80:BQ91=INDEX(F81:Z84,MATCH(AB81,Z81:Z84,0),1))*(BS80:BS91=INDEX(F81:Z84,MATCH(AE80,Z81:Z84,0),1)),0),6))</f>
        <v>  2-1  </v>
      </c>
      <c r="AF81" s="183" t="str">
        <f t="array" ref="AF81">IF(AB81=AF80,"   -   ",INDEX(BQ80:BV91,MATCH(1,(BQ80:BQ91=INDEX(F81:Z84,MATCH(AB81,Z81:Z84,0),1))*(BS80:BS91=INDEX(F81:Z84,MATCH(AF80,Z81:Z84,0),1)),0),6))</f>
        <v>  0-0  </v>
      </c>
      <c r="AG81" s="181" t="str">
        <f t="shared" ref="AG81:AG84" si="382">C80</f>
        <v>FVI</v>
      </c>
      <c r="AJ81" s="155">
        <f t="array" ref="AJ81">IFERROR(IF($B81="","",INDEX(Entries!$J$2:$K156,MATCH(1,($B81=Entries!$J$2:$J156)*(Entries!$C$2:$C156=$A81),0),2)),"")</f>
        <v>68.53425</v>
      </c>
      <c r="AK81" s="106">
        <f>AL80</f>
        <v>88.287</v>
      </c>
      <c r="AL81" s="106">
        <f>AK80</f>
        <v>68.53425</v>
      </c>
      <c r="AM81" s="106">
        <f t="shared" si="370"/>
        <v>0.1542151166</v>
      </c>
      <c r="AN81" s="156">
        <f t="shared" ref="AN81:AY81" si="371">IF($AM81="","",IF(RAND()&lt;$AM81,1,0))</f>
        <v>0</v>
      </c>
      <c r="AO81" s="156">
        <f t="shared" si="371"/>
        <v>1</v>
      </c>
      <c r="AP81" s="156">
        <f t="shared" si="371"/>
        <v>0</v>
      </c>
      <c r="AQ81" s="156">
        <f t="shared" si="371"/>
        <v>0</v>
      </c>
      <c r="AR81" s="156">
        <f t="shared" si="371"/>
        <v>0</v>
      </c>
      <c r="AS81" s="156">
        <f t="shared" si="371"/>
        <v>0</v>
      </c>
      <c r="AT81" s="156">
        <f t="shared" si="371"/>
        <v>0</v>
      </c>
      <c r="AU81" s="156">
        <f t="shared" si="371"/>
        <v>1</v>
      </c>
      <c r="AV81" s="156">
        <f t="shared" si="371"/>
        <v>0</v>
      </c>
      <c r="AW81" s="156">
        <f t="shared" si="371"/>
        <v>0</v>
      </c>
      <c r="AX81" s="156">
        <f t="shared" si="371"/>
        <v>0</v>
      </c>
      <c r="AY81" s="156">
        <f t="shared" si="371"/>
        <v>0</v>
      </c>
      <c r="AZ81" s="157">
        <f t="shared" si="372"/>
        <v>2</v>
      </c>
      <c r="BA81" s="106">
        <f>BB80</f>
        <v>91.379</v>
      </c>
      <c r="BB81" s="106">
        <f>BA80</f>
        <v>66.21525</v>
      </c>
      <c r="BC81" s="106">
        <f t="shared" si="373"/>
        <v>0.1590352634</v>
      </c>
      <c r="BD81" s="156">
        <f t="shared" ref="BD81:BO81" si="374">IF($BC81="","",IF(RAND()&lt;$BC81,1,0))</f>
        <v>0</v>
      </c>
      <c r="BE81" s="156">
        <f t="shared" si="374"/>
        <v>1</v>
      </c>
      <c r="BF81" s="156">
        <f t="shared" si="374"/>
        <v>0</v>
      </c>
      <c r="BG81" s="156">
        <f t="shared" si="374"/>
        <v>0</v>
      </c>
      <c r="BH81" s="156">
        <f t="shared" si="374"/>
        <v>0</v>
      </c>
      <c r="BI81" s="156">
        <f t="shared" si="374"/>
        <v>0</v>
      </c>
      <c r="BJ81" s="156">
        <f t="shared" si="374"/>
        <v>0</v>
      </c>
      <c r="BK81" s="156">
        <f t="shared" si="374"/>
        <v>1</v>
      </c>
      <c r="BL81" s="156">
        <f t="shared" si="374"/>
        <v>0</v>
      </c>
      <c r="BM81" s="156">
        <f t="shared" si="374"/>
        <v>0</v>
      </c>
      <c r="BN81" s="156">
        <f t="shared" si="374"/>
        <v>0</v>
      </c>
      <c r="BO81" s="156">
        <f t="shared" si="374"/>
        <v>0</v>
      </c>
      <c r="BP81" s="157">
        <f t="shared" si="375"/>
        <v>2</v>
      </c>
      <c r="BQ81" s="105" t="str">
        <f>LEFT($B83,LEN($B83)-6)</f>
        <v>Yuba United</v>
      </c>
      <c r="BR81" s="156" t="str">
        <f>LEFT(RIGHT($B83,4),3)</f>
        <v>COM</v>
      </c>
      <c r="BS81" s="105" t="str">
        <f>LEFT($B80,LEN($B80)-6)</f>
        <v>Fontvielle Impact</v>
      </c>
      <c r="BT81" s="156" t="str">
        <f>LEFT(RIGHT($B80,4),3)</f>
        <v>VLD</v>
      </c>
      <c r="BU81" s="156" t="str">
        <f t="shared" si="376"/>
        <v>X</v>
      </c>
      <c r="BV81" s="156" t="str">
        <f t="shared" si="377"/>
        <v>  2-2  </v>
      </c>
    </row>
    <row r="82" ht="9.0" customHeight="1">
      <c r="A82" s="172" t="s">
        <v>919</v>
      </c>
      <c r="B82" s="114" t="s">
        <v>1345</v>
      </c>
      <c r="C82" s="179" t="s">
        <v>1346</v>
      </c>
      <c r="D82" s="175" t="str">
        <f t="shared" si="369"/>
        <v>Fontvielle Impact         VLD 0–1 Edmonton United           VLD</v>
      </c>
      <c r="E82" s="193" t="str">
        <f t="array" ref="E82">IFERROR(AB82&amp;"  "&amp;INDEX(F80:Z84,MATCH(AB82,Z80:Z84,0),1)&amp;REPT(" ",25-LEN(INDEX(F80:Z84,MATCH(AB82,Z80:Z84,0),1)))&amp;INDEX(F80:Z84,MATCH(AB82,Z80:Z84,0),2)&amp;"   6  "&amp;INDEX(F80:Z84,MATCH(AB82,Z80:Z84,0),3)&amp;"  "&amp;INDEX(F80:Z84,MATCH(AB82,Z80:Z84,0),4)&amp;"  "&amp;INDEX(F80:Z84,MATCH(AB82,Z80:Z84,0),5)&amp;REPT(" ",4-LEN(INDEX(F80:Z84,MATCH(AB82,Z80:Z84,0),6)))&amp;INDEX(F80:Z84,MATCH(AB82,Z80:Z84,0),6)&amp;REPT(" ",4-LEN(INDEX(F80:Z84,MATCH(AB82,Z80:Z84,0),7)))&amp;INDEX(F80:Z84,MATCH(AB82,Z80:Z84,0),7)&amp;REPT(" ",4-LEN(INDEX(F80:Z84,MATCH(AB82,Z80:Z84,0),8)))&amp;INDEX(F80:Z84,MATCH(AB82,Z80:Z84,0),8)&amp;IF(INDEX(F80:Z84,MATCH(AB82,Z80:Z84,0),9)&lt;10,"   ","  ")&amp;INDEX(F80:Z84,MATCH(AB82,Z80:Z84,0),9)&amp;INDEX(F80:AA84,MATCH(AB82,Z80:Z84,0),22)&amp;CONCATENATE(AC82:AF82),"")</f>
        <v>2  Yuba United              COM   6  2  4  0  12  10   2  10 *   2-2     -     2-2    3-2  </v>
      </c>
      <c r="F82" s="194" t="str">
        <f>IF(COUNTA(A80:C83)&lt;&gt;12,"",TRIM(LEFT(B81,FIND(" (",B81)-1)))</f>
        <v>Edmonton United</v>
      </c>
      <c r="G82" s="180" t="str">
        <f t="shared" si="378"/>
        <v>VLD</v>
      </c>
      <c r="H82" s="180">
        <f>COUNTIFS(BQ80:BQ91,F82,BU80:BU91,1)+COUNTIFS(BS80:BS91,F82,BU80:BU91,2)</f>
        <v>1</v>
      </c>
      <c r="I82" s="180">
        <f>COUNTIFS(BQ80:BQ91,F82,BU80:BU91,"X")+COUNTIFS(BS80:BS91,F82,BU80:BU91,"X")</f>
        <v>1</v>
      </c>
      <c r="J82" s="180">
        <f>COUNTIFS(BQ80:BQ91,F82,BU80:BU91,2)+COUNTIFS(BS80:BS91,F82,BU80:BU91,1)</f>
        <v>4</v>
      </c>
      <c r="K82" s="180">
        <f>SUMIFS(AZ80:AZ91,BQ80:BQ91,F82)+SUMIFS(BP80:BP91,BS80:BS91,F82)</f>
        <v>6</v>
      </c>
      <c r="L82" s="180">
        <f>SUMIFS(AZ80:AZ91,BS80:BS91,F82)+SUMIFS(BP80:BP91,BQ80:BQ91,F82)</f>
        <v>12</v>
      </c>
      <c r="M82" s="180">
        <f t="shared" si="379"/>
        <v>-6</v>
      </c>
      <c r="N82" s="180">
        <f t="shared" si="380"/>
        <v>4</v>
      </c>
      <c r="O82" s="177">
        <f>RANK(N82,N81:N84)</f>
        <v>4</v>
      </c>
      <c r="P82" s="180">
        <f>SUMPRODUCT((O82=O81:O84)*(VLOOKUP(F82,F87:AI90,MATCH(P80,F86:AI86,0),0)&lt;AE87:AE90))</f>
        <v>0</v>
      </c>
      <c r="Q82" s="177">
        <f>SUMPRODUCT((O81:O84=O82)*(P81:P84=P82)*(VLOOKUP(F82,F86:AH90,MATCH(Q80,F86:AI86,0),0)&lt;AF87:AF90))</f>
        <v>0</v>
      </c>
      <c r="R82" s="177">
        <f>SUMPRODUCT((O81:O84=O82)*(P81:P84=P82)*(Q81:Q84=Q82)*(VLOOKUP(F82,F86:AH90,MATCH(R80,F86:AI86,0),0)&lt;AG87:AG90))</f>
        <v>0</v>
      </c>
      <c r="S82" s="181">
        <f>SUMPRODUCT((O81:O84=O82)*(P81:P84=P82)*(Q81:Q84=Q82)*(R81:R84=R82)*(VLOOKUP(F82,F86:AH90,MATCH(S80,F86:AI86,0),0)&lt;AH87:AH90))</f>
        <v>0</v>
      </c>
      <c r="T82" s="177">
        <f>SUMPRODUCT((O81:O84=O82)*(P81:P84=P82)*(Q81:Q84=Q82)*(R81:R84=R82)*(S81:S84=S82)*(M82&lt;M81:M84))</f>
        <v>0</v>
      </c>
      <c r="U82" s="177">
        <f>SUMPRODUCT((O81:O84=O82)*(P81:P84=P82)*(Q81:Q84=Q82)*(R81:R84=R82)*(S81:S84=S82)*(T81:T84=T82)*(K82&lt;K81:K84))</f>
        <v>0</v>
      </c>
      <c r="V82" s="177">
        <f>SUMPRODUCT((O81:O84=O82)*(P81:P84=P82)*(Q81:Q84=Q82)*(R81:R84=R82)*(S81:S84=S82)*(T81:T84=T82)*(U81:U84=U82)*(VLOOKUP(F82,F86:AI90,MATCH(V80,F86:AJ86,0),0)&lt;AI87:AI90))</f>
        <v>0</v>
      </c>
      <c r="W82" s="177">
        <f>SUMPRODUCT((O81:O84=O82)*(P81:P84=P82)*(Q81:Q84=Q82)*(R81:R84=R82)*(S81:S84=S82)*(T81:T84=T82)*(U81:U84=U82)*(V81:V84=V82)*(H81:H84&gt;H82))</f>
        <v>0</v>
      </c>
      <c r="X82" s="177">
        <f>SUMPRODUCT((O81:O84=O82)*(P81:P84=P82)*(Q81:Q84=Q82)*(R81:R84=R82)*(S81:S84=S82)*(T81:T84=T82)*(U81:U84=U82)*(V81:V84=V82)*(W81:W84&gt;W82)*(VLOOKUP(F82,F86:AJ90,MATCH(V80,F86:AJ86,0),0)&lt;AJ87:AJ90))</f>
        <v>0</v>
      </c>
      <c r="Y82" s="177">
        <f>SUMPRODUCT((O81:O84=O82)*(P81:P84=P82)*(Q81:Q84=Q82)*(R81:R84=R82)*(S81:S84=S82)*(T81:T84=T82)*(U81:U84=U82)*(V81:V84=V82)*(W81:W84&gt;W82)*(X81:X84=X82)*(AJ80:AJ83&gt;AJ81))</f>
        <v>0</v>
      </c>
      <c r="Z82" s="182">
        <f t="shared" si="381"/>
        <v>4</v>
      </c>
      <c r="AA82" s="181" t="str">
        <f>if(countif(O81:O84,O82)&gt;1," * ","   ")</f>
        <v>   </v>
      </c>
      <c r="AB82" s="177">
        <v>2.0</v>
      </c>
      <c r="AC82" s="183" t="str">
        <f t="array" ref="AC82">IF(AB82=AC80,"   -   ",INDEX(BQ80:BV91,MATCH(1,(BQ80:BQ91=INDEX(F81:Z84,MATCH(AB82,Z81:Z84,0),1))*(BS80:BS91=INDEX(F81:Z84,MATCH(AC80,Z81:Z84,0),1)),0),6))</f>
        <v>  2-2  </v>
      </c>
      <c r="AD82" s="183" t="str">
        <f t="array" ref="AD82">IF(AB82=AD80,"   -   ",INDEX(BQ80:BV91,MATCH(1,(BQ80:BQ91=INDEX(F81:Z84,MATCH(AB82,Z81:Z84,0),1))*(BS80:BS91=INDEX(F81:Z84,MATCH(AD80,Z81:Z84,0),1)),0),6))</f>
        <v>   -   </v>
      </c>
      <c r="AE82" s="183" t="str">
        <f t="array" ref="AE82">IF(AB82=AE80,"   -   ",INDEX(BQ80:BV91,MATCH(1,(BQ80:BQ91=INDEX(F81:Z84,MATCH(AB82,Z81:Z84,0),1))*(BS80:BS91=INDEX(F81:Z84,MATCH(AE80,Z81:Z84,0),1)),0),6))</f>
        <v>  2-2  </v>
      </c>
      <c r="AF82" s="183" t="str">
        <f t="array" ref="AF82">IF(AB82=AF80,"   -   ",INDEX(BQ80:BV91,MATCH(1,(BQ80:BQ91=INDEX(F81:Z84,MATCH(AB82,Z81:Z84,0),1))*(BS80:BS91=INDEX(F81:Z84,MATCH(AF80,Z81:Z84,0),1)),0),6))</f>
        <v>  3-2  </v>
      </c>
      <c r="AG82" s="181" t="str">
        <f t="shared" si="382"/>
        <v>EDM</v>
      </c>
      <c r="AJ82" s="155">
        <f t="array" ref="AJ82">IFERROR(IF($B82="","",INDEX(Entries!$J$2:$K156,MATCH(1,($B82=Entries!$J$2:$J156)*(Entries!$C$2:$C156=$A82),0),2)),"")</f>
        <v>88.287</v>
      </c>
      <c r="AK82" s="106">
        <f>AJ80</f>
        <v>91.379</v>
      </c>
      <c r="AL82" s="106">
        <f>AJ81</f>
        <v>68.53425</v>
      </c>
      <c r="AM82" s="106">
        <f t="shared" si="370"/>
        <v>0.1566666667</v>
      </c>
      <c r="AN82" s="156">
        <f t="shared" ref="AN82:AY82" si="383">IF($AM82="","",IF(RAND()&lt;$AM82,1,0))</f>
        <v>0</v>
      </c>
      <c r="AO82" s="156">
        <f t="shared" si="383"/>
        <v>0</v>
      </c>
      <c r="AP82" s="156">
        <f t="shared" si="383"/>
        <v>0</v>
      </c>
      <c r="AQ82" s="156">
        <f t="shared" si="383"/>
        <v>0</v>
      </c>
      <c r="AR82" s="156">
        <f t="shared" si="383"/>
        <v>0</v>
      </c>
      <c r="AS82" s="156">
        <f t="shared" si="383"/>
        <v>0</v>
      </c>
      <c r="AT82" s="156">
        <f t="shared" si="383"/>
        <v>0</v>
      </c>
      <c r="AU82" s="156">
        <f t="shared" si="383"/>
        <v>0</v>
      </c>
      <c r="AV82" s="156">
        <f t="shared" si="383"/>
        <v>0</v>
      </c>
      <c r="AW82" s="156">
        <f t="shared" si="383"/>
        <v>0</v>
      </c>
      <c r="AX82" s="156">
        <f t="shared" si="383"/>
        <v>0</v>
      </c>
      <c r="AY82" s="156">
        <f t="shared" si="383"/>
        <v>0</v>
      </c>
      <c r="AZ82" s="157">
        <f t="shared" si="372"/>
        <v>0</v>
      </c>
      <c r="BA82" s="106">
        <f>AJ82</f>
        <v>88.287</v>
      </c>
      <c r="BB82" s="106">
        <f>AJ83</f>
        <v>66.21525</v>
      </c>
      <c r="BC82" s="106">
        <f t="shared" si="373"/>
        <v>0.1566666667</v>
      </c>
      <c r="BD82" s="156">
        <f t="shared" ref="BD82:BO82" si="384">IF($BC82="","",IF(RAND()&lt;$BC82,1,0))</f>
        <v>0</v>
      </c>
      <c r="BE82" s="156">
        <f t="shared" si="384"/>
        <v>0</v>
      </c>
      <c r="BF82" s="156">
        <f t="shared" si="384"/>
        <v>0</v>
      </c>
      <c r="BG82" s="156">
        <f t="shared" si="384"/>
        <v>0</v>
      </c>
      <c r="BH82" s="156">
        <f t="shared" si="384"/>
        <v>0</v>
      </c>
      <c r="BI82" s="156">
        <f t="shared" si="384"/>
        <v>0</v>
      </c>
      <c r="BJ82" s="156">
        <f t="shared" si="384"/>
        <v>0</v>
      </c>
      <c r="BK82" s="156">
        <f t="shared" si="384"/>
        <v>0</v>
      </c>
      <c r="BL82" s="156">
        <f t="shared" si="384"/>
        <v>0</v>
      </c>
      <c r="BM82" s="156">
        <f t="shared" si="384"/>
        <v>0</v>
      </c>
      <c r="BN82" s="156">
        <f t="shared" si="384"/>
        <v>0</v>
      </c>
      <c r="BO82" s="156">
        <f t="shared" si="384"/>
        <v>0</v>
      </c>
      <c r="BP82" s="157">
        <f t="shared" si="375"/>
        <v>0</v>
      </c>
      <c r="BQ82" s="105" t="str">
        <f t="shared" ref="BQ82:BR82" si="385">BS81</f>
        <v>Fontvielle Impact</v>
      </c>
      <c r="BR82" s="156" t="str">
        <f t="shared" si="385"/>
        <v>VLD</v>
      </c>
      <c r="BS82" s="105" t="str">
        <f t="shared" ref="BS82:BT82" si="386">BQ80</f>
        <v>Edmonton United</v>
      </c>
      <c r="BT82" s="156" t="str">
        <f t="shared" si="386"/>
        <v>VLD</v>
      </c>
      <c r="BU82" s="156" t="str">
        <f t="shared" si="376"/>
        <v>X</v>
      </c>
      <c r="BV82" s="156" t="str">
        <f t="shared" si="377"/>
        <v>  0-0  </v>
      </c>
    </row>
    <row r="83" ht="9.0" customHeight="1">
      <c r="A83" s="172" t="s">
        <v>919</v>
      </c>
      <c r="B83" s="114" t="s">
        <v>1347</v>
      </c>
      <c r="C83" s="179" t="s">
        <v>1348</v>
      </c>
      <c r="D83" s="175" t="str">
        <f t="shared" si="369"/>
        <v>Sonoma Center Panthers    COM 1–1 Yuba United               COM</v>
      </c>
      <c r="E83" s="193" t="str">
        <f t="array" ref="E83">IFERROR(AB83&amp;"  "&amp;INDEX(F80:Z84,MATCH(AB83,Z80:Z84,0),1)&amp;REPT(" ",25-LEN(INDEX(F80:Z84,MATCH(AB83,Z80:Z84,0),1)))&amp;INDEX(F80:Z84,MATCH(AB83,Z80:Z84,0),2)&amp;"   6  "&amp;INDEX(F80:Z84,MATCH(AB83,Z80:Z84,0),3)&amp;"  "&amp;INDEX(F80:Z84,MATCH(AB83,Z80:Z84,0),4)&amp;"  "&amp;INDEX(F80:Z84,MATCH(AB83,Z80:Z84,0),5)&amp;REPT(" ",4-LEN(INDEX(F80:Z84,MATCH(AB83,Z80:Z84,0),6)))&amp;INDEX(F80:Z84,MATCH(AB83,Z80:Z84,0),6)&amp;REPT(" ",4-LEN(INDEX(F80:Z84,MATCH(AB83,Z80:Z84,0),7)))&amp;INDEX(F80:Z84,MATCH(AB83,Z80:Z84,0),7)&amp;REPT(" ",4-LEN(INDEX(F80:Z84,MATCH(AB83,Z80:Z84,0),8)))&amp;INDEX(F80:Z84,MATCH(AB83,Z80:Z84,0),8)&amp;IF(INDEX(F80:Z84,MATCH(AB83,Z80:Z84,0),9)&lt;10,"   ","  ")&amp;INDEX(F80:Z84,MATCH(AB83,Z80:Z84,0),9)&amp;INDEX(F80:AA84,MATCH(AB83,Z80:Z84,0),22)&amp;CONCATENATE(AC83:AF83),"")</f>
        <v>3  Sonoma Center Panthers   COM   6  1  3  2   8   7   1   6     1-1    1-1     -     3-0  </v>
      </c>
      <c r="F83" s="194" t="str">
        <f>IF(COUNTA(A80:C83)&lt;&gt;12,"",TRIM(LEFT(B82,FIND(" (",B82)-1)))</f>
        <v>Sonoma Center Panthers</v>
      </c>
      <c r="G83" s="180" t="str">
        <f t="shared" si="378"/>
        <v>COM</v>
      </c>
      <c r="H83" s="180">
        <f>COUNTIFS(BQ80:BQ91,F83,BU80:BU91,1)+COUNTIFS(BS80:BS91,F83,BU80:BU91,2)</f>
        <v>1</v>
      </c>
      <c r="I83" s="180">
        <f>COUNTIFS(BQ80:BQ91,F83,BU80:BU91,"X")+COUNTIFS(BS80:BS91,F83,BU80:BU91,"X")</f>
        <v>3</v>
      </c>
      <c r="J83" s="180">
        <f>COUNTIFS(BQ80:BQ91,F83,BU80:BU91,2)+COUNTIFS(BS80:BS91,F83,BU80:BU91,1)</f>
        <v>2</v>
      </c>
      <c r="K83" s="180">
        <f>SUMIFS(AZ80:AZ91,BQ80:BQ91,F83)+SUMIFS(BP80:BP91,BS80:BS91,F83)</f>
        <v>8</v>
      </c>
      <c r="L83" s="180">
        <f>SUMIFS(AZ80:AZ91,BS80:BS91,F83)+SUMIFS(BP80:BP91,BQ80:BQ91,F83)</f>
        <v>7</v>
      </c>
      <c r="M83" s="180">
        <f t="shared" si="379"/>
        <v>1</v>
      </c>
      <c r="N83" s="180">
        <f t="shared" si="380"/>
        <v>6</v>
      </c>
      <c r="O83" s="177">
        <f>RANK(N83,N81:N84)</f>
        <v>3</v>
      </c>
      <c r="P83" s="180">
        <f>SUMPRODUCT((O83=O81:O84)*(VLOOKUP(F83,F87:AI90,MATCH(P80,F86:AI86,0),0)&lt;AE87:AE90))</f>
        <v>0</v>
      </c>
      <c r="Q83" s="177">
        <f>SUMPRODUCT((O81:O84=O83)*(P81:P84=P83)*(VLOOKUP(F83,F86:AH90,MATCH(Q80,F86:AI86,0),0)&lt;AF87:AF90))</f>
        <v>0</v>
      </c>
      <c r="R83" s="177">
        <f>SUMPRODUCT((O81:O84=O83)*(P81:P84=P83)*(Q81:Q84=Q83)*(VLOOKUP(F83,F86:AH90,MATCH(R80,F86:AI86,0),0)&lt;AG87:AG90))</f>
        <v>0</v>
      </c>
      <c r="S83" s="181">
        <f>SUMPRODUCT((O81:O84=O83)*(P81:P84=P83)*(Q81:Q84=Q83)*(R81:R84=R83)*(VLOOKUP(F83,F86:AH90,MATCH(S80,F86:AI86,0),0)&lt;AH87:AH90))</f>
        <v>0</v>
      </c>
      <c r="T83" s="177">
        <f>SUMPRODUCT((O81:O84=O83)*(P81:P84=P83)*(Q81:Q84=Q83)*(R81:R84=R83)*(S81:S84=S83)*(M83&lt;M81:M84))</f>
        <v>0</v>
      </c>
      <c r="U83" s="177">
        <f>SUMPRODUCT((O81:O84=O83)*(P81:P84=P83)*(Q81:Q84=Q83)*(R81:R84=R83)*(S81:S84=S83)*(T81:T84=T83)*(K83&lt;K81:K84))</f>
        <v>0</v>
      </c>
      <c r="V83" s="177">
        <f>SUMPRODUCT((O81:O84=O83)*(P81:P84=P83)*(Q81:Q84=Q83)*(R81:R84=R83)*(S81:S84=S83)*(T81:T84=T83)*(U81:U84=U83)*(VLOOKUP(F83,F86:AI90,MATCH(V80,F86:AJ86,0),0)&lt;AI87:AI90))</f>
        <v>0</v>
      </c>
      <c r="W83" s="177">
        <f>SUMPRODUCT((O81:O84=O83)*(P81:P84=P83)*(Q81:Q84=Q83)*(R81:R84=R83)*(S81:S84=S83)*(T81:T84=T83)*(U81:U84=U83)*(V81:V84=V83)*(H81:H84&gt;H83))</f>
        <v>0</v>
      </c>
      <c r="X83" s="177">
        <f>SUMPRODUCT((O81:O84=O83)*(P81:P84=P83)*(Q81:Q84=Q83)*(R81:R84=R83)*(S81:S84=S83)*(T81:T84=T83)*(U81:U84=U83)*(V81:V84=V83)*(W81:W84&gt;W83)*(VLOOKUP(F83,F86:AJ90,MATCH(V80,F86:AJ86,0),0)&lt;AJ87:AJ90))</f>
        <v>0</v>
      </c>
      <c r="Y83" s="177">
        <f>SUMPRODUCT((O81:O84=O83)*(P81:P84=P83)*(Q81:Q84=Q83)*(R81:R84=R83)*(S81:S84=S83)*(T81:T84=T83)*(U81:U84=U83)*(V81:V84=V83)*(W81:W84&gt;W83)*(X81:X84=X83)*(AJ80:AJ83&gt;AJ82))</f>
        <v>0</v>
      </c>
      <c r="Z83" s="182">
        <f t="shared" si="381"/>
        <v>3</v>
      </c>
      <c r="AA83" s="181" t="str">
        <f>if(countif(O81:O84,O83)&gt;1," * ","   ")</f>
        <v>   </v>
      </c>
      <c r="AB83" s="177">
        <v>3.0</v>
      </c>
      <c r="AC83" s="183" t="str">
        <f t="array" ref="AC83">IF(AB83=AC80,"   -   ",INDEX(BQ80:BV91,MATCH(1,(BQ80:BQ91=INDEX(F81:Z84,MATCH(AB83,Z81:Z84,0),1))*(BS80:BS91=INDEX(F81:Z84,MATCH(AC80,Z81:Z84,0),1)),0),6))</f>
        <v>  1-1  </v>
      </c>
      <c r="AD83" s="183" t="str">
        <f t="array" ref="AD83">IF(AB83=AD80,"   -   ",INDEX(BQ80:BV91,MATCH(1,(BQ80:BQ91=INDEX(F81:Z84,MATCH(AB83,Z81:Z84,0),1))*(BS80:BS91=INDEX(F81:Z84,MATCH(AD80,Z81:Z84,0),1)),0),6))</f>
        <v>  1-1  </v>
      </c>
      <c r="AE83" s="183" t="str">
        <f t="array" ref="AE83">IF(AB83=AE80,"   -   ",INDEX(BQ80:BV91,MATCH(1,(BQ80:BQ91=INDEX(F81:Z84,MATCH(AB83,Z81:Z84,0),1))*(BS80:BS91=INDEX(F81:Z84,MATCH(AE80,Z81:Z84,0),1)),0),6))</f>
        <v>   -   </v>
      </c>
      <c r="AF83" s="183" t="str">
        <f t="array" ref="AF83">IF(AB83=AF80,"   -   ",INDEX(BQ80:BV91,MATCH(1,(BQ80:BQ91=INDEX(F81:Z84,MATCH(AB83,Z81:Z84,0),1))*(BS80:BS91=INDEX(F81:Z84,MATCH(AF80,Z81:Z84,0),1)),0),6))</f>
        <v>  3-0  </v>
      </c>
      <c r="AG83" s="181" t="str">
        <f t="shared" si="382"/>
        <v>SCP</v>
      </c>
      <c r="AJ83" s="155">
        <f t="array" ref="AJ83">IFERROR(IF($B83="","",INDEX(Entries!$J$2:$K156,MATCH(1,($B83=Entries!$J$2:$J156)*(Entries!$C$2:$C156=$A83),0),2)),"")</f>
        <v>66.21525</v>
      </c>
      <c r="AK83" s="106">
        <f>AL82</f>
        <v>68.53425</v>
      </c>
      <c r="AL83" s="106">
        <f>AK82</f>
        <v>91.379</v>
      </c>
      <c r="AM83" s="106">
        <f t="shared" si="370"/>
        <v>0.11</v>
      </c>
      <c r="AN83" s="156">
        <f t="shared" ref="AN83:AY83" si="387">IF($AM83="","",IF(RAND()&lt;$AM83,1,0))</f>
        <v>0</v>
      </c>
      <c r="AO83" s="156">
        <f t="shared" si="387"/>
        <v>0</v>
      </c>
      <c r="AP83" s="156">
        <f t="shared" si="387"/>
        <v>0</v>
      </c>
      <c r="AQ83" s="156">
        <f t="shared" si="387"/>
        <v>0</v>
      </c>
      <c r="AR83" s="156">
        <f t="shared" si="387"/>
        <v>0</v>
      </c>
      <c r="AS83" s="156">
        <f t="shared" si="387"/>
        <v>0</v>
      </c>
      <c r="AT83" s="156">
        <f t="shared" si="387"/>
        <v>0</v>
      </c>
      <c r="AU83" s="156">
        <f t="shared" si="387"/>
        <v>0</v>
      </c>
      <c r="AV83" s="156">
        <f t="shared" si="387"/>
        <v>0</v>
      </c>
      <c r="AW83" s="156">
        <f t="shared" si="387"/>
        <v>0</v>
      </c>
      <c r="AX83" s="156">
        <f t="shared" si="387"/>
        <v>0</v>
      </c>
      <c r="AY83" s="156">
        <f t="shared" si="387"/>
        <v>1</v>
      </c>
      <c r="AZ83" s="157">
        <f t="shared" si="372"/>
        <v>1</v>
      </c>
      <c r="BA83" s="106">
        <f>BB82</f>
        <v>66.21525</v>
      </c>
      <c r="BB83" s="106">
        <f>BA82</f>
        <v>88.287</v>
      </c>
      <c r="BC83" s="106">
        <f t="shared" si="373"/>
        <v>0.11</v>
      </c>
      <c r="BD83" s="156">
        <f t="shared" ref="BD83:BO83" si="388">IF($BC83="","",IF(RAND()&lt;$BC83,1,0))</f>
        <v>0</v>
      </c>
      <c r="BE83" s="156">
        <f t="shared" si="388"/>
        <v>0</v>
      </c>
      <c r="BF83" s="156">
        <f t="shared" si="388"/>
        <v>0</v>
      </c>
      <c r="BG83" s="156">
        <f t="shared" si="388"/>
        <v>1</v>
      </c>
      <c r="BH83" s="156">
        <f t="shared" si="388"/>
        <v>0</v>
      </c>
      <c r="BI83" s="156">
        <f t="shared" si="388"/>
        <v>0</v>
      </c>
      <c r="BJ83" s="156">
        <f t="shared" si="388"/>
        <v>0</v>
      </c>
      <c r="BK83" s="156">
        <f t="shared" si="388"/>
        <v>0</v>
      </c>
      <c r="BL83" s="156">
        <f t="shared" si="388"/>
        <v>0</v>
      </c>
      <c r="BM83" s="156">
        <f t="shared" si="388"/>
        <v>0</v>
      </c>
      <c r="BN83" s="156">
        <f t="shared" si="388"/>
        <v>0</v>
      </c>
      <c r="BO83" s="156">
        <f t="shared" si="388"/>
        <v>0</v>
      </c>
      <c r="BP83" s="157">
        <f t="shared" si="375"/>
        <v>1</v>
      </c>
      <c r="BQ83" s="105" t="str">
        <f t="shared" ref="BQ83:BR83" si="389">BS80</f>
        <v>Sonoma Center Panthers</v>
      </c>
      <c r="BR83" s="156" t="str">
        <f t="shared" si="389"/>
        <v>COM</v>
      </c>
      <c r="BS83" s="105" t="str">
        <f t="shared" ref="BS83:BT83" si="390">BQ81</f>
        <v>Yuba United</v>
      </c>
      <c r="BT83" s="156" t="str">
        <f t="shared" si="390"/>
        <v>COM</v>
      </c>
      <c r="BU83" s="156" t="str">
        <f t="shared" si="376"/>
        <v>X</v>
      </c>
      <c r="BV83" s="156" t="str">
        <f t="shared" si="377"/>
        <v>  1-1  </v>
      </c>
    </row>
    <row r="84" ht="9.0" customHeight="1">
      <c r="A84" s="105"/>
      <c r="B84" s="105"/>
      <c r="C84" s="105"/>
      <c r="D84" s="175" t="str">
        <f t="shared" si="369"/>
        <v>Sonoma Center Panthers    COM 1–2 Fontvielle Impact         VLD</v>
      </c>
      <c r="E84" s="193" t="str">
        <f t="array" ref="E84">IFERROR(AB84&amp;"  "&amp;INDEX(F80:Z84,MATCH(AB84,Z80:Z84,0),1)&amp;REPT(" ",25-LEN(INDEX(F80:Z84,MATCH(AB84,Z80:Z84,0),1)))&amp;INDEX(F80:Z84,MATCH(AB84,Z80:Z84,0),2)&amp;"   6  "&amp;INDEX(F80:Z84,MATCH(AB84,Z80:Z84,0),3)&amp;"  "&amp;INDEX(F80:Z84,MATCH(AB84,Z80:Z84,0),4)&amp;"  "&amp;INDEX(F80:Z84,MATCH(AB84,Z80:Z84,0),5)&amp;REPT(" ",4-LEN(INDEX(F80:Z84,MATCH(AB84,Z80:Z84,0),6)))&amp;INDEX(F80:Z84,MATCH(AB84,Z80:Z84,0),6)&amp;REPT(" ",4-LEN(INDEX(F80:Z84,MATCH(AB84,Z80:Z84,0),7)))&amp;INDEX(F80:Z84,MATCH(AB84,Z80:Z84,0),7)&amp;REPT(" ",4-LEN(INDEX(F80:Z84,MATCH(AB84,Z80:Z84,0),8)))&amp;INDEX(F80:Z84,MATCH(AB84,Z80:Z84,0),8)&amp;IF(INDEX(F80:Z84,MATCH(AB84,Z80:Z84,0),9)&lt;10,"   ","  ")&amp;INDEX(F80:Z84,MATCH(AB84,Z80:Z84,0),9)&amp;INDEX(F80:AA84,MATCH(AB84,Z80:Z84,0),22)&amp;CONCATENATE(AC84:AF84),"")</f>
        <v>4  Edmonton United          VLD   6  1  1  4   6  12  -6   4     1-3    2-3    1-0     -   </v>
      </c>
      <c r="F84" s="194" t="str">
        <f>IF(COUNTA(A80:C83)&lt;&gt;12,"",TRIM(LEFT(B83,FIND(" (",B83)-1)))</f>
        <v>Yuba United</v>
      </c>
      <c r="G84" s="180" t="str">
        <f t="shared" si="378"/>
        <v>COM</v>
      </c>
      <c r="H84" s="180">
        <f>COUNTIFS(BQ80:BQ91,F84,BU80:BU91,1)+COUNTIFS(BS80:BS91,F84,BU80:BU91,2)</f>
        <v>2</v>
      </c>
      <c r="I84" s="180">
        <f>COUNTIFS(BQ80:BQ91,F84,BU80:BU91,"X")+COUNTIFS(BS80:BS91,F84,BU80:BU91,"X")</f>
        <v>4</v>
      </c>
      <c r="J84" s="180">
        <f>COUNTIFS(BQ80:BQ91,F84,BU80:BU91,2)+COUNTIFS(BS80:BS91,F84,BU80:BU91,1)</f>
        <v>0</v>
      </c>
      <c r="K84" s="180">
        <f>SUMIFS(AZ80:AZ91,BQ80:BQ91,F84)+SUMIFS(BP80:BP91,BS80:BS91,F84)</f>
        <v>12</v>
      </c>
      <c r="L84" s="180">
        <f>SUMIFS(AZ80:AZ91,BS80:BS91,F84)+SUMIFS(BP80:BP91,BQ80:BQ91,F84)</f>
        <v>10</v>
      </c>
      <c r="M84" s="180">
        <f t="shared" si="379"/>
        <v>2</v>
      </c>
      <c r="N84" s="180">
        <f t="shared" si="380"/>
        <v>10</v>
      </c>
      <c r="O84" s="177">
        <f>RANK(N84,N81:N84)</f>
        <v>1</v>
      </c>
      <c r="P84" s="180">
        <f>SUMPRODUCT((O84=O81:O84)*(VLOOKUP(F84,F87:AI90,MATCH(P80,F86:AI86,0),0)&lt;AE87:AE90))</f>
        <v>0</v>
      </c>
      <c r="Q84" s="177">
        <f>SUMPRODUCT((O81:O84=O84)*(P81:P84=P84)*(VLOOKUP(F84,F86:AH90,MATCH(Q80,F86:AI86,0),0)&lt;AF87:AF90))</f>
        <v>0</v>
      </c>
      <c r="R84" s="177">
        <f>SUMPRODUCT((O81:O84=O84)*(P81:P84=P84)*(Q81:Q84=Q84)*(VLOOKUP(F84,F86:AH90,MATCH(R80,F86:AI86,0),0)&lt;AG87:AG90))</f>
        <v>0</v>
      </c>
      <c r="S84" s="181">
        <f>SUMPRODUCT((O81:O84=O84)*(P81:P84=P84)*(Q81:Q84=Q84)*(R81:R84=R84)*(VLOOKUP(F84,F86:AH90,MATCH(S80,F86:AI86,0),0)&lt;AH87:AH90))</f>
        <v>1</v>
      </c>
      <c r="T84" s="177">
        <f>SUMPRODUCT((O81:O84=O84)*(P81:P84=P84)*(Q81:Q84=Q84)*(R81:R84=R84)*(S81:S84=S84)*(M84&lt;M81:M84))</f>
        <v>0</v>
      </c>
      <c r="U84" s="177">
        <f>SUMPRODUCT((O81:O84=O84)*(P81:P84=P84)*(Q81:Q84=Q84)*(R81:R84=R84)*(S81:S84=S84)*(T81:T84=T84)*(K84&lt;K81:K84))</f>
        <v>0</v>
      </c>
      <c r="V84" s="177">
        <f>SUMPRODUCT((O81:O84=O84)*(P81:P84=P84)*(Q81:Q84=Q84)*(R81:R84=R84)*(S81:S84=S84)*(T81:T84=T84)*(U81:U84=U84)*(VLOOKUP(F84,F86:AI90,MATCH(V80,F86:AJ86,0),0)&lt;AI87:AI90))</f>
        <v>0</v>
      </c>
      <c r="W84" s="177">
        <f>SUMPRODUCT((O81:O84=O84)*(P81:P84=P84)*(Q81:Q84=Q84)*(R81:R84=R84)*(S81:S84=S84)*(T81:T84=T84)*(U81:U84=U84)*(V81:V84=V84)*(H81:H84&gt;H84))</f>
        <v>0</v>
      </c>
      <c r="X84" s="177">
        <f>SUMPRODUCT((O81:O84=O84)*(P81:P84=P84)*(Q81:Q84=Q84)*(R81:R84=R84)*(S81:S84=S84)*(T81:T84=T84)*(U81:U84=U84)*(V81:V84=V84)*(W81:W84&gt;W84)*(VLOOKUP(F84,F86:AJ90,MATCH(V80,F86:AJ86,0),0)&lt;AJ87:AJ90))</f>
        <v>0</v>
      </c>
      <c r="Y84" s="177">
        <f>SUMPRODUCT((O81:O84=O84)*(P81:P84=P84)*(Q81:Q84=Q84)*(R81:R84=R84)*(S81:S84=S84)*(T81:T84=T84)*(U81:U84=U84)*(V81:V84=V84)*(W81:W84&gt;W84)*(X81:X84=X84)*(AJ80:AJ83&gt;AJ83))</f>
        <v>0</v>
      </c>
      <c r="Z84" s="182">
        <f t="shared" si="381"/>
        <v>2</v>
      </c>
      <c r="AA84" s="181" t="str">
        <f>if(countif(O81:O84,O84)&gt;1," * ","   ")</f>
        <v> * </v>
      </c>
      <c r="AB84" s="177">
        <v>4.0</v>
      </c>
      <c r="AC84" s="183" t="str">
        <f t="array" ref="AC84">IF(AB84=AC80,"   -   ",INDEX(BQ80:BV91,MATCH(1,(BQ80:BQ91=INDEX(F81:Z84,MATCH(AB84,Z81:Z84,0),1))*(BS80:BS91=INDEX(F81:Z84,MATCH(AC80,Z81:Z84,0),1)),0),6))</f>
        <v>  1-3  </v>
      </c>
      <c r="AD84" s="183" t="str">
        <f t="array" ref="AD84">IF(AB84=AD80,"   -   ",INDEX(BQ80:BV91,MATCH(1,(BQ80:BQ91=INDEX(F81:Z84,MATCH(AB84,Z81:Z84,0),1))*(BS80:BS91=INDEX(F81:Z84,MATCH(AD80,Z81:Z84,0),1)),0),6))</f>
        <v>  2-3  </v>
      </c>
      <c r="AE84" s="183" t="str">
        <f t="array" ref="AE84">IF(AB84=AE80,"   -   ",INDEX(BQ80:BV91,MATCH(1,(BQ80:BQ91=INDEX(F81:Z84,MATCH(AB84,Z81:Z84,0),1))*(BS80:BS91=INDEX(F81:Z84,MATCH(AE80,Z81:Z84,0),1)),0),6))</f>
        <v>  1-0  </v>
      </c>
      <c r="AF84" s="183" t="str">
        <f t="array" ref="AF84">IF(AB84=AF80,"   -   ",INDEX(BQ80:BV91,MATCH(1,(BQ80:BQ91=INDEX(F81:Z84,MATCH(AB84,Z81:Z84,0),1))*(BS80:BS91=INDEX(F81:Z84,MATCH(AF80,Z81:Z84,0),1)),0),6))</f>
        <v>   -   </v>
      </c>
      <c r="AG84" s="181" t="str">
        <f t="shared" si="382"/>
        <v>YUB</v>
      </c>
      <c r="AJ84" s="155"/>
      <c r="AK84" s="106">
        <f>AJ82</f>
        <v>88.287</v>
      </c>
      <c r="AL84" s="106">
        <f>AJ80</f>
        <v>91.379</v>
      </c>
      <c r="AM84" s="106">
        <f t="shared" si="370"/>
        <v>0.1301752044</v>
      </c>
      <c r="AN84" s="156">
        <f t="shared" ref="AN84:AY84" si="391">IF($AM84="","",IF(RAND()&lt;$AM84,1,0))</f>
        <v>0</v>
      </c>
      <c r="AO84" s="156">
        <f t="shared" si="391"/>
        <v>0</v>
      </c>
      <c r="AP84" s="156">
        <f t="shared" si="391"/>
        <v>1</v>
      </c>
      <c r="AQ84" s="156">
        <f t="shared" si="391"/>
        <v>0</v>
      </c>
      <c r="AR84" s="156">
        <f t="shared" si="391"/>
        <v>0</v>
      </c>
      <c r="AS84" s="156">
        <f t="shared" si="391"/>
        <v>0</v>
      </c>
      <c r="AT84" s="156">
        <f t="shared" si="391"/>
        <v>0</v>
      </c>
      <c r="AU84" s="156">
        <f t="shared" si="391"/>
        <v>0</v>
      </c>
      <c r="AV84" s="156">
        <f t="shared" si="391"/>
        <v>0</v>
      </c>
      <c r="AW84" s="156">
        <f t="shared" si="391"/>
        <v>0</v>
      </c>
      <c r="AX84" s="156">
        <f t="shared" si="391"/>
        <v>0</v>
      </c>
      <c r="AY84" s="156">
        <f t="shared" si="391"/>
        <v>0</v>
      </c>
      <c r="AZ84" s="157">
        <f t="shared" si="372"/>
        <v>1</v>
      </c>
      <c r="BA84" s="106">
        <f>AJ81</f>
        <v>68.53425</v>
      </c>
      <c r="BB84" s="106">
        <f>AJ83</f>
        <v>66.21525</v>
      </c>
      <c r="BC84" s="106">
        <f t="shared" si="373"/>
        <v>0.1364914623</v>
      </c>
      <c r="BD84" s="156">
        <f t="shared" ref="BD84:BO84" si="392">IF($BC84="","",IF(RAND()&lt;$BC84,1,0))</f>
        <v>0</v>
      </c>
      <c r="BE84" s="156">
        <f t="shared" si="392"/>
        <v>0</v>
      </c>
      <c r="BF84" s="156">
        <f t="shared" si="392"/>
        <v>0</v>
      </c>
      <c r="BG84" s="156">
        <f t="shared" si="392"/>
        <v>0</v>
      </c>
      <c r="BH84" s="156">
        <f t="shared" si="392"/>
        <v>0</v>
      </c>
      <c r="BI84" s="156">
        <f t="shared" si="392"/>
        <v>0</v>
      </c>
      <c r="BJ84" s="156">
        <f t="shared" si="392"/>
        <v>0</v>
      </c>
      <c r="BK84" s="156">
        <f t="shared" si="392"/>
        <v>0</v>
      </c>
      <c r="BL84" s="156">
        <f t="shared" si="392"/>
        <v>0</v>
      </c>
      <c r="BM84" s="156">
        <f t="shared" si="392"/>
        <v>0</v>
      </c>
      <c r="BN84" s="156">
        <f t="shared" si="392"/>
        <v>0</v>
      </c>
      <c r="BO84" s="156">
        <f t="shared" si="392"/>
        <v>1</v>
      </c>
      <c r="BP84" s="157">
        <f t="shared" si="375"/>
        <v>1</v>
      </c>
      <c r="BQ84" s="105" t="str">
        <f t="shared" ref="BQ84:BR84" si="393">BS80</f>
        <v>Sonoma Center Panthers</v>
      </c>
      <c r="BR84" s="156" t="str">
        <f t="shared" si="393"/>
        <v>COM</v>
      </c>
      <c r="BS84" s="105" t="str">
        <f t="shared" ref="BS84:BT84" si="394">BS81</f>
        <v>Fontvielle Impact</v>
      </c>
      <c r="BT84" s="156" t="str">
        <f t="shared" si="394"/>
        <v>VLD</v>
      </c>
      <c r="BU84" s="156" t="str">
        <f t="shared" si="376"/>
        <v>X</v>
      </c>
      <c r="BV84" s="156" t="str">
        <f t="shared" si="377"/>
        <v>  1-1  </v>
      </c>
    </row>
    <row r="85" ht="9.0" customHeight="1">
      <c r="A85" s="105"/>
      <c r="B85" s="105"/>
      <c r="C85" s="105"/>
      <c r="D85" s="175" t="str">
        <f t="shared" si="369"/>
        <v>Edmonton United           VLD 2–2 Yuba United               COM</v>
      </c>
      <c r="E85" s="184" t="str">
        <f>IFERROR(__xludf.DUMMYFUNCTION("IFERROR(IF(COUNTUNIQUE(O81:O84)=4,"""",""Tie broken by ""&amp;VLOOKUP(INDEX(P80:Y91,1,MATCH(1,P91:Y91,0)),Index!$E$2:$F$13,2,0)),"""")"),"Tie broken by head to head goals scored away from home")</f>
        <v>Tie broken by head to head goals scored away from home</v>
      </c>
      <c r="F85" s="185" t="s">
        <v>1349</v>
      </c>
      <c r="G85" s="185" t="s">
        <v>1350</v>
      </c>
      <c r="H85" s="186"/>
      <c r="I85" s="186"/>
      <c r="J85" s="186"/>
      <c r="K85" s="185" t="s">
        <v>1340</v>
      </c>
      <c r="L85" s="185"/>
      <c r="M85" s="186"/>
      <c r="N85" s="186"/>
      <c r="O85" s="185" t="s">
        <v>81</v>
      </c>
      <c r="P85" s="185"/>
      <c r="Q85" s="186"/>
      <c r="R85" s="186"/>
      <c r="S85" s="185" t="s">
        <v>84</v>
      </c>
      <c r="T85" s="186"/>
      <c r="U85" s="186"/>
      <c r="V85" s="186"/>
      <c r="W85" s="185" t="s">
        <v>87</v>
      </c>
      <c r="X85" s="186"/>
      <c r="Y85" s="186"/>
      <c r="Z85" s="186"/>
      <c r="AA85" s="185" t="s">
        <v>1351</v>
      </c>
      <c r="AB85" s="185"/>
      <c r="AC85" s="185"/>
      <c r="AD85" s="185"/>
      <c r="AE85" s="185" t="s">
        <v>1352</v>
      </c>
      <c r="AF85" s="186"/>
      <c r="AG85" s="186"/>
      <c r="AH85" s="186"/>
      <c r="AI85" s="186"/>
      <c r="AJ85" s="186"/>
      <c r="AK85" s="106">
        <f>AL84</f>
        <v>91.379</v>
      </c>
      <c r="AL85" s="106">
        <f>AK84</f>
        <v>88.287</v>
      </c>
      <c r="AM85" s="106">
        <f t="shared" si="370"/>
        <v>0.1364914623</v>
      </c>
      <c r="AN85" s="156">
        <f t="shared" ref="AN85:AY85" si="395">IF($AM85="","",IF(RAND()&lt;$AM85,1,0))</f>
        <v>0</v>
      </c>
      <c r="AO85" s="156">
        <f t="shared" si="395"/>
        <v>0</v>
      </c>
      <c r="AP85" s="156">
        <f t="shared" si="395"/>
        <v>0</v>
      </c>
      <c r="AQ85" s="156">
        <f t="shared" si="395"/>
        <v>0</v>
      </c>
      <c r="AR85" s="156">
        <f t="shared" si="395"/>
        <v>0</v>
      </c>
      <c r="AS85" s="156">
        <f t="shared" si="395"/>
        <v>0</v>
      </c>
      <c r="AT85" s="156">
        <f t="shared" si="395"/>
        <v>0</v>
      </c>
      <c r="AU85" s="156">
        <f t="shared" si="395"/>
        <v>0</v>
      </c>
      <c r="AV85" s="156">
        <f t="shared" si="395"/>
        <v>0</v>
      </c>
      <c r="AW85" s="156">
        <f t="shared" si="395"/>
        <v>1</v>
      </c>
      <c r="AX85" s="156">
        <f t="shared" si="395"/>
        <v>1</v>
      </c>
      <c r="AY85" s="156">
        <f t="shared" si="395"/>
        <v>0</v>
      </c>
      <c r="AZ85" s="157">
        <f t="shared" si="372"/>
        <v>2</v>
      </c>
      <c r="BA85" s="106">
        <f>BB84</f>
        <v>66.21525</v>
      </c>
      <c r="BB85" s="106">
        <f>BA84</f>
        <v>68.53425</v>
      </c>
      <c r="BC85" s="106">
        <f t="shared" si="373"/>
        <v>0.1301752044</v>
      </c>
      <c r="BD85" s="156">
        <f t="shared" ref="BD85:BO85" si="396">IF($BC85="","",IF(RAND()&lt;$BC85,1,0))</f>
        <v>0</v>
      </c>
      <c r="BE85" s="156">
        <f t="shared" si="396"/>
        <v>0</v>
      </c>
      <c r="BF85" s="156">
        <f t="shared" si="396"/>
        <v>1</v>
      </c>
      <c r="BG85" s="156">
        <f t="shared" si="396"/>
        <v>0</v>
      </c>
      <c r="BH85" s="156">
        <f t="shared" si="396"/>
        <v>0</v>
      </c>
      <c r="BI85" s="156">
        <f t="shared" si="396"/>
        <v>1</v>
      </c>
      <c r="BJ85" s="156">
        <f t="shared" si="396"/>
        <v>0</v>
      </c>
      <c r="BK85" s="156">
        <f t="shared" si="396"/>
        <v>1</v>
      </c>
      <c r="BL85" s="156">
        <f t="shared" si="396"/>
        <v>0</v>
      </c>
      <c r="BM85" s="156">
        <f t="shared" si="396"/>
        <v>0</v>
      </c>
      <c r="BN85" s="156">
        <f t="shared" si="396"/>
        <v>0</v>
      </c>
      <c r="BO85" s="156">
        <f t="shared" si="396"/>
        <v>0</v>
      </c>
      <c r="BP85" s="157">
        <f t="shared" si="375"/>
        <v>3</v>
      </c>
      <c r="BQ85" s="105" t="str">
        <f t="shared" ref="BQ85:BR85" si="397">BQ80</f>
        <v>Edmonton United</v>
      </c>
      <c r="BR85" s="156" t="str">
        <f t="shared" si="397"/>
        <v>VLD</v>
      </c>
      <c r="BS85" s="105" t="str">
        <f t="shared" ref="BS85:BT85" si="398">BQ81</f>
        <v>Yuba United</v>
      </c>
      <c r="BT85" s="156" t="str">
        <f t="shared" si="398"/>
        <v>COM</v>
      </c>
      <c r="BU85" s="156">
        <f t="shared" si="376"/>
        <v>2</v>
      </c>
      <c r="BV85" s="156" t="str">
        <f t="shared" si="377"/>
        <v>  2-3  </v>
      </c>
    </row>
    <row r="86" ht="9.0" customHeight="1">
      <c r="A86" s="105"/>
      <c r="B86" s="105"/>
      <c r="C86" s="105"/>
      <c r="D86" s="175" t="str">
        <f t="shared" si="369"/>
        <v>Fontvielle Impact         VLD 2–3 Sonoma Center Panthers    COM</v>
      </c>
      <c r="E86" s="187"/>
      <c r="G86" s="188" t="str">
        <f t="array" ref="G86:J86">TRANSPOSE(F87:F90)</f>
        <v>Fontvielle Impact</v>
      </c>
      <c r="H86" s="188" t="s">
        <v>286</v>
      </c>
      <c r="I86" s="188" t="s">
        <v>130</v>
      </c>
      <c r="J86" s="188" t="s">
        <v>137</v>
      </c>
      <c r="K86" s="180" t="str">
        <f t="array" ref="K86:N86">TRANSPOSE(F87:F90)</f>
        <v>Fontvielle Impact</v>
      </c>
      <c r="L86" s="180" t="s">
        <v>286</v>
      </c>
      <c r="M86" s="180" t="s">
        <v>130</v>
      </c>
      <c r="N86" s="180" t="s">
        <v>137</v>
      </c>
      <c r="O86" s="180" t="str">
        <f t="array" ref="O86:R86">TRANSPOSE(F87:F90)</f>
        <v>Fontvielle Impact</v>
      </c>
      <c r="P86" s="180" t="s">
        <v>286</v>
      </c>
      <c r="Q86" s="180" t="s">
        <v>130</v>
      </c>
      <c r="R86" s="180" t="s">
        <v>137</v>
      </c>
      <c r="S86" s="188" t="str">
        <f t="array" ref="S86:V86">TRANSPOSE(F87:F90)</f>
        <v>Fontvielle Impact</v>
      </c>
      <c r="T86" s="188" t="s">
        <v>286</v>
      </c>
      <c r="U86" s="188" t="s">
        <v>130</v>
      </c>
      <c r="V86" s="188" t="s">
        <v>137</v>
      </c>
      <c r="W86" s="188" t="str">
        <f t="array" ref="W86:Z86">TRANSPOSE(F87:F90)</f>
        <v>Fontvielle Impact</v>
      </c>
      <c r="X86" s="188" t="s">
        <v>286</v>
      </c>
      <c r="Y86" s="188" t="s">
        <v>130</v>
      </c>
      <c r="Z86" s="188" t="s">
        <v>137</v>
      </c>
      <c r="AA86" s="83" t="str">
        <f t="array" ref="AA86:AD86">TRANSPOSE(F87:F90)</f>
        <v>Fontvielle Impact</v>
      </c>
      <c r="AB86" s="83" t="s">
        <v>286</v>
      </c>
      <c r="AC86" s="83" t="s">
        <v>130</v>
      </c>
      <c r="AD86" s="83" t="s">
        <v>137</v>
      </c>
      <c r="AE86" s="83" t="s">
        <v>69</v>
      </c>
      <c r="AF86" s="83" t="s">
        <v>72</v>
      </c>
      <c r="AG86" s="83" t="s">
        <v>75</v>
      </c>
      <c r="AH86" s="83" t="s">
        <v>78</v>
      </c>
      <c r="AI86" s="83" t="s">
        <v>87</v>
      </c>
      <c r="AJ86" s="83" t="s">
        <v>1353</v>
      </c>
      <c r="AK86" s="106">
        <f>AJ80</f>
        <v>91.379</v>
      </c>
      <c r="AL86" s="106">
        <f>AJ82</f>
        <v>88.287</v>
      </c>
      <c r="AM86" s="106">
        <f t="shared" si="370"/>
        <v>0.1364914623</v>
      </c>
      <c r="AN86" s="156">
        <f t="shared" ref="AN86:AY86" si="399">IF($AM86="","",IF(RAND()&lt;$AM86,1,0))</f>
        <v>0</v>
      </c>
      <c r="AO86" s="156">
        <f t="shared" si="399"/>
        <v>1</v>
      </c>
      <c r="AP86" s="156">
        <f t="shared" si="399"/>
        <v>0</v>
      </c>
      <c r="AQ86" s="156">
        <f t="shared" si="399"/>
        <v>0</v>
      </c>
      <c r="AR86" s="156">
        <f t="shared" si="399"/>
        <v>0</v>
      </c>
      <c r="AS86" s="156">
        <f t="shared" si="399"/>
        <v>0</v>
      </c>
      <c r="AT86" s="156">
        <f t="shared" si="399"/>
        <v>1</v>
      </c>
      <c r="AU86" s="156">
        <f t="shared" si="399"/>
        <v>0</v>
      </c>
      <c r="AV86" s="156">
        <f t="shared" si="399"/>
        <v>0</v>
      </c>
      <c r="AW86" s="156">
        <f t="shared" si="399"/>
        <v>0</v>
      </c>
      <c r="AX86" s="156">
        <f t="shared" si="399"/>
        <v>0</v>
      </c>
      <c r="AY86" s="156">
        <f t="shared" si="399"/>
        <v>0</v>
      </c>
      <c r="AZ86" s="157">
        <f t="shared" si="372"/>
        <v>2</v>
      </c>
      <c r="BA86" s="106">
        <f>AJ83</f>
        <v>66.21525</v>
      </c>
      <c r="BB86" s="106">
        <f>AJ81</f>
        <v>68.53425</v>
      </c>
      <c r="BC86" s="106">
        <f t="shared" si="373"/>
        <v>0.1301752044</v>
      </c>
      <c r="BD86" s="156">
        <f t="shared" ref="BD86:BO86" si="400">IF($BC86="","",IF(RAND()&lt;$BC86,1,0))</f>
        <v>0</v>
      </c>
      <c r="BE86" s="156">
        <f t="shared" si="400"/>
        <v>0</v>
      </c>
      <c r="BF86" s="156">
        <f t="shared" si="400"/>
        <v>0</v>
      </c>
      <c r="BG86" s="156">
        <f t="shared" si="400"/>
        <v>0</v>
      </c>
      <c r="BH86" s="156">
        <f t="shared" si="400"/>
        <v>1</v>
      </c>
      <c r="BI86" s="156">
        <f t="shared" si="400"/>
        <v>0</v>
      </c>
      <c r="BJ86" s="156">
        <f t="shared" si="400"/>
        <v>0</v>
      </c>
      <c r="BK86" s="156">
        <f t="shared" si="400"/>
        <v>0</v>
      </c>
      <c r="BL86" s="156">
        <f t="shared" si="400"/>
        <v>0</v>
      </c>
      <c r="BM86" s="156">
        <f t="shared" si="400"/>
        <v>0</v>
      </c>
      <c r="BN86" s="156">
        <f t="shared" si="400"/>
        <v>0</v>
      </c>
      <c r="BO86" s="156">
        <f t="shared" si="400"/>
        <v>0</v>
      </c>
      <c r="BP86" s="157">
        <f t="shared" si="375"/>
        <v>1</v>
      </c>
      <c r="BQ86" s="105" t="str">
        <f t="shared" ref="BQ86:BR86" si="401">BS81</f>
        <v>Fontvielle Impact</v>
      </c>
      <c r="BR86" s="156" t="str">
        <f t="shared" si="401"/>
        <v>VLD</v>
      </c>
      <c r="BS86" s="105" t="str">
        <f t="shared" ref="BS86:BT86" si="402">BS80</f>
        <v>Sonoma Center Panthers</v>
      </c>
      <c r="BT86" s="156" t="str">
        <f t="shared" si="402"/>
        <v>COM</v>
      </c>
      <c r="BU86" s="156">
        <f t="shared" si="376"/>
        <v>1</v>
      </c>
      <c r="BV86" s="156" t="str">
        <f t="shared" si="377"/>
        <v>  2-1  </v>
      </c>
    </row>
    <row r="87" ht="9.0" customHeight="1">
      <c r="A87" s="105"/>
      <c r="B87" s="105"/>
      <c r="C87" s="105"/>
      <c r="D87" s="175" t="str">
        <f t="shared" si="369"/>
        <v>Yuba United               COM 3–3 Edmonton United           VLD</v>
      </c>
      <c r="E87" s="176"/>
      <c r="F87" s="155" t="str">
        <f t="shared" ref="F87:F90" si="407">F81</f>
        <v>Fontvielle Impact</v>
      </c>
      <c r="G87" s="181">
        <f>IF(F87=G86,0,IF(VLOOKUP(F87,F81:N84,9,0)=VLOOKUP(G86,F81:N84,9,0),1,0))</f>
        <v>0</v>
      </c>
      <c r="H87" s="181">
        <f>IF(F87=H86,0,IF(VLOOKUP(F87,F81:N84,9,0)=VLOOKUP(H86,F81:N84,9,0),1,0))</f>
        <v>0</v>
      </c>
      <c r="I87" s="181">
        <f>IF(F87=I86,0,IF(VLOOKUP(F87,F81:N84,9,0)=VLOOKUP(I86,F81:N84,9,0),1,0))</f>
        <v>0</v>
      </c>
      <c r="J87" s="181">
        <f>IF(F87=J86,0,IF(VLOOKUP(F87,F81:N84,9,0)=VLOOKUP(J86,F81:N84,9,0),1,0))</f>
        <v>1</v>
      </c>
      <c r="K87" s="177">
        <f t="array" ref="K87">IF(F87=K86,"",IF(INDEX(BQ80:BU91,MATCH(1,(F87=BQ80:BQ91)*(BS80:BS91=K86),0),5)=1,3,IF(INDEX(BQ80:BU91,MATCH(1,(F87=BQ80:BQ91)*(BS80:BS91=K86),0),5)="X",1,0)))*G87</f>
        <v>0</v>
      </c>
      <c r="L87" s="177">
        <f t="array" ref="L87">IF(F87=L86,"",IF(INDEX(BQ80:BU91,MATCH(1,(F87=BQ80:BQ91)*(BS80:BS91=L86),0),5)=1,3,IF(INDEX(BQ80:BU91,MATCH(1,(F87=BQ80:BQ91)*(BS80:BS91=L86),0),5)="X",1,0)))*H87</f>
        <v>0</v>
      </c>
      <c r="M87" s="177">
        <f t="array" ref="M87">IF(F87=M86,"",IF(INDEX(BQ80:BU91,MATCH(1,(F87=BQ80:BQ91)*(BS80:BS91=M86),0),5)=1,3,IF(INDEX(BQ80:BU91,MATCH(1,(F87=BQ80:BQ91)*(BS80:BS91=M86),0),5)="X",1,0)))*I87</f>
        <v>0</v>
      </c>
      <c r="N87" s="177">
        <f t="array" ref="N87">IF(F87=N86,"",IF(INDEX(BQ80:BU91,MATCH(1,(F87=BQ80:BQ91)*(BS80:BS91=N86),0),5)=1,3,IF(INDEX(BQ80:BU91,MATCH(1,(F87=BQ80:BQ91)*(BS80:BS91=N86),0),5)="X",1,0)))*J87</f>
        <v>1</v>
      </c>
      <c r="O87" s="181">
        <f t="array" ref="O87">IF(F87=O86,"",INDEX(AZ80:BS91,MATCH(1,(BQ80:BQ91=F87)*(O86=BS80:BS91),0),1)-INDEX(AZ80:BS91,MATCH(1,(BQ80:BQ91=F87)*(O86=BS80:BS91),0),17))*G87</f>
        <v>0</v>
      </c>
      <c r="P87" s="181">
        <f t="array" ref="P87">IF(F87=P86,"",INDEX(AZ80:BS91,MATCH(1,(BQ80:BQ91=F87)*(P86=BS80:BS91),0),1)-INDEX(AZ80:BS91,MATCH(1,(BQ80:BQ91=F87)*(P86=BS80:BS91),0),17))*H87</f>
        <v>0</v>
      </c>
      <c r="Q87" s="181">
        <f t="array" ref="Q87">IF(F87=Q86,"",INDEX(AZ80:BS91,MATCH(1,(BQ80:BQ91=F87)*(Q86=BS80:BS91),0),1)-INDEX(AZ80:BS91,MATCH(1,(BQ80:BQ91=F87)*(Q86=BS80:BS91),0),17))*I87</f>
        <v>0</v>
      </c>
      <c r="R87" s="181">
        <f t="array" ref="R87">IF(F87=R86,"",INDEX(AZ80:BS91,MATCH(1,(BQ80:BQ91=F87)*(R86=BS80:BS91),0),1)-INDEX(AZ80:BS91,MATCH(1,(BQ80:BQ91=F87)*(R86=BS80:BS91),0),17))*J87</f>
        <v>0</v>
      </c>
      <c r="S87" s="181">
        <f t="array" ref="S87">IF(F87=S86,0,INDEX(AZ80:BU91,MATCH(1,(BQ80:BQ91=F87)*(BS80:BS91=S86),0),1)+INDEX(AZ80:BU91,MATCH(1,(BS80:BS91=F87)*(BQ80:BQ91=S86),0),17))*G87</f>
        <v>0</v>
      </c>
      <c r="T87" s="181">
        <f t="array" ref="T87">IF(F87=T86,0,INDEX(AZ80:BU91,MATCH(1,(BQ80:BQ91=F87)*(BS80:BS91=T86),0),1)+INDEX(AZ80:BU91,MATCH(1,(BS80:BS91=F87)*(BQ80:BQ91=T86),0),17))*H87</f>
        <v>0</v>
      </c>
      <c r="U87" s="181">
        <f t="array" ref="U87">IF(F87=U86,0,INDEX(AZ80:BU91,MATCH(1,(BQ80:BQ91=F87)*(BS80:BS91=U86),0),1)+INDEX(AZ80:BU91,MATCH(1,(BS80:BS91=F87)*(BQ80:BQ91=U86),0),17))*I87</f>
        <v>0</v>
      </c>
      <c r="V87" s="181">
        <f t="array" ref="V87">IF(F87=V86,0,INDEX(AZ80:BU91,MATCH(1,(BQ80:BQ91=F87)*(BS80:BS91=V86),0),1)+INDEX(AZ80:BU91,MATCH(1,(BS80:BS91=F87)*(BQ80:BQ91=V86),0),17))*J87</f>
        <v>3</v>
      </c>
      <c r="W87" s="181">
        <f t="array" ref="W87">IF(F87=W86,0,INDEX(AZ80:BU91,MATCH(1,(BS80:BS91=F87)*(BQ80:BQ91=S86),0),17))*G87</f>
        <v>0</v>
      </c>
      <c r="X87" s="181">
        <f t="array" ref="X87">IF(F87=X86,0,INDEX(AZ80:BU91,MATCH(1,(BS80:BS91=F87)*(BQ80:BQ91=T86),0),17))*H87</f>
        <v>0</v>
      </c>
      <c r="Y87" s="181">
        <f t="array" ref="Y87">IF(F87=Y86,0,INDEX(AZ80:BU91,MATCH(1,(BS80:BS91=F87)*(BQ80:BQ91=U86),0),17))*I87</f>
        <v>0</v>
      </c>
      <c r="Z87" s="181">
        <f t="array" ref="Z87">IF(F87=Z86,0,INDEX(AZ80:BU91,MATCH(1,(BS80:BS91=F87)*(BQ80:BQ91=V86),0),17))*J87</f>
        <v>2</v>
      </c>
      <c r="AA87" s="155">
        <f>IF(F87=AA86,"",COUNTIFS(BS80:BS91,F87,BU80:BU91,2))*G87</f>
        <v>0</v>
      </c>
      <c r="AB87" s="155">
        <f>IF(F87=AB86,"",COUNTIFS(BS80:BS91,G87,BU80:BU91,2))*H87</f>
        <v>0</v>
      </c>
      <c r="AC87" s="155">
        <f>IF(F87=AC86,"",COUNTIFS(BS80:BS91,H87,BU80:BU91,2))*I87</f>
        <v>0</v>
      </c>
      <c r="AD87" s="155">
        <f>IF(F87=AD86,"",COUNTIFS(BS80:BS91,I87,BU80:BU91,2))*J87</f>
        <v>0</v>
      </c>
      <c r="AE87" s="155">
        <f t="shared" ref="AE87:AE90" si="408">SUM(K87:N87)</f>
        <v>1</v>
      </c>
      <c r="AF87" s="155">
        <f>sum(O87:R87)-sum(O87:O90)</f>
        <v>0</v>
      </c>
      <c r="AG87" s="155">
        <f t="shared" ref="AG87:AG90" si="409">sum(S87:V87)</f>
        <v>3</v>
      </c>
      <c r="AH87" s="155">
        <f t="shared" ref="AH87:AH90" si="410">SUM(W87:Z87)</f>
        <v>2</v>
      </c>
      <c r="AI87" s="189">
        <f>SUMIFS(BP80:BP91,BS80:BS91,F87)</f>
        <v>6</v>
      </c>
      <c r="AJ87" s="189">
        <f t="shared" ref="AJ87:AJ90" si="411">sum(AA87:AD87)</f>
        <v>0</v>
      </c>
      <c r="AK87" s="106">
        <f>AL86</f>
        <v>88.287</v>
      </c>
      <c r="AL87" s="106">
        <f>AK86</f>
        <v>91.379</v>
      </c>
      <c r="AM87" s="106">
        <f t="shared" si="370"/>
        <v>0.1301752044</v>
      </c>
      <c r="AN87" s="156">
        <f t="shared" ref="AN87:AY87" si="403">IF($AM87="","",IF(RAND()&lt;$AM87,1,0))</f>
        <v>0</v>
      </c>
      <c r="AO87" s="156">
        <f t="shared" si="403"/>
        <v>0</v>
      </c>
      <c r="AP87" s="156">
        <f t="shared" si="403"/>
        <v>0</v>
      </c>
      <c r="AQ87" s="156">
        <f t="shared" si="403"/>
        <v>0</v>
      </c>
      <c r="AR87" s="156">
        <f t="shared" si="403"/>
        <v>1</v>
      </c>
      <c r="AS87" s="156">
        <f t="shared" si="403"/>
        <v>0</v>
      </c>
      <c r="AT87" s="156">
        <f t="shared" si="403"/>
        <v>1</v>
      </c>
      <c r="AU87" s="156">
        <f t="shared" si="403"/>
        <v>0</v>
      </c>
      <c r="AV87" s="156">
        <f t="shared" si="403"/>
        <v>0</v>
      </c>
      <c r="AW87" s="156">
        <f t="shared" si="403"/>
        <v>0</v>
      </c>
      <c r="AX87" s="156">
        <f t="shared" si="403"/>
        <v>1</v>
      </c>
      <c r="AY87" s="156">
        <f t="shared" si="403"/>
        <v>0</v>
      </c>
      <c r="AZ87" s="157">
        <f t="shared" si="372"/>
        <v>3</v>
      </c>
      <c r="BA87" s="106">
        <f>BB86</f>
        <v>68.53425</v>
      </c>
      <c r="BB87" s="106">
        <f>BA86</f>
        <v>66.21525</v>
      </c>
      <c r="BC87" s="106">
        <f t="shared" si="373"/>
        <v>0.1364914623</v>
      </c>
      <c r="BD87" s="156">
        <f t="shared" ref="BD87:BO87" si="404">IF($BC87="","",IF(RAND()&lt;$BC87,1,0))</f>
        <v>0</v>
      </c>
      <c r="BE87" s="156">
        <f t="shared" si="404"/>
        <v>0</v>
      </c>
      <c r="BF87" s="156">
        <f t="shared" si="404"/>
        <v>1</v>
      </c>
      <c r="BG87" s="156">
        <f t="shared" si="404"/>
        <v>0</v>
      </c>
      <c r="BH87" s="156">
        <f t="shared" si="404"/>
        <v>0</v>
      </c>
      <c r="BI87" s="156">
        <f t="shared" si="404"/>
        <v>0</v>
      </c>
      <c r="BJ87" s="156">
        <f t="shared" si="404"/>
        <v>1</v>
      </c>
      <c r="BK87" s="156">
        <f t="shared" si="404"/>
        <v>0</v>
      </c>
      <c r="BL87" s="156">
        <f t="shared" si="404"/>
        <v>0</v>
      </c>
      <c r="BM87" s="156">
        <f t="shared" si="404"/>
        <v>0</v>
      </c>
      <c r="BN87" s="156">
        <f t="shared" si="404"/>
        <v>0</v>
      </c>
      <c r="BO87" s="156">
        <f t="shared" si="404"/>
        <v>0</v>
      </c>
      <c r="BP87" s="157">
        <f t="shared" si="375"/>
        <v>2</v>
      </c>
      <c r="BQ87" s="105" t="str">
        <f t="shared" ref="BQ87:BR87" si="405">BQ81</f>
        <v>Yuba United</v>
      </c>
      <c r="BR87" s="156" t="str">
        <f t="shared" si="405"/>
        <v>COM</v>
      </c>
      <c r="BS87" s="105" t="str">
        <f t="shared" ref="BS87:BT87" si="406">BQ80</f>
        <v>Edmonton United</v>
      </c>
      <c r="BT87" s="156" t="str">
        <f t="shared" si="406"/>
        <v>VLD</v>
      </c>
      <c r="BU87" s="156">
        <f t="shared" si="376"/>
        <v>1</v>
      </c>
      <c r="BV87" s="156" t="str">
        <f t="shared" si="377"/>
        <v>  3-2  </v>
      </c>
    </row>
    <row r="88" ht="9.0" customHeight="1">
      <c r="A88" s="105"/>
      <c r="B88" s="105"/>
      <c r="C88" s="105"/>
      <c r="D88" s="175" t="str">
        <f t="shared" si="369"/>
        <v>Sonoma Center Panthers    COM 3–1 Edmonton United           VLD</v>
      </c>
      <c r="E88" s="176"/>
      <c r="F88" s="155" t="str">
        <f t="shared" si="407"/>
        <v>Edmonton United</v>
      </c>
      <c r="G88" s="181">
        <f>IF(F88=G86,0,IF(VLOOKUP(F88,F81:N84,9,0)=VLOOKUP(G86,F81:N84,9,0),1,0))</f>
        <v>0</v>
      </c>
      <c r="H88" s="181">
        <f>IF(F88=H86,0,IF(VLOOKUP(F88,F81:N84,9,0)=VLOOKUP(H86,F81:N84,9,0),1,0))</f>
        <v>0</v>
      </c>
      <c r="I88" s="181">
        <f>IF(F88=I86,0,IF(VLOOKUP(F88,F81:N84,9,0)=VLOOKUP(I86,F81:N84,9,0),1,0))</f>
        <v>0</v>
      </c>
      <c r="J88" s="181">
        <f>IF(F88=J86,0,IF(VLOOKUP(F88,F81:N84,9,0)=VLOOKUP(J86,F81:N84,9,0),1,0))</f>
        <v>0</v>
      </c>
      <c r="K88" s="177">
        <f t="array" ref="K88">IF(F88=K86,"",IF(INDEX(BQ80:BU91,MATCH(1,(F88=BQ80:BQ91)*(BS80:BS91=K86),0),5)=1,3,IF(INDEX(BQ80:BU91,MATCH(1,(F88=BQ80:BQ91)*(BS80:BS91=K86),0),5)="X",1,0)))*G88</f>
        <v>0</v>
      </c>
      <c r="L88" s="177">
        <f t="array" ref="L88">IF(F88=L86,"",IF(INDEX(BQ80:BU91,MATCH(1,(F88=BQ80:BQ91)*(BS80:BS91=L86),0),5)=1,3,IF(INDEX(BQ80:BU91,MATCH(1,(F88=BQ80:BQ91)*(BS80:BS91=L86),0),5)="X",1,0)))*H88</f>
        <v>0</v>
      </c>
      <c r="M88" s="177">
        <f t="array" ref="M88">IF(F88=M86,"",IF(INDEX(BQ80:BU91,MATCH(1,(F88=BQ80:BQ91)*(BS80:BS91=M86),0),5)=1,3,IF(INDEX(BQ80:BU91,MATCH(1,(F88=BQ80:BQ91)*(BS80:BS91=M86),0),5)="X",1,0)))*I88</f>
        <v>0</v>
      </c>
      <c r="N88" s="177">
        <f t="array" ref="N88">IF(F88=N86,"",IF(INDEX(BQ80:BU91,MATCH(1,(F88=BQ80:BQ91)*(BS80:BS91=N86),0),5)=1,3,IF(INDEX(BQ80:BU91,MATCH(1,(F88=BQ80:BQ91)*(BS80:BS91=N86),0),5)="X",1,0)))*J88</f>
        <v>0</v>
      </c>
      <c r="O88" s="181">
        <f t="array" ref="O88">IF(F88=O86,"",INDEX(AZ80:BS91,MATCH(1,(BQ80:BQ91=F88)*(O86=BS80:BS91),0),1)-INDEX(AZ80:BS91,MATCH(1,(BQ80:BQ91=F88)*(O86=BS80:BS91),0),17))*G88</f>
        <v>0</v>
      </c>
      <c r="P88" s="181">
        <f t="array" ref="P88">IF(F88=P86,"",INDEX(AZ80:BS91,MATCH(1,(BQ80:BQ91=F88)*(P86=BS80:BS91),0),1)-INDEX(AZ80:BS91,MATCH(1,(BQ80:BQ91=F88)*(P86=BS80:BS91),0),17))*H88</f>
        <v>0</v>
      </c>
      <c r="Q88" s="181">
        <f t="array" ref="Q88">IF(F88=Q86,"",INDEX(AZ80:BS91,MATCH(1,(BQ80:BQ91=F88)*(Q86=BS80:BS91),0),1)-INDEX(AZ80:BS91,MATCH(1,(BQ80:BQ91=F88)*(Q86=BS80:BS91),0),17))*I88</f>
        <v>0</v>
      </c>
      <c r="R88" s="181">
        <f t="array" ref="R88">IF(F88=R86,"",INDEX(AZ80:BS91,MATCH(1,(BQ80:BQ91=F88)*(R86=BS80:BS91),0),1)-INDEX(AZ80:BS91,MATCH(1,(BQ80:BQ91=F88)*(R86=BS80:BS91),0),17))*J88</f>
        <v>0</v>
      </c>
      <c r="S88" s="181">
        <f t="array" ref="S88">IF(F88=S86,0,INDEX(AZ80:BU91,MATCH(1,(BQ80:BQ91=F88)*(BS80:BS91=S86),0),1)+INDEX(AZ80:BU91,MATCH(1,(BS80:BS91=F88)*(BQ80:BQ91=S86),0),17))*G88</f>
        <v>0</v>
      </c>
      <c r="T88" s="181">
        <f t="array" ref="T88">IF(F88=T86,0,INDEX(AZ80:BU91,MATCH(1,(BQ80:BQ91=F88)*(BS80:BS91=T86),0),1)+INDEX(AZ80:BU91,MATCH(1,(BS80:BS91=F88)*(BQ80:BQ91=T86),0),17))*H88</f>
        <v>0</v>
      </c>
      <c r="U88" s="181">
        <f t="array" ref="U88">IF(F88=U86,0,INDEX(AZ80:BU91,MATCH(1,(BQ80:BQ91=F88)*(BS80:BS91=U86),0),1)+INDEX(AZ80:BU91,MATCH(1,(BS80:BS91=F88)*(BQ80:BQ91=U86),0),17))*I88</f>
        <v>0</v>
      </c>
      <c r="V88" s="181">
        <f t="array" ref="V88">IF(F88=V86,0,INDEX(AZ80:BU91,MATCH(1,(BQ80:BQ91=F88)*(BS80:BS91=V86),0),1)+INDEX(AZ80:BU91,MATCH(1,(BS80:BS91=F88)*(BQ80:BQ91=V86),0),17))*J88</f>
        <v>0</v>
      </c>
      <c r="W88" s="181">
        <f t="array" ref="W88">IF(F88=W86,0,INDEX(AZ80:BU91,MATCH(1,(BS80:BS91=F88)*(BQ80:BQ91=S86),0),17))*G88</f>
        <v>0</v>
      </c>
      <c r="X88" s="181">
        <f t="array" ref="X88">IF(F88=X86,0,INDEX(AZ80:BU91,MATCH(1,(BS80:BS91=F88)*(BQ80:BQ91=T86),0),17))*H88</f>
        <v>0</v>
      </c>
      <c r="Y88" s="181">
        <f t="array" ref="Y88">IF(F88=Y86,0,INDEX(AZ80:BU91,MATCH(1,(BS80:BS91=F88)*(BQ80:BQ91=U86),0),17))*I88</f>
        <v>0</v>
      </c>
      <c r="Z88" s="181">
        <f t="array" ref="Z88">IF(F88=Z86,0,INDEX(AZ80:BU91,MATCH(1,(BS80:BS91=F88)*(BQ80:BQ91=V86),0),17))*J88</f>
        <v>0</v>
      </c>
      <c r="AA88" s="155">
        <f>IF(F88=AA86,"",COUNTIFS(BS80:BS91,F88,BU80:BU91,2))*G88</f>
        <v>0</v>
      </c>
      <c r="AB88" s="155">
        <f>IF(F88=AB86,"",COUNTIFS(BS80:BS91,G88,BU80:BU91,2))*H88</f>
        <v>0</v>
      </c>
      <c r="AC88" s="155">
        <f>IF(F88=AC86,"",COUNTIFS(BS80:BS91,H88,BU80:BU91,2))*I88</f>
        <v>0</v>
      </c>
      <c r="AD88" s="155">
        <f>IF(F88=AD86,"",COUNTIFS(BS80:BS91,I88,BU80:BU91,2))*J88</f>
        <v>0</v>
      </c>
      <c r="AE88" s="155">
        <f t="shared" si="408"/>
        <v>0</v>
      </c>
      <c r="AF88" s="155">
        <f>sum(O88:R88)-sum(P87:P90)</f>
        <v>0</v>
      </c>
      <c r="AG88" s="155">
        <f t="shared" si="409"/>
        <v>0</v>
      </c>
      <c r="AH88" s="155">
        <f t="shared" si="410"/>
        <v>0</v>
      </c>
      <c r="AI88" s="189">
        <f>SUMIFS(BP80:BP91,BS80:BS91,F88)</f>
        <v>2</v>
      </c>
      <c r="AJ88" s="189">
        <f t="shared" si="411"/>
        <v>0</v>
      </c>
      <c r="AK88" s="106">
        <f>AJ82</f>
        <v>88.287</v>
      </c>
      <c r="AL88" s="106">
        <f>AJ81</f>
        <v>68.53425</v>
      </c>
      <c r="AM88" s="106">
        <f t="shared" si="370"/>
        <v>0.1542151166</v>
      </c>
      <c r="AN88" s="156">
        <f t="shared" ref="AN88:AY88" si="412">IF($AM88="","",IF(RAND()&lt;$AM88,1,0))</f>
        <v>0</v>
      </c>
      <c r="AO88" s="156">
        <f t="shared" si="412"/>
        <v>0</v>
      </c>
      <c r="AP88" s="156">
        <f t="shared" si="412"/>
        <v>0</v>
      </c>
      <c r="AQ88" s="156">
        <f t="shared" si="412"/>
        <v>1</v>
      </c>
      <c r="AR88" s="156">
        <f t="shared" si="412"/>
        <v>0</v>
      </c>
      <c r="AS88" s="156">
        <f t="shared" si="412"/>
        <v>0</v>
      </c>
      <c r="AT88" s="156">
        <f t="shared" si="412"/>
        <v>0</v>
      </c>
      <c r="AU88" s="156">
        <f t="shared" si="412"/>
        <v>0</v>
      </c>
      <c r="AV88" s="156">
        <f t="shared" si="412"/>
        <v>1</v>
      </c>
      <c r="AW88" s="156">
        <f t="shared" si="412"/>
        <v>0</v>
      </c>
      <c r="AX88" s="156">
        <f t="shared" si="412"/>
        <v>1</v>
      </c>
      <c r="AY88" s="156">
        <f t="shared" si="412"/>
        <v>0</v>
      </c>
      <c r="AZ88" s="157">
        <f t="shared" si="372"/>
        <v>3</v>
      </c>
      <c r="BA88" s="106">
        <f>AJ80</f>
        <v>91.379</v>
      </c>
      <c r="BB88" s="106">
        <f>AJ83</f>
        <v>66.21525</v>
      </c>
      <c r="BC88" s="106">
        <f t="shared" si="373"/>
        <v>0.1590352634</v>
      </c>
      <c r="BD88" s="156">
        <f t="shared" ref="BD88:BO88" si="413">IF($BC88="","",IF(RAND()&lt;$BC88,1,0))</f>
        <v>0</v>
      </c>
      <c r="BE88" s="156">
        <f t="shared" si="413"/>
        <v>0</v>
      </c>
      <c r="BF88" s="156">
        <f t="shared" si="413"/>
        <v>0</v>
      </c>
      <c r="BG88" s="156">
        <f t="shared" si="413"/>
        <v>0</v>
      </c>
      <c r="BH88" s="156">
        <f t="shared" si="413"/>
        <v>0</v>
      </c>
      <c r="BI88" s="156">
        <f t="shared" si="413"/>
        <v>0</v>
      </c>
      <c r="BJ88" s="156">
        <f t="shared" si="413"/>
        <v>0</v>
      </c>
      <c r="BK88" s="156">
        <f t="shared" si="413"/>
        <v>0</v>
      </c>
      <c r="BL88" s="156">
        <f t="shared" si="413"/>
        <v>0</v>
      </c>
      <c r="BM88" s="156">
        <f t="shared" si="413"/>
        <v>0</v>
      </c>
      <c r="BN88" s="156">
        <f t="shared" si="413"/>
        <v>0</v>
      </c>
      <c r="BO88" s="156">
        <f t="shared" si="413"/>
        <v>0</v>
      </c>
      <c r="BP88" s="157">
        <f t="shared" si="375"/>
        <v>0</v>
      </c>
      <c r="BQ88" s="105" t="str">
        <f t="shared" ref="BQ88:BR88" si="414">BS80</f>
        <v>Sonoma Center Panthers</v>
      </c>
      <c r="BR88" s="156" t="str">
        <f t="shared" si="414"/>
        <v>COM</v>
      </c>
      <c r="BS88" s="105" t="str">
        <f t="shared" ref="BS88:BT88" si="415">BQ80</f>
        <v>Edmonton United</v>
      </c>
      <c r="BT88" s="156" t="str">
        <f t="shared" si="415"/>
        <v>VLD</v>
      </c>
      <c r="BU88" s="156">
        <f t="shared" si="376"/>
        <v>1</v>
      </c>
      <c r="BV88" s="156" t="str">
        <f t="shared" si="377"/>
        <v>  3-0  </v>
      </c>
    </row>
    <row r="89" ht="9.0" customHeight="1">
      <c r="A89" s="105"/>
      <c r="B89" s="105"/>
      <c r="C89" s="105"/>
      <c r="D89" s="175" t="str">
        <f t="shared" si="369"/>
        <v>Fontvielle Impact         VLD 1–1 Yuba United               COM</v>
      </c>
      <c r="E89" s="176"/>
      <c r="F89" s="155" t="str">
        <f t="shared" si="407"/>
        <v>Sonoma Center Panthers</v>
      </c>
      <c r="G89" s="181">
        <f>IF(F89=G86,0,IF(VLOOKUP(F89,F81:N84,9,0)=VLOOKUP(G86,F81:N84,9,0),1,0))</f>
        <v>0</v>
      </c>
      <c r="H89" s="181">
        <f>IF(F89=H86,0,IF(VLOOKUP(F89,F81:N84,9,0)=VLOOKUP(H86,F81:N84,9,0),1,0))</f>
        <v>0</v>
      </c>
      <c r="I89" s="181">
        <f>IF(F89=I86,0,IF(VLOOKUP(F89,F81:N84,9,0)=VLOOKUP(I86,F81:N84,9,0),1,0))</f>
        <v>0</v>
      </c>
      <c r="J89" s="181">
        <f>IF(F89=J86,0,IF(VLOOKUP(F89,F81:N84,9,0)=VLOOKUP(J86,F81:N84,9,0),1,0))</f>
        <v>0</v>
      </c>
      <c r="K89" s="177">
        <f t="array" ref="K89">IF(F89=K86,"",IF(INDEX(BQ80:BU91,MATCH(1,(F89=BQ80:BQ91)*(BS80:BS91=K86),0),5)=1,3,IF(INDEX(BQ80:BU91,MATCH(1,(F89=BQ80:BQ91)*(BS80:BS91=K86),0),5)="X",1,0)))*G89</f>
        <v>0</v>
      </c>
      <c r="L89" s="177">
        <f t="array" ref="L89">IF(F89=L86,"",IF(INDEX(BQ80:BU91,MATCH(1,(F89=BQ80:BQ91)*(BS80:BS91=L86),0),5)=1,3,IF(INDEX(BQ80:BU91,MATCH(1,(F89=BQ80:BQ91)*(BS80:BS91=L86),0),5)="X",1,0)))*H89</f>
        <v>0</v>
      </c>
      <c r="M89" s="177">
        <f t="array" ref="M89">IF(F89=M86,"",IF(INDEX(BQ80:BU91,MATCH(1,(F89=BQ80:BQ91)*(BS80:BS91=M86),0),5)=1,3,IF(INDEX(BQ80:BU91,MATCH(1,(F89=BQ80:BQ91)*(BS80:BS91=M86),0),5)="X",1,0)))*I89</f>
        <v>0</v>
      </c>
      <c r="N89" s="177">
        <f t="array" ref="N89">IF(F89=N86,"",IF(INDEX(BQ80:BU91,MATCH(1,(F89=BQ80:BQ91)*(BS80:BS91=N86),0),5)=1,3,IF(INDEX(BQ80:BU91,MATCH(1,(F89=BQ80:BQ91)*(BS80:BS91=N86),0),5)="X",1,0)))*J89</f>
        <v>0</v>
      </c>
      <c r="O89" s="181">
        <f t="array" ref="O89">IF(F89=O86,"",INDEX(AZ80:BS91,MATCH(1,(BQ80:BQ91=F89)*(O86=BS80:BS91),0),1)-INDEX(AZ80:BS91,MATCH(1,(BQ80:BQ91=F89)*(O86=BS80:BS91),0),17))*G89</f>
        <v>0</v>
      </c>
      <c r="P89" s="181">
        <f t="array" ref="P89">IF(F89=P86,"",INDEX(AZ80:BS91,MATCH(1,(BQ80:BQ91=F89)*(P86=BS80:BS91),0),1)-INDEX(AZ80:BS91,MATCH(1,(BQ80:BQ91=F89)*(P86=BS80:BS91),0),17))*H89</f>
        <v>0</v>
      </c>
      <c r="Q89" s="181">
        <f t="array" ref="Q89">IF(F89=Q86,"",INDEX(AZ80:BS91,MATCH(1,(BQ80:BQ91=F89)*(Q86=BS80:BS91),0),1)-INDEX(AZ80:BS91,MATCH(1,(BQ80:BQ91=F89)*(Q86=BS80:BS91),0),17))*I89</f>
        <v>0</v>
      </c>
      <c r="R89" s="181">
        <f t="array" ref="R89">IF(F89=R86,"",INDEX(AZ80:BS91,MATCH(1,(BQ80:BQ91=F89)*(R86=BS80:BS91),0),1)-INDEX(AZ80:BS91,MATCH(1,(BQ80:BQ91=F89)*(R86=BS80:BS91),0),17))*J89</f>
        <v>0</v>
      </c>
      <c r="S89" s="181">
        <f t="array" ref="S89">IF(F89=S86,0,INDEX(AZ80:BU91,MATCH(1,(BQ80:BQ91=F89)*(BS80:BS91=S86),0),1)+INDEX(AZ80:BU91,MATCH(1,(BS80:BS91=F89)*(BQ80:BQ91=S86),0),17))*G89</f>
        <v>0</v>
      </c>
      <c r="T89" s="181">
        <f t="array" ref="T89">IF(F89=T86,0,INDEX(AZ80:BU91,MATCH(1,(BQ80:BQ91=F89)*(BS80:BS91=T86),0),1)+INDEX(AZ80:BU91,MATCH(1,(BS80:BS91=F89)*(BQ80:BQ91=T86),0),17))*H89</f>
        <v>0</v>
      </c>
      <c r="U89" s="181">
        <f t="array" ref="U89">IF(F89=U86,0,INDEX(AZ80:BU91,MATCH(1,(BQ80:BQ91=F89)*(BS80:BS91=U86),0),1)+INDEX(AZ80:BU91,MATCH(1,(BS80:BS91=F89)*(BQ80:BQ91=U86),0),17))*I89</f>
        <v>0</v>
      </c>
      <c r="V89" s="181">
        <f t="array" ref="V89">IF(F89=V86,0,INDEX(AZ80:BU91,MATCH(1,(BQ80:BQ91=F89)*(BS80:BS91=V86),0),1)+INDEX(AZ80:BU91,MATCH(1,(BS80:BS91=F89)*(BQ80:BQ91=V86),0),17))*J89</f>
        <v>0</v>
      </c>
      <c r="W89" s="181">
        <f t="array" ref="W89">IF(F89=W86,0,INDEX(AZ80:BU91,MATCH(1,(BS80:BS91=F89)*(BQ80:BQ91=S86),0),17))*G89</f>
        <v>0</v>
      </c>
      <c r="X89" s="181">
        <f t="array" ref="X89">IF(F89=X86,0,INDEX(AZ80:BU91,MATCH(1,(BS80:BS91=F89)*(BQ80:BQ91=T86),0),17))*H89</f>
        <v>0</v>
      </c>
      <c r="Y89" s="181">
        <f t="array" ref="Y89">IF(F89=Y86,0,INDEX(AZ80:BU91,MATCH(1,(BS80:BS91=F89)*(BQ80:BQ91=U86),0),17))*I89</f>
        <v>0</v>
      </c>
      <c r="Z89" s="181">
        <f t="array" ref="Z89">IF(F89=Z86,0,INDEX(AZ80:BU91,MATCH(1,(BS80:BS91=F89)*(BQ80:BQ91=V86),0),17))*J89</f>
        <v>0</v>
      </c>
      <c r="AA89" s="155">
        <f>IF(F89=AA86,"",COUNTIFS(BS80:BS91,F89,BU80:BU91,2))*G89</f>
        <v>0</v>
      </c>
      <c r="AB89" s="155">
        <f>IF(F89=AB86,"",COUNTIFS(BS80:BS91,G89,BU80:BU91,2))*H89</f>
        <v>0</v>
      </c>
      <c r="AC89" s="155">
        <f>IF(F89=AC86,"",COUNTIFS(BS80:BS91,H89,BU80:BU91,2))*I89</f>
        <v>0</v>
      </c>
      <c r="AD89" s="155">
        <f>IF(F89=AD86,"",COUNTIFS(BS80:BS91,I89,BU80:BU91,2))*J89</f>
        <v>0</v>
      </c>
      <c r="AE89" s="155">
        <f t="shared" si="408"/>
        <v>0</v>
      </c>
      <c r="AF89" s="155">
        <f>sum(O89:R89)-sum(Q87:Q90)</f>
        <v>0</v>
      </c>
      <c r="AG89" s="155">
        <f t="shared" si="409"/>
        <v>0</v>
      </c>
      <c r="AH89" s="155">
        <f t="shared" si="410"/>
        <v>0</v>
      </c>
      <c r="AI89" s="189">
        <f>SUMIFS(BP80:BP91,BS80:BS91,F89)</f>
        <v>3</v>
      </c>
      <c r="AJ89" s="189">
        <f t="shared" si="411"/>
        <v>0</v>
      </c>
      <c r="AK89" s="106">
        <f>AL88</f>
        <v>68.53425</v>
      </c>
      <c r="AL89" s="106">
        <f>AK88</f>
        <v>88.287</v>
      </c>
      <c r="AM89" s="106">
        <f t="shared" si="370"/>
        <v>0.1124515501</v>
      </c>
      <c r="AN89" s="156">
        <f t="shared" ref="AN89:AY89" si="416">IF($AM89="","",IF(RAND()&lt;$AM89,1,0))</f>
        <v>0</v>
      </c>
      <c r="AO89" s="156">
        <f t="shared" si="416"/>
        <v>0</v>
      </c>
      <c r="AP89" s="156">
        <f t="shared" si="416"/>
        <v>0</v>
      </c>
      <c r="AQ89" s="156">
        <f t="shared" si="416"/>
        <v>0</v>
      </c>
      <c r="AR89" s="156">
        <f t="shared" si="416"/>
        <v>0</v>
      </c>
      <c r="AS89" s="156">
        <f t="shared" si="416"/>
        <v>0</v>
      </c>
      <c r="AT89" s="156">
        <f t="shared" si="416"/>
        <v>0</v>
      </c>
      <c r="AU89" s="156">
        <f t="shared" si="416"/>
        <v>0</v>
      </c>
      <c r="AV89" s="156">
        <f t="shared" si="416"/>
        <v>0</v>
      </c>
      <c r="AW89" s="156">
        <f t="shared" si="416"/>
        <v>0</v>
      </c>
      <c r="AX89" s="156">
        <f t="shared" si="416"/>
        <v>0</v>
      </c>
      <c r="AY89" s="156">
        <f t="shared" si="416"/>
        <v>1</v>
      </c>
      <c r="AZ89" s="157">
        <f t="shared" si="372"/>
        <v>1</v>
      </c>
      <c r="BA89" s="106">
        <f>BB88</f>
        <v>66.21525</v>
      </c>
      <c r="BB89" s="106">
        <f>BA88</f>
        <v>91.379</v>
      </c>
      <c r="BC89" s="106">
        <f t="shared" si="373"/>
        <v>0.1076314033</v>
      </c>
      <c r="BD89" s="156">
        <f t="shared" ref="BD89:BO89" si="417">IF($BC89="","",IF(RAND()&lt;$BC89,1,0))</f>
        <v>0</v>
      </c>
      <c r="BE89" s="156">
        <f t="shared" si="417"/>
        <v>0</v>
      </c>
      <c r="BF89" s="156">
        <f t="shared" si="417"/>
        <v>0</v>
      </c>
      <c r="BG89" s="156">
        <f t="shared" si="417"/>
        <v>0</v>
      </c>
      <c r="BH89" s="156">
        <f t="shared" si="417"/>
        <v>0</v>
      </c>
      <c r="BI89" s="156">
        <f t="shared" si="417"/>
        <v>0</v>
      </c>
      <c r="BJ89" s="156">
        <f t="shared" si="417"/>
        <v>0</v>
      </c>
      <c r="BK89" s="156">
        <f t="shared" si="417"/>
        <v>0</v>
      </c>
      <c r="BL89" s="156">
        <f t="shared" si="417"/>
        <v>0</v>
      </c>
      <c r="BM89" s="156">
        <f t="shared" si="417"/>
        <v>1</v>
      </c>
      <c r="BN89" s="156">
        <f t="shared" si="417"/>
        <v>0</v>
      </c>
      <c r="BO89" s="156">
        <f t="shared" si="417"/>
        <v>0</v>
      </c>
      <c r="BP89" s="157">
        <f t="shared" si="375"/>
        <v>1</v>
      </c>
      <c r="BQ89" s="105" t="str">
        <f t="shared" ref="BQ89:BR89" si="418">BS81</f>
        <v>Fontvielle Impact</v>
      </c>
      <c r="BR89" s="156" t="str">
        <f t="shared" si="418"/>
        <v>VLD</v>
      </c>
      <c r="BS89" s="105" t="str">
        <f t="shared" ref="BS89:BT89" si="419">BQ81</f>
        <v>Yuba United</v>
      </c>
      <c r="BT89" s="156" t="str">
        <f t="shared" si="419"/>
        <v>COM</v>
      </c>
      <c r="BU89" s="156" t="str">
        <f t="shared" si="376"/>
        <v>X</v>
      </c>
      <c r="BV89" s="156" t="str">
        <f t="shared" si="377"/>
        <v>  1-1  </v>
      </c>
    </row>
    <row r="90" ht="9.0" customHeight="1">
      <c r="A90" s="105"/>
      <c r="B90" s="105"/>
      <c r="C90" s="105"/>
      <c r="D90" s="175" t="str">
        <f t="shared" si="369"/>
        <v>Edmonton United           VLD 1–2 Fontvielle Impact         VLD</v>
      </c>
      <c r="E90" s="176"/>
      <c r="F90" s="155" t="str">
        <f t="shared" si="407"/>
        <v>Yuba United</v>
      </c>
      <c r="G90" s="181">
        <f>IF(F90=G86,0,IF(VLOOKUP(F90,F81:N84,9,0)=VLOOKUP(G86,F81:N84,9,0),1,0))</f>
        <v>1</v>
      </c>
      <c r="H90" s="181">
        <f>IF(F90=H86,0,IF(VLOOKUP(F90,F81:N84,9,0)=VLOOKUP(H86,F81:N84,9,0),1,0))</f>
        <v>0</v>
      </c>
      <c r="I90" s="181">
        <f>IF(F90=I86,0,IF(VLOOKUP(F90,F81:N84,9,0)=VLOOKUP(I86,F81:N84,9,0),1,0))</f>
        <v>0</v>
      </c>
      <c r="J90" s="181">
        <f>IF(F90=J86,0,IF(VLOOKUP(F90,F81:N84,9,0)=VLOOKUP(J86,F81:N84,9,0),1,0))</f>
        <v>0</v>
      </c>
      <c r="K90" s="177">
        <f t="array" ref="K90">IF(F90=K86,"",IF(INDEX(BQ80:BU91,MATCH(1,(F90=BQ80:BQ91)*(BS80:BS91=K86),0),5)=1,3,IF(INDEX(BQ80:BU91,MATCH(1,(F90=BQ80:BQ91)*(BS80:BS91=K86),0),5)="X",1,0)))*G90</f>
        <v>1</v>
      </c>
      <c r="L90" s="177">
        <f t="array" ref="L90">IF(F90=L86,"",IF(INDEX(BQ80:BU91,MATCH(1,(F90=BQ80:BQ91)*(BS80:BS91=L86),0),5)=1,3,IF(INDEX(BQ80:BU91,MATCH(1,(F90=BQ80:BQ91)*(BS80:BS91=L86),0),5)="X",1,0)))*H90</f>
        <v>0</v>
      </c>
      <c r="M90" s="177">
        <f t="array" ref="M90">IF(F90=M86,"",IF(INDEX(BQ80:BU91,MATCH(1,(F90=BQ80:BQ91)*(BS80:BS91=M86),0),5)=1,3,IF(INDEX(BQ80:BU91,MATCH(1,(F90=BQ80:BQ91)*(BS80:BS91=M86),0),5)="X",1,0)))*I90</f>
        <v>0</v>
      </c>
      <c r="N90" s="177">
        <f t="array" ref="N90">IF(F90=N86,"",IF(INDEX(BQ80:BU91,MATCH(1,(F90=BQ80:BQ91)*(BS80:BS91=N86),0),5)=1,3,IF(INDEX(BQ80:BU91,MATCH(1,(F90=BQ80:BQ91)*(BS80:BS91=N86),0),5)="X",1,0)))*J90</f>
        <v>0</v>
      </c>
      <c r="O90" s="181">
        <f t="array" ref="O90">IF(F90=O86,"",INDEX(AZ80:BS91,MATCH(1,(BQ80:BQ91=F90)*(O86=BS80:BS91),0),1)-INDEX(AZ80:BS91,MATCH(1,(BQ80:BQ91=F90)*(O86=BS80:BS91),0),17))*G90</f>
        <v>0</v>
      </c>
      <c r="P90" s="181">
        <f t="array" ref="P90">IF(F90=P86,"",INDEX(AZ80:BS91,MATCH(1,(BQ80:BQ91=F90)*(P86=BS80:BS91),0),1)-INDEX(AZ80:BS91,MATCH(1,(BQ80:BQ91=F90)*(P86=BS80:BS91),0),17))*H90</f>
        <v>0</v>
      </c>
      <c r="Q90" s="181">
        <f t="array" ref="Q90">IF(F90=Q86,"",INDEX(AZ80:BS91,MATCH(1,(BQ80:BQ91=F90)*(Q86=BS80:BS91),0),1)-INDEX(AZ80:BS91,MATCH(1,(BQ80:BQ91=F90)*(Q86=BS80:BS91),0),17))*I90</f>
        <v>0</v>
      </c>
      <c r="R90" s="181">
        <f t="array" ref="R90">IF(F90=R86,"",INDEX(AZ80:BS91,MATCH(1,(BQ80:BQ91=F90)*(R86=BS80:BS91),0),1)-INDEX(AZ80:BS91,MATCH(1,(BQ80:BQ91=F90)*(R86=BS80:BS91),0),17))*J90</f>
        <v>0</v>
      </c>
      <c r="S90" s="181">
        <f t="array" ref="S90">IF(F90=S86,0,INDEX(AZ80:BU91,MATCH(1,(BQ80:BQ91=F90)*(BS80:BS91=S86),0),1)+INDEX(AZ80:BU91,MATCH(1,(BS80:BS91=F90)*(BQ80:BQ91=S86),0),17))*G90</f>
        <v>3</v>
      </c>
      <c r="T90" s="181">
        <f t="array" ref="T90">IF(F90=T86,0,INDEX(AZ80:BU91,MATCH(1,(BQ80:BQ91=F90)*(BS80:BS91=T86),0),1)+INDEX(AZ80:BU91,MATCH(1,(BS80:BS91=F90)*(BQ80:BQ91=T86),0),17))*H90</f>
        <v>0</v>
      </c>
      <c r="U90" s="181">
        <f t="array" ref="U90">IF(F90=U86,0,INDEX(AZ80:BU91,MATCH(1,(BQ80:BQ91=F90)*(BS80:BS91=U86),0),1)+INDEX(AZ80:BU91,MATCH(1,(BS80:BS91=F90)*(BQ80:BQ91=U86),0),17))*I90</f>
        <v>0</v>
      </c>
      <c r="V90" s="181">
        <f t="array" ref="V90">IF(F90=V86,0,INDEX(AZ80:BU91,MATCH(1,(BQ80:BQ91=F90)*(BS80:BS91=V86),0),1)+INDEX(AZ80:BU91,MATCH(1,(BS80:BS91=F90)*(BQ80:BQ91=V86),0),17))*J90</f>
        <v>0</v>
      </c>
      <c r="W90" s="181">
        <f t="array" ref="W90">IF(F90=W86,0,INDEX(AZ80:BU91,MATCH(1,(BS80:BS91=F90)*(BQ80:BQ91=S86),0),17))*G90</f>
        <v>1</v>
      </c>
      <c r="X90" s="181">
        <f t="array" ref="X90">IF(F90=X86,0,INDEX(AZ80:BU91,MATCH(1,(BS80:BS91=F90)*(BQ80:BQ91=T86),0),17))*H90</f>
        <v>0</v>
      </c>
      <c r="Y90" s="181">
        <f t="array" ref="Y90">IF(F90=Y86,0,INDEX(AZ80:BU91,MATCH(1,(BS80:BS91=F90)*(BQ80:BQ91=U86),0),17))*I90</f>
        <v>0</v>
      </c>
      <c r="Z90" s="181">
        <f t="array" ref="Z90">IF(F90=Z86,0,INDEX(AZ80:BU91,MATCH(1,(BS80:BS91=F90)*(BQ80:BQ91=V86),0),17))*J90</f>
        <v>0</v>
      </c>
      <c r="AA90" s="155">
        <f>IF(F90=AA86,"",COUNTIFS(BS80:BS91,F90,BU80:BU91,2))*G90</f>
        <v>1</v>
      </c>
      <c r="AB90" s="155">
        <f>IF(F90=AB86,"",COUNTIFS(BS80:BS91,G90,BU80:BU91,2))*H90</f>
        <v>0</v>
      </c>
      <c r="AC90" s="155">
        <f>IF(F90=AC86,"",COUNTIFS(BS80:BS91,H90,BU80:BU91,2))*I90</f>
        <v>0</v>
      </c>
      <c r="AD90" s="155">
        <f>IF(F90=AD86,"",COUNTIFS(BS80:BS91,I90,BU80:BU91,2))*J90</f>
        <v>0</v>
      </c>
      <c r="AE90" s="155">
        <f t="shared" si="408"/>
        <v>1</v>
      </c>
      <c r="AF90" s="155">
        <f>sum(O90:R90)-sum(R87:R90)</f>
        <v>0</v>
      </c>
      <c r="AG90" s="155">
        <f t="shared" si="409"/>
        <v>3</v>
      </c>
      <c r="AH90" s="155">
        <f t="shared" si="410"/>
        <v>1</v>
      </c>
      <c r="AI90" s="189">
        <f>SUMIFS(BP80:BP91,BS80:BS91,F90)</f>
        <v>5</v>
      </c>
      <c r="AJ90" s="189">
        <f t="shared" si="411"/>
        <v>1</v>
      </c>
      <c r="AK90" s="106">
        <f>AJ81</f>
        <v>68.53425</v>
      </c>
      <c r="AL90" s="106">
        <f>AJ80</f>
        <v>91.379</v>
      </c>
      <c r="AM90" s="106">
        <f t="shared" si="370"/>
        <v>0.11</v>
      </c>
      <c r="AN90" s="156">
        <f t="shared" ref="AN90:AY90" si="420">IF($AM90="","",IF(RAND()&lt;$AM90,1,0))</f>
        <v>0</v>
      </c>
      <c r="AO90" s="156">
        <f t="shared" si="420"/>
        <v>0</v>
      </c>
      <c r="AP90" s="156">
        <f t="shared" si="420"/>
        <v>0</v>
      </c>
      <c r="AQ90" s="156">
        <f t="shared" si="420"/>
        <v>1</v>
      </c>
      <c r="AR90" s="156">
        <f t="shared" si="420"/>
        <v>0</v>
      </c>
      <c r="AS90" s="156">
        <f t="shared" si="420"/>
        <v>0</v>
      </c>
      <c r="AT90" s="156">
        <f t="shared" si="420"/>
        <v>0</v>
      </c>
      <c r="AU90" s="156">
        <f t="shared" si="420"/>
        <v>0</v>
      </c>
      <c r="AV90" s="156">
        <f t="shared" si="420"/>
        <v>0</v>
      </c>
      <c r="AW90" s="156">
        <f t="shared" si="420"/>
        <v>0</v>
      </c>
      <c r="AX90" s="156">
        <f t="shared" si="420"/>
        <v>0</v>
      </c>
      <c r="AY90" s="156">
        <f t="shared" si="420"/>
        <v>0</v>
      </c>
      <c r="AZ90" s="157">
        <f t="shared" si="372"/>
        <v>1</v>
      </c>
      <c r="BA90" s="106">
        <f>AJ83</f>
        <v>66.21525</v>
      </c>
      <c r="BB90" s="106">
        <f>AJ82</f>
        <v>88.287</v>
      </c>
      <c r="BC90" s="106">
        <f t="shared" si="373"/>
        <v>0.11</v>
      </c>
      <c r="BD90" s="156">
        <f t="shared" ref="BD90:BO90" si="421">IF($BC90="","",IF(RAND()&lt;$BC90,1,0))</f>
        <v>1</v>
      </c>
      <c r="BE90" s="156">
        <f t="shared" si="421"/>
        <v>0</v>
      </c>
      <c r="BF90" s="156">
        <f t="shared" si="421"/>
        <v>0</v>
      </c>
      <c r="BG90" s="156">
        <f t="shared" si="421"/>
        <v>0</v>
      </c>
      <c r="BH90" s="156">
        <f t="shared" si="421"/>
        <v>0</v>
      </c>
      <c r="BI90" s="156">
        <f t="shared" si="421"/>
        <v>0</v>
      </c>
      <c r="BJ90" s="156">
        <f t="shared" si="421"/>
        <v>0</v>
      </c>
      <c r="BK90" s="156">
        <f t="shared" si="421"/>
        <v>0</v>
      </c>
      <c r="BL90" s="156">
        <f t="shared" si="421"/>
        <v>1</v>
      </c>
      <c r="BM90" s="156">
        <f t="shared" si="421"/>
        <v>0</v>
      </c>
      <c r="BN90" s="156">
        <f t="shared" si="421"/>
        <v>1</v>
      </c>
      <c r="BO90" s="156">
        <f t="shared" si="421"/>
        <v>0</v>
      </c>
      <c r="BP90" s="157">
        <f t="shared" si="375"/>
        <v>3</v>
      </c>
      <c r="BQ90" s="105" t="str">
        <f t="shared" ref="BQ90:BR90" si="422">BQ80</f>
        <v>Edmonton United</v>
      </c>
      <c r="BR90" s="156" t="str">
        <f t="shared" si="422"/>
        <v>VLD</v>
      </c>
      <c r="BS90" s="105" t="str">
        <f t="shared" ref="BS90:BT90" si="423">BS81</f>
        <v>Fontvielle Impact</v>
      </c>
      <c r="BT90" s="156" t="str">
        <f t="shared" si="423"/>
        <v>VLD</v>
      </c>
      <c r="BU90" s="156">
        <f t="shared" si="376"/>
        <v>2</v>
      </c>
      <c r="BV90" s="156" t="str">
        <f t="shared" si="377"/>
        <v>  1-3  </v>
      </c>
    </row>
    <row r="91" ht="9.0" customHeight="1">
      <c r="A91" s="105"/>
      <c r="B91" s="105"/>
      <c r="C91" s="105"/>
      <c r="D91" s="191" t="str">
        <f t="shared" si="369"/>
        <v>Yuba United               COM 2–Score Sonoma Center Panthers    COM</v>
      </c>
      <c r="E91" s="176"/>
      <c r="F91" s="155"/>
      <c r="G91" s="155"/>
      <c r="H91" s="155"/>
      <c r="I91" s="155"/>
      <c r="J91" s="155"/>
      <c r="K91" s="155"/>
      <c r="L91" s="155"/>
      <c r="M91" s="155"/>
      <c r="N91" s="155"/>
      <c r="O91" s="83" t="s">
        <v>1354</v>
      </c>
      <c r="P91" s="190">
        <f>IFERROR(__xludf.DUMMYFUNCTION("if(Q91=0,if(COUNTUNIQUE(P81:P84)&gt;1,1,0),0)"),0.0)</f>
        <v>0</v>
      </c>
      <c r="Q91" s="190" t="b">
        <f>IFERROR(__xludf.DUMMYFUNCTION("if(R91=0,if(COUNTUNIQUE(Q81:Q84)&gt;1,1,0))"),FALSE)</f>
        <v>0</v>
      </c>
      <c r="R91" s="190" t="b">
        <f>IFERROR(__xludf.DUMMYFUNCTION("if(S91=0,if(COUNTUNIQUE(R81:R84)&gt;1,1,0))"),FALSE)</f>
        <v>0</v>
      </c>
      <c r="S91" s="190">
        <f>IFERROR(__xludf.DUMMYFUNCTION("if(T91=0,if(COUNTUNIQUE(S81:S84)&gt;1,1,0))"),1.0)</f>
        <v>1</v>
      </c>
      <c r="T91" s="190">
        <f>IFERROR(__xludf.DUMMYFUNCTION("if(U91=0,if(COUNTUNIQUE(T81:T84)&gt;1,1,0))"),0.0)</f>
        <v>0</v>
      </c>
      <c r="U91" s="190">
        <f>IFERROR(__xludf.DUMMYFUNCTION("if(V91=0,if(COUNTUNIQUE(U81:U84)&gt;1,1,0))"),0.0)</f>
        <v>0</v>
      </c>
      <c r="V91" s="190">
        <f>IFERROR(__xludf.DUMMYFUNCTION("if(W91=0,if(COUNTUNIQUE(V81:V84)&gt;1,1,0))"),0.0)</f>
        <v>0</v>
      </c>
      <c r="W91" s="190">
        <f>IFERROR(__xludf.DUMMYFUNCTION("if(X91=0,if(COUNTUNIQUE(W81:W84)&gt;1,1,0))"),0.0)</f>
        <v>0</v>
      </c>
      <c r="X91" s="190">
        <f>IFERROR(__xludf.DUMMYFUNCTION("if(Y91=0,if(COUNTUNIQUE(X81:X84)&gt;1,1,0))"),0.0)</f>
        <v>0</v>
      </c>
      <c r="Y91" s="190">
        <f>IFERROR(__xludf.DUMMYFUNCTION("IF(COUNTUNIQUE(Y81:Y84)&gt;1,1,0)"),0.0)</f>
        <v>0</v>
      </c>
      <c r="Z91" s="155"/>
      <c r="AA91" s="155"/>
      <c r="AB91" s="155"/>
      <c r="AC91" s="155"/>
      <c r="AD91" s="155"/>
      <c r="AE91" s="155"/>
      <c r="AF91" s="155"/>
      <c r="AG91" s="155"/>
      <c r="AH91" s="155"/>
      <c r="AI91" s="155"/>
      <c r="AJ91" s="155"/>
      <c r="AK91" s="106">
        <f>AL90</f>
        <v>91.379</v>
      </c>
      <c r="AL91" s="106">
        <f>AK90</f>
        <v>68.53425</v>
      </c>
      <c r="AM91" s="106">
        <f t="shared" si="370"/>
        <v>0.1566666667</v>
      </c>
      <c r="AN91" s="156">
        <f t="shared" ref="AN91:AY91" si="424">IF($AM91="","",IF(RAND()&lt;$AM91,1,0))</f>
        <v>1</v>
      </c>
      <c r="AO91" s="156">
        <f t="shared" si="424"/>
        <v>0</v>
      </c>
      <c r="AP91" s="156">
        <f t="shared" si="424"/>
        <v>0</v>
      </c>
      <c r="AQ91" s="156">
        <f t="shared" si="424"/>
        <v>0</v>
      </c>
      <c r="AR91" s="156">
        <f t="shared" si="424"/>
        <v>1</v>
      </c>
      <c r="AS91" s="156">
        <f t="shared" si="424"/>
        <v>0</v>
      </c>
      <c r="AT91" s="156">
        <f t="shared" si="424"/>
        <v>0</v>
      </c>
      <c r="AU91" s="156">
        <f t="shared" si="424"/>
        <v>0</v>
      </c>
      <c r="AV91" s="156">
        <f t="shared" si="424"/>
        <v>0</v>
      </c>
      <c r="AW91" s="156">
        <f t="shared" si="424"/>
        <v>0</v>
      </c>
      <c r="AX91" s="156">
        <f t="shared" si="424"/>
        <v>0</v>
      </c>
      <c r="AY91" s="156">
        <f t="shared" si="424"/>
        <v>0</v>
      </c>
      <c r="AZ91" s="157">
        <f t="shared" si="372"/>
        <v>2</v>
      </c>
      <c r="BA91" s="106">
        <f>BB90</f>
        <v>88.287</v>
      </c>
      <c r="BB91" s="106">
        <f>BA90</f>
        <v>66.21525</v>
      </c>
      <c r="BC91" s="106">
        <f t="shared" si="373"/>
        <v>0.1566666667</v>
      </c>
      <c r="BD91" s="156">
        <f t="shared" ref="BD91:BO91" si="425">IF($BC91="","",IF(RAND()&lt;$BC91,1,0))</f>
        <v>0</v>
      </c>
      <c r="BE91" s="156">
        <f t="shared" si="425"/>
        <v>0</v>
      </c>
      <c r="BF91" s="156">
        <f t="shared" si="425"/>
        <v>0</v>
      </c>
      <c r="BG91" s="156">
        <f t="shared" si="425"/>
        <v>0</v>
      </c>
      <c r="BH91" s="156">
        <f t="shared" si="425"/>
        <v>1</v>
      </c>
      <c r="BI91" s="156">
        <f t="shared" si="425"/>
        <v>0</v>
      </c>
      <c r="BJ91" s="156">
        <f t="shared" si="425"/>
        <v>0</v>
      </c>
      <c r="BK91" s="156">
        <f t="shared" si="425"/>
        <v>0</v>
      </c>
      <c r="BL91" s="156">
        <f t="shared" si="425"/>
        <v>0</v>
      </c>
      <c r="BM91" s="156">
        <f t="shared" si="425"/>
        <v>0</v>
      </c>
      <c r="BN91" s="156">
        <f t="shared" si="425"/>
        <v>0</v>
      </c>
      <c r="BO91" s="156">
        <f t="shared" si="425"/>
        <v>1</v>
      </c>
      <c r="BP91" s="157">
        <f t="shared" si="375"/>
        <v>2</v>
      </c>
      <c r="BQ91" s="105" t="str">
        <f t="shared" ref="BQ91:BR91" si="426">BQ81</f>
        <v>Yuba United</v>
      </c>
      <c r="BR91" s="156" t="str">
        <f t="shared" si="426"/>
        <v>COM</v>
      </c>
      <c r="BS91" s="105" t="str">
        <f t="shared" ref="BS91:BT91" si="427">BS80</f>
        <v>Sonoma Center Panthers</v>
      </c>
      <c r="BT91" s="156" t="str">
        <f t="shared" si="427"/>
        <v>COM</v>
      </c>
      <c r="BU91" s="156" t="str">
        <f t="shared" si="376"/>
        <v>X</v>
      </c>
      <c r="BV91" s="156" t="str">
        <f t="shared" si="377"/>
        <v>  2-2  </v>
      </c>
    </row>
    <row r="92" ht="9.0" customHeight="1">
      <c r="A92" s="161" t="s">
        <v>1249</v>
      </c>
      <c r="B92" s="161" t="s">
        <v>1330</v>
      </c>
      <c r="C92" s="162" t="s">
        <v>805</v>
      </c>
      <c r="D92" s="192" t="s">
        <v>1360</v>
      </c>
      <c r="E92" s="164" t="s">
        <v>1332</v>
      </c>
      <c r="F92" s="165" t="s">
        <v>1333</v>
      </c>
      <c r="G92" s="166"/>
      <c r="H92" s="166"/>
      <c r="I92" s="166"/>
      <c r="J92" s="166"/>
      <c r="K92" s="166"/>
      <c r="L92" s="166"/>
      <c r="M92" s="166"/>
      <c r="N92" s="166"/>
      <c r="O92" s="166"/>
      <c r="P92" s="166"/>
      <c r="Q92" s="166"/>
      <c r="R92" s="166"/>
      <c r="S92" s="166"/>
      <c r="T92" s="166"/>
      <c r="U92" s="166"/>
      <c r="V92" s="166"/>
      <c r="W92" s="166"/>
      <c r="X92" s="166"/>
      <c r="Y92" s="166"/>
      <c r="Z92" s="166"/>
      <c r="AA92" s="166"/>
      <c r="AB92" s="167" t="s">
        <v>1334</v>
      </c>
      <c r="AC92" s="5"/>
      <c r="AD92" s="5"/>
      <c r="AE92" s="5"/>
      <c r="AF92" s="168"/>
      <c r="AG92" s="166"/>
      <c r="AH92" s="166"/>
      <c r="AI92" s="165"/>
      <c r="AJ92" s="169" t="s">
        <v>111</v>
      </c>
      <c r="AK92" s="169" t="s">
        <v>111</v>
      </c>
      <c r="AL92" s="103" t="s">
        <v>1252</v>
      </c>
      <c r="AM92" s="103" t="s">
        <v>1253</v>
      </c>
      <c r="AN92" s="103">
        <v>1.0</v>
      </c>
      <c r="AO92" s="103">
        <v>2.0</v>
      </c>
      <c r="AP92" s="103">
        <v>3.0</v>
      </c>
      <c r="AQ92" s="103">
        <v>4.0</v>
      </c>
      <c r="AR92" s="103">
        <v>5.0</v>
      </c>
      <c r="AS92" s="103">
        <v>6.0</v>
      </c>
      <c r="AT92" s="103">
        <v>7.0</v>
      </c>
      <c r="AU92" s="103">
        <v>8.0</v>
      </c>
      <c r="AV92" s="103">
        <v>9.0</v>
      </c>
      <c r="AW92" s="103">
        <v>10.0</v>
      </c>
      <c r="AX92" s="103">
        <v>11.0</v>
      </c>
      <c r="AY92" s="103">
        <v>12.0</v>
      </c>
      <c r="AZ92" s="103" t="s">
        <v>1254</v>
      </c>
      <c r="BA92" s="169" t="s">
        <v>111</v>
      </c>
      <c r="BB92" s="103" t="s">
        <v>1252</v>
      </c>
      <c r="BC92" s="103" t="s">
        <v>1253</v>
      </c>
      <c r="BD92" s="103">
        <v>1.0</v>
      </c>
      <c r="BE92" s="103">
        <v>2.0</v>
      </c>
      <c r="BF92" s="103">
        <v>3.0</v>
      </c>
      <c r="BG92" s="103">
        <v>4.0</v>
      </c>
      <c r="BH92" s="103">
        <v>5.0</v>
      </c>
      <c r="BI92" s="103">
        <v>6.0</v>
      </c>
      <c r="BJ92" s="103">
        <v>7.0</v>
      </c>
      <c r="BK92" s="103">
        <v>8.0</v>
      </c>
      <c r="BL92" s="103">
        <v>9.0</v>
      </c>
      <c r="BM92" s="103">
        <v>10.0</v>
      </c>
      <c r="BN92" s="103">
        <v>11.0</v>
      </c>
      <c r="BO92" s="103">
        <v>12.0</v>
      </c>
      <c r="BP92" s="103" t="s">
        <v>1254</v>
      </c>
      <c r="BQ92" s="170"/>
      <c r="BR92" s="103"/>
      <c r="BS92" s="103"/>
      <c r="BT92" s="104"/>
      <c r="BU92" s="171"/>
      <c r="BV92" s="171"/>
    </row>
    <row r="93" ht="9.0" customHeight="1">
      <c r="A93" s="172" t="s">
        <v>919</v>
      </c>
      <c r="B93" s="173" t="s">
        <v>1335</v>
      </c>
      <c r="C93" s="174" t="s">
        <v>1336</v>
      </c>
      <c r="D93" s="175" t="str">
        <f t="shared" ref="D93:D104" si="430">IFERROR(CONCATENATE(BQ93,REPT(" ",26-LEN(BQ93)),BR93," ",AZ93,"–",AZ94," ",BS93,REPT(" ",26-LEN(BS93)),BT93),"")</f>
        <v>Edmonton United           VLD 1–0 Sonoma Center Panthers    COM</v>
      </c>
      <c r="E93" s="176" t="str">
        <f>IFERROR(REPT(" ",LEN(E94)-26)&amp;VLOOKUP(1,Z94:AG97,8,0)&amp;"    "&amp;VLOOKUP(2,Z94:AG97,8,0)&amp;"    "&amp;VLOOKUP(3,Z94:AG97,8,0)&amp;"    "&amp;VLOOKUP(4,Z94:AG97,8,0),"")</f>
        <v>                                                                 FVI    EDM    SCP    YUB</v>
      </c>
      <c r="F93" s="83" t="s">
        <v>1330</v>
      </c>
      <c r="G93" s="83"/>
      <c r="H93" s="83" t="s">
        <v>1212</v>
      </c>
      <c r="I93" s="83" t="s">
        <v>1213</v>
      </c>
      <c r="J93" s="83" t="s">
        <v>1337</v>
      </c>
      <c r="K93" s="83" t="s">
        <v>1338</v>
      </c>
      <c r="L93" s="83" t="s">
        <v>1339</v>
      </c>
      <c r="M93" s="83" t="s">
        <v>81</v>
      </c>
      <c r="N93" s="83" t="s">
        <v>1340</v>
      </c>
      <c r="O93" s="83" t="s">
        <v>1341</v>
      </c>
      <c r="P93" s="83" t="s">
        <v>69</v>
      </c>
      <c r="Q93" s="83" t="s">
        <v>72</v>
      </c>
      <c r="R93" s="83" t="s">
        <v>75</v>
      </c>
      <c r="S93" s="83" t="s">
        <v>78</v>
      </c>
      <c r="T93" s="83" t="s">
        <v>81</v>
      </c>
      <c r="U93" s="83" t="s">
        <v>84</v>
      </c>
      <c r="V93" s="83" t="s">
        <v>87</v>
      </c>
      <c r="W93" s="83" t="s">
        <v>90</v>
      </c>
      <c r="X93" s="83" t="s">
        <v>93</v>
      </c>
      <c r="Y93" s="83" t="s">
        <v>96</v>
      </c>
      <c r="Z93" s="83" t="s">
        <v>1342</v>
      </c>
      <c r="AA93" s="83" t="s">
        <v>1201</v>
      </c>
      <c r="AC93" s="177">
        <v>1.0</v>
      </c>
      <c r="AD93" s="177">
        <v>2.0</v>
      </c>
      <c r="AE93" s="177">
        <v>3.0</v>
      </c>
      <c r="AF93" s="177">
        <v>4.0</v>
      </c>
      <c r="AJ93" s="155">
        <f t="array" ref="AJ93">IFERROR(IF($B93="","",INDEX(Entries!$J$2:$K156,MATCH(1,($B93=Entries!$J$2:$J156)*(Entries!$C$2:$C156=$A93),0),2)),"")</f>
        <v>91.379</v>
      </c>
      <c r="AK93" s="106">
        <f>AJ94</f>
        <v>68.53425</v>
      </c>
      <c r="AL93" s="106">
        <f>AJ95</f>
        <v>88.287</v>
      </c>
      <c r="AM93" s="106">
        <f t="shared" ref="AM93:AM104" si="431">IF(OR(AK93="",AL93=""),"",(0.1+(0.07-0.07*IF(AK93+AL93=0,1,MIN(AK93:AL93)/MAX(AK93:AL93)))*SIGN(AK93-AL93))*4/3)</f>
        <v>0.1124515501</v>
      </c>
      <c r="AN93" s="156">
        <f t="shared" ref="AN93:AY93" si="428">IF($AM93="","",IF(RAND()&lt;$AM93,1,0))</f>
        <v>0</v>
      </c>
      <c r="AO93" s="156">
        <f t="shared" si="428"/>
        <v>0</v>
      </c>
      <c r="AP93" s="156">
        <f t="shared" si="428"/>
        <v>0</v>
      </c>
      <c r="AQ93" s="156">
        <f t="shared" si="428"/>
        <v>0</v>
      </c>
      <c r="AR93" s="156">
        <f t="shared" si="428"/>
        <v>0</v>
      </c>
      <c r="AS93" s="156">
        <f t="shared" si="428"/>
        <v>0</v>
      </c>
      <c r="AT93" s="156">
        <f t="shared" si="428"/>
        <v>0</v>
      </c>
      <c r="AU93" s="156">
        <f t="shared" si="428"/>
        <v>0</v>
      </c>
      <c r="AV93" s="156">
        <f t="shared" si="428"/>
        <v>0</v>
      </c>
      <c r="AW93" s="156">
        <f t="shared" si="428"/>
        <v>0</v>
      </c>
      <c r="AX93" s="156">
        <f t="shared" si="428"/>
        <v>1</v>
      </c>
      <c r="AY93" s="156">
        <f t="shared" si="428"/>
        <v>0</v>
      </c>
      <c r="AZ93" s="157">
        <f t="shared" ref="AZ93:AZ104" si="433">SUM($AN93:$AY93)</f>
        <v>1</v>
      </c>
      <c r="BA93" s="106">
        <f>AJ96</f>
        <v>66.21525</v>
      </c>
      <c r="BB93" s="106">
        <f>AJ93</f>
        <v>91.379</v>
      </c>
      <c r="BC93" s="106">
        <f t="shared" ref="BC93:BC104" si="434">IF(OR($BA93="",$BB93=""),"",(0.1+(0.07-0.07*IF(BA93+BB93=0,1,MIN(BA93:BB93)/MAX(BA93:BB93)))*SIGN(BA93-BB93))*4/3)</f>
        <v>0.1076314033</v>
      </c>
      <c r="BD93" s="156">
        <f t="shared" ref="BD93:BO93" si="429">IF($BC93="","",IF(RAND()&lt;$BC93,1,0))</f>
        <v>0</v>
      </c>
      <c r="BE93" s="156">
        <f t="shared" si="429"/>
        <v>0</v>
      </c>
      <c r="BF93" s="156">
        <f t="shared" si="429"/>
        <v>0</v>
      </c>
      <c r="BG93" s="156">
        <f t="shared" si="429"/>
        <v>0</v>
      </c>
      <c r="BH93" s="156">
        <f t="shared" si="429"/>
        <v>0</v>
      </c>
      <c r="BI93" s="156">
        <f t="shared" si="429"/>
        <v>0</v>
      </c>
      <c r="BJ93" s="156">
        <f t="shared" si="429"/>
        <v>0</v>
      </c>
      <c r="BK93" s="156">
        <f t="shared" si="429"/>
        <v>0</v>
      </c>
      <c r="BL93" s="156">
        <f t="shared" si="429"/>
        <v>0</v>
      </c>
      <c r="BM93" s="156">
        <f t="shared" si="429"/>
        <v>0</v>
      </c>
      <c r="BN93" s="156">
        <f t="shared" si="429"/>
        <v>0</v>
      </c>
      <c r="BO93" s="156">
        <f t="shared" si="429"/>
        <v>0</v>
      </c>
      <c r="BP93" s="157">
        <f t="shared" ref="BP93:BP104" si="436">SUM($BD93:$BO93)</f>
        <v>0</v>
      </c>
      <c r="BQ93" s="105" t="str">
        <f>LEFT($B94,LEN($B94)-6)</f>
        <v>Edmonton United</v>
      </c>
      <c r="BR93" s="156" t="str">
        <f>LEFT(RIGHT($B94,4),3)</f>
        <v>VLD</v>
      </c>
      <c r="BS93" s="105" t="str">
        <f>LEFT($B95,LEN($B95)-6)</f>
        <v>Sonoma Center Panthers</v>
      </c>
      <c r="BT93" s="156" t="str">
        <f>LEFT(RIGHT($B95,4),3)</f>
        <v>COM</v>
      </c>
      <c r="BU93" s="156">
        <f t="shared" ref="BU93:BU104" si="437">IF(AZ93&gt;BP93,1,if(AZ93&lt;BP93,2,"X"))</f>
        <v>1</v>
      </c>
      <c r="BV93" s="156" t="str">
        <f t="shared" ref="BV93:BV104" si="438">REPT(" ",3-LEN(AZ93))&amp;AZ93&amp;"-"&amp;BP93&amp;REPT(" ",3-LEN(BP93))</f>
        <v>  1-0  </v>
      </c>
    </row>
    <row r="94" ht="9.0" customHeight="1">
      <c r="A94" s="172" t="s">
        <v>919</v>
      </c>
      <c r="B94" s="178" t="s">
        <v>1343</v>
      </c>
      <c r="C94" s="179" t="s">
        <v>1344</v>
      </c>
      <c r="D94" s="175" t="str">
        <f t="shared" si="430"/>
        <v>Yuba United               COM 0–3 Fontvielle Impact         VLD</v>
      </c>
      <c r="E94" s="193" t="str">
        <f t="array" ref="E94">IFERROR(AB94&amp;"  "&amp;INDEX(F93:Z97,MATCH(AB94,Z93:Z97,0),1)&amp;REPT(" ",25-LEN(INDEX(F93:Z97,MATCH(AB94,Z93:Z97,0),1)))&amp;INDEX(F93:Z97,MATCH(AB94,Z93:Z97,0),2)&amp;"   6  "&amp;INDEX(F93:Z97,MATCH(AB94,Z93:Z97,0),3)&amp;"  "&amp;INDEX(F93:Z97,MATCH(AB94,Z93:Z97,0),4)&amp;"  "&amp;INDEX(F93:Z97,MATCH(AB94,Z93:Z97,0),5)&amp;REPT(" ",4-LEN(INDEX(F93:Z97,MATCH(AB94,Z93:Z97,0),6)))&amp;INDEX(F93:Z97,MATCH(AB94,Z93:Z97,0),6)&amp;REPT(" ",4-LEN(INDEX(F93:Z97,MATCH(AB94,Z93:Z97,0),7)))&amp;INDEX(F93:Z97,MATCH(AB94,Z93:Z97,0),7)&amp;REPT(" ",4-LEN(INDEX(F93:Z97,MATCH(AB94,Z93:Z97,0),8)))&amp;INDEX(F93:Z97,MATCH(AB94,Z93:Z97,0),8)&amp;IF(INDEX(F93:Z97,MATCH(AB94,Z93:Z97,0),9)&lt;10,"   ","  ")&amp;INDEX(F93:Z97,MATCH(AB94,Z93:Z97,0),9)&amp;INDEX(F93:AA97,MATCH(AB94,Z93:Z97,0),22)&amp;CONCATENATE(AC94:AF94),"")</f>
        <v>1  Fontvielle Impact        VLD   6  5  1  0  14   3  11  16      -     3-1    1-1    4-0  </v>
      </c>
      <c r="F94" s="194" t="str">
        <f>IF(COUNTA(A93:C96)&lt;&gt;12,"",TRIM(LEFT(B93,FIND(" (",B93)-1)))</f>
        <v>Fontvielle Impact</v>
      </c>
      <c r="G94" s="180" t="str">
        <f t="shared" ref="G94:G97" si="439">IF(F94="","",MID(B93,FIND(" (",B93)+2,3))</f>
        <v>VLD</v>
      </c>
      <c r="H94" s="180">
        <f>COUNTIFS(BQ93:BQ104,F94,BU93:BU104,1)+COUNTIFS(BS93:BS104,F94,BU93:BU104,2)</f>
        <v>5</v>
      </c>
      <c r="I94" s="180">
        <f>COUNTIFS(BQ93:BQ104,F94,BU93:BU104,"X")+COUNTIFS(BS93:BS104,F94,BU93:BU104,"X")</f>
        <v>1</v>
      </c>
      <c r="J94" s="180">
        <f>COUNTIFS(BQ93:BQ104,F94,BU93:BU104,2)+COUNTIFS(BS93:BS104,F94,BU93:BU104,1)</f>
        <v>0</v>
      </c>
      <c r="K94" s="180">
        <f>SUMIFS(AZ93:AZ104,BQ93:BQ104,F94)+SUMIFS(BP93:BP104,BS93:BS104,F94)</f>
        <v>14</v>
      </c>
      <c r="L94" s="180">
        <f>SUMIFS(AZ93:AZ104,BS93:BS104,F94)+SUMIFS(BP93:BP104,BQ93:BQ104,F94)</f>
        <v>3</v>
      </c>
      <c r="M94" s="180">
        <f t="shared" ref="M94:M97" si="440">K94-L94</f>
        <v>11</v>
      </c>
      <c r="N94" s="180">
        <f t="shared" ref="N94:N97" si="441">I94+(H94*3)</f>
        <v>16</v>
      </c>
      <c r="O94" s="177">
        <f>RANK(N94,N94:N97)</f>
        <v>1</v>
      </c>
      <c r="P94" s="180">
        <f>SUMPRODUCT((O94=O94:O97)*(VLOOKUP(F94,F100:AI103,MATCH(P93,F99:AI99,0),0)&lt;AE100:AE103))</f>
        <v>0</v>
      </c>
      <c r="Q94" s="177">
        <f>SUMPRODUCT((O94:O97=O94)*(P94:P97=P94)*(VLOOKUP(F94,F99:AH103,MATCH(Q93,F99:AI99,0),0)&lt;AF100:AF103))</f>
        <v>0</v>
      </c>
      <c r="R94" s="177">
        <f>SUMPRODUCT((O94:O97=O94)*(P94:P97=P94)*(Q94:Q97=Q94)*(VLOOKUP(F94,F99:AH103,MATCH(R93,F99:AI99,0),0)&lt;AG100:AG103))</f>
        <v>0</v>
      </c>
      <c r="S94" s="181">
        <f>SUMPRODUCT((O94:O97=O94)*(P94:P97=P94)*(Q94:Q97=Q94)*(R94:R97=R94)*(VLOOKUP(F94,F99:AH103,MATCH(S93,F99:AI99,0),0)&lt;AH100:AH103))</f>
        <v>0</v>
      </c>
      <c r="T94" s="177">
        <f>SUMPRODUCT((O94:O97=O94)*(P94:P97=P94)*(Q94:Q97=Q94)*(R94:R97=R94)*(S94:S97=S94)*(M94&lt;M94:M97))</f>
        <v>0</v>
      </c>
      <c r="U94" s="177">
        <f>SUMPRODUCT((O94:O97=O94)*(P94:P97=P94)*(Q94:Q97=Q94)*(R94:R97=R94)*(S94:S97=S94)*(T94:T97=T94)*(K94&lt;K94:K97))</f>
        <v>0</v>
      </c>
      <c r="V94" s="177">
        <f>SUMPRODUCT((O94:O97=O94)*(P94:P97=P94)*(Q94:Q97=Q94)*(R94:R97=R94)*(S94:S97=S94)*(T94:T97=T94)*(U94:U97=U94)*(VLOOKUP(F94,F99:AI103,MATCH(V93,F99:AJ99,0),0)&lt;AI100:AI103))</f>
        <v>0</v>
      </c>
      <c r="W94" s="177">
        <f>SUMPRODUCT((O94:O97=O94)*(P94:P97=P94)*(Q94:Q97=Q94)*(R94:R97=R94)*(S94:S97=S94)*(T94:T97=T94)*(U94:U97=U94)*(V94:V97=V94)*(H94:H97&gt;H94))</f>
        <v>0</v>
      </c>
      <c r="X94" s="177">
        <f>SUMPRODUCT((O94:O97=O94)*(P94:P97=P94)*(Q94:Q97=Q94)*(R94:R97=R94)*(S94:S97=S94)*(T94:T97=T94)*(U94:U97=U94)*(V94:V97=V94)*(W94:W97&gt;W94)*(VLOOKUP(F94,F99:AJ103,MATCH(V93,F99:AJ99,0),0)&lt;AJ100:AJ103))</f>
        <v>0</v>
      </c>
      <c r="Y94" s="177">
        <f>SUMPRODUCT((O94:O97=O94)*(P94:P97=P94)*(Q94:Q97=Q94)*(R94:R97=R94)*(S94:S97=S94)*(T94:T97=T94)*(U94:U97=U94)*(V94:V97=V94)*(W94:W97&gt;W94)*(X94:X97=X94)*(AJ93:AJ96&gt;AJ93))</f>
        <v>0</v>
      </c>
      <c r="Z94" s="182">
        <f t="shared" ref="Z94:Z97" si="442">sum(O94:Y94)</f>
        <v>1</v>
      </c>
      <c r="AA94" s="181" t="str">
        <f>if(countif(O94:O97,O94)&gt;1," * ","   ")</f>
        <v>   </v>
      </c>
      <c r="AB94" s="177">
        <v>1.0</v>
      </c>
      <c r="AC94" s="183" t="str">
        <f t="array" ref="AC94">IF(AB94=AC93,"   -   ",INDEX(BQ93:BV104,MATCH(1,(BQ93:BQ104=INDEX(F94:Z97,MATCH(AB94,Z94:Z97,0),1))*(BS93:BS104=INDEX(F94:Z97,MATCH(AC93,Z94:Z97,0),1)),0),6))</f>
        <v>   -   </v>
      </c>
      <c r="AD94" s="183" t="str">
        <f t="array" ref="AD94">IF(AB94=AD93,"   -   ",INDEX(BQ93:BV104,MATCH(1,(BQ93:BQ104=INDEX(F94:Z97,MATCH(AB94,Z94:Z97,0),1))*(BS93:BS104=INDEX(F94:Z97,MATCH(AD93,Z94:Z97,0),1)),0),6))</f>
        <v>  3-1  </v>
      </c>
      <c r="AE94" s="183" t="str">
        <f t="array" ref="AE94">IF(AB94=AE93,"   -   ",INDEX(BQ93:BV104,MATCH(1,(BQ93:BQ104=INDEX(F94:Z97,MATCH(AB94,Z94:Z97,0),1))*(BS93:BS104=INDEX(F94:Z97,MATCH(AE93,Z94:Z97,0),1)),0),6))</f>
        <v>  1-1  </v>
      </c>
      <c r="AF94" s="183" t="str">
        <f t="array" ref="AF94">IF(AB94=AF93,"   -   ",INDEX(BQ93:BV104,MATCH(1,(BQ93:BQ104=INDEX(F94:Z97,MATCH(AB94,Z94:Z97,0),1))*(BS93:BS104=INDEX(F94:Z97,MATCH(AF93,Z94:Z97,0),1)),0),6))</f>
        <v>  4-0  </v>
      </c>
      <c r="AG94" s="181" t="str">
        <f t="shared" ref="AG94:AG97" si="443">C93</f>
        <v>FVI</v>
      </c>
      <c r="AJ94" s="155">
        <f t="array" ref="AJ94">IFERROR(IF($B94="","",INDEX(Entries!$J$2:$K156,MATCH(1,($B94=Entries!$J$2:$J156)*(Entries!$C$2:$C156=$A94),0),2)),"")</f>
        <v>68.53425</v>
      </c>
      <c r="AK94" s="106">
        <f>AL93</f>
        <v>88.287</v>
      </c>
      <c r="AL94" s="106">
        <f>AK93</f>
        <v>68.53425</v>
      </c>
      <c r="AM94" s="106">
        <f t="shared" si="431"/>
        <v>0.1542151166</v>
      </c>
      <c r="AN94" s="156">
        <f t="shared" ref="AN94:AY94" si="432">IF($AM94="","",IF(RAND()&lt;$AM94,1,0))</f>
        <v>0</v>
      </c>
      <c r="AO94" s="156">
        <f t="shared" si="432"/>
        <v>0</v>
      </c>
      <c r="AP94" s="156">
        <f t="shared" si="432"/>
        <v>0</v>
      </c>
      <c r="AQ94" s="156">
        <f t="shared" si="432"/>
        <v>0</v>
      </c>
      <c r="AR94" s="156">
        <f t="shared" si="432"/>
        <v>0</v>
      </c>
      <c r="AS94" s="156">
        <f t="shared" si="432"/>
        <v>0</v>
      </c>
      <c r="AT94" s="156">
        <f t="shared" si="432"/>
        <v>0</v>
      </c>
      <c r="AU94" s="156">
        <f t="shared" si="432"/>
        <v>0</v>
      </c>
      <c r="AV94" s="156">
        <f t="shared" si="432"/>
        <v>0</v>
      </c>
      <c r="AW94" s="156">
        <f t="shared" si="432"/>
        <v>0</v>
      </c>
      <c r="AX94" s="156">
        <f t="shared" si="432"/>
        <v>0</v>
      </c>
      <c r="AY94" s="156">
        <f t="shared" si="432"/>
        <v>0</v>
      </c>
      <c r="AZ94" s="157">
        <f t="shared" si="433"/>
        <v>0</v>
      </c>
      <c r="BA94" s="106">
        <f>BB93</f>
        <v>91.379</v>
      </c>
      <c r="BB94" s="106">
        <f>BA93</f>
        <v>66.21525</v>
      </c>
      <c r="BC94" s="106">
        <f t="shared" si="434"/>
        <v>0.1590352634</v>
      </c>
      <c r="BD94" s="156">
        <f t="shared" ref="BD94:BO94" si="435">IF($BC94="","",IF(RAND()&lt;$BC94,1,0))</f>
        <v>0</v>
      </c>
      <c r="BE94" s="156">
        <f t="shared" si="435"/>
        <v>1</v>
      </c>
      <c r="BF94" s="156">
        <f t="shared" si="435"/>
        <v>0</v>
      </c>
      <c r="BG94" s="156">
        <f t="shared" si="435"/>
        <v>0</v>
      </c>
      <c r="BH94" s="156">
        <f t="shared" si="435"/>
        <v>0</v>
      </c>
      <c r="BI94" s="156">
        <f t="shared" si="435"/>
        <v>0</v>
      </c>
      <c r="BJ94" s="156">
        <f t="shared" si="435"/>
        <v>0</v>
      </c>
      <c r="BK94" s="156">
        <f t="shared" si="435"/>
        <v>0</v>
      </c>
      <c r="BL94" s="156">
        <f t="shared" si="435"/>
        <v>0</v>
      </c>
      <c r="BM94" s="156">
        <f t="shared" si="435"/>
        <v>0</v>
      </c>
      <c r="BN94" s="156">
        <f t="shared" si="435"/>
        <v>0</v>
      </c>
      <c r="BO94" s="156">
        <f t="shared" si="435"/>
        <v>1</v>
      </c>
      <c r="BP94" s="157">
        <f t="shared" si="436"/>
        <v>2</v>
      </c>
      <c r="BQ94" s="105" t="str">
        <f>LEFT($B96,LEN($B96)-6)</f>
        <v>Yuba United</v>
      </c>
      <c r="BR94" s="156" t="str">
        <f>LEFT(RIGHT($B96,4),3)</f>
        <v>COM</v>
      </c>
      <c r="BS94" s="105" t="str">
        <f>LEFT($B93,LEN($B93)-6)</f>
        <v>Fontvielle Impact</v>
      </c>
      <c r="BT94" s="156" t="str">
        <f>LEFT(RIGHT($B93,4),3)</f>
        <v>VLD</v>
      </c>
      <c r="BU94" s="156">
        <f t="shared" si="437"/>
        <v>2</v>
      </c>
      <c r="BV94" s="156" t="str">
        <f t="shared" si="438"/>
        <v>  0-2  </v>
      </c>
    </row>
    <row r="95" ht="9.0" customHeight="1">
      <c r="A95" s="172" t="s">
        <v>919</v>
      </c>
      <c r="B95" s="114" t="s">
        <v>1345</v>
      </c>
      <c r="C95" s="179" t="s">
        <v>1346</v>
      </c>
      <c r="D95" s="175" t="str">
        <f t="shared" si="430"/>
        <v>Fontvielle Impact         VLD 3–1 Edmonton United           VLD</v>
      </c>
      <c r="E95" s="193" t="str">
        <f t="array" ref="E95">IFERROR(AB95&amp;"  "&amp;INDEX(F93:Z97,MATCH(AB95,Z93:Z97,0),1)&amp;REPT(" ",25-LEN(INDEX(F93:Z97,MATCH(AB95,Z93:Z97,0),1)))&amp;INDEX(F93:Z97,MATCH(AB95,Z93:Z97,0),2)&amp;"   6  "&amp;INDEX(F93:Z97,MATCH(AB95,Z93:Z97,0),3)&amp;"  "&amp;INDEX(F93:Z97,MATCH(AB95,Z93:Z97,0),4)&amp;"  "&amp;INDEX(F93:Z97,MATCH(AB95,Z93:Z97,0),5)&amp;REPT(" ",4-LEN(INDEX(F93:Z97,MATCH(AB95,Z93:Z97,0),6)))&amp;INDEX(F93:Z97,MATCH(AB95,Z93:Z97,0),6)&amp;REPT(" ",4-LEN(INDEX(F93:Z97,MATCH(AB95,Z93:Z97,0),7)))&amp;INDEX(F93:Z97,MATCH(AB95,Z93:Z97,0),7)&amp;REPT(" ",4-LEN(INDEX(F93:Z97,MATCH(AB95,Z93:Z97,0),8)))&amp;INDEX(F93:Z97,MATCH(AB95,Z93:Z97,0),8)&amp;IF(INDEX(F93:Z97,MATCH(AB95,Z93:Z97,0),9)&lt;10,"   ","  ")&amp;INDEX(F93:Z97,MATCH(AB95,Z93:Z97,0),9)&amp;INDEX(F93:AA97,MATCH(AB95,Z93:Z97,0),22)&amp;CONCATENATE(AC95:AF95),"")</f>
        <v>2  Edmonton United          VLD   6  2  2  2   6   7  -1   8 *   1-2     -     1-0    1-1  </v>
      </c>
      <c r="F95" s="194" t="str">
        <f>IF(COUNTA(A93:C96)&lt;&gt;12,"",TRIM(LEFT(B94,FIND(" (",B94)-1)))</f>
        <v>Edmonton United</v>
      </c>
      <c r="G95" s="180" t="str">
        <f t="shared" si="439"/>
        <v>VLD</v>
      </c>
      <c r="H95" s="180">
        <f>COUNTIFS(BQ93:BQ104,F95,BU93:BU104,1)+COUNTIFS(BS93:BS104,F95,BU93:BU104,2)</f>
        <v>2</v>
      </c>
      <c r="I95" s="180">
        <f>COUNTIFS(BQ93:BQ104,F95,BU93:BU104,"X")+COUNTIFS(BS93:BS104,F95,BU93:BU104,"X")</f>
        <v>2</v>
      </c>
      <c r="J95" s="180">
        <f>COUNTIFS(BQ93:BQ104,F95,BU93:BU104,2)+COUNTIFS(BS93:BS104,F95,BU93:BU104,1)</f>
        <v>2</v>
      </c>
      <c r="K95" s="180">
        <f>SUMIFS(AZ93:AZ104,BQ93:BQ104,F95)+SUMIFS(BP93:BP104,BS93:BS104,F95)</f>
        <v>6</v>
      </c>
      <c r="L95" s="180">
        <f>SUMIFS(AZ93:AZ104,BS93:BS104,F95)+SUMIFS(BP93:BP104,BQ93:BQ104,F95)</f>
        <v>7</v>
      </c>
      <c r="M95" s="180">
        <f t="shared" si="440"/>
        <v>-1</v>
      </c>
      <c r="N95" s="180">
        <f t="shared" si="441"/>
        <v>8</v>
      </c>
      <c r="O95" s="177">
        <f>RANK(N95,N94:N97)</f>
        <v>2</v>
      </c>
      <c r="P95" s="180">
        <f>SUMPRODUCT((O95=O94:O97)*(VLOOKUP(F95,F100:AI103,MATCH(P93,F99:AI99,0),0)&lt;AE100:AE103))</f>
        <v>0</v>
      </c>
      <c r="Q95" s="177">
        <f>SUMPRODUCT((O94:O97=O95)*(P94:P97=P95)*(VLOOKUP(F95,F99:AH103,MATCH(Q93,F99:AI99,0),0)&lt;AF100:AF103))</f>
        <v>0</v>
      </c>
      <c r="R95" s="177">
        <f>SUMPRODUCT((O94:O97=O95)*(P94:P97=P95)*(Q94:Q97=Q95)*(VLOOKUP(F95,F99:AH103,MATCH(R93,F99:AI99,0),0)&lt;AG100:AG103))</f>
        <v>0</v>
      </c>
      <c r="S95" s="181">
        <f>SUMPRODUCT((O94:O97=O95)*(P94:P97=P95)*(Q94:Q97=Q95)*(R94:R97=R95)*(VLOOKUP(F95,F99:AH103,MATCH(S93,F99:AI99,0),0)&lt;AH100:AH103))</f>
        <v>0</v>
      </c>
      <c r="T95" s="177">
        <f>SUMPRODUCT((O94:O97=O95)*(P94:P97=P95)*(Q94:Q97=Q95)*(R94:R97=R95)*(S94:S97=S95)*(M95&lt;M94:M97))</f>
        <v>0</v>
      </c>
      <c r="U95" s="177">
        <f>SUMPRODUCT((O94:O97=O95)*(P94:P97=P95)*(Q94:Q97=Q95)*(R94:R97=R95)*(S94:S97=S95)*(T94:T97=T95)*(K95&lt;K94:K97))</f>
        <v>0</v>
      </c>
      <c r="V95" s="177">
        <f>SUMPRODUCT((O94:O97=O95)*(P94:P97=P95)*(Q94:Q97=Q95)*(R94:R97=R95)*(S94:S97=S95)*(T94:T97=T95)*(U94:U97=U95)*(VLOOKUP(F95,F99:AI103,MATCH(V93,F99:AJ99,0),0)&lt;AI100:AI103))</f>
        <v>0</v>
      </c>
      <c r="W95" s="177">
        <f>SUMPRODUCT((O94:O97=O95)*(P94:P97=P95)*(Q94:Q97=Q95)*(R94:R97=R95)*(S94:S97=S95)*(T94:T97=T95)*(U94:U97=U95)*(V94:V97=V95)*(H94:H97&gt;H95))</f>
        <v>0</v>
      </c>
      <c r="X95" s="177">
        <f>SUMPRODUCT((O94:O97=O95)*(P94:P97=P95)*(Q94:Q97=Q95)*(R94:R97=R95)*(S94:S97=S95)*(T94:T97=T95)*(U94:U97=U95)*(V94:V97=V95)*(W94:W97&gt;W95)*(VLOOKUP(F95,F99:AJ103,MATCH(V93,F99:AJ99,0),0)&lt;AJ100:AJ103))</f>
        <v>0</v>
      </c>
      <c r="Y95" s="177">
        <f>SUMPRODUCT((O94:O97=O95)*(P94:P97=P95)*(Q94:Q97=Q95)*(R94:R97=R95)*(S94:S97=S95)*(T94:T97=T95)*(U94:U97=U95)*(V94:V97=V95)*(W94:W97&gt;W95)*(X94:X97=X95)*(AJ93:AJ96&gt;AJ94))</f>
        <v>0</v>
      </c>
      <c r="Z95" s="182">
        <f t="shared" si="442"/>
        <v>2</v>
      </c>
      <c r="AA95" s="181" t="str">
        <f>if(countif(O94:O97,O95)&gt;1," * ","   ")</f>
        <v> * </v>
      </c>
      <c r="AB95" s="177">
        <v>2.0</v>
      </c>
      <c r="AC95" s="183" t="str">
        <f t="array" ref="AC95">IF(AB95=AC93,"   -   ",INDEX(BQ93:BV104,MATCH(1,(BQ93:BQ104=INDEX(F94:Z97,MATCH(AB95,Z94:Z97,0),1))*(BS93:BS104=INDEX(F94:Z97,MATCH(AC93,Z94:Z97,0),1)),0),6))</f>
        <v>  1-2  </v>
      </c>
      <c r="AD95" s="183" t="str">
        <f t="array" ref="AD95">IF(AB95=AD93,"   -   ",INDEX(BQ93:BV104,MATCH(1,(BQ93:BQ104=INDEX(F94:Z97,MATCH(AB95,Z94:Z97,0),1))*(BS93:BS104=INDEX(F94:Z97,MATCH(AD93,Z94:Z97,0),1)),0),6))</f>
        <v>   -   </v>
      </c>
      <c r="AE95" s="183" t="str">
        <f t="array" ref="AE95">IF(AB95=AE93,"   -   ",INDEX(BQ93:BV104,MATCH(1,(BQ93:BQ104=INDEX(F94:Z97,MATCH(AB95,Z94:Z97,0),1))*(BS93:BS104=INDEX(F94:Z97,MATCH(AE93,Z94:Z97,0),1)),0),6))</f>
        <v>  1-0  </v>
      </c>
      <c r="AF95" s="183" t="str">
        <f t="array" ref="AF95">IF(AB95=AF93,"   -   ",INDEX(BQ93:BV104,MATCH(1,(BQ93:BQ104=INDEX(F94:Z97,MATCH(AB95,Z94:Z97,0),1))*(BS93:BS104=INDEX(F94:Z97,MATCH(AF93,Z94:Z97,0),1)),0),6))</f>
        <v>  1-1  </v>
      </c>
      <c r="AG95" s="181" t="str">
        <f t="shared" si="443"/>
        <v>EDM</v>
      </c>
      <c r="AJ95" s="155">
        <f t="array" ref="AJ95">IFERROR(IF($B95="","",INDEX(Entries!$J$2:$K156,MATCH(1,($B95=Entries!$J$2:$J156)*(Entries!$C$2:$C156=$A95),0),2)),"")</f>
        <v>88.287</v>
      </c>
      <c r="AK95" s="106">
        <f>AJ93</f>
        <v>91.379</v>
      </c>
      <c r="AL95" s="106">
        <f>AJ94</f>
        <v>68.53425</v>
      </c>
      <c r="AM95" s="106">
        <f t="shared" si="431"/>
        <v>0.1566666667</v>
      </c>
      <c r="AN95" s="156">
        <f t="shared" ref="AN95:AY95" si="444">IF($AM95="","",IF(RAND()&lt;$AM95,1,0))</f>
        <v>0</v>
      </c>
      <c r="AO95" s="156">
        <f t="shared" si="444"/>
        <v>0</v>
      </c>
      <c r="AP95" s="156">
        <f t="shared" si="444"/>
        <v>0</v>
      </c>
      <c r="AQ95" s="156">
        <f t="shared" si="444"/>
        <v>1</v>
      </c>
      <c r="AR95" s="156">
        <f t="shared" si="444"/>
        <v>0</v>
      </c>
      <c r="AS95" s="156">
        <f t="shared" si="444"/>
        <v>0</v>
      </c>
      <c r="AT95" s="156">
        <f t="shared" si="444"/>
        <v>1</v>
      </c>
      <c r="AU95" s="156">
        <f t="shared" si="444"/>
        <v>0</v>
      </c>
      <c r="AV95" s="156">
        <f t="shared" si="444"/>
        <v>0</v>
      </c>
      <c r="AW95" s="156">
        <f t="shared" si="444"/>
        <v>0</v>
      </c>
      <c r="AX95" s="156">
        <f t="shared" si="444"/>
        <v>1</v>
      </c>
      <c r="AY95" s="156">
        <f t="shared" si="444"/>
        <v>0</v>
      </c>
      <c r="AZ95" s="157">
        <f t="shared" si="433"/>
        <v>3</v>
      </c>
      <c r="BA95" s="106">
        <f>AJ95</f>
        <v>88.287</v>
      </c>
      <c r="BB95" s="106">
        <f>AJ96</f>
        <v>66.21525</v>
      </c>
      <c r="BC95" s="106">
        <f t="shared" si="434"/>
        <v>0.1566666667</v>
      </c>
      <c r="BD95" s="156">
        <f t="shared" ref="BD95:BO95" si="445">IF($BC95="","",IF(RAND()&lt;$BC95,1,0))</f>
        <v>0</v>
      </c>
      <c r="BE95" s="156">
        <f t="shared" si="445"/>
        <v>0</v>
      </c>
      <c r="BF95" s="156">
        <f t="shared" si="445"/>
        <v>0</v>
      </c>
      <c r="BG95" s="156">
        <f t="shared" si="445"/>
        <v>0</v>
      </c>
      <c r="BH95" s="156">
        <f t="shared" si="445"/>
        <v>0</v>
      </c>
      <c r="BI95" s="156">
        <f t="shared" si="445"/>
        <v>0</v>
      </c>
      <c r="BJ95" s="156">
        <f t="shared" si="445"/>
        <v>0</v>
      </c>
      <c r="BK95" s="156">
        <f t="shared" si="445"/>
        <v>0</v>
      </c>
      <c r="BL95" s="156">
        <f t="shared" si="445"/>
        <v>0</v>
      </c>
      <c r="BM95" s="156">
        <f t="shared" si="445"/>
        <v>0</v>
      </c>
      <c r="BN95" s="156">
        <f t="shared" si="445"/>
        <v>0</v>
      </c>
      <c r="BO95" s="156">
        <f t="shared" si="445"/>
        <v>1</v>
      </c>
      <c r="BP95" s="157">
        <f t="shared" si="436"/>
        <v>1</v>
      </c>
      <c r="BQ95" s="105" t="str">
        <f t="shared" ref="BQ95:BR95" si="446">BS94</f>
        <v>Fontvielle Impact</v>
      </c>
      <c r="BR95" s="156" t="str">
        <f t="shared" si="446"/>
        <v>VLD</v>
      </c>
      <c r="BS95" s="105" t="str">
        <f t="shared" ref="BS95:BT95" si="447">BQ93</f>
        <v>Edmonton United</v>
      </c>
      <c r="BT95" s="156" t="str">
        <f t="shared" si="447"/>
        <v>VLD</v>
      </c>
      <c r="BU95" s="156">
        <f t="shared" si="437"/>
        <v>1</v>
      </c>
      <c r="BV95" s="156" t="str">
        <f t="shared" si="438"/>
        <v>  3-1  </v>
      </c>
    </row>
    <row r="96" ht="9.0" customHeight="1">
      <c r="A96" s="172" t="s">
        <v>919</v>
      </c>
      <c r="B96" s="114" t="s">
        <v>1347</v>
      </c>
      <c r="C96" s="179" t="s">
        <v>1348</v>
      </c>
      <c r="D96" s="175" t="str">
        <f t="shared" si="430"/>
        <v>Sonoma Center Panthers    COM 1–0 Yuba United               COM</v>
      </c>
      <c r="E96" s="193" t="str">
        <f t="array" ref="E96">IFERROR(AB96&amp;"  "&amp;INDEX(F93:Z97,MATCH(AB96,Z93:Z97,0),1)&amp;REPT(" ",25-LEN(INDEX(F93:Z97,MATCH(AB96,Z93:Z97,0),1)))&amp;INDEX(F93:Z97,MATCH(AB96,Z93:Z97,0),2)&amp;"   6  "&amp;INDEX(F93:Z97,MATCH(AB96,Z93:Z97,0),3)&amp;"  "&amp;INDEX(F93:Z97,MATCH(AB96,Z93:Z97,0),4)&amp;"  "&amp;INDEX(F93:Z97,MATCH(AB96,Z93:Z97,0),5)&amp;REPT(" ",4-LEN(INDEX(F93:Z97,MATCH(AB96,Z93:Z97,0),6)))&amp;INDEX(F93:Z97,MATCH(AB96,Z93:Z97,0),6)&amp;REPT(" ",4-LEN(INDEX(F93:Z97,MATCH(AB96,Z93:Z97,0),7)))&amp;INDEX(F93:Z97,MATCH(AB96,Z93:Z97,0),7)&amp;REPT(" ",4-LEN(INDEX(F93:Z97,MATCH(AB96,Z93:Z97,0),8)))&amp;INDEX(F93:Z97,MATCH(AB96,Z93:Z97,0),8)&amp;IF(INDEX(F93:Z97,MATCH(AB96,Z93:Z97,0),9)&lt;10,"   ","  ")&amp;INDEX(F93:Z97,MATCH(AB96,Z93:Z97,0),9)&amp;INDEX(F93:AA97,MATCH(AB96,Z93:Z97,0),22)&amp;CONCATENATE(AC96:AF96),"")</f>
        <v>3  Sonoma Center Panthers   COM   6  2  2  2   4   5  -1   8 *   0-2    0-0     -     1-0  </v>
      </c>
      <c r="F96" s="194" t="str">
        <f>IF(COUNTA(A93:C96)&lt;&gt;12,"",TRIM(LEFT(B95,FIND(" (",B95)-1)))</f>
        <v>Sonoma Center Panthers</v>
      </c>
      <c r="G96" s="180" t="str">
        <f t="shared" si="439"/>
        <v>COM</v>
      </c>
      <c r="H96" s="180">
        <f>COUNTIFS(BQ93:BQ104,F96,BU93:BU104,1)+COUNTIFS(BS93:BS104,F96,BU93:BU104,2)</f>
        <v>2</v>
      </c>
      <c r="I96" s="180">
        <f>COUNTIFS(BQ93:BQ104,F96,BU93:BU104,"X")+COUNTIFS(BS93:BS104,F96,BU93:BU104,"X")</f>
        <v>2</v>
      </c>
      <c r="J96" s="180">
        <f>COUNTIFS(BQ93:BQ104,F96,BU93:BU104,2)+COUNTIFS(BS93:BS104,F96,BU93:BU104,1)</f>
        <v>2</v>
      </c>
      <c r="K96" s="180">
        <f>SUMIFS(AZ93:AZ104,BQ93:BQ104,F96)+SUMIFS(BP93:BP104,BS93:BS104,F96)</f>
        <v>4</v>
      </c>
      <c r="L96" s="180">
        <f>SUMIFS(AZ93:AZ104,BS93:BS104,F96)+SUMIFS(BP93:BP104,BQ93:BQ104,F96)</f>
        <v>5</v>
      </c>
      <c r="M96" s="180">
        <f t="shared" si="440"/>
        <v>-1</v>
      </c>
      <c r="N96" s="180">
        <f t="shared" si="441"/>
        <v>8</v>
      </c>
      <c r="O96" s="177">
        <f>RANK(N96,N94:N97)</f>
        <v>2</v>
      </c>
      <c r="P96" s="180">
        <f>SUMPRODUCT((O96=O94:O97)*(VLOOKUP(F96,F100:AI103,MATCH(P93,F99:AI99,0),0)&lt;AE100:AE103))</f>
        <v>1</v>
      </c>
      <c r="Q96" s="177">
        <f>SUMPRODUCT((O94:O97=O96)*(P94:P97=P96)*(VLOOKUP(F96,F99:AH103,MATCH(Q93,F99:AI99,0),0)&lt;AF100:AF103))</f>
        <v>0</v>
      </c>
      <c r="R96" s="177">
        <f>SUMPRODUCT((O94:O97=O96)*(P94:P97=P96)*(Q94:Q97=Q96)*(VLOOKUP(F96,F99:AH103,MATCH(R93,F99:AI99,0),0)&lt;AG100:AG103))</f>
        <v>0</v>
      </c>
      <c r="S96" s="181">
        <f>SUMPRODUCT((O94:O97=O96)*(P94:P97=P96)*(Q94:Q97=Q96)*(R94:R97=R96)*(VLOOKUP(F96,F99:AH103,MATCH(S93,F99:AI99,0),0)&lt;AH100:AH103))</f>
        <v>0</v>
      </c>
      <c r="T96" s="177">
        <f>SUMPRODUCT((O94:O97=O96)*(P94:P97=P96)*(Q94:Q97=Q96)*(R94:R97=R96)*(S94:S97=S96)*(M96&lt;M94:M97))</f>
        <v>0</v>
      </c>
      <c r="U96" s="177">
        <f>SUMPRODUCT((O94:O97=O96)*(P94:P97=P96)*(Q94:Q97=Q96)*(R94:R97=R96)*(S94:S97=S96)*(T94:T97=T96)*(K96&lt;K94:K97))</f>
        <v>0</v>
      </c>
      <c r="V96" s="177">
        <f>SUMPRODUCT((O94:O97=O96)*(P94:P97=P96)*(Q94:Q97=Q96)*(R94:R97=R96)*(S94:S97=S96)*(T94:T97=T96)*(U94:U97=U96)*(VLOOKUP(F96,F99:AI103,MATCH(V93,F99:AJ99,0),0)&lt;AI100:AI103))</f>
        <v>0</v>
      </c>
      <c r="W96" s="177">
        <f>SUMPRODUCT((O94:O97=O96)*(P94:P97=P96)*(Q94:Q97=Q96)*(R94:R97=R96)*(S94:S97=S96)*(T94:T97=T96)*(U94:U97=U96)*(V94:V97=V96)*(H94:H97&gt;H96))</f>
        <v>0</v>
      </c>
      <c r="X96" s="177">
        <f>SUMPRODUCT((O94:O97=O96)*(P94:P97=P96)*(Q94:Q97=Q96)*(R94:R97=R96)*(S94:S97=S96)*(T94:T97=T96)*(U94:U97=U96)*(V94:V97=V96)*(W94:W97&gt;W96)*(VLOOKUP(F96,F99:AJ103,MATCH(V93,F99:AJ99,0),0)&lt;AJ100:AJ103))</f>
        <v>0</v>
      </c>
      <c r="Y96" s="177">
        <f>SUMPRODUCT((O94:O97=O96)*(P94:P97=P96)*(Q94:Q97=Q96)*(R94:R97=R96)*(S94:S97=S96)*(T94:T97=T96)*(U94:U97=U96)*(V94:V97=V96)*(W94:W97&gt;W96)*(X94:X97=X96)*(AJ93:AJ96&gt;AJ95))</f>
        <v>0</v>
      </c>
      <c r="Z96" s="182">
        <f t="shared" si="442"/>
        <v>3</v>
      </c>
      <c r="AA96" s="181" t="str">
        <f>if(countif(O94:O97,O96)&gt;1," * ","   ")</f>
        <v> * </v>
      </c>
      <c r="AB96" s="177">
        <v>3.0</v>
      </c>
      <c r="AC96" s="183" t="str">
        <f t="array" ref="AC96">IF(AB96=AC93,"   -   ",INDEX(BQ93:BV104,MATCH(1,(BQ93:BQ104=INDEX(F94:Z97,MATCH(AB96,Z94:Z97,0),1))*(BS93:BS104=INDEX(F94:Z97,MATCH(AC93,Z94:Z97,0),1)),0),6))</f>
        <v>  0-2  </v>
      </c>
      <c r="AD96" s="183" t="str">
        <f t="array" ref="AD96">IF(AB96=AD93,"   -   ",INDEX(BQ93:BV104,MATCH(1,(BQ93:BQ104=INDEX(F94:Z97,MATCH(AB96,Z94:Z97,0),1))*(BS93:BS104=INDEX(F94:Z97,MATCH(AD93,Z94:Z97,0),1)),0),6))</f>
        <v>  0-0  </v>
      </c>
      <c r="AE96" s="183" t="str">
        <f t="array" ref="AE96">IF(AB96=AE93,"   -   ",INDEX(BQ93:BV104,MATCH(1,(BQ93:BQ104=INDEX(F94:Z97,MATCH(AB96,Z94:Z97,0),1))*(BS93:BS104=INDEX(F94:Z97,MATCH(AE93,Z94:Z97,0),1)),0),6))</f>
        <v>   -   </v>
      </c>
      <c r="AF96" s="183" t="str">
        <f t="array" ref="AF96">IF(AB96=AF93,"   -   ",INDEX(BQ93:BV104,MATCH(1,(BQ93:BQ104=INDEX(F94:Z97,MATCH(AB96,Z94:Z97,0),1))*(BS93:BS104=INDEX(F94:Z97,MATCH(AF93,Z94:Z97,0),1)),0),6))</f>
        <v>  1-0  </v>
      </c>
      <c r="AG96" s="181" t="str">
        <f t="shared" si="443"/>
        <v>SCP</v>
      </c>
      <c r="AJ96" s="155">
        <f t="array" ref="AJ96">IFERROR(IF($B96="","",INDEX(Entries!$J$2:$K156,MATCH(1,($B96=Entries!$J$2:$J156)*(Entries!$C$2:$C156=$A96),0),2)),"")</f>
        <v>66.21525</v>
      </c>
      <c r="AK96" s="106">
        <f>AL95</f>
        <v>68.53425</v>
      </c>
      <c r="AL96" s="106">
        <f>AK95</f>
        <v>91.379</v>
      </c>
      <c r="AM96" s="106">
        <f t="shared" si="431"/>
        <v>0.11</v>
      </c>
      <c r="AN96" s="156">
        <f t="shared" ref="AN96:AY96" si="448">IF($AM96="","",IF(RAND()&lt;$AM96,1,0))</f>
        <v>1</v>
      </c>
      <c r="AO96" s="156">
        <f t="shared" si="448"/>
        <v>0</v>
      </c>
      <c r="AP96" s="156">
        <f t="shared" si="448"/>
        <v>0</v>
      </c>
      <c r="AQ96" s="156">
        <f t="shared" si="448"/>
        <v>0</v>
      </c>
      <c r="AR96" s="156">
        <f t="shared" si="448"/>
        <v>0</v>
      </c>
      <c r="AS96" s="156">
        <f t="shared" si="448"/>
        <v>0</v>
      </c>
      <c r="AT96" s="156">
        <f t="shared" si="448"/>
        <v>0</v>
      </c>
      <c r="AU96" s="156">
        <f t="shared" si="448"/>
        <v>0</v>
      </c>
      <c r="AV96" s="156">
        <f t="shared" si="448"/>
        <v>0</v>
      </c>
      <c r="AW96" s="156">
        <f t="shared" si="448"/>
        <v>0</v>
      </c>
      <c r="AX96" s="156">
        <f t="shared" si="448"/>
        <v>0</v>
      </c>
      <c r="AY96" s="156">
        <f t="shared" si="448"/>
        <v>0</v>
      </c>
      <c r="AZ96" s="157">
        <f t="shared" si="433"/>
        <v>1</v>
      </c>
      <c r="BA96" s="106">
        <f>BB95</f>
        <v>66.21525</v>
      </c>
      <c r="BB96" s="106">
        <f>BA95</f>
        <v>88.287</v>
      </c>
      <c r="BC96" s="106">
        <f t="shared" si="434"/>
        <v>0.11</v>
      </c>
      <c r="BD96" s="156">
        <f t="shared" ref="BD96:BO96" si="449">IF($BC96="","",IF(RAND()&lt;$BC96,1,0))</f>
        <v>0</v>
      </c>
      <c r="BE96" s="156">
        <f t="shared" si="449"/>
        <v>0</v>
      </c>
      <c r="BF96" s="156">
        <f t="shared" si="449"/>
        <v>0</v>
      </c>
      <c r="BG96" s="156">
        <f t="shared" si="449"/>
        <v>0</v>
      </c>
      <c r="BH96" s="156">
        <f t="shared" si="449"/>
        <v>0</v>
      </c>
      <c r="BI96" s="156">
        <f t="shared" si="449"/>
        <v>0</v>
      </c>
      <c r="BJ96" s="156">
        <f t="shared" si="449"/>
        <v>0</v>
      </c>
      <c r="BK96" s="156">
        <f t="shared" si="449"/>
        <v>0</v>
      </c>
      <c r="BL96" s="156">
        <f t="shared" si="449"/>
        <v>0</v>
      </c>
      <c r="BM96" s="156">
        <f t="shared" si="449"/>
        <v>0</v>
      </c>
      <c r="BN96" s="156">
        <f t="shared" si="449"/>
        <v>0</v>
      </c>
      <c r="BO96" s="156">
        <f t="shared" si="449"/>
        <v>0</v>
      </c>
      <c r="BP96" s="157">
        <f t="shared" si="436"/>
        <v>0</v>
      </c>
      <c r="BQ96" s="105" t="str">
        <f t="shared" ref="BQ96:BR96" si="450">BS93</f>
        <v>Sonoma Center Panthers</v>
      </c>
      <c r="BR96" s="156" t="str">
        <f t="shared" si="450"/>
        <v>COM</v>
      </c>
      <c r="BS96" s="105" t="str">
        <f t="shared" ref="BS96:BT96" si="451">BQ94</f>
        <v>Yuba United</v>
      </c>
      <c r="BT96" s="156" t="str">
        <f t="shared" si="451"/>
        <v>COM</v>
      </c>
      <c r="BU96" s="156">
        <f t="shared" si="437"/>
        <v>1</v>
      </c>
      <c r="BV96" s="156" t="str">
        <f t="shared" si="438"/>
        <v>  1-0  </v>
      </c>
    </row>
    <row r="97" ht="9.0" customHeight="1">
      <c r="A97" s="105"/>
      <c r="B97" s="105"/>
      <c r="C97" s="105"/>
      <c r="D97" s="175" t="str">
        <f t="shared" si="430"/>
        <v>Sonoma Center Panthers    COM 0–1 Fontvielle Impact         VLD</v>
      </c>
      <c r="E97" s="193" t="str">
        <f t="array" ref="E97">IFERROR(AB97&amp;"  "&amp;INDEX(F93:Z97,MATCH(AB97,Z93:Z97,0),1)&amp;REPT(" ",25-LEN(INDEX(F93:Z97,MATCH(AB97,Z93:Z97,0),1)))&amp;INDEX(F93:Z97,MATCH(AB97,Z93:Z97,0),2)&amp;"   6  "&amp;INDEX(F93:Z97,MATCH(AB97,Z93:Z97,0),3)&amp;"  "&amp;INDEX(F93:Z97,MATCH(AB97,Z93:Z97,0),4)&amp;"  "&amp;INDEX(F93:Z97,MATCH(AB97,Z93:Z97,0),5)&amp;REPT(" ",4-LEN(INDEX(F93:Z97,MATCH(AB97,Z93:Z97,0),6)))&amp;INDEX(F93:Z97,MATCH(AB97,Z93:Z97,0),6)&amp;REPT(" ",4-LEN(INDEX(F93:Z97,MATCH(AB97,Z93:Z97,0),7)))&amp;INDEX(F93:Z97,MATCH(AB97,Z93:Z97,0),7)&amp;REPT(" ",4-LEN(INDEX(F93:Z97,MATCH(AB97,Z93:Z97,0),8)))&amp;INDEX(F93:Z97,MATCH(AB97,Z93:Z97,0),8)&amp;IF(INDEX(F93:Z97,MATCH(AB97,Z93:Z97,0),9)&lt;10,"   ","  ")&amp;INDEX(F93:Z97,MATCH(AB97,Z93:Z97,0),9)&amp;INDEX(F93:AA97,MATCH(AB97,Z93:Z97,0),22)&amp;CONCATENATE(AC97:AF97),"")</f>
        <v>4  Yuba United              COM   6  0  1  5   3  12  -9   1     0-2    1-2    1-2     -   </v>
      </c>
      <c r="F97" s="194" t="str">
        <f>IF(COUNTA(A93:C96)&lt;&gt;12,"",TRIM(LEFT(B96,FIND(" (",B96)-1)))</f>
        <v>Yuba United</v>
      </c>
      <c r="G97" s="180" t="str">
        <f t="shared" si="439"/>
        <v>COM</v>
      </c>
      <c r="H97" s="180">
        <f>COUNTIFS(BQ93:BQ104,F97,BU93:BU104,1)+COUNTIFS(BS93:BS104,F97,BU93:BU104,2)</f>
        <v>0</v>
      </c>
      <c r="I97" s="180">
        <f>COUNTIFS(BQ93:BQ104,F97,BU93:BU104,"X")+COUNTIFS(BS93:BS104,F97,BU93:BU104,"X")</f>
        <v>1</v>
      </c>
      <c r="J97" s="180">
        <f>COUNTIFS(BQ93:BQ104,F97,BU93:BU104,2)+COUNTIFS(BS93:BS104,F97,BU93:BU104,1)</f>
        <v>5</v>
      </c>
      <c r="K97" s="180">
        <f>SUMIFS(AZ93:AZ104,BQ93:BQ104,F97)+SUMIFS(BP93:BP104,BS93:BS104,F97)</f>
        <v>3</v>
      </c>
      <c r="L97" s="180">
        <f>SUMIFS(AZ93:AZ104,BS93:BS104,F97)+SUMIFS(BP93:BP104,BQ93:BQ104,F97)</f>
        <v>12</v>
      </c>
      <c r="M97" s="180">
        <f t="shared" si="440"/>
        <v>-9</v>
      </c>
      <c r="N97" s="180">
        <f t="shared" si="441"/>
        <v>1</v>
      </c>
      <c r="O97" s="177">
        <f>RANK(N97,N94:N97)</f>
        <v>4</v>
      </c>
      <c r="P97" s="180">
        <f>SUMPRODUCT((O97=O94:O97)*(VLOOKUP(F97,F100:AI103,MATCH(P93,F99:AI99,0),0)&lt;AE100:AE103))</f>
        <v>0</v>
      </c>
      <c r="Q97" s="177">
        <f>SUMPRODUCT((O94:O97=O97)*(P94:P97=P97)*(VLOOKUP(F97,F99:AH103,MATCH(Q93,F99:AI99,0),0)&lt;AF100:AF103))</f>
        <v>0</v>
      </c>
      <c r="R97" s="177">
        <f>SUMPRODUCT((O94:O97=O97)*(P94:P97=P97)*(Q94:Q97=Q97)*(VLOOKUP(F97,F99:AH103,MATCH(R93,F99:AI99,0),0)&lt;AG100:AG103))</f>
        <v>0</v>
      </c>
      <c r="S97" s="181">
        <f>SUMPRODUCT((O94:O97=O97)*(P94:P97=P97)*(Q94:Q97=Q97)*(R94:R97=R97)*(VLOOKUP(F97,F99:AH103,MATCH(S93,F99:AI99,0),0)&lt;AH100:AH103))</f>
        <v>0</v>
      </c>
      <c r="T97" s="177">
        <f>SUMPRODUCT((O94:O97=O97)*(P94:P97=P97)*(Q94:Q97=Q97)*(R94:R97=R97)*(S94:S97=S97)*(M97&lt;M94:M97))</f>
        <v>0</v>
      </c>
      <c r="U97" s="177">
        <f>SUMPRODUCT((O94:O97=O97)*(P94:P97=P97)*(Q94:Q97=Q97)*(R94:R97=R97)*(S94:S97=S97)*(T94:T97=T97)*(K97&lt;K94:K97))</f>
        <v>0</v>
      </c>
      <c r="V97" s="177">
        <f>SUMPRODUCT((O94:O97=O97)*(P94:P97=P97)*(Q94:Q97=Q97)*(R94:R97=R97)*(S94:S97=S97)*(T94:T97=T97)*(U94:U97=U97)*(VLOOKUP(F97,F99:AI103,MATCH(V93,F99:AJ99,0),0)&lt;AI100:AI103))</f>
        <v>0</v>
      </c>
      <c r="W97" s="177">
        <f>SUMPRODUCT((O94:O97=O97)*(P94:P97=P97)*(Q94:Q97=Q97)*(R94:R97=R97)*(S94:S97=S97)*(T94:T97=T97)*(U94:U97=U97)*(V94:V97=V97)*(H94:H97&gt;H97))</f>
        <v>0</v>
      </c>
      <c r="X97" s="177">
        <f>SUMPRODUCT((O94:O97=O97)*(P94:P97=P97)*(Q94:Q97=Q97)*(R94:R97=R97)*(S94:S97=S97)*(T94:T97=T97)*(U94:U97=U97)*(V94:V97=V97)*(W94:W97&gt;W97)*(VLOOKUP(F97,F99:AJ103,MATCH(V93,F99:AJ99,0),0)&lt;AJ100:AJ103))</f>
        <v>0</v>
      </c>
      <c r="Y97" s="177">
        <f>SUMPRODUCT((O94:O97=O97)*(P94:P97=P97)*(Q94:Q97=Q97)*(R94:R97=R97)*(S94:S97=S97)*(T94:T97=T97)*(U94:U97=U97)*(V94:V97=V97)*(W94:W97&gt;W97)*(X94:X97=X97)*(AJ93:AJ96&gt;AJ96))</f>
        <v>0</v>
      </c>
      <c r="Z97" s="182">
        <f t="shared" si="442"/>
        <v>4</v>
      </c>
      <c r="AA97" s="181" t="str">
        <f>if(countif(O94:O97,O97)&gt;1," * ","   ")</f>
        <v>   </v>
      </c>
      <c r="AB97" s="177">
        <v>4.0</v>
      </c>
      <c r="AC97" s="183" t="str">
        <f t="array" ref="AC97">IF(AB97=AC93,"   -   ",INDEX(BQ93:BV104,MATCH(1,(BQ93:BQ104=INDEX(F94:Z97,MATCH(AB97,Z94:Z97,0),1))*(BS93:BS104=INDEX(F94:Z97,MATCH(AC93,Z94:Z97,0),1)),0),6))</f>
        <v>  0-2  </v>
      </c>
      <c r="AD97" s="183" t="str">
        <f t="array" ref="AD97">IF(AB97=AD93,"   -   ",INDEX(BQ93:BV104,MATCH(1,(BQ93:BQ104=INDEX(F94:Z97,MATCH(AB97,Z94:Z97,0),1))*(BS93:BS104=INDEX(F94:Z97,MATCH(AD93,Z94:Z97,0),1)),0),6))</f>
        <v>  1-2  </v>
      </c>
      <c r="AE97" s="183" t="str">
        <f t="array" ref="AE97">IF(AB97=AE93,"   -   ",INDEX(BQ93:BV104,MATCH(1,(BQ93:BQ104=INDEX(F94:Z97,MATCH(AB97,Z94:Z97,0),1))*(BS93:BS104=INDEX(F94:Z97,MATCH(AE93,Z94:Z97,0),1)),0),6))</f>
        <v>  1-2  </v>
      </c>
      <c r="AF97" s="183" t="str">
        <f t="array" ref="AF97">IF(AB97=AF93,"   -   ",INDEX(BQ93:BV104,MATCH(1,(BQ93:BQ104=INDEX(F94:Z97,MATCH(AB97,Z94:Z97,0),1))*(BS93:BS104=INDEX(F94:Z97,MATCH(AF93,Z94:Z97,0),1)),0),6))</f>
        <v>   -   </v>
      </c>
      <c r="AG97" s="181" t="str">
        <f t="shared" si="443"/>
        <v>YUB</v>
      </c>
      <c r="AJ97" s="155"/>
      <c r="AK97" s="106">
        <f>AJ95</f>
        <v>88.287</v>
      </c>
      <c r="AL97" s="106">
        <f>AJ93</f>
        <v>91.379</v>
      </c>
      <c r="AM97" s="106">
        <f t="shared" si="431"/>
        <v>0.1301752044</v>
      </c>
      <c r="AN97" s="156">
        <f t="shared" ref="AN97:AY97" si="452">IF($AM97="","",IF(RAND()&lt;$AM97,1,0))</f>
        <v>0</v>
      </c>
      <c r="AO97" s="156">
        <f t="shared" si="452"/>
        <v>0</v>
      </c>
      <c r="AP97" s="156">
        <f t="shared" si="452"/>
        <v>0</v>
      </c>
      <c r="AQ97" s="156">
        <f t="shared" si="452"/>
        <v>0</v>
      </c>
      <c r="AR97" s="156">
        <f t="shared" si="452"/>
        <v>0</v>
      </c>
      <c r="AS97" s="156">
        <f t="shared" si="452"/>
        <v>0</v>
      </c>
      <c r="AT97" s="156">
        <f t="shared" si="452"/>
        <v>0</v>
      </c>
      <c r="AU97" s="156">
        <f t="shared" si="452"/>
        <v>0</v>
      </c>
      <c r="AV97" s="156">
        <f t="shared" si="452"/>
        <v>0</v>
      </c>
      <c r="AW97" s="156">
        <f t="shared" si="452"/>
        <v>0</v>
      </c>
      <c r="AX97" s="156">
        <f t="shared" si="452"/>
        <v>0</v>
      </c>
      <c r="AY97" s="156">
        <f t="shared" si="452"/>
        <v>0</v>
      </c>
      <c r="AZ97" s="157">
        <f t="shared" si="433"/>
        <v>0</v>
      </c>
      <c r="BA97" s="106">
        <f>AJ94</f>
        <v>68.53425</v>
      </c>
      <c r="BB97" s="106">
        <f>AJ96</f>
        <v>66.21525</v>
      </c>
      <c r="BC97" s="106">
        <f t="shared" si="434"/>
        <v>0.1364914623</v>
      </c>
      <c r="BD97" s="156">
        <f t="shared" ref="BD97:BO97" si="453">IF($BC97="","",IF(RAND()&lt;$BC97,1,0))</f>
        <v>0</v>
      </c>
      <c r="BE97" s="156">
        <f t="shared" si="453"/>
        <v>0</v>
      </c>
      <c r="BF97" s="156">
        <f t="shared" si="453"/>
        <v>0</v>
      </c>
      <c r="BG97" s="156">
        <f t="shared" si="453"/>
        <v>0</v>
      </c>
      <c r="BH97" s="156">
        <f t="shared" si="453"/>
        <v>1</v>
      </c>
      <c r="BI97" s="156">
        <f t="shared" si="453"/>
        <v>0</v>
      </c>
      <c r="BJ97" s="156">
        <f t="shared" si="453"/>
        <v>0</v>
      </c>
      <c r="BK97" s="156">
        <f t="shared" si="453"/>
        <v>0</v>
      </c>
      <c r="BL97" s="156">
        <f t="shared" si="453"/>
        <v>0</v>
      </c>
      <c r="BM97" s="156">
        <f t="shared" si="453"/>
        <v>0</v>
      </c>
      <c r="BN97" s="156">
        <f t="shared" si="453"/>
        <v>0</v>
      </c>
      <c r="BO97" s="156">
        <f t="shared" si="453"/>
        <v>1</v>
      </c>
      <c r="BP97" s="157">
        <f t="shared" si="436"/>
        <v>2</v>
      </c>
      <c r="BQ97" s="105" t="str">
        <f t="shared" ref="BQ97:BR97" si="454">BS93</f>
        <v>Sonoma Center Panthers</v>
      </c>
      <c r="BR97" s="156" t="str">
        <f t="shared" si="454"/>
        <v>COM</v>
      </c>
      <c r="BS97" s="105" t="str">
        <f t="shared" ref="BS97:BT97" si="455">BS94</f>
        <v>Fontvielle Impact</v>
      </c>
      <c r="BT97" s="156" t="str">
        <f t="shared" si="455"/>
        <v>VLD</v>
      </c>
      <c r="BU97" s="156">
        <f t="shared" si="437"/>
        <v>2</v>
      </c>
      <c r="BV97" s="156" t="str">
        <f t="shared" si="438"/>
        <v>  0-2  </v>
      </c>
    </row>
    <row r="98" ht="9.0" customHeight="1">
      <c r="A98" s="105"/>
      <c r="B98" s="105"/>
      <c r="C98" s="105"/>
      <c r="D98" s="175" t="str">
        <f t="shared" si="430"/>
        <v>Edmonton United           VLD 1–1 Yuba United               COM</v>
      </c>
      <c r="E98" s="184" t="str">
        <f>IFERROR(__xludf.DUMMYFUNCTION("IFERROR(IF(COUNTUNIQUE(O94:O97)=4,"""",""Tie broken by ""&amp;VLOOKUP(INDEX(P93:Y104,1,MATCH(1,P104:Y104,0)),Index!$E$2:$F$13,2,0)),"""")"),"Tie broken by head to head results")</f>
        <v>Tie broken by head to head results</v>
      </c>
      <c r="F98" s="185" t="s">
        <v>1349</v>
      </c>
      <c r="G98" s="185" t="s">
        <v>1350</v>
      </c>
      <c r="H98" s="186"/>
      <c r="I98" s="186"/>
      <c r="J98" s="186"/>
      <c r="K98" s="185" t="s">
        <v>1340</v>
      </c>
      <c r="L98" s="185"/>
      <c r="M98" s="186"/>
      <c r="N98" s="186"/>
      <c r="O98" s="185" t="s">
        <v>81</v>
      </c>
      <c r="P98" s="185"/>
      <c r="Q98" s="186"/>
      <c r="R98" s="186"/>
      <c r="S98" s="185" t="s">
        <v>84</v>
      </c>
      <c r="T98" s="186"/>
      <c r="U98" s="186"/>
      <c r="V98" s="186"/>
      <c r="W98" s="185" t="s">
        <v>87</v>
      </c>
      <c r="X98" s="186"/>
      <c r="Y98" s="186"/>
      <c r="Z98" s="186"/>
      <c r="AA98" s="185" t="s">
        <v>1351</v>
      </c>
      <c r="AB98" s="185"/>
      <c r="AC98" s="185"/>
      <c r="AD98" s="185"/>
      <c r="AE98" s="185" t="s">
        <v>1352</v>
      </c>
      <c r="AF98" s="186"/>
      <c r="AG98" s="186"/>
      <c r="AH98" s="186"/>
      <c r="AI98" s="186"/>
      <c r="AJ98" s="186"/>
      <c r="AK98" s="106">
        <f>AL97</f>
        <v>91.379</v>
      </c>
      <c r="AL98" s="106">
        <f>AK97</f>
        <v>88.287</v>
      </c>
      <c r="AM98" s="106">
        <f t="shared" si="431"/>
        <v>0.1364914623</v>
      </c>
      <c r="AN98" s="156">
        <f t="shared" ref="AN98:AY98" si="456">IF($AM98="","",IF(RAND()&lt;$AM98,1,0))</f>
        <v>0</v>
      </c>
      <c r="AO98" s="156">
        <f t="shared" si="456"/>
        <v>0</v>
      </c>
      <c r="AP98" s="156">
        <f t="shared" si="456"/>
        <v>1</v>
      </c>
      <c r="AQ98" s="156">
        <f t="shared" si="456"/>
        <v>0</v>
      </c>
      <c r="AR98" s="156">
        <f t="shared" si="456"/>
        <v>0</v>
      </c>
      <c r="AS98" s="156">
        <f t="shared" si="456"/>
        <v>0</v>
      </c>
      <c r="AT98" s="156">
        <f t="shared" si="456"/>
        <v>0</v>
      </c>
      <c r="AU98" s="156">
        <f t="shared" si="456"/>
        <v>0</v>
      </c>
      <c r="AV98" s="156">
        <f t="shared" si="456"/>
        <v>0</v>
      </c>
      <c r="AW98" s="156">
        <f t="shared" si="456"/>
        <v>0</v>
      </c>
      <c r="AX98" s="156">
        <f t="shared" si="456"/>
        <v>0</v>
      </c>
      <c r="AY98" s="156">
        <f t="shared" si="456"/>
        <v>0</v>
      </c>
      <c r="AZ98" s="157">
        <f t="shared" si="433"/>
        <v>1</v>
      </c>
      <c r="BA98" s="106">
        <f>BB97</f>
        <v>66.21525</v>
      </c>
      <c r="BB98" s="106">
        <f>BA97</f>
        <v>68.53425</v>
      </c>
      <c r="BC98" s="106">
        <f t="shared" si="434"/>
        <v>0.1301752044</v>
      </c>
      <c r="BD98" s="156">
        <f t="shared" ref="BD98:BO98" si="457">IF($BC98="","",IF(RAND()&lt;$BC98,1,0))</f>
        <v>0</v>
      </c>
      <c r="BE98" s="156">
        <f t="shared" si="457"/>
        <v>0</v>
      </c>
      <c r="BF98" s="156">
        <f t="shared" si="457"/>
        <v>1</v>
      </c>
      <c r="BG98" s="156">
        <f t="shared" si="457"/>
        <v>0</v>
      </c>
      <c r="BH98" s="156">
        <f t="shared" si="457"/>
        <v>0</v>
      </c>
      <c r="BI98" s="156">
        <f t="shared" si="457"/>
        <v>0</v>
      </c>
      <c r="BJ98" s="156">
        <f t="shared" si="457"/>
        <v>0</v>
      </c>
      <c r="BK98" s="156">
        <f t="shared" si="457"/>
        <v>0</v>
      </c>
      <c r="BL98" s="156">
        <f t="shared" si="457"/>
        <v>0</v>
      </c>
      <c r="BM98" s="156">
        <f t="shared" si="457"/>
        <v>0</v>
      </c>
      <c r="BN98" s="156">
        <f t="shared" si="457"/>
        <v>0</v>
      </c>
      <c r="BO98" s="156">
        <f t="shared" si="457"/>
        <v>0</v>
      </c>
      <c r="BP98" s="157">
        <f t="shared" si="436"/>
        <v>1</v>
      </c>
      <c r="BQ98" s="105" t="str">
        <f t="shared" ref="BQ98:BR98" si="458">BQ93</f>
        <v>Edmonton United</v>
      </c>
      <c r="BR98" s="156" t="str">
        <f t="shared" si="458"/>
        <v>VLD</v>
      </c>
      <c r="BS98" s="105" t="str">
        <f t="shared" ref="BS98:BT98" si="459">BQ94</f>
        <v>Yuba United</v>
      </c>
      <c r="BT98" s="156" t="str">
        <f t="shared" si="459"/>
        <v>COM</v>
      </c>
      <c r="BU98" s="156" t="str">
        <f t="shared" si="437"/>
        <v>X</v>
      </c>
      <c r="BV98" s="156" t="str">
        <f t="shared" si="438"/>
        <v>  1-1  </v>
      </c>
    </row>
    <row r="99" ht="9.0" customHeight="1">
      <c r="A99" s="105"/>
      <c r="B99" s="105"/>
      <c r="C99" s="105"/>
      <c r="D99" s="175" t="str">
        <f t="shared" si="430"/>
        <v>Fontvielle Impact         VLD 1–1 Sonoma Center Panthers    COM</v>
      </c>
      <c r="E99" s="187"/>
      <c r="G99" s="188" t="str">
        <f t="array" ref="G99:J99">TRANSPOSE(F100:F103)</f>
        <v>Fontvielle Impact</v>
      </c>
      <c r="H99" s="188" t="s">
        <v>286</v>
      </c>
      <c r="I99" s="188" t="s">
        <v>130</v>
      </c>
      <c r="J99" s="188" t="s">
        <v>137</v>
      </c>
      <c r="K99" s="180" t="str">
        <f t="array" ref="K99:N99">TRANSPOSE(F100:F103)</f>
        <v>Fontvielle Impact</v>
      </c>
      <c r="L99" s="180" t="s">
        <v>286</v>
      </c>
      <c r="M99" s="180" t="s">
        <v>130</v>
      </c>
      <c r="N99" s="180" t="s">
        <v>137</v>
      </c>
      <c r="O99" s="180" t="str">
        <f t="array" ref="O99:R99">TRANSPOSE(F100:F103)</f>
        <v>Fontvielle Impact</v>
      </c>
      <c r="P99" s="180" t="s">
        <v>286</v>
      </c>
      <c r="Q99" s="180" t="s">
        <v>130</v>
      </c>
      <c r="R99" s="180" t="s">
        <v>137</v>
      </c>
      <c r="S99" s="188" t="str">
        <f t="array" ref="S99:V99">TRANSPOSE(F100:F103)</f>
        <v>Fontvielle Impact</v>
      </c>
      <c r="T99" s="188" t="s">
        <v>286</v>
      </c>
      <c r="U99" s="188" t="s">
        <v>130</v>
      </c>
      <c r="V99" s="188" t="s">
        <v>137</v>
      </c>
      <c r="W99" s="188" t="str">
        <f t="array" ref="W99:Z99">TRANSPOSE(F100:F103)</f>
        <v>Fontvielle Impact</v>
      </c>
      <c r="X99" s="188" t="s">
        <v>286</v>
      </c>
      <c r="Y99" s="188" t="s">
        <v>130</v>
      </c>
      <c r="Z99" s="188" t="s">
        <v>137</v>
      </c>
      <c r="AA99" s="83" t="str">
        <f t="array" ref="AA99:AD99">TRANSPOSE(F100:F103)</f>
        <v>Fontvielle Impact</v>
      </c>
      <c r="AB99" s="83" t="s">
        <v>286</v>
      </c>
      <c r="AC99" s="83" t="s">
        <v>130</v>
      </c>
      <c r="AD99" s="83" t="s">
        <v>137</v>
      </c>
      <c r="AE99" s="83" t="s">
        <v>69</v>
      </c>
      <c r="AF99" s="83" t="s">
        <v>72</v>
      </c>
      <c r="AG99" s="83" t="s">
        <v>75</v>
      </c>
      <c r="AH99" s="83" t="s">
        <v>78</v>
      </c>
      <c r="AI99" s="83" t="s">
        <v>87</v>
      </c>
      <c r="AJ99" s="83" t="s">
        <v>1353</v>
      </c>
      <c r="AK99" s="106">
        <f>AJ93</f>
        <v>91.379</v>
      </c>
      <c r="AL99" s="106">
        <f>AJ95</f>
        <v>88.287</v>
      </c>
      <c r="AM99" s="106">
        <f t="shared" si="431"/>
        <v>0.1364914623</v>
      </c>
      <c r="AN99" s="156">
        <f t="shared" ref="AN99:AY99" si="460">IF($AM99="","",IF(RAND()&lt;$AM99,1,0))</f>
        <v>0</v>
      </c>
      <c r="AO99" s="156">
        <f t="shared" si="460"/>
        <v>0</v>
      </c>
      <c r="AP99" s="156">
        <f t="shared" si="460"/>
        <v>0</v>
      </c>
      <c r="AQ99" s="156">
        <f t="shared" si="460"/>
        <v>0</v>
      </c>
      <c r="AR99" s="156">
        <f t="shared" si="460"/>
        <v>0</v>
      </c>
      <c r="AS99" s="156">
        <f t="shared" si="460"/>
        <v>0</v>
      </c>
      <c r="AT99" s="156">
        <f t="shared" si="460"/>
        <v>0</v>
      </c>
      <c r="AU99" s="156">
        <f t="shared" si="460"/>
        <v>0</v>
      </c>
      <c r="AV99" s="156">
        <f t="shared" si="460"/>
        <v>0</v>
      </c>
      <c r="AW99" s="156">
        <f t="shared" si="460"/>
        <v>0</v>
      </c>
      <c r="AX99" s="156">
        <f t="shared" si="460"/>
        <v>0</v>
      </c>
      <c r="AY99" s="156">
        <f t="shared" si="460"/>
        <v>1</v>
      </c>
      <c r="AZ99" s="157">
        <f t="shared" si="433"/>
        <v>1</v>
      </c>
      <c r="BA99" s="106">
        <f>AJ96</f>
        <v>66.21525</v>
      </c>
      <c r="BB99" s="106">
        <f>AJ94</f>
        <v>68.53425</v>
      </c>
      <c r="BC99" s="106">
        <f t="shared" si="434"/>
        <v>0.1301752044</v>
      </c>
      <c r="BD99" s="156">
        <f t="shared" ref="BD99:BO99" si="461">IF($BC99="","",IF(RAND()&lt;$BC99,1,0))</f>
        <v>0</v>
      </c>
      <c r="BE99" s="156">
        <f t="shared" si="461"/>
        <v>0</v>
      </c>
      <c r="BF99" s="156">
        <f t="shared" si="461"/>
        <v>0</v>
      </c>
      <c r="BG99" s="156">
        <f t="shared" si="461"/>
        <v>0</v>
      </c>
      <c r="BH99" s="156">
        <f t="shared" si="461"/>
        <v>0</v>
      </c>
      <c r="BI99" s="156">
        <f t="shared" si="461"/>
        <v>0</v>
      </c>
      <c r="BJ99" s="156">
        <f t="shared" si="461"/>
        <v>1</v>
      </c>
      <c r="BK99" s="156">
        <f t="shared" si="461"/>
        <v>0</v>
      </c>
      <c r="BL99" s="156">
        <f t="shared" si="461"/>
        <v>0</v>
      </c>
      <c r="BM99" s="156">
        <f t="shared" si="461"/>
        <v>0</v>
      </c>
      <c r="BN99" s="156">
        <f t="shared" si="461"/>
        <v>0</v>
      </c>
      <c r="BO99" s="156">
        <f t="shared" si="461"/>
        <v>0</v>
      </c>
      <c r="BP99" s="157">
        <f t="shared" si="436"/>
        <v>1</v>
      </c>
      <c r="BQ99" s="105" t="str">
        <f t="shared" ref="BQ99:BR99" si="462">BS94</f>
        <v>Fontvielle Impact</v>
      </c>
      <c r="BR99" s="156" t="str">
        <f t="shared" si="462"/>
        <v>VLD</v>
      </c>
      <c r="BS99" s="105" t="str">
        <f t="shared" ref="BS99:BT99" si="463">BS93</f>
        <v>Sonoma Center Panthers</v>
      </c>
      <c r="BT99" s="156" t="str">
        <f t="shared" si="463"/>
        <v>COM</v>
      </c>
      <c r="BU99" s="156" t="str">
        <f t="shared" si="437"/>
        <v>X</v>
      </c>
      <c r="BV99" s="156" t="str">
        <f t="shared" si="438"/>
        <v>  1-1  </v>
      </c>
    </row>
    <row r="100" ht="9.0" customHeight="1">
      <c r="A100" s="105"/>
      <c r="B100" s="105"/>
      <c r="C100" s="105"/>
      <c r="D100" s="175" t="str">
        <f t="shared" si="430"/>
        <v>Yuba United               COM 1–0 Edmonton United           VLD</v>
      </c>
      <c r="E100" s="176"/>
      <c r="F100" s="155" t="str">
        <f t="shared" ref="F100:F103" si="468">F94</f>
        <v>Fontvielle Impact</v>
      </c>
      <c r="G100" s="181">
        <f>IF(F100=G99,0,IF(VLOOKUP(F100,F94:N97,9,0)=VLOOKUP(G99,F94:N97,9,0),1,0))</f>
        <v>0</v>
      </c>
      <c r="H100" s="181">
        <f>IF(F100=H99,0,IF(VLOOKUP(F100,F94:N97,9,0)=VLOOKUP(H99,F94:N97,9,0),1,0))</f>
        <v>0</v>
      </c>
      <c r="I100" s="181">
        <f>IF(F100=I99,0,IF(VLOOKUP(F100,F94:N97,9,0)=VLOOKUP(I99,F94:N97,9,0),1,0))</f>
        <v>0</v>
      </c>
      <c r="J100" s="181">
        <f>IF(F100=J99,0,IF(VLOOKUP(F100,F94:N97,9,0)=VLOOKUP(J99,F94:N97,9,0),1,0))</f>
        <v>0</v>
      </c>
      <c r="K100" s="177">
        <f t="array" ref="K100">IF(F100=K99,"",IF(INDEX(BQ93:BU104,MATCH(1,(F100=BQ93:BQ104)*(BS93:BS104=K99),0),5)=1,3,IF(INDEX(BQ93:BU104,MATCH(1,(F100=BQ93:BQ104)*(BS93:BS104=K99),0),5)="X",1,0)))*G100</f>
        <v>0</v>
      </c>
      <c r="L100" s="177">
        <f t="array" ref="L100">IF(F100=L99,"",IF(INDEX(BQ93:BU104,MATCH(1,(F100=BQ93:BQ104)*(BS93:BS104=L99),0),5)=1,3,IF(INDEX(BQ93:BU104,MATCH(1,(F100=BQ93:BQ104)*(BS93:BS104=L99),0),5)="X",1,0)))*H100</f>
        <v>0</v>
      </c>
      <c r="M100" s="177">
        <f t="array" ref="M100">IF(F100=M99,"",IF(INDEX(BQ93:BU104,MATCH(1,(F100=BQ93:BQ104)*(BS93:BS104=M99),0),5)=1,3,IF(INDEX(BQ93:BU104,MATCH(1,(F100=BQ93:BQ104)*(BS93:BS104=M99),0),5)="X",1,0)))*I100</f>
        <v>0</v>
      </c>
      <c r="N100" s="177">
        <f t="array" ref="N100">IF(F100=N99,"",IF(INDEX(BQ93:BU104,MATCH(1,(F100=BQ93:BQ104)*(BS93:BS104=N99),0),5)=1,3,IF(INDEX(BQ93:BU104,MATCH(1,(F100=BQ93:BQ104)*(BS93:BS104=N99),0),5)="X",1,0)))*J100</f>
        <v>0</v>
      </c>
      <c r="O100" s="181">
        <f t="array" ref="O100">IF(F100=O99,"",INDEX(AZ93:BS104,MATCH(1,(BQ93:BQ104=F100)*(O99=BS93:BS104),0),1)-INDEX(AZ93:BS104,MATCH(1,(BQ93:BQ104=F100)*(O99=BS93:BS104),0),17))*G100</f>
        <v>0</v>
      </c>
      <c r="P100" s="181">
        <f t="array" ref="P100">IF(F100=P99,"",INDEX(AZ93:BS104,MATCH(1,(BQ93:BQ104=F100)*(P99=BS93:BS104),0),1)-INDEX(AZ93:BS104,MATCH(1,(BQ93:BQ104=F100)*(P99=BS93:BS104),0),17))*H100</f>
        <v>0</v>
      </c>
      <c r="Q100" s="181">
        <f t="array" ref="Q100">IF(F100=Q99,"",INDEX(AZ93:BS104,MATCH(1,(BQ93:BQ104=F100)*(Q99=BS93:BS104),0),1)-INDEX(AZ93:BS104,MATCH(1,(BQ93:BQ104=F100)*(Q99=BS93:BS104),0),17))*I100</f>
        <v>0</v>
      </c>
      <c r="R100" s="181">
        <f t="array" ref="R100">IF(F100=R99,"",INDEX(AZ93:BS104,MATCH(1,(BQ93:BQ104=F100)*(R99=BS93:BS104),0),1)-INDEX(AZ93:BS104,MATCH(1,(BQ93:BQ104=F100)*(R99=BS93:BS104),0),17))*J100</f>
        <v>0</v>
      </c>
      <c r="S100" s="181">
        <f t="array" ref="S100">IF(F100=S99,0,INDEX(AZ93:BU104,MATCH(1,(BQ93:BQ104=F100)*(BS93:BS104=S99),0),1)+INDEX(AZ93:BU104,MATCH(1,(BS93:BS104=F100)*(BQ93:BQ104=S99),0),17))*G100</f>
        <v>0</v>
      </c>
      <c r="T100" s="181">
        <f t="array" ref="T100">IF(F100=T99,0,INDEX(AZ93:BU104,MATCH(1,(BQ93:BQ104=F100)*(BS93:BS104=T99),0),1)+INDEX(AZ93:BU104,MATCH(1,(BS93:BS104=F100)*(BQ93:BQ104=T99),0),17))*H100</f>
        <v>0</v>
      </c>
      <c r="U100" s="181">
        <f t="array" ref="U100">IF(F100=U99,0,INDEX(AZ93:BU104,MATCH(1,(BQ93:BQ104=F100)*(BS93:BS104=U99),0),1)+INDEX(AZ93:BU104,MATCH(1,(BS93:BS104=F100)*(BQ93:BQ104=U99),0),17))*I100</f>
        <v>0</v>
      </c>
      <c r="V100" s="181">
        <f t="array" ref="V100">IF(F100=V99,0,INDEX(AZ93:BU104,MATCH(1,(BQ93:BQ104=F100)*(BS93:BS104=V99),0),1)+INDEX(AZ93:BU104,MATCH(1,(BS93:BS104=F100)*(BQ93:BQ104=V99),0),17))*J100</f>
        <v>0</v>
      </c>
      <c r="W100" s="181">
        <f t="array" ref="W100">IF(F100=W99,0,INDEX(AZ93:BU104,MATCH(1,(BS93:BS104=F100)*(BQ93:BQ104=S99),0),17))*G100</f>
        <v>0</v>
      </c>
      <c r="X100" s="181">
        <f t="array" ref="X100">IF(F100=X99,0,INDEX(AZ93:BU104,MATCH(1,(BS93:BS104=F100)*(BQ93:BQ104=T99),0),17))*H100</f>
        <v>0</v>
      </c>
      <c r="Y100" s="181">
        <f t="array" ref="Y100">IF(F100=Y99,0,INDEX(AZ93:BU104,MATCH(1,(BS93:BS104=F100)*(BQ93:BQ104=U99),0),17))*I100</f>
        <v>0</v>
      </c>
      <c r="Z100" s="181">
        <f t="array" ref="Z100">IF(F100=Z99,0,INDEX(AZ93:BU104,MATCH(1,(BS93:BS104=F100)*(BQ93:BQ104=V99),0),17))*J100</f>
        <v>0</v>
      </c>
      <c r="AA100" s="155">
        <f>IF(F100=AA99,"",COUNTIFS(BS93:BS104,F100,BU93:BU104,2))*G100</f>
        <v>0</v>
      </c>
      <c r="AB100" s="155">
        <f>IF(F100=AB99,"",COUNTIFS(BS93:BS104,G100,BU93:BU104,2))*H100</f>
        <v>0</v>
      </c>
      <c r="AC100" s="155">
        <f>IF(F100=AC99,"",COUNTIFS(BS93:BS104,H100,BU93:BU104,2))*I100</f>
        <v>0</v>
      </c>
      <c r="AD100" s="155">
        <f>IF(F100=AD99,"",COUNTIFS(BS93:BS104,I100,BU93:BU104,2))*J100</f>
        <v>0</v>
      </c>
      <c r="AE100" s="155">
        <f t="shared" ref="AE100:AE103" si="469">SUM(K100:N100)</f>
        <v>0</v>
      </c>
      <c r="AF100" s="155">
        <f>sum(O100:R100)-sum(O100:O103)</f>
        <v>0</v>
      </c>
      <c r="AG100" s="155">
        <f t="shared" ref="AG100:AG103" si="470">sum(S100:V100)</f>
        <v>0</v>
      </c>
      <c r="AH100" s="155">
        <f t="shared" ref="AH100:AH103" si="471">SUM(W100:Z100)</f>
        <v>0</v>
      </c>
      <c r="AI100" s="189">
        <f>SUMIFS(BP93:BP104,BS93:BS104,F100)</f>
        <v>6</v>
      </c>
      <c r="AJ100" s="189">
        <f t="shared" ref="AJ100:AJ103" si="472">sum(AA100:AD100)</f>
        <v>0</v>
      </c>
      <c r="AK100" s="106">
        <f>AL99</f>
        <v>88.287</v>
      </c>
      <c r="AL100" s="106">
        <f>AK99</f>
        <v>91.379</v>
      </c>
      <c r="AM100" s="106">
        <f t="shared" si="431"/>
        <v>0.1301752044</v>
      </c>
      <c r="AN100" s="156">
        <f t="shared" ref="AN100:AY100" si="464">IF($AM100="","",IF(RAND()&lt;$AM100,1,0))</f>
        <v>0</v>
      </c>
      <c r="AO100" s="156">
        <f t="shared" si="464"/>
        <v>0</v>
      </c>
      <c r="AP100" s="156">
        <f t="shared" si="464"/>
        <v>0</v>
      </c>
      <c r="AQ100" s="156">
        <f t="shared" si="464"/>
        <v>1</v>
      </c>
      <c r="AR100" s="156">
        <f t="shared" si="464"/>
        <v>0</v>
      </c>
      <c r="AS100" s="156">
        <f t="shared" si="464"/>
        <v>0</v>
      </c>
      <c r="AT100" s="156">
        <f t="shared" si="464"/>
        <v>0</v>
      </c>
      <c r="AU100" s="156">
        <f t="shared" si="464"/>
        <v>0</v>
      </c>
      <c r="AV100" s="156">
        <f t="shared" si="464"/>
        <v>0</v>
      </c>
      <c r="AW100" s="156">
        <f t="shared" si="464"/>
        <v>0</v>
      </c>
      <c r="AX100" s="156">
        <f t="shared" si="464"/>
        <v>0</v>
      </c>
      <c r="AY100" s="156">
        <f t="shared" si="464"/>
        <v>0</v>
      </c>
      <c r="AZ100" s="157">
        <f t="shared" si="433"/>
        <v>1</v>
      </c>
      <c r="BA100" s="106">
        <f>BB99</f>
        <v>68.53425</v>
      </c>
      <c r="BB100" s="106">
        <f>BA99</f>
        <v>66.21525</v>
      </c>
      <c r="BC100" s="106">
        <f t="shared" si="434"/>
        <v>0.1364914623</v>
      </c>
      <c r="BD100" s="156">
        <f t="shared" ref="BD100:BO100" si="465">IF($BC100="","",IF(RAND()&lt;$BC100,1,0))</f>
        <v>0</v>
      </c>
      <c r="BE100" s="156">
        <f t="shared" si="465"/>
        <v>0</v>
      </c>
      <c r="BF100" s="156">
        <f t="shared" si="465"/>
        <v>1</v>
      </c>
      <c r="BG100" s="156">
        <f t="shared" si="465"/>
        <v>0</v>
      </c>
      <c r="BH100" s="156">
        <f t="shared" si="465"/>
        <v>0</v>
      </c>
      <c r="BI100" s="156">
        <f t="shared" si="465"/>
        <v>1</v>
      </c>
      <c r="BJ100" s="156">
        <f t="shared" si="465"/>
        <v>0</v>
      </c>
      <c r="BK100" s="156">
        <f t="shared" si="465"/>
        <v>0</v>
      </c>
      <c r="BL100" s="156">
        <f t="shared" si="465"/>
        <v>0</v>
      </c>
      <c r="BM100" s="156">
        <f t="shared" si="465"/>
        <v>0</v>
      </c>
      <c r="BN100" s="156">
        <f t="shared" si="465"/>
        <v>0</v>
      </c>
      <c r="BO100" s="156">
        <f t="shared" si="465"/>
        <v>0</v>
      </c>
      <c r="BP100" s="157">
        <f t="shared" si="436"/>
        <v>2</v>
      </c>
      <c r="BQ100" s="105" t="str">
        <f t="shared" ref="BQ100:BR100" si="466">BQ94</f>
        <v>Yuba United</v>
      </c>
      <c r="BR100" s="156" t="str">
        <f t="shared" si="466"/>
        <v>COM</v>
      </c>
      <c r="BS100" s="105" t="str">
        <f t="shared" ref="BS100:BT100" si="467">BQ93</f>
        <v>Edmonton United</v>
      </c>
      <c r="BT100" s="156" t="str">
        <f t="shared" si="467"/>
        <v>VLD</v>
      </c>
      <c r="BU100" s="156">
        <f t="shared" si="437"/>
        <v>2</v>
      </c>
      <c r="BV100" s="156" t="str">
        <f t="shared" si="438"/>
        <v>  1-2  </v>
      </c>
    </row>
    <row r="101" ht="9.0" customHeight="1">
      <c r="A101" s="105"/>
      <c r="B101" s="105"/>
      <c r="C101" s="105"/>
      <c r="D101" s="175" t="str">
        <f t="shared" si="430"/>
        <v>Sonoma Center Panthers    COM 0–4 Edmonton United           VLD</v>
      </c>
      <c r="E101" s="176"/>
      <c r="F101" s="155" t="str">
        <f t="shared" si="468"/>
        <v>Edmonton United</v>
      </c>
      <c r="G101" s="181">
        <f>IF(F101=G99,0,IF(VLOOKUP(F101,F94:N97,9,0)=VLOOKUP(G99,F94:N97,9,0),1,0))</f>
        <v>0</v>
      </c>
      <c r="H101" s="181">
        <f>IF(F101=H99,0,IF(VLOOKUP(F101,F94:N97,9,0)=VLOOKUP(H99,F94:N97,9,0),1,0))</f>
        <v>0</v>
      </c>
      <c r="I101" s="181">
        <f>IF(F101=I99,0,IF(VLOOKUP(F101,F94:N97,9,0)=VLOOKUP(I99,F94:N97,9,0),1,0))</f>
        <v>1</v>
      </c>
      <c r="J101" s="181">
        <f>IF(F101=J99,0,IF(VLOOKUP(F101,F94:N97,9,0)=VLOOKUP(J99,F94:N97,9,0),1,0))</f>
        <v>0</v>
      </c>
      <c r="K101" s="177">
        <f t="array" ref="K101">IF(F101=K99,"",IF(INDEX(BQ93:BU104,MATCH(1,(F101=BQ93:BQ104)*(BS93:BS104=K99),0),5)=1,3,IF(INDEX(BQ93:BU104,MATCH(1,(F101=BQ93:BQ104)*(BS93:BS104=K99),0),5)="X",1,0)))*G101</f>
        <v>0</v>
      </c>
      <c r="L101" s="177">
        <f t="array" ref="L101">IF(F101=L99,"",IF(INDEX(BQ93:BU104,MATCH(1,(F101=BQ93:BQ104)*(BS93:BS104=L99),0),5)=1,3,IF(INDEX(BQ93:BU104,MATCH(1,(F101=BQ93:BQ104)*(BS93:BS104=L99),0),5)="X",1,0)))*H101</f>
        <v>0</v>
      </c>
      <c r="M101" s="177">
        <f t="array" ref="M101">IF(F101=M99,"",IF(INDEX(BQ93:BU104,MATCH(1,(F101=BQ93:BQ104)*(BS93:BS104=M99),0),5)=1,3,IF(INDEX(BQ93:BU104,MATCH(1,(F101=BQ93:BQ104)*(BS93:BS104=M99),0),5)="X",1,0)))*I101</f>
        <v>3</v>
      </c>
      <c r="N101" s="177">
        <f t="array" ref="N101">IF(F101=N99,"",IF(INDEX(BQ93:BU104,MATCH(1,(F101=BQ93:BQ104)*(BS93:BS104=N99),0),5)=1,3,IF(INDEX(BQ93:BU104,MATCH(1,(F101=BQ93:BQ104)*(BS93:BS104=N99),0),5)="X",1,0)))*J101</f>
        <v>0</v>
      </c>
      <c r="O101" s="181">
        <f t="array" ref="O101">IF(F101=O99,"",INDEX(AZ93:BS104,MATCH(1,(BQ93:BQ104=F101)*(O99=BS93:BS104),0),1)-INDEX(AZ93:BS104,MATCH(1,(BQ93:BQ104=F101)*(O99=BS93:BS104),0),17))*G101</f>
        <v>0</v>
      </c>
      <c r="P101" s="181">
        <f t="array" ref="P101">IF(F101=P99,"",INDEX(AZ93:BS104,MATCH(1,(BQ93:BQ104=F101)*(P99=BS93:BS104),0),1)-INDEX(AZ93:BS104,MATCH(1,(BQ93:BQ104=F101)*(P99=BS93:BS104),0),17))*H101</f>
        <v>0</v>
      </c>
      <c r="Q101" s="181">
        <f t="array" ref="Q101">IF(F101=Q99,"",INDEX(AZ93:BS104,MATCH(1,(BQ93:BQ104=F101)*(Q99=BS93:BS104),0),1)-INDEX(AZ93:BS104,MATCH(1,(BQ93:BQ104=F101)*(Q99=BS93:BS104),0),17))*I101</f>
        <v>1</v>
      </c>
      <c r="R101" s="181">
        <f t="array" ref="R101">IF(F101=R99,"",INDEX(AZ93:BS104,MATCH(1,(BQ93:BQ104=F101)*(R99=BS93:BS104),0),1)-INDEX(AZ93:BS104,MATCH(1,(BQ93:BQ104=F101)*(R99=BS93:BS104),0),17))*J101</f>
        <v>0</v>
      </c>
      <c r="S101" s="181">
        <f t="array" ref="S101">IF(F101=S99,0,INDEX(AZ93:BU104,MATCH(1,(BQ93:BQ104=F101)*(BS93:BS104=S99),0),1)+INDEX(AZ93:BU104,MATCH(1,(BS93:BS104=F101)*(BQ93:BQ104=S99),0),17))*G101</f>
        <v>0</v>
      </c>
      <c r="T101" s="181">
        <f t="array" ref="T101">IF(F101=T99,0,INDEX(AZ93:BU104,MATCH(1,(BQ93:BQ104=F101)*(BS93:BS104=T99),0),1)+INDEX(AZ93:BU104,MATCH(1,(BS93:BS104=F101)*(BQ93:BQ104=T99),0),17))*H101</f>
        <v>0</v>
      </c>
      <c r="U101" s="181">
        <f t="array" ref="U101">IF(F101=U99,0,INDEX(AZ93:BU104,MATCH(1,(BQ93:BQ104=F101)*(BS93:BS104=U99),0),1)+INDEX(AZ93:BU104,MATCH(1,(BS93:BS104=F101)*(BQ93:BQ104=U99),0),17))*I101</f>
        <v>1</v>
      </c>
      <c r="V101" s="181">
        <f t="array" ref="V101">IF(F101=V99,0,INDEX(AZ93:BU104,MATCH(1,(BQ93:BQ104=F101)*(BS93:BS104=V99),0),1)+INDEX(AZ93:BU104,MATCH(1,(BS93:BS104=F101)*(BQ93:BQ104=V99),0),17))*J101</f>
        <v>0</v>
      </c>
      <c r="W101" s="181">
        <f t="array" ref="W101">IF(F101=W99,0,INDEX(AZ93:BU104,MATCH(1,(BS93:BS104=F101)*(BQ93:BQ104=S99),0),17))*G101</f>
        <v>0</v>
      </c>
      <c r="X101" s="181">
        <f t="array" ref="X101">IF(F101=X99,0,INDEX(AZ93:BU104,MATCH(1,(BS93:BS104=F101)*(BQ93:BQ104=T99),0),17))*H101</f>
        <v>0</v>
      </c>
      <c r="Y101" s="181">
        <f t="array" ref="Y101">IF(F101=Y99,0,INDEX(AZ93:BU104,MATCH(1,(BS93:BS104=F101)*(BQ93:BQ104=U99),0),17))*I101</f>
        <v>0</v>
      </c>
      <c r="Z101" s="181">
        <f t="array" ref="Z101">IF(F101=Z99,0,INDEX(AZ93:BU104,MATCH(1,(BS93:BS104=F101)*(BQ93:BQ104=V99),0),17))*J101</f>
        <v>0</v>
      </c>
      <c r="AA101" s="155">
        <f>IF(F101=AA99,"",COUNTIFS(BS93:BS104,F101,BU93:BU104,2))*G101</f>
        <v>0</v>
      </c>
      <c r="AB101" s="155">
        <f>IF(F101=AB99,"",COUNTIFS(BS93:BS104,G101,BU93:BU104,2))*H101</f>
        <v>0</v>
      </c>
      <c r="AC101" s="155">
        <f>IF(F101=AC99,"",COUNTIFS(BS93:BS104,H101,BU93:BU104,2))*I101</f>
        <v>0</v>
      </c>
      <c r="AD101" s="155">
        <f>IF(F101=AD99,"",COUNTIFS(BS93:BS104,I101,BU93:BU104,2))*J101</f>
        <v>0</v>
      </c>
      <c r="AE101" s="155">
        <f t="shared" si="469"/>
        <v>3</v>
      </c>
      <c r="AF101" s="155">
        <f>sum(O101:R101)-sum(P100:P103)</f>
        <v>1</v>
      </c>
      <c r="AG101" s="155">
        <f t="shared" si="470"/>
        <v>1</v>
      </c>
      <c r="AH101" s="155">
        <f t="shared" si="471"/>
        <v>0</v>
      </c>
      <c r="AI101" s="189">
        <f>SUMIFS(BP93:BP104,BS93:BS104,F101)</f>
        <v>3</v>
      </c>
      <c r="AJ101" s="189">
        <f t="shared" si="472"/>
        <v>0</v>
      </c>
      <c r="AK101" s="106">
        <f>AJ95</f>
        <v>88.287</v>
      </c>
      <c r="AL101" s="106">
        <f>AJ94</f>
        <v>68.53425</v>
      </c>
      <c r="AM101" s="106">
        <f t="shared" si="431"/>
        <v>0.1542151166</v>
      </c>
      <c r="AN101" s="156">
        <f t="shared" ref="AN101:AY101" si="473">IF($AM101="","",IF(RAND()&lt;$AM101,1,0))</f>
        <v>0</v>
      </c>
      <c r="AO101" s="156">
        <f t="shared" si="473"/>
        <v>0</v>
      </c>
      <c r="AP101" s="156">
        <f t="shared" si="473"/>
        <v>0</v>
      </c>
      <c r="AQ101" s="156">
        <f t="shared" si="473"/>
        <v>0</v>
      </c>
      <c r="AR101" s="156">
        <f t="shared" si="473"/>
        <v>0</v>
      </c>
      <c r="AS101" s="156">
        <f t="shared" si="473"/>
        <v>0</v>
      </c>
      <c r="AT101" s="156">
        <f t="shared" si="473"/>
        <v>0</v>
      </c>
      <c r="AU101" s="156">
        <f t="shared" si="473"/>
        <v>0</v>
      </c>
      <c r="AV101" s="156">
        <f t="shared" si="473"/>
        <v>0</v>
      </c>
      <c r="AW101" s="156">
        <f t="shared" si="473"/>
        <v>0</v>
      </c>
      <c r="AX101" s="156">
        <f t="shared" si="473"/>
        <v>0</v>
      </c>
      <c r="AY101" s="156">
        <f t="shared" si="473"/>
        <v>0</v>
      </c>
      <c r="AZ101" s="157">
        <f t="shared" si="433"/>
        <v>0</v>
      </c>
      <c r="BA101" s="106">
        <f>AJ93</f>
        <v>91.379</v>
      </c>
      <c r="BB101" s="106">
        <f>AJ96</f>
        <v>66.21525</v>
      </c>
      <c r="BC101" s="106">
        <f t="shared" si="434"/>
        <v>0.1590352634</v>
      </c>
      <c r="BD101" s="156">
        <f t="shared" ref="BD101:BO101" si="474">IF($BC101="","",IF(RAND()&lt;$BC101,1,0))</f>
        <v>0</v>
      </c>
      <c r="BE101" s="156">
        <f t="shared" si="474"/>
        <v>0</v>
      </c>
      <c r="BF101" s="156">
        <f t="shared" si="474"/>
        <v>0</v>
      </c>
      <c r="BG101" s="156">
        <f t="shared" si="474"/>
        <v>0</v>
      </c>
      <c r="BH101" s="156">
        <f t="shared" si="474"/>
        <v>0</v>
      </c>
      <c r="BI101" s="156">
        <f t="shared" si="474"/>
        <v>0</v>
      </c>
      <c r="BJ101" s="156">
        <f t="shared" si="474"/>
        <v>0</v>
      </c>
      <c r="BK101" s="156">
        <f t="shared" si="474"/>
        <v>0</v>
      </c>
      <c r="BL101" s="156">
        <f t="shared" si="474"/>
        <v>0</v>
      </c>
      <c r="BM101" s="156">
        <f t="shared" si="474"/>
        <v>0</v>
      </c>
      <c r="BN101" s="156">
        <f t="shared" si="474"/>
        <v>0</v>
      </c>
      <c r="BO101" s="156">
        <f t="shared" si="474"/>
        <v>0</v>
      </c>
      <c r="BP101" s="157">
        <f t="shared" si="436"/>
        <v>0</v>
      </c>
      <c r="BQ101" s="105" t="str">
        <f t="shared" ref="BQ101:BR101" si="475">BS93</f>
        <v>Sonoma Center Panthers</v>
      </c>
      <c r="BR101" s="156" t="str">
        <f t="shared" si="475"/>
        <v>COM</v>
      </c>
      <c r="BS101" s="105" t="str">
        <f t="shared" ref="BS101:BT101" si="476">BQ93</f>
        <v>Edmonton United</v>
      </c>
      <c r="BT101" s="156" t="str">
        <f t="shared" si="476"/>
        <v>VLD</v>
      </c>
      <c r="BU101" s="156" t="str">
        <f t="shared" si="437"/>
        <v>X</v>
      </c>
      <c r="BV101" s="156" t="str">
        <f t="shared" si="438"/>
        <v>  0-0  </v>
      </c>
    </row>
    <row r="102" ht="9.0" customHeight="1">
      <c r="A102" s="105"/>
      <c r="B102" s="105"/>
      <c r="C102" s="105"/>
      <c r="D102" s="175" t="str">
        <f t="shared" si="430"/>
        <v>Fontvielle Impact         VLD 4–1 Yuba United               COM</v>
      </c>
      <c r="E102" s="176"/>
      <c r="F102" s="155" t="str">
        <f t="shared" si="468"/>
        <v>Sonoma Center Panthers</v>
      </c>
      <c r="G102" s="181">
        <f>IF(F102=G99,0,IF(VLOOKUP(F102,F94:N97,9,0)=VLOOKUP(G99,F94:N97,9,0),1,0))</f>
        <v>0</v>
      </c>
      <c r="H102" s="181">
        <f>IF(F102=H99,0,IF(VLOOKUP(F102,F94:N97,9,0)=VLOOKUP(H99,F94:N97,9,0),1,0))</f>
        <v>1</v>
      </c>
      <c r="I102" s="181">
        <f>IF(F102=I99,0,IF(VLOOKUP(F102,F94:N97,9,0)=VLOOKUP(I99,F94:N97,9,0),1,0))</f>
        <v>0</v>
      </c>
      <c r="J102" s="181">
        <f>IF(F102=J99,0,IF(VLOOKUP(F102,F94:N97,9,0)=VLOOKUP(J99,F94:N97,9,0),1,0))</f>
        <v>0</v>
      </c>
      <c r="K102" s="177">
        <f t="array" ref="K102">IF(F102=K99,"",IF(INDEX(BQ93:BU104,MATCH(1,(F102=BQ93:BQ104)*(BS93:BS104=K99),0),5)=1,3,IF(INDEX(BQ93:BU104,MATCH(1,(F102=BQ93:BQ104)*(BS93:BS104=K99),0),5)="X",1,0)))*G102</f>
        <v>0</v>
      </c>
      <c r="L102" s="177">
        <f t="array" ref="L102">IF(F102=L99,"",IF(INDEX(BQ93:BU104,MATCH(1,(F102=BQ93:BQ104)*(BS93:BS104=L99),0),5)=1,3,IF(INDEX(BQ93:BU104,MATCH(1,(F102=BQ93:BQ104)*(BS93:BS104=L99),0),5)="X",1,0)))*H102</f>
        <v>1</v>
      </c>
      <c r="M102" s="177">
        <f t="array" ref="M102">IF(F102=M99,"",IF(INDEX(BQ93:BU104,MATCH(1,(F102=BQ93:BQ104)*(BS93:BS104=M99),0),5)=1,3,IF(INDEX(BQ93:BU104,MATCH(1,(F102=BQ93:BQ104)*(BS93:BS104=M99),0),5)="X",1,0)))*I102</f>
        <v>0</v>
      </c>
      <c r="N102" s="177">
        <f t="array" ref="N102">IF(F102=N99,"",IF(INDEX(BQ93:BU104,MATCH(1,(F102=BQ93:BQ104)*(BS93:BS104=N99),0),5)=1,3,IF(INDEX(BQ93:BU104,MATCH(1,(F102=BQ93:BQ104)*(BS93:BS104=N99),0),5)="X",1,0)))*J102</f>
        <v>0</v>
      </c>
      <c r="O102" s="181">
        <f t="array" ref="O102">IF(F102=O99,"",INDEX(AZ93:BS104,MATCH(1,(BQ93:BQ104=F102)*(O99=BS93:BS104),0),1)-INDEX(AZ93:BS104,MATCH(1,(BQ93:BQ104=F102)*(O99=BS93:BS104),0),17))*G102</f>
        <v>0</v>
      </c>
      <c r="P102" s="181">
        <f t="array" ref="P102">IF(F102=P99,"",INDEX(AZ93:BS104,MATCH(1,(BQ93:BQ104=F102)*(P99=BS93:BS104),0),1)-INDEX(AZ93:BS104,MATCH(1,(BQ93:BQ104=F102)*(P99=BS93:BS104),0),17))*H102</f>
        <v>0</v>
      </c>
      <c r="Q102" s="181">
        <f t="array" ref="Q102">IF(F102=Q99,"",INDEX(AZ93:BS104,MATCH(1,(BQ93:BQ104=F102)*(Q99=BS93:BS104),0),1)-INDEX(AZ93:BS104,MATCH(1,(BQ93:BQ104=F102)*(Q99=BS93:BS104),0),17))*I102</f>
        <v>0</v>
      </c>
      <c r="R102" s="181">
        <f t="array" ref="R102">IF(F102=R99,"",INDEX(AZ93:BS104,MATCH(1,(BQ93:BQ104=F102)*(R99=BS93:BS104),0),1)-INDEX(AZ93:BS104,MATCH(1,(BQ93:BQ104=F102)*(R99=BS93:BS104),0),17))*J102</f>
        <v>0</v>
      </c>
      <c r="S102" s="181">
        <f t="array" ref="S102">IF(F102=S99,0,INDEX(AZ93:BU104,MATCH(1,(BQ93:BQ104=F102)*(BS93:BS104=S99),0),1)+INDEX(AZ93:BU104,MATCH(1,(BS93:BS104=F102)*(BQ93:BQ104=S99),0),17))*G102</f>
        <v>0</v>
      </c>
      <c r="T102" s="181">
        <f t="array" ref="T102">IF(F102=T99,0,INDEX(AZ93:BU104,MATCH(1,(BQ93:BQ104=F102)*(BS93:BS104=T99),0),1)+INDEX(AZ93:BU104,MATCH(1,(BS93:BS104=F102)*(BQ93:BQ104=T99),0),17))*H102</f>
        <v>0</v>
      </c>
      <c r="U102" s="181">
        <f t="array" ref="U102">IF(F102=U99,0,INDEX(AZ93:BU104,MATCH(1,(BQ93:BQ104=F102)*(BS93:BS104=U99),0),1)+INDEX(AZ93:BU104,MATCH(1,(BS93:BS104=F102)*(BQ93:BQ104=U99),0),17))*I102</f>
        <v>0</v>
      </c>
      <c r="V102" s="181">
        <f t="array" ref="V102">IF(F102=V99,0,INDEX(AZ93:BU104,MATCH(1,(BQ93:BQ104=F102)*(BS93:BS104=V99),0),1)+INDEX(AZ93:BU104,MATCH(1,(BS93:BS104=F102)*(BQ93:BQ104=V99),0),17))*J102</f>
        <v>0</v>
      </c>
      <c r="W102" s="181">
        <f t="array" ref="W102">IF(F102=W99,0,INDEX(AZ93:BU104,MATCH(1,(BS93:BS104=F102)*(BQ93:BQ104=S99),0),17))*G102</f>
        <v>0</v>
      </c>
      <c r="X102" s="181">
        <f t="array" ref="X102">IF(F102=X99,0,INDEX(AZ93:BU104,MATCH(1,(BS93:BS104=F102)*(BQ93:BQ104=T99),0),17))*H102</f>
        <v>0</v>
      </c>
      <c r="Y102" s="181">
        <f t="array" ref="Y102">IF(F102=Y99,0,INDEX(AZ93:BU104,MATCH(1,(BS93:BS104=F102)*(BQ93:BQ104=U99),0),17))*I102</f>
        <v>0</v>
      </c>
      <c r="Z102" s="181">
        <f t="array" ref="Z102">IF(F102=Z99,0,INDEX(AZ93:BU104,MATCH(1,(BS93:BS104=F102)*(BQ93:BQ104=V99),0),17))*J102</f>
        <v>0</v>
      </c>
      <c r="AA102" s="155">
        <f>IF(F102=AA99,"",COUNTIFS(BS93:BS104,F102,BU93:BU104,2))*G102</f>
        <v>0</v>
      </c>
      <c r="AB102" s="155">
        <f>IF(F102=AB99,"",COUNTIFS(BS93:BS104,G102,BU93:BU104,2))*H102</f>
        <v>0</v>
      </c>
      <c r="AC102" s="155">
        <f>IF(F102=AC99,"",COUNTIFS(BS93:BS104,H102,BU93:BU104,2))*I102</f>
        <v>0</v>
      </c>
      <c r="AD102" s="155">
        <f>IF(F102=AD99,"",COUNTIFS(BS93:BS104,I102,BU93:BU104,2))*J102</f>
        <v>0</v>
      </c>
      <c r="AE102" s="155">
        <f t="shared" si="469"/>
        <v>1</v>
      </c>
      <c r="AF102" s="155">
        <f>sum(O102:R102)-sum(Q100:Q103)</f>
        <v>-1</v>
      </c>
      <c r="AG102" s="155">
        <f t="shared" si="470"/>
        <v>0</v>
      </c>
      <c r="AH102" s="155">
        <f t="shared" si="471"/>
        <v>0</v>
      </c>
      <c r="AI102" s="189">
        <f>SUMIFS(BP93:BP104,BS93:BS104,F102)</f>
        <v>3</v>
      </c>
      <c r="AJ102" s="189">
        <f t="shared" si="472"/>
        <v>0</v>
      </c>
      <c r="AK102" s="106">
        <f>AL101</f>
        <v>68.53425</v>
      </c>
      <c r="AL102" s="106">
        <f>AK101</f>
        <v>88.287</v>
      </c>
      <c r="AM102" s="106">
        <f t="shared" si="431"/>
        <v>0.1124515501</v>
      </c>
      <c r="AN102" s="156">
        <f t="shared" ref="AN102:AY102" si="477">IF($AM102="","",IF(RAND()&lt;$AM102,1,0))</f>
        <v>0</v>
      </c>
      <c r="AO102" s="156">
        <f t="shared" si="477"/>
        <v>0</v>
      </c>
      <c r="AP102" s="156">
        <f t="shared" si="477"/>
        <v>1</v>
      </c>
      <c r="AQ102" s="156">
        <f t="shared" si="477"/>
        <v>1</v>
      </c>
      <c r="AR102" s="156">
        <f t="shared" si="477"/>
        <v>0</v>
      </c>
      <c r="AS102" s="156">
        <f t="shared" si="477"/>
        <v>0</v>
      </c>
      <c r="AT102" s="156">
        <f t="shared" si="477"/>
        <v>0</v>
      </c>
      <c r="AU102" s="156">
        <f t="shared" si="477"/>
        <v>1</v>
      </c>
      <c r="AV102" s="156">
        <f t="shared" si="477"/>
        <v>1</v>
      </c>
      <c r="AW102" s="156">
        <f t="shared" si="477"/>
        <v>0</v>
      </c>
      <c r="AX102" s="156">
        <f t="shared" si="477"/>
        <v>0</v>
      </c>
      <c r="AY102" s="156">
        <f t="shared" si="477"/>
        <v>0</v>
      </c>
      <c r="AZ102" s="157">
        <f t="shared" si="433"/>
        <v>4</v>
      </c>
      <c r="BA102" s="106">
        <f>BB101</f>
        <v>66.21525</v>
      </c>
      <c r="BB102" s="106">
        <f>BA101</f>
        <v>91.379</v>
      </c>
      <c r="BC102" s="106">
        <f t="shared" si="434"/>
        <v>0.1076314033</v>
      </c>
      <c r="BD102" s="156">
        <f t="shared" ref="BD102:BO102" si="478">IF($BC102="","",IF(RAND()&lt;$BC102,1,0))</f>
        <v>0</v>
      </c>
      <c r="BE102" s="156">
        <f t="shared" si="478"/>
        <v>0</v>
      </c>
      <c r="BF102" s="156">
        <f t="shared" si="478"/>
        <v>0</v>
      </c>
      <c r="BG102" s="156">
        <f t="shared" si="478"/>
        <v>0</v>
      </c>
      <c r="BH102" s="156">
        <f t="shared" si="478"/>
        <v>0</v>
      </c>
      <c r="BI102" s="156">
        <f t="shared" si="478"/>
        <v>0</v>
      </c>
      <c r="BJ102" s="156">
        <f t="shared" si="478"/>
        <v>0</v>
      </c>
      <c r="BK102" s="156">
        <f t="shared" si="478"/>
        <v>0</v>
      </c>
      <c r="BL102" s="156">
        <f t="shared" si="478"/>
        <v>0</v>
      </c>
      <c r="BM102" s="156">
        <f t="shared" si="478"/>
        <v>0</v>
      </c>
      <c r="BN102" s="156">
        <f t="shared" si="478"/>
        <v>0</v>
      </c>
      <c r="BO102" s="156">
        <f t="shared" si="478"/>
        <v>0</v>
      </c>
      <c r="BP102" s="157">
        <f t="shared" si="436"/>
        <v>0</v>
      </c>
      <c r="BQ102" s="105" t="str">
        <f t="shared" ref="BQ102:BR102" si="479">BS94</f>
        <v>Fontvielle Impact</v>
      </c>
      <c r="BR102" s="156" t="str">
        <f t="shared" si="479"/>
        <v>VLD</v>
      </c>
      <c r="BS102" s="105" t="str">
        <f t="shared" ref="BS102:BT102" si="480">BQ94</f>
        <v>Yuba United</v>
      </c>
      <c r="BT102" s="156" t="str">
        <f t="shared" si="480"/>
        <v>COM</v>
      </c>
      <c r="BU102" s="156">
        <f t="shared" si="437"/>
        <v>1</v>
      </c>
      <c r="BV102" s="156" t="str">
        <f t="shared" si="438"/>
        <v>  4-0  </v>
      </c>
    </row>
    <row r="103" ht="9.0" customHeight="1">
      <c r="A103" s="105"/>
      <c r="B103" s="105"/>
      <c r="C103" s="105"/>
      <c r="D103" s="175" t="str">
        <f t="shared" si="430"/>
        <v>Edmonton United           VLD 1–1 Fontvielle Impact         VLD</v>
      </c>
      <c r="E103" s="176"/>
      <c r="F103" s="155" t="str">
        <f t="shared" si="468"/>
        <v>Yuba United</v>
      </c>
      <c r="G103" s="181">
        <f>IF(F103=G99,0,IF(VLOOKUP(F103,F94:N97,9,0)=VLOOKUP(G99,F94:N97,9,0),1,0))</f>
        <v>0</v>
      </c>
      <c r="H103" s="181">
        <f>IF(F103=H99,0,IF(VLOOKUP(F103,F94:N97,9,0)=VLOOKUP(H99,F94:N97,9,0),1,0))</f>
        <v>0</v>
      </c>
      <c r="I103" s="181">
        <f>IF(F103=I99,0,IF(VLOOKUP(F103,F94:N97,9,0)=VLOOKUP(I99,F94:N97,9,0),1,0))</f>
        <v>0</v>
      </c>
      <c r="J103" s="181">
        <f>IF(F103=J99,0,IF(VLOOKUP(F103,F94:N97,9,0)=VLOOKUP(J99,F94:N97,9,0),1,0))</f>
        <v>0</v>
      </c>
      <c r="K103" s="177">
        <f t="array" ref="K103">IF(F103=K99,"",IF(INDEX(BQ93:BU104,MATCH(1,(F103=BQ93:BQ104)*(BS93:BS104=K99),0),5)=1,3,IF(INDEX(BQ93:BU104,MATCH(1,(F103=BQ93:BQ104)*(BS93:BS104=K99),0),5)="X",1,0)))*G103</f>
        <v>0</v>
      </c>
      <c r="L103" s="177">
        <f t="array" ref="L103">IF(F103=L99,"",IF(INDEX(BQ93:BU104,MATCH(1,(F103=BQ93:BQ104)*(BS93:BS104=L99),0),5)=1,3,IF(INDEX(BQ93:BU104,MATCH(1,(F103=BQ93:BQ104)*(BS93:BS104=L99),0),5)="X",1,0)))*H103</f>
        <v>0</v>
      </c>
      <c r="M103" s="177">
        <f t="array" ref="M103">IF(F103=M99,"",IF(INDEX(BQ93:BU104,MATCH(1,(F103=BQ93:BQ104)*(BS93:BS104=M99),0),5)=1,3,IF(INDEX(BQ93:BU104,MATCH(1,(F103=BQ93:BQ104)*(BS93:BS104=M99),0),5)="X",1,0)))*I103</f>
        <v>0</v>
      </c>
      <c r="N103" s="177">
        <f t="array" ref="N103">IF(F103=N99,"",IF(INDEX(BQ93:BU104,MATCH(1,(F103=BQ93:BQ104)*(BS93:BS104=N99),0),5)=1,3,IF(INDEX(BQ93:BU104,MATCH(1,(F103=BQ93:BQ104)*(BS93:BS104=N99),0),5)="X",1,0)))*J103</f>
        <v>0</v>
      </c>
      <c r="O103" s="181">
        <f t="array" ref="O103">IF(F103=O99,"",INDEX(AZ93:BS104,MATCH(1,(BQ93:BQ104=F103)*(O99=BS93:BS104),0),1)-INDEX(AZ93:BS104,MATCH(1,(BQ93:BQ104=F103)*(O99=BS93:BS104),0),17))*G103</f>
        <v>0</v>
      </c>
      <c r="P103" s="181">
        <f t="array" ref="P103">IF(F103=P99,"",INDEX(AZ93:BS104,MATCH(1,(BQ93:BQ104=F103)*(P99=BS93:BS104),0),1)-INDEX(AZ93:BS104,MATCH(1,(BQ93:BQ104=F103)*(P99=BS93:BS104),0),17))*H103</f>
        <v>0</v>
      </c>
      <c r="Q103" s="181">
        <f t="array" ref="Q103">IF(F103=Q99,"",INDEX(AZ93:BS104,MATCH(1,(BQ93:BQ104=F103)*(Q99=BS93:BS104),0),1)-INDEX(AZ93:BS104,MATCH(1,(BQ93:BQ104=F103)*(Q99=BS93:BS104),0),17))*I103</f>
        <v>0</v>
      </c>
      <c r="R103" s="181">
        <f t="array" ref="R103">IF(F103=R99,"",INDEX(AZ93:BS104,MATCH(1,(BQ93:BQ104=F103)*(R99=BS93:BS104),0),1)-INDEX(AZ93:BS104,MATCH(1,(BQ93:BQ104=F103)*(R99=BS93:BS104),0),17))*J103</f>
        <v>0</v>
      </c>
      <c r="S103" s="181">
        <f t="array" ref="S103">IF(F103=S99,0,INDEX(AZ93:BU104,MATCH(1,(BQ93:BQ104=F103)*(BS93:BS104=S99),0),1)+INDEX(AZ93:BU104,MATCH(1,(BS93:BS104=F103)*(BQ93:BQ104=S99),0),17))*G103</f>
        <v>0</v>
      </c>
      <c r="T103" s="181">
        <f t="array" ref="T103">IF(F103=T99,0,INDEX(AZ93:BU104,MATCH(1,(BQ93:BQ104=F103)*(BS93:BS104=T99),0),1)+INDEX(AZ93:BU104,MATCH(1,(BS93:BS104=F103)*(BQ93:BQ104=T99),0),17))*H103</f>
        <v>0</v>
      </c>
      <c r="U103" s="181">
        <f t="array" ref="U103">IF(F103=U99,0,INDEX(AZ93:BU104,MATCH(1,(BQ93:BQ104=F103)*(BS93:BS104=U99),0),1)+INDEX(AZ93:BU104,MATCH(1,(BS93:BS104=F103)*(BQ93:BQ104=U99),0),17))*I103</f>
        <v>0</v>
      </c>
      <c r="V103" s="181">
        <f t="array" ref="V103">IF(F103=V99,0,INDEX(AZ93:BU104,MATCH(1,(BQ93:BQ104=F103)*(BS93:BS104=V99),0),1)+INDEX(AZ93:BU104,MATCH(1,(BS93:BS104=F103)*(BQ93:BQ104=V99),0),17))*J103</f>
        <v>0</v>
      </c>
      <c r="W103" s="181">
        <f t="array" ref="W103">IF(F103=W99,0,INDEX(AZ93:BU104,MATCH(1,(BS93:BS104=F103)*(BQ93:BQ104=S99),0),17))*G103</f>
        <v>0</v>
      </c>
      <c r="X103" s="181">
        <f t="array" ref="X103">IF(F103=X99,0,INDEX(AZ93:BU104,MATCH(1,(BS93:BS104=F103)*(BQ93:BQ104=T99),0),17))*H103</f>
        <v>0</v>
      </c>
      <c r="Y103" s="181">
        <f t="array" ref="Y103">IF(F103=Y99,0,INDEX(AZ93:BU104,MATCH(1,(BS93:BS104=F103)*(BQ93:BQ104=U99),0),17))*I103</f>
        <v>0</v>
      </c>
      <c r="Z103" s="181">
        <f t="array" ref="Z103">IF(F103=Z99,0,INDEX(AZ93:BU104,MATCH(1,(BS93:BS104=F103)*(BQ93:BQ104=V99),0),17))*J103</f>
        <v>0</v>
      </c>
      <c r="AA103" s="155">
        <f>IF(F103=AA99,"",COUNTIFS(BS93:BS104,F103,BU93:BU104,2))*G103</f>
        <v>0</v>
      </c>
      <c r="AB103" s="155">
        <f>IF(F103=AB99,"",COUNTIFS(BS93:BS104,G103,BU93:BU104,2))*H103</f>
        <v>0</v>
      </c>
      <c r="AC103" s="155">
        <f>IF(F103=AC99,"",COUNTIFS(BS93:BS104,H103,BU93:BU104,2))*I103</f>
        <v>0</v>
      </c>
      <c r="AD103" s="155">
        <f>IF(F103=AD99,"",COUNTIFS(BS93:BS104,I103,BU93:BU104,2))*J103</f>
        <v>0</v>
      </c>
      <c r="AE103" s="155">
        <f t="shared" si="469"/>
        <v>0</v>
      </c>
      <c r="AF103" s="155">
        <f>sum(O103:R103)-sum(R100:R103)</f>
        <v>0</v>
      </c>
      <c r="AG103" s="155">
        <f t="shared" si="470"/>
        <v>0</v>
      </c>
      <c r="AH103" s="155">
        <f t="shared" si="471"/>
        <v>0</v>
      </c>
      <c r="AI103" s="189">
        <f>SUMIFS(BP93:BP104,BS93:BS104,F103)</f>
        <v>1</v>
      </c>
      <c r="AJ103" s="189">
        <f t="shared" si="472"/>
        <v>0</v>
      </c>
      <c r="AK103" s="106">
        <f>AJ94</f>
        <v>68.53425</v>
      </c>
      <c r="AL103" s="106">
        <f>AJ93</f>
        <v>91.379</v>
      </c>
      <c r="AM103" s="106">
        <f t="shared" si="431"/>
        <v>0.11</v>
      </c>
      <c r="AN103" s="156">
        <f t="shared" ref="AN103:AY103" si="481">IF($AM103="","",IF(RAND()&lt;$AM103,1,0))</f>
        <v>0</v>
      </c>
      <c r="AO103" s="156">
        <f t="shared" si="481"/>
        <v>0</v>
      </c>
      <c r="AP103" s="156">
        <f t="shared" si="481"/>
        <v>0</v>
      </c>
      <c r="AQ103" s="156">
        <f t="shared" si="481"/>
        <v>0</v>
      </c>
      <c r="AR103" s="156">
        <f t="shared" si="481"/>
        <v>0</v>
      </c>
      <c r="AS103" s="156">
        <f t="shared" si="481"/>
        <v>0</v>
      </c>
      <c r="AT103" s="156">
        <f t="shared" si="481"/>
        <v>0</v>
      </c>
      <c r="AU103" s="156">
        <f t="shared" si="481"/>
        <v>0</v>
      </c>
      <c r="AV103" s="156">
        <f t="shared" si="481"/>
        <v>0</v>
      </c>
      <c r="AW103" s="156">
        <f t="shared" si="481"/>
        <v>0</v>
      </c>
      <c r="AX103" s="156">
        <f t="shared" si="481"/>
        <v>0</v>
      </c>
      <c r="AY103" s="156">
        <f t="shared" si="481"/>
        <v>1</v>
      </c>
      <c r="AZ103" s="157">
        <f t="shared" si="433"/>
        <v>1</v>
      </c>
      <c r="BA103" s="106">
        <f>AJ96</f>
        <v>66.21525</v>
      </c>
      <c r="BB103" s="106">
        <f>AJ95</f>
        <v>88.287</v>
      </c>
      <c r="BC103" s="106">
        <f t="shared" si="434"/>
        <v>0.11</v>
      </c>
      <c r="BD103" s="156">
        <f t="shared" ref="BD103:BO103" si="482">IF($BC103="","",IF(RAND()&lt;$BC103,1,0))</f>
        <v>0</v>
      </c>
      <c r="BE103" s="156">
        <f t="shared" si="482"/>
        <v>0</v>
      </c>
      <c r="BF103" s="156">
        <f t="shared" si="482"/>
        <v>0</v>
      </c>
      <c r="BG103" s="156">
        <f t="shared" si="482"/>
        <v>1</v>
      </c>
      <c r="BH103" s="156">
        <f t="shared" si="482"/>
        <v>0</v>
      </c>
      <c r="BI103" s="156">
        <f t="shared" si="482"/>
        <v>0</v>
      </c>
      <c r="BJ103" s="156">
        <f t="shared" si="482"/>
        <v>0</v>
      </c>
      <c r="BK103" s="156">
        <f t="shared" si="482"/>
        <v>1</v>
      </c>
      <c r="BL103" s="156">
        <f t="shared" si="482"/>
        <v>0</v>
      </c>
      <c r="BM103" s="156">
        <f t="shared" si="482"/>
        <v>0</v>
      </c>
      <c r="BN103" s="156">
        <f t="shared" si="482"/>
        <v>0</v>
      </c>
      <c r="BO103" s="156">
        <f t="shared" si="482"/>
        <v>0</v>
      </c>
      <c r="BP103" s="157">
        <f t="shared" si="436"/>
        <v>2</v>
      </c>
      <c r="BQ103" s="105" t="str">
        <f t="shared" ref="BQ103:BR103" si="483">BQ93</f>
        <v>Edmonton United</v>
      </c>
      <c r="BR103" s="156" t="str">
        <f t="shared" si="483"/>
        <v>VLD</v>
      </c>
      <c r="BS103" s="105" t="str">
        <f t="shared" ref="BS103:BT103" si="484">BS94</f>
        <v>Fontvielle Impact</v>
      </c>
      <c r="BT103" s="156" t="str">
        <f t="shared" si="484"/>
        <v>VLD</v>
      </c>
      <c r="BU103" s="156">
        <f t="shared" si="437"/>
        <v>2</v>
      </c>
      <c r="BV103" s="156" t="str">
        <f t="shared" si="438"/>
        <v>  1-2  </v>
      </c>
    </row>
    <row r="104" ht="9.0" customHeight="1">
      <c r="A104" s="105"/>
      <c r="B104" s="105"/>
      <c r="C104" s="105"/>
      <c r="D104" s="191" t="str">
        <f t="shared" si="430"/>
        <v>Yuba United               COM 1–Score Sonoma Center Panthers    COM</v>
      </c>
      <c r="E104" s="176"/>
      <c r="F104" s="155"/>
      <c r="G104" s="155"/>
      <c r="H104" s="155"/>
      <c r="I104" s="155"/>
      <c r="J104" s="155"/>
      <c r="K104" s="155"/>
      <c r="L104" s="155"/>
      <c r="M104" s="155"/>
      <c r="N104" s="155"/>
      <c r="O104" s="83" t="s">
        <v>1354</v>
      </c>
      <c r="P104" s="190">
        <f>IFERROR(__xludf.DUMMYFUNCTION("if(Q104=0,if(COUNTUNIQUE(P94:P97)&gt;1,1,0),0)"),1.0)</f>
        <v>1</v>
      </c>
      <c r="Q104" s="190">
        <f>IFERROR(__xludf.DUMMYFUNCTION("if(R104=0,if(COUNTUNIQUE(Q94:Q97)&gt;1,1,0))"),0.0)</f>
        <v>0</v>
      </c>
      <c r="R104" s="190">
        <f>IFERROR(__xludf.DUMMYFUNCTION("if(S104=0,if(COUNTUNIQUE(R94:R97)&gt;1,1,0))"),0.0)</f>
        <v>0</v>
      </c>
      <c r="S104" s="190">
        <f>IFERROR(__xludf.DUMMYFUNCTION("if(T104=0,if(COUNTUNIQUE(S94:S97)&gt;1,1,0))"),0.0)</f>
        <v>0</v>
      </c>
      <c r="T104" s="190">
        <f>IFERROR(__xludf.DUMMYFUNCTION("if(U104=0,if(COUNTUNIQUE(T94:T97)&gt;1,1,0))"),0.0)</f>
        <v>0</v>
      </c>
      <c r="U104" s="190">
        <f>IFERROR(__xludf.DUMMYFUNCTION("if(V104=0,if(COUNTUNIQUE(U94:U97)&gt;1,1,0))"),0.0)</f>
        <v>0</v>
      </c>
      <c r="V104" s="190">
        <f>IFERROR(__xludf.DUMMYFUNCTION("if(W104=0,if(COUNTUNIQUE(V94:V97)&gt;1,1,0))"),0.0)</f>
        <v>0</v>
      </c>
      <c r="W104" s="190">
        <f>IFERROR(__xludf.DUMMYFUNCTION("if(X104=0,if(COUNTUNIQUE(W94:W97)&gt;1,1,0))"),0.0)</f>
        <v>0</v>
      </c>
      <c r="X104" s="190">
        <f>IFERROR(__xludf.DUMMYFUNCTION("if(Y104=0,if(COUNTUNIQUE(X94:X97)&gt;1,1,0))"),0.0)</f>
        <v>0</v>
      </c>
      <c r="Y104" s="190">
        <f>IFERROR(__xludf.DUMMYFUNCTION("IF(COUNTUNIQUE(Y94:Y97)&gt;1,1,0)"),0.0)</f>
        <v>0</v>
      </c>
      <c r="Z104" s="155"/>
      <c r="AA104" s="155"/>
      <c r="AB104" s="155"/>
      <c r="AC104" s="155"/>
      <c r="AD104" s="155"/>
      <c r="AE104" s="155"/>
      <c r="AF104" s="155"/>
      <c r="AG104" s="155"/>
      <c r="AH104" s="155"/>
      <c r="AI104" s="155"/>
      <c r="AJ104" s="155"/>
      <c r="AK104" s="106">
        <f>AL103</f>
        <v>91.379</v>
      </c>
      <c r="AL104" s="106">
        <f>AK103</f>
        <v>68.53425</v>
      </c>
      <c r="AM104" s="106">
        <f t="shared" si="431"/>
        <v>0.1566666667</v>
      </c>
      <c r="AN104" s="156">
        <f t="shared" ref="AN104:AY104" si="485">IF($AM104="","",IF(RAND()&lt;$AM104,1,0))</f>
        <v>0</v>
      </c>
      <c r="AO104" s="156">
        <f t="shared" si="485"/>
        <v>0</v>
      </c>
      <c r="AP104" s="156">
        <f t="shared" si="485"/>
        <v>0</v>
      </c>
      <c r="AQ104" s="156">
        <f t="shared" si="485"/>
        <v>0</v>
      </c>
      <c r="AR104" s="156">
        <f t="shared" si="485"/>
        <v>0</v>
      </c>
      <c r="AS104" s="156">
        <f t="shared" si="485"/>
        <v>0</v>
      </c>
      <c r="AT104" s="156">
        <f t="shared" si="485"/>
        <v>1</v>
      </c>
      <c r="AU104" s="156">
        <f t="shared" si="485"/>
        <v>0</v>
      </c>
      <c r="AV104" s="156">
        <f t="shared" si="485"/>
        <v>0</v>
      </c>
      <c r="AW104" s="156">
        <f t="shared" si="485"/>
        <v>0</v>
      </c>
      <c r="AX104" s="156">
        <f t="shared" si="485"/>
        <v>0</v>
      </c>
      <c r="AY104" s="156">
        <f t="shared" si="485"/>
        <v>0</v>
      </c>
      <c r="AZ104" s="157">
        <f t="shared" si="433"/>
        <v>1</v>
      </c>
      <c r="BA104" s="106">
        <f>BB103</f>
        <v>88.287</v>
      </c>
      <c r="BB104" s="106">
        <f>BA103</f>
        <v>66.21525</v>
      </c>
      <c r="BC104" s="106">
        <f t="shared" si="434"/>
        <v>0.1566666667</v>
      </c>
      <c r="BD104" s="156">
        <f t="shared" ref="BD104:BO104" si="486">IF($BC104="","",IF(RAND()&lt;$BC104,1,0))</f>
        <v>1</v>
      </c>
      <c r="BE104" s="156">
        <f t="shared" si="486"/>
        <v>0</v>
      </c>
      <c r="BF104" s="156">
        <f t="shared" si="486"/>
        <v>0</v>
      </c>
      <c r="BG104" s="156">
        <f t="shared" si="486"/>
        <v>0</v>
      </c>
      <c r="BH104" s="156">
        <f t="shared" si="486"/>
        <v>0</v>
      </c>
      <c r="BI104" s="156">
        <f t="shared" si="486"/>
        <v>0</v>
      </c>
      <c r="BJ104" s="156">
        <f t="shared" si="486"/>
        <v>0</v>
      </c>
      <c r="BK104" s="156">
        <f t="shared" si="486"/>
        <v>0</v>
      </c>
      <c r="BL104" s="156">
        <f t="shared" si="486"/>
        <v>0</v>
      </c>
      <c r="BM104" s="156">
        <f t="shared" si="486"/>
        <v>0</v>
      </c>
      <c r="BN104" s="156">
        <f t="shared" si="486"/>
        <v>1</v>
      </c>
      <c r="BO104" s="156">
        <f t="shared" si="486"/>
        <v>0</v>
      </c>
      <c r="BP104" s="157">
        <f t="shared" si="436"/>
        <v>2</v>
      </c>
      <c r="BQ104" s="105" t="str">
        <f t="shared" ref="BQ104:BR104" si="487">BQ94</f>
        <v>Yuba United</v>
      </c>
      <c r="BR104" s="156" t="str">
        <f t="shared" si="487"/>
        <v>COM</v>
      </c>
      <c r="BS104" s="105" t="str">
        <f t="shared" ref="BS104:BT104" si="488">BS93</f>
        <v>Sonoma Center Panthers</v>
      </c>
      <c r="BT104" s="156" t="str">
        <f t="shared" si="488"/>
        <v>COM</v>
      </c>
      <c r="BU104" s="156">
        <f t="shared" si="437"/>
        <v>2</v>
      </c>
      <c r="BV104" s="156" t="str">
        <f t="shared" si="438"/>
        <v>  1-2  </v>
      </c>
    </row>
    <row r="105" ht="9.0" customHeight="1">
      <c r="A105" s="161" t="s">
        <v>1249</v>
      </c>
      <c r="B105" s="161" t="s">
        <v>1330</v>
      </c>
      <c r="C105" s="162" t="s">
        <v>805</v>
      </c>
      <c r="D105" s="192" t="s">
        <v>1361</v>
      </c>
      <c r="E105" s="164" t="s">
        <v>1332</v>
      </c>
      <c r="F105" s="165" t="s">
        <v>1333</v>
      </c>
      <c r="G105" s="166"/>
      <c r="H105" s="166"/>
      <c r="I105" s="166"/>
      <c r="J105" s="166"/>
      <c r="K105" s="166"/>
      <c r="L105" s="166"/>
      <c r="M105" s="166"/>
      <c r="N105" s="166"/>
      <c r="O105" s="166"/>
      <c r="P105" s="166"/>
      <c r="Q105" s="166"/>
      <c r="R105" s="166"/>
      <c r="S105" s="166"/>
      <c r="T105" s="166"/>
      <c r="U105" s="166"/>
      <c r="V105" s="166"/>
      <c r="W105" s="166"/>
      <c r="X105" s="166"/>
      <c r="Y105" s="166"/>
      <c r="Z105" s="166"/>
      <c r="AA105" s="166"/>
      <c r="AB105" s="167" t="s">
        <v>1334</v>
      </c>
      <c r="AC105" s="5"/>
      <c r="AD105" s="5"/>
      <c r="AE105" s="5"/>
      <c r="AF105" s="168"/>
      <c r="AG105" s="166"/>
      <c r="AH105" s="166"/>
      <c r="AI105" s="165"/>
      <c r="AJ105" s="169" t="s">
        <v>111</v>
      </c>
      <c r="AK105" s="169" t="s">
        <v>111</v>
      </c>
      <c r="AL105" s="103" t="s">
        <v>1252</v>
      </c>
      <c r="AM105" s="103" t="s">
        <v>1253</v>
      </c>
      <c r="AN105" s="103">
        <v>1.0</v>
      </c>
      <c r="AO105" s="103">
        <v>2.0</v>
      </c>
      <c r="AP105" s="103">
        <v>3.0</v>
      </c>
      <c r="AQ105" s="103">
        <v>4.0</v>
      </c>
      <c r="AR105" s="103">
        <v>5.0</v>
      </c>
      <c r="AS105" s="103">
        <v>6.0</v>
      </c>
      <c r="AT105" s="103">
        <v>7.0</v>
      </c>
      <c r="AU105" s="103">
        <v>8.0</v>
      </c>
      <c r="AV105" s="103">
        <v>9.0</v>
      </c>
      <c r="AW105" s="103">
        <v>10.0</v>
      </c>
      <c r="AX105" s="103">
        <v>11.0</v>
      </c>
      <c r="AY105" s="103">
        <v>12.0</v>
      </c>
      <c r="AZ105" s="103" t="s">
        <v>1254</v>
      </c>
      <c r="BA105" s="169" t="s">
        <v>111</v>
      </c>
      <c r="BB105" s="103" t="s">
        <v>1252</v>
      </c>
      <c r="BC105" s="103" t="s">
        <v>1253</v>
      </c>
      <c r="BD105" s="103">
        <v>1.0</v>
      </c>
      <c r="BE105" s="103">
        <v>2.0</v>
      </c>
      <c r="BF105" s="103">
        <v>3.0</v>
      </c>
      <c r="BG105" s="103">
        <v>4.0</v>
      </c>
      <c r="BH105" s="103">
        <v>5.0</v>
      </c>
      <c r="BI105" s="103">
        <v>6.0</v>
      </c>
      <c r="BJ105" s="103">
        <v>7.0</v>
      </c>
      <c r="BK105" s="103">
        <v>8.0</v>
      </c>
      <c r="BL105" s="103">
        <v>9.0</v>
      </c>
      <c r="BM105" s="103">
        <v>10.0</v>
      </c>
      <c r="BN105" s="103">
        <v>11.0</v>
      </c>
      <c r="BO105" s="103">
        <v>12.0</v>
      </c>
      <c r="BP105" s="103" t="s">
        <v>1254</v>
      </c>
      <c r="BQ105" s="170"/>
      <c r="BR105" s="103"/>
      <c r="BS105" s="103"/>
      <c r="BT105" s="104"/>
      <c r="BU105" s="171"/>
      <c r="BV105" s="171"/>
    </row>
    <row r="106" ht="9.0" customHeight="1">
      <c r="A106" s="172" t="s">
        <v>919</v>
      </c>
      <c r="B106" s="173" t="s">
        <v>1335</v>
      </c>
      <c r="C106" s="174" t="s">
        <v>1336</v>
      </c>
      <c r="D106" s="175" t="str">
        <f t="shared" ref="D106:D117" si="491">IFERROR(CONCATENATE(BQ106,REPT(" ",26-LEN(BQ106)),BR106," ",AZ106,"–",AZ107," ",BS106,REPT(" ",26-LEN(BS106)),BT106),"")</f>
        <v>Edmonton United           VLD 2–1 Sonoma Center Panthers    COM</v>
      </c>
      <c r="E106" s="176" t="str">
        <f>IFERROR(REPT(" ",LEN(E107)-26)&amp;VLOOKUP(1,Z107:AG110,8,0)&amp;"    "&amp;VLOOKUP(2,Z107:AG110,8,0)&amp;"    "&amp;VLOOKUP(3,Z107:AG110,8,0)&amp;"    "&amp;VLOOKUP(4,Z107:AG110,8,0),"")</f>
        <v>                                                                 EDM    FVI    SCP    YUB</v>
      </c>
      <c r="F106" s="83" t="s">
        <v>1330</v>
      </c>
      <c r="G106" s="83"/>
      <c r="H106" s="83" t="s">
        <v>1212</v>
      </c>
      <c r="I106" s="83" t="s">
        <v>1213</v>
      </c>
      <c r="J106" s="83" t="s">
        <v>1337</v>
      </c>
      <c r="K106" s="83" t="s">
        <v>1338</v>
      </c>
      <c r="L106" s="83" t="s">
        <v>1339</v>
      </c>
      <c r="M106" s="83" t="s">
        <v>81</v>
      </c>
      <c r="N106" s="83" t="s">
        <v>1340</v>
      </c>
      <c r="O106" s="83" t="s">
        <v>1341</v>
      </c>
      <c r="P106" s="83" t="s">
        <v>69</v>
      </c>
      <c r="Q106" s="83" t="s">
        <v>72</v>
      </c>
      <c r="R106" s="83" t="s">
        <v>75</v>
      </c>
      <c r="S106" s="83" t="s">
        <v>78</v>
      </c>
      <c r="T106" s="83" t="s">
        <v>81</v>
      </c>
      <c r="U106" s="83" t="s">
        <v>84</v>
      </c>
      <c r="V106" s="83" t="s">
        <v>87</v>
      </c>
      <c r="W106" s="83" t="s">
        <v>90</v>
      </c>
      <c r="X106" s="83" t="s">
        <v>93</v>
      </c>
      <c r="Y106" s="83" t="s">
        <v>96</v>
      </c>
      <c r="Z106" s="83" t="s">
        <v>1342</v>
      </c>
      <c r="AA106" s="83" t="s">
        <v>1201</v>
      </c>
      <c r="AC106" s="177">
        <v>1.0</v>
      </c>
      <c r="AD106" s="177">
        <v>2.0</v>
      </c>
      <c r="AE106" s="177">
        <v>3.0</v>
      </c>
      <c r="AF106" s="177">
        <v>4.0</v>
      </c>
      <c r="AJ106" s="155">
        <f t="array" ref="AJ106">IFERROR(IF($B106="","",INDEX(Entries!$J$2:$K156,MATCH(1,($B106=Entries!$J$2:$J156)*(Entries!$C$2:$C156=$A106),0),2)),"")</f>
        <v>91.379</v>
      </c>
      <c r="AK106" s="106">
        <f>AJ107</f>
        <v>68.53425</v>
      </c>
      <c r="AL106" s="106">
        <f>AJ108</f>
        <v>88.287</v>
      </c>
      <c r="AM106" s="106">
        <f t="shared" ref="AM106:AM117" si="492">IF(OR(AK106="",AL106=""),"",(0.1+(0.07-0.07*IF(AK106+AL106=0,1,MIN(AK106:AL106)/MAX(AK106:AL106)))*SIGN(AK106-AL106))*4/3)</f>
        <v>0.1124515501</v>
      </c>
      <c r="AN106" s="156">
        <f t="shared" ref="AN106:AY106" si="489">IF($AM106="","",IF(RAND()&lt;$AM106,1,0))</f>
        <v>1</v>
      </c>
      <c r="AO106" s="156">
        <f t="shared" si="489"/>
        <v>0</v>
      </c>
      <c r="AP106" s="156">
        <f t="shared" si="489"/>
        <v>0</v>
      </c>
      <c r="AQ106" s="156">
        <f t="shared" si="489"/>
        <v>0</v>
      </c>
      <c r="AR106" s="156">
        <f t="shared" si="489"/>
        <v>1</v>
      </c>
      <c r="AS106" s="156">
        <f t="shared" si="489"/>
        <v>0</v>
      </c>
      <c r="AT106" s="156">
        <f t="shared" si="489"/>
        <v>0</v>
      </c>
      <c r="AU106" s="156">
        <f t="shared" si="489"/>
        <v>0</v>
      </c>
      <c r="AV106" s="156">
        <f t="shared" si="489"/>
        <v>0</v>
      </c>
      <c r="AW106" s="156">
        <f t="shared" si="489"/>
        <v>0</v>
      </c>
      <c r="AX106" s="156">
        <f t="shared" si="489"/>
        <v>0</v>
      </c>
      <c r="AY106" s="156">
        <f t="shared" si="489"/>
        <v>0</v>
      </c>
      <c r="AZ106" s="157">
        <f t="shared" ref="AZ106:AZ117" si="494">SUM($AN106:$AY106)</f>
        <v>2</v>
      </c>
      <c r="BA106" s="106">
        <f>AJ109</f>
        <v>66.21525</v>
      </c>
      <c r="BB106" s="106">
        <f>AJ106</f>
        <v>91.379</v>
      </c>
      <c r="BC106" s="106">
        <f t="shared" ref="BC106:BC117" si="495">IF(OR($BA106="",$BB106=""),"",(0.1+(0.07-0.07*IF(BA106+BB106=0,1,MIN(BA106:BB106)/MAX(BA106:BB106)))*SIGN(BA106-BB106))*4/3)</f>
        <v>0.1076314033</v>
      </c>
      <c r="BD106" s="156">
        <f t="shared" ref="BD106:BO106" si="490">IF($BC106="","",IF(RAND()&lt;$BC106,1,0))</f>
        <v>0</v>
      </c>
      <c r="BE106" s="156">
        <f t="shared" si="490"/>
        <v>0</v>
      </c>
      <c r="BF106" s="156">
        <f t="shared" si="490"/>
        <v>0</v>
      </c>
      <c r="BG106" s="156">
        <f t="shared" si="490"/>
        <v>0</v>
      </c>
      <c r="BH106" s="156">
        <f t="shared" si="490"/>
        <v>1</v>
      </c>
      <c r="BI106" s="156">
        <f t="shared" si="490"/>
        <v>0</v>
      </c>
      <c r="BJ106" s="156">
        <f t="shared" si="490"/>
        <v>0</v>
      </c>
      <c r="BK106" s="156">
        <f t="shared" si="490"/>
        <v>0</v>
      </c>
      <c r="BL106" s="156">
        <f t="shared" si="490"/>
        <v>0</v>
      </c>
      <c r="BM106" s="156">
        <f t="shared" si="490"/>
        <v>0</v>
      </c>
      <c r="BN106" s="156">
        <f t="shared" si="490"/>
        <v>0</v>
      </c>
      <c r="BO106" s="156">
        <f t="shared" si="490"/>
        <v>0</v>
      </c>
      <c r="BP106" s="157">
        <f t="shared" ref="BP106:BP117" si="497">SUM($BD106:$BO106)</f>
        <v>1</v>
      </c>
      <c r="BQ106" s="105" t="str">
        <f>LEFT($B107,LEN($B107)-6)</f>
        <v>Edmonton United</v>
      </c>
      <c r="BR106" s="156" t="str">
        <f>LEFT(RIGHT($B107,4),3)</f>
        <v>VLD</v>
      </c>
      <c r="BS106" s="105" t="str">
        <f>LEFT($B108,LEN($B108)-6)</f>
        <v>Sonoma Center Panthers</v>
      </c>
      <c r="BT106" s="156" t="str">
        <f>LEFT(RIGHT($B108,4),3)</f>
        <v>COM</v>
      </c>
      <c r="BU106" s="156">
        <f t="shared" ref="BU106:BU117" si="498">IF(AZ106&gt;BP106,1,if(AZ106&lt;BP106,2,"X"))</f>
        <v>1</v>
      </c>
      <c r="BV106" s="156" t="str">
        <f t="shared" ref="BV106:BV117" si="499">REPT(" ",3-LEN(AZ106))&amp;AZ106&amp;"-"&amp;BP106&amp;REPT(" ",3-LEN(BP106))</f>
        <v>  2-1  </v>
      </c>
    </row>
    <row r="107" ht="9.0" customHeight="1">
      <c r="A107" s="172" t="s">
        <v>919</v>
      </c>
      <c r="B107" s="178" t="s">
        <v>1343</v>
      </c>
      <c r="C107" s="179" t="s">
        <v>1344</v>
      </c>
      <c r="D107" s="175" t="str">
        <f t="shared" si="491"/>
        <v>Yuba United               COM 1–1 Fontvielle Impact         VLD</v>
      </c>
      <c r="E107" s="193" t="str">
        <f t="array" ref="E107">IFERROR(AB107&amp;"  "&amp;INDEX(F106:Z110,MATCH(AB107,Z106:Z110,0),1)&amp;REPT(" ",25-LEN(INDEX(F106:Z110,MATCH(AB107,Z106:Z110,0),1)))&amp;INDEX(F106:Z110,MATCH(AB107,Z106:Z110,0),2)&amp;"   6  "&amp;INDEX(F106:Z110,MATCH(AB107,Z106:Z110,0),3)&amp;"  "&amp;INDEX(F106:Z110,MATCH(AB107,Z106:Z110,0),4)&amp;"  "&amp;INDEX(F106:Z110,MATCH(AB107,Z106:Z110,0),5)&amp;REPT(" ",4-LEN(INDEX(F106:Z110,MATCH(AB107,Z106:Z110,0),6)))&amp;INDEX(F106:Z110,MATCH(AB107,Z106:Z110,0),6)&amp;REPT(" ",4-LEN(INDEX(F106:Z110,MATCH(AB107,Z106:Z110,0),7)))&amp;INDEX(F106:Z110,MATCH(AB107,Z106:Z110,0),7)&amp;REPT(" ",4-LEN(INDEX(F106:Z110,MATCH(AB107,Z106:Z110,0),8)))&amp;INDEX(F106:Z110,MATCH(AB107,Z106:Z110,0),8)&amp;IF(INDEX(F106:Z110,MATCH(AB107,Z106:Z110,0),9)&lt;10,"   ","  ")&amp;INDEX(F106:Z110,MATCH(AB107,Z106:Z110,0),9)&amp;INDEX(F106:AA110,MATCH(AB107,Z106:Z110,0),22)&amp;CONCATENATE(AC107:AF107),"")</f>
        <v>1  Edmonton United          VLD   6  4  1  1  10   5   5  13      -     0-1    2-1    2-0  </v>
      </c>
      <c r="F107" s="194" t="str">
        <f>IF(COUNTA(A106:C109)&lt;&gt;12,"",TRIM(LEFT(B106,FIND(" (",B106)-1)))</f>
        <v>Fontvielle Impact</v>
      </c>
      <c r="G107" s="180" t="str">
        <f t="shared" ref="G107:G110" si="500">IF(F107="","",MID(B106,FIND(" (",B106)+2,3))</f>
        <v>VLD</v>
      </c>
      <c r="H107" s="180">
        <f>COUNTIFS(BQ106:BQ117,F107,BU106:BU117,1)+COUNTIFS(BS106:BS117,F107,BU106:BU117,2)</f>
        <v>4</v>
      </c>
      <c r="I107" s="180">
        <f>COUNTIFS(BQ106:BQ117,F107,BU106:BU117,"X")+COUNTIFS(BS106:BS117,F107,BU106:BU117,"X")</f>
        <v>0</v>
      </c>
      <c r="J107" s="180">
        <f>COUNTIFS(BQ106:BQ117,F107,BU106:BU117,2)+COUNTIFS(BS106:BS117,F107,BU106:BU117,1)</f>
        <v>2</v>
      </c>
      <c r="K107" s="180">
        <f>SUMIFS(AZ106:AZ117,BQ106:BQ117,F107)+SUMIFS(BP106:BP117,BS106:BS117,F107)</f>
        <v>10</v>
      </c>
      <c r="L107" s="180">
        <f>SUMIFS(AZ106:AZ117,BS106:BS117,F107)+SUMIFS(BP106:BP117,BQ106:BQ117,F107)</f>
        <v>12</v>
      </c>
      <c r="M107" s="180">
        <f t="shared" ref="M107:M110" si="501">K107-L107</f>
        <v>-2</v>
      </c>
      <c r="N107" s="180">
        <f t="shared" ref="N107:N110" si="502">I107+(H107*3)</f>
        <v>12</v>
      </c>
      <c r="O107" s="177">
        <f>RANK(N107,N107:N110)</f>
        <v>2</v>
      </c>
      <c r="P107" s="180">
        <f>SUMPRODUCT((O107=O107:O110)*(VLOOKUP(F107,F113:AI116,MATCH(P106,F112:AI112,0),0)&lt;AE113:AE116))</f>
        <v>0</v>
      </c>
      <c r="Q107" s="177">
        <f>SUMPRODUCT((O107:O110=O107)*(P107:P110=P107)*(VLOOKUP(F107,F112:AH116,MATCH(Q106,F112:AI112,0),0)&lt;AF113:AF116))</f>
        <v>0</v>
      </c>
      <c r="R107" s="177">
        <f>SUMPRODUCT((O107:O110=O107)*(P107:P110=P107)*(Q107:Q110=Q107)*(VLOOKUP(F107,F112:AH116,MATCH(R106,F112:AI112,0),0)&lt;AG113:AG116))</f>
        <v>0</v>
      </c>
      <c r="S107" s="181">
        <f>SUMPRODUCT((O107:O110=O107)*(P107:P110=P107)*(Q107:Q110=Q107)*(R107:R110=R107)*(VLOOKUP(F107,F112:AH116,MATCH(S106,F112:AI112,0),0)&lt;AH113:AH116))</f>
        <v>0</v>
      </c>
      <c r="T107" s="177">
        <f>SUMPRODUCT((O107:O110=O107)*(P107:P110=P107)*(Q107:Q110=Q107)*(R107:R110=R107)*(S107:S110=S107)*(M107&lt;M107:M110))</f>
        <v>0</v>
      </c>
      <c r="U107" s="177">
        <f>SUMPRODUCT((O107:O110=O107)*(P107:P110=P107)*(Q107:Q110=Q107)*(R107:R110=R107)*(S107:S110=S107)*(T107:T110=T107)*(K107&lt;K107:K110))</f>
        <v>0</v>
      </c>
      <c r="V107" s="177">
        <f>SUMPRODUCT((O107:O110=O107)*(P107:P110=P107)*(Q107:Q110=Q107)*(R107:R110=R107)*(S107:S110=S107)*(T107:T110=T107)*(U107:U110=U107)*(VLOOKUP(F107,F112:AI116,MATCH(V106,F112:AJ112,0),0)&lt;AI113:AI116))</f>
        <v>0</v>
      </c>
      <c r="W107" s="177">
        <f>SUMPRODUCT((O107:O110=O107)*(P107:P110=P107)*(Q107:Q110=Q107)*(R107:R110=R107)*(S107:S110=S107)*(T107:T110=T107)*(U107:U110=U107)*(V107:V110=V107)*(H107:H110&gt;H107))</f>
        <v>0</v>
      </c>
      <c r="X107" s="177">
        <f>SUMPRODUCT((O107:O110=O107)*(P107:P110=P107)*(Q107:Q110=Q107)*(R107:R110=R107)*(S107:S110=S107)*(T107:T110=T107)*(U107:U110=U107)*(V107:V110=V107)*(W107:W110&gt;W107)*(VLOOKUP(F107,F112:AJ116,MATCH(V106,F112:AJ112,0),0)&lt;AJ113:AJ116))</f>
        <v>0</v>
      </c>
      <c r="Y107" s="177">
        <f>SUMPRODUCT((O107:O110=O107)*(P107:P110=P107)*(Q107:Q110=Q107)*(R107:R110=R107)*(S107:S110=S107)*(T107:T110=T107)*(U107:U110=U107)*(V107:V110=V107)*(W107:W110&gt;W107)*(X107:X110=X107)*(AJ106:AJ109&gt;AJ106))</f>
        <v>0</v>
      </c>
      <c r="Z107" s="182">
        <f t="shared" ref="Z107:Z110" si="503">sum(O107:Y107)</f>
        <v>2</v>
      </c>
      <c r="AA107" s="181" t="str">
        <f>if(countif(O107:O110,O107)&gt;1," * ","   ")</f>
        <v>   </v>
      </c>
      <c r="AB107" s="177">
        <v>1.0</v>
      </c>
      <c r="AC107" s="183" t="str">
        <f t="array" ref="AC107">IF(AB107=AC106,"   -   ",INDEX(BQ106:BV117,MATCH(1,(BQ106:BQ117=INDEX(F107:Z110,MATCH(AB107,Z107:Z110,0),1))*(BS106:BS117=INDEX(F107:Z110,MATCH(AC106,Z107:Z110,0),1)),0),6))</f>
        <v>   -   </v>
      </c>
      <c r="AD107" s="183" t="str">
        <f t="array" ref="AD107">IF(AB107=AD106,"   -   ",INDEX(BQ106:BV117,MATCH(1,(BQ106:BQ117=INDEX(F107:Z110,MATCH(AB107,Z107:Z110,0),1))*(BS106:BS117=INDEX(F107:Z110,MATCH(AD106,Z107:Z110,0),1)),0),6))</f>
        <v>  0-1  </v>
      </c>
      <c r="AE107" s="183" t="str">
        <f t="array" ref="AE107">IF(AB107=AE106,"   -   ",INDEX(BQ106:BV117,MATCH(1,(BQ106:BQ117=INDEX(F107:Z110,MATCH(AB107,Z107:Z110,0),1))*(BS106:BS117=INDEX(F107:Z110,MATCH(AE106,Z107:Z110,0),1)),0),6))</f>
        <v>  2-1  </v>
      </c>
      <c r="AF107" s="183" t="str">
        <f t="array" ref="AF107">IF(AB107=AF106,"   -   ",INDEX(BQ106:BV117,MATCH(1,(BQ106:BQ117=INDEX(F107:Z110,MATCH(AB107,Z107:Z110,0),1))*(BS106:BS117=INDEX(F107:Z110,MATCH(AF106,Z107:Z110,0),1)),0),6))</f>
        <v>  2-0  </v>
      </c>
      <c r="AG107" s="181" t="str">
        <f t="shared" ref="AG107:AG110" si="504">C106</f>
        <v>FVI</v>
      </c>
      <c r="AJ107" s="155">
        <f t="array" ref="AJ107">IFERROR(IF($B107="","",INDEX(Entries!$J$2:$K156,MATCH(1,($B107=Entries!$J$2:$J156)*(Entries!$C$2:$C156=$A107),0),2)),"")</f>
        <v>68.53425</v>
      </c>
      <c r="AK107" s="106">
        <f>AL106</f>
        <v>88.287</v>
      </c>
      <c r="AL107" s="106">
        <f>AK106</f>
        <v>68.53425</v>
      </c>
      <c r="AM107" s="106">
        <f t="shared" si="492"/>
        <v>0.1542151166</v>
      </c>
      <c r="AN107" s="156">
        <f t="shared" ref="AN107:AY107" si="493">IF($AM107="","",IF(RAND()&lt;$AM107,1,0))</f>
        <v>0</v>
      </c>
      <c r="AO107" s="156">
        <f t="shared" si="493"/>
        <v>0</v>
      </c>
      <c r="AP107" s="156">
        <f t="shared" si="493"/>
        <v>0</v>
      </c>
      <c r="AQ107" s="156">
        <f t="shared" si="493"/>
        <v>0</v>
      </c>
      <c r="AR107" s="156">
        <f t="shared" si="493"/>
        <v>0</v>
      </c>
      <c r="AS107" s="156">
        <f t="shared" si="493"/>
        <v>0</v>
      </c>
      <c r="AT107" s="156">
        <f t="shared" si="493"/>
        <v>0</v>
      </c>
      <c r="AU107" s="156">
        <f t="shared" si="493"/>
        <v>1</v>
      </c>
      <c r="AV107" s="156">
        <f t="shared" si="493"/>
        <v>0</v>
      </c>
      <c r="AW107" s="156">
        <f t="shared" si="493"/>
        <v>0</v>
      </c>
      <c r="AX107" s="156">
        <f t="shared" si="493"/>
        <v>0</v>
      </c>
      <c r="AY107" s="156">
        <f t="shared" si="493"/>
        <v>0</v>
      </c>
      <c r="AZ107" s="157">
        <f t="shared" si="494"/>
        <v>1</v>
      </c>
      <c r="BA107" s="106">
        <f>BB106</f>
        <v>91.379</v>
      </c>
      <c r="BB107" s="106">
        <f>BA106</f>
        <v>66.21525</v>
      </c>
      <c r="BC107" s="106">
        <f t="shared" si="495"/>
        <v>0.1590352634</v>
      </c>
      <c r="BD107" s="156">
        <f t="shared" ref="BD107:BO107" si="496">IF($BC107="","",IF(RAND()&lt;$BC107,1,0))</f>
        <v>1</v>
      </c>
      <c r="BE107" s="156">
        <f t="shared" si="496"/>
        <v>0</v>
      </c>
      <c r="BF107" s="156">
        <f t="shared" si="496"/>
        <v>0</v>
      </c>
      <c r="BG107" s="156">
        <f t="shared" si="496"/>
        <v>0</v>
      </c>
      <c r="BH107" s="156">
        <f t="shared" si="496"/>
        <v>0</v>
      </c>
      <c r="BI107" s="156">
        <f t="shared" si="496"/>
        <v>0</v>
      </c>
      <c r="BJ107" s="156">
        <f t="shared" si="496"/>
        <v>1</v>
      </c>
      <c r="BK107" s="156">
        <f t="shared" si="496"/>
        <v>0</v>
      </c>
      <c r="BL107" s="156">
        <f t="shared" si="496"/>
        <v>0</v>
      </c>
      <c r="BM107" s="156">
        <f t="shared" si="496"/>
        <v>0</v>
      </c>
      <c r="BN107" s="156">
        <f t="shared" si="496"/>
        <v>0</v>
      </c>
      <c r="BO107" s="156">
        <f t="shared" si="496"/>
        <v>0</v>
      </c>
      <c r="BP107" s="157">
        <f t="shared" si="497"/>
        <v>2</v>
      </c>
      <c r="BQ107" s="105" t="str">
        <f>LEFT($B109,LEN($B109)-6)</f>
        <v>Yuba United</v>
      </c>
      <c r="BR107" s="156" t="str">
        <f>LEFT(RIGHT($B109,4),3)</f>
        <v>COM</v>
      </c>
      <c r="BS107" s="105" t="str">
        <f>LEFT($B106,LEN($B106)-6)</f>
        <v>Fontvielle Impact</v>
      </c>
      <c r="BT107" s="156" t="str">
        <f>LEFT(RIGHT($B106,4),3)</f>
        <v>VLD</v>
      </c>
      <c r="BU107" s="156">
        <f t="shared" si="498"/>
        <v>2</v>
      </c>
      <c r="BV107" s="156" t="str">
        <f t="shared" si="499"/>
        <v>  1-2  </v>
      </c>
    </row>
    <row r="108" ht="9.0" customHeight="1">
      <c r="A108" s="172" t="s">
        <v>919</v>
      </c>
      <c r="B108" s="114" t="s">
        <v>1345</v>
      </c>
      <c r="C108" s="179" t="s">
        <v>1346</v>
      </c>
      <c r="D108" s="175" t="str">
        <f t="shared" si="491"/>
        <v>Fontvielle Impact         VLD 1–0 Edmonton United           VLD</v>
      </c>
      <c r="E108" s="193" t="str">
        <f t="array" ref="E108">IFERROR(AB108&amp;"  "&amp;INDEX(F106:Z110,MATCH(AB108,Z106:Z110,0),1)&amp;REPT(" ",25-LEN(INDEX(F106:Z110,MATCH(AB108,Z106:Z110,0),1)))&amp;INDEX(F106:Z110,MATCH(AB108,Z106:Z110,0),2)&amp;"   6  "&amp;INDEX(F106:Z110,MATCH(AB108,Z106:Z110,0),3)&amp;"  "&amp;INDEX(F106:Z110,MATCH(AB108,Z106:Z110,0),4)&amp;"  "&amp;INDEX(F106:Z110,MATCH(AB108,Z106:Z110,0),5)&amp;REPT(" ",4-LEN(INDEX(F106:Z110,MATCH(AB108,Z106:Z110,0),6)))&amp;INDEX(F106:Z110,MATCH(AB108,Z106:Z110,0),6)&amp;REPT(" ",4-LEN(INDEX(F106:Z110,MATCH(AB108,Z106:Z110,0),7)))&amp;INDEX(F106:Z110,MATCH(AB108,Z106:Z110,0),7)&amp;REPT(" ",4-LEN(INDEX(F106:Z110,MATCH(AB108,Z106:Z110,0),8)))&amp;INDEX(F106:Z110,MATCH(AB108,Z106:Z110,0),8)&amp;IF(INDEX(F106:Z110,MATCH(AB108,Z106:Z110,0),9)&lt;10,"   ","  ")&amp;INDEX(F106:Z110,MATCH(AB108,Z106:Z110,0),9)&amp;INDEX(F106:AA110,MATCH(AB108,Z106:Z110,0),22)&amp;CONCATENATE(AC108:AF108),"")</f>
        <v>2  Fontvielle Impact        VLD   6  4  0  2  10  12  -2  12     1-3     -     1-5    3-2  </v>
      </c>
      <c r="F108" s="194" t="str">
        <f>IF(COUNTA(A106:C109)&lt;&gt;12,"",TRIM(LEFT(B107,FIND(" (",B107)-1)))</f>
        <v>Edmonton United</v>
      </c>
      <c r="G108" s="180" t="str">
        <f t="shared" si="500"/>
        <v>VLD</v>
      </c>
      <c r="H108" s="180">
        <f>COUNTIFS(BQ106:BQ117,F108,BU106:BU117,1)+COUNTIFS(BS106:BS117,F108,BU106:BU117,2)</f>
        <v>4</v>
      </c>
      <c r="I108" s="180">
        <f>COUNTIFS(BQ106:BQ117,F108,BU106:BU117,"X")+COUNTIFS(BS106:BS117,F108,BU106:BU117,"X")</f>
        <v>1</v>
      </c>
      <c r="J108" s="180">
        <f>COUNTIFS(BQ106:BQ117,F108,BU106:BU117,2)+COUNTIFS(BS106:BS117,F108,BU106:BU117,1)</f>
        <v>1</v>
      </c>
      <c r="K108" s="180">
        <f>SUMIFS(AZ106:AZ117,BQ106:BQ117,F108)+SUMIFS(BP106:BP117,BS106:BS117,F108)</f>
        <v>10</v>
      </c>
      <c r="L108" s="180">
        <f>SUMIFS(AZ106:AZ117,BS106:BS117,F108)+SUMIFS(BP106:BP117,BQ106:BQ117,F108)</f>
        <v>5</v>
      </c>
      <c r="M108" s="180">
        <f t="shared" si="501"/>
        <v>5</v>
      </c>
      <c r="N108" s="180">
        <f t="shared" si="502"/>
        <v>13</v>
      </c>
      <c r="O108" s="177">
        <f>RANK(N108,N107:N110)</f>
        <v>1</v>
      </c>
      <c r="P108" s="180">
        <f>SUMPRODUCT((O108=O107:O110)*(VLOOKUP(F108,F113:AI116,MATCH(P106,F112:AI112,0),0)&lt;AE113:AE116))</f>
        <v>0</v>
      </c>
      <c r="Q108" s="177">
        <f>SUMPRODUCT((O107:O110=O108)*(P107:P110=P108)*(VLOOKUP(F108,F112:AH116,MATCH(Q106,F112:AI112,0),0)&lt;AF113:AF116))</f>
        <v>0</v>
      </c>
      <c r="R108" s="177">
        <f>SUMPRODUCT((O107:O110=O108)*(P107:P110=P108)*(Q107:Q110=Q108)*(VLOOKUP(F108,F112:AH116,MATCH(R106,F112:AI112,0),0)&lt;AG113:AG116))</f>
        <v>0</v>
      </c>
      <c r="S108" s="181">
        <f>SUMPRODUCT((O107:O110=O108)*(P107:P110=P108)*(Q107:Q110=Q108)*(R107:R110=R108)*(VLOOKUP(F108,F112:AH116,MATCH(S106,F112:AI112,0),0)&lt;AH113:AH116))</f>
        <v>0</v>
      </c>
      <c r="T108" s="177">
        <f>SUMPRODUCT((O107:O110=O108)*(P107:P110=P108)*(Q107:Q110=Q108)*(R107:R110=R108)*(S107:S110=S108)*(M108&lt;M107:M110))</f>
        <v>0</v>
      </c>
      <c r="U108" s="177">
        <f>SUMPRODUCT((O107:O110=O108)*(P107:P110=P108)*(Q107:Q110=Q108)*(R107:R110=R108)*(S107:S110=S108)*(T107:T110=T108)*(K108&lt;K107:K110))</f>
        <v>0</v>
      </c>
      <c r="V108" s="177">
        <f>SUMPRODUCT((O107:O110=O108)*(P107:P110=P108)*(Q107:Q110=Q108)*(R107:R110=R108)*(S107:S110=S108)*(T107:T110=T108)*(U107:U110=U108)*(VLOOKUP(F108,F112:AI116,MATCH(V106,F112:AJ112,0),0)&lt;AI113:AI116))</f>
        <v>0</v>
      </c>
      <c r="W108" s="177">
        <f>SUMPRODUCT((O107:O110=O108)*(P107:P110=P108)*(Q107:Q110=Q108)*(R107:R110=R108)*(S107:S110=S108)*(T107:T110=T108)*(U107:U110=U108)*(V107:V110=V108)*(H107:H110&gt;H108))</f>
        <v>0</v>
      </c>
      <c r="X108" s="177">
        <f>SUMPRODUCT((O107:O110=O108)*(P107:P110=P108)*(Q107:Q110=Q108)*(R107:R110=R108)*(S107:S110=S108)*(T107:T110=T108)*(U107:U110=U108)*(V107:V110=V108)*(W107:W110&gt;W108)*(VLOOKUP(F108,F112:AJ116,MATCH(V106,F112:AJ112,0),0)&lt;AJ113:AJ116))</f>
        <v>0</v>
      </c>
      <c r="Y108" s="177">
        <f>SUMPRODUCT((O107:O110=O108)*(P107:P110=P108)*(Q107:Q110=Q108)*(R107:R110=R108)*(S107:S110=S108)*(T107:T110=T108)*(U107:U110=U108)*(V107:V110=V108)*(W107:W110&gt;W108)*(X107:X110=X108)*(AJ106:AJ109&gt;AJ107))</f>
        <v>0</v>
      </c>
      <c r="Z108" s="182">
        <f t="shared" si="503"/>
        <v>1</v>
      </c>
      <c r="AA108" s="181" t="str">
        <f>if(countif(O107:O110,O108)&gt;1," * ","   ")</f>
        <v>   </v>
      </c>
      <c r="AB108" s="177">
        <v>2.0</v>
      </c>
      <c r="AC108" s="183" t="str">
        <f t="array" ref="AC108">IF(AB108=AC106,"   -   ",INDEX(BQ106:BV117,MATCH(1,(BQ106:BQ117=INDEX(F107:Z110,MATCH(AB108,Z107:Z110,0),1))*(BS106:BS117=INDEX(F107:Z110,MATCH(AC106,Z107:Z110,0),1)),0),6))</f>
        <v>  1-3  </v>
      </c>
      <c r="AD108" s="183" t="str">
        <f t="array" ref="AD108">IF(AB108=AD106,"   -   ",INDEX(BQ106:BV117,MATCH(1,(BQ106:BQ117=INDEX(F107:Z110,MATCH(AB108,Z107:Z110,0),1))*(BS106:BS117=INDEX(F107:Z110,MATCH(AD106,Z107:Z110,0),1)),0),6))</f>
        <v>   -   </v>
      </c>
      <c r="AE108" s="183" t="str">
        <f t="array" ref="AE108">IF(AB108=AE106,"   -   ",INDEX(BQ106:BV117,MATCH(1,(BQ106:BQ117=INDEX(F107:Z110,MATCH(AB108,Z107:Z110,0),1))*(BS106:BS117=INDEX(F107:Z110,MATCH(AE106,Z107:Z110,0),1)),0),6))</f>
        <v>  1-5  </v>
      </c>
      <c r="AF108" s="183" t="str">
        <f t="array" ref="AF108">IF(AB108=AF106,"   -   ",INDEX(BQ106:BV117,MATCH(1,(BQ106:BQ117=INDEX(F107:Z110,MATCH(AB108,Z107:Z110,0),1))*(BS106:BS117=INDEX(F107:Z110,MATCH(AF106,Z107:Z110,0),1)),0),6))</f>
        <v>  3-2  </v>
      </c>
      <c r="AG108" s="181" t="str">
        <f t="shared" si="504"/>
        <v>EDM</v>
      </c>
      <c r="AJ108" s="155">
        <f t="array" ref="AJ108">IFERROR(IF($B108="","",INDEX(Entries!$J$2:$K156,MATCH(1,($B108=Entries!$J$2:$J156)*(Entries!$C$2:$C156=$A108),0),2)),"")</f>
        <v>88.287</v>
      </c>
      <c r="AK108" s="106">
        <f>AJ106</f>
        <v>91.379</v>
      </c>
      <c r="AL108" s="106">
        <f>AJ107</f>
        <v>68.53425</v>
      </c>
      <c r="AM108" s="106">
        <f t="shared" si="492"/>
        <v>0.1566666667</v>
      </c>
      <c r="AN108" s="156">
        <f t="shared" ref="AN108:AY108" si="505">IF($AM108="","",IF(RAND()&lt;$AM108,1,0))</f>
        <v>1</v>
      </c>
      <c r="AO108" s="156">
        <f t="shared" si="505"/>
        <v>0</v>
      </c>
      <c r="AP108" s="156">
        <f t="shared" si="505"/>
        <v>0</v>
      </c>
      <c r="AQ108" s="156">
        <f t="shared" si="505"/>
        <v>0</v>
      </c>
      <c r="AR108" s="156">
        <f t="shared" si="505"/>
        <v>0</v>
      </c>
      <c r="AS108" s="156">
        <f t="shared" si="505"/>
        <v>0</v>
      </c>
      <c r="AT108" s="156">
        <f t="shared" si="505"/>
        <v>0</v>
      </c>
      <c r="AU108" s="156">
        <f t="shared" si="505"/>
        <v>0</v>
      </c>
      <c r="AV108" s="156">
        <f t="shared" si="505"/>
        <v>0</v>
      </c>
      <c r="AW108" s="156">
        <f t="shared" si="505"/>
        <v>0</v>
      </c>
      <c r="AX108" s="156">
        <f t="shared" si="505"/>
        <v>0</v>
      </c>
      <c r="AY108" s="156">
        <f t="shared" si="505"/>
        <v>0</v>
      </c>
      <c r="AZ108" s="157">
        <f t="shared" si="494"/>
        <v>1</v>
      </c>
      <c r="BA108" s="106">
        <f>AJ108</f>
        <v>88.287</v>
      </c>
      <c r="BB108" s="106">
        <f>AJ109</f>
        <v>66.21525</v>
      </c>
      <c r="BC108" s="106">
        <f t="shared" si="495"/>
        <v>0.1566666667</v>
      </c>
      <c r="BD108" s="156">
        <f t="shared" ref="BD108:BO108" si="506">IF($BC108="","",IF(RAND()&lt;$BC108,1,0))</f>
        <v>0</v>
      </c>
      <c r="BE108" s="156">
        <f t="shared" si="506"/>
        <v>1</v>
      </c>
      <c r="BF108" s="156">
        <f t="shared" si="506"/>
        <v>0</v>
      </c>
      <c r="BG108" s="156">
        <f t="shared" si="506"/>
        <v>0</v>
      </c>
      <c r="BH108" s="156">
        <f t="shared" si="506"/>
        <v>0</v>
      </c>
      <c r="BI108" s="156">
        <f t="shared" si="506"/>
        <v>1</v>
      </c>
      <c r="BJ108" s="156">
        <f t="shared" si="506"/>
        <v>0</v>
      </c>
      <c r="BK108" s="156">
        <f t="shared" si="506"/>
        <v>1</v>
      </c>
      <c r="BL108" s="156">
        <f t="shared" si="506"/>
        <v>0</v>
      </c>
      <c r="BM108" s="156">
        <f t="shared" si="506"/>
        <v>0</v>
      </c>
      <c r="BN108" s="156">
        <f t="shared" si="506"/>
        <v>0</v>
      </c>
      <c r="BO108" s="156">
        <f t="shared" si="506"/>
        <v>0</v>
      </c>
      <c r="BP108" s="157">
        <f t="shared" si="497"/>
        <v>3</v>
      </c>
      <c r="BQ108" s="105" t="str">
        <f t="shared" ref="BQ108:BR108" si="507">BS107</f>
        <v>Fontvielle Impact</v>
      </c>
      <c r="BR108" s="156" t="str">
        <f t="shared" si="507"/>
        <v>VLD</v>
      </c>
      <c r="BS108" s="105" t="str">
        <f t="shared" ref="BS108:BT108" si="508">BQ106</f>
        <v>Edmonton United</v>
      </c>
      <c r="BT108" s="156" t="str">
        <f t="shared" si="508"/>
        <v>VLD</v>
      </c>
      <c r="BU108" s="156">
        <f t="shared" si="498"/>
        <v>2</v>
      </c>
      <c r="BV108" s="156" t="str">
        <f t="shared" si="499"/>
        <v>  1-3  </v>
      </c>
    </row>
    <row r="109" ht="9.0" customHeight="1">
      <c r="A109" s="172" t="s">
        <v>919</v>
      </c>
      <c r="B109" s="114" t="s">
        <v>1347</v>
      </c>
      <c r="C109" s="179" t="s">
        <v>1348</v>
      </c>
      <c r="D109" s="175" t="str">
        <f t="shared" si="491"/>
        <v>Sonoma Center Panthers    COM 0–1 Yuba United               COM</v>
      </c>
      <c r="E109" s="193" t="str">
        <f t="array" ref="E109">IFERROR(AB109&amp;"  "&amp;INDEX(F106:Z110,MATCH(AB109,Z106:Z110,0),1)&amp;REPT(" ",25-LEN(INDEX(F106:Z110,MATCH(AB109,Z106:Z110,0),1)))&amp;INDEX(F106:Z110,MATCH(AB109,Z106:Z110,0),2)&amp;"   6  "&amp;INDEX(F106:Z110,MATCH(AB109,Z106:Z110,0),3)&amp;"  "&amp;INDEX(F106:Z110,MATCH(AB109,Z106:Z110,0),4)&amp;"  "&amp;INDEX(F106:Z110,MATCH(AB109,Z106:Z110,0),5)&amp;REPT(" ",4-LEN(INDEX(F106:Z110,MATCH(AB109,Z106:Z110,0),6)))&amp;INDEX(F106:Z110,MATCH(AB109,Z106:Z110,0),6)&amp;REPT(" ",4-LEN(INDEX(F106:Z110,MATCH(AB109,Z106:Z110,0),7)))&amp;INDEX(F106:Z110,MATCH(AB109,Z106:Z110,0),7)&amp;REPT(" ",4-LEN(INDEX(F106:Z110,MATCH(AB109,Z106:Z110,0),8)))&amp;INDEX(F106:Z110,MATCH(AB109,Z106:Z110,0),8)&amp;IF(INDEX(F106:Z110,MATCH(AB109,Z106:Z110,0),9)&lt;10,"   ","  ")&amp;INDEX(F106:Z110,MATCH(AB109,Z106:Z110,0),9)&amp;INDEX(F106:AA110,MATCH(AB109,Z106:Z110,0),22)&amp;CONCATENATE(AC109:AF109),"")</f>
        <v>3  Sonoma Center Panthers   COM   6  1  2  3  12  11   1   5     2-2    1-2     -     0-1  </v>
      </c>
      <c r="F109" s="194" t="str">
        <f>IF(COUNTA(A106:C109)&lt;&gt;12,"",TRIM(LEFT(B108,FIND(" (",B108)-1)))</f>
        <v>Sonoma Center Panthers</v>
      </c>
      <c r="G109" s="180" t="str">
        <f t="shared" si="500"/>
        <v>COM</v>
      </c>
      <c r="H109" s="180">
        <f>COUNTIFS(BQ106:BQ117,F109,BU106:BU117,1)+COUNTIFS(BS106:BS117,F109,BU106:BU117,2)</f>
        <v>1</v>
      </c>
      <c r="I109" s="180">
        <f>COUNTIFS(BQ106:BQ117,F109,BU106:BU117,"X")+COUNTIFS(BS106:BS117,F109,BU106:BU117,"X")</f>
        <v>2</v>
      </c>
      <c r="J109" s="180">
        <f>COUNTIFS(BQ106:BQ117,F109,BU106:BU117,2)+COUNTIFS(BS106:BS117,F109,BU106:BU117,1)</f>
        <v>3</v>
      </c>
      <c r="K109" s="180">
        <f>SUMIFS(AZ106:AZ117,BQ106:BQ117,F109)+SUMIFS(BP106:BP117,BS106:BS117,F109)</f>
        <v>12</v>
      </c>
      <c r="L109" s="180">
        <f>SUMIFS(AZ106:AZ117,BS106:BS117,F109)+SUMIFS(BP106:BP117,BQ106:BQ117,F109)</f>
        <v>11</v>
      </c>
      <c r="M109" s="180">
        <f t="shared" si="501"/>
        <v>1</v>
      </c>
      <c r="N109" s="180">
        <f t="shared" si="502"/>
        <v>5</v>
      </c>
      <c r="O109" s="177">
        <f>RANK(N109,N107:N110)</f>
        <v>3</v>
      </c>
      <c r="P109" s="180">
        <f>SUMPRODUCT((O109=O107:O110)*(VLOOKUP(F109,F113:AI116,MATCH(P106,F112:AI112,0),0)&lt;AE113:AE116))</f>
        <v>0</v>
      </c>
      <c r="Q109" s="177">
        <f>SUMPRODUCT((O107:O110=O109)*(P107:P110=P109)*(VLOOKUP(F109,F112:AH116,MATCH(Q106,F112:AI112,0),0)&lt;AF113:AF116))</f>
        <v>0</v>
      </c>
      <c r="R109" s="177">
        <f>SUMPRODUCT((O107:O110=O109)*(P107:P110=P109)*(Q107:Q110=Q109)*(VLOOKUP(F109,F112:AH116,MATCH(R106,F112:AI112,0),0)&lt;AG113:AG116))</f>
        <v>0</v>
      </c>
      <c r="S109" s="181">
        <f>SUMPRODUCT((O107:O110=O109)*(P107:P110=P109)*(Q107:Q110=Q109)*(R107:R110=R109)*(VLOOKUP(F109,F112:AH116,MATCH(S106,F112:AI112,0),0)&lt;AH113:AH116))</f>
        <v>0</v>
      </c>
      <c r="T109" s="177">
        <f>SUMPRODUCT((O107:O110=O109)*(P107:P110=P109)*(Q107:Q110=Q109)*(R107:R110=R109)*(S107:S110=S109)*(M109&lt;M107:M110))</f>
        <v>0</v>
      </c>
      <c r="U109" s="177">
        <f>SUMPRODUCT((O107:O110=O109)*(P107:P110=P109)*(Q107:Q110=Q109)*(R107:R110=R109)*(S107:S110=S109)*(T107:T110=T109)*(K109&lt;K107:K110))</f>
        <v>0</v>
      </c>
      <c r="V109" s="177">
        <f>SUMPRODUCT((O107:O110=O109)*(P107:P110=P109)*(Q107:Q110=Q109)*(R107:R110=R109)*(S107:S110=S109)*(T107:T110=T109)*(U107:U110=U109)*(VLOOKUP(F109,F112:AI116,MATCH(V106,F112:AJ112,0),0)&lt;AI113:AI116))</f>
        <v>0</v>
      </c>
      <c r="W109" s="177">
        <f>SUMPRODUCT((O107:O110=O109)*(P107:P110=P109)*(Q107:Q110=Q109)*(R107:R110=R109)*(S107:S110=S109)*(T107:T110=T109)*(U107:U110=U109)*(V107:V110=V109)*(H107:H110&gt;H109))</f>
        <v>0</v>
      </c>
      <c r="X109" s="177">
        <f>SUMPRODUCT((O107:O110=O109)*(P107:P110=P109)*(Q107:Q110=Q109)*(R107:R110=R109)*(S107:S110=S109)*(T107:T110=T109)*(U107:U110=U109)*(V107:V110=V109)*(W107:W110&gt;W109)*(VLOOKUP(F109,F112:AJ116,MATCH(V106,F112:AJ112,0),0)&lt;AJ113:AJ116))</f>
        <v>0</v>
      </c>
      <c r="Y109" s="177">
        <f>SUMPRODUCT((O107:O110=O109)*(P107:P110=P109)*(Q107:Q110=Q109)*(R107:R110=R109)*(S107:S110=S109)*(T107:T110=T109)*(U107:U110=U109)*(V107:V110=V109)*(W107:W110&gt;W109)*(X107:X110=X109)*(AJ106:AJ109&gt;AJ108))</f>
        <v>0</v>
      </c>
      <c r="Z109" s="182">
        <f t="shared" si="503"/>
        <v>3</v>
      </c>
      <c r="AA109" s="181" t="str">
        <f>if(countif(O107:O110,O109)&gt;1," * ","   ")</f>
        <v>   </v>
      </c>
      <c r="AB109" s="177">
        <v>3.0</v>
      </c>
      <c r="AC109" s="183" t="str">
        <f t="array" ref="AC109">IF(AB109=AC106,"   -   ",INDEX(BQ106:BV117,MATCH(1,(BQ106:BQ117=INDEX(F107:Z110,MATCH(AB109,Z107:Z110,0),1))*(BS106:BS117=INDEX(F107:Z110,MATCH(AC106,Z107:Z110,0),1)),0),6))</f>
        <v>  2-2  </v>
      </c>
      <c r="AD109" s="183" t="str">
        <f t="array" ref="AD109">IF(AB109=AD106,"   -   ",INDEX(BQ106:BV117,MATCH(1,(BQ106:BQ117=INDEX(F107:Z110,MATCH(AB109,Z107:Z110,0),1))*(BS106:BS117=INDEX(F107:Z110,MATCH(AD106,Z107:Z110,0),1)),0),6))</f>
        <v>  1-2  </v>
      </c>
      <c r="AE109" s="183" t="str">
        <f t="array" ref="AE109">IF(AB109=AE106,"   -   ",INDEX(BQ106:BV117,MATCH(1,(BQ106:BQ117=INDEX(F107:Z110,MATCH(AB109,Z107:Z110,0),1))*(BS106:BS117=INDEX(F107:Z110,MATCH(AE106,Z107:Z110,0),1)),0),6))</f>
        <v>   -   </v>
      </c>
      <c r="AF109" s="183" t="str">
        <f t="array" ref="AF109">IF(AB109=AF106,"   -   ",INDEX(BQ106:BV117,MATCH(1,(BQ106:BQ117=INDEX(F107:Z110,MATCH(AB109,Z107:Z110,0),1))*(BS106:BS117=INDEX(F107:Z110,MATCH(AF106,Z107:Z110,0),1)),0),6))</f>
        <v>  0-1  </v>
      </c>
      <c r="AG109" s="181" t="str">
        <f t="shared" si="504"/>
        <v>SCP</v>
      </c>
      <c r="AJ109" s="155">
        <f t="array" ref="AJ109">IFERROR(IF($B109="","",INDEX(Entries!$J$2:$K156,MATCH(1,($B109=Entries!$J$2:$J156)*(Entries!$C$2:$C156=$A109),0),2)),"")</f>
        <v>66.21525</v>
      </c>
      <c r="AK109" s="106">
        <f>AL108</f>
        <v>68.53425</v>
      </c>
      <c r="AL109" s="106">
        <f>AK108</f>
        <v>91.379</v>
      </c>
      <c r="AM109" s="106">
        <f t="shared" si="492"/>
        <v>0.11</v>
      </c>
      <c r="AN109" s="156">
        <f t="shared" ref="AN109:AY109" si="509">IF($AM109="","",IF(RAND()&lt;$AM109,1,0))</f>
        <v>0</v>
      </c>
      <c r="AO109" s="156">
        <f t="shared" si="509"/>
        <v>0</v>
      </c>
      <c r="AP109" s="156">
        <f t="shared" si="509"/>
        <v>0</v>
      </c>
      <c r="AQ109" s="156">
        <f t="shared" si="509"/>
        <v>0</v>
      </c>
      <c r="AR109" s="156">
        <f t="shared" si="509"/>
        <v>0</v>
      </c>
      <c r="AS109" s="156">
        <f t="shared" si="509"/>
        <v>0</v>
      </c>
      <c r="AT109" s="156">
        <f t="shared" si="509"/>
        <v>0</v>
      </c>
      <c r="AU109" s="156">
        <f t="shared" si="509"/>
        <v>0</v>
      </c>
      <c r="AV109" s="156">
        <f t="shared" si="509"/>
        <v>0</v>
      </c>
      <c r="AW109" s="156">
        <f t="shared" si="509"/>
        <v>0</v>
      </c>
      <c r="AX109" s="156">
        <f t="shared" si="509"/>
        <v>0</v>
      </c>
      <c r="AY109" s="156">
        <f t="shared" si="509"/>
        <v>0</v>
      </c>
      <c r="AZ109" s="157">
        <f t="shared" si="494"/>
        <v>0</v>
      </c>
      <c r="BA109" s="106">
        <f>BB108</f>
        <v>66.21525</v>
      </c>
      <c r="BB109" s="106">
        <f>BA108</f>
        <v>88.287</v>
      </c>
      <c r="BC109" s="106">
        <f t="shared" si="495"/>
        <v>0.11</v>
      </c>
      <c r="BD109" s="156">
        <f t="shared" ref="BD109:BO109" si="510">IF($BC109="","",IF(RAND()&lt;$BC109,1,0))</f>
        <v>0</v>
      </c>
      <c r="BE109" s="156">
        <f t="shared" si="510"/>
        <v>0</v>
      </c>
      <c r="BF109" s="156">
        <f t="shared" si="510"/>
        <v>1</v>
      </c>
      <c r="BG109" s="156">
        <f t="shared" si="510"/>
        <v>0</v>
      </c>
      <c r="BH109" s="156">
        <f t="shared" si="510"/>
        <v>0</v>
      </c>
      <c r="BI109" s="156">
        <f t="shared" si="510"/>
        <v>0</v>
      </c>
      <c r="BJ109" s="156">
        <f t="shared" si="510"/>
        <v>0</v>
      </c>
      <c r="BK109" s="156">
        <f t="shared" si="510"/>
        <v>0</v>
      </c>
      <c r="BL109" s="156">
        <f t="shared" si="510"/>
        <v>0</v>
      </c>
      <c r="BM109" s="156">
        <f t="shared" si="510"/>
        <v>0</v>
      </c>
      <c r="BN109" s="156">
        <f t="shared" si="510"/>
        <v>0</v>
      </c>
      <c r="BO109" s="156">
        <f t="shared" si="510"/>
        <v>0</v>
      </c>
      <c r="BP109" s="157">
        <f t="shared" si="497"/>
        <v>1</v>
      </c>
      <c r="BQ109" s="105" t="str">
        <f t="shared" ref="BQ109:BR109" si="511">BS106</f>
        <v>Sonoma Center Panthers</v>
      </c>
      <c r="BR109" s="156" t="str">
        <f t="shared" si="511"/>
        <v>COM</v>
      </c>
      <c r="BS109" s="105" t="str">
        <f t="shared" ref="BS109:BT109" si="512">BQ107</f>
        <v>Yuba United</v>
      </c>
      <c r="BT109" s="156" t="str">
        <f t="shared" si="512"/>
        <v>COM</v>
      </c>
      <c r="BU109" s="156">
        <f t="shared" si="498"/>
        <v>2</v>
      </c>
      <c r="BV109" s="156" t="str">
        <f t="shared" si="499"/>
        <v>  0-1  </v>
      </c>
    </row>
    <row r="110" ht="9.0" customHeight="1">
      <c r="A110" s="105"/>
      <c r="B110" s="105"/>
      <c r="C110" s="105"/>
      <c r="D110" s="175" t="str">
        <f t="shared" si="491"/>
        <v>Sonoma Center Panthers    COM 1–2 Fontvielle Impact         VLD</v>
      </c>
      <c r="E110" s="193" t="str">
        <f t="array" ref="E110">IFERROR(AB110&amp;"  "&amp;INDEX(F106:Z110,MATCH(AB110,Z106:Z110,0),1)&amp;REPT(" ",25-LEN(INDEX(F106:Z110,MATCH(AB110,Z106:Z110,0),1)))&amp;INDEX(F106:Z110,MATCH(AB110,Z106:Z110,0),2)&amp;"   6  "&amp;INDEX(F106:Z110,MATCH(AB110,Z106:Z110,0),3)&amp;"  "&amp;INDEX(F106:Z110,MATCH(AB110,Z106:Z110,0),4)&amp;"  "&amp;INDEX(F106:Z110,MATCH(AB110,Z106:Z110,0),5)&amp;REPT(" ",4-LEN(INDEX(F106:Z110,MATCH(AB110,Z106:Z110,0),6)))&amp;INDEX(F106:Z110,MATCH(AB110,Z106:Z110,0),6)&amp;REPT(" ",4-LEN(INDEX(F106:Z110,MATCH(AB110,Z106:Z110,0),7)))&amp;INDEX(F106:Z110,MATCH(AB110,Z106:Z110,0),7)&amp;REPT(" ",4-LEN(INDEX(F106:Z110,MATCH(AB110,Z106:Z110,0),8)))&amp;INDEX(F106:Z110,MATCH(AB110,Z106:Z110,0),8)&amp;IF(INDEX(F106:Z110,MATCH(AB110,Z106:Z110,0),9)&lt;10,"   ","  ")&amp;INDEX(F106:Z110,MATCH(AB110,Z106:Z110,0),9)&amp;INDEX(F106:AA110,MATCH(AB110,Z106:Z110,0),22)&amp;CONCATENATE(AC110:AF110),"")</f>
        <v>4  Yuba United              COM   6  1  1  4   7  11  -4   4     0-1    1-2    3-3     -   </v>
      </c>
      <c r="F110" s="194" t="str">
        <f>IF(COUNTA(A106:C109)&lt;&gt;12,"",TRIM(LEFT(B109,FIND(" (",B109)-1)))</f>
        <v>Yuba United</v>
      </c>
      <c r="G110" s="180" t="str">
        <f t="shared" si="500"/>
        <v>COM</v>
      </c>
      <c r="H110" s="180">
        <f>COUNTIFS(BQ106:BQ117,F110,BU106:BU117,1)+COUNTIFS(BS106:BS117,F110,BU106:BU117,2)</f>
        <v>1</v>
      </c>
      <c r="I110" s="180">
        <f>COUNTIFS(BQ106:BQ117,F110,BU106:BU117,"X")+COUNTIFS(BS106:BS117,F110,BU106:BU117,"X")</f>
        <v>1</v>
      </c>
      <c r="J110" s="180">
        <f>COUNTIFS(BQ106:BQ117,F110,BU106:BU117,2)+COUNTIFS(BS106:BS117,F110,BU106:BU117,1)</f>
        <v>4</v>
      </c>
      <c r="K110" s="180">
        <f>SUMIFS(AZ106:AZ117,BQ106:BQ117,F110)+SUMIFS(BP106:BP117,BS106:BS117,F110)</f>
        <v>7</v>
      </c>
      <c r="L110" s="180">
        <f>SUMIFS(AZ106:AZ117,BS106:BS117,F110)+SUMIFS(BP106:BP117,BQ106:BQ117,F110)</f>
        <v>11</v>
      </c>
      <c r="M110" s="180">
        <f t="shared" si="501"/>
        <v>-4</v>
      </c>
      <c r="N110" s="180">
        <f t="shared" si="502"/>
        <v>4</v>
      </c>
      <c r="O110" s="177">
        <f>RANK(N110,N107:N110)</f>
        <v>4</v>
      </c>
      <c r="P110" s="180">
        <f>SUMPRODUCT((O110=O107:O110)*(VLOOKUP(F110,F113:AI116,MATCH(P106,F112:AI112,0),0)&lt;AE113:AE116))</f>
        <v>0</v>
      </c>
      <c r="Q110" s="177">
        <f>SUMPRODUCT((O107:O110=O110)*(P107:P110=P110)*(VLOOKUP(F110,F112:AH116,MATCH(Q106,F112:AI112,0),0)&lt;AF113:AF116))</f>
        <v>0</v>
      </c>
      <c r="R110" s="177">
        <f>SUMPRODUCT((O107:O110=O110)*(P107:P110=P110)*(Q107:Q110=Q110)*(VLOOKUP(F110,F112:AH116,MATCH(R106,F112:AI112,0),0)&lt;AG113:AG116))</f>
        <v>0</v>
      </c>
      <c r="S110" s="181">
        <f>SUMPRODUCT((O107:O110=O110)*(P107:P110=P110)*(Q107:Q110=Q110)*(R107:R110=R110)*(VLOOKUP(F110,F112:AH116,MATCH(S106,F112:AI112,0),0)&lt;AH113:AH116))</f>
        <v>0</v>
      </c>
      <c r="T110" s="177">
        <f>SUMPRODUCT((O107:O110=O110)*(P107:P110=P110)*(Q107:Q110=Q110)*(R107:R110=R110)*(S107:S110=S110)*(M110&lt;M107:M110))</f>
        <v>0</v>
      </c>
      <c r="U110" s="177">
        <f>SUMPRODUCT((O107:O110=O110)*(P107:P110=P110)*(Q107:Q110=Q110)*(R107:R110=R110)*(S107:S110=S110)*(T107:T110=T110)*(K110&lt;K107:K110))</f>
        <v>0</v>
      </c>
      <c r="V110" s="177">
        <f>SUMPRODUCT((O107:O110=O110)*(P107:P110=P110)*(Q107:Q110=Q110)*(R107:R110=R110)*(S107:S110=S110)*(T107:T110=T110)*(U107:U110=U110)*(VLOOKUP(F110,F112:AI116,MATCH(V106,F112:AJ112,0),0)&lt;AI113:AI116))</f>
        <v>0</v>
      </c>
      <c r="W110" s="177">
        <f>SUMPRODUCT((O107:O110=O110)*(P107:P110=P110)*(Q107:Q110=Q110)*(R107:R110=R110)*(S107:S110=S110)*(T107:T110=T110)*(U107:U110=U110)*(V107:V110=V110)*(H107:H110&gt;H110))</f>
        <v>0</v>
      </c>
      <c r="X110" s="177">
        <f>SUMPRODUCT((O107:O110=O110)*(P107:P110=P110)*(Q107:Q110=Q110)*(R107:R110=R110)*(S107:S110=S110)*(T107:T110=T110)*(U107:U110=U110)*(V107:V110=V110)*(W107:W110&gt;W110)*(VLOOKUP(F110,F112:AJ116,MATCH(V106,F112:AJ112,0),0)&lt;AJ113:AJ116))</f>
        <v>0</v>
      </c>
      <c r="Y110" s="177">
        <f>SUMPRODUCT((O107:O110=O110)*(P107:P110=P110)*(Q107:Q110=Q110)*(R107:R110=R110)*(S107:S110=S110)*(T107:T110=T110)*(U107:U110=U110)*(V107:V110=V110)*(W107:W110&gt;W110)*(X107:X110=X110)*(AJ106:AJ109&gt;AJ109))</f>
        <v>0</v>
      </c>
      <c r="Z110" s="182">
        <f t="shared" si="503"/>
        <v>4</v>
      </c>
      <c r="AA110" s="181" t="str">
        <f>if(countif(O107:O110,O110)&gt;1," * ","   ")</f>
        <v>   </v>
      </c>
      <c r="AB110" s="177">
        <v>4.0</v>
      </c>
      <c r="AC110" s="183" t="str">
        <f t="array" ref="AC110">IF(AB110=AC106,"   -   ",INDEX(BQ106:BV117,MATCH(1,(BQ106:BQ117=INDEX(F107:Z110,MATCH(AB110,Z107:Z110,0),1))*(BS106:BS117=INDEX(F107:Z110,MATCH(AC106,Z107:Z110,0),1)),0),6))</f>
        <v>  0-1  </v>
      </c>
      <c r="AD110" s="183" t="str">
        <f t="array" ref="AD110">IF(AB110=AD106,"   -   ",INDEX(BQ106:BV117,MATCH(1,(BQ106:BQ117=INDEX(F107:Z110,MATCH(AB110,Z107:Z110,0),1))*(BS106:BS117=INDEX(F107:Z110,MATCH(AD106,Z107:Z110,0),1)),0),6))</f>
        <v>  1-2  </v>
      </c>
      <c r="AE110" s="183" t="str">
        <f t="array" ref="AE110">IF(AB110=AE106,"   -   ",INDEX(BQ106:BV117,MATCH(1,(BQ106:BQ117=INDEX(F107:Z110,MATCH(AB110,Z107:Z110,0),1))*(BS106:BS117=INDEX(F107:Z110,MATCH(AE106,Z107:Z110,0),1)),0),6))</f>
        <v>  3-3  </v>
      </c>
      <c r="AF110" s="183" t="str">
        <f t="array" ref="AF110">IF(AB110=AF106,"   -   ",INDEX(BQ106:BV117,MATCH(1,(BQ106:BQ117=INDEX(F107:Z110,MATCH(AB110,Z107:Z110,0),1))*(BS106:BS117=INDEX(F107:Z110,MATCH(AF106,Z107:Z110,0),1)),0),6))</f>
        <v>   -   </v>
      </c>
      <c r="AG110" s="181" t="str">
        <f t="shared" si="504"/>
        <v>YUB</v>
      </c>
      <c r="AJ110" s="155"/>
      <c r="AK110" s="106">
        <f>AJ108</f>
        <v>88.287</v>
      </c>
      <c r="AL110" s="106">
        <f>AJ106</f>
        <v>91.379</v>
      </c>
      <c r="AM110" s="106">
        <f t="shared" si="492"/>
        <v>0.1301752044</v>
      </c>
      <c r="AN110" s="156">
        <f t="shared" ref="AN110:AY110" si="513">IF($AM110="","",IF(RAND()&lt;$AM110,1,0))</f>
        <v>0</v>
      </c>
      <c r="AO110" s="156">
        <f t="shared" si="513"/>
        <v>0</v>
      </c>
      <c r="AP110" s="156">
        <f t="shared" si="513"/>
        <v>1</v>
      </c>
      <c r="AQ110" s="156">
        <f t="shared" si="513"/>
        <v>0</v>
      </c>
      <c r="AR110" s="156">
        <f t="shared" si="513"/>
        <v>0</v>
      </c>
      <c r="AS110" s="156">
        <f t="shared" si="513"/>
        <v>0</v>
      </c>
      <c r="AT110" s="156">
        <f t="shared" si="513"/>
        <v>0</v>
      </c>
      <c r="AU110" s="156">
        <f t="shared" si="513"/>
        <v>0</v>
      </c>
      <c r="AV110" s="156">
        <f t="shared" si="513"/>
        <v>0</v>
      </c>
      <c r="AW110" s="156">
        <f t="shared" si="513"/>
        <v>0</v>
      </c>
      <c r="AX110" s="156">
        <f t="shared" si="513"/>
        <v>0</v>
      </c>
      <c r="AY110" s="156">
        <f t="shared" si="513"/>
        <v>0</v>
      </c>
      <c r="AZ110" s="157">
        <f t="shared" si="494"/>
        <v>1</v>
      </c>
      <c r="BA110" s="106">
        <f>AJ107</f>
        <v>68.53425</v>
      </c>
      <c r="BB110" s="106">
        <f>AJ109</f>
        <v>66.21525</v>
      </c>
      <c r="BC110" s="106">
        <f t="shared" si="495"/>
        <v>0.1364914623</v>
      </c>
      <c r="BD110" s="156">
        <f t="shared" ref="BD110:BO110" si="514">IF($BC110="","",IF(RAND()&lt;$BC110,1,0))</f>
        <v>0</v>
      </c>
      <c r="BE110" s="156">
        <f t="shared" si="514"/>
        <v>0</v>
      </c>
      <c r="BF110" s="156">
        <f t="shared" si="514"/>
        <v>0</v>
      </c>
      <c r="BG110" s="156">
        <f t="shared" si="514"/>
        <v>1</v>
      </c>
      <c r="BH110" s="156">
        <f t="shared" si="514"/>
        <v>0</v>
      </c>
      <c r="BI110" s="156">
        <f t="shared" si="514"/>
        <v>0</v>
      </c>
      <c r="BJ110" s="156">
        <f t="shared" si="514"/>
        <v>0</v>
      </c>
      <c r="BK110" s="156">
        <f t="shared" si="514"/>
        <v>0</v>
      </c>
      <c r="BL110" s="156">
        <f t="shared" si="514"/>
        <v>0</v>
      </c>
      <c r="BM110" s="156">
        <f t="shared" si="514"/>
        <v>1</v>
      </c>
      <c r="BN110" s="156">
        <f t="shared" si="514"/>
        <v>0</v>
      </c>
      <c r="BO110" s="156">
        <f t="shared" si="514"/>
        <v>0</v>
      </c>
      <c r="BP110" s="157">
        <f t="shared" si="497"/>
        <v>2</v>
      </c>
      <c r="BQ110" s="105" t="str">
        <f t="shared" ref="BQ110:BR110" si="515">BS106</f>
        <v>Sonoma Center Panthers</v>
      </c>
      <c r="BR110" s="156" t="str">
        <f t="shared" si="515"/>
        <v>COM</v>
      </c>
      <c r="BS110" s="105" t="str">
        <f t="shared" ref="BS110:BT110" si="516">BS107</f>
        <v>Fontvielle Impact</v>
      </c>
      <c r="BT110" s="156" t="str">
        <f t="shared" si="516"/>
        <v>VLD</v>
      </c>
      <c r="BU110" s="156">
        <f t="shared" si="498"/>
        <v>2</v>
      </c>
      <c r="BV110" s="156" t="str">
        <f t="shared" si="499"/>
        <v>  1-2  </v>
      </c>
    </row>
    <row r="111" ht="9.0" customHeight="1">
      <c r="A111" s="105"/>
      <c r="B111" s="105"/>
      <c r="C111" s="105"/>
      <c r="D111" s="175" t="str">
        <f t="shared" si="491"/>
        <v>Edmonton United           VLD 2–1 Yuba United               COM</v>
      </c>
      <c r="E111" s="184" t="str">
        <f>IFERROR(__xludf.DUMMYFUNCTION("IFERROR(IF(COUNTUNIQUE(O107:O110)=4,"""",""Tie broken by ""&amp;VLOOKUP(INDEX(P106:Y117,1,MATCH(1,P117:Y117,0)),Index!$E$2:$F$13,2,0)),"""")"),"")</f>
        <v/>
      </c>
      <c r="F111" s="185" t="s">
        <v>1349</v>
      </c>
      <c r="G111" s="185" t="s">
        <v>1350</v>
      </c>
      <c r="H111" s="186"/>
      <c r="I111" s="186"/>
      <c r="J111" s="186"/>
      <c r="K111" s="185" t="s">
        <v>1340</v>
      </c>
      <c r="L111" s="185"/>
      <c r="M111" s="186"/>
      <c r="N111" s="186"/>
      <c r="O111" s="185" t="s">
        <v>81</v>
      </c>
      <c r="P111" s="185"/>
      <c r="Q111" s="186"/>
      <c r="R111" s="186"/>
      <c r="S111" s="185" t="s">
        <v>84</v>
      </c>
      <c r="T111" s="186"/>
      <c r="U111" s="186"/>
      <c r="V111" s="186"/>
      <c r="W111" s="185" t="s">
        <v>87</v>
      </c>
      <c r="X111" s="186"/>
      <c r="Y111" s="186"/>
      <c r="Z111" s="186"/>
      <c r="AA111" s="185" t="s">
        <v>1351</v>
      </c>
      <c r="AB111" s="185"/>
      <c r="AC111" s="185"/>
      <c r="AD111" s="185"/>
      <c r="AE111" s="185" t="s">
        <v>1352</v>
      </c>
      <c r="AF111" s="186"/>
      <c r="AG111" s="186"/>
      <c r="AH111" s="186"/>
      <c r="AI111" s="186"/>
      <c r="AJ111" s="186"/>
      <c r="AK111" s="106">
        <f>AL110</f>
        <v>91.379</v>
      </c>
      <c r="AL111" s="106">
        <f>AK110</f>
        <v>88.287</v>
      </c>
      <c r="AM111" s="106">
        <f t="shared" si="492"/>
        <v>0.1364914623</v>
      </c>
      <c r="AN111" s="156">
        <f t="shared" ref="AN111:AY111" si="517">IF($AM111="","",IF(RAND()&lt;$AM111,1,0))</f>
        <v>0</v>
      </c>
      <c r="AO111" s="156">
        <f t="shared" si="517"/>
        <v>0</v>
      </c>
      <c r="AP111" s="156">
        <f t="shared" si="517"/>
        <v>0</v>
      </c>
      <c r="AQ111" s="156">
        <f t="shared" si="517"/>
        <v>1</v>
      </c>
      <c r="AR111" s="156">
        <f t="shared" si="517"/>
        <v>0</v>
      </c>
      <c r="AS111" s="156">
        <f t="shared" si="517"/>
        <v>0</v>
      </c>
      <c r="AT111" s="156">
        <f t="shared" si="517"/>
        <v>0</v>
      </c>
      <c r="AU111" s="156">
        <f t="shared" si="517"/>
        <v>0</v>
      </c>
      <c r="AV111" s="156">
        <f t="shared" si="517"/>
        <v>0</v>
      </c>
      <c r="AW111" s="156">
        <f t="shared" si="517"/>
        <v>0</v>
      </c>
      <c r="AX111" s="156">
        <f t="shared" si="517"/>
        <v>0</v>
      </c>
      <c r="AY111" s="156">
        <f t="shared" si="517"/>
        <v>1</v>
      </c>
      <c r="AZ111" s="157">
        <f t="shared" si="494"/>
        <v>2</v>
      </c>
      <c r="BA111" s="106">
        <f>BB110</f>
        <v>66.21525</v>
      </c>
      <c r="BB111" s="106">
        <f>BA110</f>
        <v>68.53425</v>
      </c>
      <c r="BC111" s="106">
        <f t="shared" si="495"/>
        <v>0.1301752044</v>
      </c>
      <c r="BD111" s="156">
        <f t="shared" ref="BD111:BO111" si="518">IF($BC111="","",IF(RAND()&lt;$BC111,1,0))</f>
        <v>0</v>
      </c>
      <c r="BE111" s="156">
        <f t="shared" si="518"/>
        <v>0</v>
      </c>
      <c r="BF111" s="156">
        <f t="shared" si="518"/>
        <v>0</v>
      </c>
      <c r="BG111" s="156">
        <f t="shared" si="518"/>
        <v>0</v>
      </c>
      <c r="BH111" s="156">
        <f t="shared" si="518"/>
        <v>0</v>
      </c>
      <c r="BI111" s="156">
        <f t="shared" si="518"/>
        <v>0</v>
      </c>
      <c r="BJ111" s="156">
        <f t="shared" si="518"/>
        <v>0</v>
      </c>
      <c r="BK111" s="156">
        <f t="shared" si="518"/>
        <v>0</v>
      </c>
      <c r="BL111" s="156">
        <f t="shared" si="518"/>
        <v>0</v>
      </c>
      <c r="BM111" s="156">
        <f t="shared" si="518"/>
        <v>0</v>
      </c>
      <c r="BN111" s="156">
        <f t="shared" si="518"/>
        <v>0</v>
      </c>
      <c r="BO111" s="156">
        <f t="shared" si="518"/>
        <v>0</v>
      </c>
      <c r="BP111" s="157">
        <f t="shared" si="497"/>
        <v>0</v>
      </c>
      <c r="BQ111" s="105" t="str">
        <f t="shared" ref="BQ111:BR111" si="519">BQ106</f>
        <v>Edmonton United</v>
      </c>
      <c r="BR111" s="156" t="str">
        <f t="shared" si="519"/>
        <v>VLD</v>
      </c>
      <c r="BS111" s="105" t="str">
        <f t="shared" ref="BS111:BT111" si="520">BQ107</f>
        <v>Yuba United</v>
      </c>
      <c r="BT111" s="156" t="str">
        <f t="shared" si="520"/>
        <v>COM</v>
      </c>
      <c r="BU111" s="156">
        <f t="shared" si="498"/>
        <v>1</v>
      </c>
      <c r="BV111" s="156" t="str">
        <f t="shared" si="499"/>
        <v>  2-0  </v>
      </c>
    </row>
    <row r="112" ht="9.0" customHeight="1">
      <c r="A112" s="105"/>
      <c r="B112" s="105"/>
      <c r="C112" s="105"/>
      <c r="D112" s="175" t="str">
        <f t="shared" si="491"/>
        <v>Fontvielle Impact         VLD 1–0 Sonoma Center Panthers    COM</v>
      </c>
      <c r="E112" s="187"/>
      <c r="G112" s="188" t="str">
        <f t="array" ref="G112:J112">TRANSPOSE(F113:F116)</f>
        <v>Fontvielle Impact</v>
      </c>
      <c r="H112" s="188" t="s">
        <v>286</v>
      </c>
      <c r="I112" s="188" t="s">
        <v>130</v>
      </c>
      <c r="J112" s="188" t="s">
        <v>137</v>
      </c>
      <c r="K112" s="180" t="str">
        <f t="array" ref="K112:N112">TRANSPOSE(F113:F116)</f>
        <v>Fontvielle Impact</v>
      </c>
      <c r="L112" s="180" t="s">
        <v>286</v>
      </c>
      <c r="M112" s="180" t="s">
        <v>130</v>
      </c>
      <c r="N112" s="180" t="s">
        <v>137</v>
      </c>
      <c r="O112" s="180" t="str">
        <f t="array" ref="O112:R112">TRANSPOSE(F113:F116)</f>
        <v>Fontvielle Impact</v>
      </c>
      <c r="P112" s="180" t="s">
        <v>286</v>
      </c>
      <c r="Q112" s="180" t="s">
        <v>130</v>
      </c>
      <c r="R112" s="180" t="s">
        <v>137</v>
      </c>
      <c r="S112" s="188" t="str">
        <f t="array" ref="S112:V112">TRANSPOSE(F113:F116)</f>
        <v>Fontvielle Impact</v>
      </c>
      <c r="T112" s="188" t="s">
        <v>286</v>
      </c>
      <c r="U112" s="188" t="s">
        <v>130</v>
      </c>
      <c r="V112" s="188" t="s">
        <v>137</v>
      </c>
      <c r="W112" s="188" t="str">
        <f t="array" ref="W112:Z112">TRANSPOSE(F113:F116)</f>
        <v>Fontvielle Impact</v>
      </c>
      <c r="X112" s="188" t="s">
        <v>286</v>
      </c>
      <c r="Y112" s="188" t="s">
        <v>130</v>
      </c>
      <c r="Z112" s="188" t="s">
        <v>137</v>
      </c>
      <c r="AA112" s="83" t="str">
        <f t="array" ref="AA112:AD112">TRANSPOSE(F113:F116)</f>
        <v>Fontvielle Impact</v>
      </c>
      <c r="AB112" s="83" t="s">
        <v>286</v>
      </c>
      <c r="AC112" s="83" t="s">
        <v>130</v>
      </c>
      <c r="AD112" s="83" t="s">
        <v>137</v>
      </c>
      <c r="AE112" s="83" t="s">
        <v>69</v>
      </c>
      <c r="AF112" s="83" t="s">
        <v>72</v>
      </c>
      <c r="AG112" s="83" t="s">
        <v>75</v>
      </c>
      <c r="AH112" s="83" t="s">
        <v>78</v>
      </c>
      <c r="AI112" s="83" t="s">
        <v>87</v>
      </c>
      <c r="AJ112" s="83" t="s">
        <v>1353</v>
      </c>
      <c r="AK112" s="106">
        <f>AJ106</f>
        <v>91.379</v>
      </c>
      <c r="AL112" s="106">
        <f>AJ108</f>
        <v>88.287</v>
      </c>
      <c r="AM112" s="106">
        <f t="shared" si="492"/>
        <v>0.1364914623</v>
      </c>
      <c r="AN112" s="156">
        <f t="shared" ref="AN112:AY112" si="521">IF($AM112="","",IF(RAND()&lt;$AM112,1,0))</f>
        <v>0</v>
      </c>
      <c r="AO112" s="156">
        <f t="shared" si="521"/>
        <v>0</v>
      </c>
      <c r="AP112" s="156">
        <f t="shared" si="521"/>
        <v>0</v>
      </c>
      <c r="AQ112" s="156">
        <f t="shared" si="521"/>
        <v>0</v>
      </c>
      <c r="AR112" s="156">
        <f t="shared" si="521"/>
        <v>0</v>
      </c>
      <c r="AS112" s="156">
        <f t="shared" si="521"/>
        <v>0</v>
      </c>
      <c r="AT112" s="156">
        <f t="shared" si="521"/>
        <v>0</v>
      </c>
      <c r="AU112" s="156">
        <f t="shared" si="521"/>
        <v>0</v>
      </c>
      <c r="AV112" s="156">
        <f t="shared" si="521"/>
        <v>0</v>
      </c>
      <c r="AW112" s="156">
        <f t="shared" si="521"/>
        <v>0</v>
      </c>
      <c r="AX112" s="156">
        <f t="shared" si="521"/>
        <v>1</v>
      </c>
      <c r="AY112" s="156">
        <f t="shared" si="521"/>
        <v>0</v>
      </c>
      <c r="AZ112" s="157">
        <f t="shared" si="494"/>
        <v>1</v>
      </c>
      <c r="BA112" s="106">
        <f>AJ109</f>
        <v>66.21525</v>
      </c>
      <c r="BB112" s="106">
        <f>AJ107</f>
        <v>68.53425</v>
      </c>
      <c r="BC112" s="106">
        <f t="shared" si="495"/>
        <v>0.1301752044</v>
      </c>
      <c r="BD112" s="156">
        <f t="shared" ref="BD112:BO112" si="522">IF($BC112="","",IF(RAND()&lt;$BC112,1,0))</f>
        <v>0</v>
      </c>
      <c r="BE112" s="156">
        <f t="shared" si="522"/>
        <v>0</v>
      </c>
      <c r="BF112" s="156">
        <f t="shared" si="522"/>
        <v>1</v>
      </c>
      <c r="BG112" s="156">
        <f t="shared" si="522"/>
        <v>1</v>
      </c>
      <c r="BH112" s="156">
        <f t="shared" si="522"/>
        <v>0</v>
      </c>
      <c r="BI112" s="156">
        <f t="shared" si="522"/>
        <v>1</v>
      </c>
      <c r="BJ112" s="156">
        <f t="shared" si="522"/>
        <v>0</v>
      </c>
      <c r="BK112" s="156">
        <f t="shared" si="522"/>
        <v>0</v>
      </c>
      <c r="BL112" s="156">
        <f t="shared" si="522"/>
        <v>1</v>
      </c>
      <c r="BM112" s="156">
        <f t="shared" si="522"/>
        <v>0</v>
      </c>
      <c r="BN112" s="156">
        <f t="shared" si="522"/>
        <v>0</v>
      </c>
      <c r="BO112" s="156">
        <f t="shared" si="522"/>
        <v>1</v>
      </c>
      <c r="BP112" s="157">
        <f t="shared" si="497"/>
        <v>5</v>
      </c>
      <c r="BQ112" s="105" t="str">
        <f t="shared" ref="BQ112:BR112" si="523">BS107</f>
        <v>Fontvielle Impact</v>
      </c>
      <c r="BR112" s="156" t="str">
        <f t="shared" si="523"/>
        <v>VLD</v>
      </c>
      <c r="BS112" s="105" t="str">
        <f t="shared" ref="BS112:BT112" si="524">BS106</f>
        <v>Sonoma Center Panthers</v>
      </c>
      <c r="BT112" s="156" t="str">
        <f t="shared" si="524"/>
        <v>COM</v>
      </c>
      <c r="BU112" s="156">
        <f t="shared" si="498"/>
        <v>2</v>
      </c>
      <c r="BV112" s="156" t="str">
        <f t="shared" si="499"/>
        <v>  1-5  </v>
      </c>
    </row>
    <row r="113" ht="9.0" customHeight="1">
      <c r="A113" s="105"/>
      <c r="B113" s="105"/>
      <c r="C113" s="105"/>
      <c r="D113" s="175" t="str">
        <f t="shared" si="491"/>
        <v>Yuba United               COM 0–2 Edmonton United           VLD</v>
      </c>
      <c r="E113" s="176"/>
      <c r="F113" s="155" t="str">
        <f t="shared" ref="F113:F116" si="529">F107</f>
        <v>Fontvielle Impact</v>
      </c>
      <c r="G113" s="181">
        <f>IF(F113=G112,0,IF(VLOOKUP(F113,F107:N110,9,0)=VLOOKUP(G112,F107:N110,9,0),1,0))</f>
        <v>0</v>
      </c>
      <c r="H113" s="181">
        <f>IF(F113=H112,0,IF(VLOOKUP(F113,F107:N110,9,0)=VLOOKUP(H112,F107:N110,9,0),1,0))</f>
        <v>0</v>
      </c>
      <c r="I113" s="181">
        <f>IF(F113=I112,0,IF(VLOOKUP(F113,F107:N110,9,0)=VLOOKUP(I112,F107:N110,9,0),1,0))</f>
        <v>0</v>
      </c>
      <c r="J113" s="181">
        <f>IF(F113=J112,0,IF(VLOOKUP(F113,F107:N110,9,0)=VLOOKUP(J112,F107:N110,9,0),1,0))</f>
        <v>0</v>
      </c>
      <c r="K113" s="177">
        <f t="array" ref="K113">IF(F113=K112,"",IF(INDEX(BQ106:BU117,MATCH(1,(F113=BQ106:BQ117)*(BS106:BS117=K112),0),5)=1,3,IF(INDEX(BQ106:BU117,MATCH(1,(F113=BQ106:BQ117)*(BS106:BS117=K112),0),5)="X",1,0)))*G113</f>
        <v>0</v>
      </c>
      <c r="L113" s="177">
        <f t="array" ref="L113">IF(F113=L112,"",IF(INDEX(BQ106:BU117,MATCH(1,(F113=BQ106:BQ117)*(BS106:BS117=L112),0),5)=1,3,IF(INDEX(BQ106:BU117,MATCH(1,(F113=BQ106:BQ117)*(BS106:BS117=L112),0),5)="X",1,0)))*H113</f>
        <v>0</v>
      </c>
      <c r="M113" s="177">
        <f t="array" ref="M113">IF(F113=M112,"",IF(INDEX(BQ106:BU117,MATCH(1,(F113=BQ106:BQ117)*(BS106:BS117=M112),0),5)=1,3,IF(INDEX(BQ106:BU117,MATCH(1,(F113=BQ106:BQ117)*(BS106:BS117=M112),0),5)="X",1,0)))*I113</f>
        <v>0</v>
      </c>
      <c r="N113" s="177">
        <f t="array" ref="N113">IF(F113=N112,"",IF(INDEX(BQ106:BU117,MATCH(1,(F113=BQ106:BQ117)*(BS106:BS117=N112),0),5)=1,3,IF(INDEX(BQ106:BU117,MATCH(1,(F113=BQ106:BQ117)*(BS106:BS117=N112),0),5)="X",1,0)))*J113</f>
        <v>0</v>
      </c>
      <c r="O113" s="181">
        <f t="array" ref="O113">IF(F113=O112,"",INDEX(AZ106:BS117,MATCH(1,(BQ106:BQ117=F113)*(O112=BS106:BS117),0),1)-INDEX(AZ106:BS117,MATCH(1,(BQ106:BQ117=F113)*(O112=BS106:BS117),0),17))*G113</f>
        <v>0</v>
      </c>
      <c r="P113" s="181">
        <f t="array" ref="P113">IF(F113=P112,"",INDEX(AZ106:BS117,MATCH(1,(BQ106:BQ117=F113)*(P112=BS106:BS117),0),1)-INDEX(AZ106:BS117,MATCH(1,(BQ106:BQ117=F113)*(P112=BS106:BS117),0),17))*H113</f>
        <v>0</v>
      </c>
      <c r="Q113" s="181">
        <f t="array" ref="Q113">IF(F113=Q112,"",INDEX(AZ106:BS117,MATCH(1,(BQ106:BQ117=F113)*(Q112=BS106:BS117),0),1)-INDEX(AZ106:BS117,MATCH(1,(BQ106:BQ117=F113)*(Q112=BS106:BS117),0),17))*I113</f>
        <v>0</v>
      </c>
      <c r="R113" s="181">
        <f t="array" ref="R113">IF(F113=R112,"",INDEX(AZ106:BS117,MATCH(1,(BQ106:BQ117=F113)*(R112=BS106:BS117),0),1)-INDEX(AZ106:BS117,MATCH(1,(BQ106:BQ117=F113)*(R112=BS106:BS117),0),17))*J113</f>
        <v>0</v>
      </c>
      <c r="S113" s="181">
        <f t="array" ref="S113">IF(F113=S112,0,INDEX(AZ106:BU117,MATCH(1,(BQ106:BQ117=F113)*(BS106:BS117=S112),0),1)+INDEX(AZ106:BU117,MATCH(1,(BS106:BS117=F113)*(BQ106:BQ117=S112),0),17))*G113</f>
        <v>0</v>
      </c>
      <c r="T113" s="181">
        <f t="array" ref="T113">IF(F113=T112,0,INDEX(AZ106:BU117,MATCH(1,(BQ106:BQ117=F113)*(BS106:BS117=T112),0),1)+INDEX(AZ106:BU117,MATCH(1,(BS106:BS117=F113)*(BQ106:BQ117=T112),0),17))*H113</f>
        <v>0</v>
      </c>
      <c r="U113" s="181">
        <f t="array" ref="U113">IF(F113=U112,0,INDEX(AZ106:BU117,MATCH(1,(BQ106:BQ117=F113)*(BS106:BS117=U112),0),1)+INDEX(AZ106:BU117,MATCH(1,(BS106:BS117=F113)*(BQ106:BQ117=U112),0),17))*I113</f>
        <v>0</v>
      </c>
      <c r="V113" s="181">
        <f t="array" ref="V113">IF(F113=V112,0,INDEX(AZ106:BU117,MATCH(1,(BQ106:BQ117=F113)*(BS106:BS117=V112),0),1)+INDEX(AZ106:BU117,MATCH(1,(BS106:BS117=F113)*(BQ106:BQ117=V112),0),17))*J113</f>
        <v>0</v>
      </c>
      <c r="W113" s="181">
        <f t="array" ref="W113">IF(F113=W112,0,INDEX(AZ106:BU117,MATCH(1,(BS106:BS117=F113)*(BQ106:BQ117=S112),0),17))*G113</f>
        <v>0</v>
      </c>
      <c r="X113" s="181">
        <f t="array" ref="X113">IF(F113=X112,0,INDEX(AZ106:BU117,MATCH(1,(BS106:BS117=F113)*(BQ106:BQ117=T112),0),17))*H113</f>
        <v>0</v>
      </c>
      <c r="Y113" s="181">
        <f t="array" ref="Y113">IF(F113=Y112,0,INDEX(AZ106:BU117,MATCH(1,(BS106:BS117=F113)*(BQ106:BQ117=U112),0),17))*I113</f>
        <v>0</v>
      </c>
      <c r="Z113" s="181">
        <f t="array" ref="Z113">IF(F113=Z112,0,INDEX(AZ106:BU117,MATCH(1,(BS106:BS117=F113)*(BQ106:BQ117=V112),0),17))*J113</f>
        <v>0</v>
      </c>
      <c r="AA113" s="155">
        <f>IF(F113=AA112,"",COUNTIFS(BS106:BS117,F113,BU106:BU117,2))*G113</f>
        <v>0</v>
      </c>
      <c r="AB113" s="155">
        <f>IF(F113=AB112,"",COUNTIFS(BS106:BS117,G113,BU106:BU117,2))*H113</f>
        <v>0</v>
      </c>
      <c r="AC113" s="155">
        <f>IF(F113=AC112,"",COUNTIFS(BS106:BS117,H113,BU106:BU117,2))*I113</f>
        <v>0</v>
      </c>
      <c r="AD113" s="155">
        <f>IF(F113=AD112,"",COUNTIFS(BS106:BS117,I113,BU106:BU117,2))*J113</f>
        <v>0</v>
      </c>
      <c r="AE113" s="155">
        <f t="shared" ref="AE113:AE116" si="530">SUM(K113:N113)</f>
        <v>0</v>
      </c>
      <c r="AF113" s="155">
        <f>sum(O113:R113)-sum(O113:O116)</f>
        <v>0</v>
      </c>
      <c r="AG113" s="155">
        <f t="shared" ref="AG113:AG116" si="531">sum(S113:V113)</f>
        <v>0</v>
      </c>
      <c r="AH113" s="155">
        <f t="shared" ref="AH113:AH116" si="532">SUM(W113:Z113)</f>
        <v>0</v>
      </c>
      <c r="AI113" s="189">
        <f>SUMIFS(BP106:BP117,BS106:BS117,F113)</f>
        <v>5</v>
      </c>
      <c r="AJ113" s="189">
        <f t="shared" ref="AJ113:AJ116" si="533">sum(AA113:AD113)</f>
        <v>0</v>
      </c>
      <c r="AK113" s="106">
        <f>AL112</f>
        <v>88.287</v>
      </c>
      <c r="AL113" s="106">
        <f>AK112</f>
        <v>91.379</v>
      </c>
      <c r="AM113" s="106">
        <f t="shared" si="492"/>
        <v>0.1301752044</v>
      </c>
      <c r="AN113" s="156">
        <f t="shared" ref="AN113:AY113" si="525">IF($AM113="","",IF(RAND()&lt;$AM113,1,0))</f>
        <v>0</v>
      </c>
      <c r="AO113" s="156">
        <f t="shared" si="525"/>
        <v>0</v>
      </c>
      <c r="AP113" s="156">
        <f t="shared" si="525"/>
        <v>0</v>
      </c>
      <c r="AQ113" s="156">
        <f t="shared" si="525"/>
        <v>0</v>
      </c>
      <c r="AR113" s="156">
        <f t="shared" si="525"/>
        <v>0</v>
      </c>
      <c r="AS113" s="156">
        <f t="shared" si="525"/>
        <v>0</v>
      </c>
      <c r="AT113" s="156">
        <f t="shared" si="525"/>
        <v>0</v>
      </c>
      <c r="AU113" s="156">
        <f t="shared" si="525"/>
        <v>0</v>
      </c>
      <c r="AV113" s="156">
        <f t="shared" si="525"/>
        <v>0</v>
      </c>
      <c r="AW113" s="156">
        <f t="shared" si="525"/>
        <v>0</v>
      </c>
      <c r="AX113" s="156">
        <f t="shared" si="525"/>
        <v>0</v>
      </c>
      <c r="AY113" s="156">
        <f t="shared" si="525"/>
        <v>0</v>
      </c>
      <c r="AZ113" s="157">
        <f t="shared" si="494"/>
        <v>0</v>
      </c>
      <c r="BA113" s="106">
        <f>BB112</f>
        <v>68.53425</v>
      </c>
      <c r="BB113" s="106">
        <f>BA112</f>
        <v>66.21525</v>
      </c>
      <c r="BC113" s="106">
        <f t="shared" si="495"/>
        <v>0.1364914623</v>
      </c>
      <c r="BD113" s="156">
        <f t="shared" ref="BD113:BO113" si="526">IF($BC113="","",IF(RAND()&lt;$BC113,1,0))</f>
        <v>0</v>
      </c>
      <c r="BE113" s="156">
        <f t="shared" si="526"/>
        <v>0</v>
      </c>
      <c r="BF113" s="156">
        <f t="shared" si="526"/>
        <v>0</v>
      </c>
      <c r="BG113" s="156">
        <f t="shared" si="526"/>
        <v>0</v>
      </c>
      <c r="BH113" s="156">
        <f t="shared" si="526"/>
        <v>0</v>
      </c>
      <c r="BI113" s="156">
        <f t="shared" si="526"/>
        <v>0</v>
      </c>
      <c r="BJ113" s="156">
        <f t="shared" si="526"/>
        <v>0</v>
      </c>
      <c r="BK113" s="156">
        <f t="shared" si="526"/>
        <v>0</v>
      </c>
      <c r="BL113" s="156">
        <f t="shared" si="526"/>
        <v>0</v>
      </c>
      <c r="BM113" s="156">
        <f t="shared" si="526"/>
        <v>1</v>
      </c>
      <c r="BN113" s="156">
        <f t="shared" si="526"/>
        <v>0</v>
      </c>
      <c r="BO113" s="156">
        <f t="shared" si="526"/>
        <v>0</v>
      </c>
      <c r="BP113" s="157">
        <f t="shared" si="497"/>
        <v>1</v>
      </c>
      <c r="BQ113" s="105" t="str">
        <f t="shared" ref="BQ113:BR113" si="527">BQ107</f>
        <v>Yuba United</v>
      </c>
      <c r="BR113" s="156" t="str">
        <f t="shared" si="527"/>
        <v>COM</v>
      </c>
      <c r="BS113" s="105" t="str">
        <f t="shared" ref="BS113:BT113" si="528">BQ106</f>
        <v>Edmonton United</v>
      </c>
      <c r="BT113" s="156" t="str">
        <f t="shared" si="528"/>
        <v>VLD</v>
      </c>
      <c r="BU113" s="156">
        <f t="shared" si="498"/>
        <v>2</v>
      </c>
      <c r="BV113" s="156" t="str">
        <f t="shared" si="499"/>
        <v>  0-1  </v>
      </c>
    </row>
    <row r="114" ht="9.0" customHeight="1">
      <c r="A114" s="105"/>
      <c r="B114" s="105"/>
      <c r="C114" s="105"/>
      <c r="D114" s="175" t="str">
        <f t="shared" si="491"/>
        <v>Sonoma Center Panthers    COM 2–3 Edmonton United           VLD</v>
      </c>
      <c r="E114" s="176"/>
      <c r="F114" s="155" t="str">
        <f t="shared" si="529"/>
        <v>Edmonton United</v>
      </c>
      <c r="G114" s="181">
        <f>IF(F114=G112,0,IF(VLOOKUP(F114,F107:N110,9,0)=VLOOKUP(G112,F107:N110,9,0),1,0))</f>
        <v>0</v>
      </c>
      <c r="H114" s="181">
        <f>IF(F114=H112,0,IF(VLOOKUP(F114,F107:N110,9,0)=VLOOKUP(H112,F107:N110,9,0),1,0))</f>
        <v>0</v>
      </c>
      <c r="I114" s="181">
        <f>IF(F114=I112,0,IF(VLOOKUP(F114,F107:N110,9,0)=VLOOKUP(I112,F107:N110,9,0),1,0))</f>
        <v>0</v>
      </c>
      <c r="J114" s="181">
        <f>IF(F114=J112,0,IF(VLOOKUP(F114,F107:N110,9,0)=VLOOKUP(J112,F107:N110,9,0),1,0))</f>
        <v>0</v>
      </c>
      <c r="K114" s="177">
        <f t="array" ref="K114">IF(F114=K112,"",IF(INDEX(BQ106:BU117,MATCH(1,(F114=BQ106:BQ117)*(BS106:BS117=K112),0),5)=1,3,IF(INDEX(BQ106:BU117,MATCH(1,(F114=BQ106:BQ117)*(BS106:BS117=K112),0),5)="X",1,0)))*G114</f>
        <v>0</v>
      </c>
      <c r="L114" s="177">
        <f t="array" ref="L114">IF(F114=L112,"",IF(INDEX(BQ106:BU117,MATCH(1,(F114=BQ106:BQ117)*(BS106:BS117=L112),0),5)=1,3,IF(INDEX(BQ106:BU117,MATCH(1,(F114=BQ106:BQ117)*(BS106:BS117=L112),0),5)="X",1,0)))*H114</f>
        <v>0</v>
      </c>
      <c r="M114" s="177">
        <f t="array" ref="M114">IF(F114=M112,"",IF(INDEX(BQ106:BU117,MATCH(1,(F114=BQ106:BQ117)*(BS106:BS117=M112),0),5)=1,3,IF(INDEX(BQ106:BU117,MATCH(1,(F114=BQ106:BQ117)*(BS106:BS117=M112),0),5)="X",1,0)))*I114</f>
        <v>0</v>
      </c>
      <c r="N114" s="177">
        <f t="array" ref="N114">IF(F114=N112,"",IF(INDEX(BQ106:BU117,MATCH(1,(F114=BQ106:BQ117)*(BS106:BS117=N112),0),5)=1,3,IF(INDEX(BQ106:BU117,MATCH(1,(F114=BQ106:BQ117)*(BS106:BS117=N112),0),5)="X",1,0)))*J114</f>
        <v>0</v>
      </c>
      <c r="O114" s="181">
        <f t="array" ref="O114">IF(F114=O112,"",INDEX(AZ106:BS117,MATCH(1,(BQ106:BQ117=F114)*(O112=BS106:BS117),0),1)-INDEX(AZ106:BS117,MATCH(1,(BQ106:BQ117=F114)*(O112=BS106:BS117),0),17))*G114</f>
        <v>0</v>
      </c>
      <c r="P114" s="181">
        <f t="array" ref="P114">IF(F114=P112,"",INDEX(AZ106:BS117,MATCH(1,(BQ106:BQ117=F114)*(P112=BS106:BS117),0),1)-INDEX(AZ106:BS117,MATCH(1,(BQ106:BQ117=F114)*(P112=BS106:BS117),0),17))*H114</f>
        <v>0</v>
      </c>
      <c r="Q114" s="181">
        <f t="array" ref="Q114">IF(F114=Q112,"",INDEX(AZ106:BS117,MATCH(1,(BQ106:BQ117=F114)*(Q112=BS106:BS117),0),1)-INDEX(AZ106:BS117,MATCH(1,(BQ106:BQ117=F114)*(Q112=BS106:BS117),0),17))*I114</f>
        <v>0</v>
      </c>
      <c r="R114" s="181">
        <f t="array" ref="R114">IF(F114=R112,"",INDEX(AZ106:BS117,MATCH(1,(BQ106:BQ117=F114)*(R112=BS106:BS117),0),1)-INDEX(AZ106:BS117,MATCH(1,(BQ106:BQ117=F114)*(R112=BS106:BS117),0),17))*J114</f>
        <v>0</v>
      </c>
      <c r="S114" s="181">
        <f t="array" ref="S114">IF(F114=S112,0,INDEX(AZ106:BU117,MATCH(1,(BQ106:BQ117=F114)*(BS106:BS117=S112),0),1)+INDEX(AZ106:BU117,MATCH(1,(BS106:BS117=F114)*(BQ106:BQ117=S112),0),17))*G114</f>
        <v>0</v>
      </c>
      <c r="T114" s="181">
        <f t="array" ref="T114">IF(F114=T112,0,INDEX(AZ106:BU117,MATCH(1,(BQ106:BQ117=F114)*(BS106:BS117=T112),0),1)+INDEX(AZ106:BU117,MATCH(1,(BS106:BS117=F114)*(BQ106:BQ117=T112),0),17))*H114</f>
        <v>0</v>
      </c>
      <c r="U114" s="181">
        <f t="array" ref="U114">IF(F114=U112,0,INDEX(AZ106:BU117,MATCH(1,(BQ106:BQ117=F114)*(BS106:BS117=U112),0),1)+INDEX(AZ106:BU117,MATCH(1,(BS106:BS117=F114)*(BQ106:BQ117=U112),0),17))*I114</f>
        <v>0</v>
      </c>
      <c r="V114" s="181">
        <f t="array" ref="V114">IF(F114=V112,0,INDEX(AZ106:BU117,MATCH(1,(BQ106:BQ117=F114)*(BS106:BS117=V112),0),1)+INDEX(AZ106:BU117,MATCH(1,(BS106:BS117=F114)*(BQ106:BQ117=V112),0),17))*J114</f>
        <v>0</v>
      </c>
      <c r="W114" s="181">
        <f t="array" ref="W114">IF(F114=W112,0,INDEX(AZ106:BU117,MATCH(1,(BS106:BS117=F114)*(BQ106:BQ117=S112),0),17))*G114</f>
        <v>0</v>
      </c>
      <c r="X114" s="181">
        <f t="array" ref="X114">IF(F114=X112,0,INDEX(AZ106:BU117,MATCH(1,(BS106:BS117=F114)*(BQ106:BQ117=T112),0),17))*H114</f>
        <v>0</v>
      </c>
      <c r="Y114" s="181">
        <f t="array" ref="Y114">IF(F114=Y112,0,INDEX(AZ106:BU117,MATCH(1,(BS106:BS117=F114)*(BQ106:BQ117=U112),0),17))*I114</f>
        <v>0</v>
      </c>
      <c r="Z114" s="181">
        <f t="array" ref="Z114">IF(F114=Z112,0,INDEX(AZ106:BU117,MATCH(1,(BS106:BS117=F114)*(BQ106:BQ117=V112),0),17))*J114</f>
        <v>0</v>
      </c>
      <c r="AA114" s="155">
        <f>IF(F114=AA112,"",COUNTIFS(BS106:BS117,F114,BU106:BU117,2))*G114</f>
        <v>0</v>
      </c>
      <c r="AB114" s="155">
        <f>IF(F114=AB112,"",COUNTIFS(BS106:BS117,G114,BU106:BU117,2))*H114</f>
        <v>0</v>
      </c>
      <c r="AC114" s="155">
        <f>IF(F114=AC112,"",COUNTIFS(BS106:BS117,H114,BU106:BU117,2))*I114</f>
        <v>0</v>
      </c>
      <c r="AD114" s="155">
        <f>IF(F114=AD112,"",COUNTIFS(BS106:BS117,I114,BU106:BU117,2))*J114</f>
        <v>0</v>
      </c>
      <c r="AE114" s="155">
        <f t="shared" si="530"/>
        <v>0</v>
      </c>
      <c r="AF114" s="155">
        <f>sum(O114:R114)-sum(P113:P116)</f>
        <v>0</v>
      </c>
      <c r="AG114" s="155">
        <f t="shared" si="531"/>
        <v>0</v>
      </c>
      <c r="AH114" s="155">
        <f t="shared" si="532"/>
        <v>0</v>
      </c>
      <c r="AI114" s="189">
        <f>SUMIFS(BP106:BP117,BS106:BS117,F114)</f>
        <v>6</v>
      </c>
      <c r="AJ114" s="189">
        <f t="shared" si="533"/>
        <v>0</v>
      </c>
      <c r="AK114" s="106">
        <f>AJ108</f>
        <v>88.287</v>
      </c>
      <c r="AL114" s="106">
        <f>AJ107</f>
        <v>68.53425</v>
      </c>
      <c r="AM114" s="106">
        <f t="shared" si="492"/>
        <v>0.1542151166</v>
      </c>
      <c r="AN114" s="156">
        <f t="shared" ref="AN114:AY114" si="534">IF($AM114="","",IF(RAND()&lt;$AM114,1,0))</f>
        <v>0</v>
      </c>
      <c r="AO114" s="156">
        <f t="shared" si="534"/>
        <v>0</v>
      </c>
      <c r="AP114" s="156">
        <f t="shared" si="534"/>
        <v>0</v>
      </c>
      <c r="AQ114" s="156">
        <f t="shared" si="534"/>
        <v>0</v>
      </c>
      <c r="AR114" s="156">
        <f t="shared" si="534"/>
        <v>0</v>
      </c>
      <c r="AS114" s="156">
        <f t="shared" si="534"/>
        <v>0</v>
      </c>
      <c r="AT114" s="156">
        <f t="shared" si="534"/>
        <v>0</v>
      </c>
      <c r="AU114" s="156">
        <f t="shared" si="534"/>
        <v>1</v>
      </c>
      <c r="AV114" s="156">
        <f t="shared" si="534"/>
        <v>0</v>
      </c>
      <c r="AW114" s="156">
        <f t="shared" si="534"/>
        <v>1</v>
      </c>
      <c r="AX114" s="156">
        <f t="shared" si="534"/>
        <v>0</v>
      </c>
      <c r="AY114" s="156">
        <f t="shared" si="534"/>
        <v>0</v>
      </c>
      <c r="AZ114" s="157">
        <f t="shared" si="494"/>
        <v>2</v>
      </c>
      <c r="BA114" s="106">
        <f>AJ106</f>
        <v>91.379</v>
      </c>
      <c r="BB114" s="106">
        <f>AJ109</f>
        <v>66.21525</v>
      </c>
      <c r="BC114" s="106">
        <f t="shared" si="495"/>
        <v>0.1590352634</v>
      </c>
      <c r="BD114" s="156">
        <f t="shared" ref="BD114:BO114" si="535">IF($BC114="","",IF(RAND()&lt;$BC114,1,0))</f>
        <v>0</v>
      </c>
      <c r="BE114" s="156">
        <f t="shared" si="535"/>
        <v>0</v>
      </c>
      <c r="BF114" s="156">
        <f t="shared" si="535"/>
        <v>0</v>
      </c>
      <c r="BG114" s="156">
        <f t="shared" si="535"/>
        <v>1</v>
      </c>
      <c r="BH114" s="156">
        <f t="shared" si="535"/>
        <v>0</v>
      </c>
      <c r="BI114" s="156">
        <f t="shared" si="535"/>
        <v>1</v>
      </c>
      <c r="BJ114" s="156">
        <f t="shared" si="535"/>
        <v>0</v>
      </c>
      <c r="BK114" s="156">
        <f t="shared" si="535"/>
        <v>0</v>
      </c>
      <c r="BL114" s="156">
        <f t="shared" si="535"/>
        <v>0</v>
      </c>
      <c r="BM114" s="156">
        <f t="shared" si="535"/>
        <v>0</v>
      </c>
      <c r="BN114" s="156">
        <f t="shared" si="535"/>
        <v>0</v>
      </c>
      <c r="BO114" s="156">
        <f t="shared" si="535"/>
        <v>0</v>
      </c>
      <c r="BP114" s="157">
        <f t="shared" si="497"/>
        <v>2</v>
      </c>
      <c r="BQ114" s="105" t="str">
        <f t="shared" ref="BQ114:BR114" si="536">BS106</f>
        <v>Sonoma Center Panthers</v>
      </c>
      <c r="BR114" s="156" t="str">
        <f t="shared" si="536"/>
        <v>COM</v>
      </c>
      <c r="BS114" s="105" t="str">
        <f t="shared" ref="BS114:BT114" si="537">BQ106</f>
        <v>Edmonton United</v>
      </c>
      <c r="BT114" s="156" t="str">
        <f t="shared" si="537"/>
        <v>VLD</v>
      </c>
      <c r="BU114" s="156" t="str">
        <f t="shared" si="498"/>
        <v>X</v>
      </c>
      <c r="BV114" s="156" t="str">
        <f t="shared" si="499"/>
        <v>  2-2  </v>
      </c>
    </row>
    <row r="115" ht="9.0" customHeight="1">
      <c r="A115" s="105"/>
      <c r="B115" s="105"/>
      <c r="C115" s="105"/>
      <c r="D115" s="175" t="str">
        <f t="shared" si="491"/>
        <v>Fontvielle Impact         VLD 3–0 Yuba United               COM</v>
      </c>
      <c r="E115" s="176"/>
      <c r="F115" s="155" t="str">
        <f t="shared" si="529"/>
        <v>Sonoma Center Panthers</v>
      </c>
      <c r="G115" s="181">
        <f>IF(F115=G112,0,IF(VLOOKUP(F115,F107:N110,9,0)=VLOOKUP(G112,F107:N110,9,0),1,0))</f>
        <v>0</v>
      </c>
      <c r="H115" s="181">
        <f>IF(F115=H112,0,IF(VLOOKUP(F115,F107:N110,9,0)=VLOOKUP(H112,F107:N110,9,0),1,0))</f>
        <v>0</v>
      </c>
      <c r="I115" s="181">
        <f>IF(F115=I112,0,IF(VLOOKUP(F115,F107:N110,9,0)=VLOOKUP(I112,F107:N110,9,0),1,0))</f>
        <v>0</v>
      </c>
      <c r="J115" s="181">
        <f>IF(F115=J112,0,IF(VLOOKUP(F115,F107:N110,9,0)=VLOOKUP(J112,F107:N110,9,0),1,0))</f>
        <v>0</v>
      </c>
      <c r="K115" s="177">
        <f t="array" ref="K115">IF(F115=K112,"",IF(INDEX(BQ106:BU117,MATCH(1,(F115=BQ106:BQ117)*(BS106:BS117=K112),0),5)=1,3,IF(INDEX(BQ106:BU117,MATCH(1,(F115=BQ106:BQ117)*(BS106:BS117=K112),0),5)="X",1,0)))*G115</f>
        <v>0</v>
      </c>
      <c r="L115" s="177">
        <f t="array" ref="L115">IF(F115=L112,"",IF(INDEX(BQ106:BU117,MATCH(1,(F115=BQ106:BQ117)*(BS106:BS117=L112),0),5)=1,3,IF(INDEX(BQ106:BU117,MATCH(1,(F115=BQ106:BQ117)*(BS106:BS117=L112),0),5)="X",1,0)))*H115</f>
        <v>0</v>
      </c>
      <c r="M115" s="177">
        <f t="array" ref="M115">IF(F115=M112,"",IF(INDEX(BQ106:BU117,MATCH(1,(F115=BQ106:BQ117)*(BS106:BS117=M112),0),5)=1,3,IF(INDEX(BQ106:BU117,MATCH(1,(F115=BQ106:BQ117)*(BS106:BS117=M112),0),5)="X",1,0)))*I115</f>
        <v>0</v>
      </c>
      <c r="N115" s="177">
        <f t="array" ref="N115">IF(F115=N112,"",IF(INDEX(BQ106:BU117,MATCH(1,(F115=BQ106:BQ117)*(BS106:BS117=N112),0),5)=1,3,IF(INDEX(BQ106:BU117,MATCH(1,(F115=BQ106:BQ117)*(BS106:BS117=N112),0),5)="X",1,0)))*J115</f>
        <v>0</v>
      </c>
      <c r="O115" s="181">
        <f t="array" ref="O115">IF(F115=O112,"",INDEX(AZ106:BS117,MATCH(1,(BQ106:BQ117=F115)*(O112=BS106:BS117),0),1)-INDEX(AZ106:BS117,MATCH(1,(BQ106:BQ117=F115)*(O112=BS106:BS117),0),17))*G115</f>
        <v>0</v>
      </c>
      <c r="P115" s="181">
        <f t="array" ref="P115">IF(F115=P112,"",INDEX(AZ106:BS117,MATCH(1,(BQ106:BQ117=F115)*(P112=BS106:BS117),0),1)-INDEX(AZ106:BS117,MATCH(1,(BQ106:BQ117=F115)*(P112=BS106:BS117),0),17))*H115</f>
        <v>0</v>
      </c>
      <c r="Q115" s="181">
        <f t="array" ref="Q115">IF(F115=Q112,"",INDEX(AZ106:BS117,MATCH(1,(BQ106:BQ117=F115)*(Q112=BS106:BS117),0),1)-INDEX(AZ106:BS117,MATCH(1,(BQ106:BQ117=F115)*(Q112=BS106:BS117),0),17))*I115</f>
        <v>0</v>
      </c>
      <c r="R115" s="181">
        <f t="array" ref="R115">IF(F115=R112,"",INDEX(AZ106:BS117,MATCH(1,(BQ106:BQ117=F115)*(R112=BS106:BS117),0),1)-INDEX(AZ106:BS117,MATCH(1,(BQ106:BQ117=F115)*(R112=BS106:BS117),0),17))*J115</f>
        <v>0</v>
      </c>
      <c r="S115" s="181">
        <f t="array" ref="S115">IF(F115=S112,0,INDEX(AZ106:BU117,MATCH(1,(BQ106:BQ117=F115)*(BS106:BS117=S112),0),1)+INDEX(AZ106:BU117,MATCH(1,(BS106:BS117=F115)*(BQ106:BQ117=S112),0),17))*G115</f>
        <v>0</v>
      </c>
      <c r="T115" s="181">
        <f t="array" ref="T115">IF(F115=T112,0,INDEX(AZ106:BU117,MATCH(1,(BQ106:BQ117=F115)*(BS106:BS117=T112),0),1)+INDEX(AZ106:BU117,MATCH(1,(BS106:BS117=F115)*(BQ106:BQ117=T112),0),17))*H115</f>
        <v>0</v>
      </c>
      <c r="U115" s="181">
        <f t="array" ref="U115">IF(F115=U112,0,INDEX(AZ106:BU117,MATCH(1,(BQ106:BQ117=F115)*(BS106:BS117=U112),0),1)+INDEX(AZ106:BU117,MATCH(1,(BS106:BS117=F115)*(BQ106:BQ117=U112),0),17))*I115</f>
        <v>0</v>
      </c>
      <c r="V115" s="181">
        <f t="array" ref="V115">IF(F115=V112,0,INDEX(AZ106:BU117,MATCH(1,(BQ106:BQ117=F115)*(BS106:BS117=V112),0),1)+INDEX(AZ106:BU117,MATCH(1,(BS106:BS117=F115)*(BQ106:BQ117=V112),0),17))*J115</f>
        <v>0</v>
      </c>
      <c r="W115" s="181">
        <f t="array" ref="W115">IF(F115=W112,0,INDEX(AZ106:BU117,MATCH(1,(BS106:BS117=F115)*(BQ106:BQ117=S112),0),17))*G115</f>
        <v>0</v>
      </c>
      <c r="X115" s="181">
        <f t="array" ref="X115">IF(F115=X112,0,INDEX(AZ106:BU117,MATCH(1,(BS106:BS117=F115)*(BQ106:BQ117=T112),0),17))*H115</f>
        <v>0</v>
      </c>
      <c r="Y115" s="181">
        <f t="array" ref="Y115">IF(F115=Y112,0,INDEX(AZ106:BU117,MATCH(1,(BS106:BS117=F115)*(BQ106:BQ117=U112),0),17))*I115</f>
        <v>0</v>
      </c>
      <c r="Z115" s="181">
        <f t="array" ref="Z115">IF(F115=Z112,0,INDEX(AZ106:BU117,MATCH(1,(BS106:BS117=F115)*(BQ106:BQ117=V112),0),17))*J115</f>
        <v>0</v>
      </c>
      <c r="AA115" s="155">
        <f>IF(F115=AA112,"",COUNTIFS(BS106:BS117,F115,BU106:BU117,2))*G115</f>
        <v>0</v>
      </c>
      <c r="AB115" s="155">
        <f>IF(F115=AB112,"",COUNTIFS(BS106:BS117,G115,BU106:BU117,2))*H115</f>
        <v>0</v>
      </c>
      <c r="AC115" s="155">
        <f>IF(F115=AC112,"",COUNTIFS(BS106:BS117,H115,BU106:BU117,2))*I115</f>
        <v>0</v>
      </c>
      <c r="AD115" s="155">
        <f>IF(F115=AD112,"",COUNTIFS(BS106:BS117,I115,BU106:BU117,2))*J115</f>
        <v>0</v>
      </c>
      <c r="AE115" s="155">
        <f t="shared" si="530"/>
        <v>0</v>
      </c>
      <c r="AF115" s="155">
        <f>sum(O115:R115)-sum(Q113:Q116)</f>
        <v>0</v>
      </c>
      <c r="AG115" s="155">
        <f t="shared" si="531"/>
        <v>0</v>
      </c>
      <c r="AH115" s="155">
        <f t="shared" si="532"/>
        <v>0</v>
      </c>
      <c r="AI115" s="189">
        <f>SUMIFS(BP106:BP117,BS106:BS117,F115)</f>
        <v>9</v>
      </c>
      <c r="AJ115" s="189">
        <f t="shared" si="533"/>
        <v>0</v>
      </c>
      <c r="AK115" s="106">
        <f>AL114</f>
        <v>68.53425</v>
      </c>
      <c r="AL115" s="106">
        <f>AK114</f>
        <v>88.287</v>
      </c>
      <c r="AM115" s="106">
        <f t="shared" si="492"/>
        <v>0.1124515501</v>
      </c>
      <c r="AN115" s="156">
        <f t="shared" ref="AN115:AY115" si="538">IF($AM115="","",IF(RAND()&lt;$AM115,1,0))</f>
        <v>1</v>
      </c>
      <c r="AO115" s="156">
        <f t="shared" si="538"/>
        <v>0</v>
      </c>
      <c r="AP115" s="156">
        <f t="shared" si="538"/>
        <v>0</v>
      </c>
      <c r="AQ115" s="156">
        <f t="shared" si="538"/>
        <v>0</v>
      </c>
      <c r="AR115" s="156">
        <f t="shared" si="538"/>
        <v>1</v>
      </c>
      <c r="AS115" s="156">
        <f t="shared" si="538"/>
        <v>0</v>
      </c>
      <c r="AT115" s="156">
        <f t="shared" si="538"/>
        <v>1</v>
      </c>
      <c r="AU115" s="156">
        <f t="shared" si="538"/>
        <v>0</v>
      </c>
      <c r="AV115" s="156">
        <f t="shared" si="538"/>
        <v>0</v>
      </c>
      <c r="AW115" s="156">
        <f t="shared" si="538"/>
        <v>0</v>
      </c>
      <c r="AX115" s="156">
        <f t="shared" si="538"/>
        <v>0</v>
      </c>
      <c r="AY115" s="156">
        <f t="shared" si="538"/>
        <v>0</v>
      </c>
      <c r="AZ115" s="157">
        <f t="shared" si="494"/>
        <v>3</v>
      </c>
      <c r="BA115" s="106">
        <f>BB114</f>
        <v>66.21525</v>
      </c>
      <c r="BB115" s="106">
        <f>BA114</f>
        <v>91.379</v>
      </c>
      <c r="BC115" s="106">
        <f t="shared" si="495"/>
        <v>0.1076314033</v>
      </c>
      <c r="BD115" s="156">
        <f t="shared" ref="BD115:BO115" si="539">IF($BC115="","",IF(RAND()&lt;$BC115,1,0))</f>
        <v>1</v>
      </c>
      <c r="BE115" s="156">
        <f t="shared" si="539"/>
        <v>0</v>
      </c>
      <c r="BF115" s="156">
        <f t="shared" si="539"/>
        <v>0</v>
      </c>
      <c r="BG115" s="156">
        <f t="shared" si="539"/>
        <v>0</v>
      </c>
      <c r="BH115" s="156">
        <f t="shared" si="539"/>
        <v>0</v>
      </c>
      <c r="BI115" s="156">
        <f t="shared" si="539"/>
        <v>1</v>
      </c>
      <c r="BJ115" s="156">
        <f t="shared" si="539"/>
        <v>0</v>
      </c>
      <c r="BK115" s="156">
        <f t="shared" si="539"/>
        <v>0</v>
      </c>
      <c r="BL115" s="156">
        <f t="shared" si="539"/>
        <v>0</v>
      </c>
      <c r="BM115" s="156">
        <f t="shared" si="539"/>
        <v>0</v>
      </c>
      <c r="BN115" s="156">
        <f t="shared" si="539"/>
        <v>0</v>
      </c>
      <c r="BO115" s="156">
        <f t="shared" si="539"/>
        <v>0</v>
      </c>
      <c r="BP115" s="157">
        <f t="shared" si="497"/>
        <v>2</v>
      </c>
      <c r="BQ115" s="105" t="str">
        <f t="shared" ref="BQ115:BR115" si="540">BS107</f>
        <v>Fontvielle Impact</v>
      </c>
      <c r="BR115" s="156" t="str">
        <f t="shared" si="540"/>
        <v>VLD</v>
      </c>
      <c r="BS115" s="105" t="str">
        <f t="shared" ref="BS115:BT115" si="541">BQ107</f>
        <v>Yuba United</v>
      </c>
      <c r="BT115" s="156" t="str">
        <f t="shared" si="541"/>
        <v>COM</v>
      </c>
      <c r="BU115" s="156">
        <f t="shared" si="498"/>
        <v>1</v>
      </c>
      <c r="BV115" s="156" t="str">
        <f t="shared" si="499"/>
        <v>  3-2  </v>
      </c>
    </row>
    <row r="116" ht="9.0" customHeight="1">
      <c r="A116" s="105"/>
      <c r="B116" s="105"/>
      <c r="C116" s="105"/>
      <c r="D116" s="175" t="str">
        <f t="shared" si="491"/>
        <v>Edmonton United           VLD 0–3 Fontvielle Impact         VLD</v>
      </c>
      <c r="E116" s="176"/>
      <c r="F116" s="155" t="str">
        <f t="shared" si="529"/>
        <v>Yuba United</v>
      </c>
      <c r="G116" s="181">
        <f>IF(F116=G112,0,IF(VLOOKUP(F116,F107:N110,9,0)=VLOOKUP(G112,F107:N110,9,0),1,0))</f>
        <v>0</v>
      </c>
      <c r="H116" s="181">
        <f>IF(F116=H112,0,IF(VLOOKUP(F116,F107:N110,9,0)=VLOOKUP(H112,F107:N110,9,0),1,0))</f>
        <v>0</v>
      </c>
      <c r="I116" s="181">
        <f>IF(F116=I112,0,IF(VLOOKUP(F116,F107:N110,9,0)=VLOOKUP(I112,F107:N110,9,0),1,0))</f>
        <v>0</v>
      </c>
      <c r="J116" s="181">
        <f>IF(F116=J112,0,IF(VLOOKUP(F116,F107:N110,9,0)=VLOOKUP(J112,F107:N110,9,0),1,0))</f>
        <v>0</v>
      </c>
      <c r="K116" s="177">
        <f t="array" ref="K116">IF(F116=K112,"",IF(INDEX(BQ106:BU117,MATCH(1,(F116=BQ106:BQ117)*(BS106:BS117=K112),0),5)=1,3,IF(INDEX(BQ106:BU117,MATCH(1,(F116=BQ106:BQ117)*(BS106:BS117=K112),0),5)="X",1,0)))*G116</f>
        <v>0</v>
      </c>
      <c r="L116" s="177">
        <f t="array" ref="L116">IF(F116=L112,"",IF(INDEX(BQ106:BU117,MATCH(1,(F116=BQ106:BQ117)*(BS106:BS117=L112),0),5)=1,3,IF(INDEX(BQ106:BU117,MATCH(1,(F116=BQ106:BQ117)*(BS106:BS117=L112),0),5)="X",1,0)))*H116</f>
        <v>0</v>
      </c>
      <c r="M116" s="177">
        <f t="array" ref="M116">IF(F116=M112,"",IF(INDEX(BQ106:BU117,MATCH(1,(F116=BQ106:BQ117)*(BS106:BS117=M112),0),5)=1,3,IF(INDEX(BQ106:BU117,MATCH(1,(F116=BQ106:BQ117)*(BS106:BS117=M112),0),5)="X",1,0)))*I116</f>
        <v>0</v>
      </c>
      <c r="N116" s="177">
        <f t="array" ref="N116">IF(F116=N112,"",IF(INDEX(BQ106:BU117,MATCH(1,(F116=BQ106:BQ117)*(BS106:BS117=N112),0),5)=1,3,IF(INDEX(BQ106:BU117,MATCH(1,(F116=BQ106:BQ117)*(BS106:BS117=N112),0),5)="X",1,0)))*J116</f>
        <v>0</v>
      </c>
      <c r="O116" s="181">
        <f t="array" ref="O116">IF(F116=O112,"",INDEX(AZ106:BS117,MATCH(1,(BQ106:BQ117=F116)*(O112=BS106:BS117),0),1)-INDEX(AZ106:BS117,MATCH(1,(BQ106:BQ117=F116)*(O112=BS106:BS117),0),17))*G116</f>
        <v>0</v>
      </c>
      <c r="P116" s="181">
        <f t="array" ref="P116">IF(F116=P112,"",INDEX(AZ106:BS117,MATCH(1,(BQ106:BQ117=F116)*(P112=BS106:BS117),0),1)-INDEX(AZ106:BS117,MATCH(1,(BQ106:BQ117=F116)*(P112=BS106:BS117),0),17))*H116</f>
        <v>0</v>
      </c>
      <c r="Q116" s="181">
        <f t="array" ref="Q116">IF(F116=Q112,"",INDEX(AZ106:BS117,MATCH(1,(BQ106:BQ117=F116)*(Q112=BS106:BS117),0),1)-INDEX(AZ106:BS117,MATCH(1,(BQ106:BQ117=F116)*(Q112=BS106:BS117),0),17))*I116</f>
        <v>0</v>
      </c>
      <c r="R116" s="181">
        <f t="array" ref="R116">IF(F116=R112,"",INDEX(AZ106:BS117,MATCH(1,(BQ106:BQ117=F116)*(R112=BS106:BS117),0),1)-INDEX(AZ106:BS117,MATCH(1,(BQ106:BQ117=F116)*(R112=BS106:BS117),0),17))*J116</f>
        <v>0</v>
      </c>
      <c r="S116" s="181">
        <f t="array" ref="S116">IF(F116=S112,0,INDEX(AZ106:BU117,MATCH(1,(BQ106:BQ117=F116)*(BS106:BS117=S112),0),1)+INDEX(AZ106:BU117,MATCH(1,(BS106:BS117=F116)*(BQ106:BQ117=S112),0),17))*G116</f>
        <v>0</v>
      </c>
      <c r="T116" s="181">
        <f t="array" ref="T116">IF(F116=T112,0,INDEX(AZ106:BU117,MATCH(1,(BQ106:BQ117=F116)*(BS106:BS117=T112),0),1)+INDEX(AZ106:BU117,MATCH(1,(BS106:BS117=F116)*(BQ106:BQ117=T112),0),17))*H116</f>
        <v>0</v>
      </c>
      <c r="U116" s="181">
        <f t="array" ref="U116">IF(F116=U112,0,INDEX(AZ106:BU117,MATCH(1,(BQ106:BQ117=F116)*(BS106:BS117=U112),0),1)+INDEX(AZ106:BU117,MATCH(1,(BS106:BS117=F116)*(BQ106:BQ117=U112),0),17))*I116</f>
        <v>0</v>
      </c>
      <c r="V116" s="181">
        <f t="array" ref="V116">IF(F116=V112,0,INDEX(AZ106:BU117,MATCH(1,(BQ106:BQ117=F116)*(BS106:BS117=V112),0),1)+INDEX(AZ106:BU117,MATCH(1,(BS106:BS117=F116)*(BQ106:BQ117=V112),0),17))*J116</f>
        <v>0</v>
      </c>
      <c r="W116" s="181">
        <f t="array" ref="W116">IF(F116=W112,0,INDEX(AZ106:BU117,MATCH(1,(BS106:BS117=F116)*(BQ106:BQ117=S112),0),17))*G116</f>
        <v>0</v>
      </c>
      <c r="X116" s="181">
        <f t="array" ref="X116">IF(F116=X112,0,INDEX(AZ106:BU117,MATCH(1,(BS106:BS117=F116)*(BQ106:BQ117=T112),0),17))*H116</f>
        <v>0</v>
      </c>
      <c r="Y116" s="181">
        <f t="array" ref="Y116">IF(F116=Y112,0,INDEX(AZ106:BU117,MATCH(1,(BS106:BS117=F116)*(BQ106:BQ117=U112),0),17))*I116</f>
        <v>0</v>
      </c>
      <c r="Z116" s="181">
        <f t="array" ref="Z116">IF(F116=Z112,0,INDEX(AZ106:BU117,MATCH(1,(BS106:BS117=F116)*(BQ106:BQ117=V112),0),17))*J116</f>
        <v>0</v>
      </c>
      <c r="AA116" s="155">
        <f>IF(F116=AA112,"",COUNTIFS(BS106:BS117,F116,BU106:BU117,2))*G116</f>
        <v>0</v>
      </c>
      <c r="AB116" s="155">
        <f>IF(F116=AB112,"",COUNTIFS(BS106:BS117,G116,BU106:BU117,2))*H116</f>
        <v>0</v>
      </c>
      <c r="AC116" s="155">
        <f>IF(F116=AC112,"",COUNTIFS(BS106:BS117,H116,BU106:BU117,2))*I116</f>
        <v>0</v>
      </c>
      <c r="AD116" s="155">
        <f>IF(F116=AD112,"",COUNTIFS(BS106:BS117,I116,BU106:BU117,2))*J116</f>
        <v>0</v>
      </c>
      <c r="AE116" s="155">
        <f t="shared" si="530"/>
        <v>0</v>
      </c>
      <c r="AF116" s="155">
        <f>sum(O116:R116)-sum(R113:R116)</f>
        <v>0</v>
      </c>
      <c r="AG116" s="155">
        <f t="shared" si="531"/>
        <v>0</v>
      </c>
      <c r="AH116" s="155">
        <f t="shared" si="532"/>
        <v>0</v>
      </c>
      <c r="AI116" s="189">
        <f>SUMIFS(BP106:BP117,BS106:BS117,F116)</f>
        <v>3</v>
      </c>
      <c r="AJ116" s="189">
        <f t="shared" si="533"/>
        <v>0</v>
      </c>
      <c r="AK116" s="106">
        <f>AJ107</f>
        <v>68.53425</v>
      </c>
      <c r="AL116" s="106">
        <f>AJ106</f>
        <v>91.379</v>
      </c>
      <c r="AM116" s="106">
        <f t="shared" si="492"/>
        <v>0.11</v>
      </c>
      <c r="AN116" s="156">
        <f t="shared" ref="AN116:AY116" si="542">IF($AM116="","",IF(RAND()&lt;$AM116,1,0))</f>
        <v>0</v>
      </c>
      <c r="AO116" s="156">
        <f t="shared" si="542"/>
        <v>0</v>
      </c>
      <c r="AP116" s="156">
        <f t="shared" si="542"/>
        <v>0</v>
      </c>
      <c r="AQ116" s="156">
        <f t="shared" si="542"/>
        <v>0</v>
      </c>
      <c r="AR116" s="156">
        <f t="shared" si="542"/>
        <v>0</v>
      </c>
      <c r="AS116" s="156">
        <f t="shared" si="542"/>
        <v>0</v>
      </c>
      <c r="AT116" s="156">
        <f t="shared" si="542"/>
        <v>0</v>
      </c>
      <c r="AU116" s="156">
        <f t="shared" si="542"/>
        <v>0</v>
      </c>
      <c r="AV116" s="156">
        <f t="shared" si="542"/>
        <v>0</v>
      </c>
      <c r="AW116" s="156">
        <f t="shared" si="542"/>
        <v>0</v>
      </c>
      <c r="AX116" s="156">
        <f t="shared" si="542"/>
        <v>0</v>
      </c>
      <c r="AY116" s="156">
        <f t="shared" si="542"/>
        <v>0</v>
      </c>
      <c r="AZ116" s="157">
        <f t="shared" si="494"/>
        <v>0</v>
      </c>
      <c r="BA116" s="106">
        <f>AJ109</f>
        <v>66.21525</v>
      </c>
      <c r="BB116" s="106">
        <f>AJ108</f>
        <v>88.287</v>
      </c>
      <c r="BC116" s="106">
        <f t="shared" si="495"/>
        <v>0.11</v>
      </c>
      <c r="BD116" s="156">
        <f t="shared" ref="BD116:BO116" si="543">IF($BC116="","",IF(RAND()&lt;$BC116,1,0))</f>
        <v>0</v>
      </c>
      <c r="BE116" s="156">
        <f t="shared" si="543"/>
        <v>0</v>
      </c>
      <c r="BF116" s="156">
        <f t="shared" si="543"/>
        <v>0</v>
      </c>
      <c r="BG116" s="156">
        <f t="shared" si="543"/>
        <v>0</v>
      </c>
      <c r="BH116" s="156">
        <f t="shared" si="543"/>
        <v>0</v>
      </c>
      <c r="BI116" s="156">
        <f t="shared" si="543"/>
        <v>0</v>
      </c>
      <c r="BJ116" s="156">
        <f t="shared" si="543"/>
        <v>0</v>
      </c>
      <c r="BK116" s="156">
        <f t="shared" si="543"/>
        <v>1</v>
      </c>
      <c r="BL116" s="156">
        <f t="shared" si="543"/>
        <v>0</v>
      </c>
      <c r="BM116" s="156">
        <f t="shared" si="543"/>
        <v>0</v>
      </c>
      <c r="BN116" s="156">
        <f t="shared" si="543"/>
        <v>0</v>
      </c>
      <c r="BO116" s="156">
        <f t="shared" si="543"/>
        <v>0</v>
      </c>
      <c r="BP116" s="157">
        <f t="shared" si="497"/>
        <v>1</v>
      </c>
      <c r="BQ116" s="105" t="str">
        <f t="shared" ref="BQ116:BR116" si="544">BQ106</f>
        <v>Edmonton United</v>
      </c>
      <c r="BR116" s="156" t="str">
        <f t="shared" si="544"/>
        <v>VLD</v>
      </c>
      <c r="BS116" s="105" t="str">
        <f t="shared" ref="BS116:BT116" si="545">BS107</f>
        <v>Fontvielle Impact</v>
      </c>
      <c r="BT116" s="156" t="str">
        <f t="shared" si="545"/>
        <v>VLD</v>
      </c>
      <c r="BU116" s="156">
        <f t="shared" si="498"/>
        <v>2</v>
      </c>
      <c r="BV116" s="156" t="str">
        <f t="shared" si="499"/>
        <v>  0-1  </v>
      </c>
    </row>
    <row r="117" ht="9.0" customHeight="1">
      <c r="A117" s="105"/>
      <c r="B117" s="105"/>
      <c r="C117" s="105"/>
      <c r="D117" s="191" t="str">
        <f t="shared" si="491"/>
        <v>Yuba United               COM 3–Score Sonoma Center Panthers    COM</v>
      </c>
      <c r="E117" s="176"/>
      <c r="F117" s="155"/>
      <c r="G117" s="155"/>
      <c r="H117" s="155"/>
      <c r="I117" s="155"/>
      <c r="J117" s="155"/>
      <c r="K117" s="155"/>
      <c r="L117" s="155"/>
      <c r="M117" s="155"/>
      <c r="N117" s="155"/>
      <c r="O117" s="83" t="s">
        <v>1354</v>
      </c>
      <c r="P117" s="190">
        <f>IFERROR(__xludf.DUMMYFUNCTION("if(Q117=0,if(COUNTUNIQUE(P107:P110)&gt;1,1,0),0)"),0.0)</f>
        <v>0</v>
      </c>
      <c r="Q117" s="190">
        <f>IFERROR(__xludf.DUMMYFUNCTION("if(R117=0,if(COUNTUNIQUE(Q107:Q110)&gt;1,1,0))"),0.0)</f>
        <v>0</v>
      </c>
      <c r="R117" s="190">
        <f>IFERROR(__xludf.DUMMYFUNCTION("if(S117=0,if(COUNTUNIQUE(R107:R110)&gt;1,1,0))"),0.0)</f>
        <v>0</v>
      </c>
      <c r="S117" s="190">
        <f>IFERROR(__xludf.DUMMYFUNCTION("if(T117=0,if(COUNTUNIQUE(S107:S110)&gt;1,1,0))"),0.0)</f>
        <v>0</v>
      </c>
      <c r="T117" s="190">
        <f>IFERROR(__xludf.DUMMYFUNCTION("if(U117=0,if(COUNTUNIQUE(T107:T110)&gt;1,1,0))"),0.0)</f>
        <v>0</v>
      </c>
      <c r="U117" s="190">
        <f>IFERROR(__xludf.DUMMYFUNCTION("if(V117=0,if(COUNTUNIQUE(U107:U110)&gt;1,1,0))"),0.0)</f>
        <v>0</v>
      </c>
      <c r="V117" s="190">
        <f>IFERROR(__xludf.DUMMYFUNCTION("if(W117=0,if(COUNTUNIQUE(V107:V110)&gt;1,1,0))"),0.0)</f>
        <v>0</v>
      </c>
      <c r="W117" s="190">
        <f>IFERROR(__xludf.DUMMYFUNCTION("if(X117=0,if(COUNTUNIQUE(W107:W110)&gt;1,1,0))"),0.0)</f>
        <v>0</v>
      </c>
      <c r="X117" s="190">
        <f>IFERROR(__xludf.DUMMYFUNCTION("if(Y117=0,if(COUNTUNIQUE(X107:X110)&gt;1,1,0))"),0.0)</f>
        <v>0</v>
      </c>
      <c r="Y117" s="190">
        <f>IFERROR(__xludf.DUMMYFUNCTION("IF(COUNTUNIQUE(Y107:Y110)&gt;1,1,0)"),0.0)</f>
        <v>0</v>
      </c>
      <c r="Z117" s="155"/>
      <c r="AA117" s="155"/>
      <c r="AB117" s="155"/>
      <c r="AC117" s="155"/>
      <c r="AD117" s="155"/>
      <c r="AE117" s="155"/>
      <c r="AF117" s="155"/>
      <c r="AG117" s="155"/>
      <c r="AH117" s="155"/>
      <c r="AI117" s="155"/>
      <c r="AJ117" s="155"/>
      <c r="AK117" s="106">
        <f>AL116</f>
        <v>91.379</v>
      </c>
      <c r="AL117" s="106">
        <f>AK116</f>
        <v>68.53425</v>
      </c>
      <c r="AM117" s="106">
        <f t="shared" si="492"/>
        <v>0.1566666667</v>
      </c>
      <c r="AN117" s="156">
        <f t="shared" ref="AN117:AY117" si="546">IF($AM117="","",IF(RAND()&lt;$AM117,1,0))</f>
        <v>1</v>
      </c>
      <c r="AO117" s="156">
        <f t="shared" si="546"/>
        <v>1</v>
      </c>
      <c r="AP117" s="156">
        <f t="shared" si="546"/>
        <v>0</v>
      </c>
      <c r="AQ117" s="156">
        <f t="shared" si="546"/>
        <v>0</v>
      </c>
      <c r="AR117" s="156">
        <f t="shared" si="546"/>
        <v>0</v>
      </c>
      <c r="AS117" s="156">
        <f t="shared" si="546"/>
        <v>1</v>
      </c>
      <c r="AT117" s="156">
        <f t="shared" si="546"/>
        <v>0</v>
      </c>
      <c r="AU117" s="156">
        <f t="shared" si="546"/>
        <v>0</v>
      </c>
      <c r="AV117" s="156">
        <f t="shared" si="546"/>
        <v>0</v>
      </c>
      <c r="AW117" s="156">
        <f t="shared" si="546"/>
        <v>0</v>
      </c>
      <c r="AX117" s="156">
        <f t="shared" si="546"/>
        <v>0</v>
      </c>
      <c r="AY117" s="156">
        <f t="shared" si="546"/>
        <v>0</v>
      </c>
      <c r="AZ117" s="157">
        <f t="shared" si="494"/>
        <v>3</v>
      </c>
      <c r="BA117" s="106">
        <f>BB116</f>
        <v>88.287</v>
      </c>
      <c r="BB117" s="106">
        <f>BA116</f>
        <v>66.21525</v>
      </c>
      <c r="BC117" s="106">
        <f t="shared" si="495"/>
        <v>0.1566666667</v>
      </c>
      <c r="BD117" s="156">
        <f t="shared" ref="BD117:BO117" si="547">IF($BC117="","",IF(RAND()&lt;$BC117,1,0))</f>
        <v>1</v>
      </c>
      <c r="BE117" s="156">
        <f t="shared" si="547"/>
        <v>0</v>
      </c>
      <c r="BF117" s="156">
        <f t="shared" si="547"/>
        <v>0</v>
      </c>
      <c r="BG117" s="156">
        <f t="shared" si="547"/>
        <v>0</v>
      </c>
      <c r="BH117" s="156">
        <f t="shared" si="547"/>
        <v>0</v>
      </c>
      <c r="BI117" s="156">
        <f t="shared" si="547"/>
        <v>1</v>
      </c>
      <c r="BJ117" s="156">
        <f t="shared" si="547"/>
        <v>0</v>
      </c>
      <c r="BK117" s="156">
        <f t="shared" si="547"/>
        <v>0</v>
      </c>
      <c r="BL117" s="156">
        <f t="shared" si="547"/>
        <v>0</v>
      </c>
      <c r="BM117" s="156">
        <f t="shared" si="547"/>
        <v>0</v>
      </c>
      <c r="BN117" s="156">
        <f t="shared" si="547"/>
        <v>0</v>
      </c>
      <c r="BO117" s="156">
        <f t="shared" si="547"/>
        <v>1</v>
      </c>
      <c r="BP117" s="157">
        <f t="shared" si="497"/>
        <v>3</v>
      </c>
      <c r="BQ117" s="105" t="str">
        <f t="shared" ref="BQ117:BR117" si="548">BQ107</f>
        <v>Yuba United</v>
      </c>
      <c r="BR117" s="156" t="str">
        <f t="shared" si="548"/>
        <v>COM</v>
      </c>
      <c r="BS117" s="105" t="str">
        <f t="shared" ref="BS117:BT117" si="549">BS106</f>
        <v>Sonoma Center Panthers</v>
      </c>
      <c r="BT117" s="156" t="str">
        <f t="shared" si="549"/>
        <v>COM</v>
      </c>
      <c r="BU117" s="156" t="str">
        <f t="shared" si="498"/>
        <v>X</v>
      </c>
      <c r="BV117" s="156" t="str">
        <f t="shared" si="499"/>
        <v>  3-3  </v>
      </c>
    </row>
    <row r="118" ht="9.0" customHeight="1">
      <c r="A118" s="161" t="s">
        <v>1249</v>
      </c>
      <c r="B118" s="161" t="s">
        <v>1330</v>
      </c>
      <c r="C118" s="162" t="s">
        <v>805</v>
      </c>
      <c r="D118" s="192" t="s">
        <v>1362</v>
      </c>
      <c r="E118" s="164" t="s">
        <v>1332</v>
      </c>
      <c r="F118" s="165" t="s">
        <v>1333</v>
      </c>
      <c r="G118" s="166"/>
      <c r="H118" s="166"/>
      <c r="I118" s="166"/>
      <c r="J118" s="166"/>
      <c r="K118" s="166"/>
      <c r="L118" s="166"/>
      <c r="M118" s="166"/>
      <c r="N118" s="166"/>
      <c r="O118" s="166"/>
      <c r="P118" s="166"/>
      <c r="Q118" s="166"/>
      <c r="R118" s="166"/>
      <c r="S118" s="166"/>
      <c r="T118" s="166"/>
      <c r="U118" s="166"/>
      <c r="V118" s="166"/>
      <c r="W118" s="166"/>
      <c r="X118" s="166"/>
      <c r="Y118" s="166"/>
      <c r="Z118" s="166"/>
      <c r="AA118" s="166"/>
      <c r="AB118" s="167" t="s">
        <v>1334</v>
      </c>
      <c r="AC118" s="5"/>
      <c r="AD118" s="5"/>
      <c r="AE118" s="5"/>
      <c r="AF118" s="168"/>
      <c r="AG118" s="166"/>
      <c r="AH118" s="166"/>
      <c r="AI118" s="165"/>
      <c r="AJ118" s="169" t="s">
        <v>111</v>
      </c>
      <c r="AK118" s="169" t="s">
        <v>111</v>
      </c>
      <c r="AL118" s="103" t="s">
        <v>1252</v>
      </c>
      <c r="AM118" s="103" t="s">
        <v>1253</v>
      </c>
      <c r="AN118" s="103">
        <v>1.0</v>
      </c>
      <c r="AO118" s="103">
        <v>2.0</v>
      </c>
      <c r="AP118" s="103">
        <v>3.0</v>
      </c>
      <c r="AQ118" s="103">
        <v>4.0</v>
      </c>
      <c r="AR118" s="103">
        <v>5.0</v>
      </c>
      <c r="AS118" s="103">
        <v>6.0</v>
      </c>
      <c r="AT118" s="103">
        <v>7.0</v>
      </c>
      <c r="AU118" s="103">
        <v>8.0</v>
      </c>
      <c r="AV118" s="103">
        <v>9.0</v>
      </c>
      <c r="AW118" s="103">
        <v>10.0</v>
      </c>
      <c r="AX118" s="103">
        <v>11.0</v>
      </c>
      <c r="AY118" s="103">
        <v>12.0</v>
      </c>
      <c r="AZ118" s="103" t="s">
        <v>1254</v>
      </c>
      <c r="BA118" s="169" t="s">
        <v>111</v>
      </c>
      <c r="BB118" s="103" t="s">
        <v>1252</v>
      </c>
      <c r="BC118" s="103" t="s">
        <v>1253</v>
      </c>
      <c r="BD118" s="103">
        <v>1.0</v>
      </c>
      <c r="BE118" s="103">
        <v>2.0</v>
      </c>
      <c r="BF118" s="103">
        <v>3.0</v>
      </c>
      <c r="BG118" s="103">
        <v>4.0</v>
      </c>
      <c r="BH118" s="103">
        <v>5.0</v>
      </c>
      <c r="BI118" s="103">
        <v>6.0</v>
      </c>
      <c r="BJ118" s="103">
        <v>7.0</v>
      </c>
      <c r="BK118" s="103">
        <v>8.0</v>
      </c>
      <c r="BL118" s="103">
        <v>9.0</v>
      </c>
      <c r="BM118" s="103">
        <v>10.0</v>
      </c>
      <c r="BN118" s="103">
        <v>11.0</v>
      </c>
      <c r="BO118" s="103">
        <v>12.0</v>
      </c>
      <c r="BP118" s="103" t="s">
        <v>1254</v>
      </c>
      <c r="BQ118" s="170"/>
      <c r="BR118" s="103"/>
      <c r="BS118" s="103"/>
      <c r="BT118" s="104"/>
      <c r="BU118" s="171"/>
      <c r="BV118" s="171"/>
    </row>
    <row r="119" ht="9.0" customHeight="1">
      <c r="A119" s="172" t="s">
        <v>919</v>
      </c>
      <c r="B119" s="173" t="s">
        <v>1335</v>
      </c>
      <c r="C119" s="174" t="s">
        <v>1336</v>
      </c>
      <c r="D119" s="175" t="str">
        <f t="shared" ref="D119:D130" si="552">IFERROR(CONCATENATE(BQ119,REPT(" ",26-LEN(BQ119)),BR119," ",AZ119,"–",AZ120," ",BS119,REPT(" ",26-LEN(BS119)),BT119),"")</f>
        <v>Edmonton United           VLD 1–1 Sonoma Center Panthers    COM</v>
      </c>
      <c r="E119" s="176" t="str">
        <f>IFERROR(REPT(" ",LEN(E120)-26)&amp;VLOOKUP(1,Z120:AG123,8,0)&amp;"    "&amp;VLOOKUP(2,Z120:AG123,8,0)&amp;"    "&amp;VLOOKUP(3,Z120:AG123,8,0)&amp;"    "&amp;VLOOKUP(4,Z120:AG123,8,0),"")</f>
        <v>                                                                 EDM    YUB    FVI    SCP</v>
      </c>
      <c r="F119" s="83" t="s">
        <v>1330</v>
      </c>
      <c r="G119" s="83"/>
      <c r="H119" s="83" t="s">
        <v>1212</v>
      </c>
      <c r="I119" s="83" t="s">
        <v>1213</v>
      </c>
      <c r="J119" s="83" t="s">
        <v>1337</v>
      </c>
      <c r="K119" s="83" t="s">
        <v>1338</v>
      </c>
      <c r="L119" s="83" t="s">
        <v>1339</v>
      </c>
      <c r="M119" s="83" t="s">
        <v>81</v>
      </c>
      <c r="N119" s="83" t="s">
        <v>1340</v>
      </c>
      <c r="O119" s="83" t="s">
        <v>1341</v>
      </c>
      <c r="P119" s="83" t="s">
        <v>69</v>
      </c>
      <c r="Q119" s="83" t="s">
        <v>72</v>
      </c>
      <c r="R119" s="83" t="s">
        <v>75</v>
      </c>
      <c r="S119" s="83" t="s">
        <v>78</v>
      </c>
      <c r="T119" s="83" t="s">
        <v>81</v>
      </c>
      <c r="U119" s="83" t="s">
        <v>84</v>
      </c>
      <c r="V119" s="83" t="s">
        <v>87</v>
      </c>
      <c r="W119" s="83" t="s">
        <v>90</v>
      </c>
      <c r="X119" s="83" t="s">
        <v>93</v>
      </c>
      <c r="Y119" s="83" t="s">
        <v>96</v>
      </c>
      <c r="Z119" s="83" t="s">
        <v>1342</v>
      </c>
      <c r="AA119" s="83" t="s">
        <v>1201</v>
      </c>
      <c r="AC119" s="177">
        <v>1.0</v>
      </c>
      <c r="AD119" s="177">
        <v>2.0</v>
      </c>
      <c r="AE119" s="177">
        <v>3.0</v>
      </c>
      <c r="AF119" s="177">
        <v>4.0</v>
      </c>
      <c r="AJ119" s="155">
        <f t="array" ref="AJ119">IFERROR(IF($B119="","",INDEX(Entries!$J$2:$K156,MATCH(1,($B119=Entries!$J$2:$J156)*(Entries!$C$2:$C156=$A119),0),2)),"")</f>
        <v>91.379</v>
      </c>
      <c r="AK119" s="106">
        <f>AJ120</f>
        <v>68.53425</v>
      </c>
      <c r="AL119" s="106">
        <f>AJ121</f>
        <v>88.287</v>
      </c>
      <c r="AM119" s="106">
        <f t="shared" ref="AM119:AM130" si="553">IF(OR(AK119="",AL119=""),"",(0.1+(0.07-0.07*IF(AK119+AL119=0,1,MIN(AK119:AL119)/MAX(AK119:AL119)))*SIGN(AK119-AL119))*4/3)</f>
        <v>0.1124515501</v>
      </c>
      <c r="AN119" s="156">
        <f t="shared" ref="AN119:AY119" si="550">IF($AM119="","",IF(RAND()&lt;$AM119,1,0))</f>
        <v>0</v>
      </c>
      <c r="AO119" s="156">
        <f t="shared" si="550"/>
        <v>0</v>
      </c>
      <c r="AP119" s="156">
        <f t="shared" si="550"/>
        <v>0</v>
      </c>
      <c r="AQ119" s="156">
        <f t="shared" si="550"/>
        <v>0</v>
      </c>
      <c r="AR119" s="156">
        <f t="shared" si="550"/>
        <v>0</v>
      </c>
      <c r="AS119" s="156">
        <f t="shared" si="550"/>
        <v>0</v>
      </c>
      <c r="AT119" s="156">
        <f t="shared" si="550"/>
        <v>0</v>
      </c>
      <c r="AU119" s="156">
        <f t="shared" si="550"/>
        <v>0</v>
      </c>
      <c r="AV119" s="156">
        <f t="shared" si="550"/>
        <v>0</v>
      </c>
      <c r="AW119" s="156">
        <f t="shared" si="550"/>
        <v>0</v>
      </c>
      <c r="AX119" s="156">
        <f t="shared" si="550"/>
        <v>0</v>
      </c>
      <c r="AY119" s="156">
        <f t="shared" si="550"/>
        <v>1</v>
      </c>
      <c r="AZ119" s="157">
        <f t="shared" ref="AZ119:AZ130" si="555">SUM($AN119:$AY119)</f>
        <v>1</v>
      </c>
      <c r="BA119" s="106">
        <f>AJ122</f>
        <v>66.21525</v>
      </c>
      <c r="BB119" s="106">
        <f>AJ119</f>
        <v>91.379</v>
      </c>
      <c r="BC119" s="106">
        <f t="shared" ref="BC119:BC130" si="556">IF(OR($BA119="",$BB119=""),"",(0.1+(0.07-0.07*IF(BA119+BB119=0,1,MIN(BA119:BB119)/MAX(BA119:BB119)))*SIGN(BA119-BB119))*4/3)</f>
        <v>0.1076314033</v>
      </c>
      <c r="BD119" s="156">
        <f t="shared" ref="BD119:BO119" si="551">IF($BC119="","",IF(RAND()&lt;$BC119,1,0))</f>
        <v>0</v>
      </c>
      <c r="BE119" s="156">
        <f t="shared" si="551"/>
        <v>0</v>
      </c>
      <c r="BF119" s="156">
        <f t="shared" si="551"/>
        <v>0</v>
      </c>
      <c r="BG119" s="156">
        <f t="shared" si="551"/>
        <v>0</v>
      </c>
      <c r="BH119" s="156">
        <f t="shared" si="551"/>
        <v>0</v>
      </c>
      <c r="BI119" s="156">
        <f t="shared" si="551"/>
        <v>0</v>
      </c>
      <c r="BJ119" s="156">
        <f t="shared" si="551"/>
        <v>1</v>
      </c>
      <c r="BK119" s="156">
        <f t="shared" si="551"/>
        <v>0</v>
      </c>
      <c r="BL119" s="156">
        <f t="shared" si="551"/>
        <v>0</v>
      </c>
      <c r="BM119" s="156">
        <f t="shared" si="551"/>
        <v>0</v>
      </c>
      <c r="BN119" s="156">
        <f t="shared" si="551"/>
        <v>0</v>
      </c>
      <c r="BO119" s="156">
        <f t="shared" si="551"/>
        <v>0</v>
      </c>
      <c r="BP119" s="157">
        <f t="shared" ref="BP119:BP130" si="558">SUM($BD119:$BO119)</f>
        <v>1</v>
      </c>
      <c r="BQ119" s="105" t="str">
        <f>LEFT($B120,LEN($B120)-6)</f>
        <v>Edmonton United</v>
      </c>
      <c r="BR119" s="156" t="str">
        <f>LEFT(RIGHT($B120,4),3)</f>
        <v>VLD</v>
      </c>
      <c r="BS119" s="105" t="str">
        <f>LEFT($B121,LEN($B121)-6)</f>
        <v>Sonoma Center Panthers</v>
      </c>
      <c r="BT119" s="156" t="str">
        <f>LEFT(RIGHT($B121,4),3)</f>
        <v>COM</v>
      </c>
      <c r="BU119" s="156" t="str">
        <f t="shared" ref="BU119:BU130" si="559">IF(AZ119&gt;BP119,1,if(AZ119&lt;BP119,2,"X"))</f>
        <v>X</v>
      </c>
      <c r="BV119" s="156" t="str">
        <f t="shared" ref="BV119:BV130" si="560">REPT(" ",3-LEN(AZ119))&amp;AZ119&amp;"-"&amp;BP119&amp;REPT(" ",3-LEN(BP119))</f>
        <v>  1-1  </v>
      </c>
    </row>
    <row r="120" ht="9.0" customHeight="1">
      <c r="A120" s="172" t="s">
        <v>919</v>
      </c>
      <c r="B120" s="178" t="s">
        <v>1343</v>
      </c>
      <c r="C120" s="179" t="s">
        <v>1344</v>
      </c>
      <c r="D120" s="175" t="str">
        <f t="shared" si="552"/>
        <v>Yuba United               COM 1–1 Fontvielle Impact         VLD</v>
      </c>
      <c r="E120" s="193" t="str">
        <f t="array" ref="E120">IFERROR(AB120&amp;"  "&amp;INDEX(F119:Z123,MATCH(AB120,Z119:Z123,0),1)&amp;REPT(" ",25-LEN(INDEX(F119:Z123,MATCH(AB120,Z119:Z123,0),1)))&amp;INDEX(F119:Z123,MATCH(AB120,Z119:Z123,0),2)&amp;"   6  "&amp;INDEX(F119:Z123,MATCH(AB120,Z119:Z123,0),3)&amp;"  "&amp;INDEX(F119:Z123,MATCH(AB120,Z119:Z123,0),4)&amp;"  "&amp;INDEX(F119:Z123,MATCH(AB120,Z119:Z123,0),5)&amp;REPT(" ",4-LEN(INDEX(F119:Z123,MATCH(AB120,Z119:Z123,0),6)))&amp;INDEX(F119:Z123,MATCH(AB120,Z119:Z123,0),6)&amp;REPT(" ",4-LEN(INDEX(F119:Z123,MATCH(AB120,Z119:Z123,0),7)))&amp;INDEX(F119:Z123,MATCH(AB120,Z119:Z123,0),7)&amp;REPT(" ",4-LEN(INDEX(F119:Z123,MATCH(AB120,Z119:Z123,0),8)))&amp;INDEX(F119:Z123,MATCH(AB120,Z119:Z123,0),8)&amp;IF(INDEX(F119:Z123,MATCH(AB120,Z119:Z123,0),9)&lt;10,"   ","  ")&amp;INDEX(F119:Z123,MATCH(AB120,Z119:Z123,0),9)&amp;INDEX(F119:AA123,MATCH(AB120,Z119:Z123,0),22)&amp;CONCATENATE(AC120:AF120),"")</f>
        <v>1  Edmonton United          VLD   6  4  2  0  12   5   7  14      -     3-1    4-1    1-1  </v>
      </c>
      <c r="F120" s="194" t="str">
        <f>IF(COUNTA(A119:C122)&lt;&gt;12,"",TRIM(LEFT(B119,FIND(" (",B119)-1)))</f>
        <v>Fontvielle Impact</v>
      </c>
      <c r="G120" s="180" t="str">
        <f t="shared" ref="G120:G123" si="561">IF(F120="","",MID(B119,FIND(" (",B119)+2,3))</f>
        <v>VLD</v>
      </c>
      <c r="H120" s="180">
        <f>COUNTIFS(BQ119:BQ130,F120,BU119:BU130,1)+COUNTIFS(BS119:BS130,F120,BU119:BU130,2)</f>
        <v>2</v>
      </c>
      <c r="I120" s="180">
        <f>COUNTIFS(BQ119:BQ130,F120,BU119:BU130,"X")+COUNTIFS(BS119:BS130,F120,BU119:BU130,"X")</f>
        <v>1</v>
      </c>
      <c r="J120" s="180">
        <f>COUNTIFS(BQ119:BQ130,F120,BU119:BU130,2)+COUNTIFS(BS119:BS130,F120,BU119:BU130,1)</f>
        <v>3</v>
      </c>
      <c r="K120" s="180">
        <f>SUMIFS(AZ119:AZ130,BQ119:BQ130,F120)+SUMIFS(BP119:BP130,BS119:BS130,F120)</f>
        <v>11</v>
      </c>
      <c r="L120" s="180">
        <f>SUMIFS(AZ119:AZ130,BS119:BS130,F120)+SUMIFS(BP119:BP130,BQ119:BQ130,F120)</f>
        <v>13</v>
      </c>
      <c r="M120" s="180">
        <f t="shared" ref="M120:M123" si="562">K120-L120</f>
        <v>-2</v>
      </c>
      <c r="N120" s="180">
        <f t="shared" ref="N120:N123" si="563">I120+(H120*3)</f>
        <v>7</v>
      </c>
      <c r="O120" s="177">
        <f>RANK(N120,N120:N123)</f>
        <v>3</v>
      </c>
      <c r="P120" s="180">
        <f>SUMPRODUCT((O120=O120:O123)*(VLOOKUP(F120,F126:AI129,MATCH(P119,F125:AI125,0),0)&lt;AE126:AE129))</f>
        <v>0</v>
      </c>
      <c r="Q120" s="177">
        <f>SUMPRODUCT((O120:O123=O120)*(P120:P123=P120)*(VLOOKUP(F120,F125:AH129,MATCH(Q119,F125:AI125,0),0)&lt;AF126:AF129))</f>
        <v>0</v>
      </c>
      <c r="R120" s="177">
        <f>SUMPRODUCT((O120:O123=O120)*(P120:P123=P120)*(Q120:Q123=Q120)*(VLOOKUP(F120,F125:AH129,MATCH(R119,F125:AI125,0),0)&lt;AG126:AG129))</f>
        <v>0</v>
      </c>
      <c r="S120" s="181">
        <f>SUMPRODUCT((O120:O123=O120)*(P120:P123=P120)*(Q120:Q123=Q120)*(R120:R123=R120)*(VLOOKUP(F120,F125:AH129,MATCH(S119,F125:AI125,0),0)&lt;AH126:AH129))</f>
        <v>0</v>
      </c>
      <c r="T120" s="177">
        <f>SUMPRODUCT((O120:O123=O120)*(P120:P123=P120)*(Q120:Q123=Q120)*(R120:R123=R120)*(S120:S123=S120)*(M120&lt;M120:M123))</f>
        <v>0</v>
      </c>
      <c r="U120" s="177">
        <f>SUMPRODUCT((O120:O123=O120)*(P120:P123=P120)*(Q120:Q123=Q120)*(R120:R123=R120)*(S120:S123=S120)*(T120:T123=T120)*(K120&lt;K120:K123))</f>
        <v>0</v>
      </c>
      <c r="V120" s="177">
        <f>SUMPRODUCT((O120:O123=O120)*(P120:P123=P120)*(Q120:Q123=Q120)*(R120:R123=R120)*(S120:S123=S120)*(T120:T123=T120)*(U120:U123=U120)*(VLOOKUP(F120,F125:AI129,MATCH(V119,F125:AJ125,0),0)&lt;AI126:AI129))</f>
        <v>0</v>
      </c>
      <c r="W120" s="177">
        <f>SUMPRODUCT((O120:O123=O120)*(P120:P123=P120)*(Q120:Q123=Q120)*(R120:R123=R120)*(S120:S123=S120)*(T120:T123=T120)*(U120:U123=U120)*(V120:V123=V120)*(H120:H123&gt;H120))</f>
        <v>0</v>
      </c>
      <c r="X120" s="177">
        <f>SUMPRODUCT((O120:O123=O120)*(P120:P123=P120)*(Q120:Q123=Q120)*(R120:R123=R120)*(S120:S123=S120)*(T120:T123=T120)*(U120:U123=U120)*(V120:V123=V120)*(W120:W123&gt;W120)*(VLOOKUP(F120,F125:AJ129,MATCH(V119,F125:AJ125,0),0)&lt;AJ126:AJ129))</f>
        <v>0</v>
      </c>
      <c r="Y120" s="177">
        <f>SUMPRODUCT((O120:O123=O120)*(P120:P123=P120)*(Q120:Q123=Q120)*(R120:R123=R120)*(S120:S123=S120)*(T120:T123=T120)*(U120:U123=U120)*(V120:V123=V120)*(W120:W123&gt;W120)*(X120:X123=X120)*(AJ119:AJ122&gt;AJ119))</f>
        <v>0</v>
      </c>
      <c r="Z120" s="182">
        <f t="shared" ref="Z120:Z123" si="564">sum(O120:Y120)</f>
        <v>3</v>
      </c>
      <c r="AA120" s="181" t="str">
        <f>if(countif(O120:O123,O120)&gt;1," * ","   ")</f>
        <v>   </v>
      </c>
      <c r="AB120" s="177">
        <v>1.0</v>
      </c>
      <c r="AC120" s="183" t="str">
        <f t="array" ref="AC120">IF(AB120=AC119,"   -   ",INDEX(BQ119:BV130,MATCH(1,(BQ119:BQ130=INDEX(F120:Z123,MATCH(AB120,Z120:Z123,0),1))*(BS119:BS130=INDEX(F120:Z123,MATCH(AC119,Z120:Z123,0),1)),0),6))</f>
        <v>   -   </v>
      </c>
      <c r="AD120" s="183" t="str">
        <f t="array" ref="AD120">IF(AB120=AD119,"   -   ",INDEX(BQ119:BV130,MATCH(1,(BQ119:BQ130=INDEX(F120:Z123,MATCH(AB120,Z120:Z123,0),1))*(BS119:BS130=INDEX(F120:Z123,MATCH(AD119,Z120:Z123,0),1)),0),6))</f>
        <v>  3-1  </v>
      </c>
      <c r="AE120" s="183" t="str">
        <f t="array" ref="AE120">IF(AB120=AE119,"   -   ",INDEX(BQ119:BV130,MATCH(1,(BQ119:BQ130=INDEX(F120:Z123,MATCH(AB120,Z120:Z123,0),1))*(BS119:BS130=INDEX(F120:Z123,MATCH(AE119,Z120:Z123,0),1)),0),6))</f>
        <v>  4-1  </v>
      </c>
      <c r="AF120" s="183" t="str">
        <f t="array" ref="AF120">IF(AB120=AF119,"   -   ",INDEX(BQ119:BV130,MATCH(1,(BQ119:BQ130=INDEX(F120:Z123,MATCH(AB120,Z120:Z123,0),1))*(BS119:BS130=INDEX(F120:Z123,MATCH(AF119,Z120:Z123,0),1)),0),6))</f>
        <v>  1-1  </v>
      </c>
      <c r="AG120" s="181" t="str">
        <f t="shared" ref="AG120:AG123" si="565">C119</f>
        <v>FVI</v>
      </c>
      <c r="AJ120" s="155">
        <f t="array" ref="AJ120">IFERROR(IF($B120="","",INDEX(Entries!$J$2:$K156,MATCH(1,($B120=Entries!$J$2:$J156)*(Entries!$C$2:$C156=$A120),0),2)),"")</f>
        <v>68.53425</v>
      </c>
      <c r="AK120" s="106">
        <f>AL119</f>
        <v>88.287</v>
      </c>
      <c r="AL120" s="106">
        <f>AK119</f>
        <v>68.53425</v>
      </c>
      <c r="AM120" s="106">
        <f t="shared" si="553"/>
        <v>0.1542151166</v>
      </c>
      <c r="AN120" s="156">
        <f t="shared" ref="AN120:AY120" si="554">IF($AM120="","",IF(RAND()&lt;$AM120,1,0))</f>
        <v>0</v>
      </c>
      <c r="AO120" s="156">
        <f t="shared" si="554"/>
        <v>0</v>
      </c>
      <c r="AP120" s="156">
        <f t="shared" si="554"/>
        <v>0</v>
      </c>
      <c r="AQ120" s="156">
        <f t="shared" si="554"/>
        <v>0</v>
      </c>
      <c r="AR120" s="156">
        <f t="shared" si="554"/>
        <v>0</v>
      </c>
      <c r="AS120" s="156">
        <f t="shared" si="554"/>
        <v>0</v>
      </c>
      <c r="AT120" s="156">
        <f t="shared" si="554"/>
        <v>0</v>
      </c>
      <c r="AU120" s="156">
        <f t="shared" si="554"/>
        <v>0</v>
      </c>
      <c r="AV120" s="156">
        <f t="shared" si="554"/>
        <v>0</v>
      </c>
      <c r="AW120" s="156">
        <f t="shared" si="554"/>
        <v>1</v>
      </c>
      <c r="AX120" s="156">
        <f t="shared" si="554"/>
        <v>0</v>
      </c>
      <c r="AY120" s="156">
        <f t="shared" si="554"/>
        <v>0</v>
      </c>
      <c r="AZ120" s="157">
        <f t="shared" si="555"/>
        <v>1</v>
      </c>
      <c r="BA120" s="106">
        <f>BB119</f>
        <v>91.379</v>
      </c>
      <c r="BB120" s="106">
        <f>BA119</f>
        <v>66.21525</v>
      </c>
      <c r="BC120" s="106">
        <f t="shared" si="556"/>
        <v>0.1590352634</v>
      </c>
      <c r="BD120" s="156">
        <f t="shared" ref="BD120:BO120" si="557">IF($BC120="","",IF(RAND()&lt;$BC120,1,0))</f>
        <v>0</v>
      </c>
      <c r="BE120" s="156">
        <f t="shared" si="557"/>
        <v>0</v>
      </c>
      <c r="BF120" s="156">
        <f t="shared" si="557"/>
        <v>0</v>
      </c>
      <c r="BG120" s="156">
        <f t="shared" si="557"/>
        <v>0</v>
      </c>
      <c r="BH120" s="156">
        <f t="shared" si="557"/>
        <v>0</v>
      </c>
      <c r="BI120" s="156">
        <f t="shared" si="557"/>
        <v>0</v>
      </c>
      <c r="BJ120" s="156">
        <f t="shared" si="557"/>
        <v>0</v>
      </c>
      <c r="BK120" s="156">
        <f t="shared" si="557"/>
        <v>0</v>
      </c>
      <c r="BL120" s="156">
        <f t="shared" si="557"/>
        <v>0</v>
      </c>
      <c r="BM120" s="156">
        <f t="shared" si="557"/>
        <v>0</v>
      </c>
      <c r="BN120" s="156">
        <f t="shared" si="557"/>
        <v>0</v>
      </c>
      <c r="BO120" s="156">
        <f t="shared" si="557"/>
        <v>0</v>
      </c>
      <c r="BP120" s="157">
        <f t="shared" si="558"/>
        <v>0</v>
      </c>
      <c r="BQ120" s="105" t="str">
        <f>LEFT($B122,LEN($B122)-6)</f>
        <v>Yuba United</v>
      </c>
      <c r="BR120" s="156" t="str">
        <f>LEFT(RIGHT($B122,4),3)</f>
        <v>COM</v>
      </c>
      <c r="BS120" s="105" t="str">
        <f>LEFT($B119,LEN($B119)-6)</f>
        <v>Fontvielle Impact</v>
      </c>
      <c r="BT120" s="156" t="str">
        <f>LEFT(RIGHT($B119,4),3)</f>
        <v>VLD</v>
      </c>
      <c r="BU120" s="156">
        <f t="shared" si="559"/>
        <v>1</v>
      </c>
      <c r="BV120" s="156" t="str">
        <f t="shared" si="560"/>
        <v>  1-0  </v>
      </c>
    </row>
    <row r="121" ht="9.0" customHeight="1">
      <c r="A121" s="172" t="s">
        <v>919</v>
      </c>
      <c r="B121" s="114" t="s">
        <v>1345</v>
      </c>
      <c r="C121" s="179" t="s">
        <v>1346</v>
      </c>
      <c r="D121" s="175" t="str">
        <f t="shared" si="552"/>
        <v>Fontvielle Impact         VLD 1–1 Edmonton United           VLD</v>
      </c>
      <c r="E121" s="193" t="str">
        <f t="array" ref="E121">IFERROR(AB121&amp;"  "&amp;INDEX(F119:Z123,MATCH(AB121,Z119:Z123,0),1)&amp;REPT(" ",25-LEN(INDEX(F119:Z123,MATCH(AB121,Z119:Z123,0),1)))&amp;INDEX(F119:Z123,MATCH(AB121,Z119:Z123,0),2)&amp;"   6  "&amp;INDEX(F119:Z123,MATCH(AB121,Z119:Z123,0),3)&amp;"  "&amp;INDEX(F119:Z123,MATCH(AB121,Z119:Z123,0),4)&amp;"  "&amp;INDEX(F119:Z123,MATCH(AB121,Z119:Z123,0),5)&amp;REPT(" ",4-LEN(INDEX(F119:Z123,MATCH(AB121,Z119:Z123,0),6)))&amp;INDEX(F119:Z123,MATCH(AB121,Z119:Z123,0),6)&amp;REPT(" ",4-LEN(INDEX(F119:Z123,MATCH(AB121,Z119:Z123,0),7)))&amp;INDEX(F119:Z123,MATCH(AB121,Z119:Z123,0),7)&amp;REPT(" ",4-LEN(INDEX(F119:Z123,MATCH(AB121,Z119:Z123,0),8)))&amp;INDEX(F119:Z123,MATCH(AB121,Z119:Z123,0),8)&amp;IF(INDEX(F119:Z123,MATCH(AB121,Z119:Z123,0),9)&lt;10,"   ","  ")&amp;INDEX(F119:Z123,MATCH(AB121,Z119:Z123,0),9)&amp;INDEX(F119:AA123,MATCH(AB121,Z119:Z123,0),22)&amp;CONCATENATE(AC121:AF121),"")</f>
        <v>2  Yuba United              COM   6  2  2  2   8   7   1   8     1-1     -     1-0    3-0  </v>
      </c>
      <c r="F121" s="194" t="str">
        <f>IF(COUNTA(A119:C122)&lt;&gt;12,"",TRIM(LEFT(B120,FIND(" (",B120)-1)))</f>
        <v>Edmonton United</v>
      </c>
      <c r="G121" s="180" t="str">
        <f t="shared" si="561"/>
        <v>VLD</v>
      </c>
      <c r="H121" s="180">
        <f>COUNTIFS(BQ119:BQ130,F121,BU119:BU130,1)+COUNTIFS(BS119:BS130,F121,BU119:BU130,2)</f>
        <v>4</v>
      </c>
      <c r="I121" s="180">
        <f>COUNTIFS(BQ119:BQ130,F121,BU119:BU130,"X")+COUNTIFS(BS119:BS130,F121,BU119:BU130,"X")</f>
        <v>2</v>
      </c>
      <c r="J121" s="180">
        <f>COUNTIFS(BQ119:BQ130,F121,BU119:BU130,2)+COUNTIFS(BS119:BS130,F121,BU119:BU130,1)</f>
        <v>0</v>
      </c>
      <c r="K121" s="180">
        <f>SUMIFS(AZ119:AZ130,BQ119:BQ130,F121)+SUMIFS(BP119:BP130,BS119:BS130,F121)</f>
        <v>12</v>
      </c>
      <c r="L121" s="180">
        <f>SUMIFS(AZ119:AZ130,BS119:BS130,F121)+SUMIFS(BP119:BP130,BQ119:BQ130,F121)</f>
        <v>5</v>
      </c>
      <c r="M121" s="180">
        <f t="shared" si="562"/>
        <v>7</v>
      </c>
      <c r="N121" s="180">
        <f t="shared" si="563"/>
        <v>14</v>
      </c>
      <c r="O121" s="177">
        <f>RANK(N121,N120:N123)</f>
        <v>1</v>
      </c>
      <c r="P121" s="180">
        <f>SUMPRODUCT((O121=O120:O123)*(VLOOKUP(F121,F126:AI129,MATCH(P119,F125:AI125,0),0)&lt;AE126:AE129))</f>
        <v>0</v>
      </c>
      <c r="Q121" s="177">
        <f>SUMPRODUCT((O120:O123=O121)*(P120:P123=P121)*(VLOOKUP(F121,F125:AH129,MATCH(Q119,F125:AI125,0),0)&lt;AF126:AF129))</f>
        <v>0</v>
      </c>
      <c r="R121" s="177">
        <f>SUMPRODUCT((O120:O123=O121)*(P120:P123=P121)*(Q120:Q123=Q121)*(VLOOKUP(F121,F125:AH129,MATCH(R119,F125:AI125,0),0)&lt;AG126:AG129))</f>
        <v>0</v>
      </c>
      <c r="S121" s="181">
        <f>SUMPRODUCT((O120:O123=O121)*(P120:P123=P121)*(Q120:Q123=Q121)*(R120:R123=R121)*(VLOOKUP(F121,F125:AH129,MATCH(S119,F125:AI125,0),0)&lt;AH126:AH129))</f>
        <v>0</v>
      </c>
      <c r="T121" s="177">
        <f>SUMPRODUCT((O120:O123=O121)*(P120:P123=P121)*(Q120:Q123=Q121)*(R120:R123=R121)*(S120:S123=S121)*(M121&lt;M120:M123))</f>
        <v>0</v>
      </c>
      <c r="U121" s="177">
        <f>SUMPRODUCT((O120:O123=O121)*(P120:P123=P121)*(Q120:Q123=Q121)*(R120:R123=R121)*(S120:S123=S121)*(T120:T123=T121)*(K121&lt;K120:K123))</f>
        <v>0</v>
      </c>
      <c r="V121" s="177">
        <f>SUMPRODUCT((O120:O123=O121)*(P120:P123=P121)*(Q120:Q123=Q121)*(R120:R123=R121)*(S120:S123=S121)*(T120:T123=T121)*(U120:U123=U121)*(VLOOKUP(F121,F125:AI129,MATCH(V119,F125:AJ125,0),0)&lt;AI126:AI129))</f>
        <v>0</v>
      </c>
      <c r="W121" s="177">
        <f>SUMPRODUCT((O120:O123=O121)*(P120:P123=P121)*(Q120:Q123=Q121)*(R120:R123=R121)*(S120:S123=S121)*(T120:T123=T121)*(U120:U123=U121)*(V120:V123=V121)*(H120:H123&gt;H121))</f>
        <v>0</v>
      </c>
      <c r="X121" s="177">
        <f>SUMPRODUCT((O120:O123=O121)*(P120:P123=P121)*(Q120:Q123=Q121)*(R120:R123=R121)*(S120:S123=S121)*(T120:T123=T121)*(U120:U123=U121)*(V120:V123=V121)*(W120:W123&gt;W121)*(VLOOKUP(F121,F125:AJ129,MATCH(V119,F125:AJ125,0),0)&lt;AJ126:AJ129))</f>
        <v>0</v>
      </c>
      <c r="Y121" s="177">
        <f>SUMPRODUCT((O120:O123=O121)*(P120:P123=P121)*(Q120:Q123=Q121)*(R120:R123=R121)*(S120:S123=S121)*(T120:T123=T121)*(U120:U123=U121)*(V120:V123=V121)*(W120:W123&gt;W121)*(X120:X123=X121)*(AJ119:AJ122&gt;AJ120))</f>
        <v>0</v>
      </c>
      <c r="Z121" s="182">
        <f t="shared" si="564"/>
        <v>1</v>
      </c>
      <c r="AA121" s="181" t="str">
        <f>if(countif(O120:O123,O121)&gt;1," * ","   ")</f>
        <v>   </v>
      </c>
      <c r="AB121" s="177">
        <v>2.0</v>
      </c>
      <c r="AC121" s="183" t="str">
        <f t="array" ref="AC121">IF(AB121=AC119,"   -   ",INDEX(BQ119:BV130,MATCH(1,(BQ119:BQ130=INDEX(F120:Z123,MATCH(AB121,Z120:Z123,0),1))*(BS119:BS130=INDEX(F120:Z123,MATCH(AC119,Z120:Z123,0),1)),0),6))</f>
        <v>  1-1  </v>
      </c>
      <c r="AD121" s="183" t="str">
        <f t="array" ref="AD121">IF(AB121=AD119,"   -   ",INDEX(BQ119:BV130,MATCH(1,(BQ119:BQ130=INDEX(F120:Z123,MATCH(AB121,Z120:Z123,0),1))*(BS119:BS130=INDEX(F120:Z123,MATCH(AD119,Z120:Z123,0),1)),0),6))</f>
        <v>   -   </v>
      </c>
      <c r="AE121" s="183" t="str">
        <f t="array" ref="AE121">IF(AB121=AE119,"   -   ",INDEX(BQ119:BV130,MATCH(1,(BQ119:BQ130=INDEX(F120:Z123,MATCH(AB121,Z120:Z123,0),1))*(BS119:BS130=INDEX(F120:Z123,MATCH(AE119,Z120:Z123,0),1)),0),6))</f>
        <v>  1-0  </v>
      </c>
      <c r="AF121" s="183" t="str">
        <f t="array" ref="AF121">IF(AB121=AF119,"   -   ",INDEX(BQ119:BV130,MATCH(1,(BQ119:BQ130=INDEX(F120:Z123,MATCH(AB121,Z120:Z123,0),1))*(BS119:BS130=INDEX(F120:Z123,MATCH(AF119,Z120:Z123,0),1)),0),6))</f>
        <v>  3-0  </v>
      </c>
      <c r="AG121" s="181" t="str">
        <f t="shared" si="565"/>
        <v>EDM</v>
      </c>
      <c r="AJ121" s="155">
        <f t="array" ref="AJ121">IFERROR(IF($B121="","",INDEX(Entries!$J$2:$K156,MATCH(1,($B121=Entries!$J$2:$J156)*(Entries!$C$2:$C156=$A121),0),2)),"")</f>
        <v>88.287</v>
      </c>
      <c r="AK121" s="106">
        <f>AJ119</f>
        <v>91.379</v>
      </c>
      <c r="AL121" s="106">
        <f>AJ120</f>
        <v>68.53425</v>
      </c>
      <c r="AM121" s="106">
        <f t="shared" si="553"/>
        <v>0.1566666667</v>
      </c>
      <c r="AN121" s="156">
        <f t="shared" ref="AN121:AY121" si="566">IF($AM121="","",IF(RAND()&lt;$AM121,1,0))</f>
        <v>0</v>
      </c>
      <c r="AO121" s="156">
        <f t="shared" si="566"/>
        <v>0</v>
      </c>
      <c r="AP121" s="156">
        <f t="shared" si="566"/>
        <v>0</v>
      </c>
      <c r="AQ121" s="156">
        <f t="shared" si="566"/>
        <v>0</v>
      </c>
      <c r="AR121" s="156">
        <f t="shared" si="566"/>
        <v>0</v>
      </c>
      <c r="AS121" s="156">
        <f t="shared" si="566"/>
        <v>1</v>
      </c>
      <c r="AT121" s="156">
        <f t="shared" si="566"/>
        <v>0</v>
      </c>
      <c r="AU121" s="156">
        <f t="shared" si="566"/>
        <v>0</v>
      </c>
      <c r="AV121" s="156">
        <f t="shared" si="566"/>
        <v>0</v>
      </c>
      <c r="AW121" s="156">
        <f t="shared" si="566"/>
        <v>0</v>
      </c>
      <c r="AX121" s="156">
        <f t="shared" si="566"/>
        <v>0</v>
      </c>
      <c r="AY121" s="156">
        <f t="shared" si="566"/>
        <v>0</v>
      </c>
      <c r="AZ121" s="157">
        <f t="shared" si="555"/>
        <v>1</v>
      </c>
      <c r="BA121" s="106">
        <f>AJ121</f>
        <v>88.287</v>
      </c>
      <c r="BB121" s="106">
        <f>AJ122</f>
        <v>66.21525</v>
      </c>
      <c r="BC121" s="106">
        <f t="shared" si="556"/>
        <v>0.1566666667</v>
      </c>
      <c r="BD121" s="156">
        <f t="shared" ref="BD121:BO121" si="567">IF($BC121="","",IF(RAND()&lt;$BC121,1,0))</f>
        <v>0</v>
      </c>
      <c r="BE121" s="156">
        <f t="shared" si="567"/>
        <v>0</v>
      </c>
      <c r="BF121" s="156">
        <f t="shared" si="567"/>
        <v>0</v>
      </c>
      <c r="BG121" s="156">
        <f t="shared" si="567"/>
        <v>0</v>
      </c>
      <c r="BH121" s="156">
        <f t="shared" si="567"/>
        <v>0</v>
      </c>
      <c r="BI121" s="156">
        <f t="shared" si="567"/>
        <v>0</v>
      </c>
      <c r="BJ121" s="156">
        <f t="shared" si="567"/>
        <v>0</v>
      </c>
      <c r="BK121" s="156">
        <f t="shared" si="567"/>
        <v>0</v>
      </c>
      <c r="BL121" s="156">
        <f t="shared" si="567"/>
        <v>0</v>
      </c>
      <c r="BM121" s="156">
        <f t="shared" si="567"/>
        <v>1</v>
      </c>
      <c r="BN121" s="156">
        <f t="shared" si="567"/>
        <v>0</v>
      </c>
      <c r="BO121" s="156">
        <f t="shared" si="567"/>
        <v>1</v>
      </c>
      <c r="BP121" s="157">
        <f t="shared" si="558"/>
        <v>2</v>
      </c>
      <c r="BQ121" s="105" t="str">
        <f t="shared" ref="BQ121:BR121" si="568">BS120</f>
        <v>Fontvielle Impact</v>
      </c>
      <c r="BR121" s="156" t="str">
        <f t="shared" si="568"/>
        <v>VLD</v>
      </c>
      <c r="BS121" s="105" t="str">
        <f t="shared" ref="BS121:BT121" si="569">BQ119</f>
        <v>Edmonton United</v>
      </c>
      <c r="BT121" s="156" t="str">
        <f t="shared" si="569"/>
        <v>VLD</v>
      </c>
      <c r="BU121" s="156">
        <f t="shared" si="559"/>
        <v>2</v>
      </c>
      <c r="BV121" s="156" t="str">
        <f t="shared" si="560"/>
        <v>  1-2  </v>
      </c>
    </row>
    <row r="122" ht="9.0" customHeight="1">
      <c r="A122" s="172" t="s">
        <v>919</v>
      </c>
      <c r="B122" s="114" t="s">
        <v>1347</v>
      </c>
      <c r="C122" s="179" t="s">
        <v>1348</v>
      </c>
      <c r="D122" s="175" t="str">
        <f t="shared" si="552"/>
        <v>Sonoma Center Panthers    COM 1–3 Yuba United               COM</v>
      </c>
      <c r="E122" s="193" t="str">
        <f t="array" ref="E122">IFERROR(AB122&amp;"  "&amp;INDEX(F119:Z123,MATCH(AB122,Z119:Z123,0),1)&amp;REPT(" ",25-LEN(INDEX(F119:Z123,MATCH(AB122,Z119:Z123,0),1)))&amp;INDEX(F119:Z123,MATCH(AB122,Z119:Z123,0),2)&amp;"   6  "&amp;INDEX(F119:Z123,MATCH(AB122,Z119:Z123,0),3)&amp;"  "&amp;INDEX(F119:Z123,MATCH(AB122,Z119:Z123,0),4)&amp;"  "&amp;INDEX(F119:Z123,MATCH(AB122,Z119:Z123,0),5)&amp;REPT(" ",4-LEN(INDEX(F119:Z123,MATCH(AB122,Z119:Z123,0),6)))&amp;INDEX(F119:Z123,MATCH(AB122,Z119:Z123,0),6)&amp;REPT(" ",4-LEN(INDEX(F119:Z123,MATCH(AB122,Z119:Z123,0),7)))&amp;INDEX(F119:Z123,MATCH(AB122,Z119:Z123,0),7)&amp;REPT(" ",4-LEN(INDEX(F119:Z123,MATCH(AB122,Z119:Z123,0),8)))&amp;INDEX(F119:Z123,MATCH(AB122,Z119:Z123,0),8)&amp;IF(INDEX(F119:Z123,MATCH(AB122,Z119:Z123,0),9)&lt;10,"   ","  ")&amp;INDEX(F119:Z123,MATCH(AB122,Z119:Z123,0),9)&amp;INDEX(F119:AA123,MATCH(AB122,Z119:Z123,0),22)&amp;CONCATENATE(AC122:AF122),"")</f>
        <v>3  Fontvielle Impact        VLD   6  2  1  3  11  13  -2   7     1-2    2-1     -     2-2  </v>
      </c>
      <c r="F122" s="194" t="str">
        <f>IF(COUNTA(A119:C122)&lt;&gt;12,"",TRIM(LEFT(B121,FIND(" (",B121)-1)))</f>
        <v>Sonoma Center Panthers</v>
      </c>
      <c r="G122" s="180" t="str">
        <f t="shared" si="561"/>
        <v>COM</v>
      </c>
      <c r="H122" s="180">
        <f>COUNTIFS(BQ119:BQ130,F122,BU119:BU130,1)+COUNTIFS(BS119:BS130,F122,BU119:BU130,2)</f>
        <v>0</v>
      </c>
      <c r="I122" s="180">
        <f>COUNTIFS(BQ119:BQ130,F122,BU119:BU130,"X")+COUNTIFS(BS119:BS130,F122,BU119:BU130,"X")</f>
        <v>3</v>
      </c>
      <c r="J122" s="180">
        <f>COUNTIFS(BQ119:BQ130,F122,BU119:BU130,2)+COUNTIFS(BS119:BS130,F122,BU119:BU130,1)</f>
        <v>3</v>
      </c>
      <c r="K122" s="180">
        <f>SUMIFS(AZ119:AZ130,BQ119:BQ130,F122)+SUMIFS(BP119:BP130,BS119:BS130,F122)</f>
        <v>7</v>
      </c>
      <c r="L122" s="180">
        <f>SUMIFS(AZ119:AZ130,BS119:BS130,F122)+SUMIFS(BP119:BP130,BQ119:BQ130,F122)</f>
        <v>13</v>
      </c>
      <c r="M122" s="180">
        <f t="shared" si="562"/>
        <v>-6</v>
      </c>
      <c r="N122" s="180">
        <f t="shared" si="563"/>
        <v>3</v>
      </c>
      <c r="O122" s="177">
        <f>RANK(N122,N120:N123)</f>
        <v>4</v>
      </c>
      <c r="P122" s="180">
        <f>SUMPRODUCT((O122=O120:O123)*(VLOOKUP(F122,F126:AI129,MATCH(P119,F125:AI125,0),0)&lt;AE126:AE129))</f>
        <v>0</v>
      </c>
      <c r="Q122" s="177">
        <f>SUMPRODUCT((O120:O123=O122)*(P120:P123=P122)*(VLOOKUP(F122,F125:AH129,MATCH(Q119,F125:AI125,0),0)&lt;AF126:AF129))</f>
        <v>0</v>
      </c>
      <c r="R122" s="177">
        <f>SUMPRODUCT((O120:O123=O122)*(P120:P123=P122)*(Q120:Q123=Q122)*(VLOOKUP(F122,F125:AH129,MATCH(R119,F125:AI125,0),0)&lt;AG126:AG129))</f>
        <v>0</v>
      </c>
      <c r="S122" s="181">
        <f>SUMPRODUCT((O120:O123=O122)*(P120:P123=P122)*(Q120:Q123=Q122)*(R120:R123=R122)*(VLOOKUP(F122,F125:AH129,MATCH(S119,F125:AI125,0),0)&lt;AH126:AH129))</f>
        <v>0</v>
      </c>
      <c r="T122" s="177">
        <f>SUMPRODUCT((O120:O123=O122)*(P120:P123=P122)*(Q120:Q123=Q122)*(R120:R123=R122)*(S120:S123=S122)*(M122&lt;M120:M123))</f>
        <v>0</v>
      </c>
      <c r="U122" s="177">
        <f>SUMPRODUCT((O120:O123=O122)*(P120:P123=P122)*(Q120:Q123=Q122)*(R120:R123=R122)*(S120:S123=S122)*(T120:T123=T122)*(K122&lt;K120:K123))</f>
        <v>0</v>
      </c>
      <c r="V122" s="177">
        <f>SUMPRODUCT((O120:O123=O122)*(P120:P123=P122)*(Q120:Q123=Q122)*(R120:R123=R122)*(S120:S123=S122)*(T120:T123=T122)*(U120:U123=U122)*(VLOOKUP(F122,F125:AI129,MATCH(V119,F125:AJ125,0),0)&lt;AI126:AI129))</f>
        <v>0</v>
      </c>
      <c r="W122" s="177">
        <f>SUMPRODUCT((O120:O123=O122)*(P120:P123=P122)*(Q120:Q123=Q122)*(R120:R123=R122)*(S120:S123=S122)*(T120:T123=T122)*(U120:U123=U122)*(V120:V123=V122)*(H120:H123&gt;H122))</f>
        <v>0</v>
      </c>
      <c r="X122" s="177">
        <f>SUMPRODUCT((O120:O123=O122)*(P120:P123=P122)*(Q120:Q123=Q122)*(R120:R123=R122)*(S120:S123=S122)*(T120:T123=T122)*(U120:U123=U122)*(V120:V123=V122)*(W120:W123&gt;W122)*(VLOOKUP(F122,F125:AJ129,MATCH(V119,F125:AJ125,0),0)&lt;AJ126:AJ129))</f>
        <v>0</v>
      </c>
      <c r="Y122" s="177">
        <f>SUMPRODUCT((O120:O123=O122)*(P120:P123=P122)*(Q120:Q123=Q122)*(R120:R123=R122)*(S120:S123=S122)*(T120:T123=T122)*(U120:U123=U122)*(V120:V123=V122)*(W120:W123&gt;W122)*(X120:X123=X122)*(AJ119:AJ122&gt;AJ121))</f>
        <v>0</v>
      </c>
      <c r="Z122" s="182">
        <f t="shared" si="564"/>
        <v>4</v>
      </c>
      <c r="AA122" s="181" t="str">
        <f>if(countif(O120:O123,O122)&gt;1," * ","   ")</f>
        <v>   </v>
      </c>
      <c r="AB122" s="177">
        <v>3.0</v>
      </c>
      <c r="AC122" s="183" t="str">
        <f t="array" ref="AC122">IF(AB122=AC119,"   -   ",INDEX(BQ119:BV130,MATCH(1,(BQ119:BQ130=INDEX(F120:Z123,MATCH(AB122,Z120:Z123,0),1))*(BS119:BS130=INDEX(F120:Z123,MATCH(AC119,Z120:Z123,0),1)),0),6))</f>
        <v>  1-2  </v>
      </c>
      <c r="AD122" s="183" t="str">
        <f t="array" ref="AD122">IF(AB122=AD119,"   -   ",INDEX(BQ119:BV130,MATCH(1,(BQ119:BQ130=INDEX(F120:Z123,MATCH(AB122,Z120:Z123,0),1))*(BS119:BS130=INDEX(F120:Z123,MATCH(AD119,Z120:Z123,0),1)),0),6))</f>
        <v>  2-1  </v>
      </c>
      <c r="AE122" s="183" t="str">
        <f t="array" ref="AE122">IF(AB122=AE119,"   -   ",INDEX(BQ119:BV130,MATCH(1,(BQ119:BQ130=INDEX(F120:Z123,MATCH(AB122,Z120:Z123,0),1))*(BS119:BS130=INDEX(F120:Z123,MATCH(AE119,Z120:Z123,0),1)),0),6))</f>
        <v>   -   </v>
      </c>
      <c r="AF122" s="183" t="str">
        <f t="array" ref="AF122">IF(AB122=AF119,"   -   ",INDEX(BQ119:BV130,MATCH(1,(BQ119:BQ130=INDEX(F120:Z123,MATCH(AB122,Z120:Z123,0),1))*(BS119:BS130=INDEX(F120:Z123,MATCH(AF119,Z120:Z123,0),1)),0),6))</f>
        <v>  2-2  </v>
      </c>
      <c r="AG122" s="181" t="str">
        <f t="shared" si="565"/>
        <v>SCP</v>
      </c>
      <c r="AJ122" s="155">
        <f t="array" ref="AJ122">IFERROR(IF($B122="","",INDEX(Entries!$J$2:$K156,MATCH(1,($B122=Entries!$J$2:$J156)*(Entries!$C$2:$C156=$A122),0),2)),"")</f>
        <v>66.21525</v>
      </c>
      <c r="AK122" s="106">
        <f>AL121</f>
        <v>68.53425</v>
      </c>
      <c r="AL122" s="106">
        <f>AK121</f>
        <v>91.379</v>
      </c>
      <c r="AM122" s="106">
        <f t="shared" si="553"/>
        <v>0.11</v>
      </c>
      <c r="AN122" s="156">
        <f t="shared" ref="AN122:AY122" si="570">IF($AM122="","",IF(RAND()&lt;$AM122,1,0))</f>
        <v>0</v>
      </c>
      <c r="AO122" s="156">
        <f t="shared" si="570"/>
        <v>0</v>
      </c>
      <c r="AP122" s="156">
        <f t="shared" si="570"/>
        <v>0</v>
      </c>
      <c r="AQ122" s="156">
        <f t="shared" si="570"/>
        <v>0</v>
      </c>
      <c r="AR122" s="156">
        <f t="shared" si="570"/>
        <v>0</v>
      </c>
      <c r="AS122" s="156">
        <f t="shared" si="570"/>
        <v>0</v>
      </c>
      <c r="AT122" s="156">
        <f t="shared" si="570"/>
        <v>0</v>
      </c>
      <c r="AU122" s="156">
        <f t="shared" si="570"/>
        <v>0</v>
      </c>
      <c r="AV122" s="156">
        <f t="shared" si="570"/>
        <v>0</v>
      </c>
      <c r="AW122" s="156">
        <f t="shared" si="570"/>
        <v>0</v>
      </c>
      <c r="AX122" s="156">
        <f t="shared" si="570"/>
        <v>0</v>
      </c>
      <c r="AY122" s="156">
        <f t="shared" si="570"/>
        <v>1</v>
      </c>
      <c r="AZ122" s="157">
        <f t="shared" si="555"/>
        <v>1</v>
      </c>
      <c r="BA122" s="106">
        <f>BB121</f>
        <v>66.21525</v>
      </c>
      <c r="BB122" s="106">
        <f>BA121</f>
        <v>88.287</v>
      </c>
      <c r="BC122" s="106">
        <f t="shared" si="556"/>
        <v>0.11</v>
      </c>
      <c r="BD122" s="156">
        <f t="shared" ref="BD122:BO122" si="571">IF($BC122="","",IF(RAND()&lt;$BC122,1,0))</f>
        <v>0</v>
      </c>
      <c r="BE122" s="156">
        <f t="shared" si="571"/>
        <v>1</v>
      </c>
      <c r="BF122" s="156">
        <f t="shared" si="571"/>
        <v>0</v>
      </c>
      <c r="BG122" s="156">
        <f t="shared" si="571"/>
        <v>0</v>
      </c>
      <c r="BH122" s="156">
        <f t="shared" si="571"/>
        <v>0</v>
      </c>
      <c r="BI122" s="156">
        <f t="shared" si="571"/>
        <v>0</v>
      </c>
      <c r="BJ122" s="156">
        <f t="shared" si="571"/>
        <v>0</v>
      </c>
      <c r="BK122" s="156">
        <f t="shared" si="571"/>
        <v>0</v>
      </c>
      <c r="BL122" s="156">
        <f t="shared" si="571"/>
        <v>0</v>
      </c>
      <c r="BM122" s="156">
        <f t="shared" si="571"/>
        <v>0</v>
      </c>
      <c r="BN122" s="156">
        <f t="shared" si="571"/>
        <v>0</v>
      </c>
      <c r="BO122" s="156">
        <f t="shared" si="571"/>
        <v>0</v>
      </c>
      <c r="BP122" s="157">
        <f t="shared" si="558"/>
        <v>1</v>
      </c>
      <c r="BQ122" s="105" t="str">
        <f t="shared" ref="BQ122:BR122" si="572">BS119</f>
        <v>Sonoma Center Panthers</v>
      </c>
      <c r="BR122" s="156" t="str">
        <f t="shared" si="572"/>
        <v>COM</v>
      </c>
      <c r="BS122" s="105" t="str">
        <f t="shared" ref="BS122:BT122" si="573">BQ120</f>
        <v>Yuba United</v>
      </c>
      <c r="BT122" s="156" t="str">
        <f t="shared" si="573"/>
        <v>COM</v>
      </c>
      <c r="BU122" s="156" t="str">
        <f t="shared" si="559"/>
        <v>X</v>
      </c>
      <c r="BV122" s="156" t="str">
        <f t="shared" si="560"/>
        <v>  1-1  </v>
      </c>
    </row>
    <row r="123" ht="9.0" customHeight="1">
      <c r="A123" s="105"/>
      <c r="B123" s="105"/>
      <c r="C123" s="105"/>
      <c r="D123" s="175" t="str">
        <f t="shared" si="552"/>
        <v>Sonoma Center Panthers    COM 3–3 Fontvielle Impact         VLD</v>
      </c>
      <c r="E123" s="193" t="str">
        <f t="array" ref="E123">IFERROR(AB123&amp;"  "&amp;INDEX(F119:Z123,MATCH(AB123,Z119:Z123,0),1)&amp;REPT(" ",25-LEN(INDEX(F119:Z123,MATCH(AB123,Z119:Z123,0),1)))&amp;INDEX(F119:Z123,MATCH(AB123,Z119:Z123,0),2)&amp;"   6  "&amp;INDEX(F119:Z123,MATCH(AB123,Z119:Z123,0),3)&amp;"  "&amp;INDEX(F119:Z123,MATCH(AB123,Z119:Z123,0),4)&amp;"  "&amp;INDEX(F119:Z123,MATCH(AB123,Z119:Z123,0),5)&amp;REPT(" ",4-LEN(INDEX(F119:Z123,MATCH(AB123,Z119:Z123,0),6)))&amp;INDEX(F119:Z123,MATCH(AB123,Z119:Z123,0),6)&amp;REPT(" ",4-LEN(INDEX(F119:Z123,MATCH(AB123,Z119:Z123,0),7)))&amp;INDEX(F119:Z123,MATCH(AB123,Z119:Z123,0),7)&amp;REPT(" ",4-LEN(INDEX(F119:Z123,MATCH(AB123,Z119:Z123,0),8)))&amp;INDEX(F119:Z123,MATCH(AB123,Z119:Z123,0),8)&amp;IF(INDEX(F119:Z123,MATCH(AB123,Z119:Z123,0),9)&lt;10,"   ","  ")&amp;INDEX(F119:Z123,MATCH(AB123,Z119:Z123,0),9)&amp;INDEX(F119:AA123,MATCH(AB123,Z119:Z123,0),22)&amp;CONCATENATE(AC123:AF123),"")</f>
        <v>4  Sonoma Center Panthers   COM   6  0  3  3   7  13  -6   3     0-1    1-1    3-5     -   </v>
      </c>
      <c r="F123" s="194" t="str">
        <f>IF(COUNTA(A119:C122)&lt;&gt;12,"",TRIM(LEFT(B122,FIND(" (",B122)-1)))</f>
        <v>Yuba United</v>
      </c>
      <c r="G123" s="180" t="str">
        <f t="shared" si="561"/>
        <v>COM</v>
      </c>
      <c r="H123" s="180">
        <f>COUNTIFS(BQ119:BQ130,F123,BU119:BU130,1)+COUNTIFS(BS119:BS130,F123,BU119:BU130,2)</f>
        <v>2</v>
      </c>
      <c r="I123" s="180">
        <f>COUNTIFS(BQ119:BQ130,F123,BU119:BU130,"X")+COUNTIFS(BS119:BS130,F123,BU119:BU130,"X")</f>
        <v>2</v>
      </c>
      <c r="J123" s="180">
        <f>COUNTIFS(BQ119:BQ130,F123,BU119:BU130,2)+COUNTIFS(BS119:BS130,F123,BU119:BU130,1)</f>
        <v>2</v>
      </c>
      <c r="K123" s="180">
        <f>SUMIFS(AZ119:AZ130,BQ119:BQ130,F123)+SUMIFS(BP119:BP130,BS119:BS130,F123)</f>
        <v>8</v>
      </c>
      <c r="L123" s="180">
        <f>SUMIFS(AZ119:AZ130,BS119:BS130,F123)+SUMIFS(BP119:BP130,BQ119:BQ130,F123)</f>
        <v>7</v>
      </c>
      <c r="M123" s="180">
        <f t="shared" si="562"/>
        <v>1</v>
      </c>
      <c r="N123" s="180">
        <f t="shared" si="563"/>
        <v>8</v>
      </c>
      <c r="O123" s="177">
        <f>RANK(N123,N120:N123)</f>
        <v>2</v>
      </c>
      <c r="P123" s="180">
        <f>SUMPRODUCT((O123=O120:O123)*(VLOOKUP(F123,F126:AI129,MATCH(P119,F125:AI125,0),0)&lt;AE126:AE129))</f>
        <v>0</v>
      </c>
      <c r="Q123" s="177">
        <f>SUMPRODUCT((O120:O123=O123)*(P120:P123=P123)*(VLOOKUP(F123,F125:AH129,MATCH(Q119,F125:AI125,0),0)&lt;AF126:AF129))</f>
        <v>0</v>
      </c>
      <c r="R123" s="177">
        <f>SUMPRODUCT((O120:O123=O123)*(P120:P123=P123)*(Q120:Q123=Q123)*(VLOOKUP(F123,F125:AH129,MATCH(R119,F125:AI125,0),0)&lt;AG126:AG129))</f>
        <v>0</v>
      </c>
      <c r="S123" s="181">
        <f>SUMPRODUCT((O120:O123=O123)*(P120:P123=P123)*(Q120:Q123=Q123)*(R120:R123=R123)*(VLOOKUP(F123,F125:AH129,MATCH(S119,F125:AI125,0),0)&lt;AH126:AH129))</f>
        <v>0</v>
      </c>
      <c r="T123" s="177">
        <f>SUMPRODUCT((O120:O123=O123)*(P120:P123=P123)*(Q120:Q123=Q123)*(R120:R123=R123)*(S120:S123=S123)*(M123&lt;M120:M123))</f>
        <v>0</v>
      </c>
      <c r="U123" s="177">
        <f>SUMPRODUCT((O120:O123=O123)*(P120:P123=P123)*(Q120:Q123=Q123)*(R120:R123=R123)*(S120:S123=S123)*(T120:T123=T123)*(K123&lt;K120:K123))</f>
        <v>0</v>
      </c>
      <c r="V123" s="177">
        <f>SUMPRODUCT((O120:O123=O123)*(P120:P123=P123)*(Q120:Q123=Q123)*(R120:R123=R123)*(S120:S123=S123)*(T120:T123=T123)*(U120:U123=U123)*(VLOOKUP(F123,F125:AI129,MATCH(V119,F125:AJ125,0),0)&lt;AI126:AI129))</f>
        <v>0</v>
      </c>
      <c r="W123" s="177">
        <f>SUMPRODUCT((O120:O123=O123)*(P120:P123=P123)*(Q120:Q123=Q123)*(R120:R123=R123)*(S120:S123=S123)*(T120:T123=T123)*(U120:U123=U123)*(V120:V123=V123)*(H120:H123&gt;H123))</f>
        <v>0</v>
      </c>
      <c r="X123" s="177">
        <f>SUMPRODUCT((O120:O123=O123)*(P120:P123=P123)*(Q120:Q123=Q123)*(R120:R123=R123)*(S120:S123=S123)*(T120:T123=T123)*(U120:U123=U123)*(V120:V123=V123)*(W120:W123&gt;W123)*(VLOOKUP(F123,F125:AJ129,MATCH(V119,F125:AJ125,0),0)&lt;AJ126:AJ129))</f>
        <v>0</v>
      </c>
      <c r="Y123" s="177">
        <f>SUMPRODUCT((O120:O123=O123)*(P120:P123=P123)*(Q120:Q123=Q123)*(R120:R123=R123)*(S120:S123=S123)*(T120:T123=T123)*(U120:U123=U123)*(V120:V123=V123)*(W120:W123&gt;W123)*(X120:X123=X123)*(AJ119:AJ122&gt;AJ122))</f>
        <v>0</v>
      </c>
      <c r="Z123" s="182">
        <f t="shared" si="564"/>
        <v>2</v>
      </c>
      <c r="AA123" s="181" t="str">
        <f>if(countif(O120:O123,O123)&gt;1," * ","   ")</f>
        <v>   </v>
      </c>
      <c r="AB123" s="177">
        <v>4.0</v>
      </c>
      <c r="AC123" s="183" t="str">
        <f t="array" ref="AC123">IF(AB123=AC119,"   -   ",INDEX(BQ119:BV130,MATCH(1,(BQ119:BQ130=INDEX(F120:Z123,MATCH(AB123,Z120:Z123,0),1))*(BS119:BS130=INDEX(F120:Z123,MATCH(AC119,Z120:Z123,0),1)),0),6))</f>
        <v>  0-1  </v>
      </c>
      <c r="AD123" s="183" t="str">
        <f t="array" ref="AD123">IF(AB123=AD119,"   -   ",INDEX(BQ119:BV130,MATCH(1,(BQ119:BQ130=INDEX(F120:Z123,MATCH(AB123,Z120:Z123,0),1))*(BS119:BS130=INDEX(F120:Z123,MATCH(AD119,Z120:Z123,0),1)),0),6))</f>
        <v>  1-1  </v>
      </c>
      <c r="AE123" s="183" t="str">
        <f t="array" ref="AE123">IF(AB123=AE119,"   -   ",INDEX(BQ119:BV130,MATCH(1,(BQ119:BQ130=INDEX(F120:Z123,MATCH(AB123,Z120:Z123,0),1))*(BS119:BS130=INDEX(F120:Z123,MATCH(AE119,Z120:Z123,0),1)),0),6))</f>
        <v>  3-5  </v>
      </c>
      <c r="AF123" s="183" t="str">
        <f t="array" ref="AF123">IF(AB123=AF119,"   -   ",INDEX(BQ119:BV130,MATCH(1,(BQ119:BQ130=INDEX(F120:Z123,MATCH(AB123,Z120:Z123,0),1))*(BS119:BS130=INDEX(F120:Z123,MATCH(AF119,Z120:Z123,0),1)),0),6))</f>
        <v>   -   </v>
      </c>
      <c r="AG123" s="181" t="str">
        <f t="shared" si="565"/>
        <v>YUB</v>
      </c>
      <c r="AJ123" s="155"/>
      <c r="AK123" s="106">
        <f>AJ121</f>
        <v>88.287</v>
      </c>
      <c r="AL123" s="106">
        <f>AJ119</f>
        <v>91.379</v>
      </c>
      <c r="AM123" s="106">
        <f t="shared" si="553"/>
        <v>0.1301752044</v>
      </c>
      <c r="AN123" s="156">
        <f t="shared" ref="AN123:AY123" si="574">IF($AM123="","",IF(RAND()&lt;$AM123,1,0))</f>
        <v>0</v>
      </c>
      <c r="AO123" s="156">
        <f t="shared" si="574"/>
        <v>1</v>
      </c>
      <c r="AP123" s="156">
        <f t="shared" si="574"/>
        <v>0</v>
      </c>
      <c r="AQ123" s="156">
        <f t="shared" si="574"/>
        <v>0</v>
      </c>
      <c r="AR123" s="156">
        <f t="shared" si="574"/>
        <v>0</v>
      </c>
      <c r="AS123" s="156">
        <f t="shared" si="574"/>
        <v>0</v>
      </c>
      <c r="AT123" s="156">
        <f t="shared" si="574"/>
        <v>0</v>
      </c>
      <c r="AU123" s="156">
        <f t="shared" si="574"/>
        <v>1</v>
      </c>
      <c r="AV123" s="156">
        <f t="shared" si="574"/>
        <v>1</v>
      </c>
      <c r="AW123" s="156">
        <f t="shared" si="574"/>
        <v>0</v>
      </c>
      <c r="AX123" s="156">
        <f t="shared" si="574"/>
        <v>0</v>
      </c>
      <c r="AY123" s="156">
        <f t="shared" si="574"/>
        <v>0</v>
      </c>
      <c r="AZ123" s="157">
        <f t="shared" si="555"/>
        <v>3</v>
      </c>
      <c r="BA123" s="106">
        <f>AJ120</f>
        <v>68.53425</v>
      </c>
      <c r="BB123" s="106">
        <f>AJ122</f>
        <v>66.21525</v>
      </c>
      <c r="BC123" s="106">
        <f t="shared" si="556"/>
        <v>0.1364914623</v>
      </c>
      <c r="BD123" s="156">
        <f t="shared" ref="BD123:BO123" si="575">IF($BC123="","",IF(RAND()&lt;$BC123,1,0))</f>
        <v>0</v>
      </c>
      <c r="BE123" s="156">
        <f t="shared" si="575"/>
        <v>0</v>
      </c>
      <c r="BF123" s="156">
        <f t="shared" si="575"/>
        <v>0</v>
      </c>
      <c r="BG123" s="156">
        <f t="shared" si="575"/>
        <v>1</v>
      </c>
      <c r="BH123" s="156">
        <f t="shared" si="575"/>
        <v>0</v>
      </c>
      <c r="BI123" s="156">
        <f t="shared" si="575"/>
        <v>1</v>
      </c>
      <c r="BJ123" s="156">
        <f t="shared" si="575"/>
        <v>0</v>
      </c>
      <c r="BK123" s="156">
        <f t="shared" si="575"/>
        <v>1</v>
      </c>
      <c r="BL123" s="156">
        <f t="shared" si="575"/>
        <v>0</v>
      </c>
      <c r="BM123" s="156">
        <f t="shared" si="575"/>
        <v>0</v>
      </c>
      <c r="BN123" s="156">
        <f t="shared" si="575"/>
        <v>1</v>
      </c>
      <c r="BO123" s="156">
        <f t="shared" si="575"/>
        <v>1</v>
      </c>
      <c r="BP123" s="157">
        <f t="shared" si="558"/>
        <v>5</v>
      </c>
      <c r="BQ123" s="105" t="str">
        <f t="shared" ref="BQ123:BR123" si="576">BS119</f>
        <v>Sonoma Center Panthers</v>
      </c>
      <c r="BR123" s="156" t="str">
        <f t="shared" si="576"/>
        <v>COM</v>
      </c>
      <c r="BS123" s="105" t="str">
        <f t="shared" ref="BS123:BT123" si="577">BS120</f>
        <v>Fontvielle Impact</v>
      </c>
      <c r="BT123" s="156" t="str">
        <f t="shared" si="577"/>
        <v>VLD</v>
      </c>
      <c r="BU123" s="156">
        <f t="shared" si="559"/>
        <v>2</v>
      </c>
      <c r="BV123" s="156" t="str">
        <f t="shared" si="560"/>
        <v>  3-5  </v>
      </c>
    </row>
    <row r="124" ht="9.0" customHeight="1">
      <c r="A124" s="105"/>
      <c r="B124" s="105"/>
      <c r="C124" s="105"/>
      <c r="D124" s="175" t="str">
        <f t="shared" si="552"/>
        <v>Edmonton United           VLD 3–2 Yuba United               COM</v>
      </c>
      <c r="E124" s="184" t="str">
        <f>IFERROR(__xludf.DUMMYFUNCTION("IFERROR(IF(COUNTUNIQUE(O120:O123)=4,"""",""Tie broken by ""&amp;VLOOKUP(INDEX(P119:Y130,1,MATCH(1,P130:Y130,0)),Index!$E$2:$F$13,2,0)),"""")"),"")</f>
        <v/>
      </c>
      <c r="F124" s="185" t="s">
        <v>1349</v>
      </c>
      <c r="G124" s="185" t="s">
        <v>1350</v>
      </c>
      <c r="H124" s="186"/>
      <c r="I124" s="186"/>
      <c r="J124" s="186"/>
      <c r="K124" s="185" t="s">
        <v>1340</v>
      </c>
      <c r="L124" s="185"/>
      <c r="M124" s="186"/>
      <c r="N124" s="186"/>
      <c r="O124" s="185" t="s">
        <v>81</v>
      </c>
      <c r="P124" s="185"/>
      <c r="Q124" s="186"/>
      <c r="R124" s="186"/>
      <c r="S124" s="185" t="s">
        <v>84</v>
      </c>
      <c r="T124" s="186"/>
      <c r="U124" s="186"/>
      <c r="V124" s="186"/>
      <c r="W124" s="185" t="s">
        <v>87</v>
      </c>
      <c r="X124" s="186"/>
      <c r="Y124" s="186"/>
      <c r="Z124" s="186"/>
      <c r="AA124" s="185" t="s">
        <v>1351</v>
      </c>
      <c r="AB124" s="185"/>
      <c r="AC124" s="185"/>
      <c r="AD124" s="185"/>
      <c r="AE124" s="185" t="s">
        <v>1352</v>
      </c>
      <c r="AF124" s="186"/>
      <c r="AG124" s="186"/>
      <c r="AH124" s="186"/>
      <c r="AI124" s="186"/>
      <c r="AJ124" s="186"/>
      <c r="AK124" s="106">
        <f>AL123</f>
        <v>91.379</v>
      </c>
      <c r="AL124" s="106">
        <f>AK123</f>
        <v>88.287</v>
      </c>
      <c r="AM124" s="106">
        <f t="shared" si="553"/>
        <v>0.1364914623</v>
      </c>
      <c r="AN124" s="156">
        <f t="shared" ref="AN124:AY124" si="578">IF($AM124="","",IF(RAND()&lt;$AM124,1,0))</f>
        <v>0</v>
      </c>
      <c r="AO124" s="156">
        <f t="shared" si="578"/>
        <v>0</v>
      </c>
      <c r="AP124" s="156">
        <f t="shared" si="578"/>
        <v>0</v>
      </c>
      <c r="AQ124" s="156">
        <f t="shared" si="578"/>
        <v>0</v>
      </c>
      <c r="AR124" s="156">
        <f t="shared" si="578"/>
        <v>0</v>
      </c>
      <c r="AS124" s="156">
        <f t="shared" si="578"/>
        <v>0</v>
      </c>
      <c r="AT124" s="156">
        <f t="shared" si="578"/>
        <v>1</v>
      </c>
      <c r="AU124" s="156">
        <f t="shared" si="578"/>
        <v>1</v>
      </c>
      <c r="AV124" s="156">
        <f t="shared" si="578"/>
        <v>0</v>
      </c>
      <c r="AW124" s="156">
        <f t="shared" si="578"/>
        <v>1</v>
      </c>
      <c r="AX124" s="156">
        <f t="shared" si="578"/>
        <v>0</v>
      </c>
      <c r="AY124" s="156">
        <f t="shared" si="578"/>
        <v>0</v>
      </c>
      <c r="AZ124" s="157">
        <f t="shared" si="555"/>
        <v>3</v>
      </c>
      <c r="BA124" s="106">
        <f>BB123</f>
        <v>66.21525</v>
      </c>
      <c r="BB124" s="106">
        <f>BA123</f>
        <v>68.53425</v>
      </c>
      <c r="BC124" s="106">
        <f t="shared" si="556"/>
        <v>0.1301752044</v>
      </c>
      <c r="BD124" s="156">
        <f t="shared" ref="BD124:BO124" si="579">IF($BC124="","",IF(RAND()&lt;$BC124,1,0))</f>
        <v>0</v>
      </c>
      <c r="BE124" s="156">
        <f t="shared" si="579"/>
        <v>0</v>
      </c>
      <c r="BF124" s="156">
        <f t="shared" si="579"/>
        <v>0</v>
      </c>
      <c r="BG124" s="156">
        <f t="shared" si="579"/>
        <v>0</v>
      </c>
      <c r="BH124" s="156">
        <f t="shared" si="579"/>
        <v>0</v>
      </c>
      <c r="BI124" s="156">
        <f t="shared" si="579"/>
        <v>0</v>
      </c>
      <c r="BJ124" s="156">
        <f t="shared" si="579"/>
        <v>0</v>
      </c>
      <c r="BK124" s="156">
        <f t="shared" si="579"/>
        <v>0</v>
      </c>
      <c r="BL124" s="156">
        <f t="shared" si="579"/>
        <v>1</v>
      </c>
      <c r="BM124" s="156">
        <f t="shared" si="579"/>
        <v>0</v>
      </c>
      <c r="BN124" s="156">
        <f t="shared" si="579"/>
        <v>0</v>
      </c>
      <c r="BO124" s="156">
        <f t="shared" si="579"/>
        <v>0</v>
      </c>
      <c r="BP124" s="157">
        <f t="shared" si="558"/>
        <v>1</v>
      </c>
      <c r="BQ124" s="105" t="str">
        <f t="shared" ref="BQ124:BR124" si="580">BQ119</f>
        <v>Edmonton United</v>
      </c>
      <c r="BR124" s="156" t="str">
        <f t="shared" si="580"/>
        <v>VLD</v>
      </c>
      <c r="BS124" s="105" t="str">
        <f t="shared" ref="BS124:BT124" si="581">BQ120</f>
        <v>Yuba United</v>
      </c>
      <c r="BT124" s="156" t="str">
        <f t="shared" si="581"/>
        <v>COM</v>
      </c>
      <c r="BU124" s="156">
        <f t="shared" si="559"/>
        <v>1</v>
      </c>
      <c r="BV124" s="156" t="str">
        <f t="shared" si="560"/>
        <v>  3-1  </v>
      </c>
    </row>
    <row r="125" ht="9.0" customHeight="1">
      <c r="A125" s="105"/>
      <c r="B125" s="105"/>
      <c r="C125" s="105"/>
      <c r="D125" s="175" t="str">
        <f t="shared" si="552"/>
        <v>Fontvielle Impact         VLD 2–1 Sonoma Center Panthers    COM</v>
      </c>
      <c r="E125" s="187"/>
      <c r="G125" s="188" t="str">
        <f t="array" ref="G125:J125">TRANSPOSE(F126:F129)</f>
        <v>Fontvielle Impact</v>
      </c>
      <c r="H125" s="188" t="s">
        <v>286</v>
      </c>
      <c r="I125" s="188" t="s">
        <v>130</v>
      </c>
      <c r="J125" s="188" t="s">
        <v>137</v>
      </c>
      <c r="K125" s="180" t="str">
        <f t="array" ref="K125:N125">TRANSPOSE(F126:F129)</f>
        <v>Fontvielle Impact</v>
      </c>
      <c r="L125" s="180" t="s">
        <v>286</v>
      </c>
      <c r="M125" s="180" t="s">
        <v>130</v>
      </c>
      <c r="N125" s="180" t="s">
        <v>137</v>
      </c>
      <c r="O125" s="180" t="str">
        <f t="array" ref="O125:R125">TRANSPOSE(F126:F129)</f>
        <v>Fontvielle Impact</v>
      </c>
      <c r="P125" s="180" t="s">
        <v>286</v>
      </c>
      <c r="Q125" s="180" t="s">
        <v>130</v>
      </c>
      <c r="R125" s="180" t="s">
        <v>137</v>
      </c>
      <c r="S125" s="188" t="str">
        <f t="array" ref="S125:V125">TRANSPOSE(F126:F129)</f>
        <v>Fontvielle Impact</v>
      </c>
      <c r="T125" s="188" t="s">
        <v>286</v>
      </c>
      <c r="U125" s="188" t="s">
        <v>130</v>
      </c>
      <c r="V125" s="188" t="s">
        <v>137</v>
      </c>
      <c r="W125" s="188" t="str">
        <f t="array" ref="W125:Z125">TRANSPOSE(F126:F129)</f>
        <v>Fontvielle Impact</v>
      </c>
      <c r="X125" s="188" t="s">
        <v>286</v>
      </c>
      <c r="Y125" s="188" t="s">
        <v>130</v>
      </c>
      <c r="Z125" s="188" t="s">
        <v>137</v>
      </c>
      <c r="AA125" s="83" t="str">
        <f t="array" ref="AA125:AD125">TRANSPOSE(F126:F129)</f>
        <v>Fontvielle Impact</v>
      </c>
      <c r="AB125" s="83" t="s">
        <v>286</v>
      </c>
      <c r="AC125" s="83" t="s">
        <v>130</v>
      </c>
      <c r="AD125" s="83" t="s">
        <v>137</v>
      </c>
      <c r="AE125" s="83" t="s">
        <v>69</v>
      </c>
      <c r="AF125" s="83" t="s">
        <v>72</v>
      </c>
      <c r="AG125" s="83" t="s">
        <v>75</v>
      </c>
      <c r="AH125" s="83" t="s">
        <v>78</v>
      </c>
      <c r="AI125" s="83" t="s">
        <v>87</v>
      </c>
      <c r="AJ125" s="83" t="s">
        <v>1353</v>
      </c>
      <c r="AK125" s="106">
        <f>AJ119</f>
        <v>91.379</v>
      </c>
      <c r="AL125" s="106">
        <f>AJ121</f>
        <v>88.287</v>
      </c>
      <c r="AM125" s="106">
        <f t="shared" si="553"/>
        <v>0.1364914623</v>
      </c>
      <c r="AN125" s="156">
        <f t="shared" ref="AN125:AY125" si="582">IF($AM125="","",IF(RAND()&lt;$AM125,1,0))</f>
        <v>0</v>
      </c>
      <c r="AO125" s="156">
        <f t="shared" si="582"/>
        <v>0</v>
      </c>
      <c r="AP125" s="156">
        <f t="shared" si="582"/>
        <v>0</v>
      </c>
      <c r="AQ125" s="156">
        <f t="shared" si="582"/>
        <v>0</v>
      </c>
      <c r="AR125" s="156">
        <f t="shared" si="582"/>
        <v>0</v>
      </c>
      <c r="AS125" s="156">
        <f t="shared" si="582"/>
        <v>0</v>
      </c>
      <c r="AT125" s="156">
        <f t="shared" si="582"/>
        <v>1</v>
      </c>
      <c r="AU125" s="156">
        <f t="shared" si="582"/>
        <v>0</v>
      </c>
      <c r="AV125" s="156">
        <f t="shared" si="582"/>
        <v>0</v>
      </c>
      <c r="AW125" s="156">
        <f t="shared" si="582"/>
        <v>1</v>
      </c>
      <c r="AX125" s="156">
        <f t="shared" si="582"/>
        <v>0</v>
      </c>
      <c r="AY125" s="156">
        <f t="shared" si="582"/>
        <v>0</v>
      </c>
      <c r="AZ125" s="157">
        <f t="shared" si="555"/>
        <v>2</v>
      </c>
      <c r="BA125" s="106">
        <f>AJ122</f>
        <v>66.21525</v>
      </c>
      <c r="BB125" s="106">
        <f>AJ120</f>
        <v>68.53425</v>
      </c>
      <c r="BC125" s="106">
        <f t="shared" si="556"/>
        <v>0.1301752044</v>
      </c>
      <c r="BD125" s="156">
        <f t="shared" ref="BD125:BO125" si="583">IF($BC125="","",IF(RAND()&lt;$BC125,1,0))</f>
        <v>0</v>
      </c>
      <c r="BE125" s="156">
        <f t="shared" si="583"/>
        <v>0</v>
      </c>
      <c r="BF125" s="156">
        <f t="shared" si="583"/>
        <v>0</v>
      </c>
      <c r="BG125" s="156">
        <f t="shared" si="583"/>
        <v>0</v>
      </c>
      <c r="BH125" s="156">
        <f t="shared" si="583"/>
        <v>0</v>
      </c>
      <c r="BI125" s="156">
        <f t="shared" si="583"/>
        <v>1</v>
      </c>
      <c r="BJ125" s="156">
        <f t="shared" si="583"/>
        <v>0</v>
      </c>
      <c r="BK125" s="156">
        <f t="shared" si="583"/>
        <v>0</v>
      </c>
      <c r="BL125" s="156">
        <f t="shared" si="583"/>
        <v>1</v>
      </c>
      <c r="BM125" s="156">
        <f t="shared" si="583"/>
        <v>0</v>
      </c>
      <c r="BN125" s="156">
        <f t="shared" si="583"/>
        <v>0</v>
      </c>
      <c r="BO125" s="156">
        <f t="shared" si="583"/>
        <v>0</v>
      </c>
      <c r="BP125" s="157">
        <f t="shared" si="558"/>
        <v>2</v>
      </c>
      <c r="BQ125" s="105" t="str">
        <f t="shared" ref="BQ125:BR125" si="584">BS120</f>
        <v>Fontvielle Impact</v>
      </c>
      <c r="BR125" s="156" t="str">
        <f t="shared" si="584"/>
        <v>VLD</v>
      </c>
      <c r="BS125" s="105" t="str">
        <f t="shared" ref="BS125:BT125" si="585">BS119</f>
        <v>Sonoma Center Panthers</v>
      </c>
      <c r="BT125" s="156" t="str">
        <f t="shared" si="585"/>
        <v>COM</v>
      </c>
      <c r="BU125" s="156" t="str">
        <f t="shared" si="559"/>
        <v>X</v>
      </c>
      <c r="BV125" s="156" t="str">
        <f t="shared" si="560"/>
        <v>  2-2  </v>
      </c>
    </row>
    <row r="126" ht="9.0" customHeight="1">
      <c r="A126" s="105"/>
      <c r="B126" s="105"/>
      <c r="C126" s="105"/>
      <c r="D126" s="175" t="str">
        <f t="shared" si="552"/>
        <v>Yuba United               COM 1–0 Edmonton United           VLD</v>
      </c>
      <c r="E126" s="176"/>
      <c r="F126" s="155" t="str">
        <f t="shared" ref="F126:F129" si="590">F120</f>
        <v>Fontvielle Impact</v>
      </c>
      <c r="G126" s="181">
        <f>IF(F126=G125,0,IF(VLOOKUP(F126,F120:N123,9,0)=VLOOKUP(G125,F120:N123,9,0),1,0))</f>
        <v>0</v>
      </c>
      <c r="H126" s="181">
        <f>IF(F126=H125,0,IF(VLOOKUP(F126,F120:N123,9,0)=VLOOKUP(H125,F120:N123,9,0),1,0))</f>
        <v>0</v>
      </c>
      <c r="I126" s="181">
        <f>IF(F126=I125,0,IF(VLOOKUP(F126,F120:N123,9,0)=VLOOKUP(I125,F120:N123,9,0),1,0))</f>
        <v>0</v>
      </c>
      <c r="J126" s="181">
        <f>IF(F126=J125,0,IF(VLOOKUP(F126,F120:N123,9,0)=VLOOKUP(J125,F120:N123,9,0),1,0))</f>
        <v>0</v>
      </c>
      <c r="K126" s="177">
        <f t="array" ref="K126">IF(F126=K125,"",IF(INDEX(BQ119:BU130,MATCH(1,(F126=BQ119:BQ130)*(BS119:BS130=K125),0),5)=1,3,IF(INDEX(BQ119:BU130,MATCH(1,(F126=BQ119:BQ130)*(BS119:BS130=K125),0),5)="X",1,0)))*G126</f>
        <v>0</v>
      </c>
      <c r="L126" s="177">
        <f t="array" ref="L126">IF(F126=L125,"",IF(INDEX(BQ119:BU130,MATCH(1,(F126=BQ119:BQ130)*(BS119:BS130=L125),0),5)=1,3,IF(INDEX(BQ119:BU130,MATCH(1,(F126=BQ119:BQ130)*(BS119:BS130=L125),0),5)="X",1,0)))*H126</f>
        <v>0</v>
      </c>
      <c r="M126" s="177">
        <f t="array" ref="M126">IF(F126=M125,"",IF(INDEX(BQ119:BU130,MATCH(1,(F126=BQ119:BQ130)*(BS119:BS130=M125),0),5)=1,3,IF(INDEX(BQ119:BU130,MATCH(1,(F126=BQ119:BQ130)*(BS119:BS130=M125),0),5)="X",1,0)))*I126</f>
        <v>0</v>
      </c>
      <c r="N126" s="177">
        <f t="array" ref="N126">IF(F126=N125,"",IF(INDEX(BQ119:BU130,MATCH(1,(F126=BQ119:BQ130)*(BS119:BS130=N125),0),5)=1,3,IF(INDEX(BQ119:BU130,MATCH(1,(F126=BQ119:BQ130)*(BS119:BS130=N125),0),5)="X",1,0)))*J126</f>
        <v>0</v>
      </c>
      <c r="O126" s="181">
        <f t="array" ref="O126">IF(F126=O125,"",INDEX(AZ119:BS130,MATCH(1,(BQ119:BQ130=F126)*(O125=BS119:BS130),0),1)-INDEX(AZ119:BS130,MATCH(1,(BQ119:BQ130=F126)*(O125=BS119:BS130),0),17))*G126</f>
        <v>0</v>
      </c>
      <c r="P126" s="181">
        <f t="array" ref="P126">IF(F126=P125,"",INDEX(AZ119:BS130,MATCH(1,(BQ119:BQ130=F126)*(P125=BS119:BS130),0),1)-INDEX(AZ119:BS130,MATCH(1,(BQ119:BQ130=F126)*(P125=BS119:BS130),0),17))*H126</f>
        <v>0</v>
      </c>
      <c r="Q126" s="181">
        <f t="array" ref="Q126">IF(F126=Q125,"",INDEX(AZ119:BS130,MATCH(1,(BQ119:BQ130=F126)*(Q125=BS119:BS130),0),1)-INDEX(AZ119:BS130,MATCH(1,(BQ119:BQ130=F126)*(Q125=BS119:BS130),0),17))*I126</f>
        <v>0</v>
      </c>
      <c r="R126" s="181">
        <f t="array" ref="R126">IF(F126=R125,"",INDEX(AZ119:BS130,MATCH(1,(BQ119:BQ130=F126)*(R125=BS119:BS130),0),1)-INDEX(AZ119:BS130,MATCH(1,(BQ119:BQ130=F126)*(R125=BS119:BS130),0),17))*J126</f>
        <v>0</v>
      </c>
      <c r="S126" s="181">
        <f t="array" ref="S126">IF(F126=S125,0,INDEX(AZ119:BU130,MATCH(1,(BQ119:BQ130=F126)*(BS119:BS130=S125),0),1)+INDEX(AZ119:BU130,MATCH(1,(BS119:BS130=F126)*(BQ119:BQ130=S125),0),17))*G126</f>
        <v>0</v>
      </c>
      <c r="T126" s="181">
        <f t="array" ref="T126">IF(F126=T125,0,INDEX(AZ119:BU130,MATCH(1,(BQ119:BQ130=F126)*(BS119:BS130=T125),0),1)+INDEX(AZ119:BU130,MATCH(1,(BS119:BS130=F126)*(BQ119:BQ130=T125),0),17))*H126</f>
        <v>0</v>
      </c>
      <c r="U126" s="181">
        <f t="array" ref="U126">IF(F126=U125,0,INDEX(AZ119:BU130,MATCH(1,(BQ119:BQ130=F126)*(BS119:BS130=U125),0),1)+INDEX(AZ119:BU130,MATCH(1,(BS119:BS130=F126)*(BQ119:BQ130=U125),0),17))*I126</f>
        <v>0</v>
      </c>
      <c r="V126" s="181">
        <f t="array" ref="V126">IF(F126=V125,0,INDEX(AZ119:BU130,MATCH(1,(BQ119:BQ130=F126)*(BS119:BS130=V125),0),1)+INDEX(AZ119:BU130,MATCH(1,(BS119:BS130=F126)*(BQ119:BQ130=V125),0),17))*J126</f>
        <v>0</v>
      </c>
      <c r="W126" s="181">
        <f t="array" ref="W126">IF(F126=W125,0,INDEX(AZ119:BU130,MATCH(1,(BS119:BS130=F126)*(BQ119:BQ130=S125),0),17))*G126</f>
        <v>0</v>
      </c>
      <c r="X126" s="181">
        <f t="array" ref="X126">IF(F126=X125,0,INDEX(AZ119:BU130,MATCH(1,(BS119:BS130=F126)*(BQ119:BQ130=T125),0),17))*H126</f>
        <v>0</v>
      </c>
      <c r="Y126" s="181">
        <f t="array" ref="Y126">IF(F126=Y125,0,INDEX(AZ119:BU130,MATCH(1,(BS119:BS130=F126)*(BQ119:BQ130=U125),0),17))*I126</f>
        <v>0</v>
      </c>
      <c r="Z126" s="181">
        <f t="array" ref="Z126">IF(F126=Z125,0,INDEX(AZ119:BU130,MATCH(1,(BS119:BS130=F126)*(BQ119:BQ130=V125),0),17))*J126</f>
        <v>0</v>
      </c>
      <c r="AA126" s="155">
        <f>IF(F126=AA125,"",COUNTIFS(BS119:BS130,F126,BU119:BU130,2))*G126</f>
        <v>0</v>
      </c>
      <c r="AB126" s="155">
        <f>IF(F126=AB125,"",COUNTIFS(BS119:BS130,G126,BU119:BU130,2))*H126</f>
        <v>0</v>
      </c>
      <c r="AC126" s="155">
        <f>IF(F126=AC125,"",COUNTIFS(BS119:BS130,H126,BU119:BU130,2))*I126</f>
        <v>0</v>
      </c>
      <c r="AD126" s="155">
        <f>IF(F126=AD125,"",COUNTIFS(BS119:BS130,I126,BU119:BU130,2))*J126</f>
        <v>0</v>
      </c>
      <c r="AE126" s="155">
        <f t="shared" ref="AE126:AE129" si="591">SUM(K126:N126)</f>
        <v>0</v>
      </c>
      <c r="AF126" s="155">
        <f>sum(O126:R126)-sum(O126:O129)</f>
        <v>0</v>
      </c>
      <c r="AG126" s="155">
        <f t="shared" ref="AG126:AG129" si="592">sum(S126:V126)</f>
        <v>0</v>
      </c>
      <c r="AH126" s="155">
        <f t="shared" ref="AH126:AH129" si="593">SUM(W126:Z126)</f>
        <v>0</v>
      </c>
      <c r="AI126" s="189">
        <f>SUMIFS(BP119:BP130,BS119:BS130,F126)</f>
        <v>6</v>
      </c>
      <c r="AJ126" s="189">
        <f t="shared" ref="AJ126:AJ129" si="594">sum(AA126:AD126)</f>
        <v>0</v>
      </c>
      <c r="AK126" s="106">
        <f>AL125</f>
        <v>88.287</v>
      </c>
      <c r="AL126" s="106">
        <f>AK125</f>
        <v>91.379</v>
      </c>
      <c r="AM126" s="106">
        <f t="shared" si="553"/>
        <v>0.1301752044</v>
      </c>
      <c r="AN126" s="156">
        <f t="shared" ref="AN126:AY126" si="586">IF($AM126="","",IF(RAND()&lt;$AM126,1,0))</f>
        <v>0</v>
      </c>
      <c r="AO126" s="156">
        <f t="shared" si="586"/>
        <v>0</v>
      </c>
      <c r="AP126" s="156">
        <f t="shared" si="586"/>
        <v>0</v>
      </c>
      <c r="AQ126" s="156">
        <f t="shared" si="586"/>
        <v>0</v>
      </c>
      <c r="AR126" s="156">
        <f t="shared" si="586"/>
        <v>0</v>
      </c>
      <c r="AS126" s="156">
        <f t="shared" si="586"/>
        <v>0</v>
      </c>
      <c r="AT126" s="156">
        <f t="shared" si="586"/>
        <v>0</v>
      </c>
      <c r="AU126" s="156">
        <f t="shared" si="586"/>
        <v>0</v>
      </c>
      <c r="AV126" s="156">
        <f t="shared" si="586"/>
        <v>0</v>
      </c>
      <c r="AW126" s="156">
        <f t="shared" si="586"/>
        <v>1</v>
      </c>
      <c r="AX126" s="156">
        <f t="shared" si="586"/>
        <v>0</v>
      </c>
      <c r="AY126" s="156">
        <f t="shared" si="586"/>
        <v>0</v>
      </c>
      <c r="AZ126" s="157">
        <f t="shared" si="555"/>
        <v>1</v>
      </c>
      <c r="BA126" s="106">
        <f>BB125</f>
        <v>68.53425</v>
      </c>
      <c r="BB126" s="106">
        <f>BA125</f>
        <v>66.21525</v>
      </c>
      <c r="BC126" s="106">
        <f t="shared" si="556"/>
        <v>0.1364914623</v>
      </c>
      <c r="BD126" s="156">
        <f t="shared" ref="BD126:BO126" si="587">IF($BC126="","",IF(RAND()&lt;$BC126,1,0))</f>
        <v>0</v>
      </c>
      <c r="BE126" s="156">
        <f t="shared" si="587"/>
        <v>0</v>
      </c>
      <c r="BF126" s="156">
        <f t="shared" si="587"/>
        <v>0</v>
      </c>
      <c r="BG126" s="156">
        <f t="shared" si="587"/>
        <v>1</v>
      </c>
      <c r="BH126" s="156">
        <f t="shared" si="587"/>
        <v>0</v>
      </c>
      <c r="BI126" s="156">
        <f t="shared" si="587"/>
        <v>0</v>
      </c>
      <c r="BJ126" s="156">
        <f t="shared" si="587"/>
        <v>0</v>
      </c>
      <c r="BK126" s="156">
        <f t="shared" si="587"/>
        <v>0</v>
      </c>
      <c r="BL126" s="156">
        <f t="shared" si="587"/>
        <v>0</v>
      </c>
      <c r="BM126" s="156">
        <f t="shared" si="587"/>
        <v>0</v>
      </c>
      <c r="BN126" s="156">
        <f t="shared" si="587"/>
        <v>0</v>
      </c>
      <c r="BO126" s="156">
        <f t="shared" si="587"/>
        <v>0</v>
      </c>
      <c r="BP126" s="157">
        <f t="shared" si="558"/>
        <v>1</v>
      </c>
      <c r="BQ126" s="105" t="str">
        <f t="shared" ref="BQ126:BR126" si="588">BQ120</f>
        <v>Yuba United</v>
      </c>
      <c r="BR126" s="156" t="str">
        <f t="shared" si="588"/>
        <v>COM</v>
      </c>
      <c r="BS126" s="105" t="str">
        <f t="shared" ref="BS126:BT126" si="589">BQ119</f>
        <v>Edmonton United</v>
      </c>
      <c r="BT126" s="156" t="str">
        <f t="shared" si="589"/>
        <v>VLD</v>
      </c>
      <c r="BU126" s="156" t="str">
        <f t="shared" si="559"/>
        <v>X</v>
      </c>
      <c r="BV126" s="156" t="str">
        <f t="shared" si="560"/>
        <v>  1-1  </v>
      </c>
    </row>
    <row r="127" ht="9.0" customHeight="1">
      <c r="A127" s="105"/>
      <c r="B127" s="105"/>
      <c r="C127" s="105"/>
      <c r="D127" s="175" t="str">
        <f t="shared" si="552"/>
        <v>Sonoma Center Panthers    COM 0–2 Edmonton United           VLD</v>
      </c>
      <c r="E127" s="176"/>
      <c r="F127" s="155" t="str">
        <f t="shared" si="590"/>
        <v>Edmonton United</v>
      </c>
      <c r="G127" s="181">
        <f>IF(F127=G125,0,IF(VLOOKUP(F127,F120:N123,9,0)=VLOOKUP(G125,F120:N123,9,0),1,0))</f>
        <v>0</v>
      </c>
      <c r="H127" s="181">
        <f>IF(F127=H125,0,IF(VLOOKUP(F127,F120:N123,9,0)=VLOOKUP(H125,F120:N123,9,0),1,0))</f>
        <v>0</v>
      </c>
      <c r="I127" s="181">
        <f>IF(F127=I125,0,IF(VLOOKUP(F127,F120:N123,9,0)=VLOOKUP(I125,F120:N123,9,0),1,0))</f>
        <v>0</v>
      </c>
      <c r="J127" s="181">
        <f>IF(F127=J125,0,IF(VLOOKUP(F127,F120:N123,9,0)=VLOOKUP(J125,F120:N123,9,0),1,0))</f>
        <v>0</v>
      </c>
      <c r="K127" s="177">
        <f t="array" ref="K127">IF(F127=K125,"",IF(INDEX(BQ119:BU130,MATCH(1,(F127=BQ119:BQ130)*(BS119:BS130=K125),0),5)=1,3,IF(INDEX(BQ119:BU130,MATCH(1,(F127=BQ119:BQ130)*(BS119:BS130=K125),0),5)="X",1,0)))*G127</f>
        <v>0</v>
      </c>
      <c r="L127" s="177">
        <f t="array" ref="L127">IF(F127=L125,"",IF(INDEX(BQ119:BU130,MATCH(1,(F127=BQ119:BQ130)*(BS119:BS130=L125),0),5)=1,3,IF(INDEX(BQ119:BU130,MATCH(1,(F127=BQ119:BQ130)*(BS119:BS130=L125),0),5)="X",1,0)))*H127</f>
        <v>0</v>
      </c>
      <c r="M127" s="177">
        <f t="array" ref="M127">IF(F127=M125,"",IF(INDEX(BQ119:BU130,MATCH(1,(F127=BQ119:BQ130)*(BS119:BS130=M125),0),5)=1,3,IF(INDEX(BQ119:BU130,MATCH(1,(F127=BQ119:BQ130)*(BS119:BS130=M125),0),5)="X",1,0)))*I127</f>
        <v>0</v>
      </c>
      <c r="N127" s="177">
        <f t="array" ref="N127">IF(F127=N125,"",IF(INDEX(BQ119:BU130,MATCH(1,(F127=BQ119:BQ130)*(BS119:BS130=N125),0),5)=1,3,IF(INDEX(BQ119:BU130,MATCH(1,(F127=BQ119:BQ130)*(BS119:BS130=N125),0),5)="X",1,0)))*J127</f>
        <v>0</v>
      </c>
      <c r="O127" s="181">
        <f t="array" ref="O127">IF(F127=O125,"",INDEX(AZ119:BS130,MATCH(1,(BQ119:BQ130=F127)*(O125=BS119:BS130),0),1)-INDEX(AZ119:BS130,MATCH(1,(BQ119:BQ130=F127)*(O125=BS119:BS130),0),17))*G127</f>
        <v>0</v>
      </c>
      <c r="P127" s="181">
        <f t="array" ref="P127">IF(F127=P125,"",INDEX(AZ119:BS130,MATCH(1,(BQ119:BQ130=F127)*(P125=BS119:BS130),0),1)-INDEX(AZ119:BS130,MATCH(1,(BQ119:BQ130=F127)*(P125=BS119:BS130),0),17))*H127</f>
        <v>0</v>
      </c>
      <c r="Q127" s="181">
        <f t="array" ref="Q127">IF(F127=Q125,"",INDEX(AZ119:BS130,MATCH(1,(BQ119:BQ130=F127)*(Q125=BS119:BS130),0),1)-INDEX(AZ119:BS130,MATCH(1,(BQ119:BQ130=F127)*(Q125=BS119:BS130),0),17))*I127</f>
        <v>0</v>
      </c>
      <c r="R127" s="181">
        <f t="array" ref="R127">IF(F127=R125,"",INDEX(AZ119:BS130,MATCH(1,(BQ119:BQ130=F127)*(R125=BS119:BS130),0),1)-INDEX(AZ119:BS130,MATCH(1,(BQ119:BQ130=F127)*(R125=BS119:BS130),0),17))*J127</f>
        <v>0</v>
      </c>
      <c r="S127" s="181">
        <f t="array" ref="S127">IF(F127=S125,0,INDEX(AZ119:BU130,MATCH(1,(BQ119:BQ130=F127)*(BS119:BS130=S125),0),1)+INDEX(AZ119:BU130,MATCH(1,(BS119:BS130=F127)*(BQ119:BQ130=S125),0),17))*G127</f>
        <v>0</v>
      </c>
      <c r="T127" s="181">
        <f t="array" ref="T127">IF(F127=T125,0,INDEX(AZ119:BU130,MATCH(1,(BQ119:BQ130=F127)*(BS119:BS130=T125),0),1)+INDEX(AZ119:BU130,MATCH(1,(BS119:BS130=F127)*(BQ119:BQ130=T125),0),17))*H127</f>
        <v>0</v>
      </c>
      <c r="U127" s="181">
        <f t="array" ref="U127">IF(F127=U125,0,INDEX(AZ119:BU130,MATCH(1,(BQ119:BQ130=F127)*(BS119:BS130=U125),0),1)+INDEX(AZ119:BU130,MATCH(1,(BS119:BS130=F127)*(BQ119:BQ130=U125),0),17))*I127</f>
        <v>0</v>
      </c>
      <c r="V127" s="181">
        <f t="array" ref="V127">IF(F127=V125,0,INDEX(AZ119:BU130,MATCH(1,(BQ119:BQ130=F127)*(BS119:BS130=V125),0),1)+INDEX(AZ119:BU130,MATCH(1,(BS119:BS130=F127)*(BQ119:BQ130=V125),0),17))*J127</f>
        <v>0</v>
      </c>
      <c r="W127" s="181">
        <f t="array" ref="W127">IF(F127=W125,0,INDEX(AZ119:BU130,MATCH(1,(BS119:BS130=F127)*(BQ119:BQ130=S125),0),17))*G127</f>
        <v>0</v>
      </c>
      <c r="X127" s="181">
        <f t="array" ref="X127">IF(F127=X125,0,INDEX(AZ119:BU130,MATCH(1,(BS119:BS130=F127)*(BQ119:BQ130=T125),0),17))*H127</f>
        <v>0</v>
      </c>
      <c r="Y127" s="181">
        <f t="array" ref="Y127">IF(F127=Y125,0,INDEX(AZ119:BU130,MATCH(1,(BS119:BS130=F127)*(BQ119:BQ130=U125),0),17))*I127</f>
        <v>0</v>
      </c>
      <c r="Z127" s="181">
        <f t="array" ref="Z127">IF(F127=Z125,0,INDEX(AZ119:BU130,MATCH(1,(BS119:BS130=F127)*(BQ119:BQ130=V125),0),17))*J127</f>
        <v>0</v>
      </c>
      <c r="AA127" s="155">
        <f>IF(F127=AA125,"",COUNTIFS(BS119:BS130,F127,BU119:BU130,2))*G127</f>
        <v>0</v>
      </c>
      <c r="AB127" s="155">
        <f>IF(F127=AB125,"",COUNTIFS(BS119:BS130,G127,BU119:BU130,2))*H127</f>
        <v>0</v>
      </c>
      <c r="AC127" s="155">
        <f>IF(F127=AC125,"",COUNTIFS(BS119:BS130,H127,BU119:BU130,2))*I127</f>
        <v>0</v>
      </c>
      <c r="AD127" s="155">
        <f>IF(F127=AD125,"",COUNTIFS(BS119:BS130,I127,BU119:BU130,2))*J127</f>
        <v>0</v>
      </c>
      <c r="AE127" s="155">
        <f t="shared" si="591"/>
        <v>0</v>
      </c>
      <c r="AF127" s="155">
        <f>sum(O127:R127)-sum(P126:P129)</f>
        <v>0</v>
      </c>
      <c r="AG127" s="155">
        <f t="shared" si="592"/>
        <v>0</v>
      </c>
      <c r="AH127" s="155">
        <f t="shared" si="593"/>
        <v>0</v>
      </c>
      <c r="AI127" s="189">
        <f>SUMIFS(BP119:BP130,BS119:BS130,F127)</f>
        <v>4</v>
      </c>
      <c r="AJ127" s="189">
        <f t="shared" si="594"/>
        <v>0</v>
      </c>
      <c r="AK127" s="106">
        <f>AJ121</f>
        <v>88.287</v>
      </c>
      <c r="AL127" s="106">
        <f>AJ120</f>
        <v>68.53425</v>
      </c>
      <c r="AM127" s="106">
        <f t="shared" si="553"/>
        <v>0.1542151166</v>
      </c>
      <c r="AN127" s="156">
        <f t="shared" ref="AN127:AY127" si="595">IF($AM127="","",IF(RAND()&lt;$AM127,1,0))</f>
        <v>0</v>
      </c>
      <c r="AO127" s="156">
        <f t="shared" si="595"/>
        <v>0</v>
      </c>
      <c r="AP127" s="156">
        <f t="shared" si="595"/>
        <v>0</v>
      </c>
      <c r="AQ127" s="156">
        <f t="shared" si="595"/>
        <v>0</v>
      </c>
      <c r="AR127" s="156">
        <f t="shared" si="595"/>
        <v>0</v>
      </c>
      <c r="AS127" s="156">
        <f t="shared" si="595"/>
        <v>0</v>
      </c>
      <c r="AT127" s="156">
        <f t="shared" si="595"/>
        <v>0</v>
      </c>
      <c r="AU127" s="156">
        <f t="shared" si="595"/>
        <v>0</v>
      </c>
      <c r="AV127" s="156">
        <f t="shared" si="595"/>
        <v>0</v>
      </c>
      <c r="AW127" s="156">
        <f t="shared" si="595"/>
        <v>0</v>
      </c>
      <c r="AX127" s="156">
        <f t="shared" si="595"/>
        <v>0</v>
      </c>
      <c r="AY127" s="156">
        <f t="shared" si="595"/>
        <v>0</v>
      </c>
      <c r="AZ127" s="157">
        <f t="shared" si="555"/>
        <v>0</v>
      </c>
      <c r="BA127" s="106">
        <f>AJ119</f>
        <v>91.379</v>
      </c>
      <c r="BB127" s="106">
        <f>AJ122</f>
        <v>66.21525</v>
      </c>
      <c r="BC127" s="106">
        <f t="shared" si="556"/>
        <v>0.1590352634</v>
      </c>
      <c r="BD127" s="156">
        <f t="shared" ref="BD127:BO127" si="596">IF($BC127="","",IF(RAND()&lt;$BC127,1,0))</f>
        <v>1</v>
      </c>
      <c r="BE127" s="156">
        <f t="shared" si="596"/>
        <v>0</v>
      </c>
      <c r="BF127" s="156">
        <f t="shared" si="596"/>
        <v>0</v>
      </c>
      <c r="BG127" s="156">
        <f t="shared" si="596"/>
        <v>0</v>
      </c>
      <c r="BH127" s="156">
        <f t="shared" si="596"/>
        <v>0</v>
      </c>
      <c r="BI127" s="156">
        <f t="shared" si="596"/>
        <v>0</v>
      </c>
      <c r="BJ127" s="156">
        <f t="shared" si="596"/>
        <v>0</v>
      </c>
      <c r="BK127" s="156">
        <f t="shared" si="596"/>
        <v>0</v>
      </c>
      <c r="BL127" s="156">
        <f t="shared" si="596"/>
        <v>0</v>
      </c>
      <c r="BM127" s="156">
        <f t="shared" si="596"/>
        <v>0</v>
      </c>
      <c r="BN127" s="156">
        <f t="shared" si="596"/>
        <v>0</v>
      </c>
      <c r="BO127" s="156">
        <f t="shared" si="596"/>
        <v>0</v>
      </c>
      <c r="BP127" s="157">
        <f t="shared" si="558"/>
        <v>1</v>
      </c>
      <c r="BQ127" s="105" t="str">
        <f t="shared" ref="BQ127:BR127" si="597">BS119</f>
        <v>Sonoma Center Panthers</v>
      </c>
      <c r="BR127" s="156" t="str">
        <f t="shared" si="597"/>
        <v>COM</v>
      </c>
      <c r="BS127" s="105" t="str">
        <f t="shared" ref="BS127:BT127" si="598">BQ119</f>
        <v>Edmonton United</v>
      </c>
      <c r="BT127" s="156" t="str">
        <f t="shared" si="598"/>
        <v>VLD</v>
      </c>
      <c r="BU127" s="156">
        <f t="shared" si="559"/>
        <v>2</v>
      </c>
      <c r="BV127" s="156" t="str">
        <f t="shared" si="560"/>
        <v>  0-1  </v>
      </c>
    </row>
    <row r="128" ht="9.0" customHeight="1">
      <c r="A128" s="105"/>
      <c r="B128" s="105"/>
      <c r="C128" s="105"/>
      <c r="D128" s="175" t="str">
        <f t="shared" si="552"/>
        <v>Fontvielle Impact         VLD 2–4 Yuba United               COM</v>
      </c>
      <c r="E128" s="176"/>
      <c r="F128" s="155" t="str">
        <f t="shared" si="590"/>
        <v>Sonoma Center Panthers</v>
      </c>
      <c r="G128" s="181">
        <f>IF(F128=G125,0,IF(VLOOKUP(F128,F120:N123,9,0)=VLOOKUP(G125,F120:N123,9,0),1,0))</f>
        <v>0</v>
      </c>
      <c r="H128" s="181">
        <f>IF(F128=H125,0,IF(VLOOKUP(F128,F120:N123,9,0)=VLOOKUP(H125,F120:N123,9,0),1,0))</f>
        <v>0</v>
      </c>
      <c r="I128" s="181">
        <f>IF(F128=I125,0,IF(VLOOKUP(F128,F120:N123,9,0)=VLOOKUP(I125,F120:N123,9,0),1,0))</f>
        <v>0</v>
      </c>
      <c r="J128" s="181">
        <f>IF(F128=J125,0,IF(VLOOKUP(F128,F120:N123,9,0)=VLOOKUP(J125,F120:N123,9,0),1,0))</f>
        <v>0</v>
      </c>
      <c r="K128" s="177">
        <f t="array" ref="K128">IF(F128=K125,"",IF(INDEX(BQ119:BU130,MATCH(1,(F128=BQ119:BQ130)*(BS119:BS130=K125),0),5)=1,3,IF(INDEX(BQ119:BU130,MATCH(1,(F128=BQ119:BQ130)*(BS119:BS130=K125),0),5)="X",1,0)))*G128</f>
        <v>0</v>
      </c>
      <c r="L128" s="177">
        <f t="array" ref="L128">IF(F128=L125,"",IF(INDEX(BQ119:BU130,MATCH(1,(F128=BQ119:BQ130)*(BS119:BS130=L125),0),5)=1,3,IF(INDEX(BQ119:BU130,MATCH(1,(F128=BQ119:BQ130)*(BS119:BS130=L125),0),5)="X",1,0)))*H128</f>
        <v>0</v>
      </c>
      <c r="M128" s="177">
        <f t="array" ref="M128">IF(F128=M125,"",IF(INDEX(BQ119:BU130,MATCH(1,(F128=BQ119:BQ130)*(BS119:BS130=M125),0),5)=1,3,IF(INDEX(BQ119:BU130,MATCH(1,(F128=BQ119:BQ130)*(BS119:BS130=M125),0),5)="X",1,0)))*I128</f>
        <v>0</v>
      </c>
      <c r="N128" s="177">
        <f t="array" ref="N128">IF(F128=N125,"",IF(INDEX(BQ119:BU130,MATCH(1,(F128=BQ119:BQ130)*(BS119:BS130=N125),0),5)=1,3,IF(INDEX(BQ119:BU130,MATCH(1,(F128=BQ119:BQ130)*(BS119:BS130=N125),0),5)="X",1,0)))*J128</f>
        <v>0</v>
      </c>
      <c r="O128" s="181">
        <f t="array" ref="O128">IF(F128=O125,"",INDEX(AZ119:BS130,MATCH(1,(BQ119:BQ130=F128)*(O125=BS119:BS130),0),1)-INDEX(AZ119:BS130,MATCH(1,(BQ119:BQ130=F128)*(O125=BS119:BS130),0),17))*G128</f>
        <v>0</v>
      </c>
      <c r="P128" s="181">
        <f t="array" ref="P128">IF(F128=P125,"",INDEX(AZ119:BS130,MATCH(1,(BQ119:BQ130=F128)*(P125=BS119:BS130),0),1)-INDEX(AZ119:BS130,MATCH(1,(BQ119:BQ130=F128)*(P125=BS119:BS130),0),17))*H128</f>
        <v>0</v>
      </c>
      <c r="Q128" s="181">
        <f t="array" ref="Q128">IF(F128=Q125,"",INDEX(AZ119:BS130,MATCH(1,(BQ119:BQ130=F128)*(Q125=BS119:BS130),0),1)-INDEX(AZ119:BS130,MATCH(1,(BQ119:BQ130=F128)*(Q125=BS119:BS130),0),17))*I128</f>
        <v>0</v>
      </c>
      <c r="R128" s="181">
        <f t="array" ref="R128">IF(F128=R125,"",INDEX(AZ119:BS130,MATCH(1,(BQ119:BQ130=F128)*(R125=BS119:BS130),0),1)-INDEX(AZ119:BS130,MATCH(1,(BQ119:BQ130=F128)*(R125=BS119:BS130),0),17))*J128</f>
        <v>0</v>
      </c>
      <c r="S128" s="181">
        <f t="array" ref="S128">IF(F128=S125,0,INDEX(AZ119:BU130,MATCH(1,(BQ119:BQ130=F128)*(BS119:BS130=S125),0),1)+INDEX(AZ119:BU130,MATCH(1,(BS119:BS130=F128)*(BQ119:BQ130=S125),0),17))*G128</f>
        <v>0</v>
      </c>
      <c r="T128" s="181">
        <f t="array" ref="T128">IF(F128=T125,0,INDEX(AZ119:BU130,MATCH(1,(BQ119:BQ130=F128)*(BS119:BS130=T125),0),1)+INDEX(AZ119:BU130,MATCH(1,(BS119:BS130=F128)*(BQ119:BQ130=T125),0),17))*H128</f>
        <v>0</v>
      </c>
      <c r="U128" s="181">
        <f t="array" ref="U128">IF(F128=U125,0,INDEX(AZ119:BU130,MATCH(1,(BQ119:BQ130=F128)*(BS119:BS130=U125),0),1)+INDEX(AZ119:BU130,MATCH(1,(BS119:BS130=F128)*(BQ119:BQ130=U125),0),17))*I128</f>
        <v>0</v>
      </c>
      <c r="V128" s="181">
        <f t="array" ref="V128">IF(F128=V125,0,INDEX(AZ119:BU130,MATCH(1,(BQ119:BQ130=F128)*(BS119:BS130=V125),0),1)+INDEX(AZ119:BU130,MATCH(1,(BS119:BS130=F128)*(BQ119:BQ130=V125),0),17))*J128</f>
        <v>0</v>
      </c>
      <c r="W128" s="181">
        <f t="array" ref="W128">IF(F128=W125,0,INDEX(AZ119:BU130,MATCH(1,(BS119:BS130=F128)*(BQ119:BQ130=S125),0),17))*G128</f>
        <v>0</v>
      </c>
      <c r="X128" s="181">
        <f t="array" ref="X128">IF(F128=X125,0,INDEX(AZ119:BU130,MATCH(1,(BS119:BS130=F128)*(BQ119:BQ130=T125),0),17))*H128</f>
        <v>0</v>
      </c>
      <c r="Y128" s="181">
        <f t="array" ref="Y128">IF(F128=Y125,0,INDEX(AZ119:BU130,MATCH(1,(BS119:BS130=F128)*(BQ119:BQ130=U125),0),17))*I128</f>
        <v>0</v>
      </c>
      <c r="Z128" s="181">
        <f t="array" ref="Z128">IF(F128=Z125,0,INDEX(AZ119:BU130,MATCH(1,(BS119:BS130=F128)*(BQ119:BQ130=V125),0),17))*J128</f>
        <v>0</v>
      </c>
      <c r="AA128" s="155">
        <f>IF(F128=AA125,"",COUNTIFS(BS119:BS130,F128,BU119:BU130,2))*G128</f>
        <v>0</v>
      </c>
      <c r="AB128" s="155">
        <f>IF(F128=AB125,"",COUNTIFS(BS119:BS130,G128,BU119:BU130,2))*H128</f>
        <v>0</v>
      </c>
      <c r="AC128" s="155">
        <f>IF(F128=AC125,"",COUNTIFS(BS119:BS130,H128,BU119:BU130,2))*I128</f>
        <v>0</v>
      </c>
      <c r="AD128" s="155">
        <f>IF(F128=AD125,"",COUNTIFS(BS119:BS130,I128,BU119:BU130,2))*J128</f>
        <v>0</v>
      </c>
      <c r="AE128" s="155">
        <f t="shared" si="591"/>
        <v>0</v>
      </c>
      <c r="AF128" s="155">
        <f>sum(O128:R128)-sum(Q126:Q129)</f>
        <v>0</v>
      </c>
      <c r="AG128" s="155">
        <f t="shared" si="592"/>
        <v>0</v>
      </c>
      <c r="AH128" s="155">
        <f t="shared" si="593"/>
        <v>0</v>
      </c>
      <c r="AI128" s="189">
        <f>SUMIFS(BP119:BP130,BS119:BS130,F128)</f>
        <v>3</v>
      </c>
      <c r="AJ128" s="189">
        <f t="shared" si="594"/>
        <v>0</v>
      </c>
      <c r="AK128" s="106">
        <f>AL127</f>
        <v>68.53425</v>
      </c>
      <c r="AL128" s="106">
        <f>AK127</f>
        <v>88.287</v>
      </c>
      <c r="AM128" s="106">
        <f t="shared" si="553"/>
        <v>0.1124515501</v>
      </c>
      <c r="AN128" s="156">
        <f t="shared" ref="AN128:AY128" si="599">IF($AM128="","",IF(RAND()&lt;$AM128,1,0))</f>
        <v>0</v>
      </c>
      <c r="AO128" s="156">
        <f t="shared" si="599"/>
        <v>0</v>
      </c>
      <c r="AP128" s="156">
        <f t="shared" si="599"/>
        <v>1</v>
      </c>
      <c r="AQ128" s="156">
        <f t="shared" si="599"/>
        <v>0</v>
      </c>
      <c r="AR128" s="156">
        <f t="shared" si="599"/>
        <v>1</v>
      </c>
      <c r="AS128" s="156">
        <f t="shared" si="599"/>
        <v>0</v>
      </c>
      <c r="AT128" s="156">
        <f t="shared" si="599"/>
        <v>0</v>
      </c>
      <c r="AU128" s="156">
        <f t="shared" si="599"/>
        <v>0</v>
      </c>
      <c r="AV128" s="156">
        <f t="shared" si="599"/>
        <v>0</v>
      </c>
      <c r="AW128" s="156">
        <f t="shared" si="599"/>
        <v>0</v>
      </c>
      <c r="AX128" s="156">
        <f t="shared" si="599"/>
        <v>0</v>
      </c>
      <c r="AY128" s="156">
        <f t="shared" si="599"/>
        <v>0</v>
      </c>
      <c r="AZ128" s="157">
        <f t="shared" si="555"/>
        <v>2</v>
      </c>
      <c r="BA128" s="106">
        <f>BB127</f>
        <v>66.21525</v>
      </c>
      <c r="BB128" s="106">
        <f>BA127</f>
        <v>91.379</v>
      </c>
      <c r="BC128" s="106">
        <f t="shared" si="556"/>
        <v>0.1076314033</v>
      </c>
      <c r="BD128" s="156">
        <f t="shared" ref="BD128:BO128" si="600">IF($BC128="","",IF(RAND()&lt;$BC128,1,0))</f>
        <v>0</v>
      </c>
      <c r="BE128" s="156">
        <f t="shared" si="600"/>
        <v>0</v>
      </c>
      <c r="BF128" s="156">
        <f t="shared" si="600"/>
        <v>0</v>
      </c>
      <c r="BG128" s="156">
        <f t="shared" si="600"/>
        <v>1</v>
      </c>
      <c r="BH128" s="156">
        <f t="shared" si="600"/>
        <v>0</v>
      </c>
      <c r="BI128" s="156">
        <f t="shared" si="600"/>
        <v>0</v>
      </c>
      <c r="BJ128" s="156">
        <f t="shared" si="600"/>
        <v>0</v>
      </c>
      <c r="BK128" s="156">
        <f t="shared" si="600"/>
        <v>0</v>
      </c>
      <c r="BL128" s="156">
        <f t="shared" si="600"/>
        <v>0</v>
      </c>
      <c r="BM128" s="156">
        <f t="shared" si="600"/>
        <v>0</v>
      </c>
      <c r="BN128" s="156">
        <f t="shared" si="600"/>
        <v>0</v>
      </c>
      <c r="BO128" s="156">
        <f t="shared" si="600"/>
        <v>0</v>
      </c>
      <c r="BP128" s="157">
        <f t="shared" si="558"/>
        <v>1</v>
      </c>
      <c r="BQ128" s="105" t="str">
        <f t="shared" ref="BQ128:BR128" si="601">BS120</f>
        <v>Fontvielle Impact</v>
      </c>
      <c r="BR128" s="156" t="str">
        <f t="shared" si="601"/>
        <v>VLD</v>
      </c>
      <c r="BS128" s="105" t="str">
        <f t="shared" ref="BS128:BT128" si="602">BQ120</f>
        <v>Yuba United</v>
      </c>
      <c r="BT128" s="156" t="str">
        <f t="shared" si="602"/>
        <v>COM</v>
      </c>
      <c r="BU128" s="156">
        <f t="shared" si="559"/>
        <v>1</v>
      </c>
      <c r="BV128" s="156" t="str">
        <f t="shared" si="560"/>
        <v>  2-1  </v>
      </c>
    </row>
    <row r="129" ht="9.0" customHeight="1">
      <c r="A129" s="105"/>
      <c r="B129" s="105"/>
      <c r="C129" s="105"/>
      <c r="D129" s="175" t="str">
        <f t="shared" si="552"/>
        <v>Edmonton United           VLD 4–3 Fontvielle Impact         VLD</v>
      </c>
      <c r="E129" s="176"/>
      <c r="F129" s="155" t="str">
        <f t="shared" si="590"/>
        <v>Yuba United</v>
      </c>
      <c r="G129" s="181">
        <f>IF(F129=G125,0,IF(VLOOKUP(F129,F120:N123,9,0)=VLOOKUP(G125,F120:N123,9,0),1,0))</f>
        <v>0</v>
      </c>
      <c r="H129" s="181">
        <f>IF(F129=H125,0,IF(VLOOKUP(F129,F120:N123,9,0)=VLOOKUP(H125,F120:N123,9,0),1,0))</f>
        <v>0</v>
      </c>
      <c r="I129" s="181">
        <f>IF(F129=I125,0,IF(VLOOKUP(F129,F120:N123,9,0)=VLOOKUP(I125,F120:N123,9,0),1,0))</f>
        <v>0</v>
      </c>
      <c r="J129" s="181">
        <f>IF(F129=J125,0,IF(VLOOKUP(F129,F120:N123,9,0)=VLOOKUP(J125,F120:N123,9,0),1,0))</f>
        <v>0</v>
      </c>
      <c r="K129" s="177">
        <f t="array" ref="K129">IF(F129=K125,"",IF(INDEX(BQ119:BU130,MATCH(1,(F129=BQ119:BQ130)*(BS119:BS130=K125),0),5)=1,3,IF(INDEX(BQ119:BU130,MATCH(1,(F129=BQ119:BQ130)*(BS119:BS130=K125),0),5)="X",1,0)))*G129</f>
        <v>0</v>
      </c>
      <c r="L129" s="177">
        <f t="array" ref="L129">IF(F129=L125,"",IF(INDEX(BQ119:BU130,MATCH(1,(F129=BQ119:BQ130)*(BS119:BS130=L125),0),5)=1,3,IF(INDEX(BQ119:BU130,MATCH(1,(F129=BQ119:BQ130)*(BS119:BS130=L125),0),5)="X",1,0)))*H129</f>
        <v>0</v>
      </c>
      <c r="M129" s="177">
        <f t="array" ref="M129">IF(F129=M125,"",IF(INDEX(BQ119:BU130,MATCH(1,(F129=BQ119:BQ130)*(BS119:BS130=M125),0),5)=1,3,IF(INDEX(BQ119:BU130,MATCH(1,(F129=BQ119:BQ130)*(BS119:BS130=M125),0),5)="X",1,0)))*I129</f>
        <v>0</v>
      </c>
      <c r="N129" s="177">
        <f t="array" ref="N129">IF(F129=N125,"",IF(INDEX(BQ119:BU130,MATCH(1,(F129=BQ119:BQ130)*(BS119:BS130=N125),0),5)=1,3,IF(INDEX(BQ119:BU130,MATCH(1,(F129=BQ119:BQ130)*(BS119:BS130=N125),0),5)="X",1,0)))*J129</f>
        <v>0</v>
      </c>
      <c r="O129" s="181">
        <f t="array" ref="O129">IF(F129=O125,"",INDEX(AZ119:BS130,MATCH(1,(BQ119:BQ130=F129)*(O125=BS119:BS130),0),1)-INDEX(AZ119:BS130,MATCH(1,(BQ119:BQ130=F129)*(O125=BS119:BS130),0),17))*G129</f>
        <v>0</v>
      </c>
      <c r="P129" s="181">
        <f t="array" ref="P129">IF(F129=P125,"",INDEX(AZ119:BS130,MATCH(1,(BQ119:BQ130=F129)*(P125=BS119:BS130),0),1)-INDEX(AZ119:BS130,MATCH(1,(BQ119:BQ130=F129)*(P125=BS119:BS130),0),17))*H129</f>
        <v>0</v>
      </c>
      <c r="Q129" s="181">
        <f t="array" ref="Q129">IF(F129=Q125,"",INDEX(AZ119:BS130,MATCH(1,(BQ119:BQ130=F129)*(Q125=BS119:BS130),0),1)-INDEX(AZ119:BS130,MATCH(1,(BQ119:BQ130=F129)*(Q125=BS119:BS130),0),17))*I129</f>
        <v>0</v>
      </c>
      <c r="R129" s="181">
        <f t="array" ref="R129">IF(F129=R125,"",INDEX(AZ119:BS130,MATCH(1,(BQ119:BQ130=F129)*(R125=BS119:BS130),0),1)-INDEX(AZ119:BS130,MATCH(1,(BQ119:BQ130=F129)*(R125=BS119:BS130),0),17))*J129</f>
        <v>0</v>
      </c>
      <c r="S129" s="181">
        <f t="array" ref="S129">IF(F129=S125,0,INDEX(AZ119:BU130,MATCH(1,(BQ119:BQ130=F129)*(BS119:BS130=S125),0),1)+INDEX(AZ119:BU130,MATCH(1,(BS119:BS130=F129)*(BQ119:BQ130=S125),0),17))*G129</f>
        <v>0</v>
      </c>
      <c r="T129" s="181">
        <f t="array" ref="T129">IF(F129=T125,0,INDEX(AZ119:BU130,MATCH(1,(BQ119:BQ130=F129)*(BS119:BS130=T125),0),1)+INDEX(AZ119:BU130,MATCH(1,(BS119:BS130=F129)*(BQ119:BQ130=T125),0),17))*H129</f>
        <v>0</v>
      </c>
      <c r="U129" s="181">
        <f t="array" ref="U129">IF(F129=U125,0,INDEX(AZ119:BU130,MATCH(1,(BQ119:BQ130=F129)*(BS119:BS130=U125),0),1)+INDEX(AZ119:BU130,MATCH(1,(BS119:BS130=F129)*(BQ119:BQ130=U125),0),17))*I129</f>
        <v>0</v>
      </c>
      <c r="V129" s="181">
        <f t="array" ref="V129">IF(F129=V125,0,INDEX(AZ119:BU130,MATCH(1,(BQ119:BQ130=F129)*(BS119:BS130=V125),0),1)+INDEX(AZ119:BU130,MATCH(1,(BS119:BS130=F129)*(BQ119:BQ130=V125),0),17))*J129</f>
        <v>0</v>
      </c>
      <c r="W129" s="181">
        <f t="array" ref="W129">IF(F129=W125,0,INDEX(AZ119:BU130,MATCH(1,(BS119:BS130=F129)*(BQ119:BQ130=S125),0),17))*G129</f>
        <v>0</v>
      </c>
      <c r="X129" s="181">
        <f t="array" ref="X129">IF(F129=X125,0,INDEX(AZ119:BU130,MATCH(1,(BS119:BS130=F129)*(BQ119:BQ130=T125),0),17))*H129</f>
        <v>0</v>
      </c>
      <c r="Y129" s="181">
        <f t="array" ref="Y129">IF(F129=Y125,0,INDEX(AZ119:BU130,MATCH(1,(BS119:BS130=F129)*(BQ119:BQ130=U125),0),17))*I129</f>
        <v>0</v>
      </c>
      <c r="Z129" s="181">
        <f t="array" ref="Z129">IF(F129=Z125,0,INDEX(AZ119:BU130,MATCH(1,(BS119:BS130=F129)*(BQ119:BQ130=V125),0),17))*J129</f>
        <v>0</v>
      </c>
      <c r="AA129" s="155">
        <f>IF(F129=AA125,"",COUNTIFS(BS119:BS130,F129,BU119:BU130,2))*G129</f>
        <v>0</v>
      </c>
      <c r="AB129" s="155">
        <f>IF(F129=AB125,"",COUNTIFS(BS119:BS130,G129,BU119:BU130,2))*H129</f>
        <v>0</v>
      </c>
      <c r="AC129" s="155">
        <f>IF(F129=AC125,"",COUNTIFS(BS119:BS130,H129,BU119:BU130,2))*I129</f>
        <v>0</v>
      </c>
      <c r="AD129" s="155">
        <f>IF(F129=AD125,"",COUNTIFS(BS119:BS130,I129,BU119:BU130,2))*J129</f>
        <v>0</v>
      </c>
      <c r="AE129" s="155">
        <f t="shared" si="591"/>
        <v>0</v>
      </c>
      <c r="AF129" s="155">
        <f>sum(O129:R129)-sum(R126:R129)</f>
        <v>0</v>
      </c>
      <c r="AG129" s="155">
        <f t="shared" si="592"/>
        <v>0</v>
      </c>
      <c r="AH129" s="155">
        <f t="shared" si="593"/>
        <v>0</v>
      </c>
      <c r="AI129" s="189">
        <f>SUMIFS(BP119:BP130,BS119:BS130,F129)</f>
        <v>3</v>
      </c>
      <c r="AJ129" s="189">
        <f t="shared" si="594"/>
        <v>0</v>
      </c>
      <c r="AK129" s="106">
        <f>AJ120</f>
        <v>68.53425</v>
      </c>
      <c r="AL129" s="106">
        <f>AJ119</f>
        <v>91.379</v>
      </c>
      <c r="AM129" s="106">
        <f t="shared" si="553"/>
        <v>0.11</v>
      </c>
      <c r="AN129" s="156">
        <f t="shared" ref="AN129:AY129" si="603">IF($AM129="","",IF(RAND()&lt;$AM129,1,0))</f>
        <v>0</v>
      </c>
      <c r="AO129" s="156">
        <f t="shared" si="603"/>
        <v>0</v>
      </c>
      <c r="AP129" s="156">
        <f t="shared" si="603"/>
        <v>0</v>
      </c>
      <c r="AQ129" s="156">
        <f t="shared" si="603"/>
        <v>1</v>
      </c>
      <c r="AR129" s="156">
        <f t="shared" si="603"/>
        <v>0</v>
      </c>
      <c r="AS129" s="156">
        <f t="shared" si="603"/>
        <v>0</v>
      </c>
      <c r="AT129" s="156">
        <f t="shared" si="603"/>
        <v>1</v>
      </c>
      <c r="AU129" s="156">
        <f t="shared" si="603"/>
        <v>0</v>
      </c>
      <c r="AV129" s="156">
        <f t="shared" si="603"/>
        <v>0</v>
      </c>
      <c r="AW129" s="156">
        <f t="shared" si="603"/>
        <v>1</v>
      </c>
      <c r="AX129" s="156">
        <f t="shared" si="603"/>
        <v>1</v>
      </c>
      <c r="AY129" s="156">
        <f t="shared" si="603"/>
        <v>0</v>
      </c>
      <c r="AZ129" s="157">
        <f t="shared" si="555"/>
        <v>4</v>
      </c>
      <c r="BA129" s="106">
        <f>AJ122</f>
        <v>66.21525</v>
      </c>
      <c r="BB129" s="106">
        <f>AJ121</f>
        <v>88.287</v>
      </c>
      <c r="BC129" s="106">
        <f t="shared" si="556"/>
        <v>0.11</v>
      </c>
      <c r="BD129" s="156">
        <f t="shared" ref="BD129:BO129" si="604">IF($BC129="","",IF(RAND()&lt;$BC129,1,0))</f>
        <v>0</v>
      </c>
      <c r="BE129" s="156">
        <f t="shared" si="604"/>
        <v>0</v>
      </c>
      <c r="BF129" s="156">
        <f t="shared" si="604"/>
        <v>0</v>
      </c>
      <c r="BG129" s="156">
        <f t="shared" si="604"/>
        <v>0</v>
      </c>
      <c r="BH129" s="156">
        <f t="shared" si="604"/>
        <v>0</v>
      </c>
      <c r="BI129" s="156">
        <f t="shared" si="604"/>
        <v>1</v>
      </c>
      <c r="BJ129" s="156">
        <f t="shared" si="604"/>
        <v>0</v>
      </c>
      <c r="BK129" s="156">
        <f t="shared" si="604"/>
        <v>0</v>
      </c>
      <c r="BL129" s="156">
        <f t="shared" si="604"/>
        <v>0</v>
      </c>
      <c r="BM129" s="156">
        <f t="shared" si="604"/>
        <v>0</v>
      </c>
      <c r="BN129" s="156">
        <f t="shared" si="604"/>
        <v>0</v>
      </c>
      <c r="BO129" s="156">
        <f t="shared" si="604"/>
        <v>0</v>
      </c>
      <c r="BP129" s="157">
        <f t="shared" si="558"/>
        <v>1</v>
      </c>
      <c r="BQ129" s="105" t="str">
        <f t="shared" ref="BQ129:BR129" si="605">BQ119</f>
        <v>Edmonton United</v>
      </c>
      <c r="BR129" s="156" t="str">
        <f t="shared" si="605"/>
        <v>VLD</v>
      </c>
      <c r="BS129" s="105" t="str">
        <f t="shared" ref="BS129:BT129" si="606">BS120</f>
        <v>Fontvielle Impact</v>
      </c>
      <c r="BT129" s="156" t="str">
        <f t="shared" si="606"/>
        <v>VLD</v>
      </c>
      <c r="BU129" s="156">
        <f t="shared" si="559"/>
        <v>1</v>
      </c>
      <c r="BV129" s="156" t="str">
        <f t="shared" si="560"/>
        <v>  4-1  </v>
      </c>
    </row>
    <row r="130" ht="9.0" customHeight="1">
      <c r="A130" s="105"/>
      <c r="B130" s="105"/>
      <c r="C130" s="105"/>
      <c r="D130" s="191" t="str">
        <f t="shared" si="552"/>
        <v>Yuba United               COM 3–Score Sonoma Center Panthers    COM</v>
      </c>
      <c r="E130" s="176"/>
      <c r="F130" s="155"/>
      <c r="G130" s="155"/>
      <c r="H130" s="155"/>
      <c r="I130" s="155"/>
      <c r="J130" s="155"/>
      <c r="K130" s="155"/>
      <c r="L130" s="155"/>
      <c r="M130" s="155"/>
      <c r="N130" s="155"/>
      <c r="O130" s="83" t="s">
        <v>1354</v>
      </c>
      <c r="P130" s="190">
        <f>IFERROR(__xludf.DUMMYFUNCTION("if(Q130=0,if(COUNTUNIQUE(P120:P123)&gt;1,1,0),0)"),0.0)</f>
        <v>0</v>
      </c>
      <c r="Q130" s="190">
        <f>IFERROR(__xludf.DUMMYFUNCTION("if(R130=0,if(COUNTUNIQUE(Q120:Q123)&gt;1,1,0))"),0.0)</f>
        <v>0</v>
      </c>
      <c r="R130" s="190">
        <f>IFERROR(__xludf.DUMMYFUNCTION("if(S130=0,if(COUNTUNIQUE(R120:R123)&gt;1,1,0))"),0.0)</f>
        <v>0</v>
      </c>
      <c r="S130" s="190">
        <f>IFERROR(__xludf.DUMMYFUNCTION("if(T130=0,if(COUNTUNIQUE(S120:S123)&gt;1,1,0))"),0.0)</f>
        <v>0</v>
      </c>
      <c r="T130" s="190">
        <f>IFERROR(__xludf.DUMMYFUNCTION("if(U130=0,if(COUNTUNIQUE(T120:T123)&gt;1,1,0))"),0.0)</f>
        <v>0</v>
      </c>
      <c r="U130" s="190">
        <f>IFERROR(__xludf.DUMMYFUNCTION("if(V130=0,if(COUNTUNIQUE(U120:U123)&gt;1,1,0))"),0.0)</f>
        <v>0</v>
      </c>
      <c r="V130" s="190">
        <f>IFERROR(__xludf.DUMMYFUNCTION("if(W130=0,if(COUNTUNIQUE(V120:V123)&gt;1,1,0))"),0.0)</f>
        <v>0</v>
      </c>
      <c r="W130" s="190">
        <f>IFERROR(__xludf.DUMMYFUNCTION("if(X130=0,if(COUNTUNIQUE(W120:W123)&gt;1,1,0))"),0.0)</f>
        <v>0</v>
      </c>
      <c r="X130" s="190">
        <f>IFERROR(__xludf.DUMMYFUNCTION("if(Y130=0,if(COUNTUNIQUE(X120:X123)&gt;1,1,0))"),0.0)</f>
        <v>0</v>
      </c>
      <c r="Y130" s="190">
        <f>IFERROR(__xludf.DUMMYFUNCTION("IF(COUNTUNIQUE(Y120:Y123)&gt;1,1,0)"),0.0)</f>
        <v>0</v>
      </c>
      <c r="Z130" s="155"/>
      <c r="AA130" s="155"/>
      <c r="AB130" s="155"/>
      <c r="AC130" s="155"/>
      <c r="AD130" s="155"/>
      <c r="AE130" s="155"/>
      <c r="AF130" s="155"/>
      <c r="AG130" s="155"/>
      <c r="AH130" s="155"/>
      <c r="AI130" s="155"/>
      <c r="AJ130" s="155"/>
      <c r="AK130" s="106">
        <f>AL129</f>
        <v>91.379</v>
      </c>
      <c r="AL130" s="106">
        <f>AK129</f>
        <v>68.53425</v>
      </c>
      <c r="AM130" s="106">
        <f t="shared" si="553"/>
        <v>0.1566666667</v>
      </c>
      <c r="AN130" s="156">
        <f t="shared" ref="AN130:AY130" si="607">IF($AM130="","",IF(RAND()&lt;$AM130,1,0))</f>
        <v>0</v>
      </c>
      <c r="AO130" s="156">
        <f t="shared" si="607"/>
        <v>0</v>
      </c>
      <c r="AP130" s="156">
        <f t="shared" si="607"/>
        <v>0</v>
      </c>
      <c r="AQ130" s="156">
        <f t="shared" si="607"/>
        <v>1</v>
      </c>
      <c r="AR130" s="156">
        <f t="shared" si="607"/>
        <v>0</v>
      </c>
      <c r="AS130" s="156">
        <f t="shared" si="607"/>
        <v>1</v>
      </c>
      <c r="AT130" s="156">
        <f t="shared" si="607"/>
        <v>0</v>
      </c>
      <c r="AU130" s="156">
        <f t="shared" si="607"/>
        <v>0</v>
      </c>
      <c r="AV130" s="156">
        <f t="shared" si="607"/>
        <v>0</v>
      </c>
      <c r="AW130" s="156">
        <f t="shared" si="607"/>
        <v>0</v>
      </c>
      <c r="AX130" s="156">
        <f t="shared" si="607"/>
        <v>0</v>
      </c>
      <c r="AY130" s="156">
        <f t="shared" si="607"/>
        <v>1</v>
      </c>
      <c r="AZ130" s="157">
        <f t="shared" si="555"/>
        <v>3</v>
      </c>
      <c r="BA130" s="106">
        <f>BB129</f>
        <v>88.287</v>
      </c>
      <c r="BB130" s="106">
        <f>BA129</f>
        <v>66.21525</v>
      </c>
      <c r="BC130" s="106">
        <f t="shared" si="556"/>
        <v>0.1566666667</v>
      </c>
      <c r="BD130" s="156">
        <f t="shared" ref="BD130:BO130" si="608">IF($BC130="","",IF(RAND()&lt;$BC130,1,0))</f>
        <v>0</v>
      </c>
      <c r="BE130" s="156">
        <f t="shared" si="608"/>
        <v>0</v>
      </c>
      <c r="BF130" s="156">
        <f t="shared" si="608"/>
        <v>0</v>
      </c>
      <c r="BG130" s="156">
        <f t="shared" si="608"/>
        <v>0</v>
      </c>
      <c r="BH130" s="156">
        <f t="shared" si="608"/>
        <v>0</v>
      </c>
      <c r="BI130" s="156">
        <f t="shared" si="608"/>
        <v>0</v>
      </c>
      <c r="BJ130" s="156">
        <f t="shared" si="608"/>
        <v>0</v>
      </c>
      <c r="BK130" s="156">
        <f t="shared" si="608"/>
        <v>0</v>
      </c>
      <c r="BL130" s="156">
        <f t="shared" si="608"/>
        <v>0</v>
      </c>
      <c r="BM130" s="156">
        <f t="shared" si="608"/>
        <v>0</v>
      </c>
      <c r="BN130" s="156">
        <f t="shared" si="608"/>
        <v>0</v>
      </c>
      <c r="BO130" s="156">
        <f t="shared" si="608"/>
        <v>0</v>
      </c>
      <c r="BP130" s="157">
        <f t="shared" si="558"/>
        <v>0</v>
      </c>
      <c r="BQ130" s="105" t="str">
        <f t="shared" ref="BQ130:BR130" si="609">BQ120</f>
        <v>Yuba United</v>
      </c>
      <c r="BR130" s="156" t="str">
        <f t="shared" si="609"/>
        <v>COM</v>
      </c>
      <c r="BS130" s="105" t="str">
        <f t="shared" ref="BS130:BT130" si="610">BS119</f>
        <v>Sonoma Center Panthers</v>
      </c>
      <c r="BT130" s="156" t="str">
        <f t="shared" si="610"/>
        <v>COM</v>
      </c>
      <c r="BU130" s="156">
        <f t="shared" si="559"/>
        <v>1</v>
      </c>
      <c r="BV130" s="156" t="str">
        <f t="shared" si="560"/>
        <v>  3-0  </v>
      </c>
    </row>
    <row r="131" ht="9.0" customHeight="1">
      <c r="A131" s="161" t="s">
        <v>1249</v>
      </c>
      <c r="B131" s="161" t="s">
        <v>1330</v>
      </c>
      <c r="C131" s="162" t="s">
        <v>805</v>
      </c>
      <c r="D131" s="192" t="s">
        <v>1363</v>
      </c>
      <c r="E131" s="164" t="s">
        <v>1332</v>
      </c>
      <c r="F131" s="165" t="s">
        <v>1333</v>
      </c>
      <c r="G131" s="166"/>
      <c r="H131" s="166"/>
      <c r="I131" s="166"/>
      <c r="J131" s="166"/>
      <c r="K131" s="166"/>
      <c r="L131" s="166"/>
      <c r="M131" s="166"/>
      <c r="N131" s="166"/>
      <c r="O131" s="166"/>
      <c r="P131" s="166"/>
      <c r="Q131" s="166"/>
      <c r="R131" s="166"/>
      <c r="S131" s="166"/>
      <c r="T131" s="166"/>
      <c r="U131" s="166"/>
      <c r="V131" s="166"/>
      <c r="W131" s="166"/>
      <c r="X131" s="166"/>
      <c r="Y131" s="166"/>
      <c r="Z131" s="166"/>
      <c r="AA131" s="166"/>
      <c r="AB131" s="167" t="s">
        <v>1334</v>
      </c>
      <c r="AC131" s="5"/>
      <c r="AD131" s="5"/>
      <c r="AE131" s="5"/>
      <c r="AF131" s="168"/>
      <c r="AG131" s="166"/>
      <c r="AH131" s="166"/>
      <c r="AI131" s="165"/>
      <c r="AJ131" s="169" t="s">
        <v>111</v>
      </c>
      <c r="AK131" s="169" t="s">
        <v>111</v>
      </c>
      <c r="AL131" s="103" t="s">
        <v>1252</v>
      </c>
      <c r="AM131" s="103" t="s">
        <v>1253</v>
      </c>
      <c r="AN131" s="103">
        <v>1.0</v>
      </c>
      <c r="AO131" s="103">
        <v>2.0</v>
      </c>
      <c r="AP131" s="103">
        <v>3.0</v>
      </c>
      <c r="AQ131" s="103">
        <v>4.0</v>
      </c>
      <c r="AR131" s="103">
        <v>5.0</v>
      </c>
      <c r="AS131" s="103">
        <v>6.0</v>
      </c>
      <c r="AT131" s="103">
        <v>7.0</v>
      </c>
      <c r="AU131" s="103">
        <v>8.0</v>
      </c>
      <c r="AV131" s="103">
        <v>9.0</v>
      </c>
      <c r="AW131" s="103">
        <v>10.0</v>
      </c>
      <c r="AX131" s="103">
        <v>11.0</v>
      </c>
      <c r="AY131" s="103">
        <v>12.0</v>
      </c>
      <c r="AZ131" s="103" t="s">
        <v>1254</v>
      </c>
      <c r="BA131" s="169" t="s">
        <v>111</v>
      </c>
      <c r="BB131" s="103" t="s">
        <v>1252</v>
      </c>
      <c r="BC131" s="103" t="s">
        <v>1253</v>
      </c>
      <c r="BD131" s="103">
        <v>1.0</v>
      </c>
      <c r="BE131" s="103">
        <v>2.0</v>
      </c>
      <c r="BF131" s="103">
        <v>3.0</v>
      </c>
      <c r="BG131" s="103">
        <v>4.0</v>
      </c>
      <c r="BH131" s="103">
        <v>5.0</v>
      </c>
      <c r="BI131" s="103">
        <v>6.0</v>
      </c>
      <c r="BJ131" s="103">
        <v>7.0</v>
      </c>
      <c r="BK131" s="103">
        <v>8.0</v>
      </c>
      <c r="BL131" s="103">
        <v>9.0</v>
      </c>
      <c r="BM131" s="103">
        <v>10.0</v>
      </c>
      <c r="BN131" s="103">
        <v>11.0</v>
      </c>
      <c r="BO131" s="103">
        <v>12.0</v>
      </c>
      <c r="BP131" s="103" t="s">
        <v>1254</v>
      </c>
      <c r="BQ131" s="170"/>
      <c r="BR131" s="103"/>
      <c r="BS131" s="103"/>
      <c r="BT131" s="104"/>
      <c r="BU131" s="171"/>
      <c r="BV131" s="171"/>
    </row>
    <row r="132" ht="9.0" customHeight="1">
      <c r="A132" s="172" t="s">
        <v>919</v>
      </c>
      <c r="B132" s="173" t="s">
        <v>1335</v>
      </c>
      <c r="C132" s="174" t="s">
        <v>1336</v>
      </c>
      <c r="D132" s="175" t="str">
        <f t="shared" ref="D132:D143" si="613">IFERROR(CONCATENATE(BQ132,REPT(" ",26-LEN(BQ132)),BR132," ",AZ132,"–",AZ133," ",BS132,REPT(" ",26-LEN(BS132)),BT132),"")</f>
        <v>Edmonton United           VLD 0–1 Sonoma Center Panthers    COM</v>
      </c>
      <c r="E132" s="176" t="str">
        <f>IFERROR(REPT(" ",LEN(E133)-26)&amp;VLOOKUP(1,Z133:AG136,8,0)&amp;"    "&amp;VLOOKUP(2,Z133:AG136,8,0)&amp;"    "&amp;VLOOKUP(3,Z133:AG136,8,0)&amp;"    "&amp;VLOOKUP(4,Z133:AG136,8,0),"")</f>
        <v>                                                                 YUB    EDM    SCP    FVI</v>
      </c>
      <c r="F132" s="83" t="s">
        <v>1330</v>
      </c>
      <c r="G132" s="83"/>
      <c r="H132" s="83" t="s">
        <v>1212</v>
      </c>
      <c r="I132" s="83" t="s">
        <v>1213</v>
      </c>
      <c r="J132" s="83" t="s">
        <v>1337</v>
      </c>
      <c r="K132" s="83" t="s">
        <v>1338</v>
      </c>
      <c r="L132" s="83" t="s">
        <v>1339</v>
      </c>
      <c r="M132" s="83" t="s">
        <v>81</v>
      </c>
      <c r="N132" s="83" t="s">
        <v>1340</v>
      </c>
      <c r="O132" s="83" t="s">
        <v>1341</v>
      </c>
      <c r="P132" s="83" t="s">
        <v>69</v>
      </c>
      <c r="Q132" s="83" t="s">
        <v>72</v>
      </c>
      <c r="R132" s="83" t="s">
        <v>75</v>
      </c>
      <c r="S132" s="83" t="s">
        <v>78</v>
      </c>
      <c r="T132" s="83" t="s">
        <v>81</v>
      </c>
      <c r="U132" s="83" t="s">
        <v>84</v>
      </c>
      <c r="V132" s="83" t="s">
        <v>87</v>
      </c>
      <c r="W132" s="83" t="s">
        <v>90</v>
      </c>
      <c r="X132" s="83" t="s">
        <v>93</v>
      </c>
      <c r="Y132" s="83" t="s">
        <v>96</v>
      </c>
      <c r="Z132" s="83" t="s">
        <v>1342</v>
      </c>
      <c r="AA132" s="83" t="s">
        <v>1201</v>
      </c>
      <c r="AC132" s="177">
        <v>1.0</v>
      </c>
      <c r="AD132" s="177">
        <v>2.0</v>
      </c>
      <c r="AE132" s="177">
        <v>3.0</v>
      </c>
      <c r="AF132" s="177">
        <v>4.0</v>
      </c>
      <c r="AJ132" s="155">
        <f t="array" ref="AJ132">IFERROR(IF($B132="","",INDEX(Entries!$J$2:$K156,MATCH(1,($B132=Entries!$J$2:$J156)*(Entries!$C$2:$C156=$A132),0),2)),"")</f>
        <v>91.379</v>
      </c>
      <c r="AK132" s="106">
        <f>AJ133</f>
        <v>68.53425</v>
      </c>
      <c r="AL132" s="106">
        <f>AJ134</f>
        <v>88.287</v>
      </c>
      <c r="AM132" s="106">
        <f t="shared" ref="AM132:AM143" si="614">IF(OR(AK132="",AL132=""),"",(0.1+(0.07-0.07*IF(AK132+AL132=0,1,MIN(AK132:AL132)/MAX(AK132:AL132)))*SIGN(AK132-AL132))*4/3)</f>
        <v>0.1124515501</v>
      </c>
      <c r="AN132" s="156">
        <f t="shared" ref="AN132:AY132" si="611">IF($AM132="","",IF(RAND()&lt;$AM132,1,0))</f>
        <v>0</v>
      </c>
      <c r="AO132" s="156">
        <f t="shared" si="611"/>
        <v>0</v>
      </c>
      <c r="AP132" s="156">
        <f t="shared" si="611"/>
        <v>0</v>
      </c>
      <c r="AQ132" s="156">
        <f t="shared" si="611"/>
        <v>0</v>
      </c>
      <c r="AR132" s="156">
        <f t="shared" si="611"/>
        <v>0</v>
      </c>
      <c r="AS132" s="156">
        <f t="shared" si="611"/>
        <v>0</v>
      </c>
      <c r="AT132" s="156">
        <f t="shared" si="611"/>
        <v>0</v>
      </c>
      <c r="AU132" s="156">
        <f t="shared" si="611"/>
        <v>0</v>
      </c>
      <c r="AV132" s="156">
        <f t="shared" si="611"/>
        <v>0</v>
      </c>
      <c r="AW132" s="156">
        <f t="shared" si="611"/>
        <v>0</v>
      </c>
      <c r="AX132" s="156">
        <f t="shared" si="611"/>
        <v>0</v>
      </c>
      <c r="AY132" s="156">
        <f t="shared" si="611"/>
        <v>0</v>
      </c>
      <c r="AZ132" s="157">
        <f t="shared" ref="AZ132:AZ143" si="616">SUM($AN132:$AY132)</f>
        <v>0</v>
      </c>
      <c r="BA132" s="106">
        <f>AJ135</f>
        <v>66.21525</v>
      </c>
      <c r="BB132" s="106">
        <f>AJ132</f>
        <v>91.379</v>
      </c>
      <c r="BC132" s="106">
        <f t="shared" ref="BC132:BC143" si="617">IF(OR($BA132="",$BB132=""),"",(0.1+(0.07-0.07*IF(BA132+BB132=0,1,MIN(BA132:BB132)/MAX(BA132:BB132)))*SIGN(BA132-BB132))*4/3)</f>
        <v>0.1076314033</v>
      </c>
      <c r="BD132" s="156">
        <f t="shared" ref="BD132:BO132" si="612">IF($BC132="","",IF(RAND()&lt;$BC132,1,0))</f>
        <v>0</v>
      </c>
      <c r="BE132" s="156">
        <f t="shared" si="612"/>
        <v>0</v>
      </c>
      <c r="BF132" s="156">
        <f t="shared" si="612"/>
        <v>0</v>
      </c>
      <c r="BG132" s="156">
        <f t="shared" si="612"/>
        <v>0</v>
      </c>
      <c r="BH132" s="156">
        <f t="shared" si="612"/>
        <v>0</v>
      </c>
      <c r="BI132" s="156">
        <f t="shared" si="612"/>
        <v>0</v>
      </c>
      <c r="BJ132" s="156">
        <f t="shared" si="612"/>
        <v>0</v>
      </c>
      <c r="BK132" s="156">
        <f t="shared" si="612"/>
        <v>0</v>
      </c>
      <c r="BL132" s="156">
        <f t="shared" si="612"/>
        <v>0</v>
      </c>
      <c r="BM132" s="156">
        <f t="shared" si="612"/>
        <v>0</v>
      </c>
      <c r="BN132" s="156">
        <f t="shared" si="612"/>
        <v>0</v>
      </c>
      <c r="BO132" s="156">
        <f t="shared" si="612"/>
        <v>0</v>
      </c>
      <c r="BP132" s="157">
        <f t="shared" ref="BP132:BP143" si="619">SUM($BD132:$BO132)</f>
        <v>0</v>
      </c>
      <c r="BQ132" s="105" t="str">
        <f>LEFT($B133,LEN($B133)-6)</f>
        <v>Edmonton United</v>
      </c>
      <c r="BR132" s="156" t="str">
        <f>LEFT(RIGHT($B133,4),3)</f>
        <v>VLD</v>
      </c>
      <c r="BS132" s="105" t="str">
        <f>LEFT($B134,LEN($B134)-6)</f>
        <v>Sonoma Center Panthers</v>
      </c>
      <c r="BT132" s="156" t="str">
        <f>LEFT(RIGHT($B134,4),3)</f>
        <v>COM</v>
      </c>
      <c r="BU132" s="156" t="str">
        <f t="shared" ref="BU132:BU143" si="620">IF(AZ132&gt;BP132,1,if(AZ132&lt;BP132,2,"X"))</f>
        <v>X</v>
      </c>
      <c r="BV132" s="156" t="str">
        <f t="shared" ref="BV132:BV143" si="621">REPT(" ",3-LEN(AZ132))&amp;AZ132&amp;"-"&amp;BP132&amp;REPT(" ",3-LEN(BP132))</f>
        <v>  0-0  </v>
      </c>
    </row>
    <row r="133" ht="9.0" customHeight="1">
      <c r="A133" s="172" t="s">
        <v>919</v>
      </c>
      <c r="B133" s="178" t="s">
        <v>1343</v>
      </c>
      <c r="C133" s="179" t="s">
        <v>1344</v>
      </c>
      <c r="D133" s="175" t="str">
        <f t="shared" si="613"/>
        <v>Yuba United               COM 1–2 Fontvielle Impact         VLD</v>
      </c>
      <c r="E133" s="193" t="str">
        <f t="array" ref="E133">IFERROR(AB133&amp;"  "&amp;INDEX(F132:Z136,MATCH(AB133,Z132:Z136,0),1)&amp;REPT(" ",25-LEN(INDEX(F132:Z136,MATCH(AB133,Z132:Z136,0),1)))&amp;INDEX(F132:Z136,MATCH(AB133,Z132:Z136,0),2)&amp;"   6  "&amp;INDEX(F132:Z136,MATCH(AB133,Z132:Z136,0),3)&amp;"  "&amp;INDEX(F132:Z136,MATCH(AB133,Z132:Z136,0),4)&amp;"  "&amp;INDEX(F132:Z136,MATCH(AB133,Z132:Z136,0),5)&amp;REPT(" ",4-LEN(INDEX(F132:Z136,MATCH(AB133,Z132:Z136,0),6)))&amp;INDEX(F132:Z136,MATCH(AB133,Z132:Z136,0),6)&amp;REPT(" ",4-LEN(INDEX(F132:Z136,MATCH(AB133,Z132:Z136,0),7)))&amp;INDEX(F132:Z136,MATCH(AB133,Z132:Z136,0),7)&amp;REPT(" ",4-LEN(INDEX(F132:Z136,MATCH(AB133,Z132:Z136,0),8)))&amp;INDEX(F132:Z136,MATCH(AB133,Z132:Z136,0),8)&amp;IF(INDEX(F132:Z136,MATCH(AB133,Z132:Z136,0),9)&lt;10,"   ","  ")&amp;INDEX(F132:Z136,MATCH(AB133,Z132:Z136,0),9)&amp;INDEX(F132:AA136,MATCH(AB133,Z132:Z136,0),22)&amp;CONCATENATE(AC133:AF133),"")</f>
        <v>1  Yuba United              COM   6  4  0  2  12   9   3  12      -     2-0    3-1    1-3  </v>
      </c>
      <c r="F133" s="194" t="str">
        <f>IF(COUNTA(A132:C135)&lt;&gt;12,"",TRIM(LEFT(B132,FIND(" (",B132)-1)))</f>
        <v>Fontvielle Impact</v>
      </c>
      <c r="G133" s="180" t="str">
        <f t="shared" ref="G133:G136" si="622">IF(F133="","",MID(B132,FIND(" (",B132)+2,3))</f>
        <v>VLD</v>
      </c>
      <c r="H133" s="180">
        <f>COUNTIFS(BQ132:BQ143,F133,BU132:BU143,1)+COUNTIFS(BS132:BS143,F133,BU132:BU143,2)</f>
        <v>1</v>
      </c>
      <c r="I133" s="180">
        <f>COUNTIFS(BQ132:BQ143,F133,BU132:BU143,"X")+COUNTIFS(BS132:BS143,F133,BU132:BU143,"X")</f>
        <v>2</v>
      </c>
      <c r="J133" s="180">
        <f>COUNTIFS(BQ132:BQ143,F133,BU132:BU143,2)+COUNTIFS(BS132:BS143,F133,BU132:BU143,1)</f>
        <v>3</v>
      </c>
      <c r="K133" s="180">
        <f>SUMIFS(AZ132:AZ143,BQ132:BQ143,F133)+SUMIFS(BP132:BP143,BS132:BS143,F133)</f>
        <v>10</v>
      </c>
      <c r="L133" s="180">
        <f>SUMIFS(AZ132:AZ143,BS132:BS143,F133)+SUMIFS(BP132:BP143,BQ132:BQ143,F133)</f>
        <v>11</v>
      </c>
      <c r="M133" s="180">
        <f t="shared" ref="M133:M136" si="623">K133-L133</f>
        <v>-1</v>
      </c>
      <c r="N133" s="180">
        <f t="shared" ref="N133:N136" si="624">I133+(H133*3)</f>
        <v>5</v>
      </c>
      <c r="O133" s="177">
        <f>RANK(N133,N133:N136)</f>
        <v>3</v>
      </c>
      <c r="P133" s="180">
        <f>SUMPRODUCT((O133=O133:O136)*(VLOOKUP(F133,F139:AI142,MATCH(P132,F138:AI138,0),0)&lt;AE139:AE142))</f>
        <v>1</v>
      </c>
      <c r="Q133" s="177">
        <f>SUMPRODUCT((O133:O136=O133)*(P133:P136=P133)*(VLOOKUP(F133,F138:AH142,MATCH(Q132,F138:AI138,0),0)&lt;AF139:AF142))</f>
        <v>0</v>
      </c>
      <c r="R133" s="177">
        <f>SUMPRODUCT((O133:O136=O133)*(P133:P136=P133)*(Q133:Q136=Q133)*(VLOOKUP(F133,F138:AH142,MATCH(R132,F138:AI138,0),0)&lt;AG139:AG142))</f>
        <v>0</v>
      </c>
      <c r="S133" s="181">
        <f>SUMPRODUCT((O133:O136=O133)*(P133:P136=P133)*(Q133:Q136=Q133)*(R133:R136=R133)*(VLOOKUP(F133,F138:AH142,MATCH(S132,F138:AI138,0),0)&lt;AH139:AH142))</f>
        <v>0</v>
      </c>
      <c r="T133" s="177">
        <f>SUMPRODUCT((O133:O136=O133)*(P133:P136=P133)*(Q133:Q136=Q133)*(R133:R136=R133)*(S133:S136=S133)*(M133&lt;M133:M136))</f>
        <v>0</v>
      </c>
      <c r="U133" s="177">
        <f>SUMPRODUCT((O133:O136=O133)*(P133:P136=P133)*(Q133:Q136=Q133)*(R133:R136=R133)*(S133:S136=S133)*(T133:T136=T133)*(K133&lt;K133:K136))</f>
        <v>0</v>
      </c>
      <c r="V133" s="177">
        <f>SUMPRODUCT((O133:O136=O133)*(P133:P136=P133)*(Q133:Q136=Q133)*(R133:R136=R133)*(S133:S136=S133)*(T133:T136=T133)*(U133:U136=U133)*(VLOOKUP(F133,F138:AI142,MATCH(V132,F138:AJ138,0),0)&lt;AI139:AI142))</f>
        <v>0</v>
      </c>
      <c r="W133" s="177">
        <f>SUMPRODUCT((O133:O136=O133)*(P133:P136=P133)*(Q133:Q136=Q133)*(R133:R136=R133)*(S133:S136=S133)*(T133:T136=T133)*(U133:U136=U133)*(V133:V136=V133)*(H133:H136&gt;H133))</f>
        <v>0</v>
      </c>
      <c r="X133" s="177">
        <f>SUMPRODUCT((O133:O136=O133)*(P133:P136=P133)*(Q133:Q136=Q133)*(R133:R136=R133)*(S133:S136=S133)*(T133:T136=T133)*(U133:U136=U133)*(V133:V136=V133)*(W133:W136&gt;W133)*(VLOOKUP(F133,F138:AJ142,MATCH(V132,F138:AJ138,0),0)&lt;AJ139:AJ142))</f>
        <v>0</v>
      </c>
      <c r="Y133" s="177">
        <f>SUMPRODUCT((O133:O136=O133)*(P133:P136=P133)*(Q133:Q136=Q133)*(R133:R136=R133)*(S133:S136=S133)*(T133:T136=T133)*(U133:U136=U133)*(V133:V136=V133)*(W133:W136&gt;W133)*(X133:X136=X133)*(AJ132:AJ135&gt;AJ132))</f>
        <v>0</v>
      </c>
      <c r="Z133" s="182">
        <f t="shared" ref="Z133:Z136" si="625">sum(O133:Y133)</f>
        <v>4</v>
      </c>
      <c r="AA133" s="181" t="str">
        <f>if(countif(O133:O136,O133)&gt;1," * ","   ")</f>
        <v> * </v>
      </c>
      <c r="AB133" s="177">
        <v>1.0</v>
      </c>
      <c r="AC133" s="183" t="str">
        <f t="array" ref="AC133">IF(AB133=AC132,"   -   ",INDEX(BQ132:BV143,MATCH(1,(BQ132:BQ143=INDEX(F133:Z136,MATCH(AB133,Z133:Z136,0),1))*(BS132:BS143=INDEX(F133:Z136,MATCH(AC132,Z133:Z136,0),1)),0),6))</f>
        <v>   -   </v>
      </c>
      <c r="AD133" s="183" t="str">
        <f t="array" ref="AD133">IF(AB133=AD132,"   -   ",INDEX(BQ132:BV143,MATCH(1,(BQ132:BQ143=INDEX(F133:Z136,MATCH(AB133,Z133:Z136,0),1))*(BS132:BS143=INDEX(F133:Z136,MATCH(AD132,Z133:Z136,0),1)),0),6))</f>
        <v>  2-0  </v>
      </c>
      <c r="AE133" s="183" t="str">
        <f t="array" ref="AE133">IF(AB133=AE132,"   -   ",INDEX(BQ132:BV143,MATCH(1,(BQ132:BQ143=INDEX(F133:Z136,MATCH(AB133,Z133:Z136,0),1))*(BS132:BS143=INDEX(F133:Z136,MATCH(AE132,Z133:Z136,0),1)),0),6))</f>
        <v>  3-1  </v>
      </c>
      <c r="AF133" s="183" t="str">
        <f t="array" ref="AF133">IF(AB133=AF132,"   -   ",INDEX(BQ132:BV143,MATCH(1,(BQ132:BQ143=INDEX(F133:Z136,MATCH(AB133,Z133:Z136,0),1))*(BS132:BS143=INDEX(F133:Z136,MATCH(AF132,Z133:Z136,0),1)),0),6))</f>
        <v>  1-3  </v>
      </c>
      <c r="AG133" s="181" t="str">
        <f t="shared" ref="AG133:AG136" si="626">C132</f>
        <v>FVI</v>
      </c>
      <c r="AJ133" s="155">
        <f t="array" ref="AJ133">IFERROR(IF($B133="","",INDEX(Entries!$J$2:$K156,MATCH(1,($B133=Entries!$J$2:$J156)*(Entries!$C$2:$C156=$A133),0),2)),"")</f>
        <v>68.53425</v>
      </c>
      <c r="AK133" s="106">
        <f>AL132</f>
        <v>88.287</v>
      </c>
      <c r="AL133" s="106">
        <f>AK132</f>
        <v>68.53425</v>
      </c>
      <c r="AM133" s="106">
        <f t="shared" si="614"/>
        <v>0.1542151166</v>
      </c>
      <c r="AN133" s="156">
        <f t="shared" ref="AN133:AY133" si="615">IF($AM133="","",IF(RAND()&lt;$AM133,1,0))</f>
        <v>1</v>
      </c>
      <c r="AO133" s="156">
        <f t="shared" si="615"/>
        <v>0</v>
      </c>
      <c r="AP133" s="156">
        <f t="shared" si="615"/>
        <v>0</v>
      </c>
      <c r="AQ133" s="156">
        <f t="shared" si="615"/>
        <v>0</v>
      </c>
      <c r="AR133" s="156">
        <f t="shared" si="615"/>
        <v>0</v>
      </c>
      <c r="AS133" s="156">
        <f t="shared" si="615"/>
        <v>0</v>
      </c>
      <c r="AT133" s="156">
        <f t="shared" si="615"/>
        <v>0</v>
      </c>
      <c r="AU133" s="156">
        <f t="shared" si="615"/>
        <v>0</v>
      </c>
      <c r="AV133" s="156">
        <f t="shared" si="615"/>
        <v>0</v>
      </c>
      <c r="AW133" s="156">
        <f t="shared" si="615"/>
        <v>0</v>
      </c>
      <c r="AX133" s="156">
        <f t="shared" si="615"/>
        <v>0</v>
      </c>
      <c r="AY133" s="156">
        <f t="shared" si="615"/>
        <v>0</v>
      </c>
      <c r="AZ133" s="157">
        <f t="shared" si="616"/>
        <v>1</v>
      </c>
      <c r="BA133" s="106">
        <f>BB132</f>
        <v>91.379</v>
      </c>
      <c r="BB133" s="106">
        <f>BA132</f>
        <v>66.21525</v>
      </c>
      <c r="BC133" s="106">
        <f t="shared" si="617"/>
        <v>0.1590352634</v>
      </c>
      <c r="BD133" s="156">
        <f t="shared" ref="BD133:BO133" si="618">IF($BC133="","",IF(RAND()&lt;$BC133,1,0))</f>
        <v>1</v>
      </c>
      <c r="BE133" s="156">
        <f t="shared" si="618"/>
        <v>0</v>
      </c>
      <c r="BF133" s="156">
        <f t="shared" si="618"/>
        <v>0</v>
      </c>
      <c r="BG133" s="156">
        <f t="shared" si="618"/>
        <v>0</v>
      </c>
      <c r="BH133" s="156">
        <f t="shared" si="618"/>
        <v>1</v>
      </c>
      <c r="BI133" s="156">
        <f t="shared" si="618"/>
        <v>0</v>
      </c>
      <c r="BJ133" s="156">
        <f t="shared" si="618"/>
        <v>0</v>
      </c>
      <c r="BK133" s="156">
        <f t="shared" si="618"/>
        <v>0</v>
      </c>
      <c r="BL133" s="156">
        <f t="shared" si="618"/>
        <v>0</v>
      </c>
      <c r="BM133" s="156">
        <f t="shared" si="618"/>
        <v>1</v>
      </c>
      <c r="BN133" s="156">
        <f t="shared" si="618"/>
        <v>0</v>
      </c>
      <c r="BO133" s="156">
        <f t="shared" si="618"/>
        <v>0</v>
      </c>
      <c r="BP133" s="157">
        <f t="shared" si="619"/>
        <v>3</v>
      </c>
      <c r="BQ133" s="105" t="str">
        <f>LEFT($B135,LEN($B135)-6)</f>
        <v>Yuba United</v>
      </c>
      <c r="BR133" s="156" t="str">
        <f>LEFT(RIGHT($B135,4),3)</f>
        <v>COM</v>
      </c>
      <c r="BS133" s="105" t="str">
        <f>LEFT($B132,LEN($B132)-6)</f>
        <v>Fontvielle Impact</v>
      </c>
      <c r="BT133" s="156" t="str">
        <f>LEFT(RIGHT($B132,4),3)</f>
        <v>VLD</v>
      </c>
      <c r="BU133" s="156">
        <f t="shared" si="620"/>
        <v>2</v>
      </c>
      <c r="BV133" s="156" t="str">
        <f t="shared" si="621"/>
        <v>  1-3  </v>
      </c>
    </row>
    <row r="134" ht="9.0" customHeight="1">
      <c r="A134" s="172" t="s">
        <v>919</v>
      </c>
      <c r="B134" s="114" t="s">
        <v>1345</v>
      </c>
      <c r="C134" s="179" t="s">
        <v>1346</v>
      </c>
      <c r="D134" s="175" t="str">
        <f t="shared" si="613"/>
        <v>Fontvielle Impact         VLD 2–0 Edmonton United           VLD</v>
      </c>
      <c r="E134" s="193" t="str">
        <f t="array" ref="E134">IFERROR(AB134&amp;"  "&amp;INDEX(F132:Z136,MATCH(AB134,Z132:Z136,0),1)&amp;REPT(" ",25-LEN(INDEX(F132:Z136,MATCH(AB134,Z132:Z136,0),1)))&amp;INDEX(F132:Z136,MATCH(AB134,Z132:Z136,0),2)&amp;"   6  "&amp;INDEX(F132:Z136,MATCH(AB134,Z132:Z136,0),3)&amp;"  "&amp;INDEX(F132:Z136,MATCH(AB134,Z132:Z136,0),4)&amp;"  "&amp;INDEX(F132:Z136,MATCH(AB134,Z132:Z136,0),5)&amp;REPT(" ",4-LEN(INDEX(F132:Z136,MATCH(AB134,Z132:Z136,0),6)))&amp;INDEX(F132:Z136,MATCH(AB134,Z132:Z136,0),6)&amp;REPT(" ",4-LEN(INDEX(F132:Z136,MATCH(AB134,Z132:Z136,0),7)))&amp;INDEX(F132:Z136,MATCH(AB134,Z132:Z136,0),7)&amp;REPT(" ",4-LEN(INDEX(F132:Z136,MATCH(AB134,Z132:Z136,0),8)))&amp;INDEX(F132:Z136,MATCH(AB134,Z132:Z136,0),8)&amp;IF(INDEX(F132:Z136,MATCH(AB134,Z132:Z136,0),9)&lt;10,"   ","  ")&amp;INDEX(F132:Z136,MATCH(AB134,Z132:Z136,0),9)&amp;INDEX(F132:AA136,MATCH(AB134,Z132:Z136,0),22)&amp;CONCATENATE(AC134:AF134),"")</f>
        <v>2  Edmonton United          VLD   6  3  2  1  11   8   3  11     4-3     -     0-0    2-1  </v>
      </c>
      <c r="F134" s="194" t="str">
        <f>IF(COUNTA(A132:C135)&lt;&gt;12,"",TRIM(LEFT(B133,FIND(" (",B133)-1)))</f>
        <v>Edmonton United</v>
      </c>
      <c r="G134" s="180" t="str">
        <f t="shared" si="622"/>
        <v>VLD</v>
      </c>
      <c r="H134" s="180">
        <f>COUNTIFS(BQ132:BQ143,F134,BU132:BU143,1)+COUNTIFS(BS132:BS143,F134,BU132:BU143,2)</f>
        <v>3</v>
      </c>
      <c r="I134" s="180">
        <f>COUNTIFS(BQ132:BQ143,F134,BU132:BU143,"X")+COUNTIFS(BS132:BS143,F134,BU132:BU143,"X")</f>
        <v>2</v>
      </c>
      <c r="J134" s="180">
        <f>COUNTIFS(BQ132:BQ143,F134,BU132:BU143,2)+COUNTIFS(BS132:BS143,F134,BU132:BU143,1)</f>
        <v>1</v>
      </c>
      <c r="K134" s="180">
        <f>SUMIFS(AZ132:AZ143,BQ132:BQ143,F134)+SUMIFS(BP132:BP143,BS132:BS143,F134)</f>
        <v>11</v>
      </c>
      <c r="L134" s="180">
        <f>SUMIFS(AZ132:AZ143,BS132:BS143,F134)+SUMIFS(BP132:BP143,BQ132:BQ143,F134)</f>
        <v>8</v>
      </c>
      <c r="M134" s="180">
        <f t="shared" si="623"/>
        <v>3</v>
      </c>
      <c r="N134" s="180">
        <f t="shared" si="624"/>
        <v>11</v>
      </c>
      <c r="O134" s="177">
        <f>RANK(N134,N133:N136)</f>
        <v>2</v>
      </c>
      <c r="P134" s="180">
        <f>SUMPRODUCT((O134=O133:O136)*(VLOOKUP(F134,F139:AI142,MATCH(P132,F138:AI138,0),0)&lt;AE139:AE142))</f>
        <v>0</v>
      </c>
      <c r="Q134" s="177">
        <f>SUMPRODUCT((O133:O136=O134)*(P133:P136=P134)*(VLOOKUP(F134,F138:AH142,MATCH(Q132,F138:AI138,0),0)&lt;AF139:AF142))</f>
        <v>0</v>
      </c>
      <c r="R134" s="177">
        <f>SUMPRODUCT((O133:O136=O134)*(P133:P136=P134)*(Q133:Q136=Q134)*(VLOOKUP(F134,F138:AH142,MATCH(R132,F138:AI138,0),0)&lt;AG139:AG142))</f>
        <v>0</v>
      </c>
      <c r="S134" s="181">
        <f>SUMPRODUCT((O133:O136=O134)*(P133:P136=P134)*(Q133:Q136=Q134)*(R133:R136=R134)*(VLOOKUP(F134,F138:AH142,MATCH(S132,F138:AI138,0),0)&lt;AH139:AH142))</f>
        <v>0</v>
      </c>
      <c r="T134" s="177">
        <f>SUMPRODUCT((O133:O136=O134)*(P133:P136=P134)*(Q133:Q136=Q134)*(R133:R136=R134)*(S133:S136=S134)*(M134&lt;M133:M136))</f>
        <v>0</v>
      </c>
      <c r="U134" s="177">
        <f>SUMPRODUCT((O133:O136=O134)*(P133:P136=P134)*(Q133:Q136=Q134)*(R133:R136=R134)*(S133:S136=S134)*(T133:T136=T134)*(K134&lt;K133:K136))</f>
        <v>0</v>
      </c>
      <c r="V134" s="177">
        <f>SUMPRODUCT((O133:O136=O134)*(P133:P136=P134)*(Q133:Q136=Q134)*(R133:R136=R134)*(S133:S136=S134)*(T133:T136=T134)*(U133:U136=U134)*(VLOOKUP(F134,F138:AI142,MATCH(V132,F138:AJ138,0),0)&lt;AI139:AI142))</f>
        <v>0</v>
      </c>
      <c r="W134" s="177">
        <f>SUMPRODUCT((O133:O136=O134)*(P133:P136=P134)*(Q133:Q136=Q134)*(R133:R136=R134)*(S133:S136=S134)*(T133:T136=T134)*(U133:U136=U134)*(V133:V136=V134)*(H133:H136&gt;H134))</f>
        <v>0</v>
      </c>
      <c r="X134" s="177">
        <f>SUMPRODUCT((O133:O136=O134)*(P133:P136=P134)*(Q133:Q136=Q134)*(R133:R136=R134)*(S133:S136=S134)*(T133:T136=T134)*(U133:U136=U134)*(V133:V136=V134)*(W133:W136&gt;W134)*(VLOOKUP(F134,F138:AJ142,MATCH(V132,F138:AJ138,0),0)&lt;AJ139:AJ142))</f>
        <v>0</v>
      </c>
      <c r="Y134" s="177">
        <f>SUMPRODUCT((O133:O136=O134)*(P133:P136=P134)*(Q133:Q136=Q134)*(R133:R136=R134)*(S133:S136=S134)*(T133:T136=T134)*(U133:U136=U134)*(V133:V136=V134)*(W133:W136&gt;W134)*(X133:X136=X134)*(AJ132:AJ135&gt;AJ133))</f>
        <v>0</v>
      </c>
      <c r="Z134" s="182">
        <f t="shared" si="625"/>
        <v>2</v>
      </c>
      <c r="AA134" s="181" t="str">
        <f>if(countif(O133:O136,O134)&gt;1," * ","   ")</f>
        <v>   </v>
      </c>
      <c r="AB134" s="177">
        <v>2.0</v>
      </c>
      <c r="AC134" s="183" t="str">
        <f t="array" ref="AC134">IF(AB134=AC132,"   -   ",INDEX(BQ132:BV143,MATCH(1,(BQ132:BQ143=INDEX(F133:Z136,MATCH(AB134,Z133:Z136,0),1))*(BS132:BS143=INDEX(F133:Z136,MATCH(AC132,Z133:Z136,0),1)),0),6))</f>
        <v>  4-3  </v>
      </c>
      <c r="AD134" s="183" t="str">
        <f t="array" ref="AD134">IF(AB134=AD132,"   -   ",INDEX(BQ132:BV143,MATCH(1,(BQ132:BQ143=INDEX(F133:Z136,MATCH(AB134,Z133:Z136,0),1))*(BS132:BS143=INDEX(F133:Z136,MATCH(AD132,Z133:Z136,0),1)),0),6))</f>
        <v>   -   </v>
      </c>
      <c r="AE134" s="183" t="str">
        <f t="array" ref="AE134">IF(AB134=AE132,"   -   ",INDEX(BQ132:BV143,MATCH(1,(BQ132:BQ143=INDEX(F133:Z136,MATCH(AB134,Z133:Z136,0),1))*(BS132:BS143=INDEX(F133:Z136,MATCH(AE132,Z133:Z136,0),1)),0),6))</f>
        <v>  0-0  </v>
      </c>
      <c r="AF134" s="183" t="str">
        <f t="array" ref="AF134">IF(AB134=AF132,"   -   ",INDEX(BQ132:BV143,MATCH(1,(BQ132:BQ143=INDEX(F133:Z136,MATCH(AB134,Z133:Z136,0),1))*(BS132:BS143=INDEX(F133:Z136,MATCH(AF132,Z133:Z136,0),1)),0),6))</f>
        <v>  2-1  </v>
      </c>
      <c r="AG134" s="181" t="str">
        <f t="shared" si="626"/>
        <v>EDM</v>
      </c>
      <c r="AJ134" s="155">
        <f t="array" ref="AJ134">IFERROR(IF($B134="","",INDEX(Entries!$J$2:$K156,MATCH(1,($B134=Entries!$J$2:$J156)*(Entries!$C$2:$C156=$A134),0),2)),"")</f>
        <v>88.287</v>
      </c>
      <c r="AK134" s="106">
        <f>AJ132</f>
        <v>91.379</v>
      </c>
      <c r="AL134" s="106">
        <f>AJ133</f>
        <v>68.53425</v>
      </c>
      <c r="AM134" s="106">
        <f t="shared" si="614"/>
        <v>0.1566666667</v>
      </c>
      <c r="AN134" s="156">
        <f t="shared" ref="AN134:AY134" si="627">IF($AM134="","",IF(RAND()&lt;$AM134,1,0))</f>
        <v>0</v>
      </c>
      <c r="AO134" s="156">
        <f t="shared" si="627"/>
        <v>0</v>
      </c>
      <c r="AP134" s="156">
        <f t="shared" si="627"/>
        <v>0</v>
      </c>
      <c r="AQ134" s="156">
        <f t="shared" si="627"/>
        <v>0</v>
      </c>
      <c r="AR134" s="156">
        <f t="shared" si="627"/>
        <v>0</v>
      </c>
      <c r="AS134" s="156">
        <f t="shared" si="627"/>
        <v>0</v>
      </c>
      <c r="AT134" s="156">
        <f t="shared" si="627"/>
        <v>1</v>
      </c>
      <c r="AU134" s="156">
        <f t="shared" si="627"/>
        <v>0</v>
      </c>
      <c r="AV134" s="156">
        <f t="shared" si="627"/>
        <v>0</v>
      </c>
      <c r="AW134" s="156">
        <f t="shared" si="627"/>
        <v>0</v>
      </c>
      <c r="AX134" s="156">
        <f t="shared" si="627"/>
        <v>0</v>
      </c>
      <c r="AY134" s="156">
        <f t="shared" si="627"/>
        <v>1</v>
      </c>
      <c r="AZ134" s="157">
        <f t="shared" si="616"/>
        <v>2</v>
      </c>
      <c r="BA134" s="106">
        <f>AJ134</f>
        <v>88.287</v>
      </c>
      <c r="BB134" s="106">
        <f>AJ135</f>
        <v>66.21525</v>
      </c>
      <c r="BC134" s="106">
        <f t="shared" si="617"/>
        <v>0.1566666667</v>
      </c>
      <c r="BD134" s="156">
        <f t="shared" ref="BD134:BO134" si="628">IF($BC134="","",IF(RAND()&lt;$BC134,1,0))</f>
        <v>1</v>
      </c>
      <c r="BE134" s="156">
        <f t="shared" si="628"/>
        <v>0</v>
      </c>
      <c r="BF134" s="156">
        <f t="shared" si="628"/>
        <v>0</v>
      </c>
      <c r="BG134" s="156">
        <f t="shared" si="628"/>
        <v>0</v>
      </c>
      <c r="BH134" s="156">
        <f t="shared" si="628"/>
        <v>1</v>
      </c>
      <c r="BI134" s="156">
        <f t="shared" si="628"/>
        <v>0</v>
      </c>
      <c r="BJ134" s="156">
        <f t="shared" si="628"/>
        <v>0</v>
      </c>
      <c r="BK134" s="156">
        <f t="shared" si="628"/>
        <v>0</v>
      </c>
      <c r="BL134" s="156">
        <f t="shared" si="628"/>
        <v>0</v>
      </c>
      <c r="BM134" s="156">
        <f t="shared" si="628"/>
        <v>0</v>
      </c>
      <c r="BN134" s="156">
        <f t="shared" si="628"/>
        <v>0</v>
      </c>
      <c r="BO134" s="156">
        <f t="shared" si="628"/>
        <v>0</v>
      </c>
      <c r="BP134" s="157">
        <f t="shared" si="619"/>
        <v>2</v>
      </c>
      <c r="BQ134" s="105" t="str">
        <f t="shared" ref="BQ134:BR134" si="629">BS133</f>
        <v>Fontvielle Impact</v>
      </c>
      <c r="BR134" s="156" t="str">
        <f t="shared" si="629"/>
        <v>VLD</v>
      </c>
      <c r="BS134" s="105" t="str">
        <f t="shared" ref="BS134:BT134" si="630">BQ132</f>
        <v>Edmonton United</v>
      </c>
      <c r="BT134" s="156" t="str">
        <f t="shared" si="630"/>
        <v>VLD</v>
      </c>
      <c r="BU134" s="156" t="str">
        <f t="shared" si="620"/>
        <v>X</v>
      </c>
      <c r="BV134" s="156" t="str">
        <f t="shared" si="621"/>
        <v>  2-2  </v>
      </c>
    </row>
    <row r="135" ht="9.0" customHeight="1">
      <c r="A135" s="172" t="s">
        <v>919</v>
      </c>
      <c r="B135" s="114" t="s">
        <v>1347</v>
      </c>
      <c r="C135" s="179" t="s">
        <v>1348</v>
      </c>
      <c r="D135" s="175" t="str">
        <f t="shared" si="613"/>
        <v>Sonoma Center Panthers    COM 0–2 Yuba United               COM</v>
      </c>
      <c r="E135" s="193" t="str">
        <f t="array" ref="E135">IFERROR(AB135&amp;"  "&amp;INDEX(F132:Z136,MATCH(AB135,Z132:Z136,0),1)&amp;REPT(" ",25-LEN(INDEX(F132:Z136,MATCH(AB135,Z132:Z136,0),1)))&amp;INDEX(F132:Z136,MATCH(AB135,Z132:Z136,0),2)&amp;"   6  "&amp;INDEX(F132:Z136,MATCH(AB135,Z132:Z136,0),3)&amp;"  "&amp;INDEX(F132:Z136,MATCH(AB135,Z132:Z136,0),4)&amp;"  "&amp;INDEX(F132:Z136,MATCH(AB135,Z132:Z136,0),5)&amp;REPT(" ",4-LEN(INDEX(F132:Z136,MATCH(AB135,Z132:Z136,0),6)))&amp;INDEX(F132:Z136,MATCH(AB135,Z132:Z136,0),6)&amp;REPT(" ",4-LEN(INDEX(F132:Z136,MATCH(AB135,Z132:Z136,0),7)))&amp;INDEX(F132:Z136,MATCH(AB135,Z132:Z136,0),7)&amp;REPT(" ",4-LEN(INDEX(F132:Z136,MATCH(AB135,Z132:Z136,0),8)))&amp;INDEX(F132:Z136,MATCH(AB135,Z132:Z136,0),8)&amp;IF(INDEX(F132:Z136,MATCH(AB135,Z132:Z136,0),9)&lt;10,"   ","  ")&amp;INDEX(F132:Z136,MATCH(AB135,Z132:Z136,0),9)&amp;INDEX(F132:AA136,MATCH(AB135,Z132:Z136,0),22)&amp;CONCATENATE(AC135:AF135),"")</f>
        <v>3  Sonoma Center Panthers   COM   6  1  2  3   5  10  -5   5 *   0-1    0-3     -     2-1  </v>
      </c>
      <c r="F135" s="194" t="str">
        <f>IF(COUNTA(A132:C135)&lt;&gt;12,"",TRIM(LEFT(B134,FIND(" (",B134)-1)))</f>
        <v>Sonoma Center Panthers</v>
      </c>
      <c r="G135" s="180" t="str">
        <f t="shared" si="622"/>
        <v>COM</v>
      </c>
      <c r="H135" s="180">
        <f>COUNTIFS(BQ132:BQ143,F135,BU132:BU143,1)+COUNTIFS(BS132:BS143,F135,BU132:BU143,2)</f>
        <v>1</v>
      </c>
      <c r="I135" s="180">
        <f>COUNTIFS(BQ132:BQ143,F135,BU132:BU143,"X")+COUNTIFS(BS132:BS143,F135,BU132:BU143,"X")</f>
        <v>2</v>
      </c>
      <c r="J135" s="180">
        <f>COUNTIFS(BQ132:BQ143,F135,BU132:BU143,2)+COUNTIFS(BS132:BS143,F135,BU132:BU143,1)</f>
        <v>3</v>
      </c>
      <c r="K135" s="180">
        <f>SUMIFS(AZ132:AZ143,BQ132:BQ143,F135)+SUMIFS(BP132:BP143,BS132:BS143,F135)</f>
        <v>5</v>
      </c>
      <c r="L135" s="180">
        <f>SUMIFS(AZ132:AZ143,BS132:BS143,F135)+SUMIFS(BP132:BP143,BQ132:BQ143,F135)</f>
        <v>10</v>
      </c>
      <c r="M135" s="180">
        <f t="shared" si="623"/>
        <v>-5</v>
      </c>
      <c r="N135" s="180">
        <f t="shared" si="624"/>
        <v>5</v>
      </c>
      <c r="O135" s="177">
        <f>RANK(N135,N133:N136)</f>
        <v>3</v>
      </c>
      <c r="P135" s="180">
        <f>SUMPRODUCT((O135=O133:O136)*(VLOOKUP(F135,F139:AI142,MATCH(P132,F138:AI138,0),0)&lt;AE139:AE142))</f>
        <v>0</v>
      </c>
      <c r="Q135" s="177">
        <f>SUMPRODUCT((O133:O136=O135)*(P133:P136=P135)*(VLOOKUP(F135,F138:AH142,MATCH(Q132,F138:AI138,0),0)&lt;AF139:AF142))</f>
        <v>0</v>
      </c>
      <c r="R135" s="177">
        <f>SUMPRODUCT((O133:O136=O135)*(P133:P136=P135)*(Q133:Q136=Q135)*(VLOOKUP(F135,F138:AH142,MATCH(R132,F138:AI138,0),0)&lt;AG139:AG142))</f>
        <v>0</v>
      </c>
      <c r="S135" s="181">
        <f>SUMPRODUCT((O133:O136=O135)*(P133:P136=P135)*(Q133:Q136=Q135)*(R133:R136=R135)*(VLOOKUP(F135,F138:AH142,MATCH(S132,F138:AI138,0),0)&lt;AH139:AH142))</f>
        <v>0</v>
      </c>
      <c r="T135" s="177">
        <f>SUMPRODUCT((O133:O136=O135)*(P133:P136=P135)*(Q133:Q136=Q135)*(R133:R136=R135)*(S133:S136=S135)*(M135&lt;M133:M136))</f>
        <v>0</v>
      </c>
      <c r="U135" s="177">
        <f>SUMPRODUCT((O133:O136=O135)*(P133:P136=P135)*(Q133:Q136=Q135)*(R133:R136=R135)*(S133:S136=S135)*(T133:T136=T135)*(K135&lt;K133:K136))</f>
        <v>0</v>
      </c>
      <c r="V135" s="177">
        <f>SUMPRODUCT((O133:O136=O135)*(P133:P136=P135)*(Q133:Q136=Q135)*(R133:R136=R135)*(S133:S136=S135)*(T133:T136=T135)*(U133:U136=U135)*(VLOOKUP(F135,F138:AI142,MATCH(V132,F138:AJ138,0),0)&lt;AI139:AI142))</f>
        <v>0</v>
      </c>
      <c r="W135" s="177">
        <f>SUMPRODUCT((O133:O136=O135)*(P133:P136=P135)*(Q133:Q136=Q135)*(R133:R136=R135)*(S133:S136=S135)*(T133:T136=T135)*(U133:U136=U135)*(V133:V136=V135)*(H133:H136&gt;H135))</f>
        <v>0</v>
      </c>
      <c r="X135" s="177">
        <f>SUMPRODUCT((O133:O136=O135)*(P133:P136=P135)*(Q133:Q136=Q135)*(R133:R136=R135)*(S133:S136=S135)*(T133:T136=T135)*(U133:U136=U135)*(V133:V136=V135)*(W133:W136&gt;W135)*(VLOOKUP(F135,F138:AJ142,MATCH(V132,F138:AJ138,0),0)&lt;AJ139:AJ142))</f>
        <v>0</v>
      </c>
      <c r="Y135" s="177">
        <f>SUMPRODUCT((O133:O136=O135)*(P133:P136=P135)*(Q133:Q136=Q135)*(R133:R136=R135)*(S133:S136=S135)*(T133:T136=T135)*(U133:U136=U135)*(V133:V136=V135)*(W133:W136&gt;W135)*(X133:X136=X135)*(AJ132:AJ135&gt;AJ134))</f>
        <v>0</v>
      </c>
      <c r="Z135" s="182">
        <f t="shared" si="625"/>
        <v>3</v>
      </c>
      <c r="AA135" s="181" t="str">
        <f>if(countif(O133:O136,O135)&gt;1," * ","   ")</f>
        <v> * </v>
      </c>
      <c r="AB135" s="177">
        <v>3.0</v>
      </c>
      <c r="AC135" s="183" t="str">
        <f t="array" ref="AC135">IF(AB135=AC132,"   -   ",INDEX(BQ132:BV143,MATCH(1,(BQ132:BQ143=INDEX(F133:Z136,MATCH(AB135,Z133:Z136,0),1))*(BS132:BS143=INDEX(F133:Z136,MATCH(AC132,Z133:Z136,0),1)),0),6))</f>
        <v>  0-1  </v>
      </c>
      <c r="AD135" s="183" t="str">
        <f t="array" ref="AD135">IF(AB135=AD132,"   -   ",INDEX(BQ132:BV143,MATCH(1,(BQ132:BQ143=INDEX(F133:Z136,MATCH(AB135,Z133:Z136,0),1))*(BS132:BS143=INDEX(F133:Z136,MATCH(AD132,Z133:Z136,0),1)),0),6))</f>
        <v>  0-3  </v>
      </c>
      <c r="AE135" s="183" t="str">
        <f t="array" ref="AE135">IF(AB135=AE132,"   -   ",INDEX(BQ132:BV143,MATCH(1,(BQ132:BQ143=INDEX(F133:Z136,MATCH(AB135,Z133:Z136,0),1))*(BS132:BS143=INDEX(F133:Z136,MATCH(AE132,Z133:Z136,0),1)),0),6))</f>
        <v>   -   </v>
      </c>
      <c r="AF135" s="183" t="str">
        <f t="array" ref="AF135">IF(AB135=AF132,"   -   ",INDEX(BQ132:BV143,MATCH(1,(BQ132:BQ143=INDEX(F133:Z136,MATCH(AB135,Z133:Z136,0),1))*(BS132:BS143=INDEX(F133:Z136,MATCH(AF132,Z133:Z136,0),1)),0),6))</f>
        <v>  2-1  </v>
      </c>
      <c r="AG135" s="181" t="str">
        <f t="shared" si="626"/>
        <v>SCP</v>
      </c>
      <c r="AJ135" s="155">
        <f t="array" ref="AJ135">IFERROR(IF($B135="","",INDEX(Entries!$J$2:$K156,MATCH(1,($B135=Entries!$J$2:$J156)*(Entries!$C$2:$C156=$A135),0),2)),"")</f>
        <v>66.21525</v>
      </c>
      <c r="AK135" s="106">
        <f>AL134</f>
        <v>68.53425</v>
      </c>
      <c r="AL135" s="106">
        <f>AK134</f>
        <v>91.379</v>
      </c>
      <c r="AM135" s="106">
        <f t="shared" si="614"/>
        <v>0.11</v>
      </c>
      <c r="AN135" s="156">
        <f t="shared" ref="AN135:AY135" si="631">IF($AM135="","",IF(RAND()&lt;$AM135,1,0))</f>
        <v>0</v>
      </c>
      <c r="AO135" s="156">
        <f t="shared" si="631"/>
        <v>0</v>
      </c>
      <c r="AP135" s="156">
        <f t="shared" si="631"/>
        <v>0</v>
      </c>
      <c r="AQ135" s="156">
        <f t="shared" si="631"/>
        <v>0</v>
      </c>
      <c r="AR135" s="156">
        <f t="shared" si="631"/>
        <v>0</v>
      </c>
      <c r="AS135" s="156">
        <f t="shared" si="631"/>
        <v>0</v>
      </c>
      <c r="AT135" s="156">
        <f t="shared" si="631"/>
        <v>0</v>
      </c>
      <c r="AU135" s="156">
        <f t="shared" si="631"/>
        <v>0</v>
      </c>
      <c r="AV135" s="156">
        <f t="shared" si="631"/>
        <v>0</v>
      </c>
      <c r="AW135" s="156">
        <f t="shared" si="631"/>
        <v>0</v>
      </c>
      <c r="AX135" s="156">
        <f t="shared" si="631"/>
        <v>0</v>
      </c>
      <c r="AY135" s="156">
        <f t="shared" si="631"/>
        <v>0</v>
      </c>
      <c r="AZ135" s="157">
        <f t="shared" si="616"/>
        <v>0</v>
      </c>
      <c r="BA135" s="106">
        <f>BB134</f>
        <v>66.21525</v>
      </c>
      <c r="BB135" s="106">
        <f>BA134</f>
        <v>88.287</v>
      </c>
      <c r="BC135" s="106">
        <f t="shared" si="617"/>
        <v>0.11</v>
      </c>
      <c r="BD135" s="156">
        <f t="shared" ref="BD135:BO135" si="632">IF($BC135="","",IF(RAND()&lt;$BC135,1,0))</f>
        <v>0</v>
      </c>
      <c r="BE135" s="156">
        <f t="shared" si="632"/>
        <v>0</v>
      </c>
      <c r="BF135" s="156">
        <f t="shared" si="632"/>
        <v>1</v>
      </c>
      <c r="BG135" s="156">
        <f t="shared" si="632"/>
        <v>0</v>
      </c>
      <c r="BH135" s="156">
        <f t="shared" si="632"/>
        <v>0</v>
      </c>
      <c r="BI135" s="156">
        <f t="shared" si="632"/>
        <v>0</v>
      </c>
      <c r="BJ135" s="156">
        <f t="shared" si="632"/>
        <v>0</v>
      </c>
      <c r="BK135" s="156">
        <f t="shared" si="632"/>
        <v>0</v>
      </c>
      <c r="BL135" s="156">
        <f t="shared" si="632"/>
        <v>0</v>
      </c>
      <c r="BM135" s="156">
        <f t="shared" si="632"/>
        <v>0</v>
      </c>
      <c r="BN135" s="156">
        <f t="shared" si="632"/>
        <v>0</v>
      </c>
      <c r="BO135" s="156">
        <f t="shared" si="632"/>
        <v>0</v>
      </c>
      <c r="BP135" s="157">
        <f t="shared" si="619"/>
        <v>1</v>
      </c>
      <c r="BQ135" s="105" t="str">
        <f t="shared" ref="BQ135:BR135" si="633">BS132</f>
        <v>Sonoma Center Panthers</v>
      </c>
      <c r="BR135" s="156" t="str">
        <f t="shared" si="633"/>
        <v>COM</v>
      </c>
      <c r="BS135" s="105" t="str">
        <f t="shared" ref="BS135:BT135" si="634">BQ133</f>
        <v>Yuba United</v>
      </c>
      <c r="BT135" s="156" t="str">
        <f t="shared" si="634"/>
        <v>COM</v>
      </c>
      <c r="BU135" s="156">
        <f t="shared" si="620"/>
        <v>2</v>
      </c>
      <c r="BV135" s="156" t="str">
        <f t="shared" si="621"/>
        <v>  0-1  </v>
      </c>
    </row>
    <row r="136" ht="9.0" customHeight="1">
      <c r="A136" s="105"/>
      <c r="B136" s="105"/>
      <c r="C136" s="105"/>
      <c r="D136" s="175" t="str">
        <f t="shared" si="613"/>
        <v>Sonoma Center Panthers    COM 2–4 Fontvielle Impact         VLD</v>
      </c>
      <c r="E136" s="193" t="str">
        <f t="array" ref="E136">IFERROR(AB136&amp;"  "&amp;INDEX(F132:Z136,MATCH(AB136,Z132:Z136,0),1)&amp;REPT(" ",25-LEN(INDEX(F132:Z136,MATCH(AB136,Z132:Z136,0),1)))&amp;INDEX(F132:Z136,MATCH(AB136,Z132:Z136,0),2)&amp;"   6  "&amp;INDEX(F132:Z136,MATCH(AB136,Z132:Z136,0),3)&amp;"  "&amp;INDEX(F132:Z136,MATCH(AB136,Z132:Z136,0),4)&amp;"  "&amp;INDEX(F132:Z136,MATCH(AB136,Z132:Z136,0),5)&amp;REPT(" ",4-LEN(INDEX(F132:Z136,MATCH(AB136,Z132:Z136,0),6)))&amp;INDEX(F132:Z136,MATCH(AB136,Z132:Z136,0),6)&amp;REPT(" ",4-LEN(INDEX(F132:Z136,MATCH(AB136,Z132:Z136,0),7)))&amp;INDEX(F132:Z136,MATCH(AB136,Z132:Z136,0),7)&amp;REPT(" ",4-LEN(INDEX(F132:Z136,MATCH(AB136,Z132:Z136,0),8)))&amp;INDEX(F132:Z136,MATCH(AB136,Z132:Z136,0),8)&amp;IF(INDEX(F132:Z136,MATCH(AB136,Z132:Z136,0),9)&lt;10,"   ","  ")&amp;INDEX(F132:Z136,MATCH(AB136,Z132:Z136,0),9)&amp;INDEX(F132:AA136,MATCH(AB136,Z132:Z136,0),22)&amp;CONCATENATE(AC136:AF136),"")</f>
        <v>4  Fontvielle Impact        VLD   6  1  2  3  10  11  -1   5 *   1-2    2-2    2-2     -   </v>
      </c>
      <c r="F136" s="194" t="str">
        <f>IF(COUNTA(A132:C135)&lt;&gt;12,"",TRIM(LEFT(B135,FIND(" (",B135)-1)))</f>
        <v>Yuba United</v>
      </c>
      <c r="G136" s="180" t="str">
        <f t="shared" si="622"/>
        <v>COM</v>
      </c>
      <c r="H136" s="180">
        <f>COUNTIFS(BQ132:BQ143,F136,BU132:BU143,1)+COUNTIFS(BS132:BS143,F136,BU132:BU143,2)</f>
        <v>4</v>
      </c>
      <c r="I136" s="180">
        <f>COUNTIFS(BQ132:BQ143,F136,BU132:BU143,"X")+COUNTIFS(BS132:BS143,F136,BU132:BU143,"X")</f>
        <v>0</v>
      </c>
      <c r="J136" s="180">
        <f>COUNTIFS(BQ132:BQ143,F136,BU132:BU143,2)+COUNTIFS(BS132:BS143,F136,BU132:BU143,1)</f>
        <v>2</v>
      </c>
      <c r="K136" s="180">
        <f>SUMIFS(AZ132:AZ143,BQ132:BQ143,F136)+SUMIFS(BP132:BP143,BS132:BS143,F136)</f>
        <v>12</v>
      </c>
      <c r="L136" s="180">
        <f>SUMIFS(AZ132:AZ143,BS132:BS143,F136)+SUMIFS(BP132:BP143,BQ132:BQ143,F136)</f>
        <v>9</v>
      </c>
      <c r="M136" s="180">
        <f t="shared" si="623"/>
        <v>3</v>
      </c>
      <c r="N136" s="180">
        <f t="shared" si="624"/>
        <v>12</v>
      </c>
      <c r="O136" s="177">
        <f>RANK(N136,N133:N136)</f>
        <v>1</v>
      </c>
      <c r="P136" s="180">
        <f>SUMPRODUCT((O136=O133:O136)*(VLOOKUP(F136,F139:AI142,MATCH(P132,F138:AI138,0),0)&lt;AE139:AE142))</f>
        <v>0</v>
      </c>
      <c r="Q136" s="177">
        <f>SUMPRODUCT((O133:O136=O136)*(P133:P136=P136)*(VLOOKUP(F136,F138:AH142,MATCH(Q132,F138:AI138,0),0)&lt;AF139:AF142))</f>
        <v>0</v>
      </c>
      <c r="R136" s="177">
        <f>SUMPRODUCT((O133:O136=O136)*(P133:P136=P136)*(Q133:Q136=Q136)*(VLOOKUP(F136,F138:AH142,MATCH(R132,F138:AI138,0),0)&lt;AG139:AG142))</f>
        <v>0</v>
      </c>
      <c r="S136" s="181">
        <f>SUMPRODUCT((O133:O136=O136)*(P133:P136=P136)*(Q133:Q136=Q136)*(R133:R136=R136)*(VLOOKUP(F136,F138:AH142,MATCH(S132,F138:AI138,0),0)&lt;AH139:AH142))</f>
        <v>0</v>
      </c>
      <c r="T136" s="177">
        <f>SUMPRODUCT((O133:O136=O136)*(P133:P136=P136)*(Q133:Q136=Q136)*(R133:R136=R136)*(S133:S136=S136)*(M136&lt;M133:M136))</f>
        <v>0</v>
      </c>
      <c r="U136" s="177">
        <f>SUMPRODUCT((O133:O136=O136)*(P133:P136=P136)*(Q133:Q136=Q136)*(R133:R136=R136)*(S133:S136=S136)*(T133:T136=T136)*(K136&lt;K133:K136))</f>
        <v>0</v>
      </c>
      <c r="V136" s="177">
        <f>SUMPRODUCT((O133:O136=O136)*(P133:P136=P136)*(Q133:Q136=Q136)*(R133:R136=R136)*(S133:S136=S136)*(T133:T136=T136)*(U133:U136=U136)*(VLOOKUP(F136,F138:AI142,MATCH(V132,F138:AJ138,0),0)&lt;AI139:AI142))</f>
        <v>0</v>
      </c>
      <c r="W136" s="177">
        <f>SUMPRODUCT((O133:O136=O136)*(P133:P136=P136)*(Q133:Q136=Q136)*(R133:R136=R136)*(S133:S136=S136)*(T133:T136=T136)*(U133:U136=U136)*(V133:V136=V136)*(H133:H136&gt;H136))</f>
        <v>0</v>
      </c>
      <c r="X136" s="177">
        <f>SUMPRODUCT((O133:O136=O136)*(P133:P136=P136)*(Q133:Q136=Q136)*(R133:R136=R136)*(S133:S136=S136)*(T133:T136=T136)*(U133:U136=U136)*(V133:V136=V136)*(W133:W136&gt;W136)*(VLOOKUP(F136,F138:AJ142,MATCH(V132,F138:AJ138,0),0)&lt;AJ139:AJ142))</f>
        <v>0</v>
      </c>
      <c r="Y136" s="177">
        <f>SUMPRODUCT((O133:O136=O136)*(P133:P136=P136)*(Q133:Q136=Q136)*(R133:R136=R136)*(S133:S136=S136)*(T133:T136=T136)*(U133:U136=U136)*(V133:V136=V136)*(W133:W136&gt;W136)*(X133:X136=X136)*(AJ132:AJ135&gt;AJ135))</f>
        <v>0</v>
      </c>
      <c r="Z136" s="182">
        <f t="shared" si="625"/>
        <v>1</v>
      </c>
      <c r="AA136" s="181" t="str">
        <f>if(countif(O133:O136,O136)&gt;1," * ","   ")</f>
        <v>   </v>
      </c>
      <c r="AB136" s="177">
        <v>4.0</v>
      </c>
      <c r="AC136" s="183" t="str">
        <f t="array" ref="AC136">IF(AB136=AC132,"   -   ",INDEX(BQ132:BV143,MATCH(1,(BQ132:BQ143=INDEX(F133:Z136,MATCH(AB136,Z133:Z136,0),1))*(BS132:BS143=INDEX(F133:Z136,MATCH(AC132,Z133:Z136,0),1)),0),6))</f>
        <v>  1-2  </v>
      </c>
      <c r="AD136" s="183" t="str">
        <f t="array" ref="AD136">IF(AB136=AD132,"   -   ",INDEX(BQ132:BV143,MATCH(1,(BQ132:BQ143=INDEX(F133:Z136,MATCH(AB136,Z133:Z136,0),1))*(BS132:BS143=INDEX(F133:Z136,MATCH(AD132,Z133:Z136,0),1)),0),6))</f>
        <v>  2-2  </v>
      </c>
      <c r="AE136" s="183" t="str">
        <f t="array" ref="AE136">IF(AB136=AE132,"   -   ",INDEX(BQ132:BV143,MATCH(1,(BQ132:BQ143=INDEX(F133:Z136,MATCH(AB136,Z133:Z136,0),1))*(BS132:BS143=INDEX(F133:Z136,MATCH(AE132,Z133:Z136,0),1)),0),6))</f>
        <v>  2-2  </v>
      </c>
      <c r="AF136" s="183" t="str">
        <f t="array" ref="AF136">IF(AB136=AF132,"   -   ",INDEX(BQ132:BV143,MATCH(1,(BQ132:BQ143=INDEX(F133:Z136,MATCH(AB136,Z133:Z136,0),1))*(BS132:BS143=INDEX(F133:Z136,MATCH(AF132,Z133:Z136,0),1)),0),6))</f>
        <v>   -   </v>
      </c>
      <c r="AG136" s="181" t="str">
        <f t="shared" si="626"/>
        <v>YUB</v>
      </c>
      <c r="AJ136" s="155"/>
      <c r="AK136" s="106">
        <f>AJ134</f>
        <v>88.287</v>
      </c>
      <c r="AL136" s="106">
        <f>AJ132</f>
        <v>91.379</v>
      </c>
      <c r="AM136" s="106">
        <f t="shared" si="614"/>
        <v>0.1301752044</v>
      </c>
      <c r="AN136" s="156">
        <f t="shared" ref="AN136:AY136" si="635">IF($AM136="","",IF(RAND()&lt;$AM136,1,0))</f>
        <v>0</v>
      </c>
      <c r="AO136" s="156">
        <f t="shared" si="635"/>
        <v>0</v>
      </c>
      <c r="AP136" s="156">
        <f t="shared" si="635"/>
        <v>0</v>
      </c>
      <c r="AQ136" s="156">
        <f t="shared" si="635"/>
        <v>0</v>
      </c>
      <c r="AR136" s="156">
        <f t="shared" si="635"/>
        <v>0</v>
      </c>
      <c r="AS136" s="156">
        <f t="shared" si="635"/>
        <v>0</v>
      </c>
      <c r="AT136" s="156">
        <f t="shared" si="635"/>
        <v>0</v>
      </c>
      <c r="AU136" s="156">
        <f t="shared" si="635"/>
        <v>0</v>
      </c>
      <c r="AV136" s="156">
        <f t="shared" si="635"/>
        <v>0</v>
      </c>
      <c r="AW136" s="156">
        <f t="shared" si="635"/>
        <v>1</v>
      </c>
      <c r="AX136" s="156">
        <f t="shared" si="635"/>
        <v>0</v>
      </c>
      <c r="AY136" s="156">
        <f t="shared" si="635"/>
        <v>1</v>
      </c>
      <c r="AZ136" s="157">
        <f t="shared" si="616"/>
        <v>2</v>
      </c>
      <c r="BA136" s="106">
        <f>AJ133</f>
        <v>68.53425</v>
      </c>
      <c r="BB136" s="106">
        <f>AJ135</f>
        <v>66.21525</v>
      </c>
      <c r="BC136" s="106">
        <f t="shared" si="617"/>
        <v>0.1364914623</v>
      </c>
      <c r="BD136" s="156">
        <f t="shared" ref="BD136:BO136" si="636">IF($BC136="","",IF(RAND()&lt;$BC136,1,0))</f>
        <v>0</v>
      </c>
      <c r="BE136" s="156">
        <f t="shared" si="636"/>
        <v>0</v>
      </c>
      <c r="BF136" s="156">
        <f t="shared" si="636"/>
        <v>0</v>
      </c>
      <c r="BG136" s="156">
        <f t="shared" si="636"/>
        <v>0</v>
      </c>
      <c r="BH136" s="156">
        <f t="shared" si="636"/>
        <v>0</v>
      </c>
      <c r="BI136" s="156">
        <f t="shared" si="636"/>
        <v>0</v>
      </c>
      <c r="BJ136" s="156">
        <f t="shared" si="636"/>
        <v>1</v>
      </c>
      <c r="BK136" s="156">
        <f t="shared" si="636"/>
        <v>0</v>
      </c>
      <c r="BL136" s="156">
        <f t="shared" si="636"/>
        <v>0</v>
      </c>
      <c r="BM136" s="156">
        <f t="shared" si="636"/>
        <v>0</v>
      </c>
      <c r="BN136" s="156">
        <f t="shared" si="636"/>
        <v>0</v>
      </c>
      <c r="BO136" s="156">
        <f t="shared" si="636"/>
        <v>0</v>
      </c>
      <c r="BP136" s="157">
        <f t="shared" si="619"/>
        <v>1</v>
      </c>
      <c r="BQ136" s="105" t="str">
        <f t="shared" ref="BQ136:BR136" si="637">BS132</f>
        <v>Sonoma Center Panthers</v>
      </c>
      <c r="BR136" s="156" t="str">
        <f t="shared" si="637"/>
        <v>COM</v>
      </c>
      <c r="BS136" s="105" t="str">
        <f t="shared" ref="BS136:BT136" si="638">BS133</f>
        <v>Fontvielle Impact</v>
      </c>
      <c r="BT136" s="156" t="str">
        <f t="shared" si="638"/>
        <v>VLD</v>
      </c>
      <c r="BU136" s="156">
        <f t="shared" si="620"/>
        <v>1</v>
      </c>
      <c r="BV136" s="156" t="str">
        <f t="shared" si="621"/>
        <v>  2-1  </v>
      </c>
    </row>
    <row r="137" ht="9.0" customHeight="1">
      <c r="A137" s="105"/>
      <c r="B137" s="105"/>
      <c r="C137" s="105"/>
      <c r="D137" s="175" t="str">
        <f t="shared" si="613"/>
        <v>Edmonton United           VLD 4–2 Yuba United               COM</v>
      </c>
      <c r="E137" s="184" t="str">
        <f>IFERROR(__xludf.DUMMYFUNCTION("IFERROR(IF(COUNTUNIQUE(O133:O136)=4,"""",""Tie broken by ""&amp;VLOOKUP(INDEX(P132:Y143,1,MATCH(1,P143:Y143,0)),Index!$E$2:$F$13,2,0)),"""")"),"Tie broken by head to head results")</f>
        <v>Tie broken by head to head results</v>
      </c>
      <c r="F137" s="185" t="s">
        <v>1349</v>
      </c>
      <c r="G137" s="185" t="s">
        <v>1350</v>
      </c>
      <c r="H137" s="186"/>
      <c r="I137" s="186"/>
      <c r="J137" s="186"/>
      <c r="K137" s="185" t="s">
        <v>1340</v>
      </c>
      <c r="L137" s="185"/>
      <c r="M137" s="186"/>
      <c r="N137" s="186"/>
      <c r="O137" s="185" t="s">
        <v>81</v>
      </c>
      <c r="P137" s="185"/>
      <c r="Q137" s="186"/>
      <c r="R137" s="186"/>
      <c r="S137" s="185" t="s">
        <v>84</v>
      </c>
      <c r="T137" s="186"/>
      <c r="U137" s="186"/>
      <c r="V137" s="186"/>
      <c r="W137" s="185" t="s">
        <v>87</v>
      </c>
      <c r="X137" s="186"/>
      <c r="Y137" s="186"/>
      <c r="Z137" s="186"/>
      <c r="AA137" s="185" t="s">
        <v>1351</v>
      </c>
      <c r="AB137" s="185"/>
      <c r="AC137" s="185"/>
      <c r="AD137" s="185"/>
      <c r="AE137" s="185" t="s">
        <v>1352</v>
      </c>
      <c r="AF137" s="186"/>
      <c r="AG137" s="186"/>
      <c r="AH137" s="186"/>
      <c r="AI137" s="186"/>
      <c r="AJ137" s="186"/>
      <c r="AK137" s="106">
        <f>AL136</f>
        <v>91.379</v>
      </c>
      <c r="AL137" s="106">
        <f>AK136</f>
        <v>88.287</v>
      </c>
      <c r="AM137" s="106">
        <f t="shared" si="614"/>
        <v>0.1364914623</v>
      </c>
      <c r="AN137" s="156">
        <f t="shared" ref="AN137:AY137" si="639">IF($AM137="","",IF(RAND()&lt;$AM137,1,0))</f>
        <v>0</v>
      </c>
      <c r="AO137" s="156">
        <f t="shared" si="639"/>
        <v>1</v>
      </c>
      <c r="AP137" s="156">
        <f t="shared" si="639"/>
        <v>0</v>
      </c>
      <c r="AQ137" s="156">
        <f t="shared" si="639"/>
        <v>0</v>
      </c>
      <c r="AR137" s="156">
        <f t="shared" si="639"/>
        <v>0</v>
      </c>
      <c r="AS137" s="156">
        <f t="shared" si="639"/>
        <v>0</v>
      </c>
      <c r="AT137" s="156">
        <f t="shared" si="639"/>
        <v>1</v>
      </c>
      <c r="AU137" s="156">
        <f t="shared" si="639"/>
        <v>0</v>
      </c>
      <c r="AV137" s="156">
        <f t="shared" si="639"/>
        <v>1</v>
      </c>
      <c r="AW137" s="156">
        <f t="shared" si="639"/>
        <v>1</v>
      </c>
      <c r="AX137" s="156">
        <f t="shared" si="639"/>
        <v>0</v>
      </c>
      <c r="AY137" s="156">
        <f t="shared" si="639"/>
        <v>0</v>
      </c>
      <c r="AZ137" s="157">
        <f t="shared" si="616"/>
        <v>4</v>
      </c>
      <c r="BA137" s="106">
        <f>BB136</f>
        <v>66.21525</v>
      </c>
      <c r="BB137" s="106">
        <f>BA136</f>
        <v>68.53425</v>
      </c>
      <c r="BC137" s="106">
        <f t="shared" si="617"/>
        <v>0.1301752044</v>
      </c>
      <c r="BD137" s="156">
        <f t="shared" ref="BD137:BO137" si="640">IF($BC137="","",IF(RAND()&lt;$BC137,1,0))</f>
        <v>1</v>
      </c>
      <c r="BE137" s="156">
        <f t="shared" si="640"/>
        <v>0</v>
      </c>
      <c r="BF137" s="156">
        <f t="shared" si="640"/>
        <v>0</v>
      </c>
      <c r="BG137" s="156">
        <f t="shared" si="640"/>
        <v>0</v>
      </c>
      <c r="BH137" s="156">
        <f t="shared" si="640"/>
        <v>0</v>
      </c>
      <c r="BI137" s="156">
        <f t="shared" si="640"/>
        <v>0</v>
      </c>
      <c r="BJ137" s="156">
        <f t="shared" si="640"/>
        <v>0</v>
      </c>
      <c r="BK137" s="156">
        <f t="shared" si="640"/>
        <v>0</v>
      </c>
      <c r="BL137" s="156">
        <f t="shared" si="640"/>
        <v>0</v>
      </c>
      <c r="BM137" s="156">
        <f t="shared" si="640"/>
        <v>1</v>
      </c>
      <c r="BN137" s="156">
        <f t="shared" si="640"/>
        <v>1</v>
      </c>
      <c r="BO137" s="156">
        <f t="shared" si="640"/>
        <v>0</v>
      </c>
      <c r="BP137" s="157">
        <f t="shared" si="619"/>
        <v>3</v>
      </c>
      <c r="BQ137" s="105" t="str">
        <f t="shared" ref="BQ137:BR137" si="641">BQ132</f>
        <v>Edmonton United</v>
      </c>
      <c r="BR137" s="156" t="str">
        <f t="shared" si="641"/>
        <v>VLD</v>
      </c>
      <c r="BS137" s="105" t="str">
        <f t="shared" ref="BS137:BT137" si="642">BQ133</f>
        <v>Yuba United</v>
      </c>
      <c r="BT137" s="156" t="str">
        <f t="shared" si="642"/>
        <v>COM</v>
      </c>
      <c r="BU137" s="156">
        <f t="shared" si="620"/>
        <v>1</v>
      </c>
      <c r="BV137" s="156" t="str">
        <f t="shared" si="621"/>
        <v>  4-3  </v>
      </c>
    </row>
    <row r="138" ht="9.0" customHeight="1">
      <c r="A138" s="105"/>
      <c r="B138" s="105"/>
      <c r="C138" s="105"/>
      <c r="D138" s="175" t="str">
        <f t="shared" si="613"/>
        <v>Fontvielle Impact         VLD 2–2 Sonoma Center Panthers    COM</v>
      </c>
      <c r="E138" s="187"/>
      <c r="G138" s="188" t="str">
        <f t="array" ref="G138:J138">TRANSPOSE(F139:F142)</f>
        <v>Fontvielle Impact</v>
      </c>
      <c r="H138" s="188" t="s">
        <v>286</v>
      </c>
      <c r="I138" s="188" t="s">
        <v>130</v>
      </c>
      <c r="J138" s="188" t="s">
        <v>137</v>
      </c>
      <c r="K138" s="180" t="str">
        <f t="array" ref="K138:N138">TRANSPOSE(F139:F142)</f>
        <v>Fontvielle Impact</v>
      </c>
      <c r="L138" s="180" t="s">
        <v>286</v>
      </c>
      <c r="M138" s="180" t="s">
        <v>130</v>
      </c>
      <c r="N138" s="180" t="s">
        <v>137</v>
      </c>
      <c r="O138" s="180" t="str">
        <f t="array" ref="O138:R138">TRANSPOSE(F139:F142)</f>
        <v>Fontvielle Impact</v>
      </c>
      <c r="P138" s="180" t="s">
        <v>286</v>
      </c>
      <c r="Q138" s="180" t="s">
        <v>130</v>
      </c>
      <c r="R138" s="180" t="s">
        <v>137</v>
      </c>
      <c r="S138" s="188" t="str">
        <f t="array" ref="S138:V138">TRANSPOSE(F139:F142)</f>
        <v>Fontvielle Impact</v>
      </c>
      <c r="T138" s="188" t="s">
        <v>286</v>
      </c>
      <c r="U138" s="188" t="s">
        <v>130</v>
      </c>
      <c r="V138" s="188" t="s">
        <v>137</v>
      </c>
      <c r="W138" s="188" t="str">
        <f t="array" ref="W138:Z138">TRANSPOSE(F139:F142)</f>
        <v>Fontvielle Impact</v>
      </c>
      <c r="X138" s="188" t="s">
        <v>286</v>
      </c>
      <c r="Y138" s="188" t="s">
        <v>130</v>
      </c>
      <c r="Z138" s="188" t="s">
        <v>137</v>
      </c>
      <c r="AA138" s="83" t="str">
        <f t="array" ref="AA138:AD138">TRANSPOSE(F139:F142)</f>
        <v>Fontvielle Impact</v>
      </c>
      <c r="AB138" s="83" t="s">
        <v>286</v>
      </c>
      <c r="AC138" s="83" t="s">
        <v>130</v>
      </c>
      <c r="AD138" s="83" t="s">
        <v>137</v>
      </c>
      <c r="AE138" s="83" t="s">
        <v>69</v>
      </c>
      <c r="AF138" s="83" t="s">
        <v>72</v>
      </c>
      <c r="AG138" s="83" t="s">
        <v>75</v>
      </c>
      <c r="AH138" s="83" t="s">
        <v>78</v>
      </c>
      <c r="AI138" s="83" t="s">
        <v>87</v>
      </c>
      <c r="AJ138" s="83" t="s">
        <v>1353</v>
      </c>
      <c r="AK138" s="106">
        <f>AJ132</f>
        <v>91.379</v>
      </c>
      <c r="AL138" s="106">
        <f>AJ134</f>
        <v>88.287</v>
      </c>
      <c r="AM138" s="106">
        <f t="shared" si="614"/>
        <v>0.1364914623</v>
      </c>
      <c r="AN138" s="156">
        <f t="shared" ref="AN138:AY138" si="643">IF($AM138="","",IF(RAND()&lt;$AM138,1,0))</f>
        <v>0</v>
      </c>
      <c r="AO138" s="156">
        <f t="shared" si="643"/>
        <v>1</v>
      </c>
      <c r="AP138" s="156">
        <f t="shared" si="643"/>
        <v>0</v>
      </c>
      <c r="AQ138" s="156">
        <f t="shared" si="643"/>
        <v>0</v>
      </c>
      <c r="AR138" s="156">
        <f t="shared" si="643"/>
        <v>0</v>
      </c>
      <c r="AS138" s="156">
        <f t="shared" si="643"/>
        <v>0</v>
      </c>
      <c r="AT138" s="156">
        <f t="shared" si="643"/>
        <v>1</v>
      </c>
      <c r="AU138" s="156">
        <f t="shared" si="643"/>
        <v>0</v>
      </c>
      <c r="AV138" s="156">
        <f t="shared" si="643"/>
        <v>0</v>
      </c>
      <c r="AW138" s="156">
        <f t="shared" si="643"/>
        <v>0</v>
      </c>
      <c r="AX138" s="156">
        <f t="shared" si="643"/>
        <v>0</v>
      </c>
      <c r="AY138" s="156">
        <f t="shared" si="643"/>
        <v>0</v>
      </c>
      <c r="AZ138" s="157">
        <f t="shared" si="616"/>
        <v>2</v>
      </c>
      <c r="BA138" s="106">
        <f>AJ135</f>
        <v>66.21525</v>
      </c>
      <c r="BB138" s="106">
        <f>AJ133</f>
        <v>68.53425</v>
      </c>
      <c r="BC138" s="106">
        <f t="shared" si="617"/>
        <v>0.1301752044</v>
      </c>
      <c r="BD138" s="156">
        <f t="shared" ref="BD138:BO138" si="644">IF($BC138="","",IF(RAND()&lt;$BC138,1,0))</f>
        <v>0</v>
      </c>
      <c r="BE138" s="156">
        <f t="shared" si="644"/>
        <v>0</v>
      </c>
      <c r="BF138" s="156">
        <f t="shared" si="644"/>
        <v>1</v>
      </c>
      <c r="BG138" s="156">
        <f t="shared" si="644"/>
        <v>0</v>
      </c>
      <c r="BH138" s="156">
        <f t="shared" si="644"/>
        <v>0</v>
      </c>
      <c r="BI138" s="156">
        <f t="shared" si="644"/>
        <v>0</v>
      </c>
      <c r="BJ138" s="156">
        <f t="shared" si="644"/>
        <v>0</v>
      </c>
      <c r="BK138" s="156">
        <f t="shared" si="644"/>
        <v>0</v>
      </c>
      <c r="BL138" s="156">
        <f t="shared" si="644"/>
        <v>0</v>
      </c>
      <c r="BM138" s="156">
        <f t="shared" si="644"/>
        <v>0</v>
      </c>
      <c r="BN138" s="156">
        <f t="shared" si="644"/>
        <v>1</v>
      </c>
      <c r="BO138" s="156">
        <f t="shared" si="644"/>
        <v>0</v>
      </c>
      <c r="BP138" s="157">
        <f t="shared" si="619"/>
        <v>2</v>
      </c>
      <c r="BQ138" s="105" t="str">
        <f t="shared" ref="BQ138:BR138" si="645">BS133</f>
        <v>Fontvielle Impact</v>
      </c>
      <c r="BR138" s="156" t="str">
        <f t="shared" si="645"/>
        <v>VLD</v>
      </c>
      <c r="BS138" s="105" t="str">
        <f t="shared" ref="BS138:BT138" si="646">BS132</f>
        <v>Sonoma Center Panthers</v>
      </c>
      <c r="BT138" s="156" t="str">
        <f t="shared" si="646"/>
        <v>COM</v>
      </c>
      <c r="BU138" s="156" t="str">
        <f t="shared" si="620"/>
        <v>X</v>
      </c>
      <c r="BV138" s="156" t="str">
        <f t="shared" si="621"/>
        <v>  2-2  </v>
      </c>
    </row>
    <row r="139" ht="9.0" customHeight="1">
      <c r="A139" s="105"/>
      <c r="B139" s="105"/>
      <c r="C139" s="105"/>
      <c r="D139" s="175" t="str">
        <f t="shared" si="613"/>
        <v>Yuba United               COM 2–0 Edmonton United           VLD</v>
      </c>
      <c r="E139" s="176"/>
      <c r="F139" s="155" t="str">
        <f t="shared" ref="F139:F142" si="651">F133</f>
        <v>Fontvielle Impact</v>
      </c>
      <c r="G139" s="181">
        <f>IF(F139=G138,0,IF(VLOOKUP(F139,F133:N136,9,0)=VLOOKUP(G138,F133:N136,9,0),1,0))</f>
        <v>0</v>
      </c>
      <c r="H139" s="181">
        <f>IF(F139=H138,0,IF(VLOOKUP(F139,F133:N136,9,0)=VLOOKUP(H138,F133:N136,9,0),1,0))</f>
        <v>0</v>
      </c>
      <c r="I139" s="181">
        <f>IF(F139=I138,0,IF(VLOOKUP(F139,F133:N136,9,0)=VLOOKUP(I138,F133:N136,9,0),1,0))</f>
        <v>1</v>
      </c>
      <c r="J139" s="181">
        <f>IF(F139=J138,0,IF(VLOOKUP(F139,F133:N136,9,0)=VLOOKUP(J138,F133:N136,9,0),1,0))</f>
        <v>0</v>
      </c>
      <c r="K139" s="177">
        <f t="array" ref="K139">IF(F139=K138,"",IF(INDEX(BQ132:BU143,MATCH(1,(F139=BQ132:BQ143)*(BS132:BS143=K138),0),5)=1,3,IF(INDEX(BQ132:BU143,MATCH(1,(F139=BQ132:BQ143)*(BS132:BS143=K138),0),5)="X",1,0)))*G139</f>
        <v>0</v>
      </c>
      <c r="L139" s="177">
        <f t="array" ref="L139">IF(F139=L138,"",IF(INDEX(BQ132:BU143,MATCH(1,(F139=BQ132:BQ143)*(BS132:BS143=L138),0),5)=1,3,IF(INDEX(BQ132:BU143,MATCH(1,(F139=BQ132:BQ143)*(BS132:BS143=L138),0),5)="X",1,0)))*H139</f>
        <v>0</v>
      </c>
      <c r="M139" s="177">
        <f t="array" ref="M139">IF(F139=M138,"",IF(INDEX(BQ132:BU143,MATCH(1,(F139=BQ132:BQ143)*(BS132:BS143=M138),0),5)=1,3,IF(INDEX(BQ132:BU143,MATCH(1,(F139=BQ132:BQ143)*(BS132:BS143=M138),0),5)="X",1,0)))*I139</f>
        <v>1</v>
      </c>
      <c r="N139" s="177">
        <f t="array" ref="N139">IF(F139=N138,"",IF(INDEX(BQ132:BU143,MATCH(1,(F139=BQ132:BQ143)*(BS132:BS143=N138),0),5)=1,3,IF(INDEX(BQ132:BU143,MATCH(1,(F139=BQ132:BQ143)*(BS132:BS143=N138),0),5)="X",1,0)))*J139</f>
        <v>0</v>
      </c>
      <c r="O139" s="181">
        <f t="array" ref="O139">IF(F139=O138,"",INDEX(AZ132:BS143,MATCH(1,(BQ132:BQ143=F139)*(O138=BS132:BS143),0),1)-INDEX(AZ132:BS143,MATCH(1,(BQ132:BQ143=F139)*(O138=BS132:BS143),0),17))*G139</f>
        <v>0</v>
      </c>
      <c r="P139" s="181">
        <f t="array" ref="P139">IF(F139=P138,"",INDEX(AZ132:BS143,MATCH(1,(BQ132:BQ143=F139)*(P138=BS132:BS143),0),1)-INDEX(AZ132:BS143,MATCH(1,(BQ132:BQ143=F139)*(P138=BS132:BS143),0),17))*H139</f>
        <v>0</v>
      </c>
      <c r="Q139" s="181">
        <f t="array" ref="Q139">IF(F139=Q138,"",INDEX(AZ132:BS143,MATCH(1,(BQ132:BQ143=F139)*(Q138=BS132:BS143),0),1)-INDEX(AZ132:BS143,MATCH(1,(BQ132:BQ143=F139)*(Q138=BS132:BS143),0),17))*I139</f>
        <v>0</v>
      </c>
      <c r="R139" s="181">
        <f t="array" ref="R139">IF(F139=R138,"",INDEX(AZ132:BS143,MATCH(1,(BQ132:BQ143=F139)*(R138=BS132:BS143),0),1)-INDEX(AZ132:BS143,MATCH(1,(BQ132:BQ143=F139)*(R138=BS132:BS143),0),17))*J139</f>
        <v>0</v>
      </c>
      <c r="S139" s="181">
        <f t="array" ref="S139">IF(F139=S138,0,INDEX(AZ132:BU143,MATCH(1,(BQ132:BQ143=F139)*(BS132:BS143=S138),0),1)+INDEX(AZ132:BU143,MATCH(1,(BS132:BS143=F139)*(BQ132:BQ143=S138),0),17))*G139</f>
        <v>0</v>
      </c>
      <c r="T139" s="181">
        <f t="array" ref="T139">IF(F139=T138,0,INDEX(AZ132:BU143,MATCH(1,(BQ132:BQ143=F139)*(BS132:BS143=T138),0),1)+INDEX(AZ132:BU143,MATCH(1,(BS132:BS143=F139)*(BQ132:BQ143=T138),0),17))*H139</f>
        <v>0</v>
      </c>
      <c r="U139" s="181">
        <f t="array" ref="U139">IF(F139=U138,0,INDEX(AZ132:BU143,MATCH(1,(BQ132:BQ143=F139)*(BS132:BS143=U138),0),1)+INDEX(AZ132:BU143,MATCH(1,(BS132:BS143=F139)*(BQ132:BQ143=U138),0),17))*I139</f>
        <v>3</v>
      </c>
      <c r="V139" s="181">
        <f t="array" ref="V139">IF(F139=V138,0,INDEX(AZ132:BU143,MATCH(1,(BQ132:BQ143=F139)*(BS132:BS143=V138),0),1)+INDEX(AZ132:BU143,MATCH(1,(BS132:BS143=F139)*(BQ132:BQ143=V138),0),17))*J139</f>
        <v>0</v>
      </c>
      <c r="W139" s="181">
        <f t="array" ref="W139">IF(F139=W138,0,INDEX(AZ132:BU143,MATCH(1,(BS132:BS143=F139)*(BQ132:BQ143=S138),0),17))*G139</f>
        <v>0</v>
      </c>
      <c r="X139" s="181">
        <f t="array" ref="X139">IF(F139=X138,0,INDEX(AZ132:BU143,MATCH(1,(BS132:BS143=F139)*(BQ132:BQ143=T138),0),17))*H139</f>
        <v>0</v>
      </c>
      <c r="Y139" s="181">
        <f t="array" ref="Y139">IF(F139=Y138,0,INDEX(AZ132:BU143,MATCH(1,(BS132:BS143=F139)*(BQ132:BQ143=U138),0),17))*I139</f>
        <v>1</v>
      </c>
      <c r="Z139" s="181">
        <f t="array" ref="Z139">IF(F139=Z138,0,INDEX(AZ132:BU143,MATCH(1,(BS132:BS143=F139)*(BQ132:BQ143=V138),0),17))*J139</f>
        <v>0</v>
      </c>
      <c r="AA139" s="155">
        <f>IF(F139=AA138,"",COUNTIFS(BS132:BS143,F139,BU132:BU143,2))*G139</f>
        <v>0</v>
      </c>
      <c r="AB139" s="155">
        <f>IF(F139=AB138,"",COUNTIFS(BS132:BS143,G139,BU132:BU143,2))*H139</f>
        <v>0</v>
      </c>
      <c r="AC139" s="155">
        <f>IF(F139=AC138,"",COUNTIFS(BS132:BS143,H139,BU132:BU143,2))*I139</f>
        <v>0</v>
      </c>
      <c r="AD139" s="155">
        <f>IF(F139=AD138,"",COUNTIFS(BS132:BS143,I139,BU132:BU143,2))*J139</f>
        <v>0</v>
      </c>
      <c r="AE139" s="155">
        <f t="shared" ref="AE139:AE142" si="652">SUM(K139:N139)</f>
        <v>1</v>
      </c>
      <c r="AF139" s="155">
        <f>sum(O139:R139)-sum(O139:O142)</f>
        <v>-1</v>
      </c>
      <c r="AG139" s="155">
        <f t="shared" ref="AG139:AG142" si="653">sum(S139:V139)</f>
        <v>3</v>
      </c>
      <c r="AH139" s="155">
        <f t="shared" ref="AH139:AH142" si="654">SUM(W139:Z139)</f>
        <v>1</v>
      </c>
      <c r="AI139" s="189">
        <f>SUMIFS(BP132:BP143,BS132:BS143,F139)</f>
        <v>5</v>
      </c>
      <c r="AJ139" s="189">
        <f t="shared" ref="AJ139:AJ142" si="655">sum(AA139:AD139)</f>
        <v>0</v>
      </c>
      <c r="AK139" s="106">
        <f>AL138</f>
        <v>88.287</v>
      </c>
      <c r="AL139" s="106">
        <f>AK138</f>
        <v>91.379</v>
      </c>
      <c r="AM139" s="106">
        <f t="shared" si="614"/>
        <v>0.1301752044</v>
      </c>
      <c r="AN139" s="156">
        <f t="shared" ref="AN139:AY139" si="647">IF($AM139="","",IF(RAND()&lt;$AM139,1,0))</f>
        <v>0</v>
      </c>
      <c r="AO139" s="156">
        <f t="shared" si="647"/>
        <v>0</v>
      </c>
      <c r="AP139" s="156">
        <f t="shared" si="647"/>
        <v>0</v>
      </c>
      <c r="AQ139" s="156">
        <f t="shared" si="647"/>
        <v>0</v>
      </c>
      <c r="AR139" s="156">
        <f t="shared" si="647"/>
        <v>0</v>
      </c>
      <c r="AS139" s="156">
        <f t="shared" si="647"/>
        <v>0</v>
      </c>
      <c r="AT139" s="156">
        <f t="shared" si="647"/>
        <v>1</v>
      </c>
      <c r="AU139" s="156">
        <f t="shared" si="647"/>
        <v>0</v>
      </c>
      <c r="AV139" s="156">
        <f t="shared" si="647"/>
        <v>0</v>
      </c>
      <c r="AW139" s="156">
        <f t="shared" si="647"/>
        <v>0</v>
      </c>
      <c r="AX139" s="156">
        <f t="shared" si="647"/>
        <v>0</v>
      </c>
      <c r="AY139" s="156">
        <f t="shared" si="647"/>
        <v>1</v>
      </c>
      <c r="AZ139" s="157">
        <f t="shared" si="616"/>
        <v>2</v>
      </c>
      <c r="BA139" s="106">
        <f>BB138</f>
        <v>68.53425</v>
      </c>
      <c r="BB139" s="106">
        <f>BA138</f>
        <v>66.21525</v>
      </c>
      <c r="BC139" s="106">
        <f t="shared" si="617"/>
        <v>0.1364914623</v>
      </c>
      <c r="BD139" s="156">
        <f t="shared" ref="BD139:BO139" si="648">IF($BC139="","",IF(RAND()&lt;$BC139,1,0))</f>
        <v>0</v>
      </c>
      <c r="BE139" s="156">
        <f t="shared" si="648"/>
        <v>0</v>
      </c>
      <c r="BF139" s="156">
        <f t="shared" si="648"/>
        <v>0</v>
      </c>
      <c r="BG139" s="156">
        <f t="shared" si="648"/>
        <v>0</v>
      </c>
      <c r="BH139" s="156">
        <f t="shared" si="648"/>
        <v>0</v>
      </c>
      <c r="BI139" s="156">
        <f t="shared" si="648"/>
        <v>0</v>
      </c>
      <c r="BJ139" s="156">
        <f t="shared" si="648"/>
        <v>0</v>
      </c>
      <c r="BK139" s="156">
        <f t="shared" si="648"/>
        <v>0</v>
      </c>
      <c r="BL139" s="156">
        <f t="shared" si="648"/>
        <v>0</v>
      </c>
      <c r="BM139" s="156">
        <f t="shared" si="648"/>
        <v>0</v>
      </c>
      <c r="BN139" s="156">
        <f t="shared" si="648"/>
        <v>0</v>
      </c>
      <c r="BO139" s="156">
        <f t="shared" si="648"/>
        <v>0</v>
      </c>
      <c r="BP139" s="157">
        <f t="shared" si="619"/>
        <v>0</v>
      </c>
      <c r="BQ139" s="105" t="str">
        <f t="shared" ref="BQ139:BR139" si="649">BQ133</f>
        <v>Yuba United</v>
      </c>
      <c r="BR139" s="156" t="str">
        <f t="shared" si="649"/>
        <v>COM</v>
      </c>
      <c r="BS139" s="105" t="str">
        <f t="shared" ref="BS139:BT139" si="650">BQ132</f>
        <v>Edmonton United</v>
      </c>
      <c r="BT139" s="156" t="str">
        <f t="shared" si="650"/>
        <v>VLD</v>
      </c>
      <c r="BU139" s="156">
        <f t="shared" si="620"/>
        <v>1</v>
      </c>
      <c r="BV139" s="156" t="str">
        <f t="shared" si="621"/>
        <v>  2-0  </v>
      </c>
    </row>
    <row r="140" ht="9.0" customHeight="1">
      <c r="A140" s="105"/>
      <c r="B140" s="105"/>
      <c r="C140" s="105"/>
      <c r="D140" s="175" t="str">
        <f t="shared" si="613"/>
        <v>Sonoma Center Panthers    COM 0–1 Edmonton United           VLD</v>
      </c>
      <c r="E140" s="176"/>
      <c r="F140" s="155" t="str">
        <f t="shared" si="651"/>
        <v>Edmonton United</v>
      </c>
      <c r="G140" s="181">
        <f>IF(F140=G138,0,IF(VLOOKUP(F140,F133:N136,9,0)=VLOOKUP(G138,F133:N136,9,0),1,0))</f>
        <v>0</v>
      </c>
      <c r="H140" s="181">
        <f>IF(F140=H138,0,IF(VLOOKUP(F140,F133:N136,9,0)=VLOOKUP(H138,F133:N136,9,0),1,0))</f>
        <v>0</v>
      </c>
      <c r="I140" s="181">
        <f>IF(F140=I138,0,IF(VLOOKUP(F140,F133:N136,9,0)=VLOOKUP(I138,F133:N136,9,0),1,0))</f>
        <v>0</v>
      </c>
      <c r="J140" s="181">
        <f>IF(F140=J138,0,IF(VLOOKUP(F140,F133:N136,9,0)=VLOOKUP(J138,F133:N136,9,0),1,0))</f>
        <v>0</v>
      </c>
      <c r="K140" s="177">
        <f t="array" ref="K140">IF(F140=K138,"",IF(INDEX(BQ132:BU143,MATCH(1,(F140=BQ132:BQ143)*(BS132:BS143=K138),0),5)=1,3,IF(INDEX(BQ132:BU143,MATCH(1,(F140=BQ132:BQ143)*(BS132:BS143=K138),0),5)="X",1,0)))*G140</f>
        <v>0</v>
      </c>
      <c r="L140" s="177">
        <f t="array" ref="L140">IF(F140=L138,"",IF(INDEX(BQ132:BU143,MATCH(1,(F140=BQ132:BQ143)*(BS132:BS143=L138),0),5)=1,3,IF(INDEX(BQ132:BU143,MATCH(1,(F140=BQ132:BQ143)*(BS132:BS143=L138),0),5)="X",1,0)))*H140</f>
        <v>0</v>
      </c>
      <c r="M140" s="177">
        <f t="array" ref="M140">IF(F140=M138,"",IF(INDEX(BQ132:BU143,MATCH(1,(F140=BQ132:BQ143)*(BS132:BS143=M138),0),5)=1,3,IF(INDEX(BQ132:BU143,MATCH(1,(F140=BQ132:BQ143)*(BS132:BS143=M138),0),5)="X",1,0)))*I140</f>
        <v>0</v>
      </c>
      <c r="N140" s="177">
        <f t="array" ref="N140">IF(F140=N138,"",IF(INDEX(BQ132:BU143,MATCH(1,(F140=BQ132:BQ143)*(BS132:BS143=N138),0),5)=1,3,IF(INDEX(BQ132:BU143,MATCH(1,(F140=BQ132:BQ143)*(BS132:BS143=N138),0),5)="X",1,0)))*J140</f>
        <v>0</v>
      </c>
      <c r="O140" s="181">
        <f t="array" ref="O140">IF(F140=O138,"",INDEX(AZ132:BS143,MATCH(1,(BQ132:BQ143=F140)*(O138=BS132:BS143),0),1)-INDEX(AZ132:BS143,MATCH(1,(BQ132:BQ143=F140)*(O138=BS132:BS143),0),17))*G140</f>
        <v>0</v>
      </c>
      <c r="P140" s="181">
        <f t="array" ref="P140">IF(F140=P138,"",INDEX(AZ132:BS143,MATCH(1,(BQ132:BQ143=F140)*(P138=BS132:BS143),0),1)-INDEX(AZ132:BS143,MATCH(1,(BQ132:BQ143=F140)*(P138=BS132:BS143),0),17))*H140</f>
        <v>0</v>
      </c>
      <c r="Q140" s="181">
        <f t="array" ref="Q140">IF(F140=Q138,"",INDEX(AZ132:BS143,MATCH(1,(BQ132:BQ143=F140)*(Q138=BS132:BS143),0),1)-INDEX(AZ132:BS143,MATCH(1,(BQ132:BQ143=F140)*(Q138=BS132:BS143),0),17))*I140</f>
        <v>0</v>
      </c>
      <c r="R140" s="181">
        <f t="array" ref="R140">IF(F140=R138,"",INDEX(AZ132:BS143,MATCH(1,(BQ132:BQ143=F140)*(R138=BS132:BS143),0),1)-INDEX(AZ132:BS143,MATCH(1,(BQ132:BQ143=F140)*(R138=BS132:BS143),0),17))*J140</f>
        <v>0</v>
      </c>
      <c r="S140" s="181">
        <f t="array" ref="S140">IF(F140=S138,0,INDEX(AZ132:BU143,MATCH(1,(BQ132:BQ143=F140)*(BS132:BS143=S138),0),1)+INDEX(AZ132:BU143,MATCH(1,(BS132:BS143=F140)*(BQ132:BQ143=S138),0),17))*G140</f>
        <v>0</v>
      </c>
      <c r="T140" s="181">
        <f t="array" ref="T140">IF(F140=T138,0,INDEX(AZ132:BU143,MATCH(1,(BQ132:BQ143=F140)*(BS132:BS143=T138),0),1)+INDEX(AZ132:BU143,MATCH(1,(BS132:BS143=F140)*(BQ132:BQ143=T138),0),17))*H140</f>
        <v>0</v>
      </c>
      <c r="U140" s="181">
        <f t="array" ref="U140">IF(F140=U138,0,INDEX(AZ132:BU143,MATCH(1,(BQ132:BQ143=F140)*(BS132:BS143=U138),0),1)+INDEX(AZ132:BU143,MATCH(1,(BS132:BS143=F140)*(BQ132:BQ143=U138),0),17))*I140</f>
        <v>0</v>
      </c>
      <c r="V140" s="181">
        <f t="array" ref="V140">IF(F140=V138,0,INDEX(AZ132:BU143,MATCH(1,(BQ132:BQ143=F140)*(BS132:BS143=V138),0),1)+INDEX(AZ132:BU143,MATCH(1,(BS132:BS143=F140)*(BQ132:BQ143=V138),0),17))*J140</f>
        <v>0</v>
      </c>
      <c r="W140" s="181">
        <f t="array" ref="W140">IF(F140=W138,0,INDEX(AZ132:BU143,MATCH(1,(BS132:BS143=F140)*(BQ132:BQ143=S138),0),17))*G140</f>
        <v>0</v>
      </c>
      <c r="X140" s="181">
        <f t="array" ref="X140">IF(F140=X138,0,INDEX(AZ132:BU143,MATCH(1,(BS132:BS143=F140)*(BQ132:BQ143=T138),0),17))*H140</f>
        <v>0</v>
      </c>
      <c r="Y140" s="181">
        <f t="array" ref="Y140">IF(F140=Y138,0,INDEX(AZ132:BU143,MATCH(1,(BS132:BS143=F140)*(BQ132:BQ143=U138),0),17))*I140</f>
        <v>0</v>
      </c>
      <c r="Z140" s="181">
        <f t="array" ref="Z140">IF(F140=Z138,0,INDEX(AZ132:BU143,MATCH(1,(BS132:BS143=F140)*(BQ132:BQ143=V138),0),17))*J140</f>
        <v>0</v>
      </c>
      <c r="AA140" s="155">
        <f>IF(F140=AA138,"",COUNTIFS(BS132:BS143,F140,BU132:BU143,2))*G140</f>
        <v>0</v>
      </c>
      <c r="AB140" s="155">
        <f>IF(F140=AB138,"",COUNTIFS(BS132:BS143,G140,BU132:BU143,2))*H140</f>
        <v>0</v>
      </c>
      <c r="AC140" s="155">
        <f>IF(F140=AC138,"",COUNTIFS(BS132:BS143,H140,BU132:BU143,2))*I140</f>
        <v>0</v>
      </c>
      <c r="AD140" s="155">
        <f>IF(F140=AD138,"",COUNTIFS(BS132:BS143,I140,BU132:BU143,2))*J140</f>
        <v>0</v>
      </c>
      <c r="AE140" s="155">
        <f t="shared" si="652"/>
        <v>0</v>
      </c>
      <c r="AF140" s="155">
        <f>sum(O140:R140)-sum(P139:P142)</f>
        <v>0</v>
      </c>
      <c r="AG140" s="155">
        <f t="shared" si="653"/>
        <v>0</v>
      </c>
      <c r="AH140" s="155">
        <f t="shared" si="654"/>
        <v>0</v>
      </c>
      <c r="AI140" s="189">
        <f>SUMIFS(BP132:BP143,BS132:BS143,F140)</f>
        <v>5</v>
      </c>
      <c r="AJ140" s="189">
        <f t="shared" si="655"/>
        <v>0</v>
      </c>
      <c r="AK140" s="106">
        <f>AJ134</f>
        <v>88.287</v>
      </c>
      <c r="AL140" s="106">
        <f>AJ133</f>
        <v>68.53425</v>
      </c>
      <c r="AM140" s="106">
        <f t="shared" si="614"/>
        <v>0.1542151166</v>
      </c>
      <c r="AN140" s="156">
        <f t="shared" ref="AN140:AY140" si="656">IF($AM140="","",IF(RAND()&lt;$AM140,1,0))</f>
        <v>0</v>
      </c>
      <c r="AO140" s="156">
        <f t="shared" si="656"/>
        <v>0</v>
      </c>
      <c r="AP140" s="156">
        <f t="shared" si="656"/>
        <v>0</v>
      </c>
      <c r="AQ140" s="156">
        <f t="shared" si="656"/>
        <v>0</v>
      </c>
      <c r="AR140" s="156">
        <f t="shared" si="656"/>
        <v>0</v>
      </c>
      <c r="AS140" s="156">
        <f t="shared" si="656"/>
        <v>0</v>
      </c>
      <c r="AT140" s="156">
        <f t="shared" si="656"/>
        <v>0</v>
      </c>
      <c r="AU140" s="156">
        <f t="shared" si="656"/>
        <v>0</v>
      </c>
      <c r="AV140" s="156">
        <f t="shared" si="656"/>
        <v>0</v>
      </c>
      <c r="AW140" s="156">
        <f t="shared" si="656"/>
        <v>0</v>
      </c>
      <c r="AX140" s="156">
        <f t="shared" si="656"/>
        <v>0</v>
      </c>
      <c r="AY140" s="156">
        <f t="shared" si="656"/>
        <v>0</v>
      </c>
      <c r="AZ140" s="157">
        <f t="shared" si="616"/>
        <v>0</v>
      </c>
      <c r="BA140" s="106">
        <f>AJ132</f>
        <v>91.379</v>
      </c>
      <c r="BB140" s="106">
        <f>AJ135</f>
        <v>66.21525</v>
      </c>
      <c r="BC140" s="106">
        <f t="shared" si="617"/>
        <v>0.1590352634</v>
      </c>
      <c r="BD140" s="156">
        <f t="shared" ref="BD140:BO140" si="657">IF($BC140="","",IF(RAND()&lt;$BC140,1,0))</f>
        <v>0</v>
      </c>
      <c r="BE140" s="156">
        <f t="shared" si="657"/>
        <v>0</v>
      </c>
      <c r="BF140" s="156">
        <f t="shared" si="657"/>
        <v>0</v>
      </c>
      <c r="BG140" s="156">
        <f t="shared" si="657"/>
        <v>0</v>
      </c>
      <c r="BH140" s="156">
        <f t="shared" si="657"/>
        <v>0</v>
      </c>
      <c r="BI140" s="156">
        <f t="shared" si="657"/>
        <v>0</v>
      </c>
      <c r="BJ140" s="156">
        <f t="shared" si="657"/>
        <v>0</v>
      </c>
      <c r="BK140" s="156">
        <f t="shared" si="657"/>
        <v>0</v>
      </c>
      <c r="BL140" s="156">
        <f t="shared" si="657"/>
        <v>1</v>
      </c>
      <c r="BM140" s="156">
        <f t="shared" si="657"/>
        <v>1</v>
      </c>
      <c r="BN140" s="156">
        <f t="shared" si="657"/>
        <v>1</v>
      </c>
      <c r="BO140" s="156">
        <f t="shared" si="657"/>
        <v>0</v>
      </c>
      <c r="BP140" s="157">
        <f t="shared" si="619"/>
        <v>3</v>
      </c>
      <c r="BQ140" s="105" t="str">
        <f t="shared" ref="BQ140:BR140" si="658">BS132</f>
        <v>Sonoma Center Panthers</v>
      </c>
      <c r="BR140" s="156" t="str">
        <f t="shared" si="658"/>
        <v>COM</v>
      </c>
      <c r="BS140" s="105" t="str">
        <f t="shared" ref="BS140:BT140" si="659">BQ132</f>
        <v>Edmonton United</v>
      </c>
      <c r="BT140" s="156" t="str">
        <f t="shared" si="659"/>
        <v>VLD</v>
      </c>
      <c r="BU140" s="156">
        <f t="shared" si="620"/>
        <v>2</v>
      </c>
      <c r="BV140" s="156" t="str">
        <f t="shared" si="621"/>
        <v>  0-3  </v>
      </c>
    </row>
    <row r="141" ht="9.0" customHeight="1">
      <c r="A141" s="105"/>
      <c r="B141" s="105"/>
      <c r="C141" s="105"/>
      <c r="D141" s="175" t="str">
        <f t="shared" si="613"/>
        <v>Fontvielle Impact         VLD 1–2 Yuba United               COM</v>
      </c>
      <c r="E141" s="176"/>
      <c r="F141" s="155" t="str">
        <f t="shared" si="651"/>
        <v>Sonoma Center Panthers</v>
      </c>
      <c r="G141" s="181">
        <f>IF(F141=G138,0,IF(VLOOKUP(F141,F133:N136,9,0)=VLOOKUP(G138,F133:N136,9,0),1,0))</f>
        <v>1</v>
      </c>
      <c r="H141" s="181">
        <f>IF(F141=H138,0,IF(VLOOKUP(F141,F133:N136,9,0)=VLOOKUP(H138,F133:N136,9,0),1,0))</f>
        <v>0</v>
      </c>
      <c r="I141" s="181">
        <f>IF(F141=I138,0,IF(VLOOKUP(F141,F133:N136,9,0)=VLOOKUP(I138,F133:N136,9,0),1,0))</f>
        <v>0</v>
      </c>
      <c r="J141" s="181">
        <f>IF(F141=J138,0,IF(VLOOKUP(F141,F133:N136,9,0)=VLOOKUP(J138,F133:N136,9,0),1,0))</f>
        <v>0</v>
      </c>
      <c r="K141" s="177">
        <f t="array" ref="K141">IF(F141=K138,"",IF(INDEX(BQ132:BU143,MATCH(1,(F141=BQ132:BQ143)*(BS132:BS143=K138),0),5)=1,3,IF(INDEX(BQ132:BU143,MATCH(1,(F141=BQ132:BQ143)*(BS132:BS143=K138),0),5)="X",1,0)))*G141</f>
        <v>3</v>
      </c>
      <c r="L141" s="177">
        <f t="array" ref="L141">IF(F141=L138,"",IF(INDEX(BQ132:BU143,MATCH(1,(F141=BQ132:BQ143)*(BS132:BS143=L138),0),5)=1,3,IF(INDEX(BQ132:BU143,MATCH(1,(F141=BQ132:BQ143)*(BS132:BS143=L138),0),5)="X",1,0)))*H141</f>
        <v>0</v>
      </c>
      <c r="M141" s="177">
        <f t="array" ref="M141">IF(F141=M138,"",IF(INDEX(BQ132:BU143,MATCH(1,(F141=BQ132:BQ143)*(BS132:BS143=M138),0),5)=1,3,IF(INDEX(BQ132:BU143,MATCH(1,(F141=BQ132:BQ143)*(BS132:BS143=M138),0),5)="X",1,0)))*I141</f>
        <v>0</v>
      </c>
      <c r="N141" s="177">
        <f t="array" ref="N141">IF(F141=N138,"",IF(INDEX(BQ132:BU143,MATCH(1,(F141=BQ132:BQ143)*(BS132:BS143=N138),0),5)=1,3,IF(INDEX(BQ132:BU143,MATCH(1,(F141=BQ132:BQ143)*(BS132:BS143=N138),0),5)="X",1,0)))*J141</f>
        <v>0</v>
      </c>
      <c r="O141" s="181">
        <f t="array" ref="O141">IF(F141=O138,"",INDEX(AZ132:BS143,MATCH(1,(BQ132:BQ143=F141)*(O138=BS132:BS143),0),1)-INDEX(AZ132:BS143,MATCH(1,(BQ132:BQ143=F141)*(O138=BS132:BS143),0),17))*G141</f>
        <v>1</v>
      </c>
      <c r="P141" s="181">
        <f t="array" ref="P141">IF(F141=P138,"",INDEX(AZ132:BS143,MATCH(1,(BQ132:BQ143=F141)*(P138=BS132:BS143),0),1)-INDEX(AZ132:BS143,MATCH(1,(BQ132:BQ143=F141)*(P138=BS132:BS143),0),17))*H141</f>
        <v>0</v>
      </c>
      <c r="Q141" s="181">
        <f t="array" ref="Q141">IF(F141=Q138,"",INDEX(AZ132:BS143,MATCH(1,(BQ132:BQ143=F141)*(Q138=BS132:BS143),0),1)-INDEX(AZ132:BS143,MATCH(1,(BQ132:BQ143=F141)*(Q138=BS132:BS143),0),17))*I141</f>
        <v>0</v>
      </c>
      <c r="R141" s="181">
        <f t="array" ref="R141">IF(F141=R138,"",INDEX(AZ132:BS143,MATCH(1,(BQ132:BQ143=F141)*(R138=BS132:BS143),0),1)-INDEX(AZ132:BS143,MATCH(1,(BQ132:BQ143=F141)*(R138=BS132:BS143),0),17))*J141</f>
        <v>0</v>
      </c>
      <c r="S141" s="181">
        <f t="array" ref="S141">IF(F141=S138,0,INDEX(AZ132:BU143,MATCH(1,(BQ132:BQ143=F141)*(BS132:BS143=S138),0),1)+INDEX(AZ132:BU143,MATCH(1,(BS132:BS143=F141)*(BQ132:BQ143=S138),0),17))*G141</f>
        <v>4</v>
      </c>
      <c r="T141" s="181">
        <f t="array" ref="T141">IF(F141=T138,0,INDEX(AZ132:BU143,MATCH(1,(BQ132:BQ143=F141)*(BS132:BS143=T138),0),1)+INDEX(AZ132:BU143,MATCH(1,(BS132:BS143=F141)*(BQ132:BQ143=T138),0),17))*H141</f>
        <v>0</v>
      </c>
      <c r="U141" s="181">
        <f t="array" ref="U141">IF(F141=U138,0,INDEX(AZ132:BU143,MATCH(1,(BQ132:BQ143=F141)*(BS132:BS143=U138),0),1)+INDEX(AZ132:BU143,MATCH(1,(BS132:BS143=F141)*(BQ132:BQ143=U138),0),17))*I141</f>
        <v>0</v>
      </c>
      <c r="V141" s="181">
        <f t="array" ref="V141">IF(F141=V138,0,INDEX(AZ132:BU143,MATCH(1,(BQ132:BQ143=F141)*(BS132:BS143=V138),0),1)+INDEX(AZ132:BU143,MATCH(1,(BS132:BS143=F141)*(BQ132:BQ143=V138),0),17))*J141</f>
        <v>0</v>
      </c>
      <c r="W141" s="181">
        <f t="array" ref="W141">IF(F141=W138,0,INDEX(AZ132:BU143,MATCH(1,(BS132:BS143=F141)*(BQ132:BQ143=S138),0),17))*G141</f>
        <v>2</v>
      </c>
      <c r="X141" s="181">
        <f t="array" ref="X141">IF(F141=X138,0,INDEX(AZ132:BU143,MATCH(1,(BS132:BS143=F141)*(BQ132:BQ143=T138),0),17))*H141</f>
        <v>0</v>
      </c>
      <c r="Y141" s="181">
        <f t="array" ref="Y141">IF(F141=Y138,0,INDEX(AZ132:BU143,MATCH(1,(BS132:BS143=F141)*(BQ132:BQ143=U138),0),17))*I141</f>
        <v>0</v>
      </c>
      <c r="Z141" s="181">
        <f t="array" ref="Z141">IF(F141=Z138,0,INDEX(AZ132:BU143,MATCH(1,(BS132:BS143=F141)*(BQ132:BQ143=V138),0),17))*J141</f>
        <v>0</v>
      </c>
      <c r="AA141" s="155">
        <f>IF(F141=AA138,"",COUNTIFS(BS132:BS143,F141,BU132:BU143,2))*G141</f>
        <v>0</v>
      </c>
      <c r="AB141" s="155">
        <f>IF(F141=AB138,"",COUNTIFS(BS132:BS143,G141,BU132:BU143,2))*H141</f>
        <v>0</v>
      </c>
      <c r="AC141" s="155">
        <f>IF(F141=AC138,"",COUNTIFS(BS132:BS143,H141,BU132:BU143,2))*I141</f>
        <v>0</v>
      </c>
      <c r="AD141" s="155">
        <f>IF(F141=AD138,"",COUNTIFS(BS132:BS143,I141,BU132:BU143,2))*J141</f>
        <v>0</v>
      </c>
      <c r="AE141" s="155">
        <f t="shared" si="652"/>
        <v>3</v>
      </c>
      <c r="AF141" s="155">
        <f>sum(O141:R141)-sum(Q139:Q142)</f>
        <v>1</v>
      </c>
      <c r="AG141" s="155">
        <f t="shared" si="653"/>
        <v>4</v>
      </c>
      <c r="AH141" s="155">
        <f t="shared" si="654"/>
        <v>2</v>
      </c>
      <c r="AI141" s="189">
        <f>SUMIFS(BP132:BP143,BS132:BS143,F141)</f>
        <v>3</v>
      </c>
      <c r="AJ141" s="189">
        <f t="shared" si="655"/>
        <v>0</v>
      </c>
      <c r="AK141" s="106">
        <f>AL140</f>
        <v>68.53425</v>
      </c>
      <c r="AL141" s="106">
        <f>AK140</f>
        <v>88.287</v>
      </c>
      <c r="AM141" s="106">
        <f t="shared" si="614"/>
        <v>0.1124515501</v>
      </c>
      <c r="AN141" s="156">
        <f t="shared" ref="AN141:AY141" si="660">IF($AM141="","",IF(RAND()&lt;$AM141,1,0))</f>
        <v>0</v>
      </c>
      <c r="AO141" s="156">
        <f t="shared" si="660"/>
        <v>0</v>
      </c>
      <c r="AP141" s="156">
        <f t="shared" si="660"/>
        <v>0</v>
      </c>
      <c r="AQ141" s="156">
        <f t="shared" si="660"/>
        <v>0</v>
      </c>
      <c r="AR141" s="156">
        <f t="shared" si="660"/>
        <v>0</v>
      </c>
      <c r="AS141" s="156">
        <f t="shared" si="660"/>
        <v>0</v>
      </c>
      <c r="AT141" s="156">
        <f t="shared" si="660"/>
        <v>1</v>
      </c>
      <c r="AU141" s="156">
        <f t="shared" si="660"/>
        <v>0</v>
      </c>
      <c r="AV141" s="156">
        <f t="shared" si="660"/>
        <v>0</v>
      </c>
      <c r="AW141" s="156">
        <f t="shared" si="660"/>
        <v>0</v>
      </c>
      <c r="AX141" s="156">
        <f t="shared" si="660"/>
        <v>0</v>
      </c>
      <c r="AY141" s="156">
        <f t="shared" si="660"/>
        <v>0</v>
      </c>
      <c r="AZ141" s="157">
        <f t="shared" si="616"/>
        <v>1</v>
      </c>
      <c r="BA141" s="106">
        <f>BB140</f>
        <v>66.21525</v>
      </c>
      <c r="BB141" s="106">
        <f>BA140</f>
        <v>91.379</v>
      </c>
      <c r="BC141" s="106">
        <f t="shared" si="617"/>
        <v>0.1076314033</v>
      </c>
      <c r="BD141" s="156">
        <f t="shared" ref="BD141:BO141" si="661">IF($BC141="","",IF(RAND()&lt;$BC141,1,0))</f>
        <v>0</v>
      </c>
      <c r="BE141" s="156">
        <f t="shared" si="661"/>
        <v>0</v>
      </c>
      <c r="BF141" s="156">
        <f t="shared" si="661"/>
        <v>0</v>
      </c>
      <c r="BG141" s="156">
        <f t="shared" si="661"/>
        <v>0</v>
      </c>
      <c r="BH141" s="156">
        <f t="shared" si="661"/>
        <v>0</v>
      </c>
      <c r="BI141" s="156">
        <f t="shared" si="661"/>
        <v>0</v>
      </c>
      <c r="BJ141" s="156">
        <f t="shared" si="661"/>
        <v>0</v>
      </c>
      <c r="BK141" s="156">
        <f t="shared" si="661"/>
        <v>0</v>
      </c>
      <c r="BL141" s="156">
        <f t="shared" si="661"/>
        <v>1</v>
      </c>
      <c r="BM141" s="156">
        <f t="shared" si="661"/>
        <v>0</v>
      </c>
      <c r="BN141" s="156">
        <f t="shared" si="661"/>
        <v>1</v>
      </c>
      <c r="BO141" s="156">
        <f t="shared" si="661"/>
        <v>0</v>
      </c>
      <c r="BP141" s="157">
        <f t="shared" si="619"/>
        <v>2</v>
      </c>
      <c r="BQ141" s="105" t="str">
        <f t="shared" ref="BQ141:BR141" si="662">BS133</f>
        <v>Fontvielle Impact</v>
      </c>
      <c r="BR141" s="156" t="str">
        <f t="shared" si="662"/>
        <v>VLD</v>
      </c>
      <c r="BS141" s="105" t="str">
        <f t="shared" ref="BS141:BT141" si="663">BQ133</f>
        <v>Yuba United</v>
      </c>
      <c r="BT141" s="156" t="str">
        <f t="shared" si="663"/>
        <v>COM</v>
      </c>
      <c r="BU141" s="156">
        <f t="shared" si="620"/>
        <v>2</v>
      </c>
      <c r="BV141" s="156" t="str">
        <f t="shared" si="621"/>
        <v>  1-2  </v>
      </c>
    </row>
    <row r="142" ht="9.0" customHeight="1">
      <c r="A142" s="105"/>
      <c r="B142" s="105"/>
      <c r="C142" s="105"/>
      <c r="D142" s="175" t="str">
        <f t="shared" si="613"/>
        <v>Edmonton United           VLD 2–3 Fontvielle Impact         VLD</v>
      </c>
      <c r="E142" s="176"/>
      <c r="F142" s="155" t="str">
        <f t="shared" si="651"/>
        <v>Yuba United</v>
      </c>
      <c r="G142" s="181">
        <f>IF(F142=G138,0,IF(VLOOKUP(F142,F133:N136,9,0)=VLOOKUP(G138,F133:N136,9,0),1,0))</f>
        <v>0</v>
      </c>
      <c r="H142" s="181">
        <f>IF(F142=H138,0,IF(VLOOKUP(F142,F133:N136,9,0)=VLOOKUP(H138,F133:N136,9,0),1,0))</f>
        <v>0</v>
      </c>
      <c r="I142" s="181">
        <f>IF(F142=I138,0,IF(VLOOKUP(F142,F133:N136,9,0)=VLOOKUP(I138,F133:N136,9,0),1,0))</f>
        <v>0</v>
      </c>
      <c r="J142" s="181">
        <f>IF(F142=J138,0,IF(VLOOKUP(F142,F133:N136,9,0)=VLOOKUP(J138,F133:N136,9,0),1,0))</f>
        <v>0</v>
      </c>
      <c r="K142" s="177">
        <f t="array" ref="K142">IF(F142=K138,"",IF(INDEX(BQ132:BU143,MATCH(1,(F142=BQ132:BQ143)*(BS132:BS143=K138),0),5)=1,3,IF(INDEX(BQ132:BU143,MATCH(1,(F142=BQ132:BQ143)*(BS132:BS143=K138),0),5)="X",1,0)))*G142</f>
        <v>0</v>
      </c>
      <c r="L142" s="177">
        <f t="array" ref="L142">IF(F142=L138,"",IF(INDEX(BQ132:BU143,MATCH(1,(F142=BQ132:BQ143)*(BS132:BS143=L138),0),5)=1,3,IF(INDEX(BQ132:BU143,MATCH(1,(F142=BQ132:BQ143)*(BS132:BS143=L138),0),5)="X",1,0)))*H142</f>
        <v>0</v>
      </c>
      <c r="M142" s="177">
        <f t="array" ref="M142">IF(F142=M138,"",IF(INDEX(BQ132:BU143,MATCH(1,(F142=BQ132:BQ143)*(BS132:BS143=M138),0),5)=1,3,IF(INDEX(BQ132:BU143,MATCH(1,(F142=BQ132:BQ143)*(BS132:BS143=M138),0),5)="X",1,0)))*I142</f>
        <v>0</v>
      </c>
      <c r="N142" s="177">
        <f t="array" ref="N142">IF(F142=N138,"",IF(INDEX(BQ132:BU143,MATCH(1,(F142=BQ132:BQ143)*(BS132:BS143=N138),0),5)=1,3,IF(INDEX(BQ132:BU143,MATCH(1,(F142=BQ132:BQ143)*(BS132:BS143=N138),0),5)="X",1,0)))*J142</f>
        <v>0</v>
      </c>
      <c r="O142" s="181">
        <f t="array" ref="O142">IF(F142=O138,"",INDEX(AZ132:BS143,MATCH(1,(BQ132:BQ143=F142)*(O138=BS132:BS143),0),1)-INDEX(AZ132:BS143,MATCH(1,(BQ132:BQ143=F142)*(O138=BS132:BS143),0),17))*G142</f>
        <v>0</v>
      </c>
      <c r="P142" s="181">
        <f t="array" ref="P142">IF(F142=P138,"",INDEX(AZ132:BS143,MATCH(1,(BQ132:BQ143=F142)*(P138=BS132:BS143),0),1)-INDEX(AZ132:BS143,MATCH(1,(BQ132:BQ143=F142)*(P138=BS132:BS143),0),17))*H142</f>
        <v>0</v>
      </c>
      <c r="Q142" s="181">
        <f t="array" ref="Q142">IF(F142=Q138,"",INDEX(AZ132:BS143,MATCH(1,(BQ132:BQ143=F142)*(Q138=BS132:BS143),0),1)-INDEX(AZ132:BS143,MATCH(1,(BQ132:BQ143=F142)*(Q138=BS132:BS143),0),17))*I142</f>
        <v>0</v>
      </c>
      <c r="R142" s="181">
        <f t="array" ref="R142">IF(F142=R138,"",INDEX(AZ132:BS143,MATCH(1,(BQ132:BQ143=F142)*(R138=BS132:BS143),0),1)-INDEX(AZ132:BS143,MATCH(1,(BQ132:BQ143=F142)*(R138=BS132:BS143),0),17))*J142</f>
        <v>0</v>
      </c>
      <c r="S142" s="181">
        <f t="array" ref="S142">IF(F142=S138,0,INDEX(AZ132:BU143,MATCH(1,(BQ132:BQ143=F142)*(BS132:BS143=S138),0),1)+INDEX(AZ132:BU143,MATCH(1,(BS132:BS143=F142)*(BQ132:BQ143=S138),0),17))*G142</f>
        <v>0</v>
      </c>
      <c r="T142" s="181">
        <f t="array" ref="T142">IF(F142=T138,0,INDEX(AZ132:BU143,MATCH(1,(BQ132:BQ143=F142)*(BS132:BS143=T138),0),1)+INDEX(AZ132:BU143,MATCH(1,(BS132:BS143=F142)*(BQ132:BQ143=T138),0),17))*H142</f>
        <v>0</v>
      </c>
      <c r="U142" s="181">
        <f t="array" ref="U142">IF(F142=U138,0,INDEX(AZ132:BU143,MATCH(1,(BQ132:BQ143=F142)*(BS132:BS143=U138),0),1)+INDEX(AZ132:BU143,MATCH(1,(BS132:BS143=F142)*(BQ132:BQ143=U138),0),17))*I142</f>
        <v>0</v>
      </c>
      <c r="V142" s="181">
        <f t="array" ref="V142">IF(F142=V138,0,INDEX(AZ132:BU143,MATCH(1,(BQ132:BQ143=F142)*(BS132:BS143=V138),0),1)+INDEX(AZ132:BU143,MATCH(1,(BS132:BS143=F142)*(BQ132:BQ143=V138),0),17))*J142</f>
        <v>0</v>
      </c>
      <c r="W142" s="181">
        <f t="array" ref="W142">IF(F142=W138,0,INDEX(AZ132:BU143,MATCH(1,(BS132:BS143=F142)*(BQ132:BQ143=S138),0),17))*G142</f>
        <v>0</v>
      </c>
      <c r="X142" s="181">
        <f t="array" ref="X142">IF(F142=X138,0,INDEX(AZ132:BU143,MATCH(1,(BS132:BS143=F142)*(BQ132:BQ143=T138),0),17))*H142</f>
        <v>0</v>
      </c>
      <c r="Y142" s="181">
        <f t="array" ref="Y142">IF(F142=Y138,0,INDEX(AZ132:BU143,MATCH(1,(BS132:BS143=F142)*(BQ132:BQ143=U138),0),17))*I142</f>
        <v>0</v>
      </c>
      <c r="Z142" s="181">
        <f t="array" ref="Z142">IF(F142=Z138,0,INDEX(AZ132:BU143,MATCH(1,(BS132:BS143=F142)*(BQ132:BQ143=V138),0),17))*J142</f>
        <v>0</v>
      </c>
      <c r="AA142" s="155">
        <f>IF(F142=AA138,"",COUNTIFS(BS132:BS143,F142,BU132:BU143,2))*G142</f>
        <v>0</v>
      </c>
      <c r="AB142" s="155">
        <f>IF(F142=AB138,"",COUNTIFS(BS132:BS143,G142,BU132:BU143,2))*H142</f>
        <v>0</v>
      </c>
      <c r="AC142" s="155">
        <f>IF(F142=AC138,"",COUNTIFS(BS132:BS143,H142,BU132:BU143,2))*I142</f>
        <v>0</v>
      </c>
      <c r="AD142" s="155">
        <f>IF(F142=AD138,"",COUNTIFS(BS132:BS143,I142,BU132:BU143,2))*J142</f>
        <v>0</v>
      </c>
      <c r="AE142" s="155">
        <f t="shared" si="652"/>
        <v>0</v>
      </c>
      <c r="AF142" s="155">
        <f>sum(O142:R142)-sum(R139:R142)</f>
        <v>0</v>
      </c>
      <c r="AG142" s="155">
        <f t="shared" si="653"/>
        <v>0</v>
      </c>
      <c r="AH142" s="155">
        <f t="shared" si="654"/>
        <v>0</v>
      </c>
      <c r="AI142" s="189">
        <f>SUMIFS(BP132:BP143,BS132:BS143,F142)</f>
        <v>6</v>
      </c>
      <c r="AJ142" s="189">
        <f t="shared" si="655"/>
        <v>0</v>
      </c>
      <c r="AK142" s="106">
        <f>AJ133</f>
        <v>68.53425</v>
      </c>
      <c r="AL142" s="106">
        <f>AJ132</f>
        <v>91.379</v>
      </c>
      <c r="AM142" s="106">
        <f t="shared" si="614"/>
        <v>0.11</v>
      </c>
      <c r="AN142" s="156">
        <f t="shared" ref="AN142:AY142" si="664">IF($AM142="","",IF(RAND()&lt;$AM142,1,0))</f>
        <v>0</v>
      </c>
      <c r="AO142" s="156">
        <f t="shared" si="664"/>
        <v>0</v>
      </c>
      <c r="AP142" s="156">
        <f t="shared" si="664"/>
        <v>0</v>
      </c>
      <c r="AQ142" s="156">
        <f t="shared" si="664"/>
        <v>0</v>
      </c>
      <c r="AR142" s="156">
        <f t="shared" si="664"/>
        <v>1</v>
      </c>
      <c r="AS142" s="156">
        <f t="shared" si="664"/>
        <v>0</v>
      </c>
      <c r="AT142" s="156">
        <f t="shared" si="664"/>
        <v>1</v>
      </c>
      <c r="AU142" s="156">
        <f t="shared" si="664"/>
        <v>0</v>
      </c>
      <c r="AV142" s="156">
        <f t="shared" si="664"/>
        <v>0</v>
      </c>
      <c r="AW142" s="156">
        <f t="shared" si="664"/>
        <v>0</v>
      </c>
      <c r="AX142" s="156">
        <f t="shared" si="664"/>
        <v>0</v>
      </c>
      <c r="AY142" s="156">
        <f t="shared" si="664"/>
        <v>0</v>
      </c>
      <c r="AZ142" s="157">
        <f t="shared" si="616"/>
        <v>2</v>
      </c>
      <c r="BA142" s="106">
        <f>AJ135</f>
        <v>66.21525</v>
      </c>
      <c r="BB142" s="106">
        <f>AJ134</f>
        <v>88.287</v>
      </c>
      <c r="BC142" s="106">
        <f t="shared" si="617"/>
        <v>0.11</v>
      </c>
      <c r="BD142" s="156">
        <f t="shared" ref="BD142:BO142" si="665">IF($BC142="","",IF(RAND()&lt;$BC142,1,0))</f>
        <v>0</v>
      </c>
      <c r="BE142" s="156">
        <f t="shared" si="665"/>
        <v>0</v>
      </c>
      <c r="BF142" s="156">
        <f t="shared" si="665"/>
        <v>0</v>
      </c>
      <c r="BG142" s="156">
        <f t="shared" si="665"/>
        <v>0</v>
      </c>
      <c r="BH142" s="156">
        <f t="shared" si="665"/>
        <v>0</v>
      </c>
      <c r="BI142" s="156">
        <f t="shared" si="665"/>
        <v>0</v>
      </c>
      <c r="BJ142" s="156">
        <f t="shared" si="665"/>
        <v>0</v>
      </c>
      <c r="BK142" s="156">
        <f t="shared" si="665"/>
        <v>0</v>
      </c>
      <c r="BL142" s="156">
        <f t="shared" si="665"/>
        <v>0</v>
      </c>
      <c r="BM142" s="156">
        <f t="shared" si="665"/>
        <v>0</v>
      </c>
      <c r="BN142" s="156">
        <f t="shared" si="665"/>
        <v>0</v>
      </c>
      <c r="BO142" s="156">
        <f t="shared" si="665"/>
        <v>1</v>
      </c>
      <c r="BP142" s="157">
        <f t="shared" si="619"/>
        <v>1</v>
      </c>
      <c r="BQ142" s="105" t="str">
        <f t="shared" ref="BQ142:BR142" si="666">BQ132</f>
        <v>Edmonton United</v>
      </c>
      <c r="BR142" s="156" t="str">
        <f t="shared" si="666"/>
        <v>VLD</v>
      </c>
      <c r="BS142" s="105" t="str">
        <f t="shared" ref="BS142:BT142" si="667">BS133</f>
        <v>Fontvielle Impact</v>
      </c>
      <c r="BT142" s="156" t="str">
        <f t="shared" si="667"/>
        <v>VLD</v>
      </c>
      <c r="BU142" s="156">
        <f t="shared" si="620"/>
        <v>1</v>
      </c>
      <c r="BV142" s="156" t="str">
        <f t="shared" si="621"/>
        <v>  2-1  </v>
      </c>
    </row>
    <row r="143" ht="9.0" customHeight="1">
      <c r="A143" s="105"/>
      <c r="B143" s="105"/>
      <c r="C143" s="105"/>
      <c r="D143" s="191" t="str">
        <f t="shared" si="613"/>
        <v>Yuba United               COM 3–Score Sonoma Center Panthers    COM</v>
      </c>
      <c r="E143" s="176"/>
      <c r="F143" s="155"/>
      <c r="G143" s="155"/>
      <c r="H143" s="155"/>
      <c r="I143" s="155"/>
      <c r="J143" s="155"/>
      <c r="K143" s="155"/>
      <c r="L143" s="155"/>
      <c r="M143" s="155"/>
      <c r="N143" s="155"/>
      <c r="O143" s="83" t="s">
        <v>1354</v>
      </c>
      <c r="P143" s="190">
        <f>IFERROR(__xludf.DUMMYFUNCTION("if(Q143=0,if(COUNTUNIQUE(P133:P136)&gt;1,1,0),0)"),1.0)</f>
        <v>1</v>
      </c>
      <c r="Q143" s="190">
        <f>IFERROR(__xludf.DUMMYFUNCTION("if(R143=0,if(COUNTUNIQUE(Q133:Q136)&gt;1,1,0))"),0.0)</f>
        <v>0</v>
      </c>
      <c r="R143" s="190">
        <f>IFERROR(__xludf.DUMMYFUNCTION("if(S143=0,if(COUNTUNIQUE(R133:R136)&gt;1,1,0))"),0.0)</f>
        <v>0</v>
      </c>
      <c r="S143" s="190">
        <f>IFERROR(__xludf.DUMMYFUNCTION("if(T143=0,if(COUNTUNIQUE(S133:S136)&gt;1,1,0))"),0.0)</f>
        <v>0</v>
      </c>
      <c r="T143" s="190">
        <f>IFERROR(__xludf.DUMMYFUNCTION("if(U143=0,if(COUNTUNIQUE(T133:T136)&gt;1,1,0))"),0.0)</f>
        <v>0</v>
      </c>
      <c r="U143" s="190">
        <f>IFERROR(__xludf.DUMMYFUNCTION("if(V143=0,if(COUNTUNIQUE(U133:U136)&gt;1,1,0))"),0.0)</f>
        <v>0</v>
      </c>
      <c r="V143" s="190">
        <f>IFERROR(__xludf.DUMMYFUNCTION("if(W143=0,if(COUNTUNIQUE(V133:V136)&gt;1,1,0))"),0.0)</f>
        <v>0</v>
      </c>
      <c r="W143" s="190">
        <f>IFERROR(__xludf.DUMMYFUNCTION("if(X143=0,if(COUNTUNIQUE(W133:W136)&gt;1,1,0))"),0.0)</f>
        <v>0</v>
      </c>
      <c r="X143" s="190">
        <f>IFERROR(__xludf.DUMMYFUNCTION("if(Y143=0,if(COUNTUNIQUE(X133:X136)&gt;1,1,0))"),0.0)</f>
        <v>0</v>
      </c>
      <c r="Y143" s="190">
        <f>IFERROR(__xludf.DUMMYFUNCTION("IF(COUNTUNIQUE(Y133:Y136)&gt;1,1,0)"),0.0)</f>
        <v>0</v>
      </c>
      <c r="Z143" s="155"/>
      <c r="AA143" s="155"/>
      <c r="AB143" s="155"/>
      <c r="AC143" s="155"/>
      <c r="AD143" s="155"/>
      <c r="AE143" s="155"/>
      <c r="AF143" s="155"/>
      <c r="AG143" s="155"/>
      <c r="AH143" s="155"/>
      <c r="AI143" s="155"/>
      <c r="AJ143" s="155"/>
      <c r="AK143" s="106">
        <f>AL142</f>
        <v>91.379</v>
      </c>
      <c r="AL143" s="106">
        <f>AK142</f>
        <v>68.53425</v>
      </c>
      <c r="AM143" s="106">
        <f t="shared" si="614"/>
        <v>0.1566666667</v>
      </c>
      <c r="AN143" s="156">
        <f t="shared" ref="AN143:AY143" si="668">IF($AM143="","",IF(RAND()&lt;$AM143,1,0))</f>
        <v>0</v>
      </c>
      <c r="AO143" s="156">
        <f t="shared" si="668"/>
        <v>1</v>
      </c>
      <c r="AP143" s="156">
        <f t="shared" si="668"/>
        <v>0</v>
      </c>
      <c r="AQ143" s="156">
        <f t="shared" si="668"/>
        <v>0</v>
      </c>
      <c r="AR143" s="156">
        <f t="shared" si="668"/>
        <v>0</v>
      </c>
      <c r="AS143" s="156">
        <f t="shared" si="668"/>
        <v>0</v>
      </c>
      <c r="AT143" s="156">
        <f t="shared" si="668"/>
        <v>0</v>
      </c>
      <c r="AU143" s="156">
        <f t="shared" si="668"/>
        <v>0</v>
      </c>
      <c r="AV143" s="156">
        <f t="shared" si="668"/>
        <v>1</v>
      </c>
      <c r="AW143" s="156">
        <f t="shared" si="668"/>
        <v>0</v>
      </c>
      <c r="AX143" s="156">
        <f t="shared" si="668"/>
        <v>1</v>
      </c>
      <c r="AY143" s="156">
        <f t="shared" si="668"/>
        <v>0</v>
      </c>
      <c r="AZ143" s="157">
        <f t="shared" si="616"/>
        <v>3</v>
      </c>
      <c r="BA143" s="106">
        <f>BB142</f>
        <v>88.287</v>
      </c>
      <c r="BB143" s="106">
        <f>BA142</f>
        <v>66.21525</v>
      </c>
      <c r="BC143" s="106">
        <f t="shared" si="617"/>
        <v>0.1566666667</v>
      </c>
      <c r="BD143" s="156">
        <f t="shared" ref="BD143:BO143" si="669">IF($BC143="","",IF(RAND()&lt;$BC143,1,0))</f>
        <v>0</v>
      </c>
      <c r="BE143" s="156">
        <f t="shared" si="669"/>
        <v>0</v>
      </c>
      <c r="BF143" s="156">
        <f t="shared" si="669"/>
        <v>0</v>
      </c>
      <c r="BG143" s="156">
        <f t="shared" si="669"/>
        <v>0</v>
      </c>
      <c r="BH143" s="156">
        <f t="shared" si="669"/>
        <v>1</v>
      </c>
      <c r="BI143" s="156">
        <f t="shared" si="669"/>
        <v>0</v>
      </c>
      <c r="BJ143" s="156">
        <f t="shared" si="669"/>
        <v>0</v>
      </c>
      <c r="BK143" s="156">
        <f t="shared" si="669"/>
        <v>0</v>
      </c>
      <c r="BL143" s="156">
        <f t="shared" si="669"/>
        <v>0</v>
      </c>
      <c r="BM143" s="156">
        <f t="shared" si="669"/>
        <v>0</v>
      </c>
      <c r="BN143" s="156">
        <f t="shared" si="669"/>
        <v>0</v>
      </c>
      <c r="BO143" s="156">
        <f t="shared" si="669"/>
        <v>0</v>
      </c>
      <c r="BP143" s="157">
        <f t="shared" si="619"/>
        <v>1</v>
      </c>
      <c r="BQ143" s="105" t="str">
        <f t="shared" ref="BQ143:BR143" si="670">BQ133</f>
        <v>Yuba United</v>
      </c>
      <c r="BR143" s="156" t="str">
        <f t="shared" si="670"/>
        <v>COM</v>
      </c>
      <c r="BS143" s="105" t="str">
        <f t="shared" ref="BS143:BT143" si="671">BS132</f>
        <v>Sonoma Center Panthers</v>
      </c>
      <c r="BT143" s="156" t="str">
        <f t="shared" si="671"/>
        <v>COM</v>
      </c>
      <c r="BU143" s="156">
        <f t="shared" si="620"/>
        <v>1</v>
      </c>
      <c r="BV143" s="156" t="str">
        <f t="shared" si="621"/>
        <v>  3-1  </v>
      </c>
    </row>
    <row r="144" ht="9.0" customHeight="1">
      <c r="A144" s="161" t="s">
        <v>1249</v>
      </c>
      <c r="B144" s="161" t="s">
        <v>1330</v>
      </c>
      <c r="C144" s="162" t="s">
        <v>805</v>
      </c>
      <c r="D144" s="192" t="s">
        <v>1364</v>
      </c>
      <c r="E144" s="164" t="s">
        <v>1332</v>
      </c>
      <c r="F144" s="165" t="s">
        <v>1333</v>
      </c>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67" t="s">
        <v>1334</v>
      </c>
      <c r="AC144" s="5"/>
      <c r="AD144" s="5"/>
      <c r="AE144" s="5"/>
      <c r="AF144" s="168"/>
      <c r="AG144" s="166"/>
      <c r="AH144" s="166"/>
      <c r="AI144" s="165"/>
      <c r="AJ144" s="169" t="s">
        <v>111</v>
      </c>
      <c r="AK144" s="169" t="s">
        <v>111</v>
      </c>
      <c r="AL144" s="103" t="s">
        <v>1252</v>
      </c>
      <c r="AM144" s="103" t="s">
        <v>1253</v>
      </c>
      <c r="AN144" s="103">
        <v>1.0</v>
      </c>
      <c r="AO144" s="103">
        <v>2.0</v>
      </c>
      <c r="AP144" s="103">
        <v>3.0</v>
      </c>
      <c r="AQ144" s="103">
        <v>4.0</v>
      </c>
      <c r="AR144" s="103">
        <v>5.0</v>
      </c>
      <c r="AS144" s="103">
        <v>6.0</v>
      </c>
      <c r="AT144" s="103">
        <v>7.0</v>
      </c>
      <c r="AU144" s="103">
        <v>8.0</v>
      </c>
      <c r="AV144" s="103">
        <v>9.0</v>
      </c>
      <c r="AW144" s="103">
        <v>10.0</v>
      </c>
      <c r="AX144" s="103">
        <v>11.0</v>
      </c>
      <c r="AY144" s="103">
        <v>12.0</v>
      </c>
      <c r="AZ144" s="103" t="s">
        <v>1254</v>
      </c>
      <c r="BA144" s="169" t="s">
        <v>111</v>
      </c>
      <c r="BB144" s="103" t="s">
        <v>1252</v>
      </c>
      <c r="BC144" s="103" t="s">
        <v>1253</v>
      </c>
      <c r="BD144" s="103">
        <v>1.0</v>
      </c>
      <c r="BE144" s="103">
        <v>2.0</v>
      </c>
      <c r="BF144" s="103">
        <v>3.0</v>
      </c>
      <c r="BG144" s="103">
        <v>4.0</v>
      </c>
      <c r="BH144" s="103">
        <v>5.0</v>
      </c>
      <c r="BI144" s="103">
        <v>6.0</v>
      </c>
      <c r="BJ144" s="103">
        <v>7.0</v>
      </c>
      <c r="BK144" s="103">
        <v>8.0</v>
      </c>
      <c r="BL144" s="103">
        <v>9.0</v>
      </c>
      <c r="BM144" s="103">
        <v>10.0</v>
      </c>
      <c r="BN144" s="103">
        <v>11.0</v>
      </c>
      <c r="BO144" s="103">
        <v>12.0</v>
      </c>
      <c r="BP144" s="103" t="s">
        <v>1254</v>
      </c>
      <c r="BQ144" s="170"/>
      <c r="BR144" s="103"/>
      <c r="BS144" s="103"/>
      <c r="BT144" s="104"/>
      <c r="BU144" s="171"/>
      <c r="BV144" s="171"/>
    </row>
    <row r="145" ht="9.0" customHeight="1">
      <c r="A145" s="172" t="s">
        <v>919</v>
      </c>
      <c r="B145" s="173" t="s">
        <v>1335</v>
      </c>
      <c r="C145" s="174" t="s">
        <v>1336</v>
      </c>
      <c r="D145" s="175" t="str">
        <f t="shared" ref="D145:D156" si="674">IFERROR(CONCATENATE(BQ145,REPT(" ",26-LEN(BQ145)),BR145," ",AZ145,"–",AZ146," ",BS145,REPT(" ",26-LEN(BS145)),BT145),"")</f>
        <v>Edmonton United           VLD 2–1 Sonoma Center Panthers    COM</v>
      </c>
      <c r="E145" s="176" t="str">
        <f>IFERROR(REPT(" ",LEN(E146)-26)&amp;VLOOKUP(1,Z146:AG149,8,0)&amp;"    "&amp;VLOOKUP(2,Z146:AG149,8,0)&amp;"    "&amp;VLOOKUP(3,Z146:AG149,8,0)&amp;"    "&amp;VLOOKUP(4,Z146:AG149,8,0),"")</f>
        <v>                                                                 SCP    EDM    YUB    FVI</v>
      </c>
      <c r="F145" s="83" t="s">
        <v>1330</v>
      </c>
      <c r="G145" s="83"/>
      <c r="H145" s="83" t="s">
        <v>1212</v>
      </c>
      <c r="I145" s="83" t="s">
        <v>1213</v>
      </c>
      <c r="J145" s="83" t="s">
        <v>1337</v>
      </c>
      <c r="K145" s="83" t="s">
        <v>1338</v>
      </c>
      <c r="L145" s="83" t="s">
        <v>1339</v>
      </c>
      <c r="M145" s="83" t="s">
        <v>81</v>
      </c>
      <c r="N145" s="83" t="s">
        <v>1340</v>
      </c>
      <c r="O145" s="83" t="s">
        <v>1341</v>
      </c>
      <c r="P145" s="83" t="s">
        <v>69</v>
      </c>
      <c r="Q145" s="83" t="s">
        <v>72</v>
      </c>
      <c r="R145" s="83" t="s">
        <v>75</v>
      </c>
      <c r="S145" s="83" t="s">
        <v>78</v>
      </c>
      <c r="T145" s="83" t="s">
        <v>81</v>
      </c>
      <c r="U145" s="83" t="s">
        <v>84</v>
      </c>
      <c r="V145" s="83" t="s">
        <v>87</v>
      </c>
      <c r="W145" s="83" t="s">
        <v>90</v>
      </c>
      <c r="X145" s="83" t="s">
        <v>93</v>
      </c>
      <c r="Y145" s="83" t="s">
        <v>96</v>
      </c>
      <c r="Z145" s="83" t="s">
        <v>1342</v>
      </c>
      <c r="AA145" s="83" t="s">
        <v>1201</v>
      </c>
      <c r="AC145" s="177">
        <v>1.0</v>
      </c>
      <c r="AD145" s="177">
        <v>2.0</v>
      </c>
      <c r="AE145" s="177">
        <v>3.0</v>
      </c>
      <c r="AF145" s="177">
        <v>4.0</v>
      </c>
      <c r="AJ145" s="155">
        <f t="array" ref="AJ145">IFERROR(IF($B145="","",INDEX(Entries!$J$2:$K156,MATCH(1,($B145=Entries!$J$2:$J156)*(Entries!$C$2:$C156=$A145),0),2)),"")</f>
        <v>91.379</v>
      </c>
      <c r="AK145" s="106">
        <f>AJ146</f>
        <v>68.53425</v>
      </c>
      <c r="AL145" s="106">
        <f>AJ147</f>
        <v>88.287</v>
      </c>
      <c r="AM145" s="106">
        <f t="shared" ref="AM145:AM156" si="675">IF(OR(AK145="",AL145=""),"",(0.1+(0.07-0.07*IF(AK145+AL145=0,1,MIN(AK145:AL145)/MAX(AK145:AL145)))*SIGN(AK145-AL145))*4/3)</f>
        <v>0.1124515501</v>
      </c>
      <c r="AN145" s="156">
        <f t="shared" ref="AN145:AY145" si="672">IF($AM145="","",IF(RAND()&lt;$AM145,1,0))</f>
        <v>0</v>
      </c>
      <c r="AO145" s="156">
        <f t="shared" si="672"/>
        <v>0</v>
      </c>
      <c r="AP145" s="156">
        <f t="shared" si="672"/>
        <v>0</v>
      </c>
      <c r="AQ145" s="156">
        <f t="shared" si="672"/>
        <v>0</v>
      </c>
      <c r="AR145" s="156">
        <f t="shared" si="672"/>
        <v>0</v>
      </c>
      <c r="AS145" s="156">
        <f t="shared" si="672"/>
        <v>0</v>
      </c>
      <c r="AT145" s="156">
        <f t="shared" si="672"/>
        <v>0</v>
      </c>
      <c r="AU145" s="156">
        <f t="shared" si="672"/>
        <v>0</v>
      </c>
      <c r="AV145" s="156">
        <f t="shared" si="672"/>
        <v>0</v>
      </c>
      <c r="AW145" s="156">
        <f t="shared" si="672"/>
        <v>0</v>
      </c>
      <c r="AX145" s="156">
        <f t="shared" si="672"/>
        <v>1</v>
      </c>
      <c r="AY145" s="156">
        <f t="shared" si="672"/>
        <v>1</v>
      </c>
      <c r="AZ145" s="157">
        <f t="shared" ref="AZ145:AZ156" si="677">SUM($AN145:$AY145)</f>
        <v>2</v>
      </c>
      <c r="BA145" s="106">
        <f>AJ148</f>
        <v>66.21525</v>
      </c>
      <c r="BB145" s="106">
        <f>AJ145</f>
        <v>91.379</v>
      </c>
      <c r="BC145" s="106">
        <f t="shared" ref="BC145:BC156" si="678">IF(OR($BA145="",$BB145=""),"",(0.1+(0.07-0.07*IF(BA145+BB145=0,1,MIN(BA145:BB145)/MAX(BA145:BB145)))*SIGN(BA145-BB145))*4/3)</f>
        <v>0.1076314033</v>
      </c>
      <c r="BD145" s="156">
        <f t="shared" ref="BD145:BO145" si="673">IF($BC145="","",IF(RAND()&lt;$BC145,1,0))</f>
        <v>0</v>
      </c>
      <c r="BE145" s="156">
        <f t="shared" si="673"/>
        <v>0</v>
      </c>
      <c r="BF145" s="156">
        <f t="shared" si="673"/>
        <v>0</v>
      </c>
      <c r="BG145" s="156">
        <f t="shared" si="673"/>
        <v>0</v>
      </c>
      <c r="BH145" s="156">
        <f t="shared" si="673"/>
        <v>0</v>
      </c>
      <c r="BI145" s="156">
        <f t="shared" si="673"/>
        <v>0</v>
      </c>
      <c r="BJ145" s="156">
        <f t="shared" si="673"/>
        <v>0</v>
      </c>
      <c r="BK145" s="156">
        <f t="shared" si="673"/>
        <v>0</v>
      </c>
      <c r="BL145" s="156">
        <f t="shared" si="673"/>
        <v>1</v>
      </c>
      <c r="BM145" s="156">
        <f t="shared" si="673"/>
        <v>1</v>
      </c>
      <c r="BN145" s="156">
        <f t="shared" si="673"/>
        <v>0</v>
      </c>
      <c r="BO145" s="156">
        <f t="shared" si="673"/>
        <v>0</v>
      </c>
      <c r="BP145" s="157">
        <f t="shared" ref="BP145:BP156" si="680">SUM($BD145:$BO145)</f>
        <v>2</v>
      </c>
      <c r="BQ145" s="105" t="str">
        <f>LEFT($B146,LEN($B146)-6)</f>
        <v>Edmonton United</v>
      </c>
      <c r="BR145" s="156" t="str">
        <f>LEFT(RIGHT($B146,4),3)</f>
        <v>VLD</v>
      </c>
      <c r="BS145" s="105" t="str">
        <f>LEFT($B147,LEN($B147)-6)</f>
        <v>Sonoma Center Panthers</v>
      </c>
      <c r="BT145" s="156" t="str">
        <f>LEFT(RIGHT($B147,4),3)</f>
        <v>COM</v>
      </c>
      <c r="BU145" s="156" t="str">
        <f t="shared" ref="BU145:BU156" si="681">IF(AZ145&gt;BP145,1,if(AZ145&lt;BP145,2,"X"))</f>
        <v>X</v>
      </c>
      <c r="BV145" s="156" t="str">
        <f t="shared" ref="BV145:BV156" si="682">REPT(" ",3-LEN(AZ145))&amp;AZ145&amp;"-"&amp;BP145&amp;REPT(" ",3-LEN(BP145))</f>
        <v>  2-2  </v>
      </c>
    </row>
    <row r="146" ht="9.0" customHeight="1">
      <c r="A146" s="172" t="s">
        <v>919</v>
      </c>
      <c r="B146" s="178" t="s">
        <v>1343</v>
      </c>
      <c r="C146" s="179" t="s">
        <v>1344</v>
      </c>
      <c r="D146" s="175" t="str">
        <f t="shared" si="674"/>
        <v>Yuba United               COM 1–0 Fontvielle Impact         VLD</v>
      </c>
      <c r="E146" s="193" t="str">
        <f t="array" ref="E146">IFERROR(AB146&amp;"  "&amp;INDEX(F145:Z149,MATCH(AB146,Z145:Z149,0),1)&amp;REPT(" ",25-LEN(INDEX(F145:Z149,MATCH(AB146,Z145:Z149,0),1)))&amp;INDEX(F145:Z149,MATCH(AB146,Z145:Z149,0),2)&amp;"   6  "&amp;INDEX(F145:Z149,MATCH(AB146,Z145:Z149,0),3)&amp;"  "&amp;INDEX(F145:Z149,MATCH(AB146,Z145:Z149,0),4)&amp;"  "&amp;INDEX(F145:Z149,MATCH(AB146,Z145:Z149,0),5)&amp;REPT(" ",4-LEN(INDEX(F145:Z149,MATCH(AB146,Z145:Z149,0),6)))&amp;INDEX(F145:Z149,MATCH(AB146,Z145:Z149,0),6)&amp;REPT(" ",4-LEN(INDEX(F145:Z149,MATCH(AB146,Z145:Z149,0),7)))&amp;INDEX(F145:Z149,MATCH(AB146,Z145:Z149,0),7)&amp;REPT(" ",4-LEN(INDEX(F145:Z149,MATCH(AB146,Z145:Z149,0),8)))&amp;INDEX(F145:Z149,MATCH(AB146,Z145:Z149,0),8)&amp;IF(INDEX(F145:Z149,MATCH(AB146,Z145:Z149,0),9)&lt;10,"   ","  ")&amp;INDEX(F145:Z149,MATCH(AB146,Z145:Z149,0),9)&amp;INDEX(F145:AA149,MATCH(AB146,Z145:Z149,0),22)&amp;CONCATENATE(AC146:AF146),"")</f>
        <v>1  Sonoma Center Panthers   COM   6  3  2  1  10   8   2  11      -     2-1    1-1    2-1  </v>
      </c>
      <c r="F146" s="194" t="str">
        <f>IF(COUNTA(A145:C148)&lt;&gt;12,"",TRIM(LEFT(B145,FIND(" (",B145)-1)))</f>
        <v>Fontvielle Impact</v>
      </c>
      <c r="G146" s="180" t="str">
        <f t="shared" ref="G146:G149" si="683">IF(F146="","",MID(B145,FIND(" (",B145)+2,3))</f>
        <v>VLD</v>
      </c>
      <c r="H146" s="180">
        <f>COUNTIFS(BQ145:BQ156,F146,BU145:BU156,1)+COUNTIFS(BS145:BS156,F146,BU145:BU156,2)</f>
        <v>1</v>
      </c>
      <c r="I146" s="180">
        <f>COUNTIFS(BQ145:BQ156,F146,BU145:BU156,"X")+COUNTIFS(BS145:BS156,F146,BU145:BU156,"X")</f>
        <v>1</v>
      </c>
      <c r="J146" s="180">
        <f>COUNTIFS(BQ145:BQ156,F146,BU145:BU156,2)+COUNTIFS(BS145:BS156,F146,BU145:BU156,1)</f>
        <v>4</v>
      </c>
      <c r="K146" s="180">
        <f>SUMIFS(AZ145:AZ156,BQ145:BQ156,F146)+SUMIFS(BP145:BP156,BS145:BS156,F146)</f>
        <v>5</v>
      </c>
      <c r="L146" s="180">
        <f>SUMIFS(AZ145:AZ156,BS145:BS156,F146)+SUMIFS(BP145:BP156,BQ145:BQ156,F146)</f>
        <v>9</v>
      </c>
      <c r="M146" s="180">
        <f t="shared" ref="M146:M149" si="684">K146-L146</f>
        <v>-4</v>
      </c>
      <c r="N146" s="180">
        <f t="shared" ref="N146:N149" si="685">I146+(H146*3)</f>
        <v>4</v>
      </c>
      <c r="O146" s="177">
        <f>RANK(N146,N146:N149)</f>
        <v>4</v>
      </c>
      <c r="P146" s="180">
        <f>SUMPRODUCT((O146=O146:O149)*(VLOOKUP(F146,F152:AI155,MATCH(P145,F151:AI151,0),0)&lt;AE152:AE155))</f>
        <v>0</v>
      </c>
      <c r="Q146" s="177">
        <f>SUMPRODUCT((O146:O149=O146)*(P146:P149=P146)*(VLOOKUP(F146,F151:AH155,MATCH(Q145,F151:AI151,0),0)&lt;AF152:AF155))</f>
        <v>0</v>
      </c>
      <c r="R146" s="177">
        <f>SUMPRODUCT((O146:O149=O146)*(P146:P149=P146)*(Q146:Q149=Q146)*(VLOOKUP(F146,F151:AH155,MATCH(R145,F151:AI151,0),0)&lt;AG152:AG155))</f>
        <v>0</v>
      </c>
      <c r="S146" s="181">
        <f>SUMPRODUCT((O146:O149=O146)*(P146:P149=P146)*(Q146:Q149=Q146)*(R146:R149=R146)*(VLOOKUP(F146,F151:AH155,MATCH(S145,F151:AI151,0),0)&lt;AH152:AH155))</f>
        <v>0</v>
      </c>
      <c r="T146" s="177">
        <f>SUMPRODUCT((O146:O149=O146)*(P146:P149=P146)*(Q146:Q149=Q146)*(R146:R149=R146)*(S146:S149=S146)*(M146&lt;M146:M149))</f>
        <v>0</v>
      </c>
      <c r="U146" s="177">
        <f>SUMPRODUCT((O146:O149=O146)*(P146:P149=P146)*(Q146:Q149=Q146)*(R146:R149=R146)*(S146:S149=S146)*(T146:T149=T146)*(K146&lt;K146:K149))</f>
        <v>0</v>
      </c>
      <c r="V146" s="177">
        <f>SUMPRODUCT((O146:O149=O146)*(P146:P149=P146)*(Q146:Q149=Q146)*(R146:R149=R146)*(S146:S149=S146)*(T146:T149=T146)*(U146:U149=U146)*(VLOOKUP(F146,F151:AI155,MATCH(V145,F151:AJ151,0),0)&lt;AI152:AI155))</f>
        <v>0</v>
      </c>
      <c r="W146" s="177">
        <f>SUMPRODUCT((O146:O149=O146)*(P146:P149=P146)*(Q146:Q149=Q146)*(R146:R149=R146)*(S146:S149=S146)*(T146:T149=T146)*(U146:U149=U146)*(V146:V149=V146)*(H146:H149&gt;H146))</f>
        <v>0</v>
      </c>
      <c r="X146" s="177">
        <f>SUMPRODUCT((O146:O149=O146)*(P146:P149=P146)*(Q146:Q149=Q146)*(R146:R149=R146)*(S146:S149=S146)*(T146:T149=T146)*(U146:U149=U146)*(V146:V149=V146)*(W146:W149&gt;W146)*(VLOOKUP(F146,F151:AJ155,MATCH(V145,F151:AJ151,0),0)&lt;AJ152:AJ155))</f>
        <v>0</v>
      </c>
      <c r="Y146" s="177">
        <f>SUMPRODUCT((O146:O149=O146)*(P146:P149=P146)*(Q146:Q149=Q146)*(R146:R149=R146)*(S146:S149=S146)*(T146:T149=T146)*(U146:U149=U146)*(V146:V149=V146)*(W146:W149&gt;W146)*(X146:X149=X146)*(AJ145:AJ148&gt;AJ145))</f>
        <v>0</v>
      </c>
      <c r="Z146" s="182">
        <f t="shared" ref="Z146:Z149" si="686">sum(O146:Y146)</f>
        <v>4</v>
      </c>
      <c r="AA146" s="181" t="str">
        <f>if(countif(O146:O149,O146)&gt;1," * ","   ")</f>
        <v>   </v>
      </c>
      <c r="AB146" s="177">
        <v>1.0</v>
      </c>
      <c r="AC146" s="183" t="str">
        <f t="array" ref="AC146">IF(AB146=AC145,"   -   ",INDEX(BQ145:BV156,MATCH(1,(BQ145:BQ156=INDEX(F146:Z149,MATCH(AB146,Z146:Z149,0),1))*(BS145:BS156=INDEX(F146:Z149,MATCH(AC145,Z146:Z149,0),1)),0),6))</f>
        <v>   -   </v>
      </c>
      <c r="AD146" s="183" t="str">
        <f t="array" ref="AD146">IF(AB146=AD145,"   -   ",INDEX(BQ145:BV156,MATCH(1,(BQ145:BQ156=INDEX(F146:Z149,MATCH(AB146,Z146:Z149,0),1))*(BS145:BS156=INDEX(F146:Z149,MATCH(AD145,Z146:Z149,0),1)),0),6))</f>
        <v>  2-1  </v>
      </c>
      <c r="AE146" s="183" t="str">
        <f t="array" ref="AE146">IF(AB146=AE145,"   -   ",INDEX(BQ145:BV156,MATCH(1,(BQ145:BQ156=INDEX(F146:Z149,MATCH(AB146,Z146:Z149,0),1))*(BS145:BS156=INDEX(F146:Z149,MATCH(AE145,Z146:Z149,0),1)),0),6))</f>
        <v>  1-1  </v>
      </c>
      <c r="AF146" s="183" t="str">
        <f t="array" ref="AF146">IF(AB146=AF145,"   -   ",INDEX(BQ145:BV156,MATCH(1,(BQ145:BQ156=INDEX(F146:Z149,MATCH(AB146,Z146:Z149,0),1))*(BS145:BS156=INDEX(F146:Z149,MATCH(AF145,Z146:Z149,0),1)),0),6))</f>
        <v>  2-1  </v>
      </c>
      <c r="AG146" s="181" t="str">
        <f t="shared" ref="AG146:AG149" si="687">C145</f>
        <v>FVI</v>
      </c>
      <c r="AJ146" s="155">
        <f t="array" ref="AJ146">IFERROR(IF($B146="","",INDEX(Entries!$J$2:$K156,MATCH(1,($B146=Entries!$J$2:$J156)*(Entries!$C$2:$C156=$A146),0),2)),"")</f>
        <v>68.53425</v>
      </c>
      <c r="AK146" s="106">
        <f>AL145</f>
        <v>88.287</v>
      </c>
      <c r="AL146" s="106">
        <f>AK145</f>
        <v>68.53425</v>
      </c>
      <c r="AM146" s="106">
        <f t="shared" si="675"/>
        <v>0.1542151166</v>
      </c>
      <c r="AN146" s="156">
        <f t="shared" ref="AN146:AY146" si="676">IF($AM146="","",IF(RAND()&lt;$AM146,1,0))</f>
        <v>0</v>
      </c>
      <c r="AO146" s="156">
        <f t="shared" si="676"/>
        <v>0</v>
      </c>
      <c r="AP146" s="156">
        <f t="shared" si="676"/>
        <v>0</v>
      </c>
      <c r="AQ146" s="156">
        <f t="shared" si="676"/>
        <v>1</v>
      </c>
      <c r="AR146" s="156">
        <f t="shared" si="676"/>
        <v>0</v>
      </c>
      <c r="AS146" s="156">
        <f t="shared" si="676"/>
        <v>0</v>
      </c>
      <c r="AT146" s="156">
        <f t="shared" si="676"/>
        <v>0</v>
      </c>
      <c r="AU146" s="156">
        <f t="shared" si="676"/>
        <v>0</v>
      </c>
      <c r="AV146" s="156">
        <f t="shared" si="676"/>
        <v>0</v>
      </c>
      <c r="AW146" s="156">
        <f t="shared" si="676"/>
        <v>0</v>
      </c>
      <c r="AX146" s="156">
        <f t="shared" si="676"/>
        <v>0</v>
      </c>
      <c r="AY146" s="156">
        <f t="shared" si="676"/>
        <v>0</v>
      </c>
      <c r="AZ146" s="157">
        <f t="shared" si="677"/>
        <v>1</v>
      </c>
      <c r="BA146" s="106">
        <f>BB145</f>
        <v>91.379</v>
      </c>
      <c r="BB146" s="106">
        <f>BA145</f>
        <v>66.21525</v>
      </c>
      <c r="BC146" s="106">
        <f t="shared" si="678"/>
        <v>0.1590352634</v>
      </c>
      <c r="BD146" s="156">
        <f t="shared" ref="BD146:BO146" si="679">IF($BC146="","",IF(RAND()&lt;$BC146,1,0))</f>
        <v>0</v>
      </c>
      <c r="BE146" s="156">
        <f t="shared" si="679"/>
        <v>1</v>
      </c>
      <c r="BF146" s="156">
        <f t="shared" si="679"/>
        <v>0</v>
      </c>
      <c r="BG146" s="156">
        <f t="shared" si="679"/>
        <v>0</v>
      </c>
      <c r="BH146" s="156">
        <f t="shared" si="679"/>
        <v>0</v>
      </c>
      <c r="BI146" s="156">
        <f t="shared" si="679"/>
        <v>0</v>
      </c>
      <c r="BJ146" s="156">
        <f t="shared" si="679"/>
        <v>0</v>
      </c>
      <c r="BK146" s="156">
        <f t="shared" si="679"/>
        <v>0</v>
      </c>
      <c r="BL146" s="156">
        <f t="shared" si="679"/>
        <v>0</v>
      </c>
      <c r="BM146" s="156">
        <f t="shared" si="679"/>
        <v>1</v>
      </c>
      <c r="BN146" s="156">
        <f t="shared" si="679"/>
        <v>1</v>
      </c>
      <c r="BO146" s="156">
        <f t="shared" si="679"/>
        <v>0</v>
      </c>
      <c r="BP146" s="157">
        <f t="shared" si="680"/>
        <v>3</v>
      </c>
      <c r="BQ146" s="105" t="str">
        <f>LEFT($B148,LEN($B148)-6)</f>
        <v>Yuba United</v>
      </c>
      <c r="BR146" s="156" t="str">
        <f>LEFT(RIGHT($B148,4),3)</f>
        <v>COM</v>
      </c>
      <c r="BS146" s="105" t="str">
        <f>LEFT($B145,LEN($B145)-6)</f>
        <v>Fontvielle Impact</v>
      </c>
      <c r="BT146" s="156" t="str">
        <f>LEFT(RIGHT($B145,4),3)</f>
        <v>VLD</v>
      </c>
      <c r="BU146" s="156">
        <f t="shared" si="681"/>
        <v>2</v>
      </c>
      <c r="BV146" s="156" t="str">
        <f t="shared" si="682"/>
        <v>  1-3  </v>
      </c>
    </row>
    <row r="147" ht="9.0" customHeight="1">
      <c r="A147" s="172" t="s">
        <v>919</v>
      </c>
      <c r="B147" s="114" t="s">
        <v>1345</v>
      </c>
      <c r="C147" s="179" t="s">
        <v>1346</v>
      </c>
      <c r="D147" s="175" t="str">
        <f t="shared" si="674"/>
        <v>Fontvielle Impact         VLD 0–1 Edmonton United           VLD</v>
      </c>
      <c r="E147" s="193" t="str">
        <f t="array" ref="E147">IFERROR(AB147&amp;"  "&amp;INDEX(F145:Z149,MATCH(AB147,Z145:Z149,0),1)&amp;REPT(" ",25-LEN(INDEX(F145:Z149,MATCH(AB147,Z145:Z149,0),1)))&amp;INDEX(F145:Z149,MATCH(AB147,Z145:Z149,0),2)&amp;"   6  "&amp;INDEX(F145:Z149,MATCH(AB147,Z145:Z149,0),3)&amp;"  "&amp;INDEX(F145:Z149,MATCH(AB147,Z145:Z149,0),4)&amp;"  "&amp;INDEX(F145:Z149,MATCH(AB147,Z145:Z149,0),5)&amp;REPT(" ",4-LEN(INDEX(F145:Z149,MATCH(AB147,Z145:Z149,0),6)))&amp;INDEX(F145:Z149,MATCH(AB147,Z145:Z149,0),6)&amp;REPT(" ",4-LEN(INDEX(F145:Z149,MATCH(AB147,Z145:Z149,0),7)))&amp;INDEX(F145:Z149,MATCH(AB147,Z145:Z149,0),7)&amp;REPT(" ",4-LEN(INDEX(F145:Z149,MATCH(AB147,Z145:Z149,0),8)))&amp;INDEX(F145:Z149,MATCH(AB147,Z145:Z149,0),8)&amp;IF(INDEX(F145:Z149,MATCH(AB147,Z145:Z149,0),9)&lt;10,"   ","  ")&amp;INDEX(F145:Z149,MATCH(AB147,Z145:Z149,0),9)&amp;INDEX(F145:AA149,MATCH(AB147,Z145:Z149,0),22)&amp;CONCATENATE(AC147:AF147),"")</f>
        <v>2  Edmonton United          VLD   6  2  3  1   8   5   3   9     2-2     -     1-1    0-0  </v>
      </c>
      <c r="F147" s="194" t="str">
        <f>IF(COUNTA(A145:C148)&lt;&gt;12,"",TRIM(LEFT(B146,FIND(" (",B146)-1)))</f>
        <v>Edmonton United</v>
      </c>
      <c r="G147" s="180" t="str">
        <f t="shared" si="683"/>
        <v>VLD</v>
      </c>
      <c r="H147" s="180">
        <f>COUNTIFS(BQ145:BQ156,F147,BU145:BU156,1)+COUNTIFS(BS145:BS156,F147,BU145:BU156,2)</f>
        <v>2</v>
      </c>
      <c r="I147" s="180">
        <f>COUNTIFS(BQ145:BQ156,F147,BU145:BU156,"X")+COUNTIFS(BS145:BS156,F147,BU145:BU156,"X")</f>
        <v>3</v>
      </c>
      <c r="J147" s="180">
        <f>COUNTIFS(BQ145:BQ156,F147,BU145:BU156,2)+COUNTIFS(BS145:BS156,F147,BU145:BU156,1)</f>
        <v>1</v>
      </c>
      <c r="K147" s="180">
        <f>SUMIFS(AZ145:AZ156,BQ145:BQ156,F147)+SUMIFS(BP145:BP156,BS145:BS156,F147)</f>
        <v>8</v>
      </c>
      <c r="L147" s="180">
        <f>SUMIFS(AZ145:AZ156,BS145:BS156,F147)+SUMIFS(BP145:BP156,BQ145:BQ156,F147)</f>
        <v>5</v>
      </c>
      <c r="M147" s="180">
        <f t="shared" si="684"/>
        <v>3</v>
      </c>
      <c r="N147" s="180">
        <f t="shared" si="685"/>
        <v>9</v>
      </c>
      <c r="O147" s="177">
        <f>RANK(N147,N146:N149)</f>
        <v>2</v>
      </c>
      <c r="P147" s="180">
        <f>SUMPRODUCT((O147=O146:O149)*(VLOOKUP(F147,F152:AI155,MATCH(P145,F151:AI151,0),0)&lt;AE152:AE155))</f>
        <v>0</v>
      </c>
      <c r="Q147" s="177">
        <f>SUMPRODUCT((O146:O149=O147)*(P146:P149=P147)*(VLOOKUP(F147,F151:AH155,MATCH(Q145,F151:AI151,0),0)&lt;AF152:AF155))</f>
        <v>0</v>
      </c>
      <c r="R147" s="177">
        <f>SUMPRODUCT((O146:O149=O147)*(P146:P149=P147)*(Q146:Q149=Q147)*(VLOOKUP(F147,F151:AH155,MATCH(R145,F151:AI151,0),0)&lt;AG152:AG155))</f>
        <v>0</v>
      </c>
      <c r="S147" s="181">
        <f>SUMPRODUCT((O146:O149=O147)*(P146:P149=P147)*(Q146:Q149=Q147)*(R146:R149=R147)*(VLOOKUP(F147,F151:AH155,MATCH(S145,F151:AI151,0),0)&lt;AH152:AH155))</f>
        <v>0</v>
      </c>
      <c r="T147" s="177">
        <f>SUMPRODUCT((O146:O149=O147)*(P146:P149=P147)*(Q146:Q149=Q147)*(R146:R149=R147)*(S146:S149=S147)*(M147&lt;M146:M149))</f>
        <v>0</v>
      </c>
      <c r="U147" s="177">
        <f>SUMPRODUCT((O146:O149=O147)*(P146:P149=P147)*(Q146:Q149=Q147)*(R146:R149=R147)*(S146:S149=S147)*(T146:T149=T147)*(K147&lt;K146:K149))</f>
        <v>0</v>
      </c>
      <c r="V147" s="177">
        <f>SUMPRODUCT((O146:O149=O147)*(P146:P149=P147)*(Q146:Q149=Q147)*(R146:R149=R147)*(S146:S149=S147)*(T146:T149=T147)*(U146:U149=U147)*(VLOOKUP(F147,F151:AI155,MATCH(V145,F151:AJ151,0),0)&lt;AI152:AI155))</f>
        <v>0</v>
      </c>
      <c r="W147" s="177">
        <f>SUMPRODUCT((O146:O149=O147)*(P146:P149=P147)*(Q146:Q149=Q147)*(R146:R149=R147)*(S146:S149=S147)*(T146:T149=T147)*(U146:U149=U147)*(V146:V149=V147)*(H146:H149&gt;H147))</f>
        <v>0</v>
      </c>
      <c r="X147" s="177">
        <f>SUMPRODUCT((O146:O149=O147)*(P146:P149=P147)*(Q146:Q149=Q147)*(R146:R149=R147)*(S146:S149=S147)*(T146:T149=T147)*(U146:U149=U147)*(V146:V149=V147)*(W146:W149&gt;W147)*(VLOOKUP(F147,F151:AJ155,MATCH(V145,F151:AJ151,0),0)&lt;AJ152:AJ155))</f>
        <v>0</v>
      </c>
      <c r="Y147" s="177">
        <f>SUMPRODUCT((O146:O149=O147)*(P146:P149=P147)*(Q146:Q149=Q147)*(R146:R149=R147)*(S146:S149=S147)*(T146:T149=T147)*(U146:U149=U147)*(V146:V149=V147)*(W146:W149&gt;W147)*(X146:X149=X147)*(AJ145:AJ148&gt;AJ146))</f>
        <v>0</v>
      </c>
      <c r="Z147" s="182">
        <f t="shared" si="686"/>
        <v>2</v>
      </c>
      <c r="AA147" s="181" t="str">
        <f>if(countif(O146:O149,O147)&gt;1," * ","   ")</f>
        <v>   </v>
      </c>
      <c r="AB147" s="177">
        <v>2.0</v>
      </c>
      <c r="AC147" s="183" t="str">
        <f t="array" ref="AC147">IF(AB147=AC145,"   -   ",INDEX(BQ145:BV156,MATCH(1,(BQ145:BQ156=INDEX(F146:Z149,MATCH(AB147,Z146:Z149,0),1))*(BS145:BS156=INDEX(F146:Z149,MATCH(AC145,Z146:Z149,0),1)),0),6))</f>
        <v>  2-2  </v>
      </c>
      <c r="AD147" s="183" t="str">
        <f t="array" ref="AD147">IF(AB147=AD145,"   -   ",INDEX(BQ145:BV156,MATCH(1,(BQ145:BQ156=INDEX(F146:Z149,MATCH(AB147,Z146:Z149,0),1))*(BS145:BS156=INDEX(F146:Z149,MATCH(AD145,Z146:Z149,0),1)),0),6))</f>
        <v>   -   </v>
      </c>
      <c r="AE147" s="183" t="str">
        <f t="array" ref="AE147">IF(AB147=AE145,"   -   ",INDEX(BQ145:BV156,MATCH(1,(BQ145:BQ156=INDEX(F146:Z149,MATCH(AB147,Z146:Z149,0),1))*(BS145:BS156=INDEX(F146:Z149,MATCH(AE145,Z146:Z149,0),1)),0),6))</f>
        <v>  1-1  </v>
      </c>
      <c r="AF147" s="183" t="str">
        <f t="array" ref="AF147">IF(AB147=AF145,"   -   ",INDEX(BQ145:BV156,MATCH(1,(BQ145:BQ156=INDEX(F146:Z149,MATCH(AB147,Z146:Z149,0),1))*(BS145:BS156=INDEX(F146:Z149,MATCH(AF145,Z146:Z149,0),1)),0),6))</f>
        <v>  0-0  </v>
      </c>
      <c r="AG147" s="181" t="str">
        <f t="shared" si="687"/>
        <v>EDM</v>
      </c>
      <c r="AJ147" s="155">
        <f t="array" ref="AJ147">IFERROR(IF($B147="","",INDEX(Entries!$J$2:$K156,MATCH(1,($B147=Entries!$J$2:$J156)*(Entries!$C$2:$C156=$A147),0),2)),"")</f>
        <v>88.287</v>
      </c>
      <c r="AK147" s="106">
        <f>AJ145</f>
        <v>91.379</v>
      </c>
      <c r="AL147" s="106">
        <f>AJ146</f>
        <v>68.53425</v>
      </c>
      <c r="AM147" s="106">
        <f t="shared" si="675"/>
        <v>0.1566666667</v>
      </c>
      <c r="AN147" s="156">
        <f t="shared" ref="AN147:AY147" si="688">IF($AM147="","",IF(RAND()&lt;$AM147,1,0))</f>
        <v>0</v>
      </c>
      <c r="AO147" s="156">
        <f t="shared" si="688"/>
        <v>0</v>
      </c>
      <c r="AP147" s="156">
        <f t="shared" si="688"/>
        <v>0</v>
      </c>
      <c r="AQ147" s="156">
        <f t="shared" si="688"/>
        <v>0</v>
      </c>
      <c r="AR147" s="156">
        <f t="shared" si="688"/>
        <v>0</v>
      </c>
      <c r="AS147" s="156">
        <f t="shared" si="688"/>
        <v>0</v>
      </c>
      <c r="AT147" s="156">
        <f t="shared" si="688"/>
        <v>0</v>
      </c>
      <c r="AU147" s="156">
        <f t="shared" si="688"/>
        <v>0</v>
      </c>
      <c r="AV147" s="156">
        <f t="shared" si="688"/>
        <v>0</v>
      </c>
      <c r="AW147" s="156">
        <f t="shared" si="688"/>
        <v>0</v>
      </c>
      <c r="AX147" s="156">
        <f t="shared" si="688"/>
        <v>0</v>
      </c>
      <c r="AY147" s="156">
        <f t="shared" si="688"/>
        <v>0</v>
      </c>
      <c r="AZ147" s="157">
        <f t="shared" si="677"/>
        <v>0</v>
      </c>
      <c r="BA147" s="106">
        <f>AJ147</f>
        <v>88.287</v>
      </c>
      <c r="BB147" s="106">
        <f>AJ148</f>
        <v>66.21525</v>
      </c>
      <c r="BC147" s="106">
        <f t="shared" si="678"/>
        <v>0.1566666667</v>
      </c>
      <c r="BD147" s="156">
        <f t="shared" ref="BD147:BO147" si="689">IF($BC147="","",IF(RAND()&lt;$BC147,1,0))</f>
        <v>1</v>
      </c>
      <c r="BE147" s="156">
        <f t="shared" si="689"/>
        <v>0</v>
      </c>
      <c r="BF147" s="156">
        <f t="shared" si="689"/>
        <v>0</v>
      </c>
      <c r="BG147" s="156">
        <f t="shared" si="689"/>
        <v>0</v>
      </c>
      <c r="BH147" s="156">
        <f t="shared" si="689"/>
        <v>0</v>
      </c>
      <c r="BI147" s="156">
        <f t="shared" si="689"/>
        <v>0</v>
      </c>
      <c r="BJ147" s="156">
        <f t="shared" si="689"/>
        <v>1</v>
      </c>
      <c r="BK147" s="156">
        <f t="shared" si="689"/>
        <v>0</v>
      </c>
      <c r="BL147" s="156">
        <f t="shared" si="689"/>
        <v>0</v>
      </c>
      <c r="BM147" s="156">
        <f t="shared" si="689"/>
        <v>1</v>
      </c>
      <c r="BN147" s="156">
        <f t="shared" si="689"/>
        <v>0</v>
      </c>
      <c r="BO147" s="156">
        <f t="shared" si="689"/>
        <v>0</v>
      </c>
      <c r="BP147" s="157">
        <f t="shared" si="680"/>
        <v>3</v>
      </c>
      <c r="BQ147" s="105" t="str">
        <f t="shared" ref="BQ147:BR147" si="690">BS146</f>
        <v>Fontvielle Impact</v>
      </c>
      <c r="BR147" s="156" t="str">
        <f t="shared" si="690"/>
        <v>VLD</v>
      </c>
      <c r="BS147" s="105" t="str">
        <f t="shared" ref="BS147:BT147" si="691">BQ145</f>
        <v>Edmonton United</v>
      </c>
      <c r="BT147" s="156" t="str">
        <f t="shared" si="691"/>
        <v>VLD</v>
      </c>
      <c r="BU147" s="156">
        <f t="shared" si="681"/>
        <v>2</v>
      </c>
      <c r="BV147" s="156" t="str">
        <f t="shared" si="682"/>
        <v>  0-3  </v>
      </c>
    </row>
    <row r="148" ht="9.0" customHeight="1">
      <c r="A148" s="172" t="s">
        <v>919</v>
      </c>
      <c r="B148" s="114" t="s">
        <v>1347</v>
      </c>
      <c r="C148" s="179" t="s">
        <v>1348</v>
      </c>
      <c r="D148" s="175" t="str">
        <f t="shared" si="674"/>
        <v>Sonoma Center Panthers    COM 1–2 Yuba United               COM</v>
      </c>
      <c r="E148" s="193" t="str">
        <f t="array" ref="E148">IFERROR(AB148&amp;"  "&amp;INDEX(F145:Z149,MATCH(AB148,Z145:Z149,0),1)&amp;REPT(" ",25-LEN(INDEX(F145:Z149,MATCH(AB148,Z145:Z149,0),1)))&amp;INDEX(F145:Z149,MATCH(AB148,Z145:Z149,0),2)&amp;"   6  "&amp;INDEX(F145:Z149,MATCH(AB148,Z145:Z149,0),3)&amp;"  "&amp;INDEX(F145:Z149,MATCH(AB148,Z145:Z149,0),4)&amp;"  "&amp;INDEX(F145:Z149,MATCH(AB148,Z145:Z149,0),5)&amp;REPT(" ",4-LEN(INDEX(F145:Z149,MATCH(AB148,Z145:Z149,0),6)))&amp;INDEX(F145:Z149,MATCH(AB148,Z145:Z149,0),6)&amp;REPT(" ",4-LEN(INDEX(F145:Z149,MATCH(AB148,Z145:Z149,0),7)))&amp;INDEX(F145:Z149,MATCH(AB148,Z145:Z149,0),7)&amp;REPT(" ",4-LEN(INDEX(F145:Z149,MATCH(AB148,Z145:Z149,0),8)))&amp;INDEX(F145:Z149,MATCH(AB148,Z145:Z149,0),8)&amp;IF(INDEX(F145:Z149,MATCH(AB148,Z145:Z149,0),9)&lt;10,"   ","  ")&amp;INDEX(F145:Z149,MATCH(AB148,Z145:Z149,0),9)&amp;INDEX(F145:AA149,MATCH(AB148,Z145:Z149,0),22)&amp;CONCATENATE(AC148:AF148),"")</f>
        <v>3  Yuba United              COM   6  2  2  2   6   7  -1   8     2-1    0-1     -     1-3  </v>
      </c>
      <c r="F148" s="194" t="str">
        <f>IF(COUNTA(A145:C148)&lt;&gt;12,"",TRIM(LEFT(B147,FIND(" (",B147)-1)))</f>
        <v>Sonoma Center Panthers</v>
      </c>
      <c r="G148" s="180" t="str">
        <f t="shared" si="683"/>
        <v>COM</v>
      </c>
      <c r="H148" s="180">
        <f>COUNTIFS(BQ145:BQ156,F148,BU145:BU156,1)+COUNTIFS(BS145:BS156,F148,BU145:BU156,2)</f>
        <v>3</v>
      </c>
      <c r="I148" s="180">
        <f>COUNTIFS(BQ145:BQ156,F148,BU145:BU156,"X")+COUNTIFS(BS145:BS156,F148,BU145:BU156,"X")</f>
        <v>2</v>
      </c>
      <c r="J148" s="180">
        <f>COUNTIFS(BQ145:BQ156,F148,BU145:BU156,2)+COUNTIFS(BS145:BS156,F148,BU145:BU156,1)</f>
        <v>1</v>
      </c>
      <c r="K148" s="180">
        <f>SUMIFS(AZ145:AZ156,BQ145:BQ156,F148)+SUMIFS(BP145:BP156,BS145:BS156,F148)</f>
        <v>10</v>
      </c>
      <c r="L148" s="180">
        <f>SUMIFS(AZ145:AZ156,BS145:BS156,F148)+SUMIFS(BP145:BP156,BQ145:BQ156,F148)</f>
        <v>8</v>
      </c>
      <c r="M148" s="180">
        <f t="shared" si="684"/>
        <v>2</v>
      </c>
      <c r="N148" s="180">
        <f t="shared" si="685"/>
        <v>11</v>
      </c>
      <c r="O148" s="177">
        <f>RANK(N148,N146:N149)</f>
        <v>1</v>
      </c>
      <c r="P148" s="180">
        <f>SUMPRODUCT((O148=O146:O149)*(VLOOKUP(F148,F152:AI155,MATCH(P145,F151:AI151,0),0)&lt;AE152:AE155))</f>
        <v>0</v>
      </c>
      <c r="Q148" s="177">
        <f>SUMPRODUCT((O146:O149=O148)*(P146:P149=P148)*(VLOOKUP(F148,F151:AH155,MATCH(Q145,F151:AI151,0),0)&lt;AF152:AF155))</f>
        <v>0</v>
      </c>
      <c r="R148" s="177">
        <f>SUMPRODUCT((O146:O149=O148)*(P146:P149=P148)*(Q146:Q149=Q148)*(VLOOKUP(F148,F151:AH155,MATCH(R145,F151:AI151,0),0)&lt;AG152:AG155))</f>
        <v>0</v>
      </c>
      <c r="S148" s="181">
        <f>SUMPRODUCT((O146:O149=O148)*(P146:P149=P148)*(Q146:Q149=Q148)*(R146:R149=R148)*(VLOOKUP(F148,F151:AH155,MATCH(S145,F151:AI151,0),0)&lt;AH152:AH155))</f>
        <v>0</v>
      </c>
      <c r="T148" s="177">
        <f>SUMPRODUCT((O146:O149=O148)*(P146:P149=P148)*(Q146:Q149=Q148)*(R146:R149=R148)*(S146:S149=S148)*(M148&lt;M146:M149))</f>
        <v>0</v>
      </c>
      <c r="U148" s="177">
        <f>SUMPRODUCT((O146:O149=O148)*(P146:P149=P148)*(Q146:Q149=Q148)*(R146:R149=R148)*(S146:S149=S148)*(T146:T149=T148)*(K148&lt;K146:K149))</f>
        <v>0</v>
      </c>
      <c r="V148" s="177">
        <f>SUMPRODUCT((O146:O149=O148)*(P146:P149=P148)*(Q146:Q149=Q148)*(R146:R149=R148)*(S146:S149=S148)*(T146:T149=T148)*(U146:U149=U148)*(VLOOKUP(F148,F151:AI155,MATCH(V145,F151:AJ151,0),0)&lt;AI152:AI155))</f>
        <v>0</v>
      </c>
      <c r="W148" s="177">
        <f>SUMPRODUCT((O146:O149=O148)*(P146:P149=P148)*(Q146:Q149=Q148)*(R146:R149=R148)*(S146:S149=S148)*(T146:T149=T148)*(U146:U149=U148)*(V146:V149=V148)*(H146:H149&gt;H148))</f>
        <v>0</v>
      </c>
      <c r="X148" s="177">
        <f>SUMPRODUCT((O146:O149=O148)*(P146:P149=P148)*(Q146:Q149=Q148)*(R146:R149=R148)*(S146:S149=S148)*(T146:T149=T148)*(U146:U149=U148)*(V146:V149=V148)*(W146:W149&gt;W148)*(VLOOKUP(F148,F151:AJ155,MATCH(V145,F151:AJ151,0),0)&lt;AJ152:AJ155))</f>
        <v>0</v>
      </c>
      <c r="Y148" s="177">
        <f>SUMPRODUCT((O146:O149=O148)*(P146:P149=P148)*(Q146:Q149=Q148)*(R146:R149=R148)*(S146:S149=S148)*(T146:T149=T148)*(U146:U149=U148)*(V146:V149=V148)*(W146:W149&gt;W148)*(X146:X149=X148)*(AJ145:AJ148&gt;AJ147))</f>
        <v>0</v>
      </c>
      <c r="Z148" s="182">
        <f t="shared" si="686"/>
        <v>1</v>
      </c>
      <c r="AA148" s="181" t="str">
        <f>if(countif(O146:O149,O148)&gt;1," * ","   ")</f>
        <v>   </v>
      </c>
      <c r="AB148" s="177">
        <v>3.0</v>
      </c>
      <c r="AC148" s="183" t="str">
        <f t="array" ref="AC148">IF(AB148=AC145,"   -   ",INDEX(BQ145:BV156,MATCH(1,(BQ145:BQ156=INDEX(F146:Z149,MATCH(AB148,Z146:Z149,0),1))*(BS145:BS156=INDEX(F146:Z149,MATCH(AC145,Z146:Z149,0),1)),0),6))</f>
        <v>  2-1  </v>
      </c>
      <c r="AD148" s="183" t="str">
        <f t="array" ref="AD148">IF(AB148=AD145,"   -   ",INDEX(BQ145:BV156,MATCH(1,(BQ145:BQ156=INDEX(F146:Z149,MATCH(AB148,Z146:Z149,0),1))*(BS145:BS156=INDEX(F146:Z149,MATCH(AD145,Z146:Z149,0),1)),0),6))</f>
        <v>  0-1  </v>
      </c>
      <c r="AE148" s="183" t="str">
        <f t="array" ref="AE148">IF(AB148=AE145,"   -   ",INDEX(BQ145:BV156,MATCH(1,(BQ145:BQ156=INDEX(F146:Z149,MATCH(AB148,Z146:Z149,0),1))*(BS145:BS156=INDEX(F146:Z149,MATCH(AE145,Z146:Z149,0),1)),0),6))</f>
        <v>   -   </v>
      </c>
      <c r="AF148" s="183" t="str">
        <f t="array" ref="AF148">IF(AB148=AF145,"   -   ",INDEX(BQ145:BV156,MATCH(1,(BQ145:BQ156=INDEX(F146:Z149,MATCH(AB148,Z146:Z149,0),1))*(BS145:BS156=INDEX(F146:Z149,MATCH(AF145,Z146:Z149,0),1)),0),6))</f>
        <v>  1-3  </v>
      </c>
      <c r="AG148" s="181" t="str">
        <f t="shared" si="687"/>
        <v>SCP</v>
      </c>
      <c r="AJ148" s="155">
        <f t="array" ref="AJ148">IFERROR(IF($B148="","",INDEX(Entries!$J$2:$K156,MATCH(1,($B148=Entries!$J$2:$J156)*(Entries!$C$2:$C156=$A148),0),2)),"")</f>
        <v>66.21525</v>
      </c>
      <c r="AK148" s="106">
        <f>AL147</f>
        <v>68.53425</v>
      </c>
      <c r="AL148" s="106">
        <f>AK147</f>
        <v>91.379</v>
      </c>
      <c r="AM148" s="106">
        <f t="shared" si="675"/>
        <v>0.11</v>
      </c>
      <c r="AN148" s="156">
        <f t="shared" ref="AN148:AY148" si="692">IF($AM148="","",IF(RAND()&lt;$AM148,1,0))</f>
        <v>0</v>
      </c>
      <c r="AO148" s="156">
        <f t="shared" si="692"/>
        <v>0</v>
      </c>
      <c r="AP148" s="156">
        <f t="shared" si="692"/>
        <v>0</v>
      </c>
      <c r="AQ148" s="156">
        <f t="shared" si="692"/>
        <v>0</v>
      </c>
      <c r="AR148" s="156">
        <f t="shared" si="692"/>
        <v>0</v>
      </c>
      <c r="AS148" s="156">
        <f t="shared" si="692"/>
        <v>1</v>
      </c>
      <c r="AT148" s="156">
        <f t="shared" si="692"/>
        <v>0</v>
      </c>
      <c r="AU148" s="156">
        <f t="shared" si="692"/>
        <v>0</v>
      </c>
      <c r="AV148" s="156">
        <f t="shared" si="692"/>
        <v>0</v>
      </c>
      <c r="AW148" s="156">
        <f t="shared" si="692"/>
        <v>0</v>
      </c>
      <c r="AX148" s="156">
        <f t="shared" si="692"/>
        <v>0</v>
      </c>
      <c r="AY148" s="156">
        <f t="shared" si="692"/>
        <v>0</v>
      </c>
      <c r="AZ148" s="157">
        <f t="shared" si="677"/>
        <v>1</v>
      </c>
      <c r="BA148" s="106">
        <f>BB147</f>
        <v>66.21525</v>
      </c>
      <c r="BB148" s="106">
        <f>BA147</f>
        <v>88.287</v>
      </c>
      <c r="BC148" s="106">
        <f t="shared" si="678"/>
        <v>0.11</v>
      </c>
      <c r="BD148" s="156">
        <f t="shared" ref="BD148:BO148" si="693">IF($BC148="","",IF(RAND()&lt;$BC148,1,0))</f>
        <v>0</v>
      </c>
      <c r="BE148" s="156">
        <f t="shared" si="693"/>
        <v>0</v>
      </c>
      <c r="BF148" s="156">
        <f t="shared" si="693"/>
        <v>0</v>
      </c>
      <c r="BG148" s="156">
        <f t="shared" si="693"/>
        <v>0</v>
      </c>
      <c r="BH148" s="156">
        <f t="shared" si="693"/>
        <v>0</v>
      </c>
      <c r="BI148" s="156">
        <f t="shared" si="693"/>
        <v>0</v>
      </c>
      <c r="BJ148" s="156">
        <f t="shared" si="693"/>
        <v>1</v>
      </c>
      <c r="BK148" s="156">
        <f t="shared" si="693"/>
        <v>0</v>
      </c>
      <c r="BL148" s="156">
        <f t="shared" si="693"/>
        <v>0</v>
      </c>
      <c r="BM148" s="156">
        <f t="shared" si="693"/>
        <v>0</v>
      </c>
      <c r="BN148" s="156">
        <f t="shared" si="693"/>
        <v>0</v>
      </c>
      <c r="BO148" s="156">
        <f t="shared" si="693"/>
        <v>0</v>
      </c>
      <c r="BP148" s="157">
        <f t="shared" si="680"/>
        <v>1</v>
      </c>
      <c r="BQ148" s="105" t="str">
        <f t="shared" ref="BQ148:BR148" si="694">BS145</f>
        <v>Sonoma Center Panthers</v>
      </c>
      <c r="BR148" s="156" t="str">
        <f t="shared" si="694"/>
        <v>COM</v>
      </c>
      <c r="BS148" s="105" t="str">
        <f t="shared" ref="BS148:BT148" si="695">BQ146</f>
        <v>Yuba United</v>
      </c>
      <c r="BT148" s="156" t="str">
        <f t="shared" si="695"/>
        <v>COM</v>
      </c>
      <c r="BU148" s="156" t="str">
        <f t="shared" si="681"/>
        <v>X</v>
      </c>
      <c r="BV148" s="156" t="str">
        <f t="shared" si="682"/>
        <v>  1-1  </v>
      </c>
    </row>
    <row r="149" ht="9.0" customHeight="1">
      <c r="A149" s="105"/>
      <c r="B149" s="105"/>
      <c r="C149" s="105"/>
      <c r="D149" s="175" t="str">
        <f t="shared" si="674"/>
        <v>Sonoma Center Panthers    COM 2–1 Fontvielle Impact         VLD</v>
      </c>
      <c r="E149" s="193" t="str">
        <f t="array" ref="E149">IFERROR(AB149&amp;"  "&amp;INDEX(F145:Z149,MATCH(AB149,Z145:Z149,0),1)&amp;REPT(" ",25-LEN(INDEX(F145:Z149,MATCH(AB149,Z145:Z149,0),1)))&amp;INDEX(F145:Z149,MATCH(AB149,Z145:Z149,0),2)&amp;"   6  "&amp;INDEX(F145:Z149,MATCH(AB149,Z145:Z149,0),3)&amp;"  "&amp;INDEX(F145:Z149,MATCH(AB149,Z145:Z149,0),4)&amp;"  "&amp;INDEX(F145:Z149,MATCH(AB149,Z145:Z149,0),5)&amp;REPT(" ",4-LEN(INDEX(F145:Z149,MATCH(AB149,Z145:Z149,0),6)))&amp;INDEX(F145:Z149,MATCH(AB149,Z145:Z149,0),6)&amp;REPT(" ",4-LEN(INDEX(F145:Z149,MATCH(AB149,Z145:Z149,0),7)))&amp;INDEX(F145:Z149,MATCH(AB149,Z145:Z149,0),7)&amp;REPT(" ",4-LEN(INDEX(F145:Z149,MATCH(AB149,Z145:Z149,0),8)))&amp;INDEX(F145:Z149,MATCH(AB149,Z145:Z149,0),8)&amp;IF(INDEX(F145:Z149,MATCH(AB149,Z145:Z149,0),9)&lt;10,"   ","  ")&amp;INDEX(F145:Z149,MATCH(AB149,Z145:Z149,0),9)&amp;INDEX(F145:AA149,MATCH(AB149,Z145:Z149,0),22)&amp;CONCATENATE(AC149:AF149),"")</f>
        <v>4  Fontvielle Impact        VLD   6  1  1  4   5   9  -4   4     1-2    0-3    0-1     -   </v>
      </c>
      <c r="F149" s="194" t="str">
        <f>IF(COUNTA(A145:C148)&lt;&gt;12,"",TRIM(LEFT(B148,FIND(" (",B148)-1)))</f>
        <v>Yuba United</v>
      </c>
      <c r="G149" s="180" t="str">
        <f t="shared" si="683"/>
        <v>COM</v>
      </c>
      <c r="H149" s="180">
        <f>COUNTIFS(BQ145:BQ156,F149,BU145:BU156,1)+COUNTIFS(BS145:BS156,F149,BU145:BU156,2)</f>
        <v>2</v>
      </c>
      <c r="I149" s="180">
        <f>COUNTIFS(BQ145:BQ156,F149,BU145:BU156,"X")+COUNTIFS(BS145:BS156,F149,BU145:BU156,"X")</f>
        <v>2</v>
      </c>
      <c r="J149" s="180">
        <f>COUNTIFS(BQ145:BQ156,F149,BU145:BU156,2)+COUNTIFS(BS145:BS156,F149,BU145:BU156,1)</f>
        <v>2</v>
      </c>
      <c r="K149" s="180">
        <f>SUMIFS(AZ145:AZ156,BQ145:BQ156,F149)+SUMIFS(BP145:BP156,BS145:BS156,F149)</f>
        <v>6</v>
      </c>
      <c r="L149" s="180">
        <f>SUMIFS(AZ145:AZ156,BS145:BS156,F149)+SUMIFS(BP145:BP156,BQ145:BQ156,F149)</f>
        <v>7</v>
      </c>
      <c r="M149" s="180">
        <f t="shared" si="684"/>
        <v>-1</v>
      </c>
      <c r="N149" s="180">
        <f t="shared" si="685"/>
        <v>8</v>
      </c>
      <c r="O149" s="177">
        <f>RANK(N149,N146:N149)</f>
        <v>3</v>
      </c>
      <c r="P149" s="180">
        <f>SUMPRODUCT((O149=O146:O149)*(VLOOKUP(F149,F152:AI155,MATCH(P145,F151:AI151,0),0)&lt;AE152:AE155))</f>
        <v>0</v>
      </c>
      <c r="Q149" s="177">
        <f>SUMPRODUCT((O146:O149=O149)*(P146:P149=P149)*(VLOOKUP(F149,F151:AH155,MATCH(Q145,F151:AI151,0),0)&lt;AF152:AF155))</f>
        <v>0</v>
      </c>
      <c r="R149" s="177">
        <f>SUMPRODUCT((O146:O149=O149)*(P146:P149=P149)*(Q146:Q149=Q149)*(VLOOKUP(F149,F151:AH155,MATCH(R145,F151:AI151,0),0)&lt;AG152:AG155))</f>
        <v>0</v>
      </c>
      <c r="S149" s="181">
        <f>SUMPRODUCT((O146:O149=O149)*(P146:P149=P149)*(Q146:Q149=Q149)*(R146:R149=R149)*(VLOOKUP(F149,F151:AH155,MATCH(S145,F151:AI151,0),0)&lt;AH152:AH155))</f>
        <v>0</v>
      </c>
      <c r="T149" s="177">
        <f>SUMPRODUCT((O146:O149=O149)*(P146:P149=P149)*(Q146:Q149=Q149)*(R146:R149=R149)*(S146:S149=S149)*(M149&lt;M146:M149))</f>
        <v>0</v>
      </c>
      <c r="U149" s="177">
        <f>SUMPRODUCT((O146:O149=O149)*(P146:P149=P149)*(Q146:Q149=Q149)*(R146:R149=R149)*(S146:S149=S149)*(T146:T149=T149)*(K149&lt;K146:K149))</f>
        <v>0</v>
      </c>
      <c r="V149" s="177">
        <f>SUMPRODUCT((O146:O149=O149)*(P146:P149=P149)*(Q146:Q149=Q149)*(R146:R149=R149)*(S146:S149=S149)*(T146:T149=T149)*(U146:U149=U149)*(VLOOKUP(F149,F151:AI155,MATCH(V145,F151:AJ151,0),0)&lt;AI152:AI155))</f>
        <v>0</v>
      </c>
      <c r="W149" s="177">
        <f>SUMPRODUCT((O146:O149=O149)*(P146:P149=P149)*(Q146:Q149=Q149)*(R146:R149=R149)*(S146:S149=S149)*(T146:T149=T149)*(U146:U149=U149)*(V146:V149=V149)*(H146:H149&gt;H149))</f>
        <v>0</v>
      </c>
      <c r="X149" s="177">
        <f>SUMPRODUCT((O146:O149=O149)*(P146:P149=P149)*(Q146:Q149=Q149)*(R146:R149=R149)*(S146:S149=S149)*(T146:T149=T149)*(U146:U149=U149)*(V146:V149=V149)*(W146:W149&gt;W149)*(VLOOKUP(F149,F151:AJ155,MATCH(V145,F151:AJ151,0),0)&lt;AJ152:AJ155))</f>
        <v>0</v>
      </c>
      <c r="Y149" s="177">
        <f>SUMPRODUCT((O146:O149=O149)*(P146:P149=P149)*(Q146:Q149=Q149)*(R146:R149=R149)*(S146:S149=S149)*(T146:T149=T149)*(U146:U149=U149)*(V146:V149=V149)*(W146:W149&gt;W149)*(X146:X149=X149)*(AJ145:AJ148&gt;AJ148))</f>
        <v>0</v>
      </c>
      <c r="Z149" s="182">
        <f t="shared" si="686"/>
        <v>3</v>
      </c>
      <c r="AA149" s="181" t="str">
        <f>if(countif(O146:O149,O149)&gt;1," * ","   ")</f>
        <v>   </v>
      </c>
      <c r="AB149" s="177">
        <v>4.0</v>
      </c>
      <c r="AC149" s="183" t="str">
        <f t="array" ref="AC149">IF(AB149=AC145,"   -   ",INDEX(BQ145:BV156,MATCH(1,(BQ145:BQ156=INDEX(F146:Z149,MATCH(AB149,Z146:Z149,0),1))*(BS145:BS156=INDEX(F146:Z149,MATCH(AC145,Z146:Z149,0),1)),0),6))</f>
        <v>  1-2  </v>
      </c>
      <c r="AD149" s="183" t="str">
        <f t="array" ref="AD149">IF(AB149=AD145,"   -   ",INDEX(BQ145:BV156,MATCH(1,(BQ145:BQ156=INDEX(F146:Z149,MATCH(AB149,Z146:Z149,0),1))*(BS145:BS156=INDEX(F146:Z149,MATCH(AD145,Z146:Z149,0),1)),0),6))</f>
        <v>  0-3  </v>
      </c>
      <c r="AE149" s="183" t="str">
        <f t="array" ref="AE149">IF(AB149=AE145,"   -   ",INDEX(BQ145:BV156,MATCH(1,(BQ145:BQ156=INDEX(F146:Z149,MATCH(AB149,Z146:Z149,0),1))*(BS145:BS156=INDEX(F146:Z149,MATCH(AE145,Z146:Z149,0),1)),0),6))</f>
        <v>  0-1  </v>
      </c>
      <c r="AF149" s="183" t="str">
        <f t="array" ref="AF149">IF(AB149=AF145,"   -   ",INDEX(BQ145:BV156,MATCH(1,(BQ145:BQ156=INDEX(F146:Z149,MATCH(AB149,Z146:Z149,0),1))*(BS145:BS156=INDEX(F146:Z149,MATCH(AF145,Z146:Z149,0),1)),0),6))</f>
        <v>   -   </v>
      </c>
      <c r="AG149" s="181" t="str">
        <f t="shared" si="687"/>
        <v>YUB</v>
      </c>
      <c r="AJ149" s="155"/>
      <c r="AK149" s="106">
        <f>AJ147</f>
        <v>88.287</v>
      </c>
      <c r="AL149" s="106">
        <f>AJ145</f>
        <v>91.379</v>
      </c>
      <c r="AM149" s="106">
        <f t="shared" si="675"/>
        <v>0.1301752044</v>
      </c>
      <c r="AN149" s="156">
        <f t="shared" ref="AN149:AY149" si="696">IF($AM149="","",IF(RAND()&lt;$AM149,1,0))</f>
        <v>0</v>
      </c>
      <c r="AO149" s="156">
        <f t="shared" si="696"/>
        <v>0</v>
      </c>
      <c r="AP149" s="156">
        <f t="shared" si="696"/>
        <v>0</v>
      </c>
      <c r="AQ149" s="156">
        <f t="shared" si="696"/>
        <v>0</v>
      </c>
      <c r="AR149" s="156">
        <f t="shared" si="696"/>
        <v>0</v>
      </c>
      <c r="AS149" s="156">
        <f t="shared" si="696"/>
        <v>1</v>
      </c>
      <c r="AT149" s="156">
        <f t="shared" si="696"/>
        <v>0</v>
      </c>
      <c r="AU149" s="156">
        <f t="shared" si="696"/>
        <v>0</v>
      </c>
      <c r="AV149" s="156">
        <f t="shared" si="696"/>
        <v>0</v>
      </c>
      <c r="AW149" s="156">
        <f t="shared" si="696"/>
        <v>0</v>
      </c>
      <c r="AX149" s="156">
        <f t="shared" si="696"/>
        <v>0</v>
      </c>
      <c r="AY149" s="156">
        <f t="shared" si="696"/>
        <v>1</v>
      </c>
      <c r="AZ149" s="157">
        <f t="shared" si="677"/>
        <v>2</v>
      </c>
      <c r="BA149" s="106">
        <f>AJ146</f>
        <v>68.53425</v>
      </c>
      <c r="BB149" s="106">
        <f>AJ148</f>
        <v>66.21525</v>
      </c>
      <c r="BC149" s="106">
        <f t="shared" si="678"/>
        <v>0.1364914623</v>
      </c>
      <c r="BD149" s="156">
        <f t="shared" ref="BD149:BO149" si="697">IF($BC149="","",IF(RAND()&lt;$BC149,1,0))</f>
        <v>0</v>
      </c>
      <c r="BE149" s="156">
        <f t="shared" si="697"/>
        <v>0</v>
      </c>
      <c r="BF149" s="156">
        <f t="shared" si="697"/>
        <v>0</v>
      </c>
      <c r="BG149" s="156">
        <f t="shared" si="697"/>
        <v>0</v>
      </c>
      <c r="BH149" s="156">
        <f t="shared" si="697"/>
        <v>0</v>
      </c>
      <c r="BI149" s="156">
        <f t="shared" si="697"/>
        <v>0</v>
      </c>
      <c r="BJ149" s="156">
        <f t="shared" si="697"/>
        <v>1</v>
      </c>
      <c r="BK149" s="156">
        <f t="shared" si="697"/>
        <v>0</v>
      </c>
      <c r="BL149" s="156">
        <f t="shared" si="697"/>
        <v>0</v>
      </c>
      <c r="BM149" s="156">
        <f t="shared" si="697"/>
        <v>0</v>
      </c>
      <c r="BN149" s="156">
        <f t="shared" si="697"/>
        <v>0</v>
      </c>
      <c r="BO149" s="156">
        <f t="shared" si="697"/>
        <v>0</v>
      </c>
      <c r="BP149" s="157">
        <f t="shared" si="680"/>
        <v>1</v>
      </c>
      <c r="BQ149" s="105" t="str">
        <f t="shared" ref="BQ149:BR149" si="698">BS145</f>
        <v>Sonoma Center Panthers</v>
      </c>
      <c r="BR149" s="156" t="str">
        <f t="shared" si="698"/>
        <v>COM</v>
      </c>
      <c r="BS149" s="105" t="str">
        <f t="shared" ref="BS149:BT149" si="699">BS146</f>
        <v>Fontvielle Impact</v>
      </c>
      <c r="BT149" s="156" t="str">
        <f t="shared" si="699"/>
        <v>VLD</v>
      </c>
      <c r="BU149" s="156">
        <f t="shared" si="681"/>
        <v>1</v>
      </c>
      <c r="BV149" s="156" t="str">
        <f t="shared" si="682"/>
        <v>  2-1  </v>
      </c>
    </row>
    <row r="150" ht="9.0" customHeight="1">
      <c r="A150" s="105"/>
      <c r="B150" s="105"/>
      <c r="C150" s="105"/>
      <c r="D150" s="175" t="str">
        <f t="shared" si="674"/>
        <v>Edmonton United           VLD 1–1 Yuba United               COM</v>
      </c>
      <c r="E150" s="184" t="str">
        <f>IFERROR(__xludf.DUMMYFUNCTION("IFERROR(IF(COUNTUNIQUE(O146:O149)=4,"""",""Tie broken by ""&amp;VLOOKUP(INDEX(P145:Y156,1,MATCH(1,P156:Y156,0)),Index!$E$2:$F$13,2,0)),"""")"),"")</f>
        <v/>
      </c>
      <c r="F150" s="185" t="s">
        <v>1349</v>
      </c>
      <c r="G150" s="185" t="s">
        <v>1350</v>
      </c>
      <c r="H150" s="186"/>
      <c r="I150" s="186"/>
      <c r="J150" s="186"/>
      <c r="K150" s="185" t="s">
        <v>1340</v>
      </c>
      <c r="L150" s="185"/>
      <c r="M150" s="186"/>
      <c r="N150" s="186"/>
      <c r="O150" s="185" t="s">
        <v>81</v>
      </c>
      <c r="P150" s="185"/>
      <c r="Q150" s="186"/>
      <c r="R150" s="186"/>
      <c r="S150" s="185" t="s">
        <v>84</v>
      </c>
      <c r="T150" s="186"/>
      <c r="U150" s="186"/>
      <c r="V150" s="186"/>
      <c r="W150" s="185" t="s">
        <v>87</v>
      </c>
      <c r="X150" s="186"/>
      <c r="Y150" s="186"/>
      <c r="Z150" s="186"/>
      <c r="AA150" s="185" t="s">
        <v>1351</v>
      </c>
      <c r="AB150" s="185"/>
      <c r="AC150" s="185"/>
      <c r="AD150" s="185"/>
      <c r="AE150" s="185" t="s">
        <v>1352</v>
      </c>
      <c r="AF150" s="186"/>
      <c r="AG150" s="186"/>
      <c r="AH150" s="186"/>
      <c r="AI150" s="186"/>
      <c r="AJ150" s="186"/>
      <c r="AK150" s="106">
        <f>AL149</f>
        <v>91.379</v>
      </c>
      <c r="AL150" s="106">
        <f>AK149</f>
        <v>88.287</v>
      </c>
      <c r="AM150" s="106">
        <f t="shared" si="675"/>
        <v>0.1364914623</v>
      </c>
      <c r="AN150" s="156">
        <f t="shared" ref="AN150:AY150" si="700">IF($AM150="","",IF(RAND()&lt;$AM150,1,0))</f>
        <v>0</v>
      </c>
      <c r="AO150" s="156">
        <f t="shared" si="700"/>
        <v>0</v>
      </c>
      <c r="AP150" s="156">
        <f t="shared" si="700"/>
        <v>0</v>
      </c>
      <c r="AQ150" s="156">
        <f t="shared" si="700"/>
        <v>0</v>
      </c>
      <c r="AR150" s="156">
        <f t="shared" si="700"/>
        <v>0</v>
      </c>
      <c r="AS150" s="156">
        <f t="shared" si="700"/>
        <v>0</v>
      </c>
      <c r="AT150" s="156">
        <f t="shared" si="700"/>
        <v>0</v>
      </c>
      <c r="AU150" s="156">
        <f t="shared" si="700"/>
        <v>0</v>
      </c>
      <c r="AV150" s="156">
        <f t="shared" si="700"/>
        <v>0</v>
      </c>
      <c r="AW150" s="156">
        <f t="shared" si="700"/>
        <v>1</v>
      </c>
      <c r="AX150" s="156">
        <f t="shared" si="700"/>
        <v>0</v>
      </c>
      <c r="AY150" s="156">
        <f t="shared" si="700"/>
        <v>0</v>
      </c>
      <c r="AZ150" s="157">
        <f t="shared" si="677"/>
        <v>1</v>
      </c>
      <c r="BA150" s="106">
        <f>BB149</f>
        <v>66.21525</v>
      </c>
      <c r="BB150" s="106">
        <f>BA149</f>
        <v>68.53425</v>
      </c>
      <c r="BC150" s="106">
        <f t="shared" si="678"/>
        <v>0.1301752044</v>
      </c>
      <c r="BD150" s="156">
        <f t="shared" ref="BD150:BO150" si="701">IF($BC150="","",IF(RAND()&lt;$BC150,1,0))</f>
        <v>0</v>
      </c>
      <c r="BE150" s="156">
        <f t="shared" si="701"/>
        <v>0</v>
      </c>
      <c r="BF150" s="156">
        <f t="shared" si="701"/>
        <v>0</v>
      </c>
      <c r="BG150" s="156">
        <f t="shared" si="701"/>
        <v>1</v>
      </c>
      <c r="BH150" s="156">
        <f t="shared" si="701"/>
        <v>0</v>
      </c>
      <c r="BI150" s="156">
        <f t="shared" si="701"/>
        <v>0</v>
      </c>
      <c r="BJ150" s="156">
        <f t="shared" si="701"/>
        <v>0</v>
      </c>
      <c r="BK150" s="156">
        <f t="shared" si="701"/>
        <v>0</v>
      </c>
      <c r="BL150" s="156">
        <f t="shared" si="701"/>
        <v>0</v>
      </c>
      <c r="BM150" s="156">
        <f t="shared" si="701"/>
        <v>0</v>
      </c>
      <c r="BN150" s="156">
        <f t="shared" si="701"/>
        <v>0</v>
      </c>
      <c r="BO150" s="156">
        <f t="shared" si="701"/>
        <v>0</v>
      </c>
      <c r="BP150" s="157">
        <f t="shared" si="680"/>
        <v>1</v>
      </c>
      <c r="BQ150" s="105" t="str">
        <f t="shared" ref="BQ150:BR150" si="702">BQ145</f>
        <v>Edmonton United</v>
      </c>
      <c r="BR150" s="156" t="str">
        <f t="shared" si="702"/>
        <v>VLD</v>
      </c>
      <c r="BS150" s="105" t="str">
        <f t="shared" ref="BS150:BT150" si="703">BQ146</f>
        <v>Yuba United</v>
      </c>
      <c r="BT150" s="156" t="str">
        <f t="shared" si="703"/>
        <v>COM</v>
      </c>
      <c r="BU150" s="156" t="str">
        <f t="shared" si="681"/>
        <v>X</v>
      </c>
      <c r="BV150" s="156" t="str">
        <f t="shared" si="682"/>
        <v>  1-1  </v>
      </c>
    </row>
    <row r="151" ht="9.0" customHeight="1">
      <c r="A151" s="105"/>
      <c r="B151" s="105"/>
      <c r="C151" s="105"/>
      <c r="D151" s="175" t="str">
        <f t="shared" si="674"/>
        <v>Fontvielle Impact         VLD 1–0 Sonoma Center Panthers    COM</v>
      </c>
      <c r="E151" s="187"/>
      <c r="G151" s="188" t="str">
        <f t="array" ref="G151:J151">TRANSPOSE(F152:F155)</f>
        <v>Fontvielle Impact</v>
      </c>
      <c r="H151" s="188" t="s">
        <v>286</v>
      </c>
      <c r="I151" s="188" t="s">
        <v>130</v>
      </c>
      <c r="J151" s="188" t="s">
        <v>137</v>
      </c>
      <c r="K151" s="180" t="str">
        <f t="array" ref="K151:N151">TRANSPOSE(F152:F155)</f>
        <v>Fontvielle Impact</v>
      </c>
      <c r="L151" s="180" t="s">
        <v>286</v>
      </c>
      <c r="M151" s="180" t="s">
        <v>130</v>
      </c>
      <c r="N151" s="180" t="s">
        <v>137</v>
      </c>
      <c r="O151" s="180" t="str">
        <f t="array" ref="O151:R151">TRANSPOSE(F152:F155)</f>
        <v>Fontvielle Impact</v>
      </c>
      <c r="P151" s="180" t="s">
        <v>286</v>
      </c>
      <c r="Q151" s="180" t="s">
        <v>130</v>
      </c>
      <c r="R151" s="180" t="s">
        <v>137</v>
      </c>
      <c r="S151" s="188" t="str">
        <f t="array" ref="S151:V151">TRANSPOSE(F152:F155)</f>
        <v>Fontvielle Impact</v>
      </c>
      <c r="T151" s="188" t="s">
        <v>286</v>
      </c>
      <c r="U151" s="188" t="s">
        <v>130</v>
      </c>
      <c r="V151" s="188" t="s">
        <v>137</v>
      </c>
      <c r="W151" s="188" t="str">
        <f t="array" ref="W151:Z151">TRANSPOSE(F152:F155)</f>
        <v>Fontvielle Impact</v>
      </c>
      <c r="X151" s="188" t="s">
        <v>286</v>
      </c>
      <c r="Y151" s="188" t="s">
        <v>130</v>
      </c>
      <c r="Z151" s="188" t="s">
        <v>137</v>
      </c>
      <c r="AA151" s="83" t="str">
        <f t="array" ref="AA151:AD151">TRANSPOSE(F152:F155)</f>
        <v>Fontvielle Impact</v>
      </c>
      <c r="AB151" s="83" t="s">
        <v>286</v>
      </c>
      <c r="AC151" s="83" t="s">
        <v>130</v>
      </c>
      <c r="AD151" s="83" t="s">
        <v>137</v>
      </c>
      <c r="AE151" s="83" t="s">
        <v>69</v>
      </c>
      <c r="AF151" s="83" t="s">
        <v>72</v>
      </c>
      <c r="AG151" s="83" t="s">
        <v>75</v>
      </c>
      <c r="AH151" s="83" t="s">
        <v>78</v>
      </c>
      <c r="AI151" s="83" t="s">
        <v>87</v>
      </c>
      <c r="AJ151" s="83" t="s">
        <v>1353</v>
      </c>
      <c r="AK151" s="106">
        <f>AJ145</f>
        <v>91.379</v>
      </c>
      <c r="AL151" s="106">
        <f>AJ147</f>
        <v>88.287</v>
      </c>
      <c r="AM151" s="106">
        <f t="shared" si="675"/>
        <v>0.1364914623</v>
      </c>
      <c r="AN151" s="156">
        <f t="shared" ref="AN151:AY151" si="704">IF($AM151="","",IF(RAND()&lt;$AM151,1,0))</f>
        <v>0</v>
      </c>
      <c r="AO151" s="156">
        <f t="shared" si="704"/>
        <v>0</v>
      </c>
      <c r="AP151" s="156">
        <f t="shared" si="704"/>
        <v>0</v>
      </c>
      <c r="AQ151" s="156">
        <f t="shared" si="704"/>
        <v>1</v>
      </c>
      <c r="AR151" s="156">
        <f t="shared" si="704"/>
        <v>0</v>
      </c>
      <c r="AS151" s="156">
        <f t="shared" si="704"/>
        <v>0</v>
      </c>
      <c r="AT151" s="156">
        <f t="shared" si="704"/>
        <v>0</v>
      </c>
      <c r="AU151" s="156">
        <f t="shared" si="704"/>
        <v>0</v>
      </c>
      <c r="AV151" s="156">
        <f t="shared" si="704"/>
        <v>0</v>
      </c>
      <c r="AW151" s="156">
        <f t="shared" si="704"/>
        <v>0</v>
      </c>
      <c r="AX151" s="156">
        <f t="shared" si="704"/>
        <v>0</v>
      </c>
      <c r="AY151" s="156">
        <f t="shared" si="704"/>
        <v>0</v>
      </c>
      <c r="AZ151" s="157">
        <f t="shared" si="677"/>
        <v>1</v>
      </c>
      <c r="BA151" s="106">
        <f>AJ148</f>
        <v>66.21525</v>
      </c>
      <c r="BB151" s="106">
        <f>AJ146</f>
        <v>68.53425</v>
      </c>
      <c r="BC151" s="106">
        <f t="shared" si="678"/>
        <v>0.1301752044</v>
      </c>
      <c r="BD151" s="156">
        <f t="shared" ref="BD151:BO151" si="705">IF($BC151="","",IF(RAND()&lt;$BC151,1,0))</f>
        <v>0</v>
      </c>
      <c r="BE151" s="156">
        <f t="shared" si="705"/>
        <v>0</v>
      </c>
      <c r="BF151" s="156">
        <f t="shared" si="705"/>
        <v>0</v>
      </c>
      <c r="BG151" s="156">
        <f t="shared" si="705"/>
        <v>0</v>
      </c>
      <c r="BH151" s="156">
        <f t="shared" si="705"/>
        <v>1</v>
      </c>
      <c r="BI151" s="156">
        <f t="shared" si="705"/>
        <v>1</v>
      </c>
      <c r="BJ151" s="156">
        <f t="shared" si="705"/>
        <v>0</v>
      </c>
      <c r="BK151" s="156">
        <f t="shared" si="705"/>
        <v>0</v>
      </c>
      <c r="BL151" s="156">
        <f t="shared" si="705"/>
        <v>0</v>
      </c>
      <c r="BM151" s="156">
        <f t="shared" si="705"/>
        <v>0</v>
      </c>
      <c r="BN151" s="156">
        <f t="shared" si="705"/>
        <v>0</v>
      </c>
      <c r="BO151" s="156">
        <f t="shared" si="705"/>
        <v>0</v>
      </c>
      <c r="BP151" s="157">
        <f t="shared" si="680"/>
        <v>2</v>
      </c>
      <c r="BQ151" s="105" t="str">
        <f t="shared" ref="BQ151:BR151" si="706">BS146</f>
        <v>Fontvielle Impact</v>
      </c>
      <c r="BR151" s="156" t="str">
        <f t="shared" si="706"/>
        <v>VLD</v>
      </c>
      <c r="BS151" s="105" t="str">
        <f t="shared" ref="BS151:BT151" si="707">BS145</f>
        <v>Sonoma Center Panthers</v>
      </c>
      <c r="BT151" s="156" t="str">
        <f t="shared" si="707"/>
        <v>COM</v>
      </c>
      <c r="BU151" s="156">
        <f t="shared" si="681"/>
        <v>2</v>
      </c>
      <c r="BV151" s="156" t="str">
        <f t="shared" si="682"/>
        <v>  1-2  </v>
      </c>
    </row>
    <row r="152" ht="9.0" customHeight="1">
      <c r="A152" s="105"/>
      <c r="B152" s="105"/>
      <c r="C152" s="105"/>
      <c r="D152" s="175" t="str">
        <f t="shared" si="674"/>
        <v>Yuba United               COM 0–2 Edmonton United           VLD</v>
      </c>
      <c r="E152" s="176"/>
      <c r="F152" s="155" t="str">
        <f t="shared" ref="F152:F155" si="712">F146</f>
        <v>Fontvielle Impact</v>
      </c>
      <c r="G152" s="181">
        <f>IF(F152=G151,0,IF(VLOOKUP(F152,F146:N149,9,0)=VLOOKUP(G151,F146:N149,9,0),1,0))</f>
        <v>0</v>
      </c>
      <c r="H152" s="181">
        <f>IF(F152=H151,0,IF(VLOOKUP(F152,F146:N149,9,0)=VLOOKUP(H151,F146:N149,9,0),1,0))</f>
        <v>0</v>
      </c>
      <c r="I152" s="181">
        <f>IF(F152=I151,0,IF(VLOOKUP(F152,F146:N149,9,0)=VLOOKUP(I151,F146:N149,9,0),1,0))</f>
        <v>0</v>
      </c>
      <c r="J152" s="181">
        <f>IF(F152=J151,0,IF(VLOOKUP(F152,F146:N149,9,0)=VLOOKUP(J151,F146:N149,9,0),1,0))</f>
        <v>0</v>
      </c>
      <c r="K152" s="177">
        <f t="array" ref="K152">IF(F152=K151,"",IF(INDEX(BQ145:BU156,MATCH(1,(F152=BQ145:BQ156)*(BS145:BS156=K151),0),5)=1,3,IF(INDEX(BQ145:BU156,MATCH(1,(F152=BQ145:BQ156)*(BS145:BS156=K151),0),5)="X",1,0)))*G152</f>
        <v>0</v>
      </c>
      <c r="L152" s="177">
        <f t="array" ref="L152">IF(F152=L151,"",IF(INDEX(BQ145:BU156,MATCH(1,(F152=BQ145:BQ156)*(BS145:BS156=L151),0),5)=1,3,IF(INDEX(BQ145:BU156,MATCH(1,(F152=BQ145:BQ156)*(BS145:BS156=L151),0),5)="X",1,0)))*H152</f>
        <v>0</v>
      </c>
      <c r="M152" s="177">
        <f t="array" ref="M152">IF(F152=M151,"",IF(INDEX(BQ145:BU156,MATCH(1,(F152=BQ145:BQ156)*(BS145:BS156=M151),0),5)=1,3,IF(INDEX(BQ145:BU156,MATCH(1,(F152=BQ145:BQ156)*(BS145:BS156=M151),0),5)="X",1,0)))*I152</f>
        <v>0</v>
      </c>
      <c r="N152" s="177">
        <f t="array" ref="N152">IF(F152=N151,"",IF(INDEX(BQ145:BU156,MATCH(1,(F152=BQ145:BQ156)*(BS145:BS156=N151),0),5)=1,3,IF(INDEX(BQ145:BU156,MATCH(1,(F152=BQ145:BQ156)*(BS145:BS156=N151),0),5)="X",1,0)))*J152</f>
        <v>0</v>
      </c>
      <c r="O152" s="181">
        <f t="array" ref="O152">IF(F152=O151,"",INDEX(AZ145:BS156,MATCH(1,(BQ145:BQ156=F152)*(O151=BS145:BS156),0),1)-INDEX(AZ145:BS156,MATCH(1,(BQ145:BQ156=F152)*(O151=BS145:BS156),0),17))*G152</f>
        <v>0</v>
      </c>
      <c r="P152" s="181">
        <f t="array" ref="P152">IF(F152=P151,"",INDEX(AZ145:BS156,MATCH(1,(BQ145:BQ156=F152)*(P151=BS145:BS156),0),1)-INDEX(AZ145:BS156,MATCH(1,(BQ145:BQ156=F152)*(P151=BS145:BS156),0),17))*H152</f>
        <v>0</v>
      </c>
      <c r="Q152" s="181">
        <f t="array" ref="Q152">IF(F152=Q151,"",INDEX(AZ145:BS156,MATCH(1,(BQ145:BQ156=F152)*(Q151=BS145:BS156),0),1)-INDEX(AZ145:BS156,MATCH(1,(BQ145:BQ156=F152)*(Q151=BS145:BS156),0),17))*I152</f>
        <v>0</v>
      </c>
      <c r="R152" s="181">
        <f t="array" ref="R152">IF(F152=R151,"",INDEX(AZ145:BS156,MATCH(1,(BQ145:BQ156=F152)*(R151=BS145:BS156),0),1)-INDEX(AZ145:BS156,MATCH(1,(BQ145:BQ156=F152)*(R151=BS145:BS156),0),17))*J152</f>
        <v>0</v>
      </c>
      <c r="S152" s="181">
        <f t="array" ref="S152">IF(F152=S151,0,INDEX(AZ145:BU156,MATCH(1,(BQ145:BQ156=F152)*(BS145:BS156=S151),0),1)+INDEX(AZ145:BU156,MATCH(1,(BS145:BS156=F152)*(BQ145:BQ156=S151),0),17))*G152</f>
        <v>0</v>
      </c>
      <c r="T152" s="181">
        <f t="array" ref="T152">IF(F152=T151,0,INDEX(AZ145:BU156,MATCH(1,(BQ145:BQ156=F152)*(BS145:BS156=T151),0),1)+INDEX(AZ145:BU156,MATCH(1,(BS145:BS156=F152)*(BQ145:BQ156=T151),0),17))*H152</f>
        <v>0</v>
      </c>
      <c r="U152" s="181">
        <f t="array" ref="U152">IF(F152=U151,0,INDEX(AZ145:BU156,MATCH(1,(BQ145:BQ156=F152)*(BS145:BS156=U151),0),1)+INDEX(AZ145:BU156,MATCH(1,(BS145:BS156=F152)*(BQ145:BQ156=U151),0),17))*I152</f>
        <v>0</v>
      </c>
      <c r="V152" s="181">
        <f t="array" ref="V152">IF(F152=V151,0,INDEX(AZ145:BU156,MATCH(1,(BQ145:BQ156=F152)*(BS145:BS156=V151),0),1)+INDEX(AZ145:BU156,MATCH(1,(BS145:BS156=F152)*(BQ145:BQ156=V151),0),17))*J152</f>
        <v>0</v>
      </c>
      <c r="W152" s="181">
        <f t="array" ref="W152">IF(F152=W151,0,INDEX(AZ145:BU156,MATCH(1,(BS145:BS156=F152)*(BQ145:BQ156=S151),0),17))*G152</f>
        <v>0</v>
      </c>
      <c r="X152" s="181">
        <f t="array" ref="X152">IF(F152=X151,0,INDEX(AZ145:BU156,MATCH(1,(BS145:BS156=F152)*(BQ145:BQ156=T151),0),17))*H152</f>
        <v>0</v>
      </c>
      <c r="Y152" s="181">
        <f t="array" ref="Y152">IF(F152=Y151,0,INDEX(AZ145:BU156,MATCH(1,(BS145:BS156=F152)*(BQ145:BQ156=U151),0),17))*I152</f>
        <v>0</v>
      </c>
      <c r="Z152" s="181">
        <f t="array" ref="Z152">IF(F152=Z151,0,INDEX(AZ145:BU156,MATCH(1,(BS145:BS156=F152)*(BQ145:BQ156=V151),0),17))*J152</f>
        <v>0</v>
      </c>
      <c r="AA152" s="155">
        <f>IF(F152=AA151,"",COUNTIFS(BS145:BS156,F152,BU145:BU156,2))*G152</f>
        <v>0</v>
      </c>
      <c r="AB152" s="155">
        <f>IF(F152=AB151,"",COUNTIFS(BS145:BS156,G152,BU145:BU156,2))*H152</f>
        <v>0</v>
      </c>
      <c r="AC152" s="155">
        <f>IF(F152=AC151,"",COUNTIFS(BS145:BS156,H152,BU145:BU156,2))*I152</f>
        <v>0</v>
      </c>
      <c r="AD152" s="155">
        <f>IF(F152=AD151,"",COUNTIFS(BS145:BS156,I152,BU145:BU156,2))*J152</f>
        <v>0</v>
      </c>
      <c r="AE152" s="155">
        <f t="shared" ref="AE152:AE155" si="713">SUM(K152:N152)</f>
        <v>0</v>
      </c>
      <c r="AF152" s="155">
        <f>sum(O152:R152)-sum(O152:O155)</f>
        <v>0</v>
      </c>
      <c r="AG152" s="155">
        <f t="shared" ref="AG152:AG155" si="714">sum(S152:V152)</f>
        <v>0</v>
      </c>
      <c r="AH152" s="155">
        <f t="shared" ref="AH152:AH155" si="715">SUM(W152:Z152)</f>
        <v>0</v>
      </c>
      <c r="AI152" s="189">
        <f>SUMIFS(BP145:BP156,BS145:BS156,F152)</f>
        <v>4</v>
      </c>
      <c r="AJ152" s="189">
        <f t="shared" ref="AJ152:AJ155" si="716">sum(AA152:AD152)</f>
        <v>0</v>
      </c>
      <c r="AK152" s="106">
        <f>AL151</f>
        <v>88.287</v>
      </c>
      <c r="AL152" s="106">
        <f>AK151</f>
        <v>91.379</v>
      </c>
      <c r="AM152" s="106">
        <f t="shared" si="675"/>
        <v>0.1301752044</v>
      </c>
      <c r="AN152" s="156">
        <f t="shared" ref="AN152:AY152" si="708">IF($AM152="","",IF(RAND()&lt;$AM152,1,0))</f>
        <v>0</v>
      </c>
      <c r="AO152" s="156">
        <f t="shared" si="708"/>
        <v>0</v>
      </c>
      <c r="AP152" s="156">
        <f t="shared" si="708"/>
        <v>0</v>
      </c>
      <c r="AQ152" s="156">
        <f t="shared" si="708"/>
        <v>0</v>
      </c>
      <c r="AR152" s="156">
        <f t="shared" si="708"/>
        <v>0</v>
      </c>
      <c r="AS152" s="156">
        <f t="shared" si="708"/>
        <v>0</v>
      </c>
      <c r="AT152" s="156">
        <f t="shared" si="708"/>
        <v>0</v>
      </c>
      <c r="AU152" s="156">
        <f t="shared" si="708"/>
        <v>0</v>
      </c>
      <c r="AV152" s="156">
        <f t="shared" si="708"/>
        <v>0</v>
      </c>
      <c r="AW152" s="156">
        <f t="shared" si="708"/>
        <v>0</v>
      </c>
      <c r="AX152" s="156">
        <f t="shared" si="708"/>
        <v>0</v>
      </c>
      <c r="AY152" s="156">
        <f t="shared" si="708"/>
        <v>0</v>
      </c>
      <c r="AZ152" s="157">
        <f t="shared" si="677"/>
        <v>0</v>
      </c>
      <c r="BA152" s="106">
        <f>BB151</f>
        <v>68.53425</v>
      </c>
      <c r="BB152" s="106">
        <f>BA151</f>
        <v>66.21525</v>
      </c>
      <c r="BC152" s="106">
        <f t="shared" si="678"/>
        <v>0.1364914623</v>
      </c>
      <c r="BD152" s="156">
        <f t="shared" ref="BD152:BO152" si="709">IF($BC152="","",IF(RAND()&lt;$BC152,1,0))</f>
        <v>0</v>
      </c>
      <c r="BE152" s="156">
        <f t="shared" si="709"/>
        <v>0</v>
      </c>
      <c r="BF152" s="156">
        <f t="shared" si="709"/>
        <v>0</v>
      </c>
      <c r="BG152" s="156">
        <f t="shared" si="709"/>
        <v>0</v>
      </c>
      <c r="BH152" s="156">
        <f t="shared" si="709"/>
        <v>1</v>
      </c>
      <c r="BI152" s="156">
        <f t="shared" si="709"/>
        <v>0</v>
      </c>
      <c r="BJ152" s="156">
        <f t="shared" si="709"/>
        <v>0</v>
      </c>
      <c r="BK152" s="156">
        <f t="shared" si="709"/>
        <v>0</v>
      </c>
      <c r="BL152" s="156">
        <f t="shared" si="709"/>
        <v>0</v>
      </c>
      <c r="BM152" s="156">
        <f t="shared" si="709"/>
        <v>0</v>
      </c>
      <c r="BN152" s="156">
        <f t="shared" si="709"/>
        <v>0</v>
      </c>
      <c r="BO152" s="156">
        <f t="shared" si="709"/>
        <v>0</v>
      </c>
      <c r="BP152" s="157">
        <f t="shared" si="680"/>
        <v>1</v>
      </c>
      <c r="BQ152" s="105" t="str">
        <f t="shared" ref="BQ152:BR152" si="710">BQ146</f>
        <v>Yuba United</v>
      </c>
      <c r="BR152" s="156" t="str">
        <f t="shared" si="710"/>
        <v>COM</v>
      </c>
      <c r="BS152" s="105" t="str">
        <f t="shared" ref="BS152:BT152" si="711">BQ145</f>
        <v>Edmonton United</v>
      </c>
      <c r="BT152" s="156" t="str">
        <f t="shared" si="711"/>
        <v>VLD</v>
      </c>
      <c r="BU152" s="156">
        <f t="shared" si="681"/>
        <v>2</v>
      </c>
      <c r="BV152" s="156" t="str">
        <f t="shared" si="682"/>
        <v>  0-1  </v>
      </c>
    </row>
    <row r="153" ht="9.0" customHeight="1">
      <c r="A153" s="105"/>
      <c r="B153" s="105"/>
      <c r="C153" s="105"/>
      <c r="D153" s="175" t="str">
        <f t="shared" si="674"/>
        <v>Sonoma Center Panthers    COM 2–0 Edmonton United           VLD</v>
      </c>
      <c r="E153" s="176"/>
      <c r="F153" s="155" t="str">
        <f t="shared" si="712"/>
        <v>Edmonton United</v>
      </c>
      <c r="G153" s="181">
        <f>IF(F153=G151,0,IF(VLOOKUP(F153,F146:N149,9,0)=VLOOKUP(G151,F146:N149,9,0),1,0))</f>
        <v>0</v>
      </c>
      <c r="H153" s="181">
        <f>IF(F153=H151,0,IF(VLOOKUP(F153,F146:N149,9,0)=VLOOKUP(H151,F146:N149,9,0),1,0))</f>
        <v>0</v>
      </c>
      <c r="I153" s="181">
        <f>IF(F153=I151,0,IF(VLOOKUP(F153,F146:N149,9,0)=VLOOKUP(I151,F146:N149,9,0),1,0))</f>
        <v>0</v>
      </c>
      <c r="J153" s="181">
        <f>IF(F153=J151,0,IF(VLOOKUP(F153,F146:N149,9,0)=VLOOKUP(J151,F146:N149,9,0),1,0))</f>
        <v>0</v>
      </c>
      <c r="K153" s="177">
        <f t="array" ref="K153">IF(F153=K151,"",IF(INDEX(BQ145:BU156,MATCH(1,(F153=BQ145:BQ156)*(BS145:BS156=K151),0),5)=1,3,IF(INDEX(BQ145:BU156,MATCH(1,(F153=BQ145:BQ156)*(BS145:BS156=K151),0),5)="X",1,0)))*G153</f>
        <v>0</v>
      </c>
      <c r="L153" s="177">
        <f t="array" ref="L153">IF(F153=L151,"",IF(INDEX(BQ145:BU156,MATCH(1,(F153=BQ145:BQ156)*(BS145:BS156=L151),0),5)=1,3,IF(INDEX(BQ145:BU156,MATCH(1,(F153=BQ145:BQ156)*(BS145:BS156=L151),0),5)="X",1,0)))*H153</f>
        <v>0</v>
      </c>
      <c r="M153" s="177">
        <f t="array" ref="M153">IF(F153=M151,"",IF(INDEX(BQ145:BU156,MATCH(1,(F153=BQ145:BQ156)*(BS145:BS156=M151),0),5)=1,3,IF(INDEX(BQ145:BU156,MATCH(1,(F153=BQ145:BQ156)*(BS145:BS156=M151),0),5)="X",1,0)))*I153</f>
        <v>0</v>
      </c>
      <c r="N153" s="177">
        <f t="array" ref="N153">IF(F153=N151,"",IF(INDEX(BQ145:BU156,MATCH(1,(F153=BQ145:BQ156)*(BS145:BS156=N151),0),5)=1,3,IF(INDEX(BQ145:BU156,MATCH(1,(F153=BQ145:BQ156)*(BS145:BS156=N151),0),5)="X",1,0)))*J153</f>
        <v>0</v>
      </c>
      <c r="O153" s="181">
        <f t="array" ref="O153">IF(F153=O151,"",INDEX(AZ145:BS156,MATCH(1,(BQ145:BQ156=F153)*(O151=BS145:BS156),0),1)-INDEX(AZ145:BS156,MATCH(1,(BQ145:BQ156=F153)*(O151=BS145:BS156),0),17))*G153</f>
        <v>0</v>
      </c>
      <c r="P153" s="181">
        <f t="array" ref="P153">IF(F153=P151,"",INDEX(AZ145:BS156,MATCH(1,(BQ145:BQ156=F153)*(P151=BS145:BS156),0),1)-INDEX(AZ145:BS156,MATCH(1,(BQ145:BQ156=F153)*(P151=BS145:BS156),0),17))*H153</f>
        <v>0</v>
      </c>
      <c r="Q153" s="181">
        <f t="array" ref="Q153">IF(F153=Q151,"",INDEX(AZ145:BS156,MATCH(1,(BQ145:BQ156=F153)*(Q151=BS145:BS156),0),1)-INDEX(AZ145:BS156,MATCH(1,(BQ145:BQ156=F153)*(Q151=BS145:BS156),0),17))*I153</f>
        <v>0</v>
      </c>
      <c r="R153" s="181">
        <f t="array" ref="R153">IF(F153=R151,"",INDEX(AZ145:BS156,MATCH(1,(BQ145:BQ156=F153)*(R151=BS145:BS156),0),1)-INDEX(AZ145:BS156,MATCH(1,(BQ145:BQ156=F153)*(R151=BS145:BS156),0),17))*J153</f>
        <v>0</v>
      </c>
      <c r="S153" s="181">
        <f t="array" ref="S153">IF(F153=S151,0,INDEX(AZ145:BU156,MATCH(1,(BQ145:BQ156=F153)*(BS145:BS156=S151),0),1)+INDEX(AZ145:BU156,MATCH(1,(BS145:BS156=F153)*(BQ145:BQ156=S151),0),17))*G153</f>
        <v>0</v>
      </c>
      <c r="T153" s="181">
        <f t="array" ref="T153">IF(F153=T151,0,INDEX(AZ145:BU156,MATCH(1,(BQ145:BQ156=F153)*(BS145:BS156=T151),0),1)+INDEX(AZ145:BU156,MATCH(1,(BS145:BS156=F153)*(BQ145:BQ156=T151),0),17))*H153</f>
        <v>0</v>
      </c>
      <c r="U153" s="181">
        <f t="array" ref="U153">IF(F153=U151,0,INDEX(AZ145:BU156,MATCH(1,(BQ145:BQ156=F153)*(BS145:BS156=U151),0),1)+INDEX(AZ145:BU156,MATCH(1,(BS145:BS156=F153)*(BQ145:BQ156=U151),0),17))*I153</f>
        <v>0</v>
      </c>
      <c r="V153" s="181">
        <f t="array" ref="V153">IF(F153=V151,0,INDEX(AZ145:BU156,MATCH(1,(BQ145:BQ156=F153)*(BS145:BS156=V151),0),1)+INDEX(AZ145:BU156,MATCH(1,(BS145:BS156=F153)*(BQ145:BQ156=V151),0),17))*J153</f>
        <v>0</v>
      </c>
      <c r="W153" s="181">
        <f t="array" ref="W153">IF(F153=W151,0,INDEX(AZ145:BU156,MATCH(1,(BS145:BS156=F153)*(BQ145:BQ156=S151),0),17))*G153</f>
        <v>0</v>
      </c>
      <c r="X153" s="181">
        <f t="array" ref="X153">IF(F153=X151,0,INDEX(AZ145:BU156,MATCH(1,(BS145:BS156=F153)*(BQ145:BQ156=T151),0),17))*H153</f>
        <v>0</v>
      </c>
      <c r="Y153" s="181">
        <f t="array" ref="Y153">IF(F153=Y151,0,INDEX(AZ145:BU156,MATCH(1,(BS145:BS156=F153)*(BQ145:BQ156=U151),0),17))*I153</f>
        <v>0</v>
      </c>
      <c r="Z153" s="181">
        <f t="array" ref="Z153">IF(F153=Z151,0,INDEX(AZ145:BU156,MATCH(1,(BS145:BS156=F153)*(BQ145:BQ156=V151),0),17))*J153</f>
        <v>0</v>
      </c>
      <c r="AA153" s="155">
        <f>IF(F153=AA151,"",COUNTIFS(BS145:BS156,F153,BU145:BU156,2))*G153</f>
        <v>0</v>
      </c>
      <c r="AB153" s="155">
        <f>IF(F153=AB151,"",COUNTIFS(BS145:BS156,G153,BU145:BU156,2))*H153</f>
        <v>0</v>
      </c>
      <c r="AC153" s="155">
        <f>IF(F153=AC151,"",COUNTIFS(BS145:BS156,H153,BU145:BU156,2))*I153</f>
        <v>0</v>
      </c>
      <c r="AD153" s="155">
        <f>IF(F153=AD151,"",COUNTIFS(BS145:BS156,I153,BU145:BU156,2))*J153</f>
        <v>0</v>
      </c>
      <c r="AE153" s="155">
        <f t="shared" si="713"/>
        <v>0</v>
      </c>
      <c r="AF153" s="155">
        <f>sum(O153:R153)-sum(P152:P155)</f>
        <v>0</v>
      </c>
      <c r="AG153" s="155">
        <f t="shared" si="714"/>
        <v>0</v>
      </c>
      <c r="AH153" s="155">
        <f t="shared" si="715"/>
        <v>0</v>
      </c>
      <c r="AI153" s="189">
        <f>SUMIFS(BP145:BP156,BS145:BS156,F153)</f>
        <v>5</v>
      </c>
      <c r="AJ153" s="189">
        <f t="shared" si="716"/>
        <v>0</v>
      </c>
      <c r="AK153" s="106">
        <f>AJ147</f>
        <v>88.287</v>
      </c>
      <c r="AL153" s="106">
        <f>AJ146</f>
        <v>68.53425</v>
      </c>
      <c r="AM153" s="106">
        <f t="shared" si="675"/>
        <v>0.1542151166</v>
      </c>
      <c r="AN153" s="156">
        <f t="shared" ref="AN153:AY153" si="717">IF($AM153="","",IF(RAND()&lt;$AM153,1,0))</f>
        <v>0</v>
      </c>
      <c r="AO153" s="156">
        <f t="shared" si="717"/>
        <v>0</v>
      </c>
      <c r="AP153" s="156">
        <f t="shared" si="717"/>
        <v>0</v>
      </c>
      <c r="AQ153" s="156">
        <f t="shared" si="717"/>
        <v>0</v>
      </c>
      <c r="AR153" s="156">
        <f t="shared" si="717"/>
        <v>1</v>
      </c>
      <c r="AS153" s="156">
        <f t="shared" si="717"/>
        <v>0</v>
      </c>
      <c r="AT153" s="156">
        <f t="shared" si="717"/>
        <v>0</v>
      </c>
      <c r="AU153" s="156">
        <f t="shared" si="717"/>
        <v>0</v>
      </c>
      <c r="AV153" s="156">
        <f t="shared" si="717"/>
        <v>0</v>
      </c>
      <c r="AW153" s="156">
        <f t="shared" si="717"/>
        <v>0</v>
      </c>
      <c r="AX153" s="156">
        <f t="shared" si="717"/>
        <v>0</v>
      </c>
      <c r="AY153" s="156">
        <f t="shared" si="717"/>
        <v>1</v>
      </c>
      <c r="AZ153" s="157">
        <f t="shared" si="677"/>
        <v>2</v>
      </c>
      <c r="BA153" s="106">
        <f>AJ145</f>
        <v>91.379</v>
      </c>
      <c r="BB153" s="106">
        <f>AJ148</f>
        <v>66.21525</v>
      </c>
      <c r="BC153" s="106">
        <f t="shared" si="678"/>
        <v>0.1590352634</v>
      </c>
      <c r="BD153" s="156">
        <f t="shared" ref="BD153:BO153" si="718">IF($BC153="","",IF(RAND()&lt;$BC153,1,0))</f>
        <v>0</v>
      </c>
      <c r="BE153" s="156">
        <f t="shared" si="718"/>
        <v>1</v>
      </c>
      <c r="BF153" s="156">
        <f t="shared" si="718"/>
        <v>0</v>
      </c>
      <c r="BG153" s="156">
        <f t="shared" si="718"/>
        <v>0</v>
      </c>
      <c r="BH153" s="156">
        <f t="shared" si="718"/>
        <v>0</v>
      </c>
      <c r="BI153" s="156">
        <f t="shared" si="718"/>
        <v>0</v>
      </c>
      <c r="BJ153" s="156">
        <f t="shared" si="718"/>
        <v>0</v>
      </c>
      <c r="BK153" s="156">
        <f t="shared" si="718"/>
        <v>0</v>
      </c>
      <c r="BL153" s="156">
        <f t="shared" si="718"/>
        <v>0</v>
      </c>
      <c r="BM153" s="156">
        <f t="shared" si="718"/>
        <v>0</v>
      </c>
      <c r="BN153" s="156">
        <f t="shared" si="718"/>
        <v>0</v>
      </c>
      <c r="BO153" s="156">
        <f t="shared" si="718"/>
        <v>0</v>
      </c>
      <c r="BP153" s="157">
        <f t="shared" si="680"/>
        <v>1</v>
      </c>
      <c r="BQ153" s="105" t="str">
        <f t="shared" ref="BQ153:BR153" si="719">BS145</f>
        <v>Sonoma Center Panthers</v>
      </c>
      <c r="BR153" s="156" t="str">
        <f t="shared" si="719"/>
        <v>COM</v>
      </c>
      <c r="BS153" s="105" t="str">
        <f t="shared" ref="BS153:BT153" si="720">BQ145</f>
        <v>Edmonton United</v>
      </c>
      <c r="BT153" s="156" t="str">
        <f t="shared" si="720"/>
        <v>VLD</v>
      </c>
      <c r="BU153" s="156">
        <f t="shared" si="681"/>
        <v>1</v>
      </c>
      <c r="BV153" s="156" t="str">
        <f t="shared" si="682"/>
        <v>  2-1  </v>
      </c>
    </row>
    <row r="154" ht="9.0" customHeight="1">
      <c r="A154" s="105"/>
      <c r="B154" s="105"/>
      <c r="C154" s="105"/>
      <c r="D154" s="175" t="str">
        <f t="shared" si="674"/>
        <v>Fontvielle Impact         VLD 0–0 Yuba United               COM</v>
      </c>
      <c r="E154" s="176"/>
      <c r="F154" s="155" t="str">
        <f t="shared" si="712"/>
        <v>Sonoma Center Panthers</v>
      </c>
      <c r="G154" s="181">
        <f>IF(F154=G151,0,IF(VLOOKUP(F154,F146:N149,9,0)=VLOOKUP(G151,F146:N149,9,0),1,0))</f>
        <v>0</v>
      </c>
      <c r="H154" s="181">
        <f>IF(F154=H151,0,IF(VLOOKUP(F154,F146:N149,9,0)=VLOOKUP(H151,F146:N149,9,0),1,0))</f>
        <v>0</v>
      </c>
      <c r="I154" s="181">
        <f>IF(F154=I151,0,IF(VLOOKUP(F154,F146:N149,9,0)=VLOOKUP(I151,F146:N149,9,0),1,0))</f>
        <v>0</v>
      </c>
      <c r="J154" s="181">
        <f>IF(F154=J151,0,IF(VLOOKUP(F154,F146:N149,9,0)=VLOOKUP(J151,F146:N149,9,0),1,0))</f>
        <v>0</v>
      </c>
      <c r="K154" s="177">
        <f t="array" ref="K154">IF(F154=K151,"",IF(INDEX(BQ145:BU156,MATCH(1,(F154=BQ145:BQ156)*(BS145:BS156=K151),0),5)=1,3,IF(INDEX(BQ145:BU156,MATCH(1,(F154=BQ145:BQ156)*(BS145:BS156=K151),0),5)="X",1,0)))*G154</f>
        <v>0</v>
      </c>
      <c r="L154" s="177">
        <f t="array" ref="L154">IF(F154=L151,"",IF(INDEX(BQ145:BU156,MATCH(1,(F154=BQ145:BQ156)*(BS145:BS156=L151),0),5)=1,3,IF(INDEX(BQ145:BU156,MATCH(1,(F154=BQ145:BQ156)*(BS145:BS156=L151),0),5)="X",1,0)))*H154</f>
        <v>0</v>
      </c>
      <c r="M154" s="177">
        <f t="array" ref="M154">IF(F154=M151,"",IF(INDEX(BQ145:BU156,MATCH(1,(F154=BQ145:BQ156)*(BS145:BS156=M151),0),5)=1,3,IF(INDEX(BQ145:BU156,MATCH(1,(F154=BQ145:BQ156)*(BS145:BS156=M151),0),5)="X",1,0)))*I154</f>
        <v>0</v>
      </c>
      <c r="N154" s="177">
        <f t="array" ref="N154">IF(F154=N151,"",IF(INDEX(BQ145:BU156,MATCH(1,(F154=BQ145:BQ156)*(BS145:BS156=N151),0),5)=1,3,IF(INDEX(BQ145:BU156,MATCH(1,(F154=BQ145:BQ156)*(BS145:BS156=N151),0),5)="X",1,0)))*J154</f>
        <v>0</v>
      </c>
      <c r="O154" s="181">
        <f t="array" ref="O154">IF(F154=O151,"",INDEX(AZ145:BS156,MATCH(1,(BQ145:BQ156=F154)*(O151=BS145:BS156),0),1)-INDEX(AZ145:BS156,MATCH(1,(BQ145:BQ156=F154)*(O151=BS145:BS156),0),17))*G154</f>
        <v>0</v>
      </c>
      <c r="P154" s="181">
        <f t="array" ref="P154">IF(F154=P151,"",INDEX(AZ145:BS156,MATCH(1,(BQ145:BQ156=F154)*(P151=BS145:BS156),0),1)-INDEX(AZ145:BS156,MATCH(1,(BQ145:BQ156=F154)*(P151=BS145:BS156),0),17))*H154</f>
        <v>0</v>
      </c>
      <c r="Q154" s="181">
        <f t="array" ref="Q154">IF(F154=Q151,"",INDEX(AZ145:BS156,MATCH(1,(BQ145:BQ156=F154)*(Q151=BS145:BS156),0),1)-INDEX(AZ145:BS156,MATCH(1,(BQ145:BQ156=F154)*(Q151=BS145:BS156),0),17))*I154</f>
        <v>0</v>
      </c>
      <c r="R154" s="181">
        <f t="array" ref="R154">IF(F154=R151,"",INDEX(AZ145:BS156,MATCH(1,(BQ145:BQ156=F154)*(R151=BS145:BS156),0),1)-INDEX(AZ145:BS156,MATCH(1,(BQ145:BQ156=F154)*(R151=BS145:BS156),0),17))*J154</f>
        <v>0</v>
      </c>
      <c r="S154" s="181">
        <f t="array" ref="S154">IF(F154=S151,0,INDEX(AZ145:BU156,MATCH(1,(BQ145:BQ156=F154)*(BS145:BS156=S151),0),1)+INDEX(AZ145:BU156,MATCH(1,(BS145:BS156=F154)*(BQ145:BQ156=S151),0),17))*G154</f>
        <v>0</v>
      </c>
      <c r="T154" s="181">
        <f t="array" ref="T154">IF(F154=T151,0,INDEX(AZ145:BU156,MATCH(1,(BQ145:BQ156=F154)*(BS145:BS156=T151),0),1)+INDEX(AZ145:BU156,MATCH(1,(BS145:BS156=F154)*(BQ145:BQ156=T151),0),17))*H154</f>
        <v>0</v>
      </c>
      <c r="U154" s="181">
        <f t="array" ref="U154">IF(F154=U151,0,INDEX(AZ145:BU156,MATCH(1,(BQ145:BQ156=F154)*(BS145:BS156=U151),0),1)+INDEX(AZ145:BU156,MATCH(1,(BS145:BS156=F154)*(BQ145:BQ156=U151),0),17))*I154</f>
        <v>0</v>
      </c>
      <c r="V154" s="181">
        <f t="array" ref="V154">IF(F154=V151,0,INDEX(AZ145:BU156,MATCH(1,(BQ145:BQ156=F154)*(BS145:BS156=V151),0),1)+INDEX(AZ145:BU156,MATCH(1,(BS145:BS156=F154)*(BQ145:BQ156=V151),0),17))*J154</f>
        <v>0</v>
      </c>
      <c r="W154" s="181">
        <f t="array" ref="W154">IF(F154=W151,0,INDEX(AZ145:BU156,MATCH(1,(BS145:BS156=F154)*(BQ145:BQ156=S151),0),17))*G154</f>
        <v>0</v>
      </c>
      <c r="X154" s="181">
        <f t="array" ref="X154">IF(F154=X151,0,INDEX(AZ145:BU156,MATCH(1,(BS145:BS156=F154)*(BQ145:BQ156=T151),0),17))*H154</f>
        <v>0</v>
      </c>
      <c r="Y154" s="181">
        <f t="array" ref="Y154">IF(F154=Y151,0,INDEX(AZ145:BU156,MATCH(1,(BS145:BS156=F154)*(BQ145:BQ156=U151),0),17))*I154</f>
        <v>0</v>
      </c>
      <c r="Z154" s="181">
        <f t="array" ref="Z154">IF(F154=Z151,0,INDEX(AZ145:BU156,MATCH(1,(BS145:BS156=F154)*(BQ145:BQ156=V151),0),17))*J154</f>
        <v>0</v>
      </c>
      <c r="AA154" s="155">
        <f>IF(F154=AA151,"",COUNTIFS(BS145:BS156,F154,BU145:BU156,2))*G154</f>
        <v>0</v>
      </c>
      <c r="AB154" s="155">
        <f>IF(F154=AB151,"",COUNTIFS(BS145:BS156,G154,BU145:BU156,2))*H154</f>
        <v>0</v>
      </c>
      <c r="AC154" s="155">
        <f>IF(F154=AC151,"",COUNTIFS(BS145:BS156,H154,BU145:BU156,2))*I154</f>
        <v>0</v>
      </c>
      <c r="AD154" s="155">
        <f>IF(F154=AD151,"",COUNTIFS(BS145:BS156,I154,BU145:BU156,2))*J154</f>
        <v>0</v>
      </c>
      <c r="AE154" s="155">
        <f t="shared" si="713"/>
        <v>0</v>
      </c>
      <c r="AF154" s="155">
        <f>sum(O154:R154)-sum(Q152:Q155)</f>
        <v>0</v>
      </c>
      <c r="AG154" s="155">
        <f t="shared" si="714"/>
        <v>0</v>
      </c>
      <c r="AH154" s="155">
        <f t="shared" si="715"/>
        <v>0</v>
      </c>
      <c r="AI154" s="189">
        <f>SUMIFS(BP145:BP156,BS145:BS156,F154)</f>
        <v>5</v>
      </c>
      <c r="AJ154" s="189">
        <f t="shared" si="716"/>
        <v>0</v>
      </c>
      <c r="AK154" s="106">
        <f>AL153</f>
        <v>68.53425</v>
      </c>
      <c r="AL154" s="106">
        <f>AK153</f>
        <v>88.287</v>
      </c>
      <c r="AM154" s="106">
        <f t="shared" si="675"/>
        <v>0.1124515501</v>
      </c>
      <c r="AN154" s="156">
        <f t="shared" ref="AN154:AY154" si="721">IF($AM154="","",IF(RAND()&lt;$AM154,1,0))</f>
        <v>0</v>
      </c>
      <c r="AO154" s="156">
        <f t="shared" si="721"/>
        <v>0</v>
      </c>
      <c r="AP154" s="156">
        <f t="shared" si="721"/>
        <v>0</v>
      </c>
      <c r="AQ154" s="156">
        <f t="shared" si="721"/>
        <v>0</v>
      </c>
      <c r="AR154" s="156">
        <f t="shared" si="721"/>
        <v>0</v>
      </c>
      <c r="AS154" s="156">
        <f t="shared" si="721"/>
        <v>0</v>
      </c>
      <c r="AT154" s="156">
        <f t="shared" si="721"/>
        <v>0</v>
      </c>
      <c r="AU154" s="156">
        <f t="shared" si="721"/>
        <v>0</v>
      </c>
      <c r="AV154" s="156">
        <f t="shared" si="721"/>
        <v>0</v>
      </c>
      <c r="AW154" s="156">
        <f t="shared" si="721"/>
        <v>0</v>
      </c>
      <c r="AX154" s="156">
        <f t="shared" si="721"/>
        <v>0</v>
      </c>
      <c r="AY154" s="156">
        <f t="shared" si="721"/>
        <v>0</v>
      </c>
      <c r="AZ154" s="157">
        <f t="shared" si="677"/>
        <v>0</v>
      </c>
      <c r="BA154" s="106">
        <f>BB153</f>
        <v>66.21525</v>
      </c>
      <c r="BB154" s="106">
        <f>BA153</f>
        <v>91.379</v>
      </c>
      <c r="BC154" s="106">
        <f t="shared" si="678"/>
        <v>0.1076314033</v>
      </c>
      <c r="BD154" s="156">
        <f t="shared" ref="BD154:BO154" si="722">IF($BC154="","",IF(RAND()&lt;$BC154,1,0))</f>
        <v>1</v>
      </c>
      <c r="BE154" s="156">
        <f t="shared" si="722"/>
        <v>0</v>
      </c>
      <c r="BF154" s="156">
        <f t="shared" si="722"/>
        <v>0</v>
      </c>
      <c r="BG154" s="156">
        <f t="shared" si="722"/>
        <v>0</v>
      </c>
      <c r="BH154" s="156">
        <f t="shared" si="722"/>
        <v>0</v>
      </c>
      <c r="BI154" s="156">
        <f t="shared" si="722"/>
        <v>0</v>
      </c>
      <c r="BJ154" s="156">
        <f t="shared" si="722"/>
        <v>0</v>
      </c>
      <c r="BK154" s="156">
        <f t="shared" si="722"/>
        <v>0</v>
      </c>
      <c r="BL154" s="156">
        <f t="shared" si="722"/>
        <v>0</v>
      </c>
      <c r="BM154" s="156">
        <f t="shared" si="722"/>
        <v>0</v>
      </c>
      <c r="BN154" s="156">
        <f t="shared" si="722"/>
        <v>0</v>
      </c>
      <c r="BO154" s="156">
        <f t="shared" si="722"/>
        <v>0</v>
      </c>
      <c r="BP154" s="157">
        <f t="shared" si="680"/>
        <v>1</v>
      </c>
      <c r="BQ154" s="105" t="str">
        <f t="shared" ref="BQ154:BR154" si="723">BS146</f>
        <v>Fontvielle Impact</v>
      </c>
      <c r="BR154" s="156" t="str">
        <f t="shared" si="723"/>
        <v>VLD</v>
      </c>
      <c r="BS154" s="105" t="str">
        <f t="shared" ref="BS154:BT154" si="724">BQ146</f>
        <v>Yuba United</v>
      </c>
      <c r="BT154" s="156" t="str">
        <f t="shared" si="724"/>
        <v>COM</v>
      </c>
      <c r="BU154" s="156">
        <f t="shared" si="681"/>
        <v>2</v>
      </c>
      <c r="BV154" s="156" t="str">
        <f t="shared" si="682"/>
        <v>  0-1  </v>
      </c>
    </row>
    <row r="155" ht="9.0" customHeight="1">
      <c r="A155" s="105"/>
      <c r="B155" s="105"/>
      <c r="C155" s="105"/>
      <c r="D155" s="175" t="str">
        <f t="shared" si="674"/>
        <v>Edmonton United           VLD 0–2 Fontvielle Impact         VLD</v>
      </c>
      <c r="E155" s="176"/>
      <c r="F155" s="155" t="str">
        <f t="shared" si="712"/>
        <v>Yuba United</v>
      </c>
      <c r="G155" s="181">
        <f>IF(F155=G151,0,IF(VLOOKUP(F155,F146:N149,9,0)=VLOOKUP(G151,F146:N149,9,0),1,0))</f>
        <v>0</v>
      </c>
      <c r="H155" s="181">
        <f>IF(F155=H151,0,IF(VLOOKUP(F155,F146:N149,9,0)=VLOOKUP(H151,F146:N149,9,0),1,0))</f>
        <v>0</v>
      </c>
      <c r="I155" s="181">
        <f>IF(F155=I151,0,IF(VLOOKUP(F155,F146:N149,9,0)=VLOOKUP(I151,F146:N149,9,0),1,0))</f>
        <v>0</v>
      </c>
      <c r="J155" s="181">
        <f>IF(F155=J151,0,IF(VLOOKUP(F155,F146:N149,9,0)=VLOOKUP(J151,F146:N149,9,0),1,0))</f>
        <v>0</v>
      </c>
      <c r="K155" s="177">
        <f t="array" ref="K155">IF(F155=K151,"",IF(INDEX(BQ145:BU156,MATCH(1,(F155=BQ145:BQ156)*(BS145:BS156=K151),0),5)=1,3,IF(INDEX(BQ145:BU156,MATCH(1,(F155=BQ145:BQ156)*(BS145:BS156=K151),0),5)="X",1,0)))*G155</f>
        <v>0</v>
      </c>
      <c r="L155" s="177">
        <f t="array" ref="L155">IF(F155=L151,"",IF(INDEX(BQ145:BU156,MATCH(1,(F155=BQ145:BQ156)*(BS145:BS156=L151),0),5)=1,3,IF(INDEX(BQ145:BU156,MATCH(1,(F155=BQ145:BQ156)*(BS145:BS156=L151),0),5)="X",1,0)))*H155</f>
        <v>0</v>
      </c>
      <c r="M155" s="177">
        <f t="array" ref="M155">IF(F155=M151,"",IF(INDEX(BQ145:BU156,MATCH(1,(F155=BQ145:BQ156)*(BS145:BS156=M151),0),5)=1,3,IF(INDEX(BQ145:BU156,MATCH(1,(F155=BQ145:BQ156)*(BS145:BS156=M151),0),5)="X",1,0)))*I155</f>
        <v>0</v>
      </c>
      <c r="N155" s="177">
        <f t="array" ref="N155">IF(F155=N151,"",IF(INDEX(BQ145:BU156,MATCH(1,(F155=BQ145:BQ156)*(BS145:BS156=N151),0),5)=1,3,IF(INDEX(BQ145:BU156,MATCH(1,(F155=BQ145:BQ156)*(BS145:BS156=N151),0),5)="X",1,0)))*J155</f>
        <v>0</v>
      </c>
      <c r="O155" s="181">
        <f t="array" ref="O155">IF(F155=O151,"",INDEX(AZ145:BS156,MATCH(1,(BQ145:BQ156=F155)*(O151=BS145:BS156),0),1)-INDEX(AZ145:BS156,MATCH(1,(BQ145:BQ156=F155)*(O151=BS145:BS156),0),17))*G155</f>
        <v>0</v>
      </c>
      <c r="P155" s="181">
        <f t="array" ref="P155">IF(F155=P151,"",INDEX(AZ145:BS156,MATCH(1,(BQ145:BQ156=F155)*(P151=BS145:BS156),0),1)-INDEX(AZ145:BS156,MATCH(1,(BQ145:BQ156=F155)*(P151=BS145:BS156),0),17))*H155</f>
        <v>0</v>
      </c>
      <c r="Q155" s="181">
        <f t="array" ref="Q155">IF(F155=Q151,"",INDEX(AZ145:BS156,MATCH(1,(BQ145:BQ156=F155)*(Q151=BS145:BS156),0),1)-INDEX(AZ145:BS156,MATCH(1,(BQ145:BQ156=F155)*(Q151=BS145:BS156),0),17))*I155</f>
        <v>0</v>
      </c>
      <c r="R155" s="181">
        <f t="array" ref="R155">IF(F155=R151,"",INDEX(AZ145:BS156,MATCH(1,(BQ145:BQ156=F155)*(R151=BS145:BS156),0),1)-INDEX(AZ145:BS156,MATCH(1,(BQ145:BQ156=F155)*(R151=BS145:BS156),0),17))*J155</f>
        <v>0</v>
      </c>
      <c r="S155" s="181">
        <f t="array" ref="S155">IF(F155=S151,0,INDEX(AZ145:BU156,MATCH(1,(BQ145:BQ156=F155)*(BS145:BS156=S151),0),1)+INDEX(AZ145:BU156,MATCH(1,(BS145:BS156=F155)*(BQ145:BQ156=S151),0),17))*G155</f>
        <v>0</v>
      </c>
      <c r="T155" s="181">
        <f t="array" ref="T155">IF(F155=T151,0,INDEX(AZ145:BU156,MATCH(1,(BQ145:BQ156=F155)*(BS145:BS156=T151),0),1)+INDEX(AZ145:BU156,MATCH(1,(BS145:BS156=F155)*(BQ145:BQ156=T151),0),17))*H155</f>
        <v>0</v>
      </c>
      <c r="U155" s="181">
        <f t="array" ref="U155">IF(F155=U151,0,INDEX(AZ145:BU156,MATCH(1,(BQ145:BQ156=F155)*(BS145:BS156=U151),0),1)+INDEX(AZ145:BU156,MATCH(1,(BS145:BS156=F155)*(BQ145:BQ156=U151),0),17))*I155</f>
        <v>0</v>
      </c>
      <c r="V155" s="181">
        <f t="array" ref="V155">IF(F155=V151,0,INDEX(AZ145:BU156,MATCH(1,(BQ145:BQ156=F155)*(BS145:BS156=V151),0),1)+INDEX(AZ145:BU156,MATCH(1,(BS145:BS156=F155)*(BQ145:BQ156=V151),0),17))*J155</f>
        <v>0</v>
      </c>
      <c r="W155" s="181">
        <f t="array" ref="W155">IF(F155=W151,0,INDEX(AZ145:BU156,MATCH(1,(BS145:BS156=F155)*(BQ145:BQ156=S151),0),17))*G155</f>
        <v>0</v>
      </c>
      <c r="X155" s="181">
        <f t="array" ref="X155">IF(F155=X151,0,INDEX(AZ145:BU156,MATCH(1,(BS145:BS156=F155)*(BQ145:BQ156=T151),0),17))*H155</f>
        <v>0</v>
      </c>
      <c r="Y155" s="181">
        <f t="array" ref="Y155">IF(F155=Y151,0,INDEX(AZ145:BU156,MATCH(1,(BS145:BS156=F155)*(BQ145:BQ156=U151),0),17))*I155</f>
        <v>0</v>
      </c>
      <c r="Z155" s="181">
        <f t="array" ref="Z155">IF(F155=Z151,0,INDEX(AZ145:BU156,MATCH(1,(BS145:BS156=F155)*(BQ145:BQ156=V151),0),17))*J155</f>
        <v>0</v>
      </c>
      <c r="AA155" s="155">
        <f>IF(F155=AA151,"",COUNTIFS(BS145:BS156,F155,BU145:BU156,2))*G155</f>
        <v>0</v>
      </c>
      <c r="AB155" s="155">
        <f>IF(F155=AB151,"",COUNTIFS(BS145:BS156,G155,BU145:BU156,2))*H155</f>
        <v>0</v>
      </c>
      <c r="AC155" s="155">
        <f>IF(F155=AC151,"",COUNTIFS(BS145:BS156,H155,BU145:BU156,2))*I155</f>
        <v>0</v>
      </c>
      <c r="AD155" s="155">
        <f>IF(F155=AD151,"",COUNTIFS(BS145:BS156,I155,BU145:BU156,2))*J155</f>
        <v>0</v>
      </c>
      <c r="AE155" s="155">
        <f t="shared" si="713"/>
        <v>0</v>
      </c>
      <c r="AF155" s="155">
        <f>sum(O155:R155)-sum(R152:R155)</f>
        <v>0</v>
      </c>
      <c r="AG155" s="155">
        <f t="shared" si="714"/>
        <v>0</v>
      </c>
      <c r="AH155" s="155">
        <f t="shared" si="715"/>
        <v>0</v>
      </c>
      <c r="AI155" s="189">
        <f>SUMIFS(BP145:BP156,BS145:BS156,F155)</f>
        <v>3</v>
      </c>
      <c r="AJ155" s="189">
        <f t="shared" si="716"/>
        <v>0</v>
      </c>
      <c r="AK155" s="106">
        <f>AJ146</f>
        <v>68.53425</v>
      </c>
      <c r="AL155" s="106">
        <f>AJ145</f>
        <v>91.379</v>
      </c>
      <c r="AM155" s="106">
        <f t="shared" si="675"/>
        <v>0.11</v>
      </c>
      <c r="AN155" s="156">
        <f t="shared" ref="AN155:AY155" si="725">IF($AM155="","",IF(RAND()&lt;$AM155,1,0))</f>
        <v>0</v>
      </c>
      <c r="AO155" s="156">
        <f t="shared" si="725"/>
        <v>0</v>
      </c>
      <c r="AP155" s="156">
        <f t="shared" si="725"/>
        <v>0</v>
      </c>
      <c r="AQ155" s="156">
        <f t="shared" si="725"/>
        <v>0</v>
      </c>
      <c r="AR155" s="156">
        <f t="shared" si="725"/>
        <v>0</v>
      </c>
      <c r="AS155" s="156">
        <f t="shared" si="725"/>
        <v>0</v>
      </c>
      <c r="AT155" s="156">
        <f t="shared" si="725"/>
        <v>0</v>
      </c>
      <c r="AU155" s="156">
        <f t="shared" si="725"/>
        <v>0</v>
      </c>
      <c r="AV155" s="156">
        <f t="shared" si="725"/>
        <v>0</v>
      </c>
      <c r="AW155" s="156">
        <f t="shared" si="725"/>
        <v>0</v>
      </c>
      <c r="AX155" s="156">
        <f t="shared" si="725"/>
        <v>0</v>
      </c>
      <c r="AY155" s="156">
        <f t="shared" si="725"/>
        <v>0</v>
      </c>
      <c r="AZ155" s="157">
        <f t="shared" si="677"/>
        <v>0</v>
      </c>
      <c r="BA155" s="106">
        <f>AJ148</f>
        <v>66.21525</v>
      </c>
      <c r="BB155" s="106">
        <f>AJ147</f>
        <v>88.287</v>
      </c>
      <c r="BC155" s="106">
        <f t="shared" si="678"/>
        <v>0.11</v>
      </c>
      <c r="BD155" s="156">
        <f t="shared" ref="BD155:BO155" si="726">IF($BC155="","",IF(RAND()&lt;$BC155,1,0))</f>
        <v>0</v>
      </c>
      <c r="BE155" s="156">
        <f t="shared" si="726"/>
        <v>0</v>
      </c>
      <c r="BF155" s="156">
        <f t="shared" si="726"/>
        <v>0</v>
      </c>
      <c r="BG155" s="156">
        <f t="shared" si="726"/>
        <v>0</v>
      </c>
      <c r="BH155" s="156">
        <f t="shared" si="726"/>
        <v>0</v>
      </c>
      <c r="BI155" s="156">
        <f t="shared" si="726"/>
        <v>0</v>
      </c>
      <c r="BJ155" s="156">
        <f t="shared" si="726"/>
        <v>0</v>
      </c>
      <c r="BK155" s="156">
        <f t="shared" si="726"/>
        <v>0</v>
      </c>
      <c r="BL155" s="156">
        <f t="shared" si="726"/>
        <v>0</v>
      </c>
      <c r="BM155" s="156">
        <f t="shared" si="726"/>
        <v>0</v>
      </c>
      <c r="BN155" s="156">
        <f t="shared" si="726"/>
        <v>0</v>
      </c>
      <c r="BO155" s="156">
        <f t="shared" si="726"/>
        <v>0</v>
      </c>
      <c r="BP155" s="157">
        <f t="shared" si="680"/>
        <v>0</v>
      </c>
      <c r="BQ155" s="105" t="str">
        <f t="shared" ref="BQ155:BR155" si="727">BQ145</f>
        <v>Edmonton United</v>
      </c>
      <c r="BR155" s="156" t="str">
        <f t="shared" si="727"/>
        <v>VLD</v>
      </c>
      <c r="BS155" s="105" t="str">
        <f t="shared" ref="BS155:BT155" si="728">BS146</f>
        <v>Fontvielle Impact</v>
      </c>
      <c r="BT155" s="156" t="str">
        <f t="shared" si="728"/>
        <v>VLD</v>
      </c>
      <c r="BU155" s="156" t="str">
        <f t="shared" si="681"/>
        <v>X</v>
      </c>
      <c r="BV155" s="156" t="str">
        <f t="shared" si="682"/>
        <v>  0-0  </v>
      </c>
    </row>
    <row r="156" ht="9.0" customHeight="1">
      <c r="A156" s="105"/>
      <c r="B156" s="105"/>
      <c r="C156" s="105"/>
      <c r="D156" s="191" t="str">
        <f t="shared" si="674"/>
        <v>Yuba United               COM 2– Sonoma Center Panthers    COM</v>
      </c>
      <c r="E156" s="176"/>
      <c r="F156" s="155"/>
      <c r="G156" s="155"/>
      <c r="H156" s="155"/>
      <c r="I156" s="155"/>
      <c r="J156" s="155"/>
      <c r="K156" s="155"/>
      <c r="L156" s="155"/>
      <c r="M156" s="155"/>
      <c r="N156" s="155"/>
      <c r="O156" s="83" t="s">
        <v>1354</v>
      </c>
      <c r="P156" s="190">
        <f>IFERROR(__xludf.DUMMYFUNCTION("if(Q156=0,if(COUNTUNIQUE(P146:P149)&gt;1,1,0),0)"),0.0)</f>
        <v>0</v>
      </c>
      <c r="Q156" s="190">
        <f>IFERROR(__xludf.DUMMYFUNCTION("if(R156=0,if(COUNTUNIQUE(Q146:Q149)&gt;1,1,0))"),0.0)</f>
        <v>0</v>
      </c>
      <c r="R156" s="190">
        <f>IFERROR(__xludf.DUMMYFUNCTION("if(S156=0,if(COUNTUNIQUE(R146:R149)&gt;1,1,0))"),0.0)</f>
        <v>0</v>
      </c>
      <c r="S156" s="190">
        <f>IFERROR(__xludf.DUMMYFUNCTION("if(T156=0,if(COUNTUNIQUE(S146:S149)&gt;1,1,0))"),0.0)</f>
        <v>0</v>
      </c>
      <c r="T156" s="190">
        <f>IFERROR(__xludf.DUMMYFUNCTION("if(U156=0,if(COUNTUNIQUE(T146:T149)&gt;1,1,0))"),0.0)</f>
        <v>0</v>
      </c>
      <c r="U156" s="190">
        <f>IFERROR(__xludf.DUMMYFUNCTION("if(V156=0,if(COUNTUNIQUE(U146:U149)&gt;1,1,0))"),0.0)</f>
        <v>0</v>
      </c>
      <c r="V156" s="190">
        <f>IFERROR(__xludf.DUMMYFUNCTION("if(W156=0,if(COUNTUNIQUE(V146:V149)&gt;1,1,0))"),0.0)</f>
        <v>0</v>
      </c>
      <c r="W156" s="190">
        <f>IFERROR(__xludf.DUMMYFUNCTION("if(X156=0,if(COUNTUNIQUE(W146:W149)&gt;1,1,0))"),0.0)</f>
        <v>0</v>
      </c>
      <c r="X156" s="190">
        <f>IFERROR(__xludf.DUMMYFUNCTION("if(Y156=0,if(COUNTUNIQUE(X146:X149)&gt;1,1,0))"),0.0)</f>
        <v>0</v>
      </c>
      <c r="Y156" s="190">
        <f>IFERROR(__xludf.DUMMYFUNCTION("IF(COUNTUNIQUE(Y146:Y149)&gt;1,1,0)"),0.0)</f>
        <v>0</v>
      </c>
      <c r="Z156" s="155"/>
      <c r="AA156" s="155"/>
      <c r="AB156" s="155"/>
      <c r="AC156" s="155"/>
      <c r="AD156" s="155"/>
      <c r="AE156" s="155"/>
      <c r="AF156" s="155"/>
      <c r="AG156" s="155"/>
      <c r="AH156" s="155"/>
      <c r="AI156" s="155"/>
      <c r="AJ156" s="155"/>
      <c r="AK156" s="106">
        <f>AL155</f>
        <v>91.379</v>
      </c>
      <c r="AL156" s="106">
        <f>AK155</f>
        <v>68.53425</v>
      </c>
      <c r="AM156" s="106">
        <f t="shared" si="675"/>
        <v>0.1566666667</v>
      </c>
      <c r="AN156" s="156">
        <f t="shared" ref="AN156:AY156" si="729">IF($AM156="","",IF(RAND()&lt;$AM156,1,0))</f>
        <v>0</v>
      </c>
      <c r="AO156" s="156">
        <f t="shared" si="729"/>
        <v>0</v>
      </c>
      <c r="AP156" s="156">
        <f t="shared" si="729"/>
        <v>0</v>
      </c>
      <c r="AQ156" s="156">
        <f t="shared" si="729"/>
        <v>0</v>
      </c>
      <c r="AR156" s="156">
        <f t="shared" si="729"/>
        <v>0</v>
      </c>
      <c r="AS156" s="156">
        <f t="shared" si="729"/>
        <v>0</v>
      </c>
      <c r="AT156" s="156">
        <f t="shared" si="729"/>
        <v>0</v>
      </c>
      <c r="AU156" s="156">
        <f t="shared" si="729"/>
        <v>1</v>
      </c>
      <c r="AV156" s="156">
        <f t="shared" si="729"/>
        <v>0</v>
      </c>
      <c r="AW156" s="156">
        <f t="shared" si="729"/>
        <v>1</v>
      </c>
      <c r="AX156" s="156">
        <f t="shared" si="729"/>
        <v>0</v>
      </c>
      <c r="AY156" s="156">
        <f t="shared" si="729"/>
        <v>0</v>
      </c>
      <c r="AZ156" s="157">
        <f t="shared" si="677"/>
        <v>2</v>
      </c>
      <c r="BA156" s="106">
        <f>BB155</f>
        <v>88.287</v>
      </c>
      <c r="BB156" s="106">
        <f>BA155</f>
        <v>66.21525</v>
      </c>
      <c r="BC156" s="106">
        <f t="shared" si="678"/>
        <v>0.1566666667</v>
      </c>
      <c r="BD156" s="156">
        <f t="shared" ref="BD156:BO156" si="730">IF($BC156="","",IF(RAND()&lt;$BC156,1,0))</f>
        <v>0</v>
      </c>
      <c r="BE156" s="156">
        <f t="shared" si="730"/>
        <v>0</v>
      </c>
      <c r="BF156" s="156">
        <f t="shared" si="730"/>
        <v>0</v>
      </c>
      <c r="BG156" s="156">
        <f t="shared" si="730"/>
        <v>0</v>
      </c>
      <c r="BH156" s="156">
        <f t="shared" si="730"/>
        <v>0</v>
      </c>
      <c r="BI156" s="156">
        <f t="shared" si="730"/>
        <v>0</v>
      </c>
      <c r="BJ156" s="156">
        <f t="shared" si="730"/>
        <v>0</v>
      </c>
      <c r="BK156" s="156">
        <f t="shared" si="730"/>
        <v>0</v>
      </c>
      <c r="BL156" s="156">
        <f t="shared" si="730"/>
        <v>1</v>
      </c>
      <c r="BM156" s="156">
        <f t="shared" si="730"/>
        <v>0</v>
      </c>
      <c r="BN156" s="156">
        <f t="shared" si="730"/>
        <v>0</v>
      </c>
      <c r="BO156" s="156">
        <f t="shared" si="730"/>
        <v>0</v>
      </c>
      <c r="BP156" s="157">
        <f t="shared" si="680"/>
        <v>1</v>
      </c>
      <c r="BQ156" s="105" t="str">
        <f t="shared" ref="BQ156:BR156" si="731">BQ146</f>
        <v>Yuba United</v>
      </c>
      <c r="BR156" s="156" t="str">
        <f t="shared" si="731"/>
        <v>COM</v>
      </c>
      <c r="BS156" s="105" t="str">
        <f t="shared" ref="BS156:BT156" si="732">BS145</f>
        <v>Sonoma Center Panthers</v>
      </c>
      <c r="BT156" s="156" t="str">
        <f t="shared" si="732"/>
        <v>COM</v>
      </c>
      <c r="BU156" s="156">
        <f t="shared" si="681"/>
        <v>1</v>
      </c>
      <c r="BV156" s="156" t="str">
        <f t="shared" si="682"/>
        <v>  2-1  </v>
      </c>
    </row>
  </sheetData>
  <mergeCells count="12">
    <mergeCell ref="AB92:AF92"/>
    <mergeCell ref="AB105:AF105"/>
    <mergeCell ref="AB118:AF118"/>
    <mergeCell ref="AB131:AF131"/>
    <mergeCell ref="AB144:AF144"/>
    <mergeCell ref="AB1:AF1"/>
    <mergeCell ref="AB14:AF14"/>
    <mergeCell ref="AB27:AF27"/>
    <mergeCell ref="AB40:AF40"/>
    <mergeCell ref="AB53:AF53"/>
    <mergeCell ref="AB66:AF66"/>
    <mergeCell ref="AB79:AF79"/>
  </mergeCells>
  <conditionalFormatting sqref="A2:C5 A15:C18 A28:C31 A41:C44 A54:C57 A67:C70 A80:C83 A93:C96 A106:C109 A119:C122 A132:C135 A145:C148">
    <cfRule type="expression" dxfId="5" priority="1">
      <formula>IF(MOD(ROW(),2)=1,1,0)=1</formula>
    </cfRule>
  </conditionalFormatting>
  <dataValidations>
    <dataValidation type="list" allowBlank="1" showErrorMessage="1" sqref="A2:A5 A15:A18 A28:A31 A41:A44 A54:A57 A67:A70 A80:A83 A93:A96 A106:A109 A119:A122 A132:A135 A145:A148">
      <formula1>'Final Sites'!$A$4:$A$40</formula1>
    </dataValidation>
    <dataValidation type="list" allowBlank="1" sqref="B2:B5 B15:B18 B28:B31 B41:B44 B54:B57 B67:B70 B80:B83 B93:B96 B106:B109 B119:B122 B132:B135 B145:B148">
      <formula1>Entries!$J$2:$J156</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hidden="1" min="1" max="1" width="3.5"/>
    <col customWidth="1" min="2" max="2" width="11.5"/>
    <col customWidth="1" min="3" max="3" width="37.17"/>
    <col customWidth="1" min="4" max="4" width="8.5"/>
    <col customWidth="1" min="5" max="5" width="98.17"/>
    <col customWidth="1" min="6" max="6" width="10.17"/>
    <col customWidth="1" min="7" max="7" width="13.33"/>
    <col customWidth="1" hidden="1" min="8" max="8" width="9.83"/>
    <col customWidth="1" hidden="1" min="9" max="17" width="3.33"/>
    <col customWidth="1" hidden="1" min="18" max="18" width="4.67"/>
    <col customWidth="1" hidden="1" min="19" max="19" width="4.5"/>
    <col customWidth="1" hidden="1" min="20" max="20" width="4.67"/>
    <col customWidth="1" hidden="1" min="21" max="21" width="8.5"/>
    <col customWidth="1" hidden="1" min="22" max="25" width="4.67"/>
    <col customWidth="1" hidden="1" min="26" max="26" width="5.0"/>
    <col customWidth="1" hidden="1" min="27" max="35" width="3.33"/>
    <col customWidth="1" hidden="1" min="36" max="36" width="4.67"/>
    <col customWidth="1" hidden="1" min="37" max="37" width="4.5"/>
    <col customWidth="1" hidden="1" min="38" max="46" width="4.67"/>
    <col customWidth="1" hidden="1" min="47" max="53" width="3.33"/>
    <col customWidth="1" hidden="1" min="54" max="54" width="4.67"/>
    <col customWidth="1" hidden="1" min="55" max="55" width="4.5"/>
    <col customWidth="1" hidden="1" min="56" max="64" width="4.67"/>
    <col customWidth="1" hidden="1" min="65" max="65" width="6.5"/>
    <col customWidth="1" hidden="1" min="66" max="66" width="42.0"/>
    <col customWidth="1" hidden="1" min="67" max="67" width="3.33"/>
    <col customWidth="1" hidden="1" min="68" max="68" width="8.17"/>
    <col customWidth="1" hidden="1" min="69" max="69" width="3.33"/>
    <col customWidth="1" hidden="1" min="70" max="70" width="42.0"/>
    <col customWidth="1" hidden="1" min="71" max="71" width="24.33"/>
  </cols>
  <sheetData>
    <row r="1" ht="9.0" customHeight="1">
      <c r="A1" s="195"/>
      <c r="B1" s="196" t="s">
        <v>1249</v>
      </c>
      <c r="C1" s="103" t="s">
        <v>65</v>
      </c>
      <c r="D1" s="103" t="s">
        <v>1215</v>
      </c>
      <c r="E1" s="103" t="s">
        <v>1197</v>
      </c>
      <c r="F1" s="169" t="s">
        <v>111</v>
      </c>
      <c r="G1" s="103" t="s">
        <v>1252</v>
      </c>
      <c r="H1" s="103" t="s">
        <v>1253</v>
      </c>
      <c r="I1" s="103">
        <v>1.0</v>
      </c>
      <c r="J1" s="103">
        <v>2.0</v>
      </c>
      <c r="K1" s="103">
        <v>3.0</v>
      </c>
      <c r="L1" s="103">
        <v>4.0</v>
      </c>
      <c r="M1" s="103">
        <v>5.0</v>
      </c>
      <c r="N1" s="103">
        <v>6.0</v>
      </c>
      <c r="O1" s="103">
        <v>7.0</v>
      </c>
      <c r="P1" s="103">
        <v>8.0</v>
      </c>
      <c r="Q1" s="103">
        <v>9.0</v>
      </c>
      <c r="R1" s="103">
        <v>10.0</v>
      </c>
      <c r="S1" s="103">
        <v>11.0</v>
      </c>
      <c r="T1" s="103">
        <v>12.0</v>
      </c>
      <c r="U1" s="103" t="s">
        <v>1254</v>
      </c>
      <c r="V1" s="103">
        <v>13.0</v>
      </c>
      <c r="W1" s="103">
        <v>14.0</v>
      </c>
      <c r="X1" s="103">
        <v>15.0</v>
      </c>
      <c r="Y1" s="103">
        <v>16.0</v>
      </c>
      <c r="Z1" s="103" t="s">
        <v>1255</v>
      </c>
      <c r="AA1" s="103">
        <v>1.0</v>
      </c>
      <c r="AB1" s="103">
        <v>2.0</v>
      </c>
      <c r="AC1" s="103">
        <v>3.0</v>
      </c>
      <c r="AD1" s="103">
        <v>4.0</v>
      </c>
      <c r="AE1" s="103">
        <v>5.0</v>
      </c>
      <c r="AF1" s="103">
        <v>6.0</v>
      </c>
      <c r="AG1" s="103">
        <v>7.0</v>
      </c>
      <c r="AH1" s="103">
        <v>8.0</v>
      </c>
      <c r="AI1" s="103">
        <v>9.0</v>
      </c>
      <c r="AJ1" s="103">
        <v>10.0</v>
      </c>
      <c r="AK1" s="103">
        <v>11.0</v>
      </c>
      <c r="AL1" s="103">
        <v>12.0</v>
      </c>
      <c r="AM1" s="103">
        <v>13.0</v>
      </c>
      <c r="AN1" s="103">
        <v>14.0</v>
      </c>
      <c r="AO1" s="103">
        <v>15.0</v>
      </c>
      <c r="AP1" s="103">
        <v>16.0</v>
      </c>
      <c r="AQ1" s="103">
        <v>17.0</v>
      </c>
      <c r="AR1" s="103">
        <v>18.0</v>
      </c>
      <c r="AS1" s="103">
        <v>19.0</v>
      </c>
      <c r="AT1" s="103">
        <v>20.0</v>
      </c>
      <c r="AU1" s="103">
        <v>3.0</v>
      </c>
      <c r="AV1" s="103">
        <v>4.0</v>
      </c>
      <c r="AW1" s="103">
        <v>5.0</v>
      </c>
      <c r="AX1" s="103">
        <v>6.0</v>
      </c>
      <c r="AY1" s="103">
        <v>7.0</v>
      </c>
      <c r="AZ1" s="103">
        <v>8.0</v>
      </c>
      <c r="BA1" s="103">
        <v>9.0</v>
      </c>
      <c r="BB1" s="103">
        <v>10.0</v>
      </c>
      <c r="BC1" s="103">
        <v>11.0</v>
      </c>
      <c r="BD1" s="103">
        <v>12.0</v>
      </c>
      <c r="BE1" s="103">
        <v>13.0</v>
      </c>
      <c r="BF1" s="103">
        <v>14.0</v>
      </c>
      <c r="BG1" s="103">
        <v>15.0</v>
      </c>
      <c r="BH1" s="103">
        <v>16.0</v>
      </c>
      <c r="BI1" s="103">
        <v>17.0</v>
      </c>
      <c r="BJ1" s="103">
        <v>18.0</v>
      </c>
      <c r="BK1" s="103">
        <v>19.0</v>
      </c>
      <c r="BL1" s="103">
        <v>20.0</v>
      </c>
      <c r="BM1" s="103" t="s">
        <v>1256</v>
      </c>
      <c r="BN1" s="103" t="s">
        <v>1260</v>
      </c>
      <c r="BO1" s="103"/>
      <c r="BP1" s="103" t="s">
        <v>1261</v>
      </c>
      <c r="BQ1" s="103"/>
      <c r="BR1" s="103" t="s">
        <v>1262</v>
      </c>
      <c r="BS1" s="104" t="s">
        <v>1265</v>
      </c>
    </row>
    <row r="2" ht="9.0" customHeight="1">
      <c r="A2" s="152">
        <v>1.0</v>
      </c>
      <c r="B2" s="93"/>
      <c r="C2" s="93" t="s">
        <v>1365</v>
      </c>
      <c r="D2" s="197"/>
      <c r="E2" s="154" t="str">
        <f t="shared" ref="E2:E129" si="5">IFERROR(CONCATENATE(BN2,BO2,BP2,BQ2,BR2,"  ",BS2),"")</f>
        <v>  </v>
      </c>
      <c r="F2" s="155" t="str">
        <f t="array" ref="F2">IFERROR(IF($C2="","",INDEX(Entries!$J$2:$K999,MATCH(1,($C2=Entries!$J$2:$J999)*(Entries!$C$2:$C999=$B2),0),2)),"")</f>
        <v/>
      </c>
      <c r="G2" s="106" t="str">
        <f>F3</f>
        <v/>
      </c>
      <c r="H2" s="106" t="str">
        <f t="shared" ref="H2:H129" si="6">IF(OR($F2="",$G2=""),"",(0.1+(0.07-0.07*IF(F2+G2=0,1,MIN(F2:G2)/MAX(F2:G2)))*SIGN(F2-G2))*IF(D2=1,4/3,1))</f>
        <v/>
      </c>
      <c r="I2" s="156" t="str">
        <f t="shared" ref="I2:T2" si="1">IF(OR($F2="",$G2=""),"",IF(RAND()&lt;$H2,1,0))</f>
        <v/>
      </c>
      <c r="J2" s="156" t="str">
        <f t="shared" si="1"/>
        <v/>
      </c>
      <c r="K2" s="156" t="str">
        <f t="shared" si="1"/>
        <v/>
      </c>
      <c r="L2" s="156" t="str">
        <f t="shared" si="1"/>
        <v/>
      </c>
      <c r="M2" s="156" t="str">
        <f t="shared" si="1"/>
        <v/>
      </c>
      <c r="N2" s="156" t="str">
        <f t="shared" si="1"/>
        <v/>
      </c>
      <c r="O2" s="156" t="str">
        <f t="shared" si="1"/>
        <v/>
      </c>
      <c r="P2" s="156" t="str">
        <f t="shared" si="1"/>
        <v/>
      </c>
      <c r="Q2" s="156" t="str">
        <f t="shared" si="1"/>
        <v/>
      </c>
      <c r="R2" s="156" t="str">
        <f t="shared" si="1"/>
        <v/>
      </c>
      <c r="S2" s="156" t="str">
        <f t="shared" si="1"/>
        <v/>
      </c>
      <c r="T2" s="156" t="str">
        <f t="shared" si="1"/>
        <v/>
      </c>
      <c r="U2" s="157">
        <f t="shared" ref="U2:U129" si="8">SUM($I2:$T2)</f>
        <v>0</v>
      </c>
      <c r="V2" s="156" t="str">
        <f t="shared" ref="V2:Y2" si="2">IF(OR($F2="",$G2=""),"",IF(RAND()&lt;$H2,1,0))</f>
        <v/>
      </c>
      <c r="W2" s="156" t="str">
        <f t="shared" si="2"/>
        <v/>
      </c>
      <c r="X2" s="156" t="str">
        <f t="shared" si="2"/>
        <v/>
      </c>
      <c r="Y2" s="156" t="str">
        <f t="shared" si="2"/>
        <v/>
      </c>
      <c r="Z2" s="157">
        <f t="shared" ref="Z2:Z129" si="10">SUM($V2:$Y2)</f>
        <v>0</v>
      </c>
      <c r="AA2" s="105" t="str">
        <f t="shared" ref="AA2:AT2" si="3">IF(OR($F2="",$G2=""),"",IF(RAND()&lt;0.65,1,0))</f>
        <v/>
      </c>
      <c r="AB2" s="105" t="str">
        <f t="shared" si="3"/>
        <v/>
      </c>
      <c r="AC2" s="105" t="str">
        <f t="shared" si="3"/>
        <v/>
      </c>
      <c r="AD2" s="105" t="str">
        <f t="shared" si="3"/>
        <v/>
      </c>
      <c r="AE2" s="105" t="str">
        <f t="shared" si="3"/>
        <v/>
      </c>
      <c r="AF2" s="105" t="str">
        <f t="shared" si="3"/>
        <v/>
      </c>
      <c r="AG2" s="105" t="str">
        <f t="shared" si="3"/>
        <v/>
      </c>
      <c r="AH2" s="105" t="str">
        <f t="shared" si="3"/>
        <v/>
      </c>
      <c r="AI2" s="105" t="str">
        <f t="shared" si="3"/>
        <v/>
      </c>
      <c r="AJ2" s="105" t="str">
        <f t="shared" si="3"/>
        <v/>
      </c>
      <c r="AK2" s="105" t="str">
        <f t="shared" si="3"/>
        <v/>
      </c>
      <c r="AL2" s="105" t="str">
        <f t="shared" si="3"/>
        <v/>
      </c>
      <c r="AM2" s="105" t="str">
        <f t="shared" si="3"/>
        <v/>
      </c>
      <c r="AN2" s="105" t="str">
        <f t="shared" si="3"/>
        <v/>
      </c>
      <c r="AO2" s="105" t="str">
        <f t="shared" si="3"/>
        <v/>
      </c>
      <c r="AP2" s="105" t="str">
        <f t="shared" si="3"/>
        <v/>
      </c>
      <c r="AQ2" s="105" t="str">
        <f t="shared" si="3"/>
        <v/>
      </c>
      <c r="AR2" s="105" t="str">
        <f t="shared" si="3"/>
        <v/>
      </c>
      <c r="AS2" s="105" t="str">
        <f t="shared" si="3"/>
        <v/>
      </c>
      <c r="AT2" s="105" t="str">
        <f t="shared" si="3"/>
        <v/>
      </c>
      <c r="AU2" s="105">
        <f t="shared" ref="AU2:BL2" si="4">SUM($AA2:AC2)</f>
        <v>0</v>
      </c>
      <c r="AV2" s="105">
        <f t="shared" si="4"/>
        <v>0</v>
      </c>
      <c r="AW2" s="105">
        <f t="shared" si="4"/>
        <v>0</v>
      </c>
      <c r="AX2" s="105">
        <f t="shared" si="4"/>
        <v>0</v>
      </c>
      <c r="AY2" s="105">
        <f t="shared" si="4"/>
        <v>0</v>
      </c>
      <c r="AZ2" s="105">
        <f t="shared" si="4"/>
        <v>0</v>
      </c>
      <c r="BA2" s="105">
        <f t="shared" si="4"/>
        <v>0</v>
      </c>
      <c r="BB2" s="105">
        <f t="shared" si="4"/>
        <v>0</v>
      </c>
      <c r="BC2" s="105">
        <f t="shared" si="4"/>
        <v>0</v>
      </c>
      <c r="BD2" s="105">
        <f t="shared" si="4"/>
        <v>0</v>
      </c>
      <c r="BE2" s="105">
        <f t="shared" si="4"/>
        <v>0</v>
      </c>
      <c r="BF2" s="105">
        <f t="shared" si="4"/>
        <v>0</v>
      </c>
      <c r="BG2" s="105">
        <f t="shared" si="4"/>
        <v>0</v>
      </c>
      <c r="BH2" s="105">
        <f t="shared" si="4"/>
        <v>0</v>
      </c>
      <c r="BI2" s="105">
        <f t="shared" si="4"/>
        <v>0</v>
      </c>
      <c r="BJ2" s="105">
        <f t="shared" si="4"/>
        <v>0</v>
      </c>
      <c r="BK2" s="105">
        <f t="shared" si="4"/>
        <v>0</v>
      </c>
      <c r="BL2" s="105">
        <f t="shared" si="4"/>
        <v>0</v>
      </c>
      <c r="BM2" s="158" t="str">
        <f>IF(OR($F2="",$G2=""),"",IF(ABS(AU2-AU3)&gt;2,AU2,IF(ABS(AV2-AV3)&gt;1,AV2,IF(AW2&lt;&gt;AW3,AW2,IF(AX2&lt;&gt;AX3,AX2,IF(AY2&lt;&gt;AY3,AY2,IF(AZ2&lt;&gt;AZ3,AZ2,IF(BA2&lt;&gt;BA3,BA2,IF(BB2&lt;&gt;BB3,BB2,IF(BC2&lt;&gt;BC3,BC2,IF(BD2&lt;&gt;BD3,BD2,IF(BE2&lt;&gt;BE3,BE2,IF(BF2&lt;&gt;BF3,BF2,IF(BG2&lt;&gt;BG3,BG2,IF(BH2&lt;&gt;BH3,BH2,IF(BI2&lt;&gt;BI3,BI2,IF(BJ2&lt;&gt;BJ3,BJ2,IF(BK2&lt;&gt;BK3,BK2,IF(BL2&lt;&gt;BL3,BL2,CONCATENATE(BL2,"?"))))))))))))))))))))</f>
        <v/>
      </c>
      <c r="BN2" s="105" t="str">
        <f>IFERROR(IF(OR($F2="",$G2=""),"",CONCATENATE(RIGHT(C2,5)," ",REPT(" ",31-LEN(C2)),LEFT(C2,LEN(C2)-6),"  ")),"")</f>
        <v/>
      </c>
      <c r="BO2" s="156" t="str">
        <f>IF(OR($F2="",$G2=""),"",IF(AND(U2=U3,Z2&gt;Z3),"e",IF(AND(U2=U3,Z2=Z3,BM2&gt;BM3),"p"," ")))</f>
        <v/>
      </c>
      <c r="BP2" s="156" t="str">
        <f>IF(BN2="","",IF(U2=U3,CONCATENATE(IF(U2+Z2&lt;10," ",""),U2+Z2,"–",U3+Z3,IF(U3+Z3&lt;10," ","")),CONCATENATE(IF(U2&lt;10," ",""),U2,"–",U3,IF(U3&lt;10," ",""))))</f>
        <v/>
      </c>
      <c r="BQ2" s="156" t="str">
        <f>IF(OR($F2="",$G2=""),"",IF(AND(U2=U3,Z2&lt;Z3),"e",IF(AND(U2=U3,Z2=Z3,BM2&lt;BM3),"p"," ")))</f>
        <v/>
      </c>
      <c r="BR2" s="105" t="str">
        <f>IFERROR(IF(OR($F2="",$G2=""),"",CONCATENATE("  ",LEFT(C3,LEN(C3)-6),REPT(" ",31-LEN(C3))," ",RIGHT(C3,5))),"")</f>
        <v/>
      </c>
      <c r="BS2" s="105" t="str">
        <f>IF(OR($F2="",$G2=""),"",IF(U2=U3,CONCATENATE("(",U2,"–",U3," FT",IF(Z2=Z3,CONCATENATE(" · ",BM2,"–",BM3," pen"),""),")"),""))</f>
        <v/>
      </c>
    </row>
    <row r="3" ht="9.0" customHeight="1">
      <c r="A3" s="152">
        <f>A2</f>
        <v>1</v>
      </c>
      <c r="B3" s="93"/>
      <c r="C3" s="99" t="s">
        <v>1335</v>
      </c>
      <c r="D3" s="96"/>
      <c r="E3" s="154" t="str">
        <f t="shared" si="5"/>
        <v>You need to select the competition in column B.  </v>
      </c>
      <c r="F3" s="155" t="str">
        <f t="array" ref="F3">IFERROR(IF($C3="","",INDEX(Entries!$J$2:$K999,MATCH(1,($C3=Entries!$J$2:$J999)*(Entries!$C$2:$C999=$B3),0),2)),"")</f>
        <v/>
      </c>
      <c r="G3" s="106" t="str">
        <f>F2</f>
        <v/>
      </c>
      <c r="H3" s="106" t="str">
        <f t="shared" si="6"/>
        <v/>
      </c>
      <c r="I3" s="156" t="str">
        <f t="shared" ref="I3:T3" si="7">IF(OR($F3="",$G3=""),"",IF(RAND()&lt;$H3,1,0))</f>
        <v/>
      </c>
      <c r="J3" s="156" t="str">
        <f t="shared" si="7"/>
        <v/>
      </c>
      <c r="K3" s="156" t="str">
        <f t="shared" si="7"/>
        <v/>
      </c>
      <c r="L3" s="156" t="str">
        <f t="shared" si="7"/>
        <v/>
      </c>
      <c r="M3" s="156" t="str">
        <f t="shared" si="7"/>
        <v/>
      </c>
      <c r="N3" s="156" t="str">
        <f t="shared" si="7"/>
        <v/>
      </c>
      <c r="O3" s="156" t="str">
        <f t="shared" si="7"/>
        <v/>
      </c>
      <c r="P3" s="156" t="str">
        <f t="shared" si="7"/>
        <v/>
      </c>
      <c r="Q3" s="156" t="str">
        <f t="shared" si="7"/>
        <v/>
      </c>
      <c r="R3" s="156" t="str">
        <f t="shared" si="7"/>
        <v/>
      </c>
      <c r="S3" s="156" t="str">
        <f t="shared" si="7"/>
        <v/>
      </c>
      <c r="T3" s="156" t="str">
        <f t="shared" si="7"/>
        <v/>
      </c>
      <c r="U3" s="157">
        <f t="shared" si="8"/>
        <v>0</v>
      </c>
      <c r="V3" s="156" t="str">
        <f t="shared" ref="V3:Y3" si="9">IF(OR($F3="",$G3=""),"",IF(RAND()&lt;$H3,1,0))</f>
        <v/>
      </c>
      <c r="W3" s="156" t="str">
        <f t="shared" si="9"/>
        <v/>
      </c>
      <c r="X3" s="156" t="str">
        <f t="shared" si="9"/>
        <v/>
      </c>
      <c r="Y3" s="156" t="str">
        <f t="shared" si="9"/>
        <v/>
      </c>
      <c r="Z3" s="157">
        <f t="shared" si="10"/>
        <v>0</v>
      </c>
      <c r="AA3" s="105" t="str">
        <f t="shared" ref="AA3:AT3" si="11">IF(OR($F3="",$G3=""),"",IF(RAND()&lt;0.65,1,0))</f>
        <v/>
      </c>
      <c r="AB3" s="105" t="str">
        <f t="shared" si="11"/>
        <v/>
      </c>
      <c r="AC3" s="105" t="str">
        <f t="shared" si="11"/>
        <v/>
      </c>
      <c r="AD3" s="105" t="str">
        <f t="shared" si="11"/>
        <v/>
      </c>
      <c r="AE3" s="105" t="str">
        <f t="shared" si="11"/>
        <v/>
      </c>
      <c r="AF3" s="105" t="str">
        <f t="shared" si="11"/>
        <v/>
      </c>
      <c r="AG3" s="105" t="str">
        <f t="shared" si="11"/>
        <v/>
      </c>
      <c r="AH3" s="105" t="str">
        <f t="shared" si="11"/>
        <v/>
      </c>
      <c r="AI3" s="105" t="str">
        <f t="shared" si="11"/>
        <v/>
      </c>
      <c r="AJ3" s="105" t="str">
        <f t="shared" si="11"/>
        <v/>
      </c>
      <c r="AK3" s="105" t="str">
        <f t="shared" si="11"/>
        <v/>
      </c>
      <c r="AL3" s="105" t="str">
        <f t="shared" si="11"/>
        <v/>
      </c>
      <c r="AM3" s="105" t="str">
        <f t="shared" si="11"/>
        <v/>
      </c>
      <c r="AN3" s="105" t="str">
        <f t="shared" si="11"/>
        <v/>
      </c>
      <c r="AO3" s="105" t="str">
        <f t="shared" si="11"/>
        <v/>
      </c>
      <c r="AP3" s="105" t="str">
        <f t="shared" si="11"/>
        <v/>
      </c>
      <c r="AQ3" s="105" t="str">
        <f t="shared" si="11"/>
        <v/>
      </c>
      <c r="AR3" s="105" t="str">
        <f t="shared" si="11"/>
        <v/>
      </c>
      <c r="AS3" s="105" t="str">
        <f t="shared" si="11"/>
        <v/>
      </c>
      <c r="AT3" s="105" t="str">
        <f t="shared" si="11"/>
        <v/>
      </c>
      <c r="AU3" s="105">
        <f t="shared" ref="AU3:BL3" si="12">SUM($AA3:AC3)</f>
        <v>0</v>
      </c>
      <c r="AV3" s="105">
        <f t="shared" si="12"/>
        <v>0</v>
      </c>
      <c r="AW3" s="105">
        <f t="shared" si="12"/>
        <v>0</v>
      </c>
      <c r="AX3" s="105">
        <f t="shared" si="12"/>
        <v>0</v>
      </c>
      <c r="AY3" s="105">
        <f t="shared" si="12"/>
        <v>0</v>
      </c>
      <c r="AZ3" s="105">
        <f t="shared" si="12"/>
        <v>0</v>
      </c>
      <c r="BA3" s="105">
        <f t="shared" si="12"/>
        <v>0</v>
      </c>
      <c r="BB3" s="105">
        <f t="shared" si="12"/>
        <v>0</v>
      </c>
      <c r="BC3" s="105">
        <f t="shared" si="12"/>
        <v>0</v>
      </c>
      <c r="BD3" s="105">
        <f t="shared" si="12"/>
        <v>0</v>
      </c>
      <c r="BE3" s="105">
        <f t="shared" si="12"/>
        <v>0</v>
      </c>
      <c r="BF3" s="105">
        <f t="shared" si="12"/>
        <v>0</v>
      </c>
      <c r="BG3" s="105">
        <f t="shared" si="12"/>
        <v>0</v>
      </c>
      <c r="BH3" s="105">
        <f t="shared" si="12"/>
        <v>0</v>
      </c>
      <c r="BI3" s="105">
        <f t="shared" si="12"/>
        <v>0</v>
      </c>
      <c r="BJ3" s="105">
        <f t="shared" si="12"/>
        <v>0</v>
      </c>
      <c r="BK3" s="105">
        <f t="shared" si="12"/>
        <v>0</v>
      </c>
      <c r="BL3" s="105">
        <f t="shared" si="12"/>
        <v>0</v>
      </c>
      <c r="BM3" s="158" t="str">
        <f>IF(OR($F2="",$G2=""),"",IF(ABS(AU2-AU3)&gt;2,AU3,IF(ABS(AV2-AV3)&gt;1,AV3,IF(AW2&lt;&gt;AW3,AW3,IF(AX2&lt;&gt;AX3,AX3,IF(AY2&lt;&gt;AY3,AY3,IF(AZ2&lt;&gt;AZ3,AZ3,IF(BA2&lt;&gt;BA3,BA3,IF(BB2&lt;&gt;BB3,BB3,IF(BC2&lt;&gt;BC3,BC3,IF(BD2&lt;&gt;BD3,BD3,IF(BE2&lt;&gt;BE3,BE3,IF(BF2&lt;&gt;BF3,BF3,IF(BG2&lt;&gt;BG3,BG3,IF(BH2&lt;&gt;BH3,BH3,IF(BI2&lt;&gt;BI3,BI3,IF(BJ2&lt;&gt;BJ3,BJ3,IF(BK2&lt;&gt;BK3,BK3,IF(BL2&lt;&gt;BL3,BL3,CONCATENATE(BL3,"?"))))))))))))))))))))</f>
        <v/>
      </c>
      <c r="BN3" s="105" t="str">
        <f>IF(AND(OR($B2="",$B3=""),$C2&lt;&gt;"",$C3&lt;&gt;""),"You need to select the competition in column B.","")</f>
        <v>You need to select the competition in column B.</v>
      </c>
      <c r="BO3" s="156"/>
      <c r="BP3" s="156"/>
      <c r="BQ3" s="156"/>
      <c r="BR3" s="105"/>
      <c r="BS3" s="105"/>
    </row>
    <row r="4" ht="9.0" customHeight="1">
      <c r="A4" s="152">
        <f t="shared" ref="A4:A999" si="17">(A2*-1)+1</f>
        <v>0</v>
      </c>
      <c r="B4" s="93"/>
      <c r="C4" s="99" t="s">
        <v>1319</v>
      </c>
      <c r="D4" s="96">
        <v>1.0</v>
      </c>
      <c r="E4" s="154" t="str">
        <f t="shared" si="5"/>
        <v>  </v>
      </c>
      <c r="F4" s="155" t="str">
        <f t="array" ref="F4">IFERROR(IF($C4="","",INDEX(Entries!$J$2:$K999,MATCH(1,($C4=Entries!$J$2:$J999)*(Entries!$C$2:$C999=$B4),0),2)),"")</f>
        <v/>
      </c>
      <c r="G4" s="106" t="str">
        <f>F5</f>
        <v/>
      </c>
      <c r="H4" s="106" t="str">
        <f t="shared" si="6"/>
        <v/>
      </c>
      <c r="I4" s="156" t="str">
        <f t="shared" ref="I4:T4" si="13">IF(OR($F4="",$G4=""),"",IF(RAND()&lt;$H4,1,0))</f>
        <v/>
      </c>
      <c r="J4" s="156" t="str">
        <f t="shared" si="13"/>
        <v/>
      </c>
      <c r="K4" s="156" t="str">
        <f t="shared" si="13"/>
        <v/>
      </c>
      <c r="L4" s="156" t="str">
        <f t="shared" si="13"/>
        <v/>
      </c>
      <c r="M4" s="156" t="str">
        <f t="shared" si="13"/>
        <v/>
      </c>
      <c r="N4" s="156" t="str">
        <f t="shared" si="13"/>
        <v/>
      </c>
      <c r="O4" s="156" t="str">
        <f t="shared" si="13"/>
        <v/>
      </c>
      <c r="P4" s="156" t="str">
        <f t="shared" si="13"/>
        <v/>
      </c>
      <c r="Q4" s="156" t="str">
        <f t="shared" si="13"/>
        <v/>
      </c>
      <c r="R4" s="156" t="str">
        <f t="shared" si="13"/>
        <v/>
      </c>
      <c r="S4" s="156" t="str">
        <f t="shared" si="13"/>
        <v/>
      </c>
      <c r="T4" s="156" t="str">
        <f t="shared" si="13"/>
        <v/>
      </c>
      <c r="U4" s="157">
        <f t="shared" si="8"/>
        <v>0</v>
      </c>
      <c r="V4" s="156" t="str">
        <f t="shared" ref="V4:Y4" si="14">IF(OR($F4="",$G4=""),"",IF(RAND()&lt;$H4,1,0))</f>
        <v/>
      </c>
      <c r="W4" s="156" t="str">
        <f t="shared" si="14"/>
        <v/>
      </c>
      <c r="X4" s="156" t="str">
        <f t="shared" si="14"/>
        <v/>
      </c>
      <c r="Y4" s="156" t="str">
        <f t="shared" si="14"/>
        <v/>
      </c>
      <c r="Z4" s="157">
        <f t="shared" si="10"/>
        <v>0</v>
      </c>
      <c r="AA4" s="105" t="str">
        <f t="shared" ref="AA4:AT4" si="15">IF(OR($F4="",$G4=""),"",IF(RAND()&lt;0.65,1,0))</f>
        <v/>
      </c>
      <c r="AB4" s="105" t="str">
        <f t="shared" si="15"/>
        <v/>
      </c>
      <c r="AC4" s="105" t="str">
        <f t="shared" si="15"/>
        <v/>
      </c>
      <c r="AD4" s="105" t="str">
        <f t="shared" si="15"/>
        <v/>
      </c>
      <c r="AE4" s="105" t="str">
        <f t="shared" si="15"/>
        <v/>
      </c>
      <c r="AF4" s="105" t="str">
        <f t="shared" si="15"/>
        <v/>
      </c>
      <c r="AG4" s="105" t="str">
        <f t="shared" si="15"/>
        <v/>
      </c>
      <c r="AH4" s="105" t="str">
        <f t="shared" si="15"/>
        <v/>
      </c>
      <c r="AI4" s="105" t="str">
        <f t="shared" si="15"/>
        <v/>
      </c>
      <c r="AJ4" s="105" t="str">
        <f t="shared" si="15"/>
        <v/>
      </c>
      <c r="AK4" s="105" t="str">
        <f t="shared" si="15"/>
        <v/>
      </c>
      <c r="AL4" s="105" t="str">
        <f t="shared" si="15"/>
        <v/>
      </c>
      <c r="AM4" s="105" t="str">
        <f t="shared" si="15"/>
        <v/>
      </c>
      <c r="AN4" s="105" t="str">
        <f t="shared" si="15"/>
        <v/>
      </c>
      <c r="AO4" s="105" t="str">
        <f t="shared" si="15"/>
        <v/>
      </c>
      <c r="AP4" s="105" t="str">
        <f t="shared" si="15"/>
        <v/>
      </c>
      <c r="AQ4" s="105" t="str">
        <f t="shared" si="15"/>
        <v/>
      </c>
      <c r="AR4" s="105" t="str">
        <f t="shared" si="15"/>
        <v/>
      </c>
      <c r="AS4" s="105" t="str">
        <f t="shared" si="15"/>
        <v/>
      </c>
      <c r="AT4" s="105" t="str">
        <f t="shared" si="15"/>
        <v/>
      </c>
      <c r="AU4" s="105">
        <f t="shared" ref="AU4:BL4" si="16">SUM($AA4:AC4)</f>
        <v>0</v>
      </c>
      <c r="AV4" s="105">
        <f t="shared" si="16"/>
        <v>0</v>
      </c>
      <c r="AW4" s="105">
        <f t="shared" si="16"/>
        <v>0</v>
      </c>
      <c r="AX4" s="105">
        <f t="shared" si="16"/>
        <v>0</v>
      </c>
      <c r="AY4" s="105">
        <f t="shared" si="16"/>
        <v>0</v>
      </c>
      <c r="AZ4" s="105">
        <f t="shared" si="16"/>
        <v>0</v>
      </c>
      <c r="BA4" s="105">
        <f t="shared" si="16"/>
        <v>0</v>
      </c>
      <c r="BB4" s="105">
        <f t="shared" si="16"/>
        <v>0</v>
      </c>
      <c r="BC4" s="105">
        <f t="shared" si="16"/>
        <v>0</v>
      </c>
      <c r="BD4" s="105">
        <f t="shared" si="16"/>
        <v>0</v>
      </c>
      <c r="BE4" s="105">
        <f t="shared" si="16"/>
        <v>0</v>
      </c>
      <c r="BF4" s="105">
        <f t="shared" si="16"/>
        <v>0</v>
      </c>
      <c r="BG4" s="105">
        <f t="shared" si="16"/>
        <v>0</v>
      </c>
      <c r="BH4" s="105">
        <f t="shared" si="16"/>
        <v>0</v>
      </c>
      <c r="BI4" s="105">
        <f t="shared" si="16"/>
        <v>0</v>
      </c>
      <c r="BJ4" s="105">
        <f t="shared" si="16"/>
        <v>0</v>
      </c>
      <c r="BK4" s="105">
        <f t="shared" si="16"/>
        <v>0</v>
      </c>
      <c r="BL4" s="105">
        <f t="shared" si="16"/>
        <v>0</v>
      </c>
      <c r="BM4" s="158" t="str">
        <f>IF(OR($F4="",$G4=""),"",IF(ABS(AU4-AU5)&gt;2,AU4,IF(ABS(AV4-AV5)&gt;1,AV4,IF(AW4&lt;&gt;AW5,AW4,IF(AX4&lt;&gt;AX5,AX4,IF(AY4&lt;&gt;AY5,AY4,IF(AZ4&lt;&gt;AZ5,AZ4,IF(BA4&lt;&gt;BA5,BA4,IF(BB4&lt;&gt;BB5,BB4,IF(BC4&lt;&gt;BC5,BC4,IF(BD4&lt;&gt;BD5,BD4,IF(BE4&lt;&gt;BE5,BE4,IF(BF4&lt;&gt;BF5,BF4,IF(BG4&lt;&gt;BG5,BG4,IF(BH4&lt;&gt;BH5,BH4,IF(BI4&lt;&gt;BI5,BI4,IF(BJ4&lt;&gt;BJ5,BJ4,IF(BK4&lt;&gt;BK5,BK4,IF(BL4&lt;&gt;BL5,BL4,CONCATENATE(BL4,"?"))))))))))))))))))))</f>
        <v/>
      </c>
      <c r="BN4" s="105" t="str">
        <f>IFERROR(IF(OR($F4="",$G4=""),"",CONCATENATE(RIGHT(C4,5)," ",REPT(" ",31-LEN(C4)),LEFT(C4,LEN(C4)-6),"  ")),"")</f>
        <v/>
      </c>
      <c r="BO4" s="156" t="str">
        <f>IF(OR($F4="",$G4=""),"",IF(AND(U4=U5,Z4&gt;Z5),"e",IF(AND(U4=U5,Z4=Z5,BM4&gt;BM5),"p"," ")))</f>
        <v/>
      </c>
      <c r="BP4" s="156" t="str">
        <f>IF(BN4="","",IF(U4=U5,CONCATENATE(IF(U4+Z4&lt;10," ",""),U4+Z4,"–",U5+Z5,IF(U5+Z5&lt;10," ","")),CONCATENATE(IF(U4&lt;10," ",""),U4,"–",U5,IF(U5&lt;10," ",""))))</f>
        <v/>
      </c>
      <c r="BQ4" s="156" t="str">
        <f>IF(OR($F4="",$G4=""),"",IF(AND(U4=U5,Z4&lt;Z5),"e",IF(AND(U4=U5,Z4=Z5,BM4&lt;BM5),"p"," ")))</f>
        <v/>
      </c>
      <c r="BR4" s="105" t="str">
        <f>IFERROR(IF(OR($F4="",$G4=""),"",CONCATENATE("  ",LEFT(C5,LEN(C5)-6),REPT(" ",31-LEN(C5))," ",RIGHT(C5,5))),"")</f>
        <v/>
      </c>
      <c r="BS4" s="105" t="str">
        <f>IF(OR($F4="",$G4=""),"",IF(U4=U5,CONCATENATE("(",U4,"–",U5," FT",IF(Z4=Z5,CONCATENATE(" · ",BM4,"–",BM5," pen"),""),")"),""))</f>
        <v/>
      </c>
    </row>
    <row r="5" ht="9.0" customHeight="1">
      <c r="A5" s="152">
        <f t="shared" si="17"/>
        <v>0</v>
      </c>
      <c r="B5" s="93"/>
      <c r="C5" s="99" t="s">
        <v>1366</v>
      </c>
      <c r="D5" s="96"/>
      <c r="E5" s="154" t="str">
        <f t="shared" si="5"/>
        <v>You need to select the competition in column B.  </v>
      </c>
      <c r="F5" s="155" t="str">
        <f t="array" ref="F5">IFERROR(IF($C5="","",INDEX(Entries!$J$2:$K999,MATCH(1,($C5=Entries!$J$2:$J999)*(Entries!$C$2:$C999=$B5),0),2)),"")</f>
        <v/>
      </c>
      <c r="G5" s="106" t="str">
        <f>F4</f>
        <v/>
      </c>
      <c r="H5" s="106" t="str">
        <f t="shared" si="6"/>
        <v/>
      </c>
      <c r="I5" s="156" t="str">
        <f t="shared" ref="I5:T5" si="18">IF(OR($F5="",$G5=""),"",IF(RAND()&lt;$H5,1,0))</f>
        <v/>
      </c>
      <c r="J5" s="156" t="str">
        <f t="shared" si="18"/>
        <v/>
      </c>
      <c r="K5" s="156" t="str">
        <f t="shared" si="18"/>
        <v/>
      </c>
      <c r="L5" s="156" t="str">
        <f t="shared" si="18"/>
        <v/>
      </c>
      <c r="M5" s="156" t="str">
        <f t="shared" si="18"/>
        <v/>
      </c>
      <c r="N5" s="156" t="str">
        <f t="shared" si="18"/>
        <v/>
      </c>
      <c r="O5" s="156" t="str">
        <f t="shared" si="18"/>
        <v/>
      </c>
      <c r="P5" s="156" t="str">
        <f t="shared" si="18"/>
        <v/>
      </c>
      <c r="Q5" s="156" t="str">
        <f t="shared" si="18"/>
        <v/>
      </c>
      <c r="R5" s="156" t="str">
        <f t="shared" si="18"/>
        <v/>
      </c>
      <c r="S5" s="156" t="str">
        <f t="shared" si="18"/>
        <v/>
      </c>
      <c r="T5" s="156" t="str">
        <f t="shared" si="18"/>
        <v/>
      </c>
      <c r="U5" s="157">
        <f t="shared" si="8"/>
        <v>0</v>
      </c>
      <c r="V5" s="156" t="str">
        <f t="shared" ref="V5:Y5" si="19">IF(OR($F5="",$G5=""),"",IF(RAND()&lt;$H5,1,0))</f>
        <v/>
      </c>
      <c r="W5" s="156" t="str">
        <f t="shared" si="19"/>
        <v/>
      </c>
      <c r="X5" s="156" t="str">
        <f t="shared" si="19"/>
        <v/>
      </c>
      <c r="Y5" s="156" t="str">
        <f t="shared" si="19"/>
        <v/>
      </c>
      <c r="Z5" s="157">
        <f t="shared" si="10"/>
        <v>0</v>
      </c>
      <c r="AA5" s="105" t="str">
        <f t="shared" ref="AA5:AT5" si="20">IF(OR($F5="",$G5=""),"",IF(RAND()&lt;0.65,1,0))</f>
        <v/>
      </c>
      <c r="AB5" s="105" t="str">
        <f t="shared" si="20"/>
        <v/>
      </c>
      <c r="AC5" s="105" t="str">
        <f t="shared" si="20"/>
        <v/>
      </c>
      <c r="AD5" s="105" t="str">
        <f t="shared" si="20"/>
        <v/>
      </c>
      <c r="AE5" s="105" t="str">
        <f t="shared" si="20"/>
        <v/>
      </c>
      <c r="AF5" s="105" t="str">
        <f t="shared" si="20"/>
        <v/>
      </c>
      <c r="AG5" s="105" t="str">
        <f t="shared" si="20"/>
        <v/>
      </c>
      <c r="AH5" s="105" t="str">
        <f t="shared" si="20"/>
        <v/>
      </c>
      <c r="AI5" s="105" t="str">
        <f t="shared" si="20"/>
        <v/>
      </c>
      <c r="AJ5" s="105" t="str">
        <f t="shared" si="20"/>
        <v/>
      </c>
      <c r="AK5" s="105" t="str">
        <f t="shared" si="20"/>
        <v/>
      </c>
      <c r="AL5" s="105" t="str">
        <f t="shared" si="20"/>
        <v/>
      </c>
      <c r="AM5" s="105" t="str">
        <f t="shared" si="20"/>
        <v/>
      </c>
      <c r="AN5" s="105" t="str">
        <f t="shared" si="20"/>
        <v/>
      </c>
      <c r="AO5" s="105" t="str">
        <f t="shared" si="20"/>
        <v/>
      </c>
      <c r="AP5" s="105" t="str">
        <f t="shared" si="20"/>
        <v/>
      </c>
      <c r="AQ5" s="105" t="str">
        <f t="shared" si="20"/>
        <v/>
      </c>
      <c r="AR5" s="105" t="str">
        <f t="shared" si="20"/>
        <v/>
      </c>
      <c r="AS5" s="105" t="str">
        <f t="shared" si="20"/>
        <v/>
      </c>
      <c r="AT5" s="105" t="str">
        <f t="shared" si="20"/>
        <v/>
      </c>
      <c r="AU5" s="105">
        <f t="shared" ref="AU5:BL5" si="21">SUM($AA5:AC5)</f>
        <v>0</v>
      </c>
      <c r="AV5" s="105">
        <f t="shared" si="21"/>
        <v>0</v>
      </c>
      <c r="AW5" s="105">
        <f t="shared" si="21"/>
        <v>0</v>
      </c>
      <c r="AX5" s="105">
        <f t="shared" si="21"/>
        <v>0</v>
      </c>
      <c r="AY5" s="105">
        <f t="shared" si="21"/>
        <v>0</v>
      </c>
      <c r="AZ5" s="105">
        <f t="shared" si="21"/>
        <v>0</v>
      </c>
      <c r="BA5" s="105">
        <f t="shared" si="21"/>
        <v>0</v>
      </c>
      <c r="BB5" s="105">
        <f t="shared" si="21"/>
        <v>0</v>
      </c>
      <c r="BC5" s="105">
        <f t="shared" si="21"/>
        <v>0</v>
      </c>
      <c r="BD5" s="105">
        <f t="shared" si="21"/>
        <v>0</v>
      </c>
      <c r="BE5" s="105">
        <f t="shared" si="21"/>
        <v>0</v>
      </c>
      <c r="BF5" s="105">
        <f t="shared" si="21"/>
        <v>0</v>
      </c>
      <c r="BG5" s="105">
        <f t="shared" si="21"/>
        <v>0</v>
      </c>
      <c r="BH5" s="105">
        <f t="shared" si="21"/>
        <v>0</v>
      </c>
      <c r="BI5" s="105">
        <f t="shared" si="21"/>
        <v>0</v>
      </c>
      <c r="BJ5" s="105">
        <f t="shared" si="21"/>
        <v>0</v>
      </c>
      <c r="BK5" s="105">
        <f t="shared" si="21"/>
        <v>0</v>
      </c>
      <c r="BL5" s="105">
        <f t="shared" si="21"/>
        <v>0</v>
      </c>
      <c r="BM5" s="158" t="str">
        <f>IF(OR($F4="",$G4=""),"",IF(ABS(AU4-AU5)&gt;2,AU5,IF(ABS(AV4-AV5)&gt;1,AV5,IF(AW4&lt;&gt;AW5,AW5,IF(AX4&lt;&gt;AX5,AX5,IF(AY4&lt;&gt;AY5,AY5,IF(AZ4&lt;&gt;AZ5,AZ5,IF(BA4&lt;&gt;BA5,BA5,IF(BB4&lt;&gt;BB5,BB5,IF(BC4&lt;&gt;BC5,BC5,IF(BD4&lt;&gt;BD5,BD5,IF(BE4&lt;&gt;BE5,BE5,IF(BF4&lt;&gt;BF5,BF5,IF(BG4&lt;&gt;BG5,BG5,IF(BH4&lt;&gt;BH5,BH5,IF(BI4&lt;&gt;BI5,BI5,IF(BJ4&lt;&gt;BJ5,BJ5,IF(BK4&lt;&gt;BK5,BK5,IF(BL4&lt;&gt;BL5,BL5,CONCATENATE(BL5,"?"))))))))))))))))))))</f>
        <v/>
      </c>
      <c r="BN5" s="105" t="str">
        <f>IF(AND(OR($B4="",$B5=""),$C4&lt;&gt;"",$C5&lt;&gt;""),"You need to select the competition in column B.","")</f>
        <v>You need to select the competition in column B.</v>
      </c>
      <c r="BO5" s="156"/>
      <c r="BP5" s="156"/>
      <c r="BQ5" s="156"/>
      <c r="BR5" s="105"/>
      <c r="BS5" s="105"/>
    </row>
    <row r="6" ht="9.0" customHeight="1">
      <c r="A6" s="152">
        <f t="shared" si="17"/>
        <v>1</v>
      </c>
      <c r="B6" s="93"/>
      <c r="C6" s="99" t="s">
        <v>1366</v>
      </c>
      <c r="D6" s="96">
        <v>1.0</v>
      </c>
      <c r="E6" s="154" t="str">
        <f t="shared" si="5"/>
        <v>  </v>
      </c>
      <c r="F6" s="155" t="str">
        <f t="array" ref="F6">IFERROR(IF($C6="","",INDEX(Entries!$J$2:$K999,MATCH(1,($C6=Entries!$J$2:$J999)*(Entries!$C$2:$C999=$B6),0),2)),"")</f>
        <v/>
      </c>
      <c r="G6" s="106" t="str">
        <f>F7</f>
        <v/>
      </c>
      <c r="H6" s="106" t="str">
        <f t="shared" si="6"/>
        <v/>
      </c>
      <c r="I6" s="156" t="str">
        <f t="shared" ref="I6:T6" si="22">IF(OR($F6="",$G6=""),"",IF(RAND()&lt;$H6,1,0))</f>
        <v/>
      </c>
      <c r="J6" s="156" t="str">
        <f t="shared" si="22"/>
        <v/>
      </c>
      <c r="K6" s="156" t="str">
        <f t="shared" si="22"/>
        <v/>
      </c>
      <c r="L6" s="156" t="str">
        <f t="shared" si="22"/>
        <v/>
      </c>
      <c r="M6" s="156" t="str">
        <f t="shared" si="22"/>
        <v/>
      </c>
      <c r="N6" s="156" t="str">
        <f t="shared" si="22"/>
        <v/>
      </c>
      <c r="O6" s="156" t="str">
        <f t="shared" si="22"/>
        <v/>
      </c>
      <c r="P6" s="156" t="str">
        <f t="shared" si="22"/>
        <v/>
      </c>
      <c r="Q6" s="156" t="str">
        <f t="shared" si="22"/>
        <v/>
      </c>
      <c r="R6" s="156" t="str">
        <f t="shared" si="22"/>
        <v/>
      </c>
      <c r="S6" s="156" t="str">
        <f t="shared" si="22"/>
        <v/>
      </c>
      <c r="T6" s="156" t="str">
        <f t="shared" si="22"/>
        <v/>
      </c>
      <c r="U6" s="157">
        <f t="shared" si="8"/>
        <v>0</v>
      </c>
      <c r="V6" s="156" t="str">
        <f t="shared" ref="V6:Y6" si="23">IF(OR($F6="",$G6=""),"",IF(RAND()&lt;$H6,1,0))</f>
        <v/>
      </c>
      <c r="W6" s="156" t="str">
        <f t="shared" si="23"/>
        <v/>
      </c>
      <c r="X6" s="156" t="str">
        <f t="shared" si="23"/>
        <v/>
      </c>
      <c r="Y6" s="156" t="str">
        <f t="shared" si="23"/>
        <v/>
      </c>
      <c r="Z6" s="157">
        <f t="shared" si="10"/>
        <v>0</v>
      </c>
      <c r="AA6" s="105" t="str">
        <f t="shared" ref="AA6:AT6" si="24">IF(OR($F6="",$G6=""),"",IF(RAND()&lt;0.65,1,0))</f>
        <v/>
      </c>
      <c r="AB6" s="105" t="str">
        <f t="shared" si="24"/>
        <v/>
      </c>
      <c r="AC6" s="105" t="str">
        <f t="shared" si="24"/>
        <v/>
      </c>
      <c r="AD6" s="105" t="str">
        <f t="shared" si="24"/>
        <v/>
      </c>
      <c r="AE6" s="105" t="str">
        <f t="shared" si="24"/>
        <v/>
      </c>
      <c r="AF6" s="105" t="str">
        <f t="shared" si="24"/>
        <v/>
      </c>
      <c r="AG6" s="105" t="str">
        <f t="shared" si="24"/>
        <v/>
      </c>
      <c r="AH6" s="105" t="str">
        <f t="shared" si="24"/>
        <v/>
      </c>
      <c r="AI6" s="105" t="str">
        <f t="shared" si="24"/>
        <v/>
      </c>
      <c r="AJ6" s="105" t="str">
        <f t="shared" si="24"/>
        <v/>
      </c>
      <c r="AK6" s="105" t="str">
        <f t="shared" si="24"/>
        <v/>
      </c>
      <c r="AL6" s="105" t="str">
        <f t="shared" si="24"/>
        <v/>
      </c>
      <c r="AM6" s="105" t="str">
        <f t="shared" si="24"/>
        <v/>
      </c>
      <c r="AN6" s="105" t="str">
        <f t="shared" si="24"/>
        <v/>
      </c>
      <c r="AO6" s="105" t="str">
        <f t="shared" si="24"/>
        <v/>
      </c>
      <c r="AP6" s="105" t="str">
        <f t="shared" si="24"/>
        <v/>
      </c>
      <c r="AQ6" s="105" t="str">
        <f t="shared" si="24"/>
        <v/>
      </c>
      <c r="AR6" s="105" t="str">
        <f t="shared" si="24"/>
        <v/>
      </c>
      <c r="AS6" s="105" t="str">
        <f t="shared" si="24"/>
        <v/>
      </c>
      <c r="AT6" s="105" t="str">
        <f t="shared" si="24"/>
        <v/>
      </c>
      <c r="AU6" s="105">
        <f t="shared" ref="AU6:BL6" si="25">SUM($AA6:AC6)</f>
        <v>0</v>
      </c>
      <c r="AV6" s="105">
        <f t="shared" si="25"/>
        <v>0</v>
      </c>
      <c r="AW6" s="105">
        <f t="shared" si="25"/>
        <v>0</v>
      </c>
      <c r="AX6" s="105">
        <f t="shared" si="25"/>
        <v>0</v>
      </c>
      <c r="AY6" s="105">
        <f t="shared" si="25"/>
        <v>0</v>
      </c>
      <c r="AZ6" s="105">
        <f t="shared" si="25"/>
        <v>0</v>
      </c>
      <c r="BA6" s="105">
        <f t="shared" si="25"/>
        <v>0</v>
      </c>
      <c r="BB6" s="105">
        <f t="shared" si="25"/>
        <v>0</v>
      </c>
      <c r="BC6" s="105">
        <f t="shared" si="25"/>
        <v>0</v>
      </c>
      <c r="BD6" s="105">
        <f t="shared" si="25"/>
        <v>0</v>
      </c>
      <c r="BE6" s="105">
        <f t="shared" si="25"/>
        <v>0</v>
      </c>
      <c r="BF6" s="105">
        <f t="shared" si="25"/>
        <v>0</v>
      </c>
      <c r="BG6" s="105">
        <f t="shared" si="25"/>
        <v>0</v>
      </c>
      <c r="BH6" s="105">
        <f t="shared" si="25"/>
        <v>0</v>
      </c>
      <c r="BI6" s="105">
        <f t="shared" si="25"/>
        <v>0</v>
      </c>
      <c r="BJ6" s="105">
        <f t="shared" si="25"/>
        <v>0</v>
      </c>
      <c r="BK6" s="105">
        <f t="shared" si="25"/>
        <v>0</v>
      </c>
      <c r="BL6" s="105">
        <f t="shared" si="25"/>
        <v>0</v>
      </c>
      <c r="BM6" s="158" t="str">
        <f>IF(OR($F6="",$G6=""),"",IF(ABS(AU6-AU7)&gt;2,AU6,IF(ABS(AV6-AV7)&gt;1,AV6,IF(AW6&lt;&gt;AW7,AW6,IF(AX6&lt;&gt;AX7,AX6,IF(AY6&lt;&gt;AY7,AY6,IF(AZ6&lt;&gt;AZ7,AZ6,IF(BA6&lt;&gt;BA7,BA6,IF(BB6&lt;&gt;BB7,BB6,IF(BC6&lt;&gt;BC7,BC6,IF(BD6&lt;&gt;BD7,BD6,IF(BE6&lt;&gt;BE7,BE6,IF(BF6&lt;&gt;BF7,BF6,IF(BG6&lt;&gt;BG7,BG6,IF(BH6&lt;&gt;BH7,BH6,IF(BI6&lt;&gt;BI7,BI6,IF(BJ6&lt;&gt;BJ7,BJ6,IF(BK6&lt;&gt;BK7,BK6,IF(BL6&lt;&gt;BL7,BL6,CONCATENATE(BL6,"?"))))))))))))))))))))</f>
        <v/>
      </c>
      <c r="BN6" s="105" t="str">
        <f>IFERROR(IF(OR($F6="",$G6=""),"",CONCATENATE(RIGHT(C6,5)," ",REPT(" ",31-LEN(C6)),LEFT(C6,LEN(C6)-6),"  ")),"")</f>
        <v/>
      </c>
      <c r="BO6" s="156" t="str">
        <f>IF(OR($F6="",$G6=""),"",IF(AND(U6=U7,Z6&gt;Z7),"e",IF(AND(U6=U7,Z6=Z7,BM6&gt;BM7),"p"," ")))</f>
        <v/>
      </c>
      <c r="BP6" s="156" t="str">
        <f>IF(BN6="","",IF(U6=U7,CONCATENATE(IF(U6+Z6&lt;10," ",""),U6+Z6,"–",U7+Z7,IF(U7+Z7&lt;10," ","")),CONCATENATE(IF(U6&lt;10," ",""),U6,"–",U7,IF(U7&lt;10," ",""))))</f>
        <v/>
      </c>
      <c r="BQ6" s="156" t="str">
        <f>IF(OR($F6="",$G6=""),"",IF(AND(U6=U7,Z6&lt;Z7),"e",IF(AND(U6=U7,Z6=Z7,BM6&lt;BM7),"p"," ")))</f>
        <v/>
      </c>
      <c r="BR6" s="105" t="str">
        <f>IFERROR(IF(OR($F6="",$G6=""),"",CONCATENATE("  ",LEFT(C7,LEN(C7)-6),REPT(" ",31-LEN(C7))," ",RIGHT(C7,5))),"")</f>
        <v/>
      </c>
      <c r="BS6" s="105" t="str">
        <f>IF(OR($F6="",$G6=""),"",IF(U6=U7,CONCATENATE("(",U6,"–",U7," FT",IF(Z6=Z7,CONCATENATE(" · ",BM6,"–",BM7," pen"),""),")"),""))</f>
        <v/>
      </c>
    </row>
    <row r="7" ht="9.0" customHeight="1">
      <c r="A7" s="152">
        <f t="shared" si="17"/>
        <v>1</v>
      </c>
      <c r="B7" s="93"/>
      <c r="C7" s="99" t="s">
        <v>1335</v>
      </c>
      <c r="D7" s="96"/>
      <c r="E7" s="154" t="str">
        <f t="shared" si="5"/>
        <v>You need to select the competition in column B.  </v>
      </c>
      <c r="F7" s="155" t="str">
        <f t="array" ref="F7">IFERROR(IF($C7="","",INDEX(Entries!$J$2:$K999,MATCH(1,($C7=Entries!$J$2:$J999)*(Entries!$C$2:$C999=$B7),0),2)),"")</f>
        <v/>
      </c>
      <c r="G7" s="106" t="str">
        <f>F6</f>
        <v/>
      </c>
      <c r="H7" s="106" t="str">
        <f t="shared" si="6"/>
        <v/>
      </c>
      <c r="I7" s="156" t="str">
        <f t="shared" ref="I7:T7" si="26">IF(OR($F7="",$G7=""),"",IF(RAND()&lt;$H7,1,0))</f>
        <v/>
      </c>
      <c r="J7" s="156" t="str">
        <f t="shared" si="26"/>
        <v/>
      </c>
      <c r="K7" s="156" t="str">
        <f t="shared" si="26"/>
        <v/>
      </c>
      <c r="L7" s="156" t="str">
        <f t="shared" si="26"/>
        <v/>
      </c>
      <c r="M7" s="156" t="str">
        <f t="shared" si="26"/>
        <v/>
      </c>
      <c r="N7" s="156" t="str">
        <f t="shared" si="26"/>
        <v/>
      </c>
      <c r="O7" s="156" t="str">
        <f t="shared" si="26"/>
        <v/>
      </c>
      <c r="P7" s="156" t="str">
        <f t="shared" si="26"/>
        <v/>
      </c>
      <c r="Q7" s="156" t="str">
        <f t="shared" si="26"/>
        <v/>
      </c>
      <c r="R7" s="156" t="str">
        <f t="shared" si="26"/>
        <v/>
      </c>
      <c r="S7" s="156" t="str">
        <f t="shared" si="26"/>
        <v/>
      </c>
      <c r="T7" s="156" t="str">
        <f t="shared" si="26"/>
        <v/>
      </c>
      <c r="U7" s="157">
        <f t="shared" si="8"/>
        <v>0</v>
      </c>
      <c r="V7" s="156" t="str">
        <f t="shared" ref="V7:Y7" si="27">IF(OR($F7="",$G7=""),"",IF(RAND()&lt;$H7,1,0))</f>
        <v/>
      </c>
      <c r="W7" s="156" t="str">
        <f t="shared" si="27"/>
        <v/>
      </c>
      <c r="X7" s="156" t="str">
        <f t="shared" si="27"/>
        <v/>
      </c>
      <c r="Y7" s="156" t="str">
        <f t="shared" si="27"/>
        <v/>
      </c>
      <c r="Z7" s="157">
        <f t="shared" si="10"/>
        <v>0</v>
      </c>
      <c r="AA7" s="105" t="str">
        <f t="shared" ref="AA7:AT7" si="28">IF(OR($F7="",$G7=""),"",IF(RAND()&lt;0.65,1,0))</f>
        <v/>
      </c>
      <c r="AB7" s="105" t="str">
        <f t="shared" si="28"/>
        <v/>
      </c>
      <c r="AC7" s="105" t="str">
        <f t="shared" si="28"/>
        <v/>
      </c>
      <c r="AD7" s="105" t="str">
        <f t="shared" si="28"/>
        <v/>
      </c>
      <c r="AE7" s="105" t="str">
        <f t="shared" si="28"/>
        <v/>
      </c>
      <c r="AF7" s="105" t="str">
        <f t="shared" si="28"/>
        <v/>
      </c>
      <c r="AG7" s="105" t="str">
        <f t="shared" si="28"/>
        <v/>
      </c>
      <c r="AH7" s="105" t="str">
        <f t="shared" si="28"/>
        <v/>
      </c>
      <c r="AI7" s="105" t="str">
        <f t="shared" si="28"/>
        <v/>
      </c>
      <c r="AJ7" s="105" t="str">
        <f t="shared" si="28"/>
        <v/>
      </c>
      <c r="AK7" s="105" t="str">
        <f t="shared" si="28"/>
        <v/>
      </c>
      <c r="AL7" s="105" t="str">
        <f t="shared" si="28"/>
        <v/>
      </c>
      <c r="AM7" s="105" t="str">
        <f t="shared" si="28"/>
        <v/>
      </c>
      <c r="AN7" s="105" t="str">
        <f t="shared" si="28"/>
        <v/>
      </c>
      <c r="AO7" s="105" t="str">
        <f t="shared" si="28"/>
        <v/>
      </c>
      <c r="AP7" s="105" t="str">
        <f t="shared" si="28"/>
        <v/>
      </c>
      <c r="AQ7" s="105" t="str">
        <f t="shared" si="28"/>
        <v/>
      </c>
      <c r="AR7" s="105" t="str">
        <f t="shared" si="28"/>
        <v/>
      </c>
      <c r="AS7" s="105" t="str">
        <f t="shared" si="28"/>
        <v/>
      </c>
      <c r="AT7" s="105" t="str">
        <f t="shared" si="28"/>
        <v/>
      </c>
      <c r="AU7" s="105">
        <f t="shared" ref="AU7:BL7" si="29">SUM($AA7:AC7)</f>
        <v>0</v>
      </c>
      <c r="AV7" s="105">
        <f t="shared" si="29"/>
        <v>0</v>
      </c>
      <c r="AW7" s="105">
        <f t="shared" si="29"/>
        <v>0</v>
      </c>
      <c r="AX7" s="105">
        <f t="shared" si="29"/>
        <v>0</v>
      </c>
      <c r="AY7" s="105">
        <f t="shared" si="29"/>
        <v>0</v>
      </c>
      <c r="AZ7" s="105">
        <f t="shared" si="29"/>
        <v>0</v>
      </c>
      <c r="BA7" s="105">
        <f t="shared" si="29"/>
        <v>0</v>
      </c>
      <c r="BB7" s="105">
        <f t="shared" si="29"/>
        <v>0</v>
      </c>
      <c r="BC7" s="105">
        <f t="shared" si="29"/>
        <v>0</v>
      </c>
      <c r="BD7" s="105">
        <f t="shared" si="29"/>
        <v>0</v>
      </c>
      <c r="BE7" s="105">
        <f t="shared" si="29"/>
        <v>0</v>
      </c>
      <c r="BF7" s="105">
        <f t="shared" si="29"/>
        <v>0</v>
      </c>
      <c r="BG7" s="105">
        <f t="shared" si="29"/>
        <v>0</v>
      </c>
      <c r="BH7" s="105">
        <f t="shared" si="29"/>
        <v>0</v>
      </c>
      <c r="BI7" s="105">
        <f t="shared" si="29"/>
        <v>0</v>
      </c>
      <c r="BJ7" s="105">
        <f t="shared" si="29"/>
        <v>0</v>
      </c>
      <c r="BK7" s="105">
        <f t="shared" si="29"/>
        <v>0</v>
      </c>
      <c r="BL7" s="105">
        <f t="shared" si="29"/>
        <v>0</v>
      </c>
      <c r="BM7" s="158" t="str">
        <f>IF(OR($F6="",$G6=""),"",IF(ABS(AU6-AU7)&gt;2,AU7,IF(ABS(AV6-AV7)&gt;1,AV7,IF(AW6&lt;&gt;AW7,AW7,IF(AX6&lt;&gt;AX7,AX7,IF(AY6&lt;&gt;AY7,AY7,IF(AZ6&lt;&gt;AZ7,AZ7,IF(BA6&lt;&gt;BA7,BA7,IF(BB6&lt;&gt;BB7,BB7,IF(BC6&lt;&gt;BC7,BC7,IF(BD6&lt;&gt;BD7,BD7,IF(BE6&lt;&gt;BE7,BE7,IF(BF6&lt;&gt;BF7,BF7,IF(BG6&lt;&gt;BG7,BG7,IF(BH6&lt;&gt;BH7,BH7,IF(BI6&lt;&gt;BI7,BI7,IF(BJ6&lt;&gt;BJ7,BJ7,IF(BK6&lt;&gt;BK7,BK7,IF(BL6&lt;&gt;BL7,BL7,CONCATENATE(BL7,"?"))))))))))))))))))))</f>
        <v/>
      </c>
      <c r="BN7" s="105" t="str">
        <f>IF(AND(OR($B6="",$B7=""),$C6&lt;&gt;"",$C7&lt;&gt;""),"You need to select the competition in column B.","")</f>
        <v>You need to select the competition in column B.</v>
      </c>
      <c r="BO7" s="156"/>
      <c r="BP7" s="156"/>
      <c r="BQ7" s="156"/>
      <c r="BR7" s="105"/>
      <c r="BS7" s="105"/>
    </row>
    <row r="8" ht="9.0" customHeight="1">
      <c r="A8" s="152">
        <f t="shared" si="17"/>
        <v>0</v>
      </c>
      <c r="B8" s="93"/>
      <c r="C8" s="99" t="s">
        <v>1335</v>
      </c>
      <c r="D8" s="96">
        <v>1.0</v>
      </c>
      <c r="E8" s="154" t="str">
        <f t="shared" si="5"/>
        <v>  </v>
      </c>
      <c r="F8" s="155" t="str">
        <f t="array" ref="F8">IFERROR(IF($C8="","",INDEX(Entries!$J$2:$K999,MATCH(1,($C8=Entries!$J$2:$J999)*(Entries!$C$2:$C999=$B8),0),2)),"")</f>
        <v/>
      </c>
      <c r="G8" s="106" t="str">
        <f>F9</f>
        <v/>
      </c>
      <c r="H8" s="106" t="str">
        <f t="shared" si="6"/>
        <v/>
      </c>
      <c r="I8" s="156" t="str">
        <f t="shared" ref="I8:T8" si="30">IF(OR($F8="",$G8=""),"",IF(RAND()&lt;$H8,1,0))</f>
        <v/>
      </c>
      <c r="J8" s="156" t="str">
        <f t="shared" si="30"/>
        <v/>
      </c>
      <c r="K8" s="156" t="str">
        <f t="shared" si="30"/>
        <v/>
      </c>
      <c r="L8" s="156" t="str">
        <f t="shared" si="30"/>
        <v/>
      </c>
      <c r="M8" s="156" t="str">
        <f t="shared" si="30"/>
        <v/>
      </c>
      <c r="N8" s="156" t="str">
        <f t="shared" si="30"/>
        <v/>
      </c>
      <c r="O8" s="156" t="str">
        <f t="shared" si="30"/>
        <v/>
      </c>
      <c r="P8" s="156" t="str">
        <f t="shared" si="30"/>
        <v/>
      </c>
      <c r="Q8" s="156" t="str">
        <f t="shared" si="30"/>
        <v/>
      </c>
      <c r="R8" s="156" t="str">
        <f t="shared" si="30"/>
        <v/>
      </c>
      <c r="S8" s="156" t="str">
        <f t="shared" si="30"/>
        <v/>
      </c>
      <c r="T8" s="156" t="str">
        <f t="shared" si="30"/>
        <v/>
      </c>
      <c r="U8" s="157">
        <f t="shared" si="8"/>
        <v>0</v>
      </c>
      <c r="V8" s="156" t="str">
        <f t="shared" ref="V8:Y8" si="31">IF(OR($F8="",$G8=""),"",IF(RAND()&lt;$H8,1,0))</f>
        <v/>
      </c>
      <c r="W8" s="156" t="str">
        <f t="shared" si="31"/>
        <v/>
      </c>
      <c r="X8" s="156" t="str">
        <f t="shared" si="31"/>
        <v/>
      </c>
      <c r="Y8" s="156" t="str">
        <f t="shared" si="31"/>
        <v/>
      </c>
      <c r="Z8" s="157">
        <f t="shared" si="10"/>
        <v>0</v>
      </c>
      <c r="AA8" s="105" t="str">
        <f t="shared" ref="AA8:AT8" si="32">IF(OR($F8="",$G8=""),"",IF(RAND()&lt;0.65,1,0))</f>
        <v/>
      </c>
      <c r="AB8" s="105" t="str">
        <f t="shared" si="32"/>
        <v/>
      </c>
      <c r="AC8" s="105" t="str">
        <f t="shared" si="32"/>
        <v/>
      </c>
      <c r="AD8" s="105" t="str">
        <f t="shared" si="32"/>
        <v/>
      </c>
      <c r="AE8" s="105" t="str">
        <f t="shared" si="32"/>
        <v/>
      </c>
      <c r="AF8" s="105" t="str">
        <f t="shared" si="32"/>
        <v/>
      </c>
      <c r="AG8" s="105" t="str">
        <f t="shared" si="32"/>
        <v/>
      </c>
      <c r="AH8" s="105" t="str">
        <f t="shared" si="32"/>
        <v/>
      </c>
      <c r="AI8" s="105" t="str">
        <f t="shared" si="32"/>
        <v/>
      </c>
      <c r="AJ8" s="105" t="str">
        <f t="shared" si="32"/>
        <v/>
      </c>
      <c r="AK8" s="105" t="str">
        <f t="shared" si="32"/>
        <v/>
      </c>
      <c r="AL8" s="105" t="str">
        <f t="shared" si="32"/>
        <v/>
      </c>
      <c r="AM8" s="105" t="str">
        <f t="shared" si="32"/>
        <v/>
      </c>
      <c r="AN8" s="105" t="str">
        <f t="shared" si="32"/>
        <v/>
      </c>
      <c r="AO8" s="105" t="str">
        <f t="shared" si="32"/>
        <v/>
      </c>
      <c r="AP8" s="105" t="str">
        <f t="shared" si="32"/>
        <v/>
      </c>
      <c r="AQ8" s="105" t="str">
        <f t="shared" si="32"/>
        <v/>
      </c>
      <c r="AR8" s="105" t="str">
        <f t="shared" si="32"/>
        <v/>
      </c>
      <c r="AS8" s="105" t="str">
        <f t="shared" si="32"/>
        <v/>
      </c>
      <c r="AT8" s="105" t="str">
        <f t="shared" si="32"/>
        <v/>
      </c>
      <c r="AU8" s="105">
        <f t="shared" ref="AU8:BL8" si="33">SUM($AA8:AC8)</f>
        <v>0</v>
      </c>
      <c r="AV8" s="105">
        <f t="shared" si="33"/>
        <v>0</v>
      </c>
      <c r="AW8" s="105">
        <f t="shared" si="33"/>
        <v>0</v>
      </c>
      <c r="AX8" s="105">
        <f t="shared" si="33"/>
        <v>0</v>
      </c>
      <c r="AY8" s="105">
        <f t="shared" si="33"/>
        <v>0</v>
      </c>
      <c r="AZ8" s="105">
        <f t="shared" si="33"/>
        <v>0</v>
      </c>
      <c r="BA8" s="105">
        <f t="shared" si="33"/>
        <v>0</v>
      </c>
      <c r="BB8" s="105">
        <f t="shared" si="33"/>
        <v>0</v>
      </c>
      <c r="BC8" s="105">
        <f t="shared" si="33"/>
        <v>0</v>
      </c>
      <c r="BD8" s="105">
        <f t="shared" si="33"/>
        <v>0</v>
      </c>
      <c r="BE8" s="105">
        <f t="shared" si="33"/>
        <v>0</v>
      </c>
      <c r="BF8" s="105">
        <f t="shared" si="33"/>
        <v>0</v>
      </c>
      <c r="BG8" s="105">
        <f t="shared" si="33"/>
        <v>0</v>
      </c>
      <c r="BH8" s="105">
        <f t="shared" si="33"/>
        <v>0</v>
      </c>
      <c r="BI8" s="105">
        <f t="shared" si="33"/>
        <v>0</v>
      </c>
      <c r="BJ8" s="105">
        <f t="shared" si="33"/>
        <v>0</v>
      </c>
      <c r="BK8" s="105">
        <f t="shared" si="33"/>
        <v>0</v>
      </c>
      <c r="BL8" s="105">
        <f t="shared" si="33"/>
        <v>0</v>
      </c>
      <c r="BM8" s="158" t="str">
        <f>IF(OR($F8="",$G8=""),"",IF(ABS(AU8-AU9)&gt;2,AU8,IF(ABS(AV8-AV9)&gt;1,AV8,IF(AW8&lt;&gt;AW9,AW8,IF(AX8&lt;&gt;AX9,AX8,IF(AY8&lt;&gt;AY9,AY8,IF(AZ8&lt;&gt;AZ9,AZ8,IF(BA8&lt;&gt;BA9,BA8,IF(BB8&lt;&gt;BB9,BB8,IF(BC8&lt;&gt;BC9,BC8,IF(BD8&lt;&gt;BD9,BD8,IF(BE8&lt;&gt;BE9,BE8,IF(BF8&lt;&gt;BF9,BF8,IF(BG8&lt;&gt;BG9,BG8,IF(BH8&lt;&gt;BH9,BH8,IF(BI8&lt;&gt;BI9,BI8,IF(BJ8&lt;&gt;BJ9,BJ8,IF(BK8&lt;&gt;BK9,BK8,IF(BL8&lt;&gt;BL9,BL8,CONCATENATE(BL8,"?"))))))))))))))))))))</f>
        <v/>
      </c>
      <c r="BN8" s="105" t="str">
        <f>IFERROR(IF(OR($F8="",$G8=""),"",CONCATENATE(RIGHT(C8,5)," ",REPT(" ",31-LEN(C8)),LEFT(C8,LEN(C8)-6),"  ")),"")</f>
        <v/>
      </c>
      <c r="BO8" s="156" t="str">
        <f>IF(OR($F8="",$G8=""),"",IF(AND(U8=U9,Z8&gt;Z9),"e",IF(AND(U8=U9,Z8=Z9,BM8&gt;BM9),"p"," ")))</f>
        <v/>
      </c>
      <c r="BP8" s="156" t="str">
        <f>IF(BN8="","",IF(U8=U9,CONCATENATE(IF(U8+Z8&lt;10," ",""),U8+Z8,"–",U9+Z9,IF(U9+Z9&lt;10," ","")),CONCATENATE(IF(U8&lt;10," ",""),U8,"–",U9,IF(U9&lt;10," ",""))))</f>
        <v/>
      </c>
      <c r="BQ8" s="156" t="str">
        <f>IF(OR($F8="",$G8=""),"",IF(AND(U8=U9,Z8&lt;Z9),"e",IF(AND(U8=U9,Z8=Z9,BM8&lt;BM9),"p"," ")))</f>
        <v/>
      </c>
      <c r="BR8" s="105" t="str">
        <f>IFERROR(IF(OR($F8="",$G8=""),"",CONCATENATE("  ",LEFT(C9,LEN(C9)-6),REPT(" ",31-LEN(C9))," ",RIGHT(C9,5))),"")</f>
        <v/>
      </c>
      <c r="BS8" s="105" t="str">
        <f>IF(OR($F8="",$G8=""),"",IF(U8=U9,CONCATENATE("(",U8,"–",U9," FT",IF(Z8=Z9,CONCATENATE(" · ",BM8,"–",BM9," pen"),""),")"),""))</f>
        <v/>
      </c>
    </row>
    <row r="9" ht="9.0" customHeight="1">
      <c r="A9" s="152">
        <f t="shared" si="17"/>
        <v>0</v>
      </c>
      <c r="B9" s="93"/>
      <c r="C9" s="99" t="s">
        <v>1319</v>
      </c>
      <c r="D9" s="96"/>
      <c r="E9" s="154" t="str">
        <f t="shared" si="5"/>
        <v>You need to select the competition in column B.  </v>
      </c>
      <c r="F9" s="155" t="str">
        <f t="array" ref="F9">IFERROR(IF($C9="","",INDEX(Entries!$J$2:$K999,MATCH(1,($C9=Entries!$J$2:$J999)*(Entries!$C$2:$C999=$B9),0),2)),"")</f>
        <v/>
      </c>
      <c r="G9" s="106" t="str">
        <f>F8</f>
        <v/>
      </c>
      <c r="H9" s="106" t="str">
        <f t="shared" si="6"/>
        <v/>
      </c>
      <c r="I9" s="156" t="str">
        <f t="shared" ref="I9:T9" si="34">IF(OR($F9="",$G9=""),"",IF(RAND()&lt;$H9,1,0))</f>
        <v/>
      </c>
      <c r="J9" s="156" t="str">
        <f t="shared" si="34"/>
        <v/>
      </c>
      <c r="K9" s="156" t="str">
        <f t="shared" si="34"/>
        <v/>
      </c>
      <c r="L9" s="156" t="str">
        <f t="shared" si="34"/>
        <v/>
      </c>
      <c r="M9" s="156" t="str">
        <f t="shared" si="34"/>
        <v/>
      </c>
      <c r="N9" s="156" t="str">
        <f t="shared" si="34"/>
        <v/>
      </c>
      <c r="O9" s="156" t="str">
        <f t="shared" si="34"/>
        <v/>
      </c>
      <c r="P9" s="156" t="str">
        <f t="shared" si="34"/>
        <v/>
      </c>
      <c r="Q9" s="156" t="str">
        <f t="shared" si="34"/>
        <v/>
      </c>
      <c r="R9" s="156" t="str">
        <f t="shared" si="34"/>
        <v/>
      </c>
      <c r="S9" s="156" t="str">
        <f t="shared" si="34"/>
        <v/>
      </c>
      <c r="T9" s="156" t="str">
        <f t="shared" si="34"/>
        <v/>
      </c>
      <c r="U9" s="157">
        <f t="shared" si="8"/>
        <v>0</v>
      </c>
      <c r="V9" s="156" t="str">
        <f t="shared" ref="V9:Y9" si="35">IF(OR($F9="",$G9=""),"",IF(RAND()&lt;$H9,1,0))</f>
        <v/>
      </c>
      <c r="W9" s="156" t="str">
        <f t="shared" si="35"/>
        <v/>
      </c>
      <c r="X9" s="156" t="str">
        <f t="shared" si="35"/>
        <v/>
      </c>
      <c r="Y9" s="156" t="str">
        <f t="shared" si="35"/>
        <v/>
      </c>
      <c r="Z9" s="157">
        <f t="shared" si="10"/>
        <v>0</v>
      </c>
      <c r="AA9" s="105" t="str">
        <f t="shared" ref="AA9:AT9" si="36">IF(OR($F9="",$G9=""),"",IF(RAND()&lt;0.65,1,0))</f>
        <v/>
      </c>
      <c r="AB9" s="105" t="str">
        <f t="shared" si="36"/>
        <v/>
      </c>
      <c r="AC9" s="105" t="str">
        <f t="shared" si="36"/>
        <v/>
      </c>
      <c r="AD9" s="105" t="str">
        <f t="shared" si="36"/>
        <v/>
      </c>
      <c r="AE9" s="105" t="str">
        <f t="shared" si="36"/>
        <v/>
      </c>
      <c r="AF9" s="105" t="str">
        <f t="shared" si="36"/>
        <v/>
      </c>
      <c r="AG9" s="105" t="str">
        <f t="shared" si="36"/>
        <v/>
      </c>
      <c r="AH9" s="105" t="str">
        <f t="shared" si="36"/>
        <v/>
      </c>
      <c r="AI9" s="105" t="str">
        <f t="shared" si="36"/>
        <v/>
      </c>
      <c r="AJ9" s="105" t="str">
        <f t="shared" si="36"/>
        <v/>
      </c>
      <c r="AK9" s="105" t="str">
        <f t="shared" si="36"/>
        <v/>
      </c>
      <c r="AL9" s="105" t="str">
        <f t="shared" si="36"/>
        <v/>
      </c>
      <c r="AM9" s="105" t="str">
        <f t="shared" si="36"/>
        <v/>
      </c>
      <c r="AN9" s="105" t="str">
        <f t="shared" si="36"/>
        <v/>
      </c>
      <c r="AO9" s="105" t="str">
        <f t="shared" si="36"/>
        <v/>
      </c>
      <c r="AP9" s="105" t="str">
        <f t="shared" si="36"/>
        <v/>
      </c>
      <c r="AQ9" s="105" t="str">
        <f t="shared" si="36"/>
        <v/>
      </c>
      <c r="AR9" s="105" t="str">
        <f t="shared" si="36"/>
        <v/>
      </c>
      <c r="AS9" s="105" t="str">
        <f t="shared" si="36"/>
        <v/>
      </c>
      <c r="AT9" s="105" t="str">
        <f t="shared" si="36"/>
        <v/>
      </c>
      <c r="AU9" s="105">
        <f t="shared" ref="AU9:BL9" si="37">SUM($AA9:AC9)</f>
        <v>0</v>
      </c>
      <c r="AV9" s="105">
        <f t="shared" si="37"/>
        <v>0</v>
      </c>
      <c r="AW9" s="105">
        <f t="shared" si="37"/>
        <v>0</v>
      </c>
      <c r="AX9" s="105">
        <f t="shared" si="37"/>
        <v>0</v>
      </c>
      <c r="AY9" s="105">
        <f t="shared" si="37"/>
        <v>0</v>
      </c>
      <c r="AZ9" s="105">
        <f t="shared" si="37"/>
        <v>0</v>
      </c>
      <c r="BA9" s="105">
        <f t="shared" si="37"/>
        <v>0</v>
      </c>
      <c r="BB9" s="105">
        <f t="shared" si="37"/>
        <v>0</v>
      </c>
      <c r="BC9" s="105">
        <f t="shared" si="37"/>
        <v>0</v>
      </c>
      <c r="BD9" s="105">
        <f t="shared" si="37"/>
        <v>0</v>
      </c>
      <c r="BE9" s="105">
        <f t="shared" si="37"/>
        <v>0</v>
      </c>
      <c r="BF9" s="105">
        <f t="shared" si="37"/>
        <v>0</v>
      </c>
      <c r="BG9" s="105">
        <f t="shared" si="37"/>
        <v>0</v>
      </c>
      <c r="BH9" s="105">
        <f t="shared" si="37"/>
        <v>0</v>
      </c>
      <c r="BI9" s="105">
        <f t="shared" si="37"/>
        <v>0</v>
      </c>
      <c r="BJ9" s="105">
        <f t="shared" si="37"/>
        <v>0</v>
      </c>
      <c r="BK9" s="105">
        <f t="shared" si="37"/>
        <v>0</v>
      </c>
      <c r="BL9" s="105">
        <f t="shared" si="37"/>
        <v>0</v>
      </c>
      <c r="BM9" s="158" t="str">
        <f>IF(OR($F8="",$G8=""),"",IF(ABS(AU8-AU9)&gt;2,AU9,IF(ABS(AV8-AV9)&gt;1,AV9,IF(AW8&lt;&gt;AW9,AW9,IF(AX8&lt;&gt;AX9,AX9,IF(AY8&lt;&gt;AY9,AY9,IF(AZ8&lt;&gt;AZ9,AZ9,IF(BA8&lt;&gt;BA9,BA9,IF(BB8&lt;&gt;BB9,BB9,IF(BC8&lt;&gt;BC9,BC9,IF(BD8&lt;&gt;BD9,BD9,IF(BE8&lt;&gt;BE9,BE9,IF(BF8&lt;&gt;BF9,BF9,IF(BG8&lt;&gt;BG9,BG9,IF(BH8&lt;&gt;BH9,BH9,IF(BI8&lt;&gt;BI9,BI9,IF(BJ8&lt;&gt;BJ9,BJ9,IF(BK8&lt;&gt;BK9,BK9,IF(BL8&lt;&gt;BL9,BL9,CONCATENATE(BL9,"?"))))))))))))))))))))</f>
        <v/>
      </c>
      <c r="BN9" s="105" t="str">
        <f>IF(AND(OR($B8="",$B9=""),$C8&lt;&gt;"",$C9&lt;&gt;""),"You need to select the competition in column B.","")</f>
        <v>You need to select the competition in column B.</v>
      </c>
      <c r="BO9" s="156"/>
      <c r="BP9" s="156"/>
      <c r="BQ9" s="156"/>
      <c r="BR9" s="105"/>
      <c r="BS9" s="105"/>
    </row>
    <row r="10" ht="9.0" customHeight="1">
      <c r="A10" s="152">
        <f t="shared" si="17"/>
        <v>1</v>
      </c>
      <c r="B10" s="93"/>
      <c r="C10" s="99"/>
      <c r="D10" s="96"/>
      <c r="E10" s="154" t="str">
        <f t="shared" si="5"/>
        <v>  </v>
      </c>
      <c r="F10" s="155" t="str">
        <f t="array" ref="F10">IFERROR(IF($C10="","",INDEX(Entries!$J$2:$K999,MATCH(1,($C10=Entries!$J$2:$J999)*(Entries!$C$2:$C999=$B10),0),2)),"")</f>
        <v/>
      </c>
      <c r="G10" s="106" t="str">
        <f>F11</f>
        <v/>
      </c>
      <c r="H10" s="106" t="str">
        <f t="shared" si="6"/>
        <v/>
      </c>
      <c r="I10" s="156" t="str">
        <f t="shared" ref="I10:T10" si="38">IF(OR($F10="",$G10=""),"",IF(RAND()&lt;$H10,1,0))</f>
        <v/>
      </c>
      <c r="J10" s="156" t="str">
        <f t="shared" si="38"/>
        <v/>
      </c>
      <c r="K10" s="156" t="str">
        <f t="shared" si="38"/>
        <v/>
      </c>
      <c r="L10" s="156" t="str">
        <f t="shared" si="38"/>
        <v/>
      </c>
      <c r="M10" s="156" t="str">
        <f t="shared" si="38"/>
        <v/>
      </c>
      <c r="N10" s="156" t="str">
        <f t="shared" si="38"/>
        <v/>
      </c>
      <c r="O10" s="156" t="str">
        <f t="shared" si="38"/>
        <v/>
      </c>
      <c r="P10" s="156" t="str">
        <f t="shared" si="38"/>
        <v/>
      </c>
      <c r="Q10" s="156" t="str">
        <f t="shared" si="38"/>
        <v/>
      </c>
      <c r="R10" s="156" t="str">
        <f t="shared" si="38"/>
        <v/>
      </c>
      <c r="S10" s="156" t="str">
        <f t="shared" si="38"/>
        <v/>
      </c>
      <c r="T10" s="156" t="str">
        <f t="shared" si="38"/>
        <v/>
      </c>
      <c r="U10" s="157">
        <f t="shared" si="8"/>
        <v>0</v>
      </c>
      <c r="V10" s="156" t="str">
        <f t="shared" ref="V10:Y10" si="39">IF(OR($F10="",$G10=""),"",IF(RAND()&lt;$H10,1,0))</f>
        <v/>
      </c>
      <c r="W10" s="156" t="str">
        <f t="shared" si="39"/>
        <v/>
      </c>
      <c r="X10" s="156" t="str">
        <f t="shared" si="39"/>
        <v/>
      </c>
      <c r="Y10" s="156" t="str">
        <f t="shared" si="39"/>
        <v/>
      </c>
      <c r="Z10" s="157">
        <f t="shared" si="10"/>
        <v>0</v>
      </c>
      <c r="AA10" s="105" t="str">
        <f t="shared" ref="AA10:AT10" si="40">IF(OR($F10="",$G10=""),"",IF(RAND()&lt;0.65,1,0))</f>
        <v/>
      </c>
      <c r="AB10" s="105" t="str">
        <f t="shared" si="40"/>
        <v/>
      </c>
      <c r="AC10" s="105" t="str">
        <f t="shared" si="40"/>
        <v/>
      </c>
      <c r="AD10" s="105" t="str">
        <f t="shared" si="40"/>
        <v/>
      </c>
      <c r="AE10" s="105" t="str">
        <f t="shared" si="40"/>
        <v/>
      </c>
      <c r="AF10" s="105" t="str">
        <f t="shared" si="40"/>
        <v/>
      </c>
      <c r="AG10" s="105" t="str">
        <f t="shared" si="40"/>
        <v/>
      </c>
      <c r="AH10" s="105" t="str">
        <f t="shared" si="40"/>
        <v/>
      </c>
      <c r="AI10" s="105" t="str">
        <f t="shared" si="40"/>
        <v/>
      </c>
      <c r="AJ10" s="105" t="str">
        <f t="shared" si="40"/>
        <v/>
      </c>
      <c r="AK10" s="105" t="str">
        <f t="shared" si="40"/>
        <v/>
      </c>
      <c r="AL10" s="105" t="str">
        <f t="shared" si="40"/>
        <v/>
      </c>
      <c r="AM10" s="105" t="str">
        <f t="shared" si="40"/>
        <v/>
      </c>
      <c r="AN10" s="105" t="str">
        <f t="shared" si="40"/>
        <v/>
      </c>
      <c r="AO10" s="105" t="str">
        <f t="shared" si="40"/>
        <v/>
      </c>
      <c r="AP10" s="105" t="str">
        <f t="shared" si="40"/>
        <v/>
      </c>
      <c r="AQ10" s="105" t="str">
        <f t="shared" si="40"/>
        <v/>
      </c>
      <c r="AR10" s="105" t="str">
        <f t="shared" si="40"/>
        <v/>
      </c>
      <c r="AS10" s="105" t="str">
        <f t="shared" si="40"/>
        <v/>
      </c>
      <c r="AT10" s="105" t="str">
        <f t="shared" si="40"/>
        <v/>
      </c>
      <c r="AU10" s="105">
        <f t="shared" ref="AU10:BL10" si="41">SUM($AA10:AC10)</f>
        <v>0</v>
      </c>
      <c r="AV10" s="105">
        <f t="shared" si="41"/>
        <v>0</v>
      </c>
      <c r="AW10" s="105">
        <f t="shared" si="41"/>
        <v>0</v>
      </c>
      <c r="AX10" s="105">
        <f t="shared" si="41"/>
        <v>0</v>
      </c>
      <c r="AY10" s="105">
        <f t="shared" si="41"/>
        <v>0</v>
      </c>
      <c r="AZ10" s="105">
        <f t="shared" si="41"/>
        <v>0</v>
      </c>
      <c r="BA10" s="105">
        <f t="shared" si="41"/>
        <v>0</v>
      </c>
      <c r="BB10" s="105">
        <f t="shared" si="41"/>
        <v>0</v>
      </c>
      <c r="BC10" s="105">
        <f t="shared" si="41"/>
        <v>0</v>
      </c>
      <c r="BD10" s="105">
        <f t="shared" si="41"/>
        <v>0</v>
      </c>
      <c r="BE10" s="105">
        <f t="shared" si="41"/>
        <v>0</v>
      </c>
      <c r="BF10" s="105">
        <f t="shared" si="41"/>
        <v>0</v>
      </c>
      <c r="BG10" s="105">
        <f t="shared" si="41"/>
        <v>0</v>
      </c>
      <c r="BH10" s="105">
        <f t="shared" si="41"/>
        <v>0</v>
      </c>
      <c r="BI10" s="105">
        <f t="shared" si="41"/>
        <v>0</v>
      </c>
      <c r="BJ10" s="105">
        <f t="shared" si="41"/>
        <v>0</v>
      </c>
      <c r="BK10" s="105">
        <f t="shared" si="41"/>
        <v>0</v>
      </c>
      <c r="BL10" s="105">
        <f t="shared" si="41"/>
        <v>0</v>
      </c>
      <c r="BM10" s="158" t="str">
        <f>IF(OR($F10="",$G10=""),"",IF(ABS(AU10-AU11)&gt;2,AU10,IF(ABS(AV10-AV11)&gt;1,AV10,IF(AW10&lt;&gt;AW11,AW10,IF(AX10&lt;&gt;AX11,AX10,IF(AY10&lt;&gt;AY11,AY10,IF(AZ10&lt;&gt;AZ11,AZ10,IF(BA10&lt;&gt;BA11,BA10,IF(BB10&lt;&gt;BB11,BB10,IF(BC10&lt;&gt;BC11,BC10,IF(BD10&lt;&gt;BD11,BD10,IF(BE10&lt;&gt;BE11,BE10,IF(BF10&lt;&gt;BF11,BF10,IF(BG10&lt;&gt;BG11,BG10,IF(BH10&lt;&gt;BH11,BH10,IF(BI10&lt;&gt;BI11,BI10,IF(BJ10&lt;&gt;BJ11,BJ10,IF(BK10&lt;&gt;BK11,BK10,IF(BL10&lt;&gt;BL11,BL10,CONCATENATE(BL10,"?"))))))))))))))))))))</f>
        <v/>
      </c>
      <c r="BN10" s="105" t="str">
        <f>IFERROR(IF(OR($F10="",$G10=""),"",CONCATENATE(RIGHT(C10,5)," ",REPT(" ",31-LEN(C10)),LEFT(C10,LEN(C10)-6),"  ")),"")</f>
        <v/>
      </c>
      <c r="BO10" s="156" t="str">
        <f>IF(OR($F10="",$G10=""),"",IF(AND(U10=U11,Z10&gt;Z11),"e",IF(AND(U10=U11,Z10=Z11,BM10&gt;BM11),"p"," ")))</f>
        <v/>
      </c>
      <c r="BP10" s="156" t="str">
        <f>IF(BN10="","",IF(U10=U11,CONCATENATE(IF(U10+Z10&lt;10," ",""),U10+Z10,"–",U11+Z11,IF(U11+Z11&lt;10," ","")),CONCATENATE(IF(U10&lt;10," ",""),U10,"–",U11,IF(U11&lt;10," ",""))))</f>
        <v/>
      </c>
      <c r="BQ10" s="156" t="str">
        <f>IF(OR($F10="",$G10=""),"",IF(AND(U10=U11,Z10&lt;Z11),"e",IF(AND(U10=U11,Z10=Z11,BM10&lt;BM11),"p"," ")))</f>
        <v/>
      </c>
      <c r="BR10" s="105" t="str">
        <f>IFERROR(IF(OR($F10="",$G10=""),"",CONCATENATE("  ",LEFT(C11,LEN(C11)-6),REPT(" ",31-LEN(C11))," ",RIGHT(C11,5))),"")</f>
        <v/>
      </c>
      <c r="BS10" s="105" t="str">
        <f>IF(OR($F10="",$G10=""),"",IF(U10=U11,CONCATENATE("(",U10,"–",U11," FT",IF(Z10=Z11,CONCATENATE(" · ",BM10,"–",BM11," pen"),""),")"),""))</f>
        <v/>
      </c>
    </row>
    <row r="11" ht="9.0" customHeight="1">
      <c r="A11" s="152">
        <f t="shared" si="17"/>
        <v>1</v>
      </c>
      <c r="B11" s="93"/>
      <c r="C11" s="99"/>
      <c r="D11" s="96"/>
      <c r="E11" s="154" t="str">
        <f t="shared" si="5"/>
        <v>  </v>
      </c>
      <c r="F11" s="155" t="str">
        <f t="array" ref="F11">IFERROR(IF($C11="","",INDEX(Entries!$J$2:$K999,MATCH(1,($C11=Entries!$J$2:$J999)*(Entries!$C$2:$C999=$B11),0),2)),"")</f>
        <v/>
      </c>
      <c r="G11" s="106" t="str">
        <f>F10</f>
        <v/>
      </c>
      <c r="H11" s="106" t="str">
        <f t="shared" si="6"/>
        <v/>
      </c>
      <c r="I11" s="156" t="str">
        <f t="shared" ref="I11:T11" si="42">IF(OR($F11="",$G11=""),"",IF(RAND()&lt;$H11,1,0))</f>
        <v/>
      </c>
      <c r="J11" s="156" t="str">
        <f t="shared" si="42"/>
        <v/>
      </c>
      <c r="K11" s="156" t="str">
        <f t="shared" si="42"/>
        <v/>
      </c>
      <c r="L11" s="156" t="str">
        <f t="shared" si="42"/>
        <v/>
      </c>
      <c r="M11" s="156" t="str">
        <f t="shared" si="42"/>
        <v/>
      </c>
      <c r="N11" s="156" t="str">
        <f t="shared" si="42"/>
        <v/>
      </c>
      <c r="O11" s="156" t="str">
        <f t="shared" si="42"/>
        <v/>
      </c>
      <c r="P11" s="156" t="str">
        <f t="shared" si="42"/>
        <v/>
      </c>
      <c r="Q11" s="156" t="str">
        <f t="shared" si="42"/>
        <v/>
      </c>
      <c r="R11" s="156" t="str">
        <f t="shared" si="42"/>
        <v/>
      </c>
      <c r="S11" s="156" t="str">
        <f t="shared" si="42"/>
        <v/>
      </c>
      <c r="T11" s="156" t="str">
        <f t="shared" si="42"/>
        <v/>
      </c>
      <c r="U11" s="157">
        <f t="shared" si="8"/>
        <v>0</v>
      </c>
      <c r="V11" s="156" t="str">
        <f t="shared" ref="V11:Y11" si="43">IF(OR($F11="",$G11=""),"",IF(RAND()&lt;$H11,1,0))</f>
        <v/>
      </c>
      <c r="W11" s="156" t="str">
        <f t="shared" si="43"/>
        <v/>
      </c>
      <c r="X11" s="156" t="str">
        <f t="shared" si="43"/>
        <v/>
      </c>
      <c r="Y11" s="156" t="str">
        <f t="shared" si="43"/>
        <v/>
      </c>
      <c r="Z11" s="157">
        <f t="shared" si="10"/>
        <v>0</v>
      </c>
      <c r="AA11" s="105" t="str">
        <f t="shared" ref="AA11:AT11" si="44">IF(OR($F11="",$G11=""),"",IF(RAND()&lt;0.65,1,0))</f>
        <v/>
      </c>
      <c r="AB11" s="105" t="str">
        <f t="shared" si="44"/>
        <v/>
      </c>
      <c r="AC11" s="105" t="str">
        <f t="shared" si="44"/>
        <v/>
      </c>
      <c r="AD11" s="105" t="str">
        <f t="shared" si="44"/>
        <v/>
      </c>
      <c r="AE11" s="105" t="str">
        <f t="shared" si="44"/>
        <v/>
      </c>
      <c r="AF11" s="105" t="str">
        <f t="shared" si="44"/>
        <v/>
      </c>
      <c r="AG11" s="105" t="str">
        <f t="shared" si="44"/>
        <v/>
      </c>
      <c r="AH11" s="105" t="str">
        <f t="shared" si="44"/>
        <v/>
      </c>
      <c r="AI11" s="105" t="str">
        <f t="shared" si="44"/>
        <v/>
      </c>
      <c r="AJ11" s="105" t="str">
        <f t="shared" si="44"/>
        <v/>
      </c>
      <c r="AK11" s="105" t="str">
        <f t="shared" si="44"/>
        <v/>
      </c>
      <c r="AL11" s="105" t="str">
        <f t="shared" si="44"/>
        <v/>
      </c>
      <c r="AM11" s="105" t="str">
        <f t="shared" si="44"/>
        <v/>
      </c>
      <c r="AN11" s="105" t="str">
        <f t="shared" si="44"/>
        <v/>
      </c>
      <c r="AO11" s="105" t="str">
        <f t="shared" si="44"/>
        <v/>
      </c>
      <c r="AP11" s="105" t="str">
        <f t="shared" si="44"/>
        <v/>
      </c>
      <c r="AQ11" s="105" t="str">
        <f t="shared" si="44"/>
        <v/>
      </c>
      <c r="AR11" s="105" t="str">
        <f t="shared" si="44"/>
        <v/>
      </c>
      <c r="AS11" s="105" t="str">
        <f t="shared" si="44"/>
        <v/>
      </c>
      <c r="AT11" s="105" t="str">
        <f t="shared" si="44"/>
        <v/>
      </c>
      <c r="AU11" s="105">
        <f t="shared" ref="AU11:BL11" si="45">SUM($AA11:AC11)</f>
        <v>0</v>
      </c>
      <c r="AV11" s="105">
        <f t="shared" si="45"/>
        <v>0</v>
      </c>
      <c r="AW11" s="105">
        <f t="shared" si="45"/>
        <v>0</v>
      </c>
      <c r="AX11" s="105">
        <f t="shared" si="45"/>
        <v>0</v>
      </c>
      <c r="AY11" s="105">
        <f t="shared" si="45"/>
        <v>0</v>
      </c>
      <c r="AZ11" s="105">
        <f t="shared" si="45"/>
        <v>0</v>
      </c>
      <c r="BA11" s="105">
        <f t="shared" si="45"/>
        <v>0</v>
      </c>
      <c r="BB11" s="105">
        <f t="shared" si="45"/>
        <v>0</v>
      </c>
      <c r="BC11" s="105">
        <f t="shared" si="45"/>
        <v>0</v>
      </c>
      <c r="BD11" s="105">
        <f t="shared" si="45"/>
        <v>0</v>
      </c>
      <c r="BE11" s="105">
        <f t="shared" si="45"/>
        <v>0</v>
      </c>
      <c r="BF11" s="105">
        <f t="shared" si="45"/>
        <v>0</v>
      </c>
      <c r="BG11" s="105">
        <f t="shared" si="45"/>
        <v>0</v>
      </c>
      <c r="BH11" s="105">
        <f t="shared" si="45"/>
        <v>0</v>
      </c>
      <c r="BI11" s="105">
        <f t="shared" si="45"/>
        <v>0</v>
      </c>
      <c r="BJ11" s="105">
        <f t="shared" si="45"/>
        <v>0</v>
      </c>
      <c r="BK11" s="105">
        <f t="shared" si="45"/>
        <v>0</v>
      </c>
      <c r="BL11" s="105">
        <f t="shared" si="45"/>
        <v>0</v>
      </c>
      <c r="BM11" s="158" t="str">
        <f>IF(OR($F10="",$G10=""),"",IF(ABS(AU10-AU11)&gt;2,AU11,IF(ABS(AV10-AV11)&gt;1,AV11,IF(AW10&lt;&gt;AW11,AW11,IF(AX10&lt;&gt;AX11,AX11,IF(AY10&lt;&gt;AY11,AY11,IF(AZ10&lt;&gt;AZ11,AZ11,IF(BA10&lt;&gt;BA11,BA11,IF(BB10&lt;&gt;BB11,BB11,IF(BC10&lt;&gt;BC11,BC11,IF(BD10&lt;&gt;BD11,BD11,IF(BE10&lt;&gt;BE11,BE11,IF(BF10&lt;&gt;BF11,BF11,IF(BG10&lt;&gt;BG11,BG11,IF(BH10&lt;&gt;BH11,BH11,IF(BI10&lt;&gt;BI11,BI11,IF(BJ10&lt;&gt;BJ11,BJ11,IF(BK10&lt;&gt;BK11,BK11,IF(BL10&lt;&gt;BL11,BL11,CONCATENATE(BL11,"?"))))))))))))))))))))</f>
        <v/>
      </c>
      <c r="BN11" s="105" t="str">
        <f>IF(AND(OR($B10="",$B11=""),$C10&lt;&gt;"",$C11&lt;&gt;""),"You need to select the competition in column B.","")</f>
        <v/>
      </c>
      <c r="BO11" s="156"/>
      <c r="BP11" s="156"/>
      <c r="BQ11" s="156"/>
      <c r="BR11" s="105"/>
      <c r="BS11" s="105"/>
    </row>
    <row r="12" ht="9.0" customHeight="1">
      <c r="A12" s="152">
        <f t="shared" si="17"/>
        <v>0</v>
      </c>
      <c r="B12" s="93"/>
      <c r="C12" s="99"/>
      <c r="D12" s="96"/>
      <c r="E12" s="154" t="str">
        <f t="shared" si="5"/>
        <v>  </v>
      </c>
      <c r="F12" s="155" t="str">
        <f t="array" ref="F12">IFERROR(IF($C12="","",INDEX(Entries!$J$2:$K999,MATCH(1,($C12=Entries!$J$2:$J999)*(Entries!$C$2:$C999=$B12),0),2)),"")</f>
        <v/>
      </c>
      <c r="G12" s="106" t="str">
        <f>F13</f>
        <v/>
      </c>
      <c r="H12" s="106" t="str">
        <f t="shared" si="6"/>
        <v/>
      </c>
      <c r="I12" s="156" t="str">
        <f t="shared" ref="I12:T12" si="46">IF(OR($F12="",$G12=""),"",IF(RAND()&lt;$H12,1,0))</f>
        <v/>
      </c>
      <c r="J12" s="156" t="str">
        <f t="shared" si="46"/>
        <v/>
      </c>
      <c r="K12" s="156" t="str">
        <f t="shared" si="46"/>
        <v/>
      </c>
      <c r="L12" s="156" t="str">
        <f t="shared" si="46"/>
        <v/>
      </c>
      <c r="M12" s="156" t="str">
        <f t="shared" si="46"/>
        <v/>
      </c>
      <c r="N12" s="156" t="str">
        <f t="shared" si="46"/>
        <v/>
      </c>
      <c r="O12" s="156" t="str">
        <f t="shared" si="46"/>
        <v/>
      </c>
      <c r="P12" s="156" t="str">
        <f t="shared" si="46"/>
        <v/>
      </c>
      <c r="Q12" s="156" t="str">
        <f t="shared" si="46"/>
        <v/>
      </c>
      <c r="R12" s="156" t="str">
        <f t="shared" si="46"/>
        <v/>
      </c>
      <c r="S12" s="156" t="str">
        <f t="shared" si="46"/>
        <v/>
      </c>
      <c r="T12" s="156" t="str">
        <f t="shared" si="46"/>
        <v/>
      </c>
      <c r="U12" s="157">
        <f t="shared" si="8"/>
        <v>0</v>
      </c>
      <c r="V12" s="156" t="str">
        <f t="shared" ref="V12:Y12" si="47">IF(OR($F12="",$G12=""),"",IF(RAND()&lt;$H12,1,0))</f>
        <v/>
      </c>
      <c r="W12" s="156" t="str">
        <f t="shared" si="47"/>
        <v/>
      </c>
      <c r="X12" s="156" t="str">
        <f t="shared" si="47"/>
        <v/>
      </c>
      <c r="Y12" s="156" t="str">
        <f t="shared" si="47"/>
        <v/>
      </c>
      <c r="Z12" s="157">
        <f t="shared" si="10"/>
        <v>0</v>
      </c>
      <c r="AA12" s="105" t="str">
        <f t="shared" ref="AA12:AT12" si="48">IF(OR($F12="",$G12=""),"",IF(RAND()&lt;0.65,1,0))</f>
        <v/>
      </c>
      <c r="AB12" s="105" t="str">
        <f t="shared" si="48"/>
        <v/>
      </c>
      <c r="AC12" s="105" t="str">
        <f t="shared" si="48"/>
        <v/>
      </c>
      <c r="AD12" s="105" t="str">
        <f t="shared" si="48"/>
        <v/>
      </c>
      <c r="AE12" s="105" t="str">
        <f t="shared" si="48"/>
        <v/>
      </c>
      <c r="AF12" s="105" t="str">
        <f t="shared" si="48"/>
        <v/>
      </c>
      <c r="AG12" s="105" t="str">
        <f t="shared" si="48"/>
        <v/>
      </c>
      <c r="AH12" s="105" t="str">
        <f t="shared" si="48"/>
        <v/>
      </c>
      <c r="AI12" s="105" t="str">
        <f t="shared" si="48"/>
        <v/>
      </c>
      <c r="AJ12" s="105" t="str">
        <f t="shared" si="48"/>
        <v/>
      </c>
      <c r="AK12" s="105" t="str">
        <f t="shared" si="48"/>
        <v/>
      </c>
      <c r="AL12" s="105" t="str">
        <f t="shared" si="48"/>
        <v/>
      </c>
      <c r="AM12" s="105" t="str">
        <f t="shared" si="48"/>
        <v/>
      </c>
      <c r="AN12" s="105" t="str">
        <f t="shared" si="48"/>
        <v/>
      </c>
      <c r="AO12" s="105" t="str">
        <f t="shared" si="48"/>
        <v/>
      </c>
      <c r="AP12" s="105" t="str">
        <f t="shared" si="48"/>
        <v/>
      </c>
      <c r="AQ12" s="105" t="str">
        <f t="shared" si="48"/>
        <v/>
      </c>
      <c r="AR12" s="105" t="str">
        <f t="shared" si="48"/>
        <v/>
      </c>
      <c r="AS12" s="105" t="str">
        <f t="shared" si="48"/>
        <v/>
      </c>
      <c r="AT12" s="105" t="str">
        <f t="shared" si="48"/>
        <v/>
      </c>
      <c r="AU12" s="105">
        <f t="shared" ref="AU12:BL12" si="49">SUM($AA12:AC12)</f>
        <v>0</v>
      </c>
      <c r="AV12" s="105">
        <f t="shared" si="49"/>
        <v>0</v>
      </c>
      <c r="AW12" s="105">
        <f t="shared" si="49"/>
        <v>0</v>
      </c>
      <c r="AX12" s="105">
        <f t="shared" si="49"/>
        <v>0</v>
      </c>
      <c r="AY12" s="105">
        <f t="shared" si="49"/>
        <v>0</v>
      </c>
      <c r="AZ12" s="105">
        <f t="shared" si="49"/>
        <v>0</v>
      </c>
      <c r="BA12" s="105">
        <f t="shared" si="49"/>
        <v>0</v>
      </c>
      <c r="BB12" s="105">
        <f t="shared" si="49"/>
        <v>0</v>
      </c>
      <c r="BC12" s="105">
        <f t="shared" si="49"/>
        <v>0</v>
      </c>
      <c r="BD12" s="105">
        <f t="shared" si="49"/>
        <v>0</v>
      </c>
      <c r="BE12" s="105">
        <f t="shared" si="49"/>
        <v>0</v>
      </c>
      <c r="BF12" s="105">
        <f t="shared" si="49"/>
        <v>0</v>
      </c>
      <c r="BG12" s="105">
        <f t="shared" si="49"/>
        <v>0</v>
      </c>
      <c r="BH12" s="105">
        <f t="shared" si="49"/>
        <v>0</v>
      </c>
      <c r="BI12" s="105">
        <f t="shared" si="49"/>
        <v>0</v>
      </c>
      <c r="BJ12" s="105">
        <f t="shared" si="49"/>
        <v>0</v>
      </c>
      <c r="BK12" s="105">
        <f t="shared" si="49"/>
        <v>0</v>
      </c>
      <c r="BL12" s="105">
        <f t="shared" si="49"/>
        <v>0</v>
      </c>
      <c r="BM12" s="158" t="str">
        <f>IF(OR($F12="",$G12=""),"",IF(ABS(AU12-AU13)&gt;2,AU12,IF(ABS(AV12-AV13)&gt;1,AV12,IF(AW12&lt;&gt;AW13,AW12,IF(AX12&lt;&gt;AX13,AX12,IF(AY12&lt;&gt;AY13,AY12,IF(AZ12&lt;&gt;AZ13,AZ12,IF(BA12&lt;&gt;BA13,BA12,IF(BB12&lt;&gt;BB13,BB12,IF(BC12&lt;&gt;BC13,BC12,IF(BD12&lt;&gt;BD13,BD12,IF(BE12&lt;&gt;BE13,BE12,IF(BF12&lt;&gt;BF13,BF12,IF(BG12&lt;&gt;BG13,BG12,IF(BH12&lt;&gt;BH13,BH12,IF(BI12&lt;&gt;BI13,BI12,IF(BJ12&lt;&gt;BJ13,BJ12,IF(BK12&lt;&gt;BK13,BK12,IF(BL12&lt;&gt;BL13,BL12,CONCATENATE(BL12,"?"))))))))))))))))))))</f>
        <v/>
      </c>
      <c r="BN12" s="105" t="str">
        <f>IFERROR(IF(OR($F12="",$G12=""),"",CONCATENATE(RIGHT(C12,5)," ",REPT(" ",31-LEN(C12)),LEFT(C12,LEN(C12)-6),"  ")),"")</f>
        <v/>
      </c>
      <c r="BO12" s="156" t="str">
        <f>IF(OR($F12="",$G12=""),"",IF(AND(U12=U13,Z12&gt;Z13),"e",IF(AND(U12=U13,Z12=Z13,BM12&gt;BM13),"p"," ")))</f>
        <v/>
      </c>
      <c r="BP12" s="156" t="str">
        <f>IF(BN12="","",IF(U12=U13,CONCATENATE(IF(U12+Z12&lt;10," ",""),U12+Z12,"–",U13+Z13,IF(U13+Z13&lt;10," ","")),CONCATENATE(IF(U12&lt;10," ",""),U12,"–",U13,IF(U13&lt;10," ",""))))</f>
        <v/>
      </c>
      <c r="BQ12" s="156" t="str">
        <f>IF(OR($F12="",$G12=""),"",IF(AND(U12=U13,Z12&lt;Z13),"e",IF(AND(U12=U13,Z12=Z13,BM12&lt;BM13),"p"," ")))</f>
        <v/>
      </c>
      <c r="BR12" s="105" t="str">
        <f>IFERROR(IF(OR($F12="",$G12=""),"",CONCATENATE("  ",LEFT(C13,LEN(C13)-6),REPT(" ",31-LEN(C13))," ",RIGHT(C13,5))),"")</f>
        <v/>
      </c>
      <c r="BS12" s="105" t="str">
        <f>IF(OR($F12="",$G12=""),"",IF(U12=U13,CONCATENATE("(",U12,"–",U13," FT",IF(Z12=Z13,CONCATENATE(" · ",BM12,"–",BM13," pen"),""),")"),""))</f>
        <v/>
      </c>
    </row>
    <row r="13" ht="9.0" customHeight="1">
      <c r="A13" s="152">
        <f t="shared" si="17"/>
        <v>0</v>
      </c>
      <c r="B13" s="93"/>
      <c r="C13" s="99"/>
      <c r="D13" s="96"/>
      <c r="E13" s="154" t="str">
        <f t="shared" si="5"/>
        <v>  </v>
      </c>
      <c r="F13" s="155" t="str">
        <f t="array" ref="F13">IFERROR(IF($C13="","",INDEX(Entries!$J$2:$K999,MATCH(1,($C13=Entries!$J$2:$J999)*(Entries!$C$2:$C999=$B13),0),2)),"")</f>
        <v/>
      </c>
      <c r="G13" s="106" t="str">
        <f>F12</f>
        <v/>
      </c>
      <c r="H13" s="106" t="str">
        <f t="shared" si="6"/>
        <v/>
      </c>
      <c r="I13" s="156" t="str">
        <f t="shared" ref="I13:T13" si="50">IF(OR($F13="",$G13=""),"",IF(RAND()&lt;$H13,1,0))</f>
        <v/>
      </c>
      <c r="J13" s="156" t="str">
        <f t="shared" si="50"/>
        <v/>
      </c>
      <c r="K13" s="156" t="str">
        <f t="shared" si="50"/>
        <v/>
      </c>
      <c r="L13" s="156" t="str">
        <f t="shared" si="50"/>
        <v/>
      </c>
      <c r="M13" s="156" t="str">
        <f t="shared" si="50"/>
        <v/>
      </c>
      <c r="N13" s="156" t="str">
        <f t="shared" si="50"/>
        <v/>
      </c>
      <c r="O13" s="156" t="str">
        <f t="shared" si="50"/>
        <v/>
      </c>
      <c r="P13" s="156" t="str">
        <f t="shared" si="50"/>
        <v/>
      </c>
      <c r="Q13" s="156" t="str">
        <f t="shared" si="50"/>
        <v/>
      </c>
      <c r="R13" s="156" t="str">
        <f t="shared" si="50"/>
        <v/>
      </c>
      <c r="S13" s="156" t="str">
        <f t="shared" si="50"/>
        <v/>
      </c>
      <c r="T13" s="156" t="str">
        <f t="shared" si="50"/>
        <v/>
      </c>
      <c r="U13" s="157">
        <f t="shared" si="8"/>
        <v>0</v>
      </c>
      <c r="V13" s="156" t="str">
        <f t="shared" ref="V13:Y13" si="51">IF(OR($F13="",$G13=""),"",IF(RAND()&lt;$H13,1,0))</f>
        <v/>
      </c>
      <c r="W13" s="156" t="str">
        <f t="shared" si="51"/>
        <v/>
      </c>
      <c r="X13" s="156" t="str">
        <f t="shared" si="51"/>
        <v/>
      </c>
      <c r="Y13" s="156" t="str">
        <f t="shared" si="51"/>
        <v/>
      </c>
      <c r="Z13" s="157">
        <f t="shared" si="10"/>
        <v>0</v>
      </c>
      <c r="AA13" s="105" t="str">
        <f t="shared" ref="AA13:AT13" si="52">IF(OR($F13="",$G13=""),"",IF(RAND()&lt;0.65,1,0))</f>
        <v/>
      </c>
      <c r="AB13" s="105" t="str">
        <f t="shared" si="52"/>
        <v/>
      </c>
      <c r="AC13" s="105" t="str">
        <f t="shared" si="52"/>
        <v/>
      </c>
      <c r="AD13" s="105" t="str">
        <f t="shared" si="52"/>
        <v/>
      </c>
      <c r="AE13" s="105" t="str">
        <f t="shared" si="52"/>
        <v/>
      </c>
      <c r="AF13" s="105" t="str">
        <f t="shared" si="52"/>
        <v/>
      </c>
      <c r="AG13" s="105" t="str">
        <f t="shared" si="52"/>
        <v/>
      </c>
      <c r="AH13" s="105" t="str">
        <f t="shared" si="52"/>
        <v/>
      </c>
      <c r="AI13" s="105" t="str">
        <f t="shared" si="52"/>
        <v/>
      </c>
      <c r="AJ13" s="105" t="str">
        <f t="shared" si="52"/>
        <v/>
      </c>
      <c r="AK13" s="105" t="str">
        <f t="shared" si="52"/>
        <v/>
      </c>
      <c r="AL13" s="105" t="str">
        <f t="shared" si="52"/>
        <v/>
      </c>
      <c r="AM13" s="105" t="str">
        <f t="shared" si="52"/>
        <v/>
      </c>
      <c r="AN13" s="105" t="str">
        <f t="shared" si="52"/>
        <v/>
      </c>
      <c r="AO13" s="105" t="str">
        <f t="shared" si="52"/>
        <v/>
      </c>
      <c r="AP13" s="105" t="str">
        <f t="shared" si="52"/>
        <v/>
      </c>
      <c r="AQ13" s="105" t="str">
        <f t="shared" si="52"/>
        <v/>
      </c>
      <c r="AR13" s="105" t="str">
        <f t="shared" si="52"/>
        <v/>
      </c>
      <c r="AS13" s="105" t="str">
        <f t="shared" si="52"/>
        <v/>
      </c>
      <c r="AT13" s="105" t="str">
        <f t="shared" si="52"/>
        <v/>
      </c>
      <c r="AU13" s="105">
        <f t="shared" ref="AU13:BL13" si="53">SUM($AA13:AC13)</f>
        <v>0</v>
      </c>
      <c r="AV13" s="105">
        <f t="shared" si="53"/>
        <v>0</v>
      </c>
      <c r="AW13" s="105">
        <f t="shared" si="53"/>
        <v>0</v>
      </c>
      <c r="AX13" s="105">
        <f t="shared" si="53"/>
        <v>0</v>
      </c>
      <c r="AY13" s="105">
        <f t="shared" si="53"/>
        <v>0</v>
      </c>
      <c r="AZ13" s="105">
        <f t="shared" si="53"/>
        <v>0</v>
      </c>
      <c r="BA13" s="105">
        <f t="shared" si="53"/>
        <v>0</v>
      </c>
      <c r="BB13" s="105">
        <f t="shared" si="53"/>
        <v>0</v>
      </c>
      <c r="BC13" s="105">
        <f t="shared" si="53"/>
        <v>0</v>
      </c>
      <c r="BD13" s="105">
        <f t="shared" si="53"/>
        <v>0</v>
      </c>
      <c r="BE13" s="105">
        <f t="shared" si="53"/>
        <v>0</v>
      </c>
      <c r="BF13" s="105">
        <f t="shared" si="53"/>
        <v>0</v>
      </c>
      <c r="BG13" s="105">
        <f t="shared" si="53"/>
        <v>0</v>
      </c>
      <c r="BH13" s="105">
        <f t="shared" si="53"/>
        <v>0</v>
      </c>
      <c r="BI13" s="105">
        <f t="shared" si="53"/>
        <v>0</v>
      </c>
      <c r="BJ13" s="105">
        <f t="shared" si="53"/>
        <v>0</v>
      </c>
      <c r="BK13" s="105">
        <f t="shared" si="53"/>
        <v>0</v>
      </c>
      <c r="BL13" s="105">
        <f t="shared" si="53"/>
        <v>0</v>
      </c>
      <c r="BM13" s="158" t="str">
        <f>IF(OR($F12="",$G12=""),"",IF(ABS(AU12-AU13)&gt;2,AU13,IF(ABS(AV12-AV13)&gt;1,AV13,IF(AW12&lt;&gt;AW13,AW13,IF(AX12&lt;&gt;AX13,AX13,IF(AY12&lt;&gt;AY13,AY13,IF(AZ12&lt;&gt;AZ13,AZ13,IF(BA12&lt;&gt;BA13,BA13,IF(BB12&lt;&gt;BB13,BB13,IF(BC12&lt;&gt;BC13,BC13,IF(BD12&lt;&gt;BD13,BD13,IF(BE12&lt;&gt;BE13,BE13,IF(BF12&lt;&gt;BF13,BF13,IF(BG12&lt;&gt;BG13,BG13,IF(BH12&lt;&gt;BH13,BH13,IF(BI12&lt;&gt;BI13,BI13,IF(BJ12&lt;&gt;BJ13,BJ13,IF(BK12&lt;&gt;BK13,BK13,IF(BL12&lt;&gt;BL13,BL13,CONCATENATE(BL13,"?"))))))))))))))))))))</f>
        <v/>
      </c>
      <c r="BN13" s="105" t="str">
        <f>IF(AND(OR($B12="",$B13=""),$C12&lt;&gt;"",$C13&lt;&gt;""),"You need to select the competition in column B.","")</f>
        <v/>
      </c>
      <c r="BO13" s="156"/>
      <c r="BP13" s="156"/>
      <c r="BQ13" s="156"/>
      <c r="BR13" s="105"/>
      <c r="BS13" s="105"/>
    </row>
    <row r="14" ht="9.0" customHeight="1">
      <c r="A14" s="152">
        <f t="shared" si="17"/>
        <v>1</v>
      </c>
      <c r="B14" s="93"/>
      <c r="C14" s="99"/>
      <c r="D14" s="96"/>
      <c r="E14" s="154" t="str">
        <f t="shared" si="5"/>
        <v>  </v>
      </c>
      <c r="F14" s="155" t="str">
        <f t="array" ref="F14">IFERROR(IF($C14="","",INDEX(Entries!$J$2:$K999,MATCH(1,($C14=Entries!$J$2:$J999)*(Entries!$C$2:$C999=$B14),0),2)),"")</f>
        <v/>
      </c>
      <c r="G14" s="106" t="str">
        <f>F15</f>
        <v/>
      </c>
      <c r="H14" s="106" t="str">
        <f t="shared" si="6"/>
        <v/>
      </c>
      <c r="I14" s="156" t="str">
        <f t="shared" ref="I14:T14" si="54">IF(OR($F14="",$G14=""),"",IF(RAND()&lt;$H14,1,0))</f>
        <v/>
      </c>
      <c r="J14" s="156" t="str">
        <f t="shared" si="54"/>
        <v/>
      </c>
      <c r="K14" s="156" t="str">
        <f t="shared" si="54"/>
        <v/>
      </c>
      <c r="L14" s="156" t="str">
        <f t="shared" si="54"/>
        <v/>
      </c>
      <c r="M14" s="156" t="str">
        <f t="shared" si="54"/>
        <v/>
      </c>
      <c r="N14" s="156" t="str">
        <f t="shared" si="54"/>
        <v/>
      </c>
      <c r="O14" s="156" t="str">
        <f t="shared" si="54"/>
        <v/>
      </c>
      <c r="P14" s="156" t="str">
        <f t="shared" si="54"/>
        <v/>
      </c>
      <c r="Q14" s="156" t="str">
        <f t="shared" si="54"/>
        <v/>
      </c>
      <c r="R14" s="156" t="str">
        <f t="shared" si="54"/>
        <v/>
      </c>
      <c r="S14" s="156" t="str">
        <f t="shared" si="54"/>
        <v/>
      </c>
      <c r="T14" s="156" t="str">
        <f t="shared" si="54"/>
        <v/>
      </c>
      <c r="U14" s="157">
        <f t="shared" si="8"/>
        <v>0</v>
      </c>
      <c r="V14" s="156" t="str">
        <f t="shared" ref="V14:Y14" si="55">IF(OR($F14="",$G14=""),"",IF(RAND()&lt;$H14,1,0))</f>
        <v/>
      </c>
      <c r="W14" s="156" t="str">
        <f t="shared" si="55"/>
        <v/>
      </c>
      <c r="X14" s="156" t="str">
        <f t="shared" si="55"/>
        <v/>
      </c>
      <c r="Y14" s="156" t="str">
        <f t="shared" si="55"/>
        <v/>
      </c>
      <c r="Z14" s="157">
        <f t="shared" si="10"/>
        <v>0</v>
      </c>
      <c r="AA14" s="105" t="str">
        <f t="shared" ref="AA14:AT14" si="56">IF(OR($F14="",$G14=""),"",IF(RAND()&lt;0.65,1,0))</f>
        <v/>
      </c>
      <c r="AB14" s="105" t="str">
        <f t="shared" si="56"/>
        <v/>
      </c>
      <c r="AC14" s="105" t="str">
        <f t="shared" si="56"/>
        <v/>
      </c>
      <c r="AD14" s="105" t="str">
        <f t="shared" si="56"/>
        <v/>
      </c>
      <c r="AE14" s="105" t="str">
        <f t="shared" si="56"/>
        <v/>
      </c>
      <c r="AF14" s="105" t="str">
        <f t="shared" si="56"/>
        <v/>
      </c>
      <c r="AG14" s="105" t="str">
        <f t="shared" si="56"/>
        <v/>
      </c>
      <c r="AH14" s="105" t="str">
        <f t="shared" si="56"/>
        <v/>
      </c>
      <c r="AI14" s="105" t="str">
        <f t="shared" si="56"/>
        <v/>
      </c>
      <c r="AJ14" s="105" t="str">
        <f t="shared" si="56"/>
        <v/>
      </c>
      <c r="AK14" s="105" t="str">
        <f t="shared" si="56"/>
        <v/>
      </c>
      <c r="AL14" s="105" t="str">
        <f t="shared" si="56"/>
        <v/>
      </c>
      <c r="AM14" s="105" t="str">
        <f t="shared" si="56"/>
        <v/>
      </c>
      <c r="AN14" s="105" t="str">
        <f t="shared" si="56"/>
        <v/>
      </c>
      <c r="AO14" s="105" t="str">
        <f t="shared" si="56"/>
        <v/>
      </c>
      <c r="AP14" s="105" t="str">
        <f t="shared" si="56"/>
        <v/>
      </c>
      <c r="AQ14" s="105" t="str">
        <f t="shared" si="56"/>
        <v/>
      </c>
      <c r="AR14" s="105" t="str">
        <f t="shared" si="56"/>
        <v/>
      </c>
      <c r="AS14" s="105" t="str">
        <f t="shared" si="56"/>
        <v/>
      </c>
      <c r="AT14" s="105" t="str">
        <f t="shared" si="56"/>
        <v/>
      </c>
      <c r="AU14" s="105">
        <f t="shared" ref="AU14:BL14" si="57">SUM($AA14:AC14)</f>
        <v>0</v>
      </c>
      <c r="AV14" s="105">
        <f t="shared" si="57"/>
        <v>0</v>
      </c>
      <c r="AW14" s="105">
        <f t="shared" si="57"/>
        <v>0</v>
      </c>
      <c r="AX14" s="105">
        <f t="shared" si="57"/>
        <v>0</v>
      </c>
      <c r="AY14" s="105">
        <f t="shared" si="57"/>
        <v>0</v>
      </c>
      <c r="AZ14" s="105">
        <f t="shared" si="57"/>
        <v>0</v>
      </c>
      <c r="BA14" s="105">
        <f t="shared" si="57"/>
        <v>0</v>
      </c>
      <c r="BB14" s="105">
        <f t="shared" si="57"/>
        <v>0</v>
      </c>
      <c r="BC14" s="105">
        <f t="shared" si="57"/>
        <v>0</v>
      </c>
      <c r="BD14" s="105">
        <f t="shared" si="57"/>
        <v>0</v>
      </c>
      <c r="BE14" s="105">
        <f t="shared" si="57"/>
        <v>0</v>
      </c>
      <c r="BF14" s="105">
        <f t="shared" si="57"/>
        <v>0</v>
      </c>
      <c r="BG14" s="105">
        <f t="shared" si="57"/>
        <v>0</v>
      </c>
      <c r="BH14" s="105">
        <f t="shared" si="57"/>
        <v>0</v>
      </c>
      <c r="BI14" s="105">
        <f t="shared" si="57"/>
        <v>0</v>
      </c>
      <c r="BJ14" s="105">
        <f t="shared" si="57"/>
        <v>0</v>
      </c>
      <c r="BK14" s="105">
        <f t="shared" si="57"/>
        <v>0</v>
      </c>
      <c r="BL14" s="105">
        <f t="shared" si="57"/>
        <v>0</v>
      </c>
      <c r="BM14" s="158" t="str">
        <f>IF(OR($F14="",$G14=""),"",IF(ABS(AU14-AU15)&gt;2,AU14,IF(ABS(AV14-AV15)&gt;1,AV14,IF(AW14&lt;&gt;AW15,AW14,IF(AX14&lt;&gt;AX15,AX14,IF(AY14&lt;&gt;AY15,AY14,IF(AZ14&lt;&gt;AZ15,AZ14,IF(BA14&lt;&gt;BA15,BA14,IF(BB14&lt;&gt;BB15,BB14,IF(BC14&lt;&gt;BC15,BC14,IF(BD14&lt;&gt;BD15,BD14,IF(BE14&lt;&gt;BE15,BE14,IF(BF14&lt;&gt;BF15,BF14,IF(BG14&lt;&gt;BG15,BG14,IF(BH14&lt;&gt;BH15,BH14,IF(BI14&lt;&gt;BI15,BI14,IF(BJ14&lt;&gt;BJ15,BJ14,IF(BK14&lt;&gt;BK15,BK14,IF(BL14&lt;&gt;BL15,BL14,CONCATENATE(BL14,"?"))))))))))))))))))))</f>
        <v/>
      </c>
      <c r="BN14" s="105" t="str">
        <f>IFERROR(IF(OR($F14="",$G14=""),"",CONCATENATE(RIGHT(C14,5)," ",REPT(" ",31-LEN(C14)),LEFT(C14,LEN(C14)-6),"  ")),"")</f>
        <v/>
      </c>
      <c r="BO14" s="156" t="str">
        <f>IF(OR($F14="",$G14=""),"",IF(AND(U14=U15,Z14&gt;Z15),"e",IF(AND(U14=U15,Z14=Z15,BM14&gt;BM15),"p"," ")))</f>
        <v/>
      </c>
      <c r="BP14" s="156" t="str">
        <f>IF(BN14="","",IF(U14=U15,CONCATENATE(IF(U14+Z14&lt;10," ",""),U14+Z14,"–",U15+Z15,IF(U15+Z15&lt;10," ","")),CONCATENATE(IF(U14&lt;10," ",""),U14,"–",U15,IF(U15&lt;10," ",""))))</f>
        <v/>
      </c>
      <c r="BQ14" s="156" t="str">
        <f>IF(OR($F14="",$G14=""),"",IF(AND(U14=U15,Z14&lt;Z15),"e",IF(AND(U14=U15,Z14=Z15,BM14&lt;BM15),"p"," ")))</f>
        <v/>
      </c>
      <c r="BR14" s="105" t="str">
        <f>IFERROR(IF(OR($F14="",$G14=""),"",CONCATENATE("  ",LEFT(C15,LEN(C15)-6),REPT(" ",31-LEN(C15))," ",RIGHT(C15,5))),"")</f>
        <v/>
      </c>
      <c r="BS14" s="105" t="str">
        <f>IF(OR($F14="",$G14=""),"",IF(U14=U15,CONCATENATE("(",U14,"–",U15," FT",IF(Z14=Z15,CONCATENATE(" · ",BM14,"–",BM15," pen"),""),")"),""))</f>
        <v/>
      </c>
    </row>
    <row r="15" ht="9.0" customHeight="1">
      <c r="A15" s="152">
        <f t="shared" si="17"/>
        <v>1</v>
      </c>
      <c r="B15" s="93"/>
      <c r="C15" s="99"/>
      <c r="D15" s="96"/>
      <c r="E15" s="154" t="str">
        <f t="shared" si="5"/>
        <v>  </v>
      </c>
      <c r="F15" s="155" t="str">
        <f t="array" ref="F15">IFERROR(IF($C15="","",INDEX(Entries!$J$2:$K999,MATCH(1,($C15=Entries!$J$2:$J999)*(Entries!$C$2:$C999=$B15),0),2)),"")</f>
        <v/>
      </c>
      <c r="G15" s="106" t="str">
        <f>F14</f>
        <v/>
      </c>
      <c r="H15" s="106" t="str">
        <f t="shared" si="6"/>
        <v/>
      </c>
      <c r="I15" s="156" t="str">
        <f t="shared" ref="I15:T15" si="58">IF(OR($F15="",$G15=""),"",IF(RAND()&lt;$H15,1,0))</f>
        <v/>
      </c>
      <c r="J15" s="156" t="str">
        <f t="shared" si="58"/>
        <v/>
      </c>
      <c r="K15" s="156" t="str">
        <f t="shared" si="58"/>
        <v/>
      </c>
      <c r="L15" s="156" t="str">
        <f t="shared" si="58"/>
        <v/>
      </c>
      <c r="M15" s="156" t="str">
        <f t="shared" si="58"/>
        <v/>
      </c>
      <c r="N15" s="156" t="str">
        <f t="shared" si="58"/>
        <v/>
      </c>
      <c r="O15" s="156" t="str">
        <f t="shared" si="58"/>
        <v/>
      </c>
      <c r="P15" s="156" t="str">
        <f t="shared" si="58"/>
        <v/>
      </c>
      <c r="Q15" s="156" t="str">
        <f t="shared" si="58"/>
        <v/>
      </c>
      <c r="R15" s="156" t="str">
        <f t="shared" si="58"/>
        <v/>
      </c>
      <c r="S15" s="156" t="str">
        <f t="shared" si="58"/>
        <v/>
      </c>
      <c r="T15" s="156" t="str">
        <f t="shared" si="58"/>
        <v/>
      </c>
      <c r="U15" s="157">
        <f t="shared" si="8"/>
        <v>0</v>
      </c>
      <c r="V15" s="156" t="str">
        <f t="shared" ref="V15:Y15" si="59">IF(OR($F15="",$G15=""),"",IF(RAND()&lt;$H15,1,0))</f>
        <v/>
      </c>
      <c r="W15" s="156" t="str">
        <f t="shared" si="59"/>
        <v/>
      </c>
      <c r="X15" s="156" t="str">
        <f t="shared" si="59"/>
        <v/>
      </c>
      <c r="Y15" s="156" t="str">
        <f t="shared" si="59"/>
        <v/>
      </c>
      <c r="Z15" s="157">
        <f t="shared" si="10"/>
        <v>0</v>
      </c>
      <c r="AA15" s="105" t="str">
        <f t="shared" ref="AA15:AT15" si="60">IF(OR($F15="",$G15=""),"",IF(RAND()&lt;0.65,1,0))</f>
        <v/>
      </c>
      <c r="AB15" s="105" t="str">
        <f t="shared" si="60"/>
        <v/>
      </c>
      <c r="AC15" s="105" t="str">
        <f t="shared" si="60"/>
        <v/>
      </c>
      <c r="AD15" s="105" t="str">
        <f t="shared" si="60"/>
        <v/>
      </c>
      <c r="AE15" s="105" t="str">
        <f t="shared" si="60"/>
        <v/>
      </c>
      <c r="AF15" s="105" t="str">
        <f t="shared" si="60"/>
        <v/>
      </c>
      <c r="AG15" s="105" t="str">
        <f t="shared" si="60"/>
        <v/>
      </c>
      <c r="AH15" s="105" t="str">
        <f t="shared" si="60"/>
        <v/>
      </c>
      <c r="AI15" s="105" t="str">
        <f t="shared" si="60"/>
        <v/>
      </c>
      <c r="AJ15" s="105" t="str">
        <f t="shared" si="60"/>
        <v/>
      </c>
      <c r="AK15" s="105" t="str">
        <f t="shared" si="60"/>
        <v/>
      </c>
      <c r="AL15" s="105" t="str">
        <f t="shared" si="60"/>
        <v/>
      </c>
      <c r="AM15" s="105" t="str">
        <f t="shared" si="60"/>
        <v/>
      </c>
      <c r="AN15" s="105" t="str">
        <f t="shared" si="60"/>
        <v/>
      </c>
      <c r="AO15" s="105" t="str">
        <f t="shared" si="60"/>
        <v/>
      </c>
      <c r="AP15" s="105" t="str">
        <f t="shared" si="60"/>
        <v/>
      </c>
      <c r="AQ15" s="105" t="str">
        <f t="shared" si="60"/>
        <v/>
      </c>
      <c r="AR15" s="105" t="str">
        <f t="shared" si="60"/>
        <v/>
      </c>
      <c r="AS15" s="105" t="str">
        <f t="shared" si="60"/>
        <v/>
      </c>
      <c r="AT15" s="105" t="str">
        <f t="shared" si="60"/>
        <v/>
      </c>
      <c r="AU15" s="105">
        <f t="shared" ref="AU15:BL15" si="61">SUM($AA15:AC15)</f>
        <v>0</v>
      </c>
      <c r="AV15" s="105">
        <f t="shared" si="61"/>
        <v>0</v>
      </c>
      <c r="AW15" s="105">
        <f t="shared" si="61"/>
        <v>0</v>
      </c>
      <c r="AX15" s="105">
        <f t="shared" si="61"/>
        <v>0</v>
      </c>
      <c r="AY15" s="105">
        <f t="shared" si="61"/>
        <v>0</v>
      </c>
      <c r="AZ15" s="105">
        <f t="shared" si="61"/>
        <v>0</v>
      </c>
      <c r="BA15" s="105">
        <f t="shared" si="61"/>
        <v>0</v>
      </c>
      <c r="BB15" s="105">
        <f t="shared" si="61"/>
        <v>0</v>
      </c>
      <c r="BC15" s="105">
        <f t="shared" si="61"/>
        <v>0</v>
      </c>
      <c r="BD15" s="105">
        <f t="shared" si="61"/>
        <v>0</v>
      </c>
      <c r="BE15" s="105">
        <f t="shared" si="61"/>
        <v>0</v>
      </c>
      <c r="BF15" s="105">
        <f t="shared" si="61"/>
        <v>0</v>
      </c>
      <c r="BG15" s="105">
        <f t="shared" si="61"/>
        <v>0</v>
      </c>
      <c r="BH15" s="105">
        <f t="shared" si="61"/>
        <v>0</v>
      </c>
      <c r="BI15" s="105">
        <f t="shared" si="61"/>
        <v>0</v>
      </c>
      <c r="BJ15" s="105">
        <f t="shared" si="61"/>
        <v>0</v>
      </c>
      <c r="BK15" s="105">
        <f t="shared" si="61"/>
        <v>0</v>
      </c>
      <c r="BL15" s="105">
        <f t="shared" si="61"/>
        <v>0</v>
      </c>
      <c r="BM15" s="158" t="str">
        <f>IF(OR($F14="",$G14=""),"",IF(ABS(AU14-AU15)&gt;2,AU15,IF(ABS(AV14-AV15)&gt;1,AV15,IF(AW14&lt;&gt;AW15,AW15,IF(AX14&lt;&gt;AX15,AX15,IF(AY14&lt;&gt;AY15,AY15,IF(AZ14&lt;&gt;AZ15,AZ15,IF(BA14&lt;&gt;BA15,BA15,IF(BB14&lt;&gt;BB15,BB15,IF(BC14&lt;&gt;BC15,BC15,IF(BD14&lt;&gt;BD15,BD15,IF(BE14&lt;&gt;BE15,BE15,IF(BF14&lt;&gt;BF15,BF15,IF(BG14&lt;&gt;BG15,BG15,IF(BH14&lt;&gt;BH15,BH15,IF(BI14&lt;&gt;BI15,BI15,IF(BJ14&lt;&gt;BJ15,BJ15,IF(BK14&lt;&gt;BK15,BK15,IF(BL14&lt;&gt;BL15,BL15,CONCATENATE(BL15,"?"))))))))))))))))))))</f>
        <v/>
      </c>
      <c r="BN15" s="105" t="str">
        <f>IF(AND(OR($B14="",$B15=""),$C14&lt;&gt;"",$C15&lt;&gt;""),"You need to select the competition in column B.","")</f>
        <v/>
      </c>
      <c r="BO15" s="156"/>
      <c r="BP15" s="156"/>
      <c r="BQ15" s="156"/>
      <c r="BR15" s="105"/>
      <c r="BS15" s="105"/>
    </row>
    <row r="16" ht="9.0" customHeight="1">
      <c r="A16" s="152">
        <f t="shared" si="17"/>
        <v>0</v>
      </c>
      <c r="B16" s="93"/>
      <c r="C16" s="99"/>
      <c r="D16" s="96"/>
      <c r="E16" s="154" t="str">
        <f t="shared" si="5"/>
        <v>  </v>
      </c>
      <c r="F16" s="155" t="str">
        <f t="array" ref="F16">IFERROR(IF($C16="","",INDEX(Entries!$J$2:$K999,MATCH(1,($C16=Entries!$J$2:$J999)*(Entries!$C$2:$C999=$B16),0),2)),"")</f>
        <v/>
      </c>
      <c r="G16" s="106" t="str">
        <f>F17</f>
        <v/>
      </c>
      <c r="H16" s="106" t="str">
        <f t="shared" si="6"/>
        <v/>
      </c>
      <c r="I16" s="156" t="str">
        <f t="shared" ref="I16:T16" si="62">IF(OR($F16="",$G16=""),"",IF(RAND()&lt;$H16,1,0))</f>
        <v/>
      </c>
      <c r="J16" s="156" t="str">
        <f t="shared" si="62"/>
        <v/>
      </c>
      <c r="K16" s="156" t="str">
        <f t="shared" si="62"/>
        <v/>
      </c>
      <c r="L16" s="156" t="str">
        <f t="shared" si="62"/>
        <v/>
      </c>
      <c r="M16" s="156" t="str">
        <f t="shared" si="62"/>
        <v/>
      </c>
      <c r="N16" s="156" t="str">
        <f t="shared" si="62"/>
        <v/>
      </c>
      <c r="O16" s="156" t="str">
        <f t="shared" si="62"/>
        <v/>
      </c>
      <c r="P16" s="156" t="str">
        <f t="shared" si="62"/>
        <v/>
      </c>
      <c r="Q16" s="156" t="str">
        <f t="shared" si="62"/>
        <v/>
      </c>
      <c r="R16" s="156" t="str">
        <f t="shared" si="62"/>
        <v/>
      </c>
      <c r="S16" s="156" t="str">
        <f t="shared" si="62"/>
        <v/>
      </c>
      <c r="T16" s="156" t="str">
        <f t="shared" si="62"/>
        <v/>
      </c>
      <c r="U16" s="157">
        <f t="shared" si="8"/>
        <v>0</v>
      </c>
      <c r="V16" s="156" t="str">
        <f t="shared" ref="V16:Y16" si="63">IF(OR($F16="",$G16=""),"",IF(RAND()&lt;$H16,1,0))</f>
        <v/>
      </c>
      <c r="W16" s="156" t="str">
        <f t="shared" si="63"/>
        <v/>
      </c>
      <c r="X16" s="156" t="str">
        <f t="shared" si="63"/>
        <v/>
      </c>
      <c r="Y16" s="156" t="str">
        <f t="shared" si="63"/>
        <v/>
      </c>
      <c r="Z16" s="157">
        <f t="shared" si="10"/>
        <v>0</v>
      </c>
      <c r="AA16" s="105" t="str">
        <f t="shared" ref="AA16:AT16" si="64">IF(OR($F16="",$G16=""),"",IF(RAND()&lt;0.65,1,0))</f>
        <v/>
      </c>
      <c r="AB16" s="105" t="str">
        <f t="shared" si="64"/>
        <v/>
      </c>
      <c r="AC16" s="105" t="str">
        <f t="shared" si="64"/>
        <v/>
      </c>
      <c r="AD16" s="105" t="str">
        <f t="shared" si="64"/>
        <v/>
      </c>
      <c r="AE16" s="105" t="str">
        <f t="shared" si="64"/>
        <v/>
      </c>
      <c r="AF16" s="105" t="str">
        <f t="shared" si="64"/>
        <v/>
      </c>
      <c r="AG16" s="105" t="str">
        <f t="shared" si="64"/>
        <v/>
      </c>
      <c r="AH16" s="105" t="str">
        <f t="shared" si="64"/>
        <v/>
      </c>
      <c r="AI16" s="105" t="str">
        <f t="shared" si="64"/>
        <v/>
      </c>
      <c r="AJ16" s="105" t="str">
        <f t="shared" si="64"/>
        <v/>
      </c>
      <c r="AK16" s="105" t="str">
        <f t="shared" si="64"/>
        <v/>
      </c>
      <c r="AL16" s="105" t="str">
        <f t="shared" si="64"/>
        <v/>
      </c>
      <c r="AM16" s="105" t="str">
        <f t="shared" si="64"/>
        <v/>
      </c>
      <c r="AN16" s="105" t="str">
        <f t="shared" si="64"/>
        <v/>
      </c>
      <c r="AO16" s="105" t="str">
        <f t="shared" si="64"/>
        <v/>
      </c>
      <c r="AP16" s="105" t="str">
        <f t="shared" si="64"/>
        <v/>
      </c>
      <c r="AQ16" s="105" t="str">
        <f t="shared" si="64"/>
        <v/>
      </c>
      <c r="AR16" s="105" t="str">
        <f t="shared" si="64"/>
        <v/>
      </c>
      <c r="AS16" s="105" t="str">
        <f t="shared" si="64"/>
        <v/>
      </c>
      <c r="AT16" s="105" t="str">
        <f t="shared" si="64"/>
        <v/>
      </c>
      <c r="AU16" s="105">
        <f t="shared" ref="AU16:BL16" si="65">SUM($AA16:AC16)</f>
        <v>0</v>
      </c>
      <c r="AV16" s="105">
        <f t="shared" si="65"/>
        <v>0</v>
      </c>
      <c r="AW16" s="105">
        <f t="shared" si="65"/>
        <v>0</v>
      </c>
      <c r="AX16" s="105">
        <f t="shared" si="65"/>
        <v>0</v>
      </c>
      <c r="AY16" s="105">
        <f t="shared" si="65"/>
        <v>0</v>
      </c>
      <c r="AZ16" s="105">
        <f t="shared" si="65"/>
        <v>0</v>
      </c>
      <c r="BA16" s="105">
        <f t="shared" si="65"/>
        <v>0</v>
      </c>
      <c r="BB16" s="105">
        <f t="shared" si="65"/>
        <v>0</v>
      </c>
      <c r="BC16" s="105">
        <f t="shared" si="65"/>
        <v>0</v>
      </c>
      <c r="BD16" s="105">
        <f t="shared" si="65"/>
        <v>0</v>
      </c>
      <c r="BE16" s="105">
        <f t="shared" si="65"/>
        <v>0</v>
      </c>
      <c r="BF16" s="105">
        <f t="shared" si="65"/>
        <v>0</v>
      </c>
      <c r="BG16" s="105">
        <f t="shared" si="65"/>
        <v>0</v>
      </c>
      <c r="BH16" s="105">
        <f t="shared" si="65"/>
        <v>0</v>
      </c>
      <c r="BI16" s="105">
        <f t="shared" si="65"/>
        <v>0</v>
      </c>
      <c r="BJ16" s="105">
        <f t="shared" si="65"/>
        <v>0</v>
      </c>
      <c r="BK16" s="105">
        <f t="shared" si="65"/>
        <v>0</v>
      </c>
      <c r="BL16" s="105">
        <f t="shared" si="65"/>
        <v>0</v>
      </c>
      <c r="BM16" s="158" t="str">
        <f>IF(OR($F16="",$G16=""),"",IF(ABS(AU16-AU17)&gt;2,AU16,IF(ABS(AV16-AV17)&gt;1,AV16,IF(AW16&lt;&gt;AW17,AW16,IF(AX16&lt;&gt;AX17,AX16,IF(AY16&lt;&gt;AY17,AY16,IF(AZ16&lt;&gt;AZ17,AZ16,IF(BA16&lt;&gt;BA17,BA16,IF(BB16&lt;&gt;BB17,BB16,IF(BC16&lt;&gt;BC17,BC16,IF(BD16&lt;&gt;BD17,BD16,IF(BE16&lt;&gt;BE17,BE16,IF(BF16&lt;&gt;BF17,BF16,IF(BG16&lt;&gt;BG17,BG16,IF(BH16&lt;&gt;BH17,BH16,IF(BI16&lt;&gt;BI17,BI16,IF(BJ16&lt;&gt;BJ17,BJ16,IF(BK16&lt;&gt;BK17,BK16,IF(BL16&lt;&gt;BL17,BL16,CONCATENATE(BL16,"?"))))))))))))))))))))</f>
        <v/>
      </c>
      <c r="BN16" s="105" t="str">
        <f>IFERROR(IF(OR($F16="",$G16=""),"",CONCATENATE(RIGHT(C16,5)," ",REPT(" ",31-LEN(C16)),LEFT(C16,LEN(C16)-6),"  ")),"")</f>
        <v/>
      </c>
      <c r="BO16" s="156" t="str">
        <f>IF(OR($F16="",$G16=""),"",IF(AND(U16=U17,Z16&gt;Z17),"e",IF(AND(U16=U17,Z16=Z17,BM16&gt;BM17),"p"," ")))</f>
        <v/>
      </c>
      <c r="BP16" s="156" t="str">
        <f>IF(BN16="","",IF(U16=U17,CONCATENATE(IF(U16+Z16&lt;10," ",""),U16+Z16,"–",U17+Z17,IF(U17+Z17&lt;10," ","")),CONCATENATE(IF(U16&lt;10," ",""),U16,"–",U17,IF(U17&lt;10," ",""))))</f>
        <v/>
      </c>
      <c r="BQ16" s="156" t="str">
        <f>IF(OR($F16="",$G16=""),"",IF(AND(U16=U17,Z16&lt;Z17),"e",IF(AND(U16=U17,Z16=Z17,BM16&lt;BM17),"p"," ")))</f>
        <v/>
      </c>
      <c r="BR16" s="105" t="str">
        <f>IFERROR(IF(OR($F16="",$G16=""),"",CONCATENATE("  ",LEFT(C17,LEN(C17)-6),REPT(" ",31-LEN(C17))," ",RIGHT(C17,5))),"")</f>
        <v/>
      </c>
      <c r="BS16" s="105" t="str">
        <f>IF(OR($F16="",$G16=""),"",IF(U16=U17,CONCATENATE("(",U16,"–",U17," FT",IF(Z16=Z17,CONCATENATE(" · ",BM16,"–",BM17," pen"),""),")"),""))</f>
        <v/>
      </c>
    </row>
    <row r="17" ht="9.0" customHeight="1">
      <c r="A17" s="152">
        <f t="shared" si="17"/>
        <v>0</v>
      </c>
      <c r="B17" s="93"/>
      <c r="C17" s="99"/>
      <c r="D17" s="96"/>
      <c r="E17" s="154" t="str">
        <f t="shared" si="5"/>
        <v>  </v>
      </c>
      <c r="F17" s="155" t="str">
        <f t="array" ref="F17">IFERROR(IF($C17="","",INDEX(Entries!$J$2:$K999,MATCH(1,($C17=Entries!$J$2:$J999)*(Entries!$C$2:$C999=$B17),0),2)),"")</f>
        <v/>
      </c>
      <c r="G17" s="106" t="str">
        <f>F16</f>
        <v/>
      </c>
      <c r="H17" s="106" t="str">
        <f t="shared" si="6"/>
        <v/>
      </c>
      <c r="I17" s="156" t="str">
        <f t="shared" ref="I17:T17" si="66">IF(OR($F17="",$G17=""),"",IF(RAND()&lt;$H17,1,0))</f>
        <v/>
      </c>
      <c r="J17" s="156" t="str">
        <f t="shared" si="66"/>
        <v/>
      </c>
      <c r="K17" s="156" t="str">
        <f t="shared" si="66"/>
        <v/>
      </c>
      <c r="L17" s="156" t="str">
        <f t="shared" si="66"/>
        <v/>
      </c>
      <c r="M17" s="156" t="str">
        <f t="shared" si="66"/>
        <v/>
      </c>
      <c r="N17" s="156" t="str">
        <f t="shared" si="66"/>
        <v/>
      </c>
      <c r="O17" s="156" t="str">
        <f t="shared" si="66"/>
        <v/>
      </c>
      <c r="P17" s="156" t="str">
        <f t="shared" si="66"/>
        <v/>
      </c>
      <c r="Q17" s="156" t="str">
        <f t="shared" si="66"/>
        <v/>
      </c>
      <c r="R17" s="156" t="str">
        <f t="shared" si="66"/>
        <v/>
      </c>
      <c r="S17" s="156" t="str">
        <f t="shared" si="66"/>
        <v/>
      </c>
      <c r="T17" s="156" t="str">
        <f t="shared" si="66"/>
        <v/>
      </c>
      <c r="U17" s="157">
        <f t="shared" si="8"/>
        <v>0</v>
      </c>
      <c r="V17" s="156" t="str">
        <f t="shared" ref="V17:Y17" si="67">IF(OR($F17="",$G17=""),"",IF(RAND()&lt;$H17,1,0))</f>
        <v/>
      </c>
      <c r="W17" s="156" t="str">
        <f t="shared" si="67"/>
        <v/>
      </c>
      <c r="X17" s="156" t="str">
        <f t="shared" si="67"/>
        <v/>
      </c>
      <c r="Y17" s="156" t="str">
        <f t="shared" si="67"/>
        <v/>
      </c>
      <c r="Z17" s="157">
        <f t="shared" si="10"/>
        <v>0</v>
      </c>
      <c r="AA17" s="105" t="str">
        <f t="shared" ref="AA17:AT17" si="68">IF(OR($F17="",$G17=""),"",IF(RAND()&lt;0.65,1,0))</f>
        <v/>
      </c>
      <c r="AB17" s="105" t="str">
        <f t="shared" si="68"/>
        <v/>
      </c>
      <c r="AC17" s="105" t="str">
        <f t="shared" si="68"/>
        <v/>
      </c>
      <c r="AD17" s="105" t="str">
        <f t="shared" si="68"/>
        <v/>
      </c>
      <c r="AE17" s="105" t="str">
        <f t="shared" si="68"/>
        <v/>
      </c>
      <c r="AF17" s="105" t="str">
        <f t="shared" si="68"/>
        <v/>
      </c>
      <c r="AG17" s="105" t="str">
        <f t="shared" si="68"/>
        <v/>
      </c>
      <c r="AH17" s="105" t="str">
        <f t="shared" si="68"/>
        <v/>
      </c>
      <c r="AI17" s="105" t="str">
        <f t="shared" si="68"/>
        <v/>
      </c>
      <c r="AJ17" s="105" t="str">
        <f t="shared" si="68"/>
        <v/>
      </c>
      <c r="AK17" s="105" t="str">
        <f t="shared" si="68"/>
        <v/>
      </c>
      <c r="AL17" s="105" t="str">
        <f t="shared" si="68"/>
        <v/>
      </c>
      <c r="AM17" s="105" t="str">
        <f t="shared" si="68"/>
        <v/>
      </c>
      <c r="AN17" s="105" t="str">
        <f t="shared" si="68"/>
        <v/>
      </c>
      <c r="AO17" s="105" t="str">
        <f t="shared" si="68"/>
        <v/>
      </c>
      <c r="AP17" s="105" t="str">
        <f t="shared" si="68"/>
        <v/>
      </c>
      <c r="AQ17" s="105" t="str">
        <f t="shared" si="68"/>
        <v/>
      </c>
      <c r="AR17" s="105" t="str">
        <f t="shared" si="68"/>
        <v/>
      </c>
      <c r="AS17" s="105" t="str">
        <f t="shared" si="68"/>
        <v/>
      </c>
      <c r="AT17" s="105" t="str">
        <f t="shared" si="68"/>
        <v/>
      </c>
      <c r="AU17" s="105">
        <f t="shared" ref="AU17:BL17" si="69">SUM($AA17:AC17)</f>
        <v>0</v>
      </c>
      <c r="AV17" s="105">
        <f t="shared" si="69"/>
        <v>0</v>
      </c>
      <c r="AW17" s="105">
        <f t="shared" si="69"/>
        <v>0</v>
      </c>
      <c r="AX17" s="105">
        <f t="shared" si="69"/>
        <v>0</v>
      </c>
      <c r="AY17" s="105">
        <f t="shared" si="69"/>
        <v>0</v>
      </c>
      <c r="AZ17" s="105">
        <f t="shared" si="69"/>
        <v>0</v>
      </c>
      <c r="BA17" s="105">
        <f t="shared" si="69"/>
        <v>0</v>
      </c>
      <c r="BB17" s="105">
        <f t="shared" si="69"/>
        <v>0</v>
      </c>
      <c r="BC17" s="105">
        <f t="shared" si="69"/>
        <v>0</v>
      </c>
      <c r="BD17" s="105">
        <f t="shared" si="69"/>
        <v>0</v>
      </c>
      <c r="BE17" s="105">
        <f t="shared" si="69"/>
        <v>0</v>
      </c>
      <c r="BF17" s="105">
        <f t="shared" si="69"/>
        <v>0</v>
      </c>
      <c r="BG17" s="105">
        <f t="shared" si="69"/>
        <v>0</v>
      </c>
      <c r="BH17" s="105">
        <f t="shared" si="69"/>
        <v>0</v>
      </c>
      <c r="BI17" s="105">
        <f t="shared" si="69"/>
        <v>0</v>
      </c>
      <c r="BJ17" s="105">
        <f t="shared" si="69"/>
        <v>0</v>
      </c>
      <c r="BK17" s="105">
        <f t="shared" si="69"/>
        <v>0</v>
      </c>
      <c r="BL17" s="105">
        <f t="shared" si="69"/>
        <v>0</v>
      </c>
      <c r="BM17" s="158" t="str">
        <f>IF(OR($F16="",$G16=""),"",IF(ABS(AU16-AU17)&gt;2,AU17,IF(ABS(AV16-AV17)&gt;1,AV17,IF(AW16&lt;&gt;AW17,AW17,IF(AX16&lt;&gt;AX17,AX17,IF(AY16&lt;&gt;AY17,AY17,IF(AZ16&lt;&gt;AZ17,AZ17,IF(BA16&lt;&gt;BA17,BA17,IF(BB16&lt;&gt;BB17,BB17,IF(BC16&lt;&gt;BC17,BC17,IF(BD16&lt;&gt;BD17,BD17,IF(BE16&lt;&gt;BE17,BE17,IF(BF16&lt;&gt;BF17,BF17,IF(BG16&lt;&gt;BG17,BG17,IF(BH16&lt;&gt;BH17,BH17,IF(BI16&lt;&gt;BI17,BI17,IF(BJ16&lt;&gt;BJ17,BJ17,IF(BK16&lt;&gt;BK17,BK17,IF(BL16&lt;&gt;BL17,BL17,CONCATENATE(BL17,"?"))))))))))))))))))))</f>
        <v/>
      </c>
      <c r="BN17" s="105" t="str">
        <f>IF(AND(OR($B16="",$B17=""),$C16&lt;&gt;"",$C17&lt;&gt;""),"You need to select the competition in column B.","")</f>
        <v/>
      </c>
      <c r="BO17" s="156"/>
      <c r="BP17" s="156"/>
      <c r="BQ17" s="156"/>
      <c r="BR17" s="105"/>
      <c r="BS17" s="105"/>
    </row>
    <row r="18" ht="9.0" customHeight="1">
      <c r="A18" s="152">
        <f t="shared" si="17"/>
        <v>1</v>
      </c>
      <c r="B18" s="93"/>
      <c r="C18" s="99"/>
      <c r="D18" s="96"/>
      <c r="E18" s="154" t="str">
        <f t="shared" si="5"/>
        <v>  </v>
      </c>
      <c r="F18" s="155" t="str">
        <f t="array" ref="F18">IFERROR(IF($C18="","",INDEX(Entries!$J$2:$K999,MATCH(1,($C18=Entries!$J$2:$J999)*(Entries!$C$2:$C999=$B18),0),2)),"")</f>
        <v/>
      </c>
      <c r="G18" s="106" t="str">
        <f>F19</f>
        <v/>
      </c>
      <c r="H18" s="106" t="str">
        <f t="shared" si="6"/>
        <v/>
      </c>
      <c r="I18" s="156" t="str">
        <f t="shared" ref="I18:T18" si="70">IF(OR($F18="",$G18=""),"",IF(RAND()&lt;$H18,1,0))</f>
        <v/>
      </c>
      <c r="J18" s="156" t="str">
        <f t="shared" si="70"/>
        <v/>
      </c>
      <c r="K18" s="156" t="str">
        <f t="shared" si="70"/>
        <v/>
      </c>
      <c r="L18" s="156" t="str">
        <f t="shared" si="70"/>
        <v/>
      </c>
      <c r="M18" s="156" t="str">
        <f t="shared" si="70"/>
        <v/>
      </c>
      <c r="N18" s="156" t="str">
        <f t="shared" si="70"/>
        <v/>
      </c>
      <c r="O18" s="156" t="str">
        <f t="shared" si="70"/>
        <v/>
      </c>
      <c r="P18" s="156" t="str">
        <f t="shared" si="70"/>
        <v/>
      </c>
      <c r="Q18" s="156" t="str">
        <f t="shared" si="70"/>
        <v/>
      </c>
      <c r="R18" s="156" t="str">
        <f t="shared" si="70"/>
        <v/>
      </c>
      <c r="S18" s="156" t="str">
        <f t="shared" si="70"/>
        <v/>
      </c>
      <c r="T18" s="156" t="str">
        <f t="shared" si="70"/>
        <v/>
      </c>
      <c r="U18" s="157">
        <f t="shared" si="8"/>
        <v>0</v>
      </c>
      <c r="V18" s="156" t="str">
        <f t="shared" ref="V18:Y18" si="71">IF(OR($F18="",$G18=""),"",IF(RAND()&lt;$H18,1,0))</f>
        <v/>
      </c>
      <c r="W18" s="156" t="str">
        <f t="shared" si="71"/>
        <v/>
      </c>
      <c r="X18" s="156" t="str">
        <f t="shared" si="71"/>
        <v/>
      </c>
      <c r="Y18" s="156" t="str">
        <f t="shared" si="71"/>
        <v/>
      </c>
      <c r="Z18" s="157">
        <f t="shared" si="10"/>
        <v>0</v>
      </c>
      <c r="AA18" s="105" t="str">
        <f t="shared" ref="AA18:AT18" si="72">IF(OR($F18="",$G18=""),"",IF(RAND()&lt;0.65,1,0))</f>
        <v/>
      </c>
      <c r="AB18" s="105" t="str">
        <f t="shared" si="72"/>
        <v/>
      </c>
      <c r="AC18" s="105" t="str">
        <f t="shared" si="72"/>
        <v/>
      </c>
      <c r="AD18" s="105" t="str">
        <f t="shared" si="72"/>
        <v/>
      </c>
      <c r="AE18" s="105" t="str">
        <f t="shared" si="72"/>
        <v/>
      </c>
      <c r="AF18" s="105" t="str">
        <f t="shared" si="72"/>
        <v/>
      </c>
      <c r="AG18" s="105" t="str">
        <f t="shared" si="72"/>
        <v/>
      </c>
      <c r="AH18" s="105" t="str">
        <f t="shared" si="72"/>
        <v/>
      </c>
      <c r="AI18" s="105" t="str">
        <f t="shared" si="72"/>
        <v/>
      </c>
      <c r="AJ18" s="105" t="str">
        <f t="shared" si="72"/>
        <v/>
      </c>
      <c r="AK18" s="105" t="str">
        <f t="shared" si="72"/>
        <v/>
      </c>
      <c r="AL18" s="105" t="str">
        <f t="shared" si="72"/>
        <v/>
      </c>
      <c r="AM18" s="105" t="str">
        <f t="shared" si="72"/>
        <v/>
      </c>
      <c r="AN18" s="105" t="str">
        <f t="shared" si="72"/>
        <v/>
      </c>
      <c r="AO18" s="105" t="str">
        <f t="shared" si="72"/>
        <v/>
      </c>
      <c r="AP18" s="105" t="str">
        <f t="shared" si="72"/>
        <v/>
      </c>
      <c r="AQ18" s="105" t="str">
        <f t="shared" si="72"/>
        <v/>
      </c>
      <c r="AR18" s="105" t="str">
        <f t="shared" si="72"/>
        <v/>
      </c>
      <c r="AS18" s="105" t="str">
        <f t="shared" si="72"/>
        <v/>
      </c>
      <c r="AT18" s="105" t="str">
        <f t="shared" si="72"/>
        <v/>
      </c>
      <c r="AU18" s="105">
        <f t="shared" ref="AU18:BL18" si="73">SUM($AA18:AC18)</f>
        <v>0</v>
      </c>
      <c r="AV18" s="105">
        <f t="shared" si="73"/>
        <v>0</v>
      </c>
      <c r="AW18" s="105">
        <f t="shared" si="73"/>
        <v>0</v>
      </c>
      <c r="AX18" s="105">
        <f t="shared" si="73"/>
        <v>0</v>
      </c>
      <c r="AY18" s="105">
        <f t="shared" si="73"/>
        <v>0</v>
      </c>
      <c r="AZ18" s="105">
        <f t="shared" si="73"/>
        <v>0</v>
      </c>
      <c r="BA18" s="105">
        <f t="shared" si="73"/>
        <v>0</v>
      </c>
      <c r="BB18" s="105">
        <f t="shared" si="73"/>
        <v>0</v>
      </c>
      <c r="BC18" s="105">
        <f t="shared" si="73"/>
        <v>0</v>
      </c>
      <c r="BD18" s="105">
        <f t="shared" si="73"/>
        <v>0</v>
      </c>
      <c r="BE18" s="105">
        <f t="shared" si="73"/>
        <v>0</v>
      </c>
      <c r="BF18" s="105">
        <f t="shared" si="73"/>
        <v>0</v>
      </c>
      <c r="BG18" s="105">
        <f t="shared" si="73"/>
        <v>0</v>
      </c>
      <c r="BH18" s="105">
        <f t="shared" si="73"/>
        <v>0</v>
      </c>
      <c r="BI18" s="105">
        <f t="shared" si="73"/>
        <v>0</v>
      </c>
      <c r="BJ18" s="105">
        <f t="shared" si="73"/>
        <v>0</v>
      </c>
      <c r="BK18" s="105">
        <f t="shared" si="73"/>
        <v>0</v>
      </c>
      <c r="BL18" s="105">
        <f t="shared" si="73"/>
        <v>0</v>
      </c>
      <c r="BM18" s="158" t="str">
        <f>IF(OR($F18="",$G18=""),"",IF(ABS(AU18-AU19)&gt;2,AU18,IF(ABS(AV18-AV19)&gt;1,AV18,IF(AW18&lt;&gt;AW19,AW18,IF(AX18&lt;&gt;AX19,AX18,IF(AY18&lt;&gt;AY19,AY18,IF(AZ18&lt;&gt;AZ19,AZ18,IF(BA18&lt;&gt;BA19,BA18,IF(BB18&lt;&gt;BB19,BB18,IF(BC18&lt;&gt;BC19,BC18,IF(BD18&lt;&gt;BD19,BD18,IF(BE18&lt;&gt;BE19,BE18,IF(BF18&lt;&gt;BF19,BF18,IF(BG18&lt;&gt;BG19,BG18,IF(BH18&lt;&gt;BH19,BH18,IF(BI18&lt;&gt;BI19,BI18,IF(BJ18&lt;&gt;BJ19,BJ18,IF(BK18&lt;&gt;BK19,BK18,IF(BL18&lt;&gt;BL19,BL18,CONCATENATE(BL18,"?"))))))))))))))))))))</f>
        <v/>
      </c>
      <c r="BN18" s="105" t="str">
        <f>IFERROR(IF(OR($F18="",$G18=""),"",CONCATENATE(RIGHT(C18,5)," ",REPT(" ",31-LEN(C18)),LEFT(C18,LEN(C18)-6),"  ")),"")</f>
        <v/>
      </c>
      <c r="BO18" s="156" t="str">
        <f>IF(OR($F18="",$G18=""),"",IF(AND(U18=U19,Z18&gt;Z19),"e",IF(AND(U18=U19,Z18=Z19,BM18&gt;BM19),"p"," ")))</f>
        <v/>
      </c>
      <c r="BP18" s="156" t="str">
        <f>IF(BN18="","",IF(U18=U19,CONCATENATE(IF(U18+Z18&lt;10," ",""),U18+Z18,"–",U19+Z19,IF(U19+Z19&lt;10," ","")),CONCATENATE(IF(U18&lt;10," ",""),U18,"–",U19,IF(U19&lt;10," ",""))))</f>
        <v/>
      </c>
      <c r="BQ18" s="156" t="str">
        <f>IF(OR($F18="",$G18=""),"",IF(AND(U18=U19,Z18&lt;Z19),"e",IF(AND(U18=U19,Z18=Z19,BM18&lt;BM19),"p"," ")))</f>
        <v/>
      </c>
      <c r="BR18" s="105" t="str">
        <f>IFERROR(IF(OR($F18="",$G18=""),"",CONCATENATE("  ",LEFT(C19,LEN(C19)-6),REPT(" ",31-LEN(C19))," ",RIGHT(C19,5))),"")</f>
        <v/>
      </c>
      <c r="BS18" s="105" t="str">
        <f>IF(OR($F18="",$G18=""),"",IF(U18=U19,CONCATENATE("(",U18,"–",U19," FT",IF(Z18=Z19,CONCATENATE(" · ",BM18,"–",BM19," pen"),""),")"),""))</f>
        <v/>
      </c>
    </row>
    <row r="19" ht="9.0" customHeight="1">
      <c r="A19" s="152">
        <f t="shared" si="17"/>
        <v>1</v>
      </c>
      <c r="B19" s="93"/>
      <c r="C19" s="99"/>
      <c r="D19" s="96"/>
      <c r="E19" s="154" t="str">
        <f t="shared" si="5"/>
        <v>  </v>
      </c>
      <c r="F19" s="155" t="str">
        <f t="array" ref="F19">IFERROR(IF($C19="","",INDEX(Entries!$J$2:$K999,MATCH(1,($C19=Entries!$J$2:$J999)*(Entries!$C$2:$C999=$B19),0),2)),"")</f>
        <v/>
      </c>
      <c r="G19" s="106" t="str">
        <f>F18</f>
        <v/>
      </c>
      <c r="H19" s="106" t="str">
        <f t="shared" si="6"/>
        <v/>
      </c>
      <c r="I19" s="156" t="str">
        <f t="shared" ref="I19:T19" si="74">IF(OR($F19="",$G19=""),"",IF(RAND()&lt;$H19,1,0))</f>
        <v/>
      </c>
      <c r="J19" s="156" t="str">
        <f t="shared" si="74"/>
        <v/>
      </c>
      <c r="K19" s="156" t="str">
        <f t="shared" si="74"/>
        <v/>
      </c>
      <c r="L19" s="156" t="str">
        <f t="shared" si="74"/>
        <v/>
      </c>
      <c r="M19" s="156" t="str">
        <f t="shared" si="74"/>
        <v/>
      </c>
      <c r="N19" s="156" t="str">
        <f t="shared" si="74"/>
        <v/>
      </c>
      <c r="O19" s="156" t="str">
        <f t="shared" si="74"/>
        <v/>
      </c>
      <c r="P19" s="156" t="str">
        <f t="shared" si="74"/>
        <v/>
      </c>
      <c r="Q19" s="156" t="str">
        <f t="shared" si="74"/>
        <v/>
      </c>
      <c r="R19" s="156" t="str">
        <f t="shared" si="74"/>
        <v/>
      </c>
      <c r="S19" s="156" t="str">
        <f t="shared" si="74"/>
        <v/>
      </c>
      <c r="T19" s="156" t="str">
        <f t="shared" si="74"/>
        <v/>
      </c>
      <c r="U19" s="157">
        <f t="shared" si="8"/>
        <v>0</v>
      </c>
      <c r="V19" s="156" t="str">
        <f t="shared" ref="V19:Y19" si="75">IF(OR($F19="",$G19=""),"",IF(RAND()&lt;$H19,1,0))</f>
        <v/>
      </c>
      <c r="W19" s="156" t="str">
        <f t="shared" si="75"/>
        <v/>
      </c>
      <c r="X19" s="156" t="str">
        <f t="shared" si="75"/>
        <v/>
      </c>
      <c r="Y19" s="156" t="str">
        <f t="shared" si="75"/>
        <v/>
      </c>
      <c r="Z19" s="157">
        <f t="shared" si="10"/>
        <v>0</v>
      </c>
      <c r="AA19" s="105" t="str">
        <f t="shared" ref="AA19:AT19" si="76">IF(OR($F19="",$G19=""),"",IF(RAND()&lt;0.65,1,0))</f>
        <v/>
      </c>
      <c r="AB19" s="105" t="str">
        <f t="shared" si="76"/>
        <v/>
      </c>
      <c r="AC19" s="105" t="str">
        <f t="shared" si="76"/>
        <v/>
      </c>
      <c r="AD19" s="105" t="str">
        <f t="shared" si="76"/>
        <v/>
      </c>
      <c r="AE19" s="105" t="str">
        <f t="shared" si="76"/>
        <v/>
      </c>
      <c r="AF19" s="105" t="str">
        <f t="shared" si="76"/>
        <v/>
      </c>
      <c r="AG19" s="105" t="str">
        <f t="shared" si="76"/>
        <v/>
      </c>
      <c r="AH19" s="105" t="str">
        <f t="shared" si="76"/>
        <v/>
      </c>
      <c r="AI19" s="105" t="str">
        <f t="shared" si="76"/>
        <v/>
      </c>
      <c r="AJ19" s="105" t="str">
        <f t="shared" si="76"/>
        <v/>
      </c>
      <c r="AK19" s="105" t="str">
        <f t="shared" si="76"/>
        <v/>
      </c>
      <c r="AL19" s="105" t="str">
        <f t="shared" si="76"/>
        <v/>
      </c>
      <c r="AM19" s="105" t="str">
        <f t="shared" si="76"/>
        <v/>
      </c>
      <c r="AN19" s="105" t="str">
        <f t="shared" si="76"/>
        <v/>
      </c>
      <c r="AO19" s="105" t="str">
        <f t="shared" si="76"/>
        <v/>
      </c>
      <c r="AP19" s="105" t="str">
        <f t="shared" si="76"/>
        <v/>
      </c>
      <c r="AQ19" s="105" t="str">
        <f t="shared" si="76"/>
        <v/>
      </c>
      <c r="AR19" s="105" t="str">
        <f t="shared" si="76"/>
        <v/>
      </c>
      <c r="AS19" s="105" t="str">
        <f t="shared" si="76"/>
        <v/>
      </c>
      <c r="AT19" s="105" t="str">
        <f t="shared" si="76"/>
        <v/>
      </c>
      <c r="AU19" s="105">
        <f t="shared" ref="AU19:BL19" si="77">SUM($AA19:AC19)</f>
        <v>0</v>
      </c>
      <c r="AV19" s="105">
        <f t="shared" si="77"/>
        <v>0</v>
      </c>
      <c r="AW19" s="105">
        <f t="shared" si="77"/>
        <v>0</v>
      </c>
      <c r="AX19" s="105">
        <f t="shared" si="77"/>
        <v>0</v>
      </c>
      <c r="AY19" s="105">
        <f t="shared" si="77"/>
        <v>0</v>
      </c>
      <c r="AZ19" s="105">
        <f t="shared" si="77"/>
        <v>0</v>
      </c>
      <c r="BA19" s="105">
        <f t="shared" si="77"/>
        <v>0</v>
      </c>
      <c r="BB19" s="105">
        <f t="shared" si="77"/>
        <v>0</v>
      </c>
      <c r="BC19" s="105">
        <f t="shared" si="77"/>
        <v>0</v>
      </c>
      <c r="BD19" s="105">
        <f t="shared" si="77"/>
        <v>0</v>
      </c>
      <c r="BE19" s="105">
        <f t="shared" si="77"/>
        <v>0</v>
      </c>
      <c r="BF19" s="105">
        <f t="shared" si="77"/>
        <v>0</v>
      </c>
      <c r="BG19" s="105">
        <f t="shared" si="77"/>
        <v>0</v>
      </c>
      <c r="BH19" s="105">
        <f t="shared" si="77"/>
        <v>0</v>
      </c>
      <c r="BI19" s="105">
        <f t="shared" si="77"/>
        <v>0</v>
      </c>
      <c r="BJ19" s="105">
        <f t="shared" si="77"/>
        <v>0</v>
      </c>
      <c r="BK19" s="105">
        <f t="shared" si="77"/>
        <v>0</v>
      </c>
      <c r="BL19" s="105">
        <f t="shared" si="77"/>
        <v>0</v>
      </c>
      <c r="BM19" s="158" t="str">
        <f>IF(OR($F18="",$G18=""),"",IF(ABS(AU18-AU19)&gt;2,AU19,IF(ABS(AV18-AV19)&gt;1,AV19,IF(AW18&lt;&gt;AW19,AW19,IF(AX18&lt;&gt;AX19,AX19,IF(AY18&lt;&gt;AY19,AY19,IF(AZ18&lt;&gt;AZ19,AZ19,IF(BA18&lt;&gt;BA19,BA19,IF(BB18&lt;&gt;BB19,BB19,IF(BC18&lt;&gt;BC19,BC19,IF(BD18&lt;&gt;BD19,BD19,IF(BE18&lt;&gt;BE19,BE19,IF(BF18&lt;&gt;BF19,BF19,IF(BG18&lt;&gt;BG19,BG19,IF(BH18&lt;&gt;BH19,BH19,IF(BI18&lt;&gt;BI19,BI19,IF(BJ18&lt;&gt;BJ19,BJ19,IF(BK18&lt;&gt;BK19,BK19,IF(BL18&lt;&gt;BL19,BL19,CONCATENATE(BL19,"?"))))))))))))))))))))</f>
        <v/>
      </c>
      <c r="BN19" s="105" t="str">
        <f>IF(AND(OR($B18="",$B19=""),$C18&lt;&gt;"",$C19&lt;&gt;""),"You need to select the competition in column B.","")</f>
        <v/>
      </c>
      <c r="BO19" s="156"/>
      <c r="BP19" s="156"/>
      <c r="BQ19" s="156"/>
      <c r="BR19" s="105"/>
      <c r="BS19" s="105"/>
    </row>
    <row r="20" ht="9.0" customHeight="1">
      <c r="A20" s="152">
        <f t="shared" si="17"/>
        <v>0</v>
      </c>
      <c r="B20" s="93"/>
      <c r="C20" s="99"/>
      <c r="D20" s="96"/>
      <c r="E20" s="154" t="str">
        <f t="shared" si="5"/>
        <v>  </v>
      </c>
      <c r="F20" s="155" t="str">
        <f t="array" ref="F20">IFERROR(IF($C20="","",INDEX(Entries!$J$2:$K999,MATCH(1,($C20=Entries!$J$2:$J999)*(Entries!$C$2:$C999=$B20),0),2)),"")</f>
        <v/>
      </c>
      <c r="G20" s="106" t="str">
        <f>F21</f>
        <v/>
      </c>
      <c r="H20" s="106" t="str">
        <f t="shared" si="6"/>
        <v/>
      </c>
      <c r="I20" s="156" t="str">
        <f t="shared" ref="I20:T20" si="78">IF(OR($F20="",$G20=""),"",IF(RAND()&lt;$H20,1,0))</f>
        <v/>
      </c>
      <c r="J20" s="156" t="str">
        <f t="shared" si="78"/>
        <v/>
      </c>
      <c r="K20" s="156" t="str">
        <f t="shared" si="78"/>
        <v/>
      </c>
      <c r="L20" s="156" t="str">
        <f t="shared" si="78"/>
        <v/>
      </c>
      <c r="M20" s="156" t="str">
        <f t="shared" si="78"/>
        <v/>
      </c>
      <c r="N20" s="156" t="str">
        <f t="shared" si="78"/>
        <v/>
      </c>
      <c r="O20" s="156" t="str">
        <f t="shared" si="78"/>
        <v/>
      </c>
      <c r="P20" s="156" t="str">
        <f t="shared" si="78"/>
        <v/>
      </c>
      <c r="Q20" s="156" t="str">
        <f t="shared" si="78"/>
        <v/>
      </c>
      <c r="R20" s="156" t="str">
        <f t="shared" si="78"/>
        <v/>
      </c>
      <c r="S20" s="156" t="str">
        <f t="shared" si="78"/>
        <v/>
      </c>
      <c r="T20" s="156" t="str">
        <f t="shared" si="78"/>
        <v/>
      </c>
      <c r="U20" s="157">
        <f t="shared" si="8"/>
        <v>0</v>
      </c>
      <c r="V20" s="156" t="str">
        <f t="shared" ref="V20:Y20" si="79">IF(OR($F20="",$G20=""),"",IF(RAND()&lt;$H20,1,0))</f>
        <v/>
      </c>
      <c r="W20" s="156" t="str">
        <f t="shared" si="79"/>
        <v/>
      </c>
      <c r="X20" s="156" t="str">
        <f t="shared" si="79"/>
        <v/>
      </c>
      <c r="Y20" s="156" t="str">
        <f t="shared" si="79"/>
        <v/>
      </c>
      <c r="Z20" s="157">
        <f t="shared" si="10"/>
        <v>0</v>
      </c>
      <c r="AA20" s="105" t="str">
        <f t="shared" ref="AA20:AT20" si="80">IF(OR($F20="",$G20=""),"",IF(RAND()&lt;0.65,1,0))</f>
        <v/>
      </c>
      <c r="AB20" s="105" t="str">
        <f t="shared" si="80"/>
        <v/>
      </c>
      <c r="AC20" s="105" t="str">
        <f t="shared" si="80"/>
        <v/>
      </c>
      <c r="AD20" s="105" t="str">
        <f t="shared" si="80"/>
        <v/>
      </c>
      <c r="AE20" s="105" t="str">
        <f t="shared" si="80"/>
        <v/>
      </c>
      <c r="AF20" s="105" t="str">
        <f t="shared" si="80"/>
        <v/>
      </c>
      <c r="AG20" s="105" t="str">
        <f t="shared" si="80"/>
        <v/>
      </c>
      <c r="AH20" s="105" t="str">
        <f t="shared" si="80"/>
        <v/>
      </c>
      <c r="AI20" s="105" t="str">
        <f t="shared" si="80"/>
        <v/>
      </c>
      <c r="AJ20" s="105" t="str">
        <f t="shared" si="80"/>
        <v/>
      </c>
      <c r="AK20" s="105" t="str">
        <f t="shared" si="80"/>
        <v/>
      </c>
      <c r="AL20" s="105" t="str">
        <f t="shared" si="80"/>
        <v/>
      </c>
      <c r="AM20" s="105" t="str">
        <f t="shared" si="80"/>
        <v/>
      </c>
      <c r="AN20" s="105" t="str">
        <f t="shared" si="80"/>
        <v/>
      </c>
      <c r="AO20" s="105" t="str">
        <f t="shared" si="80"/>
        <v/>
      </c>
      <c r="AP20" s="105" t="str">
        <f t="shared" si="80"/>
        <v/>
      </c>
      <c r="AQ20" s="105" t="str">
        <f t="shared" si="80"/>
        <v/>
      </c>
      <c r="AR20" s="105" t="str">
        <f t="shared" si="80"/>
        <v/>
      </c>
      <c r="AS20" s="105" t="str">
        <f t="shared" si="80"/>
        <v/>
      </c>
      <c r="AT20" s="105" t="str">
        <f t="shared" si="80"/>
        <v/>
      </c>
      <c r="AU20" s="105">
        <f t="shared" ref="AU20:BL20" si="81">SUM($AA20:AC20)</f>
        <v>0</v>
      </c>
      <c r="AV20" s="105">
        <f t="shared" si="81"/>
        <v>0</v>
      </c>
      <c r="AW20" s="105">
        <f t="shared" si="81"/>
        <v>0</v>
      </c>
      <c r="AX20" s="105">
        <f t="shared" si="81"/>
        <v>0</v>
      </c>
      <c r="AY20" s="105">
        <f t="shared" si="81"/>
        <v>0</v>
      </c>
      <c r="AZ20" s="105">
        <f t="shared" si="81"/>
        <v>0</v>
      </c>
      <c r="BA20" s="105">
        <f t="shared" si="81"/>
        <v>0</v>
      </c>
      <c r="BB20" s="105">
        <f t="shared" si="81"/>
        <v>0</v>
      </c>
      <c r="BC20" s="105">
        <f t="shared" si="81"/>
        <v>0</v>
      </c>
      <c r="BD20" s="105">
        <f t="shared" si="81"/>
        <v>0</v>
      </c>
      <c r="BE20" s="105">
        <f t="shared" si="81"/>
        <v>0</v>
      </c>
      <c r="BF20" s="105">
        <f t="shared" si="81"/>
        <v>0</v>
      </c>
      <c r="BG20" s="105">
        <f t="shared" si="81"/>
        <v>0</v>
      </c>
      <c r="BH20" s="105">
        <f t="shared" si="81"/>
        <v>0</v>
      </c>
      <c r="BI20" s="105">
        <f t="shared" si="81"/>
        <v>0</v>
      </c>
      <c r="BJ20" s="105">
        <f t="shared" si="81"/>
        <v>0</v>
      </c>
      <c r="BK20" s="105">
        <f t="shared" si="81"/>
        <v>0</v>
      </c>
      <c r="BL20" s="105">
        <f t="shared" si="81"/>
        <v>0</v>
      </c>
      <c r="BM20" s="158" t="str">
        <f>IF(OR($F20="",$G20=""),"",IF(ABS(AU20-AU21)&gt;2,AU20,IF(ABS(AV20-AV21)&gt;1,AV20,IF(AW20&lt;&gt;AW21,AW20,IF(AX20&lt;&gt;AX21,AX20,IF(AY20&lt;&gt;AY21,AY20,IF(AZ20&lt;&gt;AZ21,AZ20,IF(BA20&lt;&gt;BA21,BA20,IF(BB20&lt;&gt;BB21,BB20,IF(BC20&lt;&gt;BC21,BC20,IF(BD20&lt;&gt;BD21,BD20,IF(BE20&lt;&gt;BE21,BE20,IF(BF20&lt;&gt;BF21,BF20,IF(BG20&lt;&gt;BG21,BG20,IF(BH20&lt;&gt;BH21,BH20,IF(BI20&lt;&gt;BI21,BI20,IF(BJ20&lt;&gt;BJ21,BJ20,IF(BK20&lt;&gt;BK21,BK20,IF(BL20&lt;&gt;BL21,BL20,CONCATENATE(BL20,"?"))))))))))))))))))))</f>
        <v/>
      </c>
      <c r="BN20" s="105" t="str">
        <f>IFERROR(IF(OR($F20="",$G20=""),"",CONCATENATE(RIGHT(C20,5)," ",REPT(" ",31-LEN(C20)),LEFT(C20,LEN(C20)-6),"  ")),"")</f>
        <v/>
      </c>
      <c r="BO20" s="156" t="str">
        <f>IF(OR($F20="",$G20=""),"",IF(AND(U20=U21,Z20&gt;Z21),"e",IF(AND(U20=U21,Z20=Z21,BM20&gt;BM21),"p"," ")))</f>
        <v/>
      </c>
      <c r="BP20" s="156" t="str">
        <f>IF(BN20="","",IF(U20=U21,CONCATENATE(IF(U20+Z20&lt;10," ",""),U20+Z20,"–",U21+Z21,IF(U21+Z21&lt;10," ","")),CONCATENATE(IF(U20&lt;10," ",""),U20,"–",U21,IF(U21&lt;10," ",""))))</f>
        <v/>
      </c>
      <c r="BQ20" s="156" t="str">
        <f>IF(OR($F20="",$G20=""),"",IF(AND(U20=U21,Z20&lt;Z21),"e",IF(AND(U20=U21,Z20=Z21,BM20&lt;BM21),"p"," ")))</f>
        <v/>
      </c>
      <c r="BR20" s="105" t="str">
        <f>IFERROR(IF(OR($F20="",$G20=""),"",CONCATENATE("  ",LEFT(C21,LEN(C21)-6),REPT(" ",31-LEN(C21))," ",RIGHT(C21,5))),"")</f>
        <v/>
      </c>
      <c r="BS20" s="105" t="str">
        <f>IF(OR($F20="",$G20=""),"",IF(U20=U21,CONCATENATE("(",U20,"–",U21," FT",IF(Z20=Z21,CONCATENATE(" · ",BM20,"–",BM21," pen"),""),")"),""))</f>
        <v/>
      </c>
    </row>
    <row r="21" ht="9.0" customHeight="1">
      <c r="A21" s="152">
        <f t="shared" si="17"/>
        <v>0</v>
      </c>
      <c r="B21" s="93"/>
      <c r="C21" s="99"/>
      <c r="D21" s="96"/>
      <c r="E21" s="154" t="str">
        <f t="shared" si="5"/>
        <v>  </v>
      </c>
      <c r="F21" s="155" t="str">
        <f t="array" ref="F21">IFERROR(IF($C21="","",INDEX(Entries!$J$2:$K999,MATCH(1,($C21=Entries!$J$2:$J999)*(Entries!$C$2:$C999=$B21),0),2)),"")</f>
        <v/>
      </c>
      <c r="G21" s="106" t="str">
        <f>F20</f>
        <v/>
      </c>
      <c r="H21" s="106" t="str">
        <f t="shared" si="6"/>
        <v/>
      </c>
      <c r="I21" s="156" t="str">
        <f t="shared" ref="I21:T21" si="82">IF(OR($F21="",$G21=""),"",IF(RAND()&lt;$H21,1,0))</f>
        <v/>
      </c>
      <c r="J21" s="156" t="str">
        <f t="shared" si="82"/>
        <v/>
      </c>
      <c r="K21" s="156" t="str">
        <f t="shared" si="82"/>
        <v/>
      </c>
      <c r="L21" s="156" t="str">
        <f t="shared" si="82"/>
        <v/>
      </c>
      <c r="M21" s="156" t="str">
        <f t="shared" si="82"/>
        <v/>
      </c>
      <c r="N21" s="156" t="str">
        <f t="shared" si="82"/>
        <v/>
      </c>
      <c r="O21" s="156" t="str">
        <f t="shared" si="82"/>
        <v/>
      </c>
      <c r="P21" s="156" t="str">
        <f t="shared" si="82"/>
        <v/>
      </c>
      <c r="Q21" s="156" t="str">
        <f t="shared" si="82"/>
        <v/>
      </c>
      <c r="R21" s="156" t="str">
        <f t="shared" si="82"/>
        <v/>
      </c>
      <c r="S21" s="156" t="str">
        <f t="shared" si="82"/>
        <v/>
      </c>
      <c r="T21" s="156" t="str">
        <f t="shared" si="82"/>
        <v/>
      </c>
      <c r="U21" s="157">
        <f t="shared" si="8"/>
        <v>0</v>
      </c>
      <c r="V21" s="156" t="str">
        <f t="shared" ref="V21:Y21" si="83">IF(OR($F21="",$G21=""),"",IF(RAND()&lt;$H21,1,0))</f>
        <v/>
      </c>
      <c r="W21" s="156" t="str">
        <f t="shared" si="83"/>
        <v/>
      </c>
      <c r="X21" s="156" t="str">
        <f t="shared" si="83"/>
        <v/>
      </c>
      <c r="Y21" s="156" t="str">
        <f t="shared" si="83"/>
        <v/>
      </c>
      <c r="Z21" s="157">
        <f t="shared" si="10"/>
        <v>0</v>
      </c>
      <c r="AA21" s="105" t="str">
        <f t="shared" ref="AA21:AT21" si="84">IF(OR($F21="",$G21=""),"",IF(RAND()&lt;0.65,1,0))</f>
        <v/>
      </c>
      <c r="AB21" s="105" t="str">
        <f t="shared" si="84"/>
        <v/>
      </c>
      <c r="AC21" s="105" t="str">
        <f t="shared" si="84"/>
        <v/>
      </c>
      <c r="AD21" s="105" t="str">
        <f t="shared" si="84"/>
        <v/>
      </c>
      <c r="AE21" s="105" t="str">
        <f t="shared" si="84"/>
        <v/>
      </c>
      <c r="AF21" s="105" t="str">
        <f t="shared" si="84"/>
        <v/>
      </c>
      <c r="AG21" s="105" t="str">
        <f t="shared" si="84"/>
        <v/>
      </c>
      <c r="AH21" s="105" t="str">
        <f t="shared" si="84"/>
        <v/>
      </c>
      <c r="AI21" s="105" t="str">
        <f t="shared" si="84"/>
        <v/>
      </c>
      <c r="AJ21" s="105" t="str">
        <f t="shared" si="84"/>
        <v/>
      </c>
      <c r="AK21" s="105" t="str">
        <f t="shared" si="84"/>
        <v/>
      </c>
      <c r="AL21" s="105" t="str">
        <f t="shared" si="84"/>
        <v/>
      </c>
      <c r="AM21" s="105" t="str">
        <f t="shared" si="84"/>
        <v/>
      </c>
      <c r="AN21" s="105" t="str">
        <f t="shared" si="84"/>
        <v/>
      </c>
      <c r="AO21" s="105" t="str">
        <f t="shared" si="84"/>
        <v/>
      </c>
      <c r="AP21" s="105" t="str">
        <f t="shared" si="84"/>
        <v/>
      </c>
      <c r="AQ21" s="105" t="str">
        <f t="shared" si="84"/>
        <v/>
      </c>
      <c r="AR21" s="105" t="str">
        <f t="shared" si="84"/>
        <v/>
      </c>
      <c r="AS21" s="105" t="str">
        <f t="shared" si="84"/>
        <v/>
      </c>
      <c r="AT21" s="105" t="str">
        <f t="shared" si="84"/>
        <v/>
      </c>
      <c r="AU21" s="105">
        <f t="shared" ref="AU21:BL21" si="85">SUM($AA21:AC21)</f>
        <v>0</v>
      </c>
      <c r="AV21" s="105">
        <f t="shared" si="85"/>
        <v>0</v>
      </c>
      <c r="AW21" s="105">
        <f t="shared" si="85"/>
        <v>0</v>
      </c>
      <c r="AX21" s="105">
        <f t="shared" si="85"/>
        <v>0</v>
      </c>
      <c r="AY21" s="105">
        <f t="shared" si="85"/>
        <v>0</v>
      </c>
      <c r="AZ21" s="105">
        <f t="shared" si="85"/>
        <v>0</v>
      </c>
      <c r="BA21" s="105">
        <f t="shared" si="85"/>
        <v>0</v>
      </c>
      <c r="BB21" s="105">
        <f t="shared" si="85"/>
        <v>0</v>
      </c>
      <c r="BC21" s="105">
        <f t="shared" si="85"/>
        <v>0</v>
      </c>
      <c r="BD21" s="105">
        <f t="shared" si="85"/>
        <v>0</v>
      </c>
      <c r="BE21" s="105">
        <f t="shared" si="85"/>
        <v>0</v>
      </c>
      <c r="BF21" s="105">
        <f t="shared" si="85"/>
        <v>0</v>
      </c>
      <c r="BG21" s="105">
        <f t="shared" si="85"/>
        <v>0</v>
      </c>
      <c r="BH21" s="105">
        <f t="shared" si="85"/>
        <v>0</v>
      </c>
      <c r="BI21" s="105">
        <f t="shared" si="85"/>
        <v>0</v>
      </c>
      <c r="BJ21" s="105">
        <f t="shared" si="85"/>
        <v>0</v>
      </c>
      <c r="BK21" s="105">
        <f t="shared" si="85"/>
        <v>0</v>
      </c>
      <c r="BL21" s="105">
        <f t="shared" si="85"/>
        <v>0</v>
      </c>
      <c r="BM21" s="158" t="str">
        <f>IF(OR($F20="",$G20=""),"",IF(ABS(AU20-AU21)&gt;2,AU21,IF(ABS(AV20-AV21)&gt;1,AV21,IF(AW20&lt;&gt;AW21,AW21,IF(AX20&lt;&gt;AX21,AX21,IF(AY20&lt;&gt;AY21,AY21,IF(AZ20&lt;&gt;AZ21,AZ21,IF(BA20&lt;&gt;BA21,BA21,IF(BB20&lt;&gt;BB21,BB21,IF(BC20&lt;&gt;BC21,BC21,IF(BD20&lt;&gt;BD21,BD21,IF(BE20&lt;&gt;BE21,BE21,IF(BF20&lt;&gt;BF21,BF21,IF(BG20&lt;&gt;BG21,BG21,IF(BH20&lt;&gt;BH21,BH21,IF(BI20&lt;&gt;BI21,BI21,IF(BJ20&lt;&gt;BJ21,BJ21,IF(BK20&lt;&gt;BK21,BK21,IF(BL20&lt;&gt;BL21,BL21,CONCATENATE(BL21,"?"))))))))))))))))))))</f>
        <v/>
      </c>
      <c r="BN21" s="105" t="str">
        <f>IF(AND(OR($B20="",$B21=""),$C20&lt;&gt;"",$C21&lt;&gt;""),"You need to select the competition in column B.","")</f>
        <v/>
      </c>
      <c r="BO21" s="156"/>
      <c r="BP21" s="156"/>
      <c r="BQ21" s="156"/>
      <c r="BR21" s="105"/>
      <c r="BS21" s="105"/>
    </row>
    <row r="22" ht="9.0" customHeight="1">
      <c r="A22" s="152">
        <f t="shared" si="17"/>
        <v>1</v>
      </c>
      <c r="B22" s="93"/>
      <c r="C22" s="99"/>
      <c r="D22" s="96"/>
      <c r="E22" s="154" t="str">
        <f t="shared" si="5"/>
        <v>  </v>
      </c>
      <c r="F22" s="155" t="str">
        <f t="array" ref="F22">IFERROR(IF($C22="","",INDEX(Entries!$J$2:$K999,MATCH(1,($C22=Entries!$J$2:$J999)*(Entries!$C$2:$C999=$B22),0),2)),"")</f>
        <v/>
      </c>
      <c r="G22" s="106" t="str">
        <f>F23</f>
        <v/>
      </c>
      <c r="H22" s="106" t="str">
        <f t="shared" si="6"/>
        <v/>
      </c>
      <c r="I22" s="156" t="str">
        <f t="shared" ref="I22:T22" si="86">IF(OR($F22="",$G22=""),"",IF(RAND()&lt;$H22,1,0))</f>
        <v/>
      </c>
      <c r="J22" s="156" t="str">
        <f t="shared" si="86"/>
        <v/>
      </c>
      <c r="K22" s="156" t="str">
        <f t="shared" si="86"/>
        <v/>
      </c>
      <c r="L22" s="156" t="str">
        <f t="shared" si="86"/>
        <v/>
      </c>
      <c r="M22" s="156" t="str">
        <f t="shared" si="86"/>
        <v/>
      </c>
      <c r="N22" s="156" t="str">
        <f t="shared" si="86"/>
        <v/>
      </c>
      <c r="O22" s="156" t="str">
        <f t="shared" si="86"/>
        <v/>
      </c>
      <c r="P22" s="156" t="str">
        <f t="shared" si="86"/>
        <v/>
      </c>
      <c r="Q22" s="156" t="str">
        <f t="shared" si="86"/>
        <v/>
      </c>
      <c r="R22" s="156" t="str">
        <f t="shared" si="86"/>
        <v/>
      </c>
      <c r="S22" s="156" t="str">
        <f t="shared" si="86"/>
        <v/>
      </c>
      <c r="T22" s="156" t="str">
        <f t="shared" si="86"/>
        <v/>
      </c>
      <c r="U22" s="157">
        <f t="shared" si="8"/>
        <v>0</v>
      </c>
      <c r="V22" s="156" t="str">
        <f t="shared" ref="V22:Y22" si="87">IF(OR($F22="",$G22=""),"",IF(RAND()&lt;$H22,1,0))</f>
        <v/>
      </c>
      <c r="W22" s="156" t="str">
        <f t="shared" si="87"/>
        <v/>
      </c>
      <c r="X22" s="156" t="str">
        <f t="shared" si="87"/>
        <v/>
      </c>
      <c r="Y22" s="156" t="str">
        <f t="shared" si="87"/>
        <v/>
      </c>
      <c r="Z22" s="157">
        <f t="shared" si="10"/>
        <v>0</v>
      </c>
      <c r="AA22" s="105" t="str">
        <f t="shared" ref="AA22:AT22" si="88">IF(OR($F22="",$G22=""),"",IF(RAND()&lt;0.65,1,0))</f>
        <v/>
      </c>
      <c r="AB22" s="105" t="str">
        <f t="shared" si="88"/>
        <v/>
      </c>
      <c r="AC22" s="105" t="str">
        <f t="shared" si="88"/>
        <v/>
      </c>
      <c r="AD22" s="105" t="str">
        <f t="shared" si="88"/>
        <v/>
      </c>
      <c r="AE22" s="105" t="str">
        <f t="shared" si="88"/>
        <v/>
      </c>
      <c r="AF22" s="105" t="str">
        <f t="shared" si="88"/>
        <v/>
      </c>
      <c r="AG22" s="105" t="str">
        <f t="shared" si="88"/>
        <v/>
      </c>
      <c r="AH22" s="105" t="str">
        <f t="shared" si="88"/>
        <v/>
      </c>
      <c r="AI22" s="105" t="str">
        <f t="shared" si="88"/>
        <v/>
      </c>
      <c r="AJ22" s="105" t="str">
        <f t="shared" si="88"/>
        <v/>
      </c>
      <c r="AK22" s="105" t="str">
        <f t="shared" si="88"/>
        <v/>
      </c>
      <c r="AL22" s="105" t="str">
        <f t="shared" si="88"/>
        <v/>
      </c>
      <c r="AM22" s="105" t="str">
        <f t="shared" si="88"/>
        <v/>
      </c>
      <c r="AN22" s="105" t="str">
        <f t="shared" si="88"/>
        <v/>
      </c>
      <c r="AO22" s="105" t="str">
        <f t="shared" si="88"/>
        <v/>
      </c>
      <c r="AP22" s="105" t="str">
        <f t="shared" si="88"/>
        <v/>
      </c>
      <c r="AQ22" s="105" t="str">
        <f t="shared" si="88"/>
        <v/>
      </c>
      <c r="AR22" s="105" t="str">
        <f t="shared" si="88"/>
        <v/>
      </c>
      <c r="AS22" s="105" t="str">
        <f t="shared" si="88"/>
        <v/>
      </c>
      <c r="AT22" s="105" t="str">
        <f t="shared" si="88"/>
        <v/>
      </c>
      <c r="AU22" s="105">
        <f t="shared" ref="AU22:BL22" si="89">SUM($AA22:AC22)</f>
        <v>0</v>
      </c>
      <c r="AV22" s="105">
        <f t="shared" si="89"/>
        <v>0</v>
      </c>
      <c r="AW22" s="105">
        <f t="shared" si="89"/>
        <v>0</v>
      </c>
      <c r="AX22" s="105">
        <f t="shared" si="89"/>
        <v>0</v>
      </c>
      <c r="AY22" s="105">
        <f t="shared" si="89"/>
        <v>0</v>
      </c>
      <c r="AZ22" s="105">
        <f t="shared" si="89"/>
        <v>0</v>
      </c>
      <c r="BA22" s="105">
        <f t="shared" si="89"/>
        <v>0</v>
      </c>
      <c r="BB22" s="105">
        <f t="shared" si="89"/>
        <v>0</v>
      </c>
      <c r="BC22" s="105">
        <f t="shared" si="89"/>
        <v>0</v>
      </c>
      <c r="BD22" s="105">
        <f t="shared" si="89"/>
        <v>0</v>
      </c>
      <c r="BE22" s="105">
        <f t="shared" si="89"/>
        <v>0</v>
      </c>
      <c r="BF22" s="105">
        <f t="shared" si="89"/>
        <v>0</v>
      </c>
      <c r="BG22" s="105">
        <f t="shared" si="89"/>
        <v>0</v>
      </c>
      <c r="BH22" s="105">
        <f t="shared" si="89"/>
        <v>0</v>
      </c>
      <c r="BI22" s="105">
        <f t="shared" si="89"/>
        <v>0</v>
      </c>
      <c r="BJ22" s="105">
        <f t="shared" si="89"/>
        <v>0</v>
      </c>
      <c r="BK22" s="105">
        <f t="shared" si="89"/>
        <v>0</v>
      </c>
      <c r="BL22" s="105">
        <f t="shared" si="89"/>
        <v>0</v>
      </c>
      <c r="BM22" s="158" t="str">
        <f>IF(OR($F22="",$G22=""),"",IF(ABS(AU22-AU23)&gt;2,AU22,IF(ABS(AV22-AV23)&gt;1,AV22,IF(AW22&lt;&gt;AW23,AW22,IF(AX22&lt;&gt;AX23,AX22,IF(AY22&lt;&gt;AY23,AY22,IF(AZ22&lt;&gt;AZ23,AZ22,IF(BA22&lt;&gt;BA23,BA22,IF(BB22&lt;&gt;BB23,BB22,IF(BC22&lt;&gt;BC23,BC22,IF(BD22&lt;&gt;BD23,BD22,IF(BE22&lt;&gt;BE23,BE22,IF(BF22&lt;&gt;BF23,BF22,IF(BG22&lt;&gt;BG23,BG22,IF(BH22&lt;&gt;BH23,BH22,IF(BI22&lt;&gt;BI23,BI22,IF(BJ22&lt;&gt;BJ23,BJ22,IF(BK22&lt;&gt;BK23,BK22,IF(BL22&lt;&gt;BL23,BL22,CONCATENATE(BL22,"?"))))))))))))))))))))</f>
        <v/>
      </c>
      <c r="BN22" s="105" t="str">
        <f>IFERROR(IF(OR($F22="",$G22=""),"",CONCATENATE(RIGHT(C22,5)," ",REPT(" ",31-LEN(C22)),LEFT(C22,LEN(C22)-6),"  ")),"")</f>
        <v/>
      </c>
      <c r="BO22" s="156" t="str">
        <f>IF(OR($F22="",$G22=""),"",IF(AND(U22=U23,Z22&gt;Z23),"e",IF(AND(U22=U23,Z22=Z23,BM22&gt;BM23),"p"," ")))</f>
        <v/>
      </c>
      <c r="BP22" s="156" t="str">
        <f>IF(BN22="","",IF(U22=U23,CONCATENATE(IF(U22+Z22&lt;10," ",""),U22+Z22,"–",U23+Z23,IF(U23+Z23&lt;10," ","")),CONCATENATE(IF(U22&lt;10," ",""),U22,"–",U23,IF(U23&lt;10," ",""))))</f>
        <v/>
      </c>
      <c r="BQ22" s="156" t="str">
        <f>IF(OR($F22="",$G22=""),"",IF(AND(U22=U23,Z22&lt;Z23),"e",IF(AND(U22=U23,Z22=Z23,BM22&lt;BM23),"p"," ")))</f>
        <v/>
      </c>
      <c r="BR22" s="105" t="str">
        <f>IFERROR(IF(OR($F22="",$G22=""),"",CONCATENATE("  ",LEFT(C23,LEN(C23)-6),REPT(" ",31-LEN(C23))," ",RIGHT(C23,5))),"")</f>
        <v/>
      </c>
      <c r="BS22" s="105" t="str">
        <f>IF(OR($F22="",$G22=""),"",IF(U22=U23,CONCATENATE("(",U22,"–",U23," FT",IF(Z22=Z23,CONCATENATE(" · ",BM22,"–",BM23," pen"),""),")"),""))</f>
        <v/>
      </c>
    </row>
    <row r="23" ht="9.0" customHeight="1">
      <c r="A23" s="152">
        <f t="shared" si="17"/>
        <v>1</v>
      </c>
      <c r="B23" s="93"/>
      <c r="C23" s="99"/>
      <c r="D23" s="96"/>
      <c r="E23" s="154" t="str">
        <f t="shared" si="5"/>
        <v>  </v>
      </c>
      <c r="F23" s="155" t="str">
        <f t="array" ref="F23">IFERROR(IF($C23="","",INDEX(Entries!$J$2:$K999,MATCH(1,($C23=Entries!$J$2:$J999)*(Entries!$C$2:$C999=$B23),0),2)),"")</f>
        <v/>
      </c>
      <c r="G23" s="106" t="str">
        <f>F22</f>
        <v/>
      </c>
      <c r="H23" s="106" t="str">
        <f t="shared" si="6"/>
        <v/>
      </c>
      <c r="I23" s="156" t="str">
        <f t="shared" ref="I23:T23" si="90">IF(OR($F23="",$G23=""),"",IF(RAND()&lt;$H23,1,0))</f>
        <v/>
      </c>
      <c r="J23" s="156" t="str">
        <f t="shared" si="90"/>
        <v/>
      </c>
      <c r="K23" s="156" t="str">
        <f t="shared" si="90"/>
        <v/>
      </c>
      <c r="L23" s="156" t="str">
        <f t="shared" si="90"/>
        <v/>
      </c>
      <c r="M23" s="156" t="str">
        <f t="shared" si="90"/>
        <v/>
      </c>
      <c r="N23" s="156" t="str">
        <f t="shared" si="90"/>
        <v/>
      </c>
      <c r="O23" s="156" t="str">
        <f t="shared" si="90"/>
        <v/>
      </c>
      <c r="P23" s="156" t="str">
        <f t="shared" si="90"/>
        <v/>
      </c>
      <c r="Q23" s="156" t="str">
        <f t="shared" si="90"/>
        <v/>
      </c>
      <c r="R23" s="156" t="str">
        <f t="shared" si="90"/>
        <v/>
      </c>
      <c r="S23" s="156" t="str">
        <f t="shared" si="90"/>
        <v/>
      </c>
      <c r="T23" s="156" t="str">
        <f t="shared" si="90"/>
        <v/>
      </c>
      <c r="U23" s="157">
        <f t="shared" si="8"/>
        <v>0</v>
      </c>
      <c r="V23" s="156" t="str">
        <f t="shared" ref="V23:Y23" si="91">IF(OR($F23="",$G23=""),"",IF(RAND()&lt;$H23,1,0))</f>
        <v/>
      </c>
      <c r="W23" s="156" t="str">
        <f t="shared" si="91"/>
        <v/>
      </c>
      <c r="X23" s="156" t="str">
        <f t="shared" si="91"/>
        <v/>
      </c>
      <c r="Y23" s="156" t="str">
        <f t="shared" si="91"/>
        <v/>
      </c>
      <c r="Z23" s="157">
        <f t="shared" si="10"/>
        <v>0</v>
      </c>
      <c r="AA23" s="105" t="str">
        <f t="shared" ref="AA23:AT23" si="92">IF(OR($F23="",$G23=""),"",IF(RAND()&lt;0.65,1,0))</f>
        <v/>
      </c>
      <c r="AB23" s="105" t="str">
        <f t="shared" si="92"/>
        <v/>
      </c>
      <c r="AC23" s="105" t="str">
        <f t="shared" si="92"/>
        <v/>
      </c>
      <c r="AD23" s="105" t="str">
        <f t="shared" si="92"/>
        <v/>
      </c>
      <c r="AE23" s="105" t="str">
        <f t="shared" si="92"/>
        <v/>
      </c>
      <c r="AF23" s="105" t="str">
        <f t="shared" si="92"/>
        <v/>
      </c>
      <c r="AG23" s="105" t="str">
        <f t="shared" si="92"/>
        <v/>
      </c>
      <c r="AH23" s="105" t="str">
        <f t="shared" si="92"/>
        <v/>
      </c>
      <c r="AI23" s="105" t="str">
        <f t="shared" si="92"/>
        <v/>
      </c>
      <c r="AJ23" s="105" t="str">
        <f t="shared" si="92"/>
        <v/>
      </c>
      <c r="AK23" s="105" t="str">
        <f t="shared" si="92"/>
        <v/>
      </c>
      <c r="AL23" s="105" t="str">
        <f t="shared" si="92"/>
        <v/>
      </c>
      <c r="AM23" s="105" t="str">
        <f t="shared" si="92"/>
        <v/>
      </c>
      <c r="AN23" s="105" t="str">
        <f t="shared" si="92"/>
        <v/>
      </c>
      <c r="AO23" s="105" t="str">
        <f t="shared" si="92"/>
        <v/>
      </c>
      <c r="AP23" s="105" t="str">
        <f t="shared" si="92"/>
        <v/>
      </c>
      <c r="AQ23" s="105" t="str">
        <f t="shared" si="92"/>
        <v/>
      </c>
      <c r="AR23" s="105" t="str">
        <f t="shared" si="92"/>
        <v/>
      </c>
      <c r="AS23" s="105" t="str">
        <f t="shared" si="92"/>
        <v/>
      </c>
      <c r="AT23" s="105" t="str">
        <f t="shared" si="92"/>
        <v/>
      </c>
      <c r="AU23" s="105">
        <f t="shared" ref="AU23:BL23" si="93">SUM($AA23:AC23)</f>
        <v>0</v>
      </c>
      <c r="AV23" s="105">
        <f t="shared" si="93"/>
        <v>0</v>
      </c>
      <c r="AW23" s="105">
        <f t="shared" si="93"/>
        <v>0</v>
      </c>
      <c r="AX23" s="105">
        <f t="shared" si="93"/>
        <v>0</v>
      </c>
      <c r="AY23" s="105">
        <f t="shared" si="93"/>
        <v>0</v>
      </c>
      <c r="AZ23" s="105">
        <f t="shared" si="93"/>
        <v>0</v>
      </c>
      <c r="BA23" s="105">
        <f t="shared" si="93"/>
        <v>0</v>
      </c>
      <c r="BB23" s="105">
        <f t="shared" si="93"/>
        <v>0</v>
      </c>
      <c r="BC23" s="105">
        <f t="shared" si="93"/>
        <v>0</v>
      </c>
      <c r="BD23" s="105">
        <f t="shared" si="93"/>
        <v>0</v>
      </c>
      <c r="BE23" s="105">
        <f t="shared" si="93"/>
        <v>0</v>
      </c>
      <c r="BF23" s="105">
        <f t="shared" si="93"/>
        <v>0</v>
      </c>
      <c r="BG23" s="105">
        <f t="shared" si="93"/>
        <v>0</v>
      </c>
      <c r="BH23" s="105">
        <f t="shared" si="93"/>
        <v>0</v>
      </c>
      <c r="BI23" s="105">
        <f t="shared" si="93"/>
        <v>0</v>
      </c>
      <c r="BJ23" s="105">
        <f t="shared" si="93"/>
        <v>0</v>
      </c>
      <c r="BK23" s="105">
        <f t="shared" si="93"/>
        <v>0</v>
      </c>
      <c r="BL23" s="105">
        <f t="shared" si="93"/>
        <v>0</v>
      </c>
      <c r="BM23" s="158" t="str">
        <f>IF(OR($F22="",$G22=""),"",IF(ABS(AU22-AU23)&gt;2,AU23,IF(ABS(AV22-AV23)&gt;1,AV23,IF(AW22&lt;&gt;AW23,AW23,IF(AX22&lt;&gt;AX23,AX23,IF(AY22&lt;&gt;AY23,AY23,IF(AZ22&lt;&gt;AZ23,AZ23,IF(BA22&lt;&gt;BA23,BA23,IF(BB22&lt;&gt;BB23,BB23,IF(BC22&lt;&gt;BC23,BC23,IF(BD22&lt;&gt;BD23,BD23,IF(BE22&lt;&gt;BE23,BE23,IF(BF22&lt;&gt;BF23,BF23,IF(BG22&lt;&gt;BG23,BG23,IF(BH22&lt;&gt;BH23,BH23,IF(BI22&lt;&gt;BI23,BI23,IF(BJ22&lt;&gt;BJ23,BJ23,IF(BK22&lt;&gt;BK23,BK23,IF(BL22&lt;&gt;BL23,BL23,CONCATENATE(BL23,"?"))))))))))))))))))))</f>
        <v/>
      </c>
      <c r="BN23" s="105" t="str">
        <f>IF(AND(OR($B22="",$B23=""),$C22&lt;&gt;"",$C23&lt;&gt;""),"You need to select the competition in column B.","")</f>
        <v/>
      </c>
      <c r="BO23" s="156"/>
      <c r="BP23" s="156"/>
      <c r="BQ23" s="156"/>
      <c r="BR23" s="105"/>
      <c r="BS23" s="105"/>
    </row>
    <row r="24" ht="9.0" customHeight="1">
      <c r="A24" s="152">
        <f t="shared" si="17"/>
        <v>0</v>
      </c>
      <c r="B24" s="93"/>
      <c r="C24" s="99"/>
      <c r="D24" s="96"/>
      <c r="E24" s="154" t="str">
        <f t="shared" si="5"/>
        <v>  </v>
      </c>
      <c r="F24" s="155" t="str">
        <f t="array" ref="F24">IFERROR(IF($C24="","",INDEX(Entries!$J$2:$K999,MATCH(1,($C24=Entries!$J$2:$J999)*(Entries!$C$2:$C999=$B24),0),2)),"")</f>
        <v/>
      </c>
      <c r="G24" s="106" t="str">
        <f>F25</f>
        <v/>
      </c>
      <c r="H24" s="106" t="str">
        <f t="shared" si="6"/>
        <v/>
      </c>
      <c r="I24" s="156" t="str">
        <f t="shared" ref="I24:T24" si="94">IF(OR($F24="",$G24=""),"",IF(RAND()&lt;$H24,1,0))</f>
        <v/>
      </c>
      <c r="J24" s="156" t="str">
        <f t="shared" si="94"/>
        <v/>
      </c>
      <c r="K24" s="156" t="str">
        <f t="shared" si="94"/>
        <v/>
      </c>
      <c r="L24" s="156" t="str">
        <f t="shared" si="94"/>
        <v/>
      </c>
      <c r="M24" s="156" t="str">
        <f t="shared" si="94"/>
        <v/>
      </c>
      <c r="N24" s="156" t="str">
        <f t="shared" si="94"/>
        <v/>
      </c>
      <c r="O24" s="156" t="str">
        <f t="shared" si="94"/>
        <v/>
      </c>
      <c r="P24" s="156" t="str">
        <f t="shared" si="94"/>
        <v/>
      </c>
      <c r="Q24" s="156" t="str">
        <f t="shared" si="94"/>
        <v/>
      </c>
      <c r="R24" s="156" t="str">
        <f t="shared" si="94"/>
        <v/>
      </c>
      <c r="S24" s="156" t="str">
        <f t="shared" si="94"/>
        <v/>
      </c>
      <c r="T24" s="156" t="str">
        <f t="shared" si="94"/>
        <v/>
      </c>
      <c r="U24" s="157">
        <f t="shared" si="8"/>
        <v>0</v>
      </c>
      <c r="V24" s="156" t="str">
        <f t="shared" ref="V24:Y24" si="95">IF(OR($F24="",$G24=""),"",IF(RAND()&lt;$H24,1,0))</f>
        <v/>
      </c>
      <c r="W24" s="156" t="str">
        <f t="shared" si="95"/>
        <v/>
      </c>
      <c r="X24" s="156" t="str">
        <f t="shared" si="95"/>
        <v/>
      </c>
      <c r="Y24" s="156" t="str">
        <f t="shared" si="95"/>
        <v/>
      </c>
      <c r="Z24" s="157">
        <f t="shared" si="10"/>
        <v>0</v>
      </c>
      <c r="AA24" s="105" t="str">
        <f t="shared" ref="AA24:AT24" si="96">IF(OR($F24="",$G24=""),"",IF(RAND()&lt;0.65,1,0))</f>
        <v/>
      </c>
      <c r="AB24" s="105" t="str">
        <f t="shared" si="96"/>
        <v/>
      </c>
      <c r="AC24" s="105" t="str">
        <f t="shared" si="96"/>
        <v/>
      </c>
      <c r="AD24" s="105" t="str">
        <f t="shared" si="96"/>
        <v/>
      </c>
      <c r="AE24" s="105" t="str">
        <f t="shared" si="96"/>
        <v/>
      </c>
      <c r="AF24" s="105" t="str">
        <f t="shared" si="96"/>
        <v/>
      </c>
      <c r="AG24" s="105" t="str">
        <f t="shared" si="96"/>
        <v/>
      </c>
      <c r="AH24" s="105" t="str">
        <f t="shared" si="96"/>
        <v/>
      </c>
      <c r="AI24" s="105" t="str">
        <f t="shared" si="96"/>
        <v/>
      </c>
      <c r="AJ24" s="105" t="str">
        <f t="shared" si="96"/>
        <v/>
      </c>
      <c r="AK24" s="105" t="str">
        <f t="shared" si="96"/>
        <v/>
      </c>
      <c r="AL24" s="105" t="str">
        <f t="shared" si="96"/>
        <v/>
      </c>
      <c r="AM24" s="105" t="str">
        <f t="shared" si="96"/>
        <v/>
      </c>
      <c r="AN24" s="105" t="str">
        <f t="shared" si="96"/>
        <v/>
      </c>
      <c r="AO24" s="105" t="str">
        <f t="shared" si="96"/>
        <v/>
      </c>
      <c r="AP24" s="105" t="str">
        <f t="shared" si="96"/>
        <v/>
      </c>
      <c r="AQ24" s="105" t="str">
        <f t="shared" si="96"/>
        <v/>
      </c>
      <c r="AR24" s="105" t="str">
        <f t="shared" si="96"/>
        <v/>
      </c>
      <c r="AS24" s="105" t="str">
        <f t="shared" si="96"/>
        <v/>
      </c>
      <c r="AT24" s="105" t="str">
        <f t="shared" si="96"/>
        <v/>
      </c>
      <c r="AU24" s="105">
        <f t="shared" ref="AU24:BL24" si="97">SUM($AA24:AC24)</f>
        <v>0</v>
      </c>
      <c r="AV24" s="105">
        <f t="shared" si="97"/>
        <v>0</v>
      </c>
      <c r="AW24" s="105">
        <f t="shared" si="97"/>
        <v>0</v>
      </c>
      <c r="AX24" s="105">
        <f t="shared" si="97"/>
        <v>0</v>
      </c>
      <c r="AY24" s="105">
        <f t="shared" si="97"/>
        <v>0</v>
      </c>
      <c r="AZ24" s="105">
        <f t="shared" si="97"/>
        <v>0</v>
      </c>
      <c r="BA24" s="105">
        <f t="shared" si="97"/>
        <v>0</v>
      </c>
      <c r="BB24" s="105">
        <f t="shared" si="97"/>
        <v>0</v>
      </c>
      <c r="BC24" s="105">
        <f t="shared" si="97"/>
        <v>0</v>
      </c>
      <c r="BD24" s="105">
        <f t="shared" si="97"/>
        <v>0</v>
      </c>
      <c r="BE24" s="105">
        <f t="shared" si="97"/>
        <v>0</v>
      </c>
      <c r="BF24" s="105">
        <f t="shared" si="97"/>
        <v>0</v>
      </c>
      <c r="BG24" s="105">
        <f t="shared" si="97"/>
        <v>0</v>
      </c>
      <c r="BH24" s="105">
        <f t="shared" si="97"/>
        <v>0</v>
      </c>
      <c r="BI24" s="105">
        <f t="shared" si="97"/>
        <v>0</v>
      </c>
      <c r="BJ24" s="105">
        <f t="shared" si="97"/>
        <v>0</v>
      </c>
      <c r="BK24" s="105">
        <f t="shared" si="97"/>
        <v>0</v>
      </c>
      <c r="BL24" s="105">
        <f t="shared" si="97"/>
        <v>0</v>
      </c>
      <c r="BM24" s="158" t="str">
        <f>IF(OR($F24="",$G24=""),"",IF(ABS(AU24-AU25)&gt;2,AU24,IF(ABS(AV24-AV25)&gt;1,AV24,IF(AW24&lt;&gt;AW25,AW24,IF(AX24&lt;&gt;AX25,AX24,IF(AY24&lt;&gt;AY25,AY24,IF(AZ24&lt;&gt;AZ25,AZ24,IF(BA24&lt;&gt;BA25,BA24,IF(BB24&lt;&gt;BB25,BB24,IF(BC24&lt;&gt;BC25,BC24,IF(BD24&lt;&gt;BD25,BD24,IF(BE24&lt;&gt;BE25,BE24,IF(BF24&lt;&gt;BF25,BF24,IF(BG24&lt;&gt;BG25,BG24,IF(BH24&lt;&gt;BH25,BH24,IF(BI24&lt;&gt;BI25,BI24,IF(BJ24&lt;&gt;BJ25,BJ24,IF(BK24&lt;&gt;BK25,BK24,IF(BL24&lt;&gt;BL25,BL24,CONCATENATE(BL24,"?"))))))))))))))))))))</f>
        <v/>
      </c>
      <c r="BN24" s="105" t="str">
        <f>IFERROR(IF(OR($F24="",$G24=""),"",CONCATENATE(RIGHT(C24,5)," ",REPT(" ",31-LEN(C24)),LEFT(C24,LEN(C24)-6),"  ")),"")</f>
        <v/>
      </c>
      <c r="BO24" s="156" t="str">
        <f>IF(OR($F24="",$G24=""),"",IF(AND(U24=U25,Z24&gt;Z25),"e",IF(AND(U24=U25,Z24=Z25,BM24&gt;BM25),"p"," ")))</f>
        <v/>
      </c>
      <c r="BP24" s="156" t="str">
        <f>IF(BN24="","",IF(U24=U25,CONCATENATE(IF(U24+Z24&lt;10," ",""),U24+Z24,"–",U25+Z25,IF(U25+Z25&lt;10," ","")),CONCATENATE(IF(U24&lt;10," ",""),U24,"–",U25,IF(U25&lt;10," ",""))))</f>
        <v/>
      </c>
      <c r="BQ24" s="156" t="str">
        <f>IF(OR($F24="",$G24=""),"",IF(AND(U24=U25,Z24&lt;Z25),"e",IF(AND(U24=U25,Z24=Z25,BM24&lt;BM25),"p"," ")))</f>
        <v/>
      </c>
      <c r="BR24" s="105" t="str">
        <f>IFERROR(IF(OR($F24="",$G24=""),"",CONCATENATE("  ",LEFT(C25,LEN(C25)-6),REPT(" ",31-LEN(C25))," ",RIGHT(C25,5))),"")</f>
        <v/>
      </c>
      <c r="BS24" s="105" t="str">
        <f>IF(OR($F24="",$G24=""),"",IF(U24=U25,CONCATENATE("(",U24,"–",U25," FT",IF(Z24=Z25,CONCATENATE(" · ",BM24,"–",BM25," pen"),""),")"),""))</f>
        <v/>
      </c>
    </row>
    <row r="25" ht="9.0" customHeight="1">
      <c r="A25" s="152">
        <f t="shared" si="17"/>
        <v>0</v>
      </c>
      <c r="B25" s="93"/>
      <c r="C25" s="99"/>
      <c r="D25" s="96"/>
      <c r="E25" s="154" t="str">
        <f t="shared" si="5"/>
        <v>  </v>
      </c>
      <c r="F25" s="155" t="str">
        <f t="array" ref="F25">IFERROR(IF($C25="","",INDEX(Entries!$J$2:$K999,MATCH(1,($C25=Entries!$J$2:$J999)*(Entries!$C$2:$C999=$B25),0),2)),"")</f>
        <v/>
      </c>
      <c r="G25" s="106" t="str">
        <f>F24</f>
        <v/>
      </c>
      <c r="H25" s="106" t="str">
        <f t="shared" si="6"/>
        <v/>
      </c>
      <c r="I25" s="156" t="str">
        <f t="shared" ref="I25:T25" si="98">IF(OR($F25="",$G25=""),"",IF(RAND()&lt;$H25,1,0))</f>
        <v/>
      </c>
      <c r="J25" s="156" t="str">
        <f t="shared" si="98"/>
        <v/>
      </c>
      <c r="K25" s="156" t="str">
        <f t="shared" si="98"/>
        <v/>
      </c>
      <c r="L25" s="156" t="str">
        <f t="shared" si="98"/>
        <v/>
      </c>
      <c r="M25" s="156" t="str">
        <f t="shared" si="98"/>
        <v/>
      </c>
      <c r="N25" s="156" t="str">
        <f t="shared" si="98"/>
        <v/>
      </c>
      <c r="O25" s="156" t="str">
        <f t="shared" si="98"/>
        <v/>
      </c>
      <c r="P25" s="156" t="str">
        <f t="shared" si="98"/>
        <v/>
      </c>
      <c r="Q25" s="156" t="str">
        <f t="shared" si="98"/>
        <v/>
      </c>
      <c r="R25" s="156" t="str">
        <f t="shared" si="98"/>
        <v/>
      </c>
      <c r="S25" s="156" t="str">
        <f t="shared" si="98"/>
        <v/>
      </c>
      <c r="T25" s="156" t="str">
        <f t="shared" si="98"/>
        <v/>
      </c>
      <c r="U25" s="157">
        <f t="shared" si="8"/>
        <v>0</v>
      </c>
      <c r="V25" s="156" t="str">
        <f t="shared" ref="V25:Y25" si="99">IF(OR($F25="",$G25=""),"",IF(RAND()&lt;$H25,1,0))</f>
        <v/>
      </c>
      <c r="W25" s="156" t="str">
        <f t="shared" si="99"/>
        <v/>
      </c>
      <c r="X25" s="156" t="str">
        <f t="shared" si="99"/>
        <v/>
      </c>
      <c r="Y25" s="156" t="str">
        <f t="shared" si="99"/>
        <v/>
      </c>
      <c r="Z25" s="157">
        <f t="shared" si="10"/>
        <v>0</v>
      </c>
      <c r="AA25" s="105" t="str">
        <f t="shared" ref="AA25:AT25" si="100">IF(OR($F25="",$G25=""),"",IF(RAND()&lt;0.65,1,0))</f>
        <v/>
      </c>
      <c r="AB25" s="105" t="str">
        <f t="shared" si="100"/>
        <v/>
      </c>
      <c r="AC25" s="105" t="str">
        <f t="shared" si="100"/>
        <v/>
      </c>
      <c r="AD25" s="105" t="str">
        <f t="shared" si="100"/>
        <v/>
      </c>
      <c r="AE25" s="105" t="str">
        <f t="shared" si="100"/>
        <v/>
      </c>
      <c r="AF25" s="105" t="str">
        <f t="shared" si="100"/>
        <v/>
      </c>
      <c r="AG25" s="105" t="str">
        <f t="shared" si="100"/>
        <v/>
      </c>
      <c r="AH25" s="105" t="str">
        <f t="shared" si="100"/>
        <v/>
      </c>
      <c r="AI25" s="105" t="str">
        <f t="shared" si="100"/>
        <v/>
      </c>
      <c r="AJ25" s="105" t="str">
        <f t="shared" si="100"/>
        <v/>
      </c>
      <c r="AK25" s="105" t="str">
        <f t="shared" si="100"/>
        <v/>
      </c>
      <c r="AL25" s="105" t="str">
        <f t="shared" si="100"/>
        <v/>
      </c>
      <c r="AM25" s="105" t="str">
        <f t="shared" si="100"/>
        <v/>
      </c>
      <c r="AN25" s="105" t="str">
        <f t="shared" si="100"/>
        <v/>
      </c>
      <c r="AO25" s="105" t="str">
        <f t="shared" si="100"/>
        <v/>
      </c>
      <c r="AP25" s="105" t="str">
        <f t="shared" si="100"/>
        <v/>
      </c>
      <c r="AQ25" s="105" t="str">
        <f t="shared" si="100"/>
        <v/>
      </c>
      <c r="AR25" s="105" t="str">
        <f t="shared" si="100"/>
        <v/>
      </c>
      <c r="AS25" s="105" t="str">
        <f t="shared" si="100"/>
        <v/>
      </c>
      <c r="AT25" s="105" t="str">
        <f t="shared" si="100"/>
        <v/>
      </c>
      <c r="AU25" s="105">
        <f t="shared" ref="AU25:BL25" si="101">SUM($AA25:AC25)</f>
        <v>0</v>
      </c>
      <c r="AV25" s="105">
        <f t="shared" si="101"/>
        <v>0</v>
      </c>
      <c r="AW25" s="105">
        <f t="shared" si="101"/>
        <v>0</v>
      </c>
      <c r="AX25" s="105">
        <f t="shared" si="101"/>
        <v>0</v>
      </c>
      <c r="AY25" s="105">
        <f t="shared" si="101"/>
        <v>0</v>
      </c>
      <c r="AZ25" s="105">
        <f t="shared" si="101"/>
        <v>0</v>
      </c>
      <c r="BA25" s="105">
        <f t="shared" si="101"/>
        <v>0</v>
      </c>
      <c r="BB25" s="105">
        <f t="shared" si="101"/>
        <v>0</v>
      </c>
      <c r="BC25" s="105">
        <f t="shared" si="101"/>
        <v>0</v>
      </c>
      <c r="BD25" s="105">
        <f t="shared" si="101"/>
        <v>0</v>
      </c>
      <c r="BE25" s="105">
        <f t="shared" si="101"/>
        <v>0</v>
      </c>
      <c r="BF25" s="105">
        <f t="shared" si="101"/>
        <v>0</v>
      </c>
      <c r="BG25" s="105">
        <f t="shared" si="101"/>
        <v>0</v>
      </c>
      <c r="BH25" s="105">
        <f t="shared" si="101"/>
        <v>0</v>
      </c>
      <c r="BI25" s="105">
        <f t="shared" si="101"/>
        <v>0</v>
      </c>
      <c r="BJ25" s="105">
        <f t="shared" si="101"/>
        <v>0</v>
      </c>
      <c r="BK25" s="105">
        <f t="shared" si="101"/>
        <v>0</v>
      </c>
      <c r="BL25" s="105">
        <f t="shared" si="101"/>
        <v>0</v>
      </c>
      <c r="BM25" s="158" t="str">
        <f>IF(OR($F24="",$G24=""),"",IF(ABS(AU24-AU25)&gt;2,AU25,IF(ABS(AV24-AV25)&gt;1,AV25,IF(AW24&lt;&gt;AW25,AW25,IF(AX24&lt;&gt;AX25,AX25,IF(AY24&lt;&gt;AY25,AY25,IF(AZ24&lt;&gt;AZ25,AZ25,IF(BA24&lt;&gt;BA25,BA25,IF(BB24&lt;&gt;BB25,BB25,IF(BC24&lt;&gt;BC25,BC25,IF(BD24&lt;&gt;BD25,BD25,IF(BE24&lt;&gt;BE25,BE25,IF(BF24&lt;&gt;BF25,BF25,IF(BG24&lt;&gt;BG25,BG25,IF(BH24&lt;&gt;BH25,BH25,IF(BI24&lt;&gt;BI25,BI25,IF(BJ24&lt;&gt;BJ25,BJ25,IF(BK24&lt;&gt;BK25,BK25,IF(BL24&lt;&gt;BL25,BL25,CONCATENATE(BL25,"?"))))))))))))))))))))</f>
        <v/>
      </c>
      <c r="BN25" s="105" t="str">
        <f>IF(AND(OR($B24="",$B25=""),$C24&lt;&gt;"",$C25&lt;&gt;""),"You need to select the competition in column B.","")</f>
        <v/>
      </c>
      <c r="BO25" s="156"/>
      <c r="BP25" s="156"/>
      <c r="BQ25" s="156"/>
      <c r="BR25" s="105"/>
      <c r="BS25" s="105"/>
    </row>
    <row r="26" ht="9.0" customHeight="1">
      <c r="A26" s="152">
        <f t="shared" si="17"/>
        <v>1</v>
      </c>
      <c r="B26" s="93"/>
      <c r="C26" s="99"/>
      <c r="D26" s="96"/>
      <c r="E26" s="154" t="str">
        <f t="shared" si="5"/>
        <v>  </v>
      </c>
      <c r="F26" s="155" t="str">
        <f t="array" ref="F26">IFERROR(IF($C26="","",INDEX(Entries!$J$2:$K999,MATCH(1,($C26=Entries!$J$2:$J999)*(Entries!$C$2:$C999=$B26),0),2)),"")</f>
        <v/>
      </c>
      <c r="G26" s="106" t="str">
        <f>F27</f>
        <v/>
      </c>
      <c r="H26" s="106" t="str">
        <f t="shared" si="6"/>
        <v/>
      </c>
      <c r="I26" s="156" t="str">
        <f t="shared" ref="I26:T26" si="102">IF(OR($F26="",$G26=""),"",IF(RAND()&lt;$H26,1,0))</f>
        <v/>
      </c>
      <c r="J26" s="156" t="str">
        <f t="shared" si="102"/>
        <v/>
      </c>
      <c r="K26" s="156" t="str">
        <f t="shared" si="102"/>
        <v/>
      </c>
      <c r="L26" s="156" t="str">
        <f t="shared" si="102"/>
        <v/>
      </c>
      <c r="M26" s="156" t="str">
        <f t="shared" si="102"/>
        <v/>
      </c>
      <c r="N26" s="156" t="str">
        <f t="shared" si="102"/>
        <v/>
      </c>
      <c r="O26" s="156" t="str">
        <f t="shared" si="102"/>
        <v/>
      </c>
      <c r="P26" s="156" t="str">
        <f t="shared" si="102"/>
        <v/>
      </c>
      <c r="Q26" s="156" t="str">
        <f t="shared" si="102"/>
        <v/>
      </c>
      <c r="R26" s="156" t="str">
        <f t="shared" si="102"/>
        <v/>
      </c>
      <c r="S26" s="156" t="str">
        <f t="shared" si="102"/>
        <v/>
      </c>
      <c r="T26" s="156" t="str">
        <f t="shared" si="102"/>
        <v/>
      </c>
      <c r="U26" s="157">
        <f t="shared" si="8"/>
        <v>0</v>
      </c>
      <c r="V26" s="156" t="str">
        <f t="shared" ref="V26:Y26" si="103">IF(OR($F26="",$G26=""),"",IF(RAND()&lt;$H26,1,0))</f>
        <v/>
      </c>
      <c r="W26" s="156" t="str">
        <f t="shared" si="103"/>
        <v/>
      </c>
      <c r="X26" s="156" t="str">
        <f t="shared" si="103"/>
        <v/>
      </c>
      <c r="Y26" s="156" t="str">
        <f t="shared" si="103"/>
        <v/>
      </c>
      <c r="Z26" s="157">
        <f t="shared" si="10"/>
        <v>0</v>
      </c>
      <c r="AA26" s="105" t="str">
        <f t="shared" ref="AA26:AT26" si="104">IF(OR($F26="",$G26=""),"",IF(RAND()&lt;0.65,1,0))</f>
        <v/>
      </c>
      <c r="AB26" s="105" t="str">
        <f t="shared" si="104"/>
        <v/>
      </c>
      <c r="AC26" s="105" t="str">
        <f t="shared" si="104"/>
        <v/>
      </c>
      <c r="AD26" s="105" t="str">
        <f t="shared" si="104"/>
        <v/>
      </c>
      <c r="AE26" s="105" t="str">
        <f t="shared" si="104"/>
        <v/>
      </c>
      <c r="AF26" s="105" t="str">
        <f t="shared" si="104"/>
        <v/>
      </c>
      <c r="AG26" s="105" t="str">
        <f t="shared" si="104"/>
        <v/>
      </c>
      <c r="AH26" s="105" t="str">
        <f t="shared" si="104"/>
        <v/>
      </c>
      <c r="AI26" s="105" t="str">
        <f t="shared" si="104"/>
        <v/>
      </c>
      <c r="AJ26" s="105" t="str">
        <f t="shared" si="104"/>
        <v/>
      </c>
      <c r="AK26" s="105" t="str">
        <f t="shared" si="104"/>
        <v/>
      </c>
      <c r="AL26" s="105" t="str">
        <f t="shared" si="104"/>
        <v/>
      </c>
      <c r="AM26" s="105" t="str">
        <f t="shared" si="104"/>
        <v/>
      </c>
      <c r="AN26" s="105" t="str">
        <f t="shared" si="104"/>
        <v/>
      </c>
      <c r="AO26" s="105" t="str">
        <f t="shared" si="104"/>
        <v/>
      </c>
      <c r="AP26" s="105" t="str">
        <f t="shared" si="104"/>
        <v/>
      </c>
      <c r="AQ26" s="105" t="str">
        <f t="shared" si="104"/>
        <v/>
      </c>
      <c r="AR26" s="105" t="str">
        <f t="shared" si="104"/>
        <v/>
      </c>
      <c r="AS26" s="105" t="str">
        <f t="shared" si="104"/>
        <v/>
      </c>
      <c r="AT26" s="105" t="str">
        <f t="shared" si="104"/>
        <v/>
      </c>
      <c r="AU26" s="105">
        <f t="shared" ref="AU26:BL26" si="105">SUM($AA26:AC26)</f>
        <v>0</v>
      </c>
      <c r="AV26" s="105">
        <f t="shared" si="105"/>
        <v>0</v>
      </c>
      <c r="AW26" s="105">
        <f t="shared" si="105"/>
        <v>0</v>
      </c>
      <c r="AX26" s="105">
        <f t="shared" si="105"/>
        <v>0</v>
      </c>
      <c r="AY26" s="105">
        <f t="shared" si="105"/>
        <v>0</v>
      </c>
      <c r="AZ26" s="105">
        <f t="shared" si="105"/>
        <v>0</v>
      </c>
      <c r="BA26" s="105">
        <f t="shared" si="105"/>
        <v>0</v>
      </c>
      <c r="BB26" s="105">
        <f t="shared" si="105"/>
        <v>0</v>
      </c>
      <c r="BC26" s="105">
        <f t="shared" si="105"/>
        <v>0</v>
      </c>
      <c r="BD26" s="105">
        <f t="shared" si="105"/>
        <v>0</v>
      </c>
      <c r="BE26" s="105">
        <f t="shared" si="105"/>
        <v>0</v>
      </c>
      <c r="BF26" s="105">
        <f t="shared" si="105"/>
        <v>0</v>
      </c>
      <c r="BG26" s="105">
        <f t="shared" si="105"/>
        <v>0</v>
      </c>
      <c r="BH26" s="105">
        <f t="shared" si="105"/>
        <v>0</v>
      </c>
      <c r="BI26" s="105">
        <f t="shared" si="105"/>
        <v>0</v>
      </c>
      <c r="BJ26" s="105">
        <f t="shared" si="105"/>
        <v>0</v>
      </c>
      <c r="BK26" s="105">
        <f t="shared" si="105"/>
        <v>0</v>
      </c>
      <c r="BL26" s="105">
        <f t="shared" si="105"/>
        <v>0</v>
      </c>
      <c r="BM26" s="158" t="str">
        <f>IF(OR($F26="",$G26=""),"",IF(ABS(AU26-AU27)&gt;2,AU26,IF(ABS(AV26-AV27)&gt;1,AV26,IF(AW26&lt;&gt;AW27,AW26,IF(AX26&lt;&gt;AX27,AX26,IF(AY26&lt;&gt;AY27,AY26,IF(AZ26&lt;&gt;AZ27,AZ26,IF(BA26&lt;&gt;BA27,BA26,IF(BB26&lt;&gt;BB27,BB26,IF(BC26&lt;&gt;BC27,BC26,IF(BD26&lt;&gt;BD27,BD26,IF(BE26&lt;&gt;BE27,BE26,IF(BF26&lt;&gt;BF27,BF26,IF(BG26&lt;&gt;BG27,BG26,IF(BH26&lt;&gt;BH27,BH26,IF(BI26&lt;&gt;BI27,BI26,IF(BJ26&lt;&gt;BJ27,BJ26,IF(BK26&lt;&gt;BK27,BK26,IF(BL26&lt;&gt;BL27,BL26,CONCATENATE(BL26,"?"))))))))))))))))))))</f>
        <v/>
      </c>
      <c r="BN26" s="105" t="str">
        <f>IFERROR(IF(OR($F26="",$G26=""),"",CONCATENATE(RIGHT(C26,5)," ",REPT(" ",31-LEN(C26)),LEFT(C26,LEN(C26)-6),"  ")),"")</f>
        <v/>
      </c>
      <c r="BO26" s="156" t="str">
        <f>IF(OR($F26="",$G26=""),"",IF(AND(U26=U27,Z26&gt;Z27),"e",IF(AND(U26=U27,Z26=Z27,BM26&gt;BM27),"p"," ")))</f>
        <v/>
      </c>
      <c r="BP26" s="156" t="str">
        <f>IF(BN26="","",IF(U26=U27,CONCATENATE(IF(U26+Z26&lt;10," ",""),U26+Z26,"–",U27+Z27,IF(U27+Z27&lt;10," ","")),CONCATENATE(IF(U26&lt;10," ",""),U26,"–",U27,IF(U27&lt;10," ",""))))</f>
        <v/>
      </c>
      <c r="BQ26" s="156" t="str">
        <f>IF(OR($F26="",$G26=""),"",IF(AND(U26=U27,Z26&lt;Z27),"e",IF(AND(U26=U27,Z26=Z27,BM26&lt;BM27),"p"," ")))</f>
        <v/>
      </c>
      <c r="BR26" s="105" t="str">
        <f>IFERROR(IF(OR($F26="",$G26=""),"",CONCATENATE("  ",LEFT(C27,LEN(C27)-6),REPT(" ",31-LEN(C27))," ",RIGHT(C27,5))),"")</f>
        <v/>
      </c>
      <c r="BS26" s="105" t="str">
        <f>IF(OR($F26="",$G26=""),"",IF(U26=U27,CONCATENATE("(",U26,"–",U27," FT",IF(Z26=Z27,CONCATENATE(" · ",BM26,"–",BM27," pen"),""),")"),""))</f>
        <v/>
      </c>
    </row>
    <row r="27" ht="9.0" customHeight="1">
      <c r="A27" s="152">
        <f t="shared" si="17"/>
        <v>1</v>
      </c>
      <c r="B27" s="93"/>
      <c r="C27" s="99"/>
      <c r="D27" s="96"/>
      <c r="E27" s="154" t="str">
        <f t="shared" si="5"/>
        <v>  </v>
      </c>
      <c r="F27" s="155" t="str">
        <f t="array" ref="F27">IFERROR(IF($C27="","",INDEX(Entries!$J$2:$K999,MATCH(1,($C27=Entries!$J$2:$J999)*(Entries!$C$2:$C999=$B27),0),2)),"")</f>
        <v/>
      </c>
      <c r="G27" s="106" t="str">
        <f>F26</f>
        <v/>
      </c>
      <c r="H27" s="106" t="str">
        <f t="shared" si="6"/>
        <v/>
      </c>
      <c r="I27" s="156" t="str">
        <f t="shared" ref="I27:T27" si="106">IF(OR($F27="",$G27=""),"",IF(RAND()&lt;$H27,1,0))</f>
        <v/>
      </c>
      <c r="J27" s="156" t="str">
        <f t="shared" si="106"/>
        <v/>
      </c>
      <c r="K27" s="156" t="str">
        <f t="shared" si="106"/>
        <v/>
      </c>
      <c r="L27" s="156" t="str">
        <f t="shared" si="106"/>
        <v/>
      </c>
      <c r="M27" s="156" t="str">
        <f t="shared" si="106"/>
        <v/>
      </c>
      <c r="N27" s="156" t="str">
        <f t="shared" si="106"/>
        <v/>
      </c>
      <c r="O27" s="156" t="str">
        <f t="shared" si="106"/>
        <v/>
      </c>
      <c r="P27" s="156" t="str">
        <f t="shared" si="106"/>
        <v/>
      </c>
      <c r="Q27" s="156" t="str">
        <f t="shared" si="106"/>
        <v/>
      </c>
      <c r="R27" s="156" t="str">
        <f t="shared" si="106"/>
        <v/>
      </c>
      <c r="S27" s="156" t="str">
        <f t="shared" si="106"/>
        <v/>
      </c>
      <c r="T27" s="156" t="str">
        <f t="shared" si="106"/>
        <v/>
      </c>
      <c r="U27" s="157">
        <f t="shared" si="8"/>
        <v>0</v>
      </c>
      <c r="V27" s="156" t="str">
        <f t="shared" ref="V27:Y27" si="107">IF(OR($F27="",$G27=""),"",IF(RAND()&lt;$H27,1,0))</f>
        <v/>
      </c>
      <c r="W27" s="156" t="str">
        <f t="shared" si="107"/>
        <v/>
      </c>
      <c r="X27" s="156" t="str">
        <f t="shared" si="107"/>
        <v/>
      </c>
      <c r="Y27" s="156" t="str">
        <f t="shared" si="107"/>
        <v/>
      </c>
      <c r="Z27" s="157">
        <f t="shared" si="10"/>
        <v>0</v>
      </c>
      <c r="AA27" s="105" t="str">
        <f t="shared" ref="AA27:AT27" si="108">IF(OR($F27="",$G27=""),"",IF(RAND()&lt;0.65,1,0))</f>
        <v/>
      </c>
      <c r="AB27" s="105" t="str">
        <f t="shared" si="108"/>
        <v/>
      </c>
      <c r="AC27" s="105" t="str">
        <f t="shared" si="108"/>
        <v/>
      </c>
      <c r="AD27" s="105" t="str">
        <f t="shared" si="108"/>
        <v/>
      </c>
      <c r="AE27" s="105" t="str">
        <f t="shared" si="108"/>
        <v/>
      </c>
      <c r="AF27" s="105" t="str">
        <f t="shared" si="108"/>
        <v/>
      </c>
      <c r="AG27" s="105" t="str">
        <f t="shared" si="108"/>
        <v/>
      </c>
      <c r="AH27" s="105" t="str">
        <f t="shared" si="108"/>
        <v/>
      </c>
      <c r="AI27" s="105" t="str">
        <f t="shared" si="108"/>
        <v/>
      </c>
      <c r="AJ27" s="105" t="str">
        <f t="shared" si="108"/>
        <v/>
      </c>
      <c r="AK27" s="105" t="str">
        <f t="shared" si="108"/>
        <v/>
      </c>
      <c r="AL27" s="105" t="str">
        <f t="shared" si="108"/>
        <v/>
      </c>
      <c r="AM27" s="105" t="str">
        <f t="shared" si="108"/>
        <v/>
      </c>
      <c r="AN27" s="105" t="str">
        <f t="shared" si="108"/>
        <v/>
      </c>
      <c r="AO27" s="105" t="str">
        <f t="shared" si="108"/>
        <v/>
      </c>
      <c r="AP27" s="105" t="str">
        <f t="shared" si="108"/>
        <v/>
      </c>
      <c r="AQ27" s="105" t="str">
        <f t="shared" si="108"/>
        <v/>
      </c>
      <c r="AR27" s="105" t="str">
        <f t="shared" si="108"/>
        <v/>
      </c>
      <c r="AS27" s="105" t="str">
        <f t="shared" si="108"/>
        <v/>
      </c>
      <c r="AT27" s="105" t="str">
        <f t="shared" si="108"/>
        <v/>
      </c>
      <c r="AU27" s="105">
        <f t="shared" ref="AU27:BL27" si="109">SUM($AA27:AC27)</f>
        <v>0</v>
      </c>
      <c r="AV27" s="105">
        <f t="shared" si="109"/>
        <v>0</v>
      </c>
      <c r="AW27" s="105">
        <f t="shared" si="109"/>
        <v>0</v>
      </c>
      <c r="AX27" s="105">
        <f t="shared" si="109"/>
        <v>0</v>
      </c>
      <c r="AY27" s="105">
        <f t="shared" si="109"/>
        <v>0</v>
      </c>
      <c r="AZ27" s="105">
        <f t="shared" si="109"/>
        <v>0</v>
      </c>
      <c r="BA27" s="105">
        <f t="shared" si="109"/>
        <v>0</v>
      </c>
      <c r="BB27" s="105">
        <f t="shared" si="109"/>
        <v>0</v>
      </c>
      <c r="BC27" s="105">
        <f t="shared" si="109"/>
        <v>0</v>
      </c>
      <c r="BD27" s="105">
        <f t="shared" si="109"/>
        <v>0</v>
      </c>
      <c r="BE27" s="105">
        <f t="shared" si="109"/>
        <v>0</v>
      </c>
      <c r="BF27" s="105">
        <f t="shared" si="109"/>
        <v>0</v>
      </c>
      <c r="BG27" s="105">
        <f t="shared" si="109"/>
        <v>0</v>
      </c>
      <c r="BH27" s="105">
        <f t="shared" si="109"/>
        <v>0</v>
      </c>
      <c r="BI27" s="105">
        <f t="shared" si="109"/>
        <v>0</v>
      </c>
      <c r="BJ27" s="105">
        <f t="shared" si="109"/>
        <v>0</v>
      </c>
      <c r="BK27" s="105">
        <f t="shared" si="109"/>
        <v>0</v>
      </c>
      <c r="BL27" s="105">
        <f t="shared" si="109"/>
        <v>0</v>
      </c>
      <c r="BM27" s="158" t="str">
        <f>IF(OR($F26="",$G26=""),"",IF(ABS(AU26-AU27)&gt;2,AU27,IF(ABS(AV26-AV27)&gt;1,AV27,IF(AW26&lt;&gt;AW27,AW27,IF(AX26&lt;&gt;AX27,AX27,IF(AY26&lt;&gt;AY27,AY27,IF(AZ26&lt;&gt;AZ27,AZ27,IF(BA26&lt;&gt;BA27,BA27,IF(BB26&lt;&gt;BB27,BB27,IF(BC26&lt;&gt;BC27,BC27,IF(BD26&lt;&gt;BD27,BD27,IF(BE26&lt;&gt;BE27,BE27,IF(BF26&lt;&gt;BF27,BF27,IF(BG26&lt;&gt;BG27,BG27,IF(BH26&lt;&gt;BH27,BH27,IF(BI26&lt;&gt;BI27,BI27,IF(BJ26&lt;&gt;BJ27,BJ27,IF(BK26&lt;&gt;BK27,BK27,IF(BL26&lt;&gt;BL27,BL27,CONCATENATE(BL27,"?"))))))))))))))))))))</f>
        <v/>
      </c>
      <c r="BN27" s="105" t="str">
        <f>IF(AND(OR($B26="",$B27=""),$C26&lt;&gt;"",$C27&lt;&gt;""),"You need to select the competition in column B.","")</f>
        <v/>
      </c>
      <c r="BO27" s="156"/>
      <c r="BP27" s="156"/>
      <c r="BQ27" s="156"/>
      <c r="BR27" s="105"/>
      <c r="BS27" s="105"/>
    </row>
    <row r="28" ht="9.0" customHeight="1">
      <c r="A28" s="152">
        <f t="shared" si="17"/>
        <v>0</v>
      </c>
      <c r="B28" s="93"/>
      <c r="C28" s="99"/>
      <c r="D28" s="96"/>
      <c r="E28" s="154" t="str">
        <f t="shared" si="5"/>
        <v>  </v>
      </c>
      <c r="F28" s="155" t="str">
        <f t="array" ref="F28">IFERROR(IF($C28="","",INDEX(Entries!$J$2:$K999,MATCH(1,($C28=Entries!$J$2:$J999)*(Entries!$C$2:$C999=$B28),0),2)),"")</f>
        <v/>
      </c>
      <c r="G28" s="106" t="str">
        <f>F29</f>
        <v/>
      </c>
      <c r="H28" s="106" t="str">
        <f t="shared" si="6"/>
        <v/>
      </c>
      <c r="I28" s="156" t="str">
        <f t="shared" ref="I28:T28" si="110">IF(OR($F28="",$G28=""),"",IF(RAND()&lt;$H28,1,0))</f>
        <v/>
      </c>
      <c r="J28" s="156" t="str">
        <f t="shared" si="110"/>
        <v/>
      </c>
      <c r="K28" s="156" t="str">
        <f t="shared" si="110"/>
        <v/>
      </c>
      <c r="L28" s="156" t="str">
        <f t="shared" si="110"/>
        <v/>
      </c>
      <c r="M28" s="156" t="str">
        <f t="shared" si="110"/>
        <v/>
      </c>
      <c r="N28" s="156" t="str">
        <f t="shared" si="110"/>
        <v/>
      </c>
      <c r="O28" s="156" t="str">
        <f t="shared" si="110"/>
        <v/>
      </c>
      <c r="P28" s="156" t="str">
        <f t="shared" si="110"/>
        <v/>
      </c>
      <c r="Q28" s="156" t="str">
        <f t="shared" si="110"/>
        <v/>
      </c>
      <c r="R28" s="156" t="str">
        <f t="shared" si="110"/>
        <v/>
      </c>
      <c r="S28" s="156" t="str">
        <f t="shared" si="110"/>
        <v/>
      </c>
      <c r="T28" s="156" t="str">
        <f t="shared" si="110"/>
        <v/>
      </c>
      <c r="U28" s="157">
        <f t="shared" si="8"/>
        <v>0</v>
      </c>
      <c r="V28" s="156" t="str">
        <f t="shared" ref="V28:Y28" si="111">IF(OR($F28="",$G28=""),"",IF(RAND()&lt;$H28,1,0))</f>
        <v/>
      </c>
      <c r="W28" s="156" t="str">
        <f t="shared" si="111"/>
        <v/>
      </c>
      <c r="X28" s="156" t="str">
        <f t="shared" si="111"/>
        <v/>
      </c>
      <c r="Y28" s="156" t="str">
        <f t="shared" si="111"/>
        <v/>
      </c>
      <c r="Z28" s="157">
        <f t="shared" si="10"/>
        <v>0</v>
      </c>
      <c r="AA28" s="105" t="str">
        <f t="shared" ref="AA28:AT28" si="112">IF(OR($F28="",$G28=""),"",IF(RAND()&lt;0.65,1,0))</f>
        <v/>
      </c>
      <c r="AB28" s="105" t="str">
        <f t="shared" si="112"/>
        <v/>
      </c>
      <c r="AC28" s="105" t="str">
        <f t="shared" si="112"/>
        <v/>
      </c>
      <c r="AD28" s="105" t="str">
        <f t="shared" si="112"/>
        <v/>
      </c>
      <c r="AE28" s="105" t="str">
        <f t="shared" si="112"/>
        <v/>
      </c>
      <c r="AF28" s="105" t="str">
        <f t="shared" si="112"/>
        <v/>
      </c>
      <c r="AG28" s="105" t="str">
        <f t="shared" si="112"/>
        <v/>
      </c>
      <c r="AH28" s="105" t="str">
        <f t="shared" si="112"/>
        <v/>
      </c>
      <c r="AI28" s="105" t="str">
        <f t="shared" si="112"/>
        <v/>
      </c>
      <c r="AJ28" s="105" t="str">
        <f t="shared" si="112"/>
        <v/>
      </c>
      <c r="AK28" s="105" t="str">
        <f t="shared" si="112"/>
        <v/>
      </c>
      <c r="AL28" s="105" t="str">
        <f t="shared" si="112"/>
        <v/>
      </c>
      <c r="AM28" s="105" t="str">
        <f t="shared" si="112"/>
        <v/>
      </c>
      <c r="AN28" s="105" t="str">
        <f t="shared" si="112"/>
        <v/>
      </c>
      <c r="AO28" s="105" t="str">
        <f t="shared" si="112"/>
        <v/>
      </c>
      <c r="AP28" s="105" t="str">
        <f t="shared" si="112"/>
        <v/>
      </c>
      <c r="AQ28" s="105" t="str">
        <f t="shared" si="112"/>
        <v/>
      </c>
      <c r="AR28" s="105" t="str">
        <f t="shared" si="112"/>
        <v/>
      </c>
      <c r="AS28" s="105" t="str">
        <f t="shared" si="112"/>
        <v/>
      </c>
      <c r="AT28" s="105" t="str">
        <f t="shared" si="112"/>
        <v/>
      </c>
      <c r="AU28" s="105">
        <f t="shared" ref="AU28:BL28" si="113">SUM($AA28:AC28)</f>
        <v>0</v>
      </c>
      <c r="AV28" s="105">
        <f t="shared" si="113"/>
        <v>0</v>
      </c>
      <c r="AW28" s="105">
        <f t="shared" si="113"/>
        <v>0</v>
      </c>
      <c r="AX28" s="105">
        <f t="shared" si="113"/>
        <v>0</v>
      </c>
      <c r="AY28" s="105">
        <f t="shared" si="113"/>
        <v>0</v>
      </c>
      <c r="AZ28" s="105">
        <f t="shared" si="113"/>
        <v>0</v>
      </c>
      <c r="BA28" s="105">
        <f t="shared" si="113"/>
        <v>0</v>
      </c>
      <c r="BB28" s="105">
        <f t="shared" si="113"/>
        <v>0</v>
      </c>
      <c r="BC28" s="105">
        <f t="shared" si="113"/>
        <v>0</v>
      </c>
      <c r="BD28" s="105">
        <f t="shared" si="113"/>
        <v>0</v>
      </c>
      <c r="BE28" s="105">
        <f t="shared" si="113"/>
        <v>0</v>
      </c>
      <c r="BF28" s="105">
        <f t="shared" si="113"/>
        <v>0</v>
      </c>
      <c r="BG28" s="105">
        <f t="shared" si="113"/>
        <v>0</v>
      </c>
      <c r="BH28" s="105">
        <f t="shared" si="113"/>
        <v>0</v>
      </c>
      <c r="BI28" s="105">
        <f t="shared" si="113"/>
        <v>0</v>
      </c>
      <c r="BJ28" s="105">
        <f t="shared" si="113"/>
        <v>0</v>
      </c>
      <c r="BK28" s="105">
        <f t="shared" si="113"/>
        <v>0</v>
      </c>
      <c r="BL28" s="105">
        <f t="shared" si="113"/>
        <v>0</v>
      </c>
      <c r="BM28" s="158" t="str">
        <f>IF(OR($F28="",$G28=""),"",IF(ABS(AU28-AU29)&gt;2,AU28,IF(ABS(AV28-AV29)&gt;1,AV28,IF(AW28&lt;&gt;AW29,AW28,IF(AX28&lt;&gt;AX29,AX28,IF(AY28&lt;&gt;AY29,AY28,IF(AZ28&lt;&gt;AZ29,AZ28,IF(BA28&lt;&gt;BA29,BA28,IF(BB28&lt;&gt;BB29,BB28,IF(BC28&lt;&gt;BC29,BC28,IF(BD28&lt;&gt;BD29,BD28,IF(BE28&lt;&gt;BE29,BE28,IF(BF28&lt;&gt;BF29,BF28,IF(BG28&lt;&gt;BG29,BG28,IF(BH28&lt;&gt;BH29,BH28,IF(BI28&lt;&gt;BI29,BI28,IF(BJ28&lt;&gt;BJ29,BJ28,IF(BK28&lt;&gt;BK29,BK28,IF(BL28&lt;&gt;BL29,BL28,CONCATENATE(BL28,"?"))))))))))))))))))))</f>
        <v/>
      </c>
      <c r="BN28" s="105" t="str">
        <f>IFERROR(IF(OR($F28="",$G28=""),"",CONCATENATE(RIGHT(C28,5)," ",REPT(" ",31-LEN(C28)),LEFT(C28,LEN(C28)-6),"  ")),"")</f>
        <v/>
      </c>
      <c r="BO28" s="156" t="str">
        <f>IF(OR($F28="",$G28=""),"",IF(AND(U28=U29,Z28&gt;Z29),"e",IF(AND(U28=U29,Z28=Z29,BM28&gt;BM29),"p"," ")))</f>
        <v/>
      </c>
      <c r="BP28" s="156" t="str">
        <f>IF(BN28="","",IF(U28=U29,CONCATENATE(IF(U28+Z28&lt;10," ",""),U28+Z28,"–",U29+Z29,IF(U29+Z29&lt;10," ","")),CONCATENATE(IF(U28&lt;10," ",""),U28,"–",U29,IF(U29&lt;10," ",""))))</f>
        <v/>
      </c>
      <c r="BQ28" s="156" t="str">
        <f>IF(OR($F28="",$G28=""),"",IF(AND(U28=U29,Z28&lt;Z29),"e",IF(AND(U28=U29,Z28=Z29,BM28&lt;BM29),"p"," ")))</f>
        <v/>
      </c>
      <c r="BR28" s="105" t="str">
        <f>IFERROR(IF(OR($F28="",$G28=""),"",CONCATENATE("  ",LEFT(C29,LEN(C29)-6),REPT(" ",31-LEN(C29))," ",RIGHT(C29,5))),"")</f>
        <v/>
      </c>
      <c r="BS28" s="105" t="str">
        <f>IF(OR($F28="",$G28=""),"",IF(U28=U29,CONCATENATE("(",U28,"–",U29," FT",IF(Z28=Z29,CONCATENATE(" · ",BM28,"–",BM29," pen"),""),")"),""))</f>
        <v/>
      </c>
    </row>
    <row r="29" ht="9.0" customHeight="1">
      <c r="A29" s="152">
        <f t="shared" si="17"/>
        <v>0</v>
      </c>
      <c r="B29" s="93"/>
      <c r="C29" s="99"/>
      <c r="D29" s="96"/>
      <c r="E29" s="154" t="str">
        <f t="shared" si="5"/>
        <v>  </v>
      </c>
      <c r="F29" s="155" t="str">
        <f t="array" ref="F29">IFERROR(IF($C29="","",INDEX(Entries!$J$2:$K999,MATCH(1,($C29=Entries!$J$2:$J999)*(Entries!$C$2:$C999=$B29),0),2)),"")</f>
        <v/>
      </c>
      <c r="G29" s="106" t="str">
        <f>F28</f>
        <v/>
      </c>
      <c r="H29" s="106" t="str">
        <f t="shared" si="6"/>
        <v/>
      </c>
      <c r="I29" s="156" t="str">
        <f t="shared" ref="I29:T29" si="114">IF(OR($F29="",$G29=""),"",IF(RAND()&lt;$H29,1,0))</f>
        <v/>
      </c>
      <c r="J29" s="156" t="str">
        <f t="shared" si="114"/>
        <v/>
      </c>
      <c r="K29" s="156" t="str">
        <f t="shared" si="114"/>
        <v/>
      </c>
      <c r="L29" s="156" t="str">
        <f t="shared" si="114"/>
        <v/>
      </c>
      <c r="M29" s="156" t="str">
        <f t="shared" si="114"/>
        <v/>
      </c>
      <c r="N29" s="156" t="str">
        <f t="shared" si="114"/>
        <v/>
      </c>
      <c r="O29" s="156" t="str">
        <f t="shared" si="114"/>
        <v/>
      </c>
      <c r="P29" s="156" t="str">
        <f t="shared" si="114"/>
        <v/>
      </c>
      <c r="Q29" s="156" t="str">
        <f t="shared" si="114"/>
        <v/>
      </c>
      <c r="R29" s="156" t="str">
        <f t="shared" si="114"/>
        <v/>
      </c>
      <c r="S29" s="156" t="str">
        <f t="shared" si="114"/>
        <v/>
      </c>
      <c r="T29" s="156" t="str">
        <f t="shared" si="114"/>
        <v/>
      </c>
      <c r="U29" s="157">
        <f t="shared" si="8"/>
        <v>0</v>
      </c>
      <c r="V29" s="156" t="str">
        <f t="shared" ref="V29:Y29" si="115">IF(OR($F29="",$G29=""),"",IF(RAND()&lt;$H29,1,0))</f>
        <v/>
      </c>
      <c r="W29" s="156" t="str">
        <f t="shared" si="115"/>
        <v/>
      </c>
      <c r="X29" s="156" t="str">
        <f t="shared" si="115"/>
        <v/>
      </c>
      <c r="Y29" s="156" t="str">
        <f t="shared" si="115"/>
        <v/>
      </c>
      <c r="Z29" s="157">
        <f t="shared" si="10"/>
        <v>0</v>
      </c>
      <c r="AA29" s="105" t="str">
        <f t="shared" ref="AA29:AT29" si="116">IF(OR($F29="",$G29=""),"",IF(RAND()&lt;0.65,1,0))</f>
        <v/>
      </c>
      <c r="AB29" s="105" t="str">
        <f t="shared" si="116"/>
        <v/>
      </c>
      <c r="AC29" s="105" t="str">
        <f t="shared" si="116"/>
        <v/>
      </c>
      <c r="AD29" s="105" t="str">
        <f t="shared" si="116"/>
        <v/>
      </c>
      <c r="AE29" s="105" t="str">
        <f t="shared" si="116"/>
        <v/>
      </c>
      <c r="AF29" s="105" t="str">
        <f t="shared" si="116"/>
        <v/>
      </c>
      <c r="AG29" s="105" t="str">
        <f t="shared" si="116"/>
        <v/>
      </c>
      <c r="AH29" s="105" t="str">
        <f t="shared" si="116"/>
        <v/>
      </c>
      <c r="AI29" s="105" t="str">
        <f t="shared" si="116"/>
        <v/>
      </c>
      <c r="AJ29" s="105" t="str">
        <f t="shared" si="116"/>
        <v/>
      </c>
      <c r="AK29" s="105" t="str">
        <f t="shared" si="116"/>
        <v/>
      </c>
      <c r="AL29" s="105" t="str">
        <f t="shared" si="116"/>
        <v/>
      </c>
      <c r="AM29" s="105" t="str">
        <f t="shared" si="116"/>
        <v/>
      </c>
      <c r="AN29" s="105" t="str">
        <f t="shared" si="116"/>
        <v/>
      </c>
      <c r="AO29" s="105" t="str">
        <f t="shared" si="116"/>
        <v/>
      </c>
      <c r="AP29" s="105" t="str">
        <f t="shared" si="116"/>
        <v/>
      </c>
      <c r="AQ29" s="105" t="str">
        <f t="shared" si="116"/>
        <v/>
      </c>
      <c r="AR29" s="105" t="str">
        <f t="shared" si="116"/>
        <v/>
      </c>
      <c r="AS29" s="105" t="str">
        <f t="shared" si="116"/>
        <v/>
      </c>
      <c r="AT29" s="105" t="str">
        <f t="shared" si="116"/>
        <v/>
      </c>
      <c r="AU29" s="105">
        <f t="shared" ref="AU29:BL29" si="117">SUM($AA29:AC29)</f>
        <v>0</v>
      </c>
      <c r="AV29" s="105">
        <f t="shared" si="117"/>
        <v>0</v>
      </c>
      <c r="AW29" s="105">
        <f t="shared" si="117"/>
        <v>0</v>
      </c>
      <c r="AX29" s="105">
        <f t="shared" si="117"/>
        <v>0</v>
      </c>
      <c r="AY29" s="105">
        <f t="shared" si="117"/>
        <v>0</v>
      </c>
      <c r="AZ29" s="105">
        <f t="shared" si="117"/>
        <v>0</v>
      </c>
      <c r="BA29" s="105">
        <f t="shared" si="117"/>
        <v>0</v>
      </c>
      <c r="BB29" s="105">
        <f t="shared" si="117"/>
        <v>0</v>
      </c>
      <c r="BC29" s="105">
        <f t="shared" si="117"/>
        <v>0</v>
      </c>
      <c r="BD29" s="105">
        <f t="shared" si="117"/>
        <v>0</v>
      </c>
      <c r="BE29" s="105">
        <f t="shared" si="117"/>
        <v>0</v>
      </c>
      <c r="BF29" s="105">
        <f t="shared" si="117"/>
        <v>0</v>
      </c>
      <c r="BG29" s="105">
        <f t="shared" si="117"/>
        <v>0</v>
      </c>
      <c r="BH29" s="105">
        <f t="shared" si="117"/>
        <v>0</v>
      </c>
      <c r="BI29" s="105">
        <f t="shared" si="117"/>
        <v>0</v>
      </c>
      <c r="BJ29" s="105">
        <f t="shared" si="117"/>
        <v>0</v>
      </c>
      <c r="BK29" s="105">
        <f t="shared" si="117"/>
        <v>0</v>
      </c>
      <c r="BL29" s="105">
        <f t="shared" si="117"/>
        <v>0</v>
      </c>
      <c r="BM29" s="158" t="str">
        <f>IF(OR($F28="",$G28=""),"",IF(ABS(AU28-AU29)&gt;2,AU29,IF(ABS(AV28-AV29)&gt;1,AV29,IF(AW28&lt;&gt;AW29,AW29,IF(AX28&lt;&gt;AX29,AX29,IF(AY28&lt;&gt;AY29,AY29,IF(AZ28&lt;&gt;AZ29,AZ29,IF(BA28&lt;&gt;BA29,BA29,IF(BB28&lt;&gt;BB29,BB29,IF(BC28&lt;&gt;BC29,BC29,IF(BD28&lt;&gt;BD29,BD29,IF(BE28&lt;&gt;BE29,BE29,IF(BF28&lt;&gt;BF29,BF29,IF(BG28&lt;&gt;BG29,BG29,IF(BH28&lt;&gt;BH29,BH29,IF(BI28&lt;&gt;BI29,BI29,IF(BJ28&lt;&gt;BJ29,BJ29,IF(BK28&lt;&gt;BK29,BK29,IF(BL28&lt;&gt;BL29,BL29,CONCATENATE(BL29,"?"))))))))))))))))))))</f>
        <v/>
      </c>
      <c r="BN29" s="105" t="str">
        <f>IF(AND(OR($B28="",$B29=""),$C28&lt;&gt;"",$C29&lt;&gt;""),"You need to select the competition in column B.","")</f>
        <v/>
      </c>
      <c r="BO29" s="156"/>
      <c r="BP29" s="156"/>
      <c r="BQ29" s="156"/>
      <c r="BR29" s="105"/>
      <c r="BS29" s="105"/>
    </row>
    <row r="30" ht="9.0" customHeight="1">
      <c r="A30" s="152">
        <f t="shared" si="17"/>
        <v>1</v>
      </c>
      <c r="B30" s="93"/>
      <c r="C30" s="99"/>
      <c r="D30" s="96"/>
      <c r="E30" s="154" t="str">
        <f t="shared" si="5"/>
        <v>  </v>
      </c>
      <c r="F30" s="155" t="str">
        <f t="array" ref="F30">IFERROR(IF($C30="","",INDEX(Entries!$J$2:$K999,MATCH(1,($C30=Entries!$J$2:$J999)*(Entries!$C$2:$C999=$B30),0),2)),"")</f>
        <v/>
      </c>
      <c r="G30" s="106" t="str">
        <f>F31</f>
        <v/>
      </c>
      <c r="H30" s="106" t="str">
        <f t="shared" si="6"/>
        <v/>
      </c>
      <c r="I30" s="156" t="str">
        <f t="shared" ref="I30:T30" si="118">IF(OR($F30="",$G30=""),"",IF(RAND()&lt;$H30,1,0))</f>
        <v/>
      </c>
      <c r="J30" s="156" t="str">
        <f t="shared" si="118"/>
        <v/>
      </c>
      <c r="K30" s="156" t="str">
        <f t="shared" si="118"/>
        <v/>
      </c>
      <c r="L30" s="156" t="str">
        <f t="shared" si="118"/>
        <v/>
      </c>
      <c r="M30" s="156" t="str">
        <f t="shared" si="118"/>
        <v/>
      </c>
      <c r="N30" s="156" t="str">
        <f t="shared" si="118"/>
        <v/>
      </c>
      <c r="O30" s="156" t="str">
        <f t="shared" si="118"/>
        <v/>
      </c>
      <c r="P30" s="156" t="str">
        <f t="shared" si="118"/>
        <v/>
      </c>
      <c r="Q30" s="156" t="str">
        <f t="shared" si="118"/>
        <v/>
      </c>
      <c r="R30" s="156" t="str">
        <f t="shared" si="118"/>
        <v/>
      </c>
      <c r="S30" s="156" t="str">
        <f t="shared" si="118"/>
        <v/>
      </c>
      <c r="T30" s="156" t="str">
        <f t="shared" si="118"/>
        <v/>
      </c>
      <c r="U30" s="157">
        <f t="shared" si="8"/>
        <v>0</v>
      </c>
      <c r="V30" s="156" t="str">
        <f t="shared" ref="V30:Y30" si="119">IF(OR($F30="",$G30=""),"",IF(RAND()&lt;$H30,1,0))</f>
        <v/>
      </c>
      <c r="W30" s="156" t="str">
        <f t="shared" si="119"/>
        <v/>
      </c>
      <c r="X30" s="156" t="str">
        <f t="shared" si="119"/>
        <v/>
      </c>
      <c r="Y30" s="156" t="str">
        <f t="shared" si="119"/>
        <v/>
      </c>
      <c r="Z30" s="157">
        <f t="shared" si="10"/>
        <v>0</v>
      </c>
      <c r="AA30" s="105" t="str">
        <f t="shared" ref="AA30:AT30" si="120">IF(OR($F30="",$G30=""),"",IF(RAND()&lt;0.65,1,0))</f>
        <v/>
      </c>
      <c r="AB30" s="105" t="str">
        <f t="shared" si="120"/>
        <v/>
      </c>
      <c r="AC30" s="105" t="str">
        <f t="shared" si="120"/>
        <v/>
      </c>
      <c r="AD30" s="105" t="str">
        <f t="shared" si="120"/>
        <v/>
      </c>
      <c r="AE30" s="105" t="str">
        <f t="shared" si="120"/>
        <v/>
      </c>
      <c r="AF30" s="105" t="str">
        <f t="shared" si="120"/>
        <v/>
      </c>
      <c r="AG30" s="105" t="str">
        <f t="shared" si="120"/>
        <v/>
      </c>
      <c r="AH30" s="105" t="str">
        <f t="shared" si="120"/>
        <v/>
      </c>
      <c r="AI30" s="105" t="str">
        <f t="shared" si="120"/>
        <v/>
      </c>
      <c r="AJ30" s="105" t="str">
        <f t="shared" si="120"/>
        <v/>
      </c>
      <c r="AK30" s="105" t="str">
        <f t="shared" si="120"/>
        <v/>
      </c>
      <c r="AL30" s="105" t="str">
        <f t="shared" si="120"/>
        <v/>
      </c>
      <c r="AM30" s="105" t="str">
        <f t="shared" si="120"/>
        <v/>
      </c>
      <c r="AN30" s="105" t="str">
        <f t="shared" si="120"/>
        <v/>
      </c>
      <c r="AO30" s="105" t="str">
        <f t="shared" si="120"/>
        <v/>
      </c>
      <c r="AP30" s="105" t="str">
        <f t="shared" si="120"/>
        <v/>
      </c>
      <c r="AQ30" s="105" t="str">
        <f t="shared" si="120"/>
        <v/>
      </c>
      <c r="AR30" s="105" t="str">
        <f t="shared" si="120"/>
        <v/>
      </c>
      <c r="AS30" s="105" t="str">
        <f t="shared" si="120"/>
        <v/>
      </c>
      <c r="AT30" s="105" t="str">
        <f t="shared" si="120"/>
        <v/>
      </c>
      <c r="AU30" s="105">
        <f t="shared" ref="AU30:BL30" si="121">SUM($AA30:AC30)</f>
        <v>0</v>
      </c>
      <c r="AV30" s="105">
        <f t="shared" si="121"/>
        <v>0</v>
      </c>
      <c r="AW30" s="105">
        <f t="shared" si="121"/>
        <v>0</v>
      </c>
      <c r="AX30" s="105">
        <f t="shared" si="121"/>
        <v>0</v>
      </c>
      <c r="AY30" s="105">
        <f t="shared" si="121"/>
        <v>0</v>
      </c>
      <c r="AZ30" s="105">
        <f t="shared" si="121"/>
        <v>0</v>
      </c>
      <c r="BA30" s="105">
        <f t="shared" si="121"/>
        <v>0</v>
      </c>
      <c r="BB30" s="105">
        <f t="shared" si="121"/>
        <v>0</v>
      </c>
      <c r="BC30" s="105">
        <f t="shared" si="121"/>
        <v>0</v>
      </c>
      <c r="BD30" s="105">
        <f t="shared" si="121"/>
        <v>0</v>
      </c>
      <c r="BE30" s="105">
        <f t="shared" si="121"/>
        <v>0</v>
      </c>
      <c r="BF30" s="105">
        <f t="shared" si="121"/>
        <v>0</v>
      </c>
      <c r="BG30" s="105">
        <f t="shared" si="121"/>
        <v>0</v>
      </c>
      <c r="BH30" s="105">
        <f t="shared" si="121"/>
        <v>0</v>
      </c>
      <c r="BI30" s="105">
        <f t="shared" si="121"/>
        <v>0</v>
      </c>
      <c r="BJ30" s="105">
        <f t="shared" si="121"/>
        <v>0</v>
      </c>
      <c r="BK30" s="105">
        <f t="shared" si="121"/>
        <v>0</v>
      </c>
      <c r="BL30" s="105">
        <f t="shared" si="121"/>
        <v>0</v>
      </c>
      <c r="BM30" s="158" t="str">
        <f>IF(OR($F30="",$G30=""),"",IF(ABS(AU30-AU31)&gt;2,AU30,IF(ABS(AV30-AV31)&gt;1,AV30,IF(AW30&lt;&gt;AW31,AW30,IF(AX30&lt;&gt;AX31,AX30,IF(AY30&lt;&gt;AY31,AY30,IF(AZ30&lt;&gt;AZ31,AZ30,IF(BA30&lt;&gt;BA31,BA30,IF(BB30&lt;&gt;BB31,BB30,IF(BC30&lt;&gt;BC31,BC30,IF(BD30&lt;&gt;BD31,BD30,IF(BE30&lt;&gt;BE31,BE30,IF(BF30&lt;&gt;BF31,BF30,IF(BG30&lt;&gt;BG31,BG30,IF(BH30&lt;&gt;BH31,BH30,IF(BI30&lt;&gt;BI31,BI30,IF(BJ30&lt;&gt;BJ31,BJ30,IF(BK30&lt;&gt;BK31,BK30,IF(BL30&lt;&gt;BL31,BL30,CONCATENATE(BL30,"?"))))))))))))))))))))</f>
        <v/>
      </c>
      <c r="BN30" s="105" t="str">
        <f>IFERROR(IF(OR($F30="",$G30=""),"",CONCATENATE(RIGHT(C30,5)," ",REPT(" ",31-LEN(C30)),LEFT(C30,LEN(C30)-6),"  ")),"")</f>
        <v/>
      </c>
      <c r="BO30" s="156" t="str">
        <f>IF(OR($F30="",$G30=""),"",IF(AND(U30=U31,Z30&gt;Z31),"e",IF(AND(U30=U31,Z30=Z31,BM30&gt;BM31),"p"," ")))</f>
        <v/>
      </c>
      <c r="BP30" s="156" t="str">
        <f>IF(BN30="","",IF(U30=U31,CONCATENATE(IF(U30+Z30&lt;10," ",""),U30+Z30,"–",U31+Z31,IF(U31+Z31&lt;10," ","")),CONCATENATE(IF(U30&lt;10," ",""),U30,"–",U31,IF(U31&lt;10," ",""))))</f>
        <v/>
      </c>
      <c r="BQ30" s="156" t="str">
        <f>IF(OR($F30="",$G30=""),"",IF(AND(U30=U31,Z30&lt;Z31),"e",IF(AND(U30=U31,Z30=Z31,BM30&lt;BM31),"p"," ")))</f>
        <v/>
      </c>
      <c r="BR30" s="105" t="str">
        <f>IFERROR(IF(OR($F30="",$G30=""),"",CONCATENATE("  ",LEFT(C31,LEN(C31)-6),REPT(" ",31-LEN(C31))," ",RIGHT(C31,5))),"")</f>
        <v/>
      </c>
      <c r="BS30" s="105" t="str">
        <f>IF(OR($F30="",$G30=""),"",IF(U30=U31,CONCATENATE("(",U30,"–",U31," FT",IF(Z30=Z31,CONCATENATE(" · ",BM30,"–",BM31," pen"),""),")"),""))</f>
        <v/>
      </c>
    </row>
    <row r="31" ht="9.0" customHeight="1">
      <c r="A31" s="152">
        <f t="shared" si="17"/>
        <v>1</v>
      </c>
      <c r="B31" s="93"/>
      <c r="C31" s="99"/>
      <c r="D31" s="96"/>
      <c r="E31" s="154" t="str">
        <f t="shared" si="5"/>
        <v>  </v>
      </c>
      <c r="F31" s="155" t="str">
        <f t="array" ref="F31">IFERROR(IF($C31="","",INDEX(Entries!$J$2:$K999,MATCH(1,($C31=Entries!$J$2:$J999)*(Entries!$C$2:$C999=$B31),0),2)),"")</f>
        <v/>
      </c>
      <c r="G31" s="106" t="str">
        <f>F30</f>
        <v/>
      </c>
      <c r="H31" s="106" t="str">
        <f t="shared" si="6"/>
        <v/>
      </c>
      <c r="I31" s="156" t="str">
        <f t="shared" ref="I31:T31" si="122">IF(OR($F31="",$G31=""),"",IF(RAND()&lt;$H31,1,0))</f>
        <v/>
      </c>
      <c r="J31" s="156" t="str">
        <f t="shared" si="122"/>
        <v/>
      </c>
      <c r="K31" s="156" t="str">
        <f t="shared" si="122"/>
        <v/>
      </c>
      <c r="L31" s="156" t="str">
        <f t="shared" si="122"/>
        <v/>
      </c>
      <c r="M31" s="156" t="str">
        <f t="shared" si="122"/>
        <v/>
      </c>
      <c r="N31" s="156" t="str">
        <f t="shared" si="122"/>
        <v/>
      </c>
      <c r="O31" s="156" t="str">
        <f t="shared" si="122"/>
        <v/>
      </c>
      <c r="P31" s="156" t="str">
        <f t="shared" si="122"/>
        <v/>
      </c>
      <c r="Q31" s="156" t="str">
        <f t="shared" si="122"/>
        <v/>
      </c>
      <c r="R31" s="156" t="str">
        <f t="shared" si="122"/>
        <v/>
      </c>
      <c r="S31" s="156" t="str">
        <f t="shared" si="122"/>
        <v/>
      </c>
      <c r="T31" s="156" t="str">
        <f t="shared" si="122"/>
        <v/>
      </c>
      <c r="U31" s="157">
        <f t="shared" si="8"/>
        <v>0</v>
      </c>
      <c r="V31" s="156" t="str">
        <f t="shared" ref="V31:Y31" si="123">IF(OR($F31="",$G31=""),"",IF(RAND()&lt;$H31,1,0))</f>
        <v/>
      </c>
      <c r="W31" s="156" t="str">
        <f t="shared" si="123"/>
        <v/>
      </c>
      <c r="X31" s="156" t="str">
        <f t="shared" si="123"/>
        <v/>
      </c>
      <c r="Y31" s="156" t="str">
        <f t="shared" si="123"/>
        <v/>
      </c>
      <c r="Z31" s="157">
        <f t="shared" si="10"/>
        <v>0</v>
      </c>
      <c r="AA31" s="105" t="str">
        <f t="shared" ref="AA31:AT31" si="124">IF(OR($F31="",$G31=""),"",IF(RAND()&lt;0.65,1,0))</f>
        <v/>
      </c>
      <c r="AB31" s="105" t="str">
        <f t="shared" si="124"/>
        <v/>
      </c>
      <c r="AC31" s="105" t="str">
        <f t="shared" si="124"/>
        <v/>
      </c>
      <c r="AD31" s="105" t="str">
        <f t="shared" si="124"/>
        <v/>
      </c>
      <c r="AE31" s="105" t="str">
        <f t="shared" si="124"/>
        <v/>
      </c>
      <c r="AF31" s="105" t="str">
        <f t="shared" si="124"/>
        <v/>
      </c>
      <c r="AG31" s="105" t="str">
        <f t="shared" si="124"/>
        <v/>
      </c>
      <c r="AH31" s="105" t="str">
        <f t="shared" si="124"/>
        <v/>
      </c>
      <c r="AI31" s="105" t="str">
        <f t="shared" si="124"/>
        <v/>
      </c>
      <c r="AJ31" s="105" t="str">
        <f t="shared" si="124"/>
        <v/>
      </c>
      <c r="AK31" s="105" t="str">
        <f t="shared" si="124"/>
        <v/>
      </c>
      <c r="AL31" s="105" t="str">
        <f t="shared" si="124"/>
        <v/>
      </c>
      <c r="AM31" s="105" t="str">
        <f t="shared" si="124"/>
        <v/>
      </c>
      <c r="AN31" s="105" t="str">
        <f t="shared" si="124"/>
        <v/>
      </c>
      <c r="AO31" s="105" t="str">
        <f t="shared" si="124"/>
        <v/>
      </c>
      <c r="AP31" s="105" t="str">
        <f t="shared" si="124"/>
        <v/>
      </c>
      <c r="AQ31" s="105" t="str">
        <f t="shared" si="124"/>
        <v/>
      </c>
      <c r="AR31" s="105" t="str">
        <f t="shared" si="124"/>
        <v/>
      </c>
      <c r="AS31" s="105" t="str">
        <f t="shared" si="124"/>
        <v/>
      </c>
      <c r="AT31" s="105" t="str">
        <f t="shared" si="124"/>
        <v/>
      </c>
      <c r="AU31" s="105">
        <f t="shared" ref="AU31:BL31" si="125">SUM($AA31:AC31)</f>
        <v>0</v>
      </c>
      <c r="AV31" s="105">
        <f t="shared" si="125"/>
        <v>0</v>
      </c>
      <c r="AW31" s="105">
        <f t="shared" si="125"/>
        <v>0</v>
      </c>
      <c r="AX31" s="105">
        <f t="shared" si="125"/>
        <v>0</v>
      </c>
      <c r="AY31" s="105">
        <f t="shared" si="125"/>
        <v>0</v>
      </c>
      <c r="AZ31" s="105">
        <f t="shared" si="125"/>
        <v>0</v>
      </c>
      <c r="BA31" s="105">
        <f t="shared" si="125"/>
        <v>0</v>
      </c>
      <c r="BB31" s="105">
        <f t="shared" si="125"/>
        <v>0</v>
      </c>
      <c r="BC31" s="105">
        <f t="shared" si="125"/>
        <v>0</v>
      </c>
      <c r="BD31" s="105">
        <f t="shared" si="125"/>
        <v>0</v>
      </c>
      <c r="BE31" s="105">
        <f t="shared" si="125"/>
        <v>0</v>
      </c>
      <c r="BF31" s="105">
        <f t="shared" si="125"/>
        <v>0</v>
      </c>
      <c r="BG31" s="105">
        <f t="shared" si="125"/>
        <v>0</v>
      </c>
      <c r="BH31" s="105">
        <f t="shared" si="125"/>
        <v>0</v>
      </c>
      <c r="BI31" s="105">
        <f t="shared" si="125"/>
        <v>0</v>
      </c>
      <c r="BJ31" s="105">
        <f t="shared" si="125"/>
        <v>0</v>
      </c>
      <c r="BK31" s="105">
        <f t="shared" si="125"/>
        <v>0</v>
      </c>
      <c r="BL31" s="105">
        <f t="shared" si="125"/>
        <v>0</v>
      </c>
      <c r="BM31" s="158" t="str">
        <f>IF(OR($F30="",$G30=""),"",IF(ABS(AU30-AU31)&gt;2,AU31,IF(ABS(AV30-AV31)&gt;1,AV31,IF(AW30&lt;&gt;AW31,AW31,IF(AX30&lt;&gt;AX31,AX31,IF(AY30&lt;&gt;AY31,AY31,IF(AZ30&lt;&gt;AZ31,AZ31,IF(BA30&lt;&gt;BA31,BA31,IF(BB30&lt;&gt;BB31,BB31,IF(BC30&lt;&gt;BC31,BC31,IF(BD30&lt;&gt;BD31,BD31,IF(BE30&lt;&gt;BE31,BE31,IF(BF30&lt;&gt;BF31,BF31,IF(BG30&lt;&gt;BG31,BG31,IF(BH30&lt;&gt;BH31,BH31,IF(BI30&lt;&gt;BI31,BI31,IF(BJ30&lt;&gt;BJ31,BJ31,IF(BK30&lt;&gt;BK31,BK31,IF(BL30&lt;&gt;BL31,BL31,CONCATENATE(BL31,"?"))))))))))))))))))))</f>
        <v/>
      </c>
      <c r="BN31" s="105" t="str">
        <f>IF(AND(OR($B30="",$B31=""),$C30&lt;&gt;"",$C31&lt;&gt;""),"You need to select the competition in column B.","")</f>
        <v/>
      </c>
      <c r="BO31" s="156"/>
      <c r="BP31" s="156"/>
      <c r="BQ31" s="156"/>
      <c r="BR31" s="105"/>
      <c r="BS31" s="105"/>
    </row>
    <row r="32" ht="9.0" customHeight="1">
      <c r="A32" s="152">
        <f t="shared" si="17"/>
        <v>0</v>
      </c>
      <c r="B32" s="93"/>
      <c r="C32" s="99"/>
      <c r="D32" s="96"/>
      <c r="E32" s="154" t="str">
        <f t="shared" si="5"/>
        <v>  </v>
      </c>
      <c r="F32" s="155" t="str">
        <f t="array" ref="F32">IFERROR(IF($C32="","",INDEX(Entries!$J$2:$K999,MATCH(1,($C32=Entries!$J$2:$J999)*(Entries!$C$2:$C999=$B32),0),2)),"")</f>
        <v/>
      </c>
      <c r="G32" s="106" t="str">
        <f>F33</f>
        <v/>
      </c>
      <c r="H32" s="106" t="str">
        <f t="shared" si="6"/>
        <v/>
      </c>
      <c r="I32" s="156" t="str">
        <f t="shared" ref="I32:T32" si="126">IF(OR($F32="",$G32=""),"",IF(RAND()&lt;$H32,1,0))</f>
        <v/>
      </c>
      <c r="J32" s="156" t="str">
        <f t="shared" si="126"/>
        <v/>
      </c>
      <c r="K32" s="156" t="str">
        <f t="shared" si="126"/>
        <v/>
      </c>
      <c r="L32" s="156" t="str">
        <f t="shared" si="126"/>
        <v/>
      </c>
      <c r="M32" s="156" t="str">
        <f t="shared" si="126"/>
        <v/>
      </c>
      <c r="N32" s="156" t="str">
        <f t="shared" si="126"/>
        <v/>
      </c>
      <c r="O32" s="156" t="str">
        <f t="shared" si="126"/>
        <v/>
      </c>
      <c r="P32" s="156" t="str">
        <f t="shared" si="126"/>
        <v/>
      </c>
      <c r="Q32" s="156" t="str">
        <f t="shared" si="126"/>
        <v/>
      </c>
      <c r="R32" s="156" t="str">
        <f t="shared" si="126"/>
        <v/>
      </c>
      <c r="S32" s="156" t="str">
        <f t="shared" si="126"/>
        <v/>
      </c>
      <c r="T32" s="156" t="str">
        <f t="shared" si="126"/>
        <v/>
      </c>
      <c r="U32" s="157">
        <f t="shared" si="8"/>
        <v>0</v>
      </c>
      <c r="V32" s="156" t="str">
        <f t="shared" ref="V32:Y32" si="127">IF(OR($F32="",$G32=""),"",IF(RAND()&lt;$H32,1,0))</f>
        <v/>
      </c>
      <c r="W32" s="156" t="str">
        <f t="shared" si="127"/>
        <v/>
      </c>
      <c r="X32" s="156" t="str">
        <f t="shared" si="127"/>
        <v/>
      </c>
      <c r="Y32" s="156" t="str">
        <f t="shared" si="127"/>
        <v/>
      </c>
      <c r="Z32" s="157">
        <f t="shared" si="10"/>
        <v>0</v>
      </c>
      <c r="AA32" s="105" t="str">
        <f t="shared" ref="AA32:AT32" si="128">IF(OR($F32="",$G32=""),"",IF(RAND()&lt;0.65,1,0))</f>
        <v/>
      </c>
      <c r="AB32" s="105" t="str">
        <f t="shared" si="128"/>
        <v/>
      </c>
      <c r="AC32" s="105" t="str">
        <f t="shared" si="128"/>
        <v/>
      </c>
      <c r="AD32" s="105" t="str">
        <f t="shared" si="128"/>
        <v/>
      </c>
      <c r="AE32" s="105" t="str">
        <f t="shared" si="128"/>
        <v/>
      </c>
      <c r="AF32" s="105" t="str">
        <f t="shared" si="128"/>
        <v/>
      </c>
      <c r="AG32" s="105" t="str">
        <f t="shared" si="128"/>
        <v/>
      </c>
      <c r="AH32" s="105" t="str">
        <f t="shared" si="128"/>
        <v/>
      </c>
      <c r="AI32" s="105" t="str">
        <f t="shared" si="128"/>
        <v/>
      </c>
      <c r="AJ32" s="105" t="str">
        <f t="shared" si="128"/>
        <v/>
      </c>
      <c r="AK32" s="105" t="str">
        <f t="shared" si="128"/>
        <v/>
      </c>
      <c r="AL32" s="105" t="str">
        <f t="shared" si="128"/>
        <v/>
      </c>
      <c r="AM32" s="105" t="str">
        <f t="shared" si="128"/>
        <v/>
      </c>
      <c r="AN32" s="105" t="str">
        <f t="shared" si="128"/>
        <v/>
      </c>
      <c r="AO32" s="105" t="str">
        <f t="shared" si="128"/>
        <v/>
      </c>
      <c r="AP32" s="105" t="str">
        <f t="shared" si="128"/>
        <v/>
      </c>
      <c r="AQ32" s="105" t="str">
        <f t="shared" si="128"/>
        <v/>
      </c>
      <c r="AR32" s="105" t="str">
        <f t="shared" si="128"/>
        <v/>
      </c>
      <c r="AS32" s="105" t="str">
        <f t="shared" si="128"/>
        <v/>
      </c>
      <c r="AT32" s="105" t="str">
        <f t="shared" si="128"/>
        <v/>
      </c>
      <c r="AU32" s="105">
        <f t="shared" ref="AU32:BL32" si="129">SUM($AA32:AC32)</f>
        <v>0</v>
      </c>
      <c r="AV32" s="105">
        <f t="shared" si="129"/>
        <v>0</v>
      </c>
      <c r="AW32" s="105">
        <f t="shared" si="129"/>
        <v>0</v>
      </c>
      <c r="AX32" s="105">
        <f t="shared" si="129"/>
        <v>0</v>
      </c>
      <c r="AY32" s="105">
        <f t="shared" si="129"/>
        <v>0</v>
      </c>
      <c r="AZ32" s="105">
        <f t="shared" si="129"/>
        <v>0</v>
      </c>
      <c r="BA32" s="105">
        <f t="shared" si="129"/>
        <v>0</v>
      </c>
      <c r="BB32" s="105">
        <f t="shared" si="129"/>
        <v>0</v>
      </c>
      <c r="BC32" s="105">
        <f t="shared" si="129"/>
        <v>0</v>
      </c>
      <c r="BD32" s="105">
        <f t="shared" si="129"/>
        <v>0</v>
      </c>
      <c r="BE32" s="105">
        <f t="shared" si="129"/>
        <v>0</v>
      </c>
      <c r="BF32" s="105">
        <f t="shared" si="129"/>
        <v>0</v>
      </c>
      <c r="BG32" s="105">
        <f t="shared" si="129"/>
        <v>0</v>
      </c>
      <c r="BH32" s="105">
        <f t="shared" si="129"/>
        <v>0</v>
      </c>
      <c r="BI32" s="105">
        <f t="shared" si="129"/>
        <v>0</v>
      </c>
      <c r="BJ32" s="105">
        <f t="shared" si="129"/>
        <v>0</v>
      </c>
      <c r="BK32" s="105">
        <f t="shared" si="129"/>
        <v>0</v>
      </c>
      <c r="BL32" s="105">
        <f t="shared" si="129"/>
        <v>0</v>
      </c>
      <c r="BM32" s="158" t="str">
        <f>IF(OR($F32="",$G32=""),"",IF(ABS(AU32-AU33)&gt;2,AU32,IF(ABS(AV32-AV33)&gt;1,AV32,IF(AW32&lt;&gt;AW33,AW32,IF(AX32&lt;&gt;AX33,AX32,IF(AY32&lt;&gt;AY33,AY32,IF(AZ32&lt;&gt;AZ33,AZ32,IF(BA32&lt;&gt;BA33,BA32,IF(BB32&lt;&gt;BB33,BB32,IF(BC32&lt;&gt;BC33,BC32,IF(BD32&lt;&gt;BD33,BD32,IF(BE32&lt;&gt;BE33,BE32,IF(BF32&lt;&gt;BF33,BF32,IF(BG32&lt;&gt;BG33,BG32,IF(BH32&lt;&gt;BH33,BH32,IF(BI32&lt;&gt;BI33,BI32,IF(BJ32&lt;&gt;BJ33,BJ32,IF(BK32&lt;&gt;BK33,BK32,IF(BL32&lt;&gt;BL33,BL32,CONCATENATE(BL32,"?"))))))))))))))))))))</f>
        <v/>
      </c>
      <c r="BN32" s="105" t="str">
        <f>IFERROR(IF(OR($F32="",$G32=""),"",CONCATENATE(RIGHT(C32,5)," ",REPT(" ",31-LEN(C32)),LEFT(C32,LEN(C32)-6),"  ")),"")</f>
        <v/>
      </c>
      <c r="BO32" s="156" t="str">
        <f>IF(OR($F32="",$G32=""),"",IF(AND(U32=U33,Z32&gt;Z33),"e",IF(AND(U32=U33,Z32=Z33,BM32&gt;BM33),"p"," ")))</f>
        <v/>
      </c>
      <c r="BP32" s="156" t="str">
        <f>IF(BN32="","",IF(U32=U33,CONCATENATE(IF(U32+Z32&lt;10," ",""),U32+Z32,"–",U33+Z33,IF(U33+Z33&lt;10," ","")),CONCATENATE(IF(U32&lt;10," ",""),U32,"–",U33,IF(U33&lt;10," ",""))))</f>
        <v/>
      </c>
      <c r="BQ32" s="156" t="str">
        <f>IF(OR($F32="",$G32=""),"",IF(AND(U32=U33,Z32&lt;Z33),"e",IF(AND(U32=U33,Z32=Z33,BM32&lt;BM33),"p"," ")))</f>
        <v/>
      </c>
      <c r="BR32" s="105" t="str">
        <f>IFERROR(IF(OR($F32="",$G32=""),"",CONCATENATE("  ",LEFT(C33,LEN(C33)-6),REPT(" ",31-LEN(C33))," ",RIGHT(C33,5))),"")</f>
        <v/>
      </c>
      <c r="BS32" s="105" t="str">
        <f>IF(OR($F32="",$G32=""),"",IF(U32=U33,CONCATENATE("(",U32,"–",U33," FT",IF(Z32=Z33,CONCATENATE(" · ",BM32,"–",BM33," pen"),""),")"),""))</f>
        <v/>
      </c>
    </row>
    <row r="33" ht="9.0" customHeight="1">
      <c r="A33" s="152">
        <f t="shared" si="17"/>
        <v>0</v>
      </c>
      <c r="B33" s="93"/>
      <c r="C33" s="99"/>
      <c r="D33" s="96"/>
      <c r="E33" s="154" t="str">
        <f t="shared" si="5"/>
        <v>  </v>
      </c>
      <c r="F33" s="155" t="str">
        <f t="array" ref="F33">IFERROR(IF($C33="","",INDEX(Entries!$J$2:$K999,MATCH(1,($C33=Entries!$J$2:$J999)*(Entries!$C$2:$C999=$B33),0),2)),"")</f>
        <v/>
      </c>
      <c r="G33" s="106" t="str">
        <f>F32</f>
        <v/>
      </c>
      <c r="H33" s="106" t="str">
        <f t="shared" si="6"/>
        <v/>
      </c>
      <c r="I33" s="156" t="str">
        <f t="shared" ref="I33:T33" si="130">IF(OR($F33="",$G33=""),"",IF(RAND()&lt;$H33,1,0))</f>
        <v/>
      </c>
      <c r="J33" s="156" t="str">
        <f t="shared" si="130"/>
        <v/>
      </c>
      <c r="K33" s="156" t="str">
        <f t="shared" si="130"/>
        <v/>
      </c>
      <c r="L33" s="156" t="str">
        <f t="shared" si="130"/>
        <v/>
      </c>
      <c r="M33" s="156" t="str">
        <f t="shared" si="130"/>
        <v/>
      </c>
      <c r="N33" s="156" t="str">
        <f t="shared" si="130"/>
        <v/>
      </c>
      <c r="O33" s="156" t="str">
        <f t="shared" si="130"/>
        <v/>
      </c>
      <c r="P33" s="156" t="str">
        <f t="shared" si="130"/>
        <v/>
      </c>
      <c r="Q33" s="156" t="str">
        <f t="shared" si="130"/>
        <v/>
      </c>
      <c r="R33" s="156" t="str">
        <f t="shared" si="130"/>
        <v/>
      </c>
      <c r="S33" s="156" t="str">
        <f t="shared" si="130"/>
        <v/>
      </c>
      <c r="T33" s="156" t="str">
        <f t="shared" si="130"/>
        <v/>
      </c>
      <c r="U33" s="157">
        <f t="shared" si="8"/>
        <v>0</v>
      </c>
      <c r="V33" s="156" t="str">
        <f t="shared" ref="V33:Y33" si="131">IF(OR($F33="",$G33=""),"",IF(RAND()&lt;$H33,1,0))</f>
        <v/>
      </c>
      <c r="W33" s="156" t="str">
        <f t="shared" si="131"/>
        <v/>
      </c>
      <c r="X33" s="156" t="str">
        <f t="shared" si="131"/>
        <v/>
      </c>
      <c r="Y33" s="156" t="str">
        <f t="shared" si="131"/>
        <v/>
      </c>
      <c r="Z33" s="157">
        <f t="shared" si="10"/>
        <v>0</v>
      </c>
      <c r="AA33" s="105" t="str">
        <f t="shared" ref="AA33:AT33" si="132">IF(OR($F33="",$G33=""),"",IF(RAND()&lt;0.65,1,0))</f>
        <v/>
      </c>
      <c r="AB33" s="105" t="str">
        <f t="shared" si="132"/>
        <v/>
      </c>
      <c r="AC33" s="105" t="str">
        <f t="shared" si="132"/>
        <v/>
      </c>
      <c r="AD33" s="105" t="str">
        <f t="shared" si="132"/>
        <v/>
      </c>
      <c r="AE33" s="105" t="str">
        <f t="shared" si="132"/>
        <v/>
      </c>
      <c r="AF33" s="105" t="str">
        <f t="shared" si="132"/>
        <v/>
      </c>
      <c r="AG33" s="105" t="str">
        <f t="shared" si="132"/>
        <v/>
      </c>
      <c r="AH33" s="105" t="str">
        <f t="shared" si="132"/>
        <v/>
      </c>
      <c r="AI33" s="105" t="str">
        <f t="shared" si="132"/>
        <v/>
      </c>
      <c r="AJ33" s="105" t="str">
        <f t="shared" si="132"/>
        <v/>
      </c>
      <c r="AK33" s="105" t="str">
        <f t="shared" si="132"/>
        <v/>
      </c>
      <c r="AL33" s="105" t="str">
        <f t="shared" si="132"/>
        <v/>
      </c>
      <c r="AM33" s="105" t="str">
        <f t="shared" si="132"/>
        <v/>
      </c>
      <c r="AN33" s="105" t="str">
        <f t="shared" si="132"/>
        <v/>
      </c>
      <c r="AO33" s="105" t="str">
        <f t="shared" si="132"/>
        <v/>
      </c>
      <c r="AP33" s="105" t="str">
        <f t="shared" si="132"/>
        <v/>
      </c>
      <c r="AQ33" s="105" t="str">
        <f t="shared" si="132"/>
        <v/>
      </c>
      <c r="AR33" s="105" t="str">
        <f t="shared" si="132"/>
        <v/>
      </c>
      <c r="AS33" s="105" t="str">
        <f t="shared" si="132"/>
        <v/>
      </c>
      <c r="AT33" s="105" t="str">
        <f t="shared" si="132"/>
        <v/>
      </c>
      <c r="AU33" s="105">
        <f t="shared" ref="AU33:BL33" si="133">SUM($AA33:AC33)</f>
        <v>0</v>
      </c>
      <c r="AV33" s="105">
        <f t="shared" si="133"/>
        <v>0</v>
      </c>
      <c r="AW33" s="105">
        <f t="shared" si="133"/>
        <v>0</v>
      </c>
      <c r="AX33" s="105">
        <f t="shared" si="133"/>
        <v>0</v>
      </c>
      <c r="AY33" s="105">
        <f t="shared" si="133"/>
        <v>0</v>
      </c>
      <c r="AZ33" s="105">
        <f t="shared" si="133"/>
        <v>0</v>
      </c>
      <c r="BA33" s="105">
        <f t="shared" si="133"/>
        <v>0</v>
      </c>
      <c r="BB33" s="105">
        <f t="shared" si="133"/>
        <v>0</v>
      </c>
      <c r="BC33" s="105">
        <f t="shared" si="133"/>
        <v>0</v>
      </c>
      <c r="BD33" s="105">
        <f t="shared" si="133"/>
        <v>0</v>
      </c>
      <c r="BE33" s="105">
        <f t="shared" si="133"/>
        <v>0</v>
      </c>
      <c r="BF33" s="105">
        <f t="shared" si="133"/>
        <v>0</v>
      </c>
      <c r="BG33" s="105">
        <f t="shared" si="133"/>
        <v>0</v>
      </c>
      <c r="BH33" s="105">
        <f t="shared" si="133"/>
        <v>0</v>
      </c>
      <c r="BI33" s="105">
        <f t="shared" si="133"/>
        <v>0</v>
      </c>
      <c r="BJ33" s="105">
        <f t="shared" si="133"/>
        <v>0</v>
      </c>
      <c r="BK33" s="105">
        <f t="shared" si="133"/>
        <v>0</v>
      </c>
      <c r="BL33" s="105">
        <f t="shared" si="133"/>
        <v>0</v>
      </c>
      <c r="BM33" s="158" t="str">
        <f>IF(OR($F32="",$G32=""),"",IF(ABS(AU32-AU33)&gt;2,AU33,IF(ABS(AV32-AV33)&gt;1,AV33,IF(AW32&lt;&gt;AW33,AW33,IF(AX32&lt;&gt;AX33,AX33,IF(AY32&lt;&gt;AY33,AY33,IF(AZ32&lt;&gt;AZ33,AZ33,IF(BA32&lt;&gt;BA33,BA33,IF(BB32&lt;&gt;BB33,BB33,IF(BC32&lt;&gt;BC33,BC33,IF(BD32&lt;&gt;BD33,BD33,IF(BE32&lt;&gt;BE33,BE33,IF(BF32&lt;&gt;BF33,BF33,IF(BG32&lt;&gt;BG33,BG33,IF(BH32&lt;&gt;BH33,BH33,IF(BI32&lt;&gt;BI33,BI33,IF(BJ32&lt;&gt;BJ33,BJ33,IF(BK32&lt;&gt;BK33,BK33,IF(BL32&lt;&gt;BL33,BL33,CONCATENATE(BL33,"?"))))))))))))))))))))</f>
        <v/>
      </c>
      <c r="BN33" s="105" t="str">
        <f>IF(AND(OR($B32="",$B33=""),$C32&lt;&gt;"",$C33&lt;&gt;""),"You need to select the competition in column B.","")</f>
        <v/>
      </c>
      <c r="BO33" s="156"/>
      <c r="BP33" s="156"/>
      <c r="BQ33" s="156"/>
      <c r="BR33" s="105"/>
      <c r="BS33" s="105"/>
    </row>
    <row r="34" ht="9.0" customHeight="1">
      <c r="A34" s="152">
        <f t="shared" si="17"/>
        <v>1</v>
      </c>
      <c r="B34" s="93"/>
      <c r="C34" s="99"/>
      <c r="D34" s="96"/>
      <c r="E34" s="154" t="str">
        <f t="shared" si="5"/>
        <v>  </v>
      </c>
      <c r="F34" s="155" t="str">
        <f t="array" ref="F34">IFERROR(IF($C34="","",INDEX(Entries!$J$2:$K999,MATCH(1,($C34=Entries!$J$2:$J999)*(Entries!$C$2:$C999=$B34),0),2)),"")</f>
        <v/>
      </c>
      <c r="G34" s="106" t="str">
        <f>F35</f>
        <v/>
      </c>
      <c r="H34" s="106" t="str">
        <f t="shared" si="6"/>
        <v/>
      </c>
      <c r="I34" s="156" t="str">
        <f t="shared" ref="I34:T34" si="134">IF(OR($F34="",$G34=""),"",IF(RAND()&lt;$H34,1,0))</f>
        <v/>
      </c>
      <c r="J34" s="156" t="str">
        <f t="shared" si="134"/>
        <v/>
      </c>
      <c r="K34" s="156" t="str">
        <f t="shared" si="134"/>
        <v/>
      </c>
      <c r="L34" s="156" t="str">
        <f t="shared" si="134"/>
        <v/>
      </c>
      <c r="M34" s="156" t="str">
        <f t="shared" si="134"/>
        <v/>
      </c>
      <c r="N34" s="156" t="str">
        <f t="shared" si="134"/>
        <v/>
      </c>
      <c r="O34" s="156" t="str">
        <f t="shared" si="134"/>
        <v/>
      </c>
      <c r="P34" s="156" t="str">
        <f t="shared" si="134"/>
        <v/>
      </c>
      <c r="Q34" s="156" t="str">
        <f t="shared" si="134"/>
        <v/>
      </c>
      <c r="R34" s="156" t="str">
        <f t="shared" si="134"/>
        <v/>
      </c>
      <c r="S34" s="156" t="str">
        <f t="shared" si="134"/>
        <v/>
      </c>
      <c r="T34" s="156" t="str">
        <f t="shared" si="134"/>
        <v/>
      </c>
      <c r="U34" s="157">
        <f t="shared" si="8"/>
        <v>0</v>
      </c>
      <c r="V34" s="156" t="str">
        <f t="shared" ref="V34:Y34" si="135">IF(OR($F34="",$G34=""),"",IF(RAND()&lt;$H34,1,0))</f>
        <v/>
      </c>
      <c r="W34" s="156" t="str">
        <f t="shared" si="135"/>
        <v/>
      </c>
      <c r="X34" s="156" t="str">
        <f t="shared" si="135"/>
        <v/>
      </c>
      <c r="Y34" s="156" t="str">
        <f t="shared" si="135"/>
        <v/>
      </c>
      <c r="Z34" s="157">
        <f t="shared" si="10"/>
        <v>0</v>
      </c>
      <c r="AA34" s="105" t="str">
        <f t="shared" ref="AA34:AT34" si="136">IF(OR($F34="",$G34=""),"",IF(RAND()&lt;0.65,1,0))</f>
        <v/>
      </c>
      <c r="AB34" s="105" t="str">
        <f t="shared" si="136"/>
        <v/>
      </c>
      <c r="AC34" s="105" t="str">
        <f t="shared" si="136"/>
        <v/>
      </c>
      <c r="AD34" s="105" t="str">
        <f t="shared" si="136"/>
        <v/>
      </c>
      <c r="AE34" s="105" t="str">
        <f t="shared" si="136"/>
        <v/>
      </c>
      <c r="AF34" s="105" t="str">
        <f t="shared" si="136"/>
        <v/>
      </c>
      <c r="AG34" s="105" t="str">
        <f t="shared" si="136"/>
        <v/>
      </c>
      <c r="AH34" s="105" t="str">
        <f t="shared" si="136"/>
        <v/>
      </c>
      <c r="AI34" s="105" t="str">
        <f t="shared" si="136"/>
        <v/>
      </c>
      <c r="AJ34" s="105" t="str">
        <f t="shared" si="136"/>
        <v/>
      </c>
      <c r="AK34" s="105" t="str">
        <f t="shared" si="136"/>
        <v/>
      </c>
      <c r="AL34" s="105" t="str">
        <f t="shared" si="136"/>
        <v/>
      </c>
      <c r="AM34" s="105" t="str">
        <f t="shared" si="136"/>
        <v/>
      </c>
      <c r="AN34" s="105" t="str">
        <f t="shared" si="136"/>
        <v/>
      </c>
      <c r="AO34" s="105" t="str">
        <f t="shared" si="136"/>
        <v/>
      </c>
      <c r="AP34" s="105" t="str">
        <f t="shared" si="136"/>
        <v/>
      </c>
      <c r="AQ34" s="105" t="str">
        <f t="shared" si="136"/>
        <v/>
      </c>
      <c r="AR34" s="105" t="str">
        <f t="shared" si="136"/>
        <v/>
      </c>
      <c r="AS34" s="105" t="str">
        <f t="shared" si="136"/>
        <v/>
      </c>
      <c r="AT34" s="105" t="str">
        <f t="shared" si="136"/>
        <v/>
      </c>
      <c r="AU34" s="105">
        <f t="shared" ref="AU34:BL34" si="137">SUM($AA34:AC34)</f>
        <v>0</v>
      </c>
      <c r="AV34" s="105">
        <f t="shared" si="137"/>
        <v>0</v>
      </c>
      <c r="AW34" s="105">
        <f t="shared" si="137"/>
        <v>0</v>
      </c>
      <c r="AX34" s="105">
        <f t="shared" si="137"/>
        <v>0</v>
      </c>
      <c r="AY34" s="105">
        <f t="shared" si="137"/>
        <v>0</v>
      </c>
      <c r="AZ34" s="105">
        <f t="shared" si="137"/>
        <v>0</v>
      </c>
      <c r="BA34" s="105">
        <f t="shared" si="137"/>
        <v>0</v>
      </c>
      <c r="BB34" s="105">
        <f t="shared" si="137"/>
        <v>0</v>
      </c>
      <c r="BC34" s="105">
        <f t="shared" si="137"/>
        <v>0</v>
      </c>
      <c r="BD34" s="105">
        <f t="shared" si="137"/>
        <v>0</v>
      </c>
      <c r="BE34" s="105">
        <f t="shared" si="137"/>
        <v>0</v>
      </c>
      <c r="BF34" s="105">
        <f t="shared" si="137"/>
        <v>0</v>
      </c>
      <c r="BG34" s="105">
        <f t="shared" si="137"/>
        <v>0</v>
      </c>
      <c r="BH34" s="105">
        <f t="shared" si="137"/>
        <v>0</v>
      </c>
      <c r="BI34" s="105">
        <f t="shared" si="137"/>
        <v>0</v>
      </c>
      <c r="BJ34" s="105">
        <f t="shared" si="137"/>
        <v>0</v>
      </c>
      <c r="BK34" s="105">
        <f t="shared" si="137"/>
        <v>0</v>
      </c>
      <c r="BL34" s="105">
        <f t="shared" si="137"/>
        <v>0</v>
      </c>
      <c r="BM34" s="158" t="str">
        <f>IF(OR($F34="",$G34=""),"",IF(ABS(AU34-AU35)&gt;2,AU34,IF(ABS(AV34-AV35)&gt;1,AV34,IF(AW34&lt;&gt;AW35,AW34,IF(AX34&lt;&gt;AX35,AX34,IF(AY34&lt;&gt;AY35,AY34,IF(AZ34&lt;&gt;AZ35,AZ34,IF(BA34&lt;&gt;BA35,BA34,IF(BB34&lt;&gt;BB35,BB34,IF(BC34&lt;&gt;BC35,BC34,IF(BD34&lt;&gt;BD35,BD34,IF(BE34&lt;&gt;BE35,BE34,IF(BF34&lt;&gt;BF35,BF34,IF(BG34&lt;&gt;BG35,BG34,IF(BH34&lt;&gt;BH35,BH34,IF(BI34&lt;&gt;BI35,BI34,IF(BJ34&lt;&gt;BJ35,BJ34,IF(BK34&lt;&gt;BK35,BK34,IF(BL34&lt;&gt;BL35,BL34,CONCATENATE(BL34,"?"))))))))))))))))))))</f>
        <v/>
      </c>
      <c r="BN34" s="105" t="str">
        <f>IFERROR(IF(OR($F34="",$G34=""),"",CONCATENATE(RIGHT(C34,5)," ",REPT(" ",31-LEN(C34)),LEFT(C34,LEN(C34)-6),"  ")),"")</f>
        <v/>
      </c>
      <c r="BO34" s="156" t="str">
        <f>IF(OR($F34="",$G34=""),"",IF(AND(U34=U35,Z34&gt;Z35),"e",IF(AND(U34=U35,Z34=Z35,BM34&gt;BM35),"p"," ")))</f>
        <v/>
      </c>
      <c r="BP34" s="156" t="str">
        <f>IF(BN34="","",IF(U34=U35,CONCATENATE(IF(U34+Z34&lt;10," ",""),U34+Z34,"–",U35+Z35,IF(U35+Z35&lt;10," ","")),CONCATENATE(IF(U34&lt;10," ",""),U34,"–",U35,IF(U35&lt;10," ",""))))</f>
        <v/>
      </c>
      <c r="BQ34" s="156" t="str">
        <f>IF(OR($F34="",$G34=""),"",IF(AND(U34=U35,Z34&lt;Z35),"e",IF(AND(U34=U35,Z34=Z35,BM34&lt;BM35),"p"," ")))</f>
        <v/>
      </c>
      <c r="BR34" s="105" t="str">
        <f>IFERROR(IF(OR($F34="",$G34=""),"",CONCATENATE("  ",LEFT(C35,LEN(C35)-6),REPT(" ",31-LEN(C35))," ",RIGHT(C35,5))),"")</f>
        <v/>
      </c>
      <c r="BS34" s="105" t="str">
        <f>IF(OR($F34="",$G34=""),"",IF(U34=U35,CONCATENATE("(",U34,"–",U35," FT",IF(Z34=Z35,CONCATENATE(" · ",BM34,"–",BM35," pen"),""),")"),""))</f>
        <v/>
      </c>
    </row>
    <row r="35" ht="9.0" customHeight="1">
      <c r="A35" s="152">
        <f t="shared" si="17"/>
        <v>1</v>
      </c>
      <c r="B35" s="93"/>
      <c r="C35" s="99"/>
      <c r="D35" s="96"/>
      <c r="E35" s="154" t="str">
        <f t="shared" si="5"/>
        <v>  </v>
      </c>
      <c r="F35" s="155" t="str">
        <f t="array" ref="F35">IFERROR(IF($C35="","",INDEX(Entries!$J$2:$K999,MATCH(1,($C35=Entries!$J$2:$J999)*(Entries!$C$2:$C999=$B35),0),2)),"")</f>
        <v/>
      </c>
      <c r="G35" s="106" t="str">
        <f>F34</f>
        <v/>
      </c>
      <c r="H35" s="106" t="str">
        <f t="shared" si="6"/>
        <v/>
      </c>
      <c r="I35" s="156" t="str">
        <f t="shared" ref="I35:T35" si="138">IF(OR($F35="",$G35=""),"",IF(RAND()&lt;$H35,1,0))</f>
        <v/>
      </c>
      <c r="J35" s="156" t="str">
        <f t="shared" si="138"/>
        <v/>
      </c>
      <c r="K35" s="156" t="str">
        <f t="shared" si="138"/>
        <v/>
      </c>
      <c r="L35" s="156" t="str">
        <f t="shared" si="138"/>
        <v/>
      </c>
      <c r="M35" s="156" t="str">
        <f t="shared" si="138"/>
        <v/>
      </c>
      <c r="N35" s="156" t="str">
        <f t="shared" si="138"/>
        <v/>
      </c>
      <c r="O35" s="156" t="str">
        <f t="shared" si="138"/>
        <v/>
      </c>
      <c r="P35" s="156" t="str">
        <f t="shared" si="138"/>
        <v/>
      </c>
      <c r="Q35" s="156" t="str">
        <f t="shared" si="138"/>
        <v/>
      </c>
      <c r="R35" s="156" t="str">
        <f t="shared" si="138"/>
        <v/>
      </c>
      <c r="S35" s="156" t="str">
        <f t="shared" si="138"/>
        <v/>
      </c>
      <c r="T35" s="156" t="str">
        <f t="shared" si="138"/>
        <v/>
      </c>
      <c r="U35" s="157">
        <f t="shared" si="8"/>
        <v>0</v>
      </c>
      <c r="V35" s="156" t="str">
        <f t="shared" ref="V35:Y35" si="139">IF(OR($F35="",$G35=""),"",IF(RAND()&lt;$H35,1,0))</f>
        <v/>
      </c>
      <c r="W35" s="156" t="str">
        <f t="shared" si="139"/>
        <v/>
      </c>
      <c r="X35" s="156" t="str">
        <f t="shared" si="139"/>
        <v/>
      </c>
      <c r="Y35" s="156" t="str">
        <f t="shared" si="139"/>
        <v/>
      </c>
      <c r="Z35" s="157">
        <f t="shared" si="10"/>
        <v>0</v>
      </c>
      <c r="AA35" s="105" t="str">
        <f t="shared" ref="AA35:AT35" si="140">IF(OR($F35="",$G35=""),"",IF(RAND()&lt;0.65,1,0))</f>
        <v/>
      </c>
      <c r="AB35" s="105" t="str">
        <f t="shared" si="140"/>
        <v/>
      </c>
      <c r="AC35" s="105" t="str">
        <f t="shared" si="140"/>
        <v/>
      </c>
      <c r="AD35" s="105" t="str">
        <f t="shared" si="140"/>
        <v/>
      </c>
      <c r="AE35" s="105" t="str">
        <f t="shared" si="140"/>
        <v/>
      </c>
      <c r="AF35" s="105" t="str">
        <f t="shared" si="140"/>
        <v/>
      </c>
      <c r="AG35" s="105" t="str">
        <f t="shared" si="140"/>
        <v/>
      </c>
      <c r="AH35" s="105" t="str">
        <f t="shared" si="140"/>
        <v/>
      </c>
      <c r="AI35" s="105" t="str">
        <f t="shared" si="140"/>
        <v/>
      </c>
      <c r="AJ35" s="105" t="str">
        <f t="shared" si="140"/>
        <v/>
      </c>
      <c r="AK35" s="105" t="str">
        <f t="shared" si="140"/>
        <v/>
      </c>
      <c r="AL35" s="105" t="str">
        <f t="shared" si="140"/>
        <v/>
      </c>
      <c r="AM35" s="105" t="str">
        <f t="shared" si="140"/>
        <v/>
      </c>
      <c r="AN35" s="105" t="str">
        <f t="shared" si="140"/>
        <v/>
      </c>
      <c r="AO35" s="105" t="str">
        <f t="shared" si="140"/>
        <v/>
      </c>
      <c r="AP35" s="105" t="str">
        <f t="shared" si="140"/>
        <v/>
      </c>
      <c r="AQ35" s="105" t="str">
        <f t="shared" si="140"/>
        <v/>
      </c>
      <c r="AR35" s="105" t="str">
        <f t="shared" si="140"/>
        <v/>
      </c>
      <c r="AS35" s="105" t="str">
        <f t="shared" si="140"/>
        <v/>
      </c>
      <c r="AT35" s="105" t="str">
        <f t="shared" si="140"/>
        <v/>
      </c>
      <c r="AU35" s="105">
        <f t="shared" ref="AU35:BL35" si="141">SUM($AA35:AC35)</f>
        <v>0</v>
      </c>
      <c r="AV35" s="105">
        <f t="shared" si="141"/>
        <v>0</v>
      </c>
      <c r="AW35" s="105">
        <f t="shared" si="141"/>
        <v>0</v>
      </c>
      <c r="AX35" s="105">
        <f t="shared" si="141"/>
        <v>0</v>
      </c>
      <c r="AY35" s="105">
        <f t="shared" si="141"/>
        <v>0</v>
      </c>
      <c r="AZ35" s="105">
        <f t="shared" si="141"/>
        <v>0</v>
      </c>
      <c r="BA35" s="105">
        <f t="shared" si="141"/>
        <v>0</v>
      </c>
      <c r="BB35" s="105">
        <f t="shared" si="141"/>
        <v>0</v>
      </c>
      <c r="BC35" s="105">
        <f t="shared" si="141"/>
        <v>0</v>
      </c>
      <c r="BD35" s="105">
        <f t="shared" si="141"/>
        <v>0</v>
      </c>
      <c r="BE35" s="105">
        <f t="shared" si="141"/>
        <v>0</v>
      </c>
      <c r="BF35" s="105">
        <f t="shared" si="141"/>
        <v>0</v>
      </c>
      <c r="BG35" s="105">
        <f t="shared" si="141"/>
        <v>0</v>
      </c>
      <c r="BH35" s="105">
        <f t="shared" si="141"/>
        <v>0</v>
      </c>
      <c r="BI35" s="105">
        <f t="shared" si="141"/>
        <v>0</v>
      </c>
      <c r="BJ35" s="105">
        <f t="shared" si="141"/>
        <v>0</v>
      </c>
      <c r="BK35" s="105">
        <f t="shared" si="141"/>
        <v>0</v>
      </c>
      <c r="BL35" s="105">
        <f t="shared" si="141"/>
        <v>0</v>
      </c>
      <c r="BM35" s="158" t="str">
        <f>IF(OR($F34="",$G34=""),"",IF(ABS(AU34-AU35)&gt;2,AU35,IF(ABS(AV34-AV35)&gt;1,AV35,IF(AW34&lt;&gt;AW35,AW35,IF(AX34&lt;&gt;AX35,AX35,IF(AY34&lt;&gt;AY35,AY35,IF(AZ34&lt;&gt;AZ35,AZ35,IF(BA34&lt;&gt;BA35,BA35,IF(BB34&lt;&gt;BB35,BB35,IF(BC34&lt;&gt;BC35,BC35,IF(BD34&lt;&gt;BD35,BD35,IF(BE34&lt;&gt;BE35,BE35,IF(BF34&lt;&gt;BF35,BF35,IF(BG34&lt;&gt;BG35,BG35,IF(BH34&lt;&gt;BH35,BH35,IF(BI34&lt;&gt;BI35,BI35,IF(BJ34&lt;&gt;BJ35,BJ35,IF(BK34&lt;&gt;BK35,BK35,IF(BL34&lt;&gt;BL35,BL35,CONCATENATE(BL35,"?"))))))))))))))))))))</f>
        <v/>
      </c>
      <c r="BN35" s="105" t="str">
        <f>IF(AND(OR($B34="",$B35=""),$C34&lt;&gt;"",$C35&lt;&gt;""),"You need to select the competition in column B.","")</f>
        <v/>
      </c>
      <c r="BO35" s="156"/>
      <c r="BP35" s="156"/>
      <c r="BQ35" s="156"/>
      <c r="BR35" s="105"/>
      <c r="BS35" s="105"/>
    </row>
    <row r="36" ht="9.0" customHeight="1">
      <c r="A36" s="152">
        <f t="shared" si="17"/>
        <v>0</v>
      </c>
      <c r="B36" s="93"/>
      <c r="C36" s="99"/>
      <c r="D36" s="96"/>
      <c r="E36" s="154" t="str">
        <f t="shared" si="5"/>
        <v>  </v>
      </c>
      <c r="F36" s="155" t="str">
        <f t="array" ref="F36">IFERROR(IF($C36="","",INDEX(Entries!$J$2:$K999,MATCH(1,($C36=Entries!$J$2:$J999)*(Entries!$C$2:$C999=$B36),0),2)),"")</f>
        <v/>
      </c>
      <c r="G36" s="106" t="str">
        <f>F37</f>
        <v/>
      </c>
      <c r="H36" s="106" t="str">
        <f t="shared" si="6"/>
        <v/>
      </c>
      <c r="I36" s="156" t="str">
        <f t="shared" ref="I36:T36" si="142">IF(OR($F36="",$G36=""),"",IF(RAND()&lt;$H36,1,0))</f>
        <v/>
      </c>
      <c r="J36" s="156" t="str">
        <f t="shared" si="142"/>
        <v/>
      </c>
      <c r="K36" s="156" t="str">
        <f t="shared" si="142"/>
        <v/>
      </c>
      <c r="L36" s="156" t="str">
        <f t="shared" si="142"/>
        <v/>
      </c>
      <c r="M36" s="156" t="str">
        <f t="shared" si="142"/>
        <v/>
      </c>
      <c r="N36" s="156" t="str">
        <f t="shared" si="142"/>
        <v/>
      </c>
      <c r="O36" s="156" t="str">
        <f t="shared" si="142"/>
        <v/>
      </c>
      <c r="P36" s="156" t="str">
        <f t="shared" si="142"/>
        <v/>
      </c>
      <c r="Q36" s="156" t="str">
        <f t="shared" si="142"/>
        <v/>
      </c>
      <c r="R36" s="156" t="str">
        <f t="shared" si="142"/>
        <v/>
      </c>
      <c r="S36" s="156" t="str">
        <f t="shared" si="142"/>
        <v/>
      </c>
      <c r="T36" s="156" t="str">
        <f t="shared" si="142"/>
        <v/>
      </c>
      <c r="U36" s="157">
        <f t="shared" si="8"/>
        <v>0</v>
      </c>
      <c r="V36" s="156" t="str">
        <f t="shared" ref="V36:Y36" si="143">IF(OR($F36="",$G36=""),"",IF(RAND()&lt;$H36,1,0))</f>
        <v/>
      </c>
      <c r="W36" s="156" t="str">
        <f t="shared" si="143"/>
        <v/>
      </c>
      <c r="X36" s="156" t="str">
        <f t="shared" si="143"/>
        <v/>
      </c>
      <c r="Y36" s="156" t="str">
        <f t="shared" si="143"/>
        <v/>
      </c>
      <c r="Z36" s="157">
        <f t="shared" si="10"/>
        <v>0</v>
      </c>
      <c r="AA36" s="105" t="str">
        <f t="shared" ref="AA36:AT36" si="144">IF(OR($F36="",$G36=""),"",IF(RAND()&lt;0.65,1,0))</f>
        <v/>
      </c>
      <c r="AB36" s="105" t="str">
        <f t="shared" si="144"/>
        <v/>
      </c>
      <c r="AC36" s="105" t="str">
        <f t="shared" si="144"/>
        <v/>
      </c>
      <c r="AD36" s="105" t="str">
        <f t="shared" si="144"/>
        <v/>
      </c>
      <c r="AE36" s="105" t="str">
        <f t="shared" si="144"/>
        <v/>
      </c>
      <c r="AF36" s="105" t="str">
        <f t="shared" si="144"/>
        <v/>
      </c>
      <c r="AG36" s="105" t="str">
        <f t="shared" si="144"/>
        <v/>
      </c>
      <c r="AH36" s="105" t="str">
        <f t="shared" si="144"/>
        <v/>
      </c>
      <c r="AI36" s="105" t="str">
        <f t="shared" si="144"/>
        <v/>
      </c>
      <c r="AJ36" s="105" t="str">
        <f t="shared" si="144"/>
        <v/>
      </c>
      <c r="AK36" s="105" t="str">
        <f t="shared" si="144"/>
        <v/>
      </c>
      <c r="AL36" s="105" t="str">
        <f t="shared" si="144"/>
        <v/>
      </c>
      <c r="AM36" s="105" t="str">
        <f t="shared" si="144"/>
        <v/>
      </c>
      <c r="AN36" s="105" t="str">
        <f t="shared" si="144"/>
        <v/>
      </c>
      <c r="AO36" s="105" t="str">
        <f t="shared" si="144"/>
        <v/>
      </c>
      <c r="AP36" s="105" t="str">
        <f t="shared" si="144"/>
        <v/>
      </c>
      <c r="AQ36" s="105" t="str">
        <f t="shared" si="144"/>
        <v/>
      </c>
      <c r="AR36" s="105" t="str">
        <f t="shared" si="144"/>
        <v/>
      </c>
      <c r="AS36" s="105" t="str">
        <f t="shared" si="144"/>
        <v/>
      </c>
      <c r="AT36" s="105" t="str">
        <f t="shared" si="144"/>
        <v/>
      </c>
      <c r="AU36" s="105">
        <f t="shared" ref="AU36:BL36" si="145">SUM($AA36:AC36)</f>
        <v>0</v>
      </c>
      <c r="AV36" s="105">
        <f t="shared" si="145"/>
        <v>0</v>
      </c>
      <c r="AW36" s="105">
        <f t="shared" si="145"/>
        <v>0</v>
      </c>
      <c r="AX36" s="105">
        <f t="shared" si="145"/>
        <v>0</v>
      </c>
      <c r="AY36" s="105">
        <f t="shared" si="145"/>
        <v>0</v>
      </c>
      <c r="AZ36" s="105">
        <f t="shared" si="145"/>
        <v>0</v>
      </c>
      <c r="BA36" s="105">
        <f t="shared" si="145"/>
        <v>0</v>
      </c>
      <c r="BB36" s="105">
        <f t="shared" si="145"/>
        <v>0</v>
      </c>
      <c r="BC36" s="105">
        <f t="shared" si="145"/>
        <v>0</v>
      </c>
      <c r="BD36" s="105">
        <f t="shared" si="145"/>
        <v>0</v>
      </c>
      <c r="BE36" s="105">
        <f t="shared" si="145"/>
        <v>0</v>
      </c>
      <c r="BF36" s="105">
        <f t="shared" si="145"/>
        <v>0</v>
      </c>
      <c r="BG36" s="105">
        <f t="shared" si="145"/>
        <v>0</v>
      </c>
      <c r="BH36" s="105">
        <f t="shared" si="145"/>
        <v>0</v>
      </c>
      <c r="BI36" s="105">
        <f t="shared" si="145"/>
        <v>0</v>
      </c>
      <c r="BJ36" s="105">
        <f t="shared" si="145"/>
        <v>0</v>
      </c>
      <c r="BK36" s="105">
        <f t="shared" si="145"/>
        <v>0</v>
      </c>
      <c r="BL36" s="105">
        <f t="shared" si="145"/>
        <v>0</v>
      </c>
      <c r="BM36" s="158" t="str">
        <f>IF(OR($F36="",$G36=""),"",IF(ABS(AU36-AU37)&gt;2,AU36,IF(ABS(AV36-AV37)&gt;1,AV36,IF(AW36&lt;&gt;AW37,AW36,IF(AX36&lt;&gt;AX37,AX36,IF(AY36&lt;&gt;AY37,AY36,IF(AZ36&lt;&gt;AZ37,AZ36,IF(BA36&lt;&gt;BA37,BA36,IF(BB36&lt;&gt;BB37,BB36,IF(BC36&lt;&gt;BC37,BC36,IF(BD36&lt;&gt;BD37,BD36,IF(BE36&lt;&gt;BE37,BE36,IF(BF36&lt;&gt;BF37,BF36,IF(BG36&lt;&gt;BG37,BG36,IF(BH36&lt;&gt;BH37,BH36,IF(BI36&lt;&gt;BI37,BI36,IF(BJ36&lt;&gt;BJ37,BJ36,IF(BK36&lt;&gt;BK37,BK36,IF(BL36&lt;&gt;BL37,BL36,CONCATENATE(BL36,"?"))))))))))))))))))))</f>
        <v/>
      </c>
      <c r="BN36" s="105" t="str">
        <f>IFERROR(IF(OR($F36="",$G36=""),"",CONCATENATE(RIGHT(C36,5)," ",REPT(" ",31-LEN(C36)),LEFT(C36,LEN(C36)-6),"  ")),"")</f>
        <v/>
      </c>
      <c r="BO36" s="156" t="str">
        <f>IF(OR($F36="",$G36=""),"",IF(AND(U36=U37,Z36&gt;Z37),"e",IF(AND(U36=U37,Z36=Z37,BM36&gt;BM37),"p"," ")))</f>
        <v/>
      </c>
      <c r="BP36" s="156" t="str">
        <f>IF(BN36="","",IF(U36=U37,CONCATENATE(IF(U36+Z36&lt;10," ",""),U36+Z36,"–",U37+Z37,IF(U37+Z37&lt;10," ","")),CONCATENATE(IF(U36&lt;10," ",""),U36,"–",U37,IF(U37&lt;10," ",""))))</f>
        <v/>
      </c>
      <c r="BQ36" s="156" t="str">
        <f>IF(OR($F36="",$G36=""),"",IF(AND(U36=U37,Z36&lt;Z37),"e",IF(AND(U36=U37,Z36=Z37,BM36&lt;BM37),"p"," ")))</f>
        <v/>
      </c>
      <c r="BR36" s="105" t="str">
        <f>IFERROR(IF(OR($F36="",$G36=""),"",CONCATENATE("  ",LEFT(C37,LEN(C37)-6),REPT(" ",31-LEN(C37))," ",RIGHT(C37,5))),"")</f>
        <v/>
      </c>
      <c r="BS36" s="105" t="str">
        <f>IF(OR($F36="",$G36=""),"",IF(U36=U37,CONCATENATE("(",U36,"–",U37," FT",IF(Z36=Z37,CONCATENATE(" · ",BM36,"–",BM37," pen"),""),")"),""))</f>
        <v/>
      </c>
    </row>
    <row r="37" ht="9.0" customHeight="1">
      <c r="A37" s="152">
        <f t="shared" si="17"/>
        <v>0</v>
      </c>
      <c r="B37" s="93"/>
      <c r="C37" s="99"/>
      <c r="D37" s="96"/>
      <c r="E37" s="154" t="str">
        <f t="shared" si="5"/>
        <v>  </v>
      </c>
      <c r="F37" s="155" t="str">
        <f t="array" ref="F37">IFERROR(IF($C37="","",INDEX(Entries!$J$2:$K999,MATCH(1,($C37=Entries!$J$2:$J999)*(Entries!$C$2:$C999=$B37),0),2)),"")</f>
        <v/>
      </c>
      <c r="G37" s="106" t="str">
        <f>F36</f>
        <v/>
      </c>
      <c r="H37" s="106" t="str">
        <f t="shared" si="6"/>
        <v/>
      </c>
      <c r="I37" s="156" t="str">
        <f t="shared" ref="I37:T37" si="146">IF(OR($F37="",$G37=""),"",IF(RAND()&lt;$H37,1,0))</f>
        <v/>
      </c>
      <c r="J37" s="156" t="str">
        <f t="shared" si="146"/>
        <v/>
      </c>
      <c r="K37" s="156" t="str">
        <f t="shared" si="146"/>
        <v/>
      </c>
      <c r="L37" s="156" t="str">
        <f t="shared" si="146"/>
        <v/>
      </c>
      <c r="M37" s="156" t="str">
        <f t="shared" si="146"/>
        <v/>
      </c>
      <c r="N37" s="156" t="str">
        <f t="shared" si="146"/>
        <v/>
      </c>
      <c r="O37" s="156" t="str">
        <f t="shared" si="146"/>
        <v/>
      </c>
      <c r="P37" s="156" t="str">
        <f t="shared" si="146"/>
        <v/>
      </c>
      <c r="Q37" s="156" t="str">
        <f t="shared" si="146"/>
        <v/>
      </c>
      <c r="R37" s="156" t="str">
        <f t="shared" si="146"/>
        <v/>
      </c>
      <c r="S37" s="156" t="str">
        <f t="shared" si="146"/>
        <v/>
      </c>
      <c r="T37" s="156" t="str">
        <f t="shared" si="146"/>
        <v/>
      </c>
      <c r="U37" s="157">
        <f t="shared" si="8"/>
        <v>0</v>
      </c>
      <c r="V37" s="156" t="str">
        <f t="shared" ref="V37:Y37" si="147">IF(OR($F37="",$G37=""),"",IF(RAND()&lt;$H37,1,0))</f>
        <v/>
      </c>
      <c r="W37" s="156" t="str">
        <f t="shared" si="147"/>
        <v/>
      </c>
      <c r="X37" s="156" t="str">
        <f t="shared" si="147"/>
        <v/>
      </c>
      <c r="Y37" s="156" t="str">
        <f t="shared" si="147"/>
        <v/>
      </c>
      <c r="Z37" s="157">
        <f t="shared" si="10"/>
        <v>0</v>
      </c>
      <c r="AA37" s="105" t="str">
        <f t="shared" ref="AA37:AT37" si="148">IF(OR($F37="",$G37=""),"",IF(RAND()&lt;0.65,1,0))</f>
        <v/>
      </c>
      <c r="AB37" s="105" t="str">
        <f t="shared" si="148"/>
        <v/>
      </c>
      <c r="AC37" s="105" t="str">
        <f t="shared" si="148"/>
        <v/>
      </c>
      <c r="AD37" s="105" t="str">
        <f t="shared" si="148"/>
        <v/>
      </c>
      <c r="AE37" s="105" t="str">
        <f t="shared" si="148"/>
        <v/>
      </c>
      <c r="AF37" s="105" t="str">
        <f t="shared" si="148"/>
        <v/>
      </c>
      <c r="AG37" s="105" t="str">
        <f t="shared" si="148"/>
        <v/>
      </c>
      <c r="AH37" s="105" t="str">
        <f t="shared" si="148"/>
        <v/>
      </c>
      <c r="AI37" s="105" t="str">
        <f t="shared" si="148"/>
        <v/>
      </c>
      <c r="AJ37" s="105" t="str">
        <f t="shared" si="148"/>
        <v/>
      </c>
      <c r="AK37" s="105" t="str">
        <f t="shared" si="148"/>
        <v/>
      </c>
      <c r="AL37" s="105" t="str">
        <f t="shared" si="148"/>
        <v/>
      </c>
      <c r="AM37" s="105" t="str">
        <f t="shared" si="148"/>
        <v/>
      </c>
      <c r="AN37" s="105" t="str">
        <f t="shared" si="148"/>
        <v/>
      </c>
      <c r="AO37" s="105" t="str">
        <f t="shared" si="148"/>
        <v/>
      </c>
      <c r="AP37" s="105" t="str">
        <f t="shared" si="148"/>
        <v/>
      </c>
      <c r="AQ37" s="105" t="str">
        <f t="shared" si="148"/>
        <v/>
      </c>
      <c r="AR37" s="105" t="str">
        <f t="shared" si="148"/>
        <v/>
      </c>
      <c r="AS37" s="105" t="str">
        <f t="shared" si="148"/>
        <v/>
      </c>
      <c r="AT37" s="105" t="str">
        <f t="shared" si="148"/>
        <v/>
      </c>
      <c r="AU37" s="105">
        <f t="shared" ref="AU37:BL37" si="149">SUM($AA37:AC37)</f>
        <v>0</v>
      </c>
      <c r="AV37" s="105">
        <f t="shared" si="149"/>
        <v>0</v>
      </c>
      <c r="AW37" s="105">
        <f t="shared" si="149"/>
        <v>0</v>
      </c>
      <c r="AX37" s="105">
        <f t="shared" si="149"/>
        <v>0</v>
      </c>
      <c r="AY37" s="105">
        <f t="shared" si="149"/>
        <v>0</v>
      </c>
      <c r="AZ37" s="105">
        <f t="shared" si="149"/>
        <v>0</v>
      </c>
      <c r="BA37" s="105">
        <f t="shared" si="149"/>
        <v>0</v>
      </c>
      <c r="BB37" s="105">
        <f t="shared" si="149"/>
        <v>0</v>
      </c>
      <c r="BC37" s="105">
        <f t="shared" si="149"/>
        <v>0</v>
      </c>
      <c r="BD37" s="105">
        <f t="shared" si="149"/>
        <v>0</v>
      </c>
      <c r="BE37" s="105">
        <f t="shared" si="149"/>
        <v>0</v>
      </c>
      <c r="BF37" s="105">
        <f t="shared" si="149"/>
        <v>0</v>
      </c>
      <c r="BG37" s="105">
        <f t="shared" si="149"/>
        <v>0</v>
      </c>
      <c r="BH37" s="105">
        <f t="shared" si="149"/>
        <v>0</v>
      </c>
      <c r="BI37" s="105">
        <f t="shared" si="149"/>
        <v>0</v>
      </c>
      <c r="BJ37" s="105">
        <f t="shared" si="149"/>
        <v>0</v>
      </c>
      <c r="BK37" s="105">
        <f t="shared" si="149"/>
        <v>0</v>
      </c>
      <c r="BL37" s="105">
        <f t="shared" si="149"/>
        <v>0</v>
      </c>
      <c r="BM37" s="158" t="str">
        <f>IF(OR($F36="",$G36=""),"",IF(ABS(AU36-AU37)&gt;2,AU37,IF(ABS(AV36-AV37)&gt;1,AV37,IF(AW36&lt;&gt;AW37,AW37,IF(AX36&lt;&gt;AX37,AX37,IF(AY36&lt;&gt;AY37,AY37,IF(AZ36&lt;&gt;AZ37,AZ37,IF(BA36&lt;&gt;BA37,BA37,IF(BB36&lt;&gt;BB37,BB37,IF(BC36&lt;&gt;BC37,BC37,IF(BD36&lt;&gt;BD37,BD37,IF(BE36&lt;&gt;BE37,BE37,IF(BF36&lt;&gt;BF37,BF37,IF(BG36&lt;&gt;BG37,BG37,IF(BH36&lt;&gt;BH37,BH37,IF(BI36&lt;&gt;BI37,BI37,IF(BJ36&lt;&gt;BJ37,BJ37,IF(BK36&lt;&gt;BK37,BK37,IF(BL36&lt;&gt;BL37,BL37,CONCATENATE(BL37,"?"))))))))))))))))))))</f>
        <v/>
      </c>
      <c r="BN37" s="105" t="str">
        <f>IF(AND(OR($B36="",$B37=""),$C36&lt;&gt;"",$C37&lt;&gt;""),"You need to select the competition in column B.","")</f>
        <v/>
      </c>
      <c r="BO37" s="156"/>
      <c r="BP37" s="156"/>
      <c r="BQ37" s="156"/>
      <c r="BR37" s="105"/>
      <c r="BS37" s="105"/>
    </row>
    <row r="38" ht="9.0" customHeight="1">
      <c r="A38" s="152">
        <f t="shared" si="17"/>
        <v>1</v>
      </c>
      <c r="B38" s="93"/>
      <c r="C38" s="99"/>
      <c r="D38" s="96"/>
      <c r="E38" s="154" t="str">
        <f t="shared" si="5"/>
        <v>  </v>
      </c>
      <c r="F38" s="155" t="str">
        <f t="array" ref="F38">IFERROR(IF($C38="","",INDEX(Entries!$J$2:$K999,MATCH(1,($C38=Entries!$J$2:$J999)*(Entries!$C$2:$C999=$B38),0),2)),"")</f>
        <v/>
      </c>
      <c r="G38" s="106" t="str">
        <f>F39</f>
        <v/>
      </c>
      <c r="H38" s="106" t="str">
        <f t="shared" si="6"/>
        <v/>
      </c>
      <c r="I38" s="156" t="str">
        <f t="shared" ref="I38:T38" si="150">IF(OR($F38="",$G38=""),"",IF(RAND()&lt;$H38,1,0))</f>
        <v/>
      </c>
      <c r="J38" s="156" t="str">
        <f t="shared" si="150"/>
        <v/>
      </c>
      <c r="K38" s="156" t="str">
        <f t="shared" si="150"/>
        <v/>
      </c>
      <c r="L38" s="156" t="str">
        <f t="shared" si="150"/>
        <v/>
      </c>
      <c r="M38" s="156" t="str">
        <f t="shared" si="150"/>
        <v/>
      </c>
      <c r="N38" s="156" t="str">
        <f t="shared" si="150"/>
        <v/>
      </c>
      <c r="O38" s="156" t="str">
        <f t="shared" si="150"/>
        <v/>
      </c>
      <c r="P38" s="156" t="str">
        <f t="shared" si="150"/>
        <v/>
      </c>
      <c r="Q38" s="156" t="str">
        <f t="shared" si="150"/>
        <v/>
      </c>
      <c r="R38" s="156" t="str">
        <f t="shared" si="150"/>
        <v/>
      </c>
      <c r="S38" s="156" t="str">
        <f t="shared" si="150"/>
        <v/>
      </c>
      <c r="T38" s="156" t="str">
        <f t="shared" si="150"/>
        <v/>
      </c>
      <c r="U38" s="157">
        <f t="shared" si="8"/>
        <v>0</v>
      </c>
      <c r="V38" s="156" t="str">
        <f t="shared" ref="V38:Y38" si="151">IF(OR($F38="",$G38=""),"",IF(RAND()&lt;$H38,1,0))</f>
        <v/>
      </c>
      <c r="W38" s="156" t="str">
        <f t="shared" si="151"/>
        <v/>
      </c>
      <c r="X38" s="156" t="str">
        <f t="shared" si="151"/>
        <v/>
      </c>
      <c r="Y38" s="156" t="str">
        <f t="shared" si="151"/>
        <v/>
      </c>
      <c r="Z38" s="157">
        <f t="shared" si="10"/>
        <v>0</v>
      </c>
      <c r="AA38" s="105" t="str">
        <f t="shared" ref="AA38:AT38" si="152">IF(OR($F38="",$G38=""),"",IF(RAND()&lt;0.65,1,0))</f>
        <v/>
      </c>
      <c r="AB38" s="105" t="str">
        <f t="shared" si="152"/>
        <v/>
      </c>
      <c r="AC38" s="105" t="str">
        <f t="shared" si="152"/>
        <v/>
      </c>
      <c r="AD38" s="105" t="str">
        <f t="shared" si="152"/>
        <v/>
      </c>
      <c r="AE38" s="105" t="str">
        <f t="shared" si="152"/>
        <v/>
      </c>
      <c r="AF38" s="105" t="str">
        <f t="shared" si="152"/>
        <v/>
      </c>
      <c r="AG38" s="105" t="str">
        <f t="shared" si="152"/>
        <v/>
      </c>
      <c r="AH38" s="105" t="str">
        <f t="shared" si="152"/>
        <v/>
      </c>
      <c r="AI38" s="105" t="str">
        <f t="shared" si="152"/>
        <v/>
      </c>
      <c r="AJ38" s="105" t="str">
        <f t="shared" si="152"/>
        <v/>
      </c>
      <c r="AK38" s="105" t="str">
        <f t="shared" si="152"/>
        <v/>
      </c>
      <c r="AL38" s="105" t="str">
        <f t="shared" si="152"/>
        <v/>
      </c>
      <c r="AM38" s="105" t="str">
        <f t="shared" si="152"/>
        <v/>
      </c>
      <c r="AN38" s="105" t="str">
        <f t="shared" si="152"/>
        <v/>
      </c>
      <c r="AO38" s="105" t="str">
        <f t="shared" si="152"/>
        <v/>
      </c>
      <c r="AP38" s="105" t="str">
        <f t="shared" si="152"/>
        <v/>
      </c>
      <c r="AQ38" s="105" t="str">
        <f t="shared" si="152"/>
        <v/>
      </c>
      <c r="AR38" s="105" t="str">
        <f t="shared" si="152"/>
        <v/>
      </c>
      <c r="AS38" s="105" t="str">
        <f t="shared" si="152"/>
        <v/>
      </c>
      <c r="AT38" s="105" t="str">
        <f t="shared" si="152"/>
        <v/>
      </c>
      <c r="AU38" s="105">
        <f t="shared" ref="AU38:BL38" si="153">SUM($AA38:AC38)</f>
        <v>0</v>
      </c>
      <c r="AV38" s="105">
        <f t="shared" si="153"/>
        <v>0</v>
      </c>
      <c r="AW38" s="105">
        <f t="shared" si="153"/>
        <v>0</v>
      </c>
      <c r="AX38" s="105">
        <f t="shared" si="153"/>
        <v>0</v>
      </c>
      <c r="AY38" s="105">
        <f t="shared" si="153"/>
        <v>0</v>
      </c>
      <c r="AZ38" s="105">
        <f t="shared" si="153"/>
        <v>0</v>
      </c>
      <c r="BA38" s="105">
        <f t="shared" si="153"/>
        <v>0</v>
      </c>
      <c r="BB38" s="105">
        <f t="shared" si="153"/>
        <v>0</v>
      </c>
      <c r="BC38" s="105">
        <f t="shared" si="153"/>
        <v>0</v>
      </c>
      <c r="BD38" s="105">
        <f t="shared" si="153"/>
        <v>0</v>
      </c>
      <c r="BE38" s="105">
        <f t="shared" si="153"/>
        <v>0</v>
      </c>
      <c r="BF38" s="105">
        <f t="shared" si="153"/>
        <v>0</v>
      </c>
      <c r="BG38" s="105">
        <f t="shared" si="153"/>
        <v>0</v>
      </c>
      <c r="BH38" s="105">
        <f t="shared" si="153"/>
        <v>0</v>
      </c>
      <c r="BI38" s="105">
        <f t="shared" si="153"/>
        <v>0</v>
      </c>
      <c r="BJ38" s="105">
        <f t="shared" si="153"/>
        <v>0</v>
      </c>
      <c r="BK38" s="105">
        <f t="shared" si="153"/>
        <v>0</v>
      </c>
      <c r="BL38" s="105">
        <f t="shared" si="153"/>
        <v>0</v>
      </c>
      <c r="BM38" s="158" t="str">
        <f>IF(OR($F38="",$G38=""),"",IF(ABS(AU38-AU39)&gt;2,AU38,IF(ABS(AV38-AV39)&gt;1,AV38,IF(AW38&lt;&gt;AW39,AW38,IF(AX38&lt;&gt;AX39,AX38,IF(AY38&lt;&gt;AY39,AY38,IF(AZ38&lt;&gt;AZ39,AZ38,IF(BA38&lt;&gt;BA39,BA38,IF(BB38&lt;&gt;BB39,BB38,IF(BC38&lt;&gt;BC39,BC38,IF(BD38&lt;&gt;BD39,BD38,IF(BE38&lt;&gt;BE39,BE38,IF(BF38&lt;&gt;BF39,BF38,IF(BG38&lt;&gt;BG39,BG38,IF(BH38&lt;&gt;BH39,BH38,IF(BI38&lt;&gt;BI39,BI38,IF(BJ38&lt;&gt;BJ39,BJ38,IF(BK38&lt;&gt;BK39,BK38,IF(BL38&lt;&gt;BL39,BL38,CONCATENATE(BL38,"?"))))))))))))))))))))</f>
        <v/>
      </c>
      <c r="BN38" s="105" t="str">
        <f>IFERROR(IF(OR($F38="",$G38=""),"",CONCATENATE(RIGHT(C38,5)," ",REPT(" ",31-LEN(C38)),LEFT(C38,LEN(C38)-6),"  ")),"")</f>
        <v/>
      </c>
      <c r="BO38" s="156" t="str">
        <f>IF(OR($F38="",$G38=""),"",IF(AND(U38=U39,Z38&gt;Z39),"e",IF(AND(U38=U39,Z38=Z39,BM38&gt;BM39),"p"," ")))</f>
        <v/>
      </c>
      <c r="BP38" s="156" t="str">
        <f>IF(BN38="","",IF(U38=U39,CONCATENATE(IF(U38+Z38&lt;10," ",""),U38+Z38,"–",U39+Z39,IF(U39+Z39&lt;10," ","")),CONCATENATE(IF(U38&lt;10," ",""),U38,"–",U39,IF(U39&lt;10," ",""))))</f>
        <v/>
      </c>
      <c r="BQ38" s="156" t="str">
        <f>IF(OR($F38="",$G38=""),"",IF(AND(U38=U39,Z38&lt;Z39),"e",IF(AND(U38=U39,Z38=Z39,BM38&lt;BM39),"p"," ")))</f>
        <v/>
      </c>
      <c r="BR38" s="105" t="str">
        <f>IFERROR(IF(OR($F38="",$G38=""),"",CONCATENATE("  ",LEFT(C39,LEN(C39)-6),REPT(" ",31-LEN(C39))," ",RIGHT(C39,5))),"")</f>
        <v/>
      </c>
      <c r="BS38" s="105" t="str">
        <f>IF(OR($F38="",$G38=""),"",IF(U38=U39,CONCATENATE("(",U38,"–",U39," FT",IF(Z38=Z39,CONCATENATE(" · ",BM38,"–",BM39," pen"),""),")"),""))</f>
        <v/>
      </c>
    </row>
    <row r="39" ht="9.0" customHeight="1">
      <c r="A39" s="152">
        <f t="shared" si="17"/>
        <v>1</v>
      </c>
      <c r="B39" s="93"/>
      <c r="C39" s="99"/>
      <c r="D39" s="96"/>
      <c r="E39" s="154" t="str">
        <f t="shared" si="5"/>
        <v>  </v>
      </c>
      <c r="F39" s="155" t="str">
        <f t="array" ref="F39">IFERROR(IF($C39="","",INDEX(Entries!$J$2:$K999,MATCH(1,($C39=Entries!$J$2:$J999)*(Entries!$C$2:$C999=$B39),0),2)),"")</f>
        <v/>
      </c>
      <c r="G39" s="106" t="str">
        <f>F38</f>
        <v/>
      </c>
      <c r="H39" s="106" t="str">
        <f t="shared" si="6"/>
        <v/>
      </c>
      <c r="I39" s="156" t="str">
        <f t="shared" ref="I39:T39" si="154">IF(OR($F39="",$G39=""),"",IF(RAND()&lt;$H39,1,0))</f>
        <v/>
      </c>
      <c r="J39" s="156" t="str">
        <f t="shared" si="154"/>
        <v/>
      </c>
      <c r="K39" s="156" t="str">
        <f t="shared" si="154"/>
        <v/>
      </c>
      <c r="L39" s="156" t="str">
        <f t="shared" si="154"/>
        <v/>
      </c>
      <c r="M39" s="156" t="str">
        <f t="shared" si="154"/>
        <v/>
      </c>
      <c r="N39" s="156" t="str">
        <f t="shared" si="154"/>
        <v/>
      </c>
      <c r="O39" s="156" t="str">
        <f t="shared" si="154"/>
        <v/>
      </c>
      <c r="P39" s="156" t="str">
        <f t="shared" si="154"/>
        <v/>
      </c>
      <c r="Q39" s="156" t="str">
        <f t="shared" si="154"/>
        <v/>
      </c>
      <c r="R39" s="156" t="str">
        <f t="shared" si="154"/>
        <v/>
      </c>
      <c r="S39" s="156" t="str">
        <f t="shared" si="154"/>
        <v/>
      </c>
      <c r="T39" s="156" t="str">
        <f t="shared" si="154"/>
        <v/>
      </c>
      <c r="U39" s="157">
        <f t="shared" si="8"/>
        <v>0</v>
      </c>
      <c r="V39" s="156" t="str">
        <f t="shared" ref="V39:Y39" si="155">IF(OR($F39="",$G39=""),"",IF(RAND()&lt;$H39,1,0))</f>
        <v/>
      </c>
      <c r="W39" s="156" t="str">
        <f t="shared" si="155"/>
        <v/>
      </c>
      <c r="X39" s="156" t="str">
        <f t="shared" si="155"/>
        <v/>
      </c>
      <c r="Y39" s="156" t="str">
        <f t="shared" si="155"/>
        <v/>
      </c>
      <c r="Z39" s="157">
        <f t="shared" si="10"/>
        <v>0</v>
      </c>
      <c r="AA39" s="105" t="str">
        <f t="shared" ref="AA39:AT39" si="156">IF(OR($F39="",$G39=""),"",IF(RAND()&lt;0.65,1,0))</f>
        <v/>
      </c>
      <c r="AB39" s="105" t="str">
        <f t="shared" si="156"/>
        <v/>
      </c>
      <c r="AC39" s="105" t="str">
        <f t="shared" si="156"/>
        <v/>
      </c>
      <c r="AD39" s="105" t="str">
        <f t="shared" si="156"/>
        <v/>
      </c>
      <c r="AE39" s="105" t="str">
        <f t="shared" si="156"/>
        <v/>
      </c>
      <c r="AF39" s="105" t="str">
        <f t="shared" si="156"/>
        <v/>
      </c>
      <c r="AG39" s="105" t="str">
        <f t="shared" si="156"/>
        <v/>
      </c>
      <c r="AH39" s="105" t="str">
        <f t="shared" si="156"/>
        <v/>
      </c>
      <c r="AI39" s="105" t="str">
        <f t="shared" si="156"/>
        <v/>
      </c>
      <c r="AJ39" s="105" t="str">
        <f t="shared" si="156"/>
        <v/>
      </c>
      <c r="AK39" s="105" t="str">
        <f t="shared" si="156"/>
        <v/>
      </c>
      <c r="AL39" s="105" t="str">
        <f t="shared" si="156"/>
        <v/>
      </c>
      <c r="AM39" s="105" t="str">
        <f t="shared" si="156"/>
        <v/>
      </c>
      <c r="AN39" s="105" t="str">
        <f t="shared" si="156"/>
        <v/>
      </c>
      <c r="AO39" s="105" t="str">
        <f t="shared" si="156"/>
        <v/>
      </c>
      <c r="AP39" s="105" t="str">
        <f t="shared" si="156"/>
        <v/>
      </c>
      <c r="AQ39" s="105" t="str">
        <f t="shared" si="156"/>
        <v/>
      </c>
      <c r="AR39" s="105" t="str">
        <f t="shared" si="156"/>
        <v/>
      </c>
      <c r="AS39" s="105" t="str">
        <f t="shared" si="156"/>
        <v/>
      </c>
      <c r="AT39" s="105" t="str">
        <f t="shared" si="156"/>
        <v/>
      </c>
      <c r="AU39" s="105">
        <f t="shared" ref="AU39:BL39" si="157">SUM($AA39:AC39)</f>
        <v>0</v>
      </c>
      <c r="AV39" s="105">
        <f t="shared" si="157"/>
        <v>0</v>
      </c>
      <c r="AW39" s="105">
        <f t="shared" si="157"/>
        <v>0</v>
      </c>
      <c r="AX39" s="105">
        <f t="shared" si="157"/>
        <v>0</v>
      </c>
      <c r="AY39" s="105">
        <f t="shared" si="157"/>
        <v>0</v>
      </c>
      <c r="AZ39" s="105">
        <f t="shared" si="157"/>
        <v>0</v>
      </c>
      <c r="BA39" s="105">
        <f t="shared" si="157"/>
        <v>0</v>
      </c>
      <c r="BB39" s="105">
        <f t="shared" si="157"/>
        <v>0</v>
      </c>
      <c r="BC39" s="105">
        <f t="shared" si="157"/>
        <v>0</v>
      </c>
      <c r="BD39" s="105">
        <f t="shared" si="157"/>
        <v>0</v>
      </c>
      <c r="BE39" s="105">
        <f t="shared" si="157"/>
        <v>0</v>
      </c>
      <c r="BF39" s="105">
        <f t="shared" si="157"/>
        <v>0</v>
      </c>
      <c r="BG39" s="105">
        <f t="shared" si="157"/>
        <v>0</v>
      </c>
      <c r="BH39" s="105">
        <f t="shared" si="157"/>
        <v>0</v>
      </c>
      <c r="BI39" s="105">
        <f t="shared" si="157"/>
        <v>0</v>
      </c>
      <c r="BJ39" s="105">
        <f t="shared" si="157"/>
        <v>0</v>
      </c>
      <c r="BK39" s="105">
        <f t="shared" si="157"/>
        <v>0</v>
      </c>
      <c r="BL39" s="105">
        <f t="shared" si="157"/>
        <v>0</v>
      </c>
      <c r="BM39" s="158" t="str">
        <f>IF(OR($F38="",$G38=""),"",IF(ABS(AU38-AU39)&gt;2,AU39,IF(ABS(AV38-AV39)&gt;1,AV39,IF(AW38&lt;&gt;AW39,AW39,IF(AX38&lt;&gt;AX39,AX39,IF(AY38&lt;&gt;AY39,AY39,IF(AZ38&lt;&gt;AZ39,AZ39,IF(BA38&lt;&gt;BA39,BA39,IF(BB38&lt;&gt;BB39,BB39,IF(BC38&lt;&gt;BC39,BC39,IF(BD38&lt;&gt;BD39,BD39,IF(BE38&lt;&gt;BE39,BE39,IF(BF38&lt;&gt;BF39,BF39,IF(BG38&lt;&gt;BG39,BG39,IF(BH38&lt;&gt;BH39,BH39,IF(BI38&lt;&gt;BI39,BI39,IF(BJ38&lt;&gt;BJ39,BJ39,IF(BK38&lt;&gt;BK39,BK39,IF(BL38&lt;&gt;BL39,BL39,CONCATENATE(BL39,"?"))))))))))))))))))))</f>
        <v/>
      </c>
      <c r="BN39" s="105" t="str">
        <f>IF(AND(OR($B38="",$B39=""),$C38&lt;&gt;"",$C39&lt;&gt;""),"You need to select the competition in column B.","")</f>
        <v/>
      </c>
      <c r="BO39" s="156"/>
      <c r="BP39" s="156"/>
      <c r="BQ39" s="156"/>
      <c r="BR39" s="105"/>
      <c r="BS39" s="105"/>
    </row>
    <row r="40" ht="9.0" customHeight="1">
      <c r="A40" s="152">
        <f t="shared" si="17"/>
        <v>0</v>
      </c>
      <c r="B40" s="93"/>
      <c r="C40" s="99"/>
      <c r="D40" s="96"/>
      <c r="E40" s="154" t="str">
        <f t="shared" si="5"/>
        <v>  </v>
      </c>
      <c r="F40" s="155" t="str">
        <f t="array" ref="F40">IFERROR(IF($C40="","",INDEX(Entries!$J$2:$K999,MATCH(1,($C40=Entries!$J$2:$J999)*(Entries!$C$2:$C999=$B40),0),2)),"")</f>
        <v/>
      </c>
      <c r="G40" s="106" t="str">
        <f>F41</f>
        <v/>
      </c>
      <c r="H40" s="106" t="str">
        <f t="shared" si="6"/>
        <v/>
      </c>
      <c r="I40" s="156" t="str">
        <f t="shared" ref="I40:T40" si="158">IF(OR($F40="",$G40=""),"",IF(RAND()&lt;$H40,1,0))</f>
        <v/>
      </c>
      <c r="J40" s="156" t="str">
        <f t="shared" si="158"/>
        <v/>
      </c>
      <c r="K40" s="156" t="str">
        <f t="shared" si="158"/>
        <v/>
      </c>
      <c r="L40" s="156" t="str">
        <f t="shared" si="158"/>
        <v/>
      </c>
      <c r="M40" s="156" t="str">
        <f t="shared" si="158"/>
        <v/>
      </c>
      <c r="N40" s="156" t="str">
        <f t="shared" si="158"/>
        <v/>
      </c>
      <c r="O40" s="156" t="str">
        <f t="shared" si="158"/>
        <v/>
      </c>
      <c r="P40" s="156" t="str">
        <f t="shared" si="158"/>
        <v/>
      </c>
      <c r="Q40" s="156" t="str">
        <f t="shared" si="158"/>
        <v/>
      </c>
      <c r="R40" s="156" t="str">
        <f t="shared" si="158"/>
        <v/>
      </c>
      <c r="S40" s="156" t="str">
        <f t="shared" si="158"/>
        <v/>
      </c>
      <c r="T40" s="156" t="str">
        <f t="shared" si="158"/>
        <v/>
      </c>
      <c r="U40" s="157">
        <f t="shared" si="8"/>
        <v>0</v>
      </c>
      <c r="V40" s="156" t="str">
        <f t="shared" ref="V40:Y40" si="159">IF(OR($F40="",$G40=""),"",IF(RAND()&lt;$H40,1,0))</f>
        <v/>
      </c>
      <c r="W40" s="156" t="str">
        <f t="shared" si="159"/>
        <v/>
      </c>
      <c r="X40" s="156" t="str">
        <f t="shared" si="159"/>
        <v/>
      </c>
      <c r="Y40" s="156" t="str">
        <f t="shared" si="159"/>
        <v/>
      </c>
      <c r="Z40" s="157">
        <f t="shared" si="10"/>
        <v>0</v>
      </c>
      <c r="AA40" s="105" t="str">
        <f t="shared" ref="AA40:AT40" si="160">IF(OR($F40="",$G40=""),"",IF(RAND()&lt;0.65,1,0))</f>
        <v/>
      </c>
      <c r="AB40" s="105" t="str">
        <f t="shared" si="160"/>
        <v/>
      </c>
      <c r="AC40" s="105" t="str">
        <f t="shared" si="160"/>
        <v/>
      </c>
      <c r="AD40" s="105" t="str">
        <f t="shared" si="160"/>
        <v/>
      </c>
      <c r="AE40" s="105" t="str">
        <f t="shared" si="160"/>
        <v/>
      </c>
      <c r="AF40" s="105" t="str">
        <f t="shared" si="160"/>
        <v/>
      </c>
      <c r="AG40" s="105" t="str">
        <f t="shared" si="160"/>
        <v/>
      </c>
      <c r="AH40" s="105" t="str">
        <f t="shared" si="160"/>
        <v/>
      </c>
      <c r="AI40" s="105" t="str">
        <f t="shared" si="160"/>
        <v/>
      </c>
      <c r="AJ40" s="105" t="str">
        <f t="shared" si="160"/>
        <v/>
      </c>
      <c r="AK40" s="105" t="str">
        <f t="shared" si="160"/>
        <v/>
      </c>
      <c r="AL40" s="105" t="str">
        <f t="shared" si="160"/>
        <v/>
      </c>
      <c r="AM40" s="105" t="str">
        <f t="shared" si="160"/>
        <v/>
      </c>
      <c r="AN40" s="105" t="str">
        <f t="shared" si="160"/>
        <v/>
      </c>
      <c r="AO40" s="105" t="str">
        <f t="shared" si="160"/>
        <v/>
      </c>
      <c r="AP40" s="105" t="str">
        <f t="shared" si="160"/>
        <v/>
      </c>
      <c r="AQ40" s="105" t="str">
        <f t="shared" si="160"/>
        <v/>
      </c>
      <c r="AR40" s="105" t="str">
        <f t="shared" si="160"/>
        <v/>
      </c>
      <c r="AS40" s="105" t="str">
        <f t="shared" si="160"/>
        <v/>
      </c>
      <c r="AT40" s="105" t="str">
        <f t="shared" si="160"/>
        <v/>
      </c>
      <c r="AU40" s="105">
        <f t="shared" ref="AU40:BL40" si="161">SUM($AA40:AC40)</f>
        <v>0</v>
      </c>
      <c r="AV40" s="105">
        <f t="shared" si="161"/>
        <v>0</v>
      </c>
      <c r="AW40" s="105">
        <f t="shared" si="161"/>
        <v>0</v>
      </c>
      <c r="AX40" s="105">
        <f t="shared" si="161"/>
        <v>0</v>
      </c>
      <c r="AY40" s="105">
        <f t="shared" si="161"/>
        <v>0</v>
      </c>
      <c r="AZ40" s="105">
        <f t="shared" si="161"/>
        <v>0</v>
      </c>
      <c r="BA40" s="105">
        <f t="shared" si="161"/>
        <v>0</v>
      </c>
      <c r="BB40" s="105">
        <f t="shared" si="161"/>
        <v>0</v>
      </c>
      <c r="BC40" s="105">
        <f t="shared" si="161"/>
        <v>0</v>
      </c>
      <c r="BD40" s="105">
        <f t="shared" si="161"/>
        <v>0</v>
      </c>
      <c r="BE40" s="105">
        <f t="shared" si="161"/>
        <v>0</v>
      </c>
      <c r="BF40" s="105">
        <f t="shared" si="161"/>
        <v>0</v>
      </c>
      <c r="BG40" s="105">
        <f t="shared" si="161"/>
        <v>0</v>
      </c>
      <c r="BH40" s="105">
        <f t="shared" si="161"/>
        <v>0</v>
      </c>
      <c r="BI40" s="105">
        <f t="shared" si="161"/>
        <v>0</v>
      </c>
      <c r="BJ40" s="105">
        <f t="shared" si="161"/>
        <v>0</v>
      </c>
      <c r="BK40" s="105">
        <f t="shared" si="161"/>
        <v>0</v>
      </c>
      <c r="BL40" s="105">
        <f t="shared" si="161"/>
        <v>0</v>
      </c>
      <c r="BM40" s="158" t="str">
        <f>IF(OR($F40="",$G40=""),"",IF(ABS(AU40-AU41)&gt;2,AU40,IF(ABS(AV40-AV41)&gt;1,AV40,IF(AW40&lt;&gt;AW41,AW40,IF(AX40&lt;&gt;AX41,AX40,IF(AY40&lt;&gt;AY41,AY40,IF(AZ40&lt;&gt;AZ41,AZ40,IF(BA40&lt;&gt;BA41,BA40,IF(BB40&lt;&gt;BB41,BB40,IF(BC40&lt;&gt;BC41,BC40,IF(BD40&lt;&gt;BD41,BD40,IF(BE40&lt;&gt;BE41,BE40,IF(BF40&lt;&gt;BF41,BF40,IF(BG40&lt;&gt;BG41,BG40,IF(BH40&lt;&gt;BH41,BH40,IF(BI40&lt;&gt;BI41,BI40,IF(BJ40&lt;&gt;BJ41,BJ40,IF(BK40&lt;&gt;BK41,BK40,IF(BL40&lt;&gt;BL41,BL40,CONCATENATE(BL40,"?"))))))))))))))))))))</f>
        <v/>
      </c>
      <c r="BN40" s="105" t="str">
        <f>IFERROR(IF(OR($F40="",$G40=""),"",CONCATENATE(RIGHT(C40,5)," ",REPT(" ",31-LEN(C40)),LEFT(C40,LEN(C40)-6),"  ")),"")</f>
        <v/>
      </c>
      <c r="BO40" s="156" t="str">
        <f>IF(OR($F40="",$G40=""),"",IF(AND(U40=U41,Z40&gt;Z41),"e",IF(AND(U40=U41,Z40=Z41,BM40&gt;BM41),"p"," ")))</f>
        <v/>
      </c>
      <c r="BP40" s="156" t="str">
        <f>IF(BN40="","",IF(U40=U41,CONCATENATE(IF(U40+Z40&lt;10," ",""),U40+Z40,"–",U41+Z41,IF(U41+Z41&lt;10," ","")),CONCATENATE(IF(U40&lt;10," ",""),U40,"–",U41,IF(U41&lt;10," ",""))))</f>
        <v/>
      </c>
      <c r="BQ40" s="156" t="str">
        <f>IF(OR($F40="",$G40=""),"",IF(AND(U40=U41,Z40&lt;Z41),"e",IF(AND(U40=U41,Z40=Z41,BM40&lt;BM41),"p"," ")))</f>
        <v/>
      </c>
      <c r="BR40" s="105" t="str">
        <f>IFERROR(IF(OR($F40="",$G40=""),"",CONCATENATE("  ",LEFT(C41,LEN(C41)-6),REPT(" ",31-LEN(C41))," ",RIGHT(C41,5))),"")</f>
        <v/>
      </c>
      <c r="BS40" s="105" t="str">
        <f>IF(OR($F40="",$G40=""),"",IF(U40=U41,CONCATENATE("(",U40,"–",U41," FT",IF(Z40=Z41,CONCATENATE(" · ",BM40,"–",BM41," pen"),""),")"),""))</f>
        <v/>
      </c>
    </row>
    <row r="41" ht="9.0" customHeight="1">
      <c r="A41" s="152">
        <f t="shared" si="17"/>
        <v>0</v>
      </c>
      <c r="B41" s="93"/>
      <c r="C41" s="99"/>
      <c r="D41" s="96"/>
      <c r="E41" s="154" t="str">
        <f t="shared" si="5"/>
        <v>  </v>
      </c>
      <c r="F41" s="155" t="str">
        <f t="array" ref="F41">IFERROR(IF($C41="","",INDEX(Entries!$J$2:$K999,MATCH(1,($C41=Entries!$J$2:$J999)*(Entries!$C$2:$C999=$B41),0),2)),"")</f>
        <v/>
      </c>
      <c r="G41" s="106" t="str">
        <f>F40</f>
        <v/>
      </c>
      <c r="H41" s="106" t="str">
        <f t="shared" si="6"/>
        <v/>
      </c>
      <c r="I41" s="156" t="str">
        <f t="shared" ref="I41:T41" si="162">IF(OR($F41="",$G41=""),"",IF(RAND()&lt;$H41,1,0))</f>
        <v/>
      </c>
      <c r="J41" s="156" t="str">
        <f t="shared" si="162"/>
        <v/>
      </c>
      <c r="K41" s="156" t="str">
        <f t="shared" si="162"/>
        <v/>
      </c>
      <c r="L41" s="156" t="str">
        <f t="shared" si="162"/>
        <v/>
      </c>
      <c r="M41" s="156" t="str">
        <f t="shared" si="162"/>
        <v/>
      </c>
      <c r="N41" s="156" t="str">
        <f t="shared" si="162"/>
        <v/>
      </c>
      <c r="O41" s="156" t="str">
        <f t="shared" si="162"/>
        <v/>
      </c>
      <c r="P41" s="156" t="str">
        <f t="shared" si="162"/>
        <v/>
      </c>
      <c r="Q41" s="156" t="str">
        <f t="shared" si="162"/>
        <v/>
      </c>
      <c r="R41" s="156" t="str">
        <f t="shared" si="162"/>
        <v/>
      </c>
      <c r="S41" s="156" t="str">
        <f t="shared" si="162"/>
        <v/>
      </c>
      <c r="T41" s="156" t="str">
        <f t="shared" si="162"/>
        <v/>
      </c>
      <c r="U41" s="157">
        <f t="shared" si="8"/>
        <v>0</v>
      </c>
      <c r="V41" s="156" t="str">
        <f t="shared" ref="V41:Y41" si="163">IF(OR($F41="",$G41=""),"",IF(RAND()&lt;$H41,1,0))</f>
        <v/>
      </c>
      <c r="W41" s="156" t="str">
        <f t="shared" si="163"/>
        <v/>
      </c>
      <c r="X41" s="156" t="str">
        <f t="shared" si="163"/>
        <v/>
      </c>
      <c r="Y41" s="156" t="str">
        <f t="shared" si="163"/>
        <v/>
      </c>
      <c r="Z41" s="157">
        <f t="shared" si="10"/>
        <v>0</v>
      </c>
      <c r="AA41" s="105" t="str">
        <f t="shared" ref="AA41:AT41" si="164">IF(OR($F41="",$G41=""),"",IF(RAND()&lt;0.65,1,0))</f>
        <v/>
      </c>
      <c r="AB41" s="105" t="str">
        <f t="shared" si="164"/>
        <v/>
      </c>
      <c r="AC41" s="105" t="str">
        <f t="shared" si="164"/>
        <v/>
      </c>
      <c r="AD41" s="105" t="str">
        <f t="shared" si="164"/>
        <v/>
      </c>
      <c r="AE41" s="105" t="str">
        <f t="shared" si="164"/>
        <v/>
      </c>
      <c r="AF41" s="105" t="str">
        <f t="shared" si="164"/>
        <v/>
      </c>
      <c r="AG41" s="105" t="str">
        <f t="shared" si="164"/>
        <v/>
      </c>
      <c r="AH41" s="105" t="str">
        <f t="shared" si="164"/>
        <v/>
      </c>
      <c r="AI41" s="105" t="str">
        <f t="shared" si="164"/>
        <v/>
      </c>
      <c r="AJ41" s="105" t="str">
        <f t="shared" si="164"/>
        <v/>
      </c>
      <c r="AK41" s="105" t="str">
        <f t="shared" si="164"/>
        <v/>
      </c>
      <c r="AL41" s="105" t="str">
        <f t="shared" si="164"/>
        <v/>
      </c>
      <c r="AM41" s="105" t="str">
        <f t="shared" si="164"/>
        <v/>
      </c>
      <c r="AN41" s="105" t="str">
        <f t="shared" si="164"/>
        <v/>
      </c>
      <c r="AO41" s="105" t="str">
        <f t="shared" si="164"/>
        <v/>
      </c>
      <c r="AP41" s="105" t="str">
        <f t="shared" si="164"/>
        <v/>
      </c>
      <c r="AQ41" s="105" t="str">
        <f t="shared" si="164"/>
        <v/>
      </c>
      <c r="AR41" s="105" t="str">
        <f t="shared" si="164"/>
        <v/>
      </c>
      <c r="AS41" s="105" t="str">
        <f t="shared" si="164"/>
        <v/>
      </c>
      <c r="AT41" s="105" t="str">
        <f t="shared" si="164"/>
        <v/>
      </c>
      <c r="AU41" s="105">
        <f t="shared" ref="AU41:BL41" si="165">SUM($AA41:AC41)</f>
        <v>0</v>
      </c>
      <c r="AV41" s="105">
        <f t="shared" si="165"/>
        <v>0</v>
      </c>
      <c r="AW41" s="105">
        <f t="shared" si="165"/>
        <v>0</v>
      </c>
      <c r="AX41" s="105">
        <f t="shared" si="165"/>
        <v>0</v>
      </c>
      <c r="AY41" s="105">
        <f t="shared" si="165"/>
        <v>0</v>
      </c>
      <c r="AZ41" s="105">
        <f t="shared" si="165"/>
        <v>0</v>
      </c>
      <c r="BA41" s="105">
        <f t="shared" si="165"/>
        <v>0</v>
      </c>
      <c r="BB41" s="105">
        <f t="shared" si="165"/>
        <v>0</v>
      </c>
      <c r="BC41" s="105">
        <f t="shared" si="165"/>
        <v>0</v>
      </c>
      <c r="BD41" s="105">
        <f t="shared" si="165"/>
        <v>0</v>
      </c>
      <c r="BE41" s="105">
        <f t="shared" si="165"/>
        <v>0</v>
      </c>
      <c r="BF41" s="105">
        <f t="shared" si="165"/>
        <v>0</v>
      </c>
      <c r="BG41" s="105">
        <f t="shared" si="165"/>
        <v>0</v>
      </c>
      <c r="BH41" s="105">
        <f t="shared" si="165"/>
        <v>0</v>
      </c>
      <c r="BI41" s="105">
        <f t="shared" si="165"/>
        <v>0</v>
      </c>
      <c r="BJ41" s="105">
        <f t="shared" si="165"/>
        <v>0</v>
      </c>
      <c r="BK41" s="105">
        <f t="shared" si="165"/>
        <v>0</v>
      </c>
      <c r="BL41" s="105">
        <f t="shared" si="165"/>
        <v>0</v>
      </c>
      <c r="BM41" s="158" t="str">
        <f>IF(OR($F40="",$G40=""),"",IF(ABS(AU40-AU41)&gt;2,AU41,IF(ABS(AV40-AV41)&gt;1,AV41,IF(AW40&lt;&gt;AW41,AW41,IF(AX40&lt;&gt;AX41,AX41,IF(AY40&lt;&gt;AY41,AY41,IF(AZ40&lt;&gt;AZ41,AZ41,IF(BA40&lt;&gt;BA41,BA41,IF(BB40&lt;&gt;BB41,BB41,IF(BC40&lt;&gt;BC41,BC41,IF(BD40&lt;&gt;BD41,BD41,IF(BE40&lt;&gt;BE41,BE41,IF(BF40&lt;&gt;BF41,BF41,IF(BG40&lt;&gt;BG41,BG41,IF(BH40&lt;&gt;BH41,BH41,IF(BI40&lt;&gt;BI41,BI41,IF(BJ40&lt;&gt;BJ41,BJ41,IF(BK40&lt;&gt;BK41,BK41,IF(BL40&lt;&gt;BL41,BL41,CONCATENATE(BL41,"?"))))))))))))))))))))</f>
        <v/>
      </c>
      <c r="BN41" s="105" t="str">
        <f>IF(AND(OR($B40="",$B41=""),$C40&lt;&gt;"",$C41&lt;&gt;""),"You need to select the competition in column B.","")</f>
        <v/>
      </c>
      <c r="BO41" s="156"/>
      <c r="BP41" s="156"/>
      <c r="BQ41" s="156"/>
      <c r="BR41" s="105"/>
      <c r="BS41" s="105"/>
    </row>
    <row r="42" ht="9.0" customHeight="1">
      <c r="A42" s="152">
        <f t="shared" si="17"/>
        <v>1</v>
      </c>
      <c r="B42" s="93"/>
      <c r="C42" s="99"/>
      <c r="D42" s="96"/>
      <c r="E42" s="154" t="str">
        <f t="shared" si="5"/>
        <v>  </v>
      </c>
      <c r="F42" s="155" t="str">
        <f t="array" ref="F42">IFERROR(IF($C42="","",INDEX(Entries!$J$2:$K999,MATCH(1,($C42=Entries!$J$2:$J999)*(Entries!$C$2:$C999=$B42),0),2)),"")</f>
        <v/>
      </c>
      <c r="G42" s="106" t="str">
        <f>F43</f>
        <v/>
      </c>
      <c r="H42" s="106" t="str">
        <f t="shared" si="6"/>
        <v/>
      </c>
      <c r="I42" s="156" t="str">
        <f t="shared" ref="I42:T42" si="166">IF(OR($F42="",$G42=""),"",IF(RAND()&lt;$H42,1,0))</f>
        <v/>
      </c>
      <c r="J42" s="156" t="str">
        <f t="shared" si="166"/>
        <v/>
      </c>
      <c r="K42" s="156" t="str">
        <f t="shared" si="166"/>
        <v/>
      </c>
      <c r="L42" s="156" t="str">
        <f t="shared" si="166"/>
        <v/>
      </c>
      <c r="M42" s="156" t="str">
        <f t="shared" si="166"/>
        <v/>
      </c>
      <c r="N42" s="156" t="str">
        <f t="shared" si="166"/>
        <v/>
      </c>
      <c r="O42" s="156" t="str">
        <f t="shared" si="166"/>
        <v/>
      </c>
      <c r="P42" s="156" t="str">
        <f t="shared" si="166"/>
        <v/>
      </c>
      <c r="Q42" s="156" t="str">
        <f t="shared" si="166"/>
        <v/>
      </c>
      <c r="R42" s="156" t="str">
        <f t="shared" si="166"/>
        <v/>
      </c>
      <c r="S42" s="156" t="str">
        <f t="shared" si="166"/>
        <v/>
      </c>
      <c r="T42" s="156" t="str">
        <f t="shared" si="166"/>
        <v/>
      </c>
      <c r="U42" s="157">
        <f t="shared" si="8"/>
        <v>0</v>
      </c>
      <c r="V42" s="156" t="str">
        <f t="shared" ref="V42:Y42" si="167">IF(OR($F42="",$G42=""),"",IF(RAND()&lt;$H42,1,0))</f>
        <v/>
      </c>
      <c r="W42" s="156" t="str">
        <f t="shared" si="167"/>
        <v/>
      </c>
      <c r="X42" s="156" t="str">
        <f t="shared" si="167"/>
        <v/>
      </c>
      <c r="Y42" s="156" t="str">
        <f t="shared" si="167"/>
        <v/>
      </c>
      <c r="Z42" s="157">
        <f t="shared" si="10"/>
        <v>0</v>
      </c>
      <c r="AA42" s="105" t="str">
        <f t="shared" ref="AA42:AT42" si="168">IF(OR($F42="",$G42=""),"",IF(RAND()&lt;0.65,1,0))</f>
        <v/>
      </c>
      <c r="AB42" s="105" t="str">
        <f t="shared" si="168"/>
        <v/>
      </c>
      <c r="AC42" s="105" t="str">
        <f t="shared" si="168"/>
        <v/>
      </c>
      <c r="AD42" s="105" t="str">
        <f t="shared" si="168"/>
        <v/>
      </c>
      <c r="AE42" s="105" t="str">
        <f t="shared" si="168"/>
        <v/>
      </c>
      <c r="AF42" s="105" t="str">
        <f t="shared" si="168"/>
        <v/>
      </c>
      <c r="AG42" s="105" t="str">
        <f t="shared" si="168"/>
        <v/>
      </c>
      <c r="AH42" s="105" t="str">
        <f t="shared" si="168"/>
        <v/>
      </c>
      <c r="AI42" s="105" t="str">
        <f t="shared" si="168"/>
        <v/>
      </c>
      <c r="AJ42" s="105" t="str">
        <f t="shared" si="168"/>
        <v/>
      </c>
      <c r="AK42" s="105" t="str">
        <f t="shared" si="168"/>
        <v/>
      </c>
      <c r="AL42" s="105" t="str">
        <f t="shared" si="168"/>
        <v/>
      </c>
      <c r="AM42" s="105" t="str">
        <f t="shared" si="168"/>
        <v/>
      </c>
      <c r="AN42" s="105" t="str">
        <f t="shared" si="168"/>
        <v/>
      </c>
      <c r="AO42" s="105" t="str">
        <f t="shared" si="168"/>
        <v/>
      </c>
      <c r="AP42" s="105" t="str">
        <f t="shared" si="168"/>
        <v/>
      </c>
      <c r="AQ42" s="105" t="str">
        <f t="shared" si="168"/>
        <v/>
      </c>
      <c r="AR42" s="105" t="str">
        <f t="shared" si="168"/>
        <v/>
      </c>
      <c r="AS42" s="105" t="str">
        <f t="shared" si="168"/>
        <v/>
      </c>
      <c r="AT42" s="105" t="str">
        <f t="shared" si="168"/>
        <v/>
      </c>
      <c r="AU42" s="105">
        <f t="shared" ref="AU42:BL42" si="169">SUM($AA42:AC42)</f>
        <v>0</v>
      </c>
      <c r="AV42" s="105">
        <f t="shared" si="169"/>
        <v>0</v>
      </c>
      <c r="AW42" s="105">
        <f t="shared" si="169"/>
        <v>0</v>
      </c>
      <c r="AX42" s="105">
        <f t="shared" si="169"/>
        <v>0</v>
      </c>
      <c r="AY42" s="105">
        <f t="shared" si="169"/>
        <v>0</v>
      </c>
      <c r="AZ42" s="105">
        <f t="shared" si="169"/>
        <v>0</v>
      </c>
      <c r="BA42" s="105">
        <f t="shared" si="169"/>
        <v>0</v>
      </c>
      <c r="BB42" s="105">
        <f t="shared" si="169"/>
        <v>0</v>
      </c>
      <c r="BC42" s="105">
        <f t="shared" si="169"/>
        <v>0</v>
      </c>
      <c r="BD42" s="105">
        <f t="shared" si="169"/>
        <v>0</v>
      </c>
      <c r="BE42" s="105">
        <f t="shared" si="169"/>
        <v>0</v>
      </c>
      <c r="BF42" s="105">
        <f t="shared" si="169"/>
        <v>0</v>
      </c>
      <c r="BG42" s="105">
        <f t="shared" si="169"/>
        <v>0</v>
      </c>
      <c r="BH42" s="105">
        <f t="shared" si="169"/>
        <v>0</v>
      </c>
      <c r="BI42" s="105">
        <f t="shared" si="169"/>
        <v>0</v>
      </c>
      <c r="BJ42" s="105">
        <f t="shared" si="169"/>
        <v>0</v>
      </c>
      <c r="BK42" s="105">
        <f t="shared" si="169"/>
        <v>0</v>
      </c>
      <c r="BL42" s="105">
        <f t="shared" si="169"/>
        <v>0</v>
      </c>
      <c r="BM42" s="158" t="str">
        <f>IF(OR($F42="",$G42=""),"",IF(ABS(AU42-AU43)&gt;2,AU42,IF(ABS(AV42-AV43)&gt;1,AV42,IF(AW42&lt;&gt;AW43,AW42,IF(AX42&lt;&gt;AX43,AX42,IF(AY42&lt;&gt;AY43,AY42,IF(AZ42&lt;&gt;AZ43,AZ42,IF(BA42&lt;&gt;BA43,BA42,IF(BB42&lt;&gt;BB43,BB42,IF(BC42&lt;&gt;BC43,BC42,IF(BD42&lt;&gt;BD43,BD42,IF(BE42&lt;&gt;BE43,BE42,IF(BF42&lt;&gt;BF43,BF42,IF(BG42&lt;&gt;BG43,BG42,IF(BH42&lt;&gt;BH43,BH42,IF(BI42&lt;&gt;BI43,BI42,IF(BJ42&lt;&gt;BJ43,BJ42,IF(BK42&lt;&gt;BK43,BK42,IF(BL42&lt;&gt;BL43,BL42,CONCATENATE(BL42,"?"))))))))))))))))))))</f>
        <v/>
      </c>
      <c r="BN42" s="105" t="str">
        <f>IFERROR(IF(OR($F42="",$G42=""),"",CONCATENATE(RIGHT(C42,5)," ",REPT(" ",31-LEN(C42)),LEFT(C42,LEN(C42)-6),"  ")),"")</f>
        <v/>
      </c>
      <c r="BO42" s="156" t="str">
        <f>IF(OR($F42="",$G42=""),"",IF(AND(U42=U43,Z42&gt;Z43),"e",IF(AND(U42=U43,Z42=Z43,BM42&gt;BM43),"p"," ")))</f>
        <v/>
      </c>
      <c r="BP42" s="156" t="str">
        <f>IF(BN42="","",IF(U42=U43,CONCATENATE(IF(U42+Z42&lt;10," ",""),U42+Z42,"–",U43+Z43,IF(U43+Z43&lt;10," ","")),CONCATENATE(IF(U42&lt;10," ",""),U42,"–",U43,IF(U43&lt;10," ",""))))</f>
        <v/>
      </c>
      <c r="BQ42" s="156" t="str">
        <f>IF(OR($F42="",$G42=""),"",IF(AND(U42=U43,Z42&lt;Z43),"e",IF(AND(U42=U43,Z42=Z43,BM42&lt;BM43),"p"," ")))</f>
        <v/>
      </c>
      <c r="BR42" s="105" t="str">
        <f>IFERROR(IF(OR($F42="",$G42=""),"",CONCATENATE("  ",LEFT(C43,LEN(C43)-6),REPT(" ",31-LEN(C43))," ",RIGHT(C43,5))),"")</f>
        <v/>
      </c>
      <c r="BS42" s="105" t="str">
        <f>IF(OR($F42="",$G42=""),"",IF(U42=U43,CONCATENATE("(",U42,"–",U43," FT",IF(Z42=Z43,CONCATENATE(" · ",BM42,"–",BM43," pen"),""),")"),""))</f>
        <v/>
      </c>
    </row>
    <row r="43" ht="9.0" customHeight="1">
      <c r="A43" s="152">
        <f t="shared" si="17"/>
        <v>1</v>
      </c>
      <c r="B43" s="93"/>
      <c r="C43" s="99"/>
      <c r="D43" s="96"/>
      <c r="E43" s="154" t="str">
        <f t="shared" si="5"/>
        <v>  </v>
      </c>
      <c r="F43" s="155" t="str">
        <f t="array" ref="F43">IFERROR(IF($C43="","",INDEX(Entries!$J$2:$K999,MATCH(1,($C43=Entries!$J$2:$J999)*(Entries!$C$2:$C999=$B43),0),2)),"")</f>
        <v/>
      </c>
      <c r="G43" s="106" t="str">
        <f>F42</f>
        <v/>
      </c>
      <c r="H43" s="106" t="str">
        <f t="shared" si="6"/>
        <v/>
      </c>
      <c r="I43" s="156" t="str">
        <f t="shared" ref="I43:T43" si="170">IF(OR($F43="",$G43=""),"",IF(RAND()&lt;$H43,1,0))</f>
        <v/>
      </c>
      <c r="J43" s="156" t="str">
        <f t="shared" si="170"/>
        <v/>
      </c>
      <c r="K43" s="156" t="str">
        <f t="shared" si="170"/>
        <v/>
      </c>
      <c r="L43" s="156" t="str">
        <f t="shared" si="170"/>
        <v/>
      </c>
      <c r="M43" s="156" t="str">
        <f t="shared" si="170"/>
        <v/>
      </c>
      <c r="N43" s="156" t="str">
        <f t="shared" si="170"/>
        <v/>
      </c>
      <c r="O43" s="156" t="str">
        <f t="shared" si="170"/>
        <v/>
      </c>
      <c r="P43" s="156" t="str">
        <f t="shared" si="170"/>
        <v/>
      </c>
      <c r="Q43" s="156" t="str">
        <f t="shared" si="170"/>
        <v/>
      </c>
      <c r="R43" s="156" t="str">
        <f t="shared" si="170"/>
        <v/>
      </c>
      <c r="S43" s="156" t="str">
        <f t="shared" si="170"/>
        <v/>
      </c>
      <c r="T43" s="156" t="str">
        <f t="shared" si="170"/>
        <v/>
      </c>
      <c r="U43" s="157">
        <f t="shared" si="8"/>
        <v>0</v>
      </c>
      <c r="V43" s="156" t="str">
        <f t="shared" ref="V43:Y43" si="171">IF(OR($F43="",$G43=""),"",IF(RAND()&lt;$H43,1,0))</f>
        <v/>
      </c>
      <c r="W43" s="156" t="str">
        <f t="shared" si="171"/>
        <v/>
      </c>
      <c r="X43" s="156" t="str">
        <f t="shared" si="171"/>
        <v/>
      </c>
      <c r="Y43" s="156" t="str">
        <f t="shared" si="171"/>
        <v/>
      </c>
      <c r="Z43" s="157">
        <f t="shared" si="10"/>
        <v>0</v>
      </c>
      <c r="AA43" s="105" t="str">
        <f t="shared" ref="AA43:AT43" si="172">IF(OR($F43="",$G43=""),"",IF(RAND()&lt;0.65,1,0))</f>
        <v/>
      </c>
      <c r="AB43" s="105" t="str">
        <f t="shared" si="172"/>
        <v/>
      </c>
      <c r="AC43" s="105" t="str">
        <f t="shared" si="172"/>
        <v/>
      </c>
      <c r="AD43" s="105" t="str">
        <f t="shared" si="172"/>
        <v/>
      </c>
      <c r="AE43" s="105" t="str">
        <f t="shared" si="172"/>
        <v/>
      </c>
      <c r="AF43" s="105" t="str">
        <f t="shared" si="172"/>
        <v/>
      </c>
      <c r="AG43" s="105" t="str">
        <f t="shared" si="172"/>
        <v/>
      </c>
      <c r="AH43" s="105" t="str">
        <f t="shared" si="172"/>
        <v/>
      </c>
      <c r="AI43" s="105" t="str">
        <f t="shared" si="172"/>
        <v/>
      </c>
      <c r="AJ43" s="105" t="str">
        <f t="shared" si="172"/>
        <v/>
      </c>
      <c r="AK43" s="105" t="str">
        <f t="shared" si="172"/>
        <v/>
      </c>
      <c r="AL43" s="105" t="str">
        <f t="shared" si="172"/>
        <v/>
      </c>
      <c r="AM43" s="105" t="str">
        <f t="shared" si="172"/>
        <v/>
      </c>
      <c r="AN43" s="105" t="str">
        <f t="shared" si="172"/>
        <v/>
      </c>
      <c r="AO43" s="105" t="str">
        <f t="shared" si="172"/>
        <v/>
      </c>
      <c r="AP43" s="105" t="str">
        <f t="shared" si="172"/>
        <v/>
      </c>
      <c r="AQ43" s="105" t="str">
        <f t="shared" si="172"/>
        <v/>
      </c>
      <c r="AR43" s="105" t="str">
        <f t="shared" si="172"/>
        <v/>
      </c>
      <c r="AS43" s="105" t="str">
        <f t="shared" si="172"/>
        <v/>
      </c>
      <c r="AT43" s="105" t="str">
        <f t="shared" si="172"/>
        <v/>
      </c>
      <c r="AU43" s="105">
        <f t="shared" ref="AU43:BL43" si="173">SUM($AA43:AC43)</f>
        <v>0</v>
      </c>
      <c r="AV43" s="105">
        <f t="shared" si="173"/>
        <v>0</v>
      </c>
      <c r="AW43" s="105">
        <f t="shared" si="173"/>
        <v>0</v>
      </c>
      <c r="AX43" s="105">
        <f t="shared" si="173"/>
        <v>0</v>
      </c>
      <c r="AY43" s="105">
        <f t="shared" si="173"/>
        <v>0</v>
      </c>
      <c r="AZ43" s="105">
        <f t="shared" si="173"/>
        <v>0</v>
      </c>
      <c r="BA43" s="105">
        <f t="shared" si="173"/>
        <v>0</v>
      </c>
      <c r="BB43" s="105">
        <f t="shared" si="173"/>
        <v>0</v>
      </c>
      <c r="BC43" s="105">
        <f t="shared" si="173"/>
        <v>0</v>
      </c>
      <c r="BD43" s="105">
        <f t="shared" si="173"/>
        <v>0</v>
      </c>
      <c r="BE43" s="105">
        <f t="shared" si="173"/>
        <v>0</v>
      </c>
      <c r="BF43" s="105">
        <f t="shared" si="173"/>
        <v>0</v>
      </c>
      <c r="BG43" s="105">
        <f t="shared" si="173"/>
        <v>0</v>
      </c>
      <c r="BH43" s="105">
        <f t="shared" si="173"/>
        <v>0</v>
      </c>
      <c r="BI43" s="105">
        <f t="shared" si="173"/>
        <v>0</v>
      </c>
      <c r="BJ43" s="105">
        <f t="shared" si="173"/>
        <v>0</v>
      </c>
      <c r="BK43" s="105">
        <f t="shared" si="173"/>
        <v>0</v>
      </c>
      <c r="BL43" s="105">
        <f t="shared" si="173"/>
        <v>0</v>
      </c>
      <c r="BM43" s="158" t="str">
        <f>IF(OR($F42="",$G42=""),"",IF(ABS(AU42-AU43)&gt;2,AU43,IF(ABS(AV42-AV43)&gt;1,AV43,IF(AW42&lt;&gt;AW43,AW43,IF(AX42&lt;&gt;AX43,AX43,IF(AY42&lt;&gt;AY43,AY43,IF(AZ42&lt;&gt;AZ43,AZ43,IF(BA42&lt;&gt;BA43,BA43,IF(BB42&lt;&gt;BB43,BB43,IF(BC42&lt;&gt;BC43,BC43,IF(BD42&lt;&gt;BD43,BD43,IF(BE42&lt;&gt;BE43,BE43,IF(BF42&lt;&gt;BF43,BF43,IF(BG42&lt;&gt;BG43,BG43,IF(BH42&lt;&gt;BH43,BH43,IF(BI42&lt;&gt;BI43,BI43,IF(BJ42&lt;&gt;BJ43,BJ43,IF(BK42&lt;&gt;BK43,BK43,IF(BL42&lt;&gt;BL43,BL43,CONCATENATE(BL43,"?"))))))))))))))))))))</f>
        <v/>
      </c>
      <c r="BN43" s="105" t="str">
        <f>IF(AND(OR($B42="",$B43=""),$C42&lt;&gt;"",$C43&lt;&gt;""),"You need to select the competition in column B.","")</f>
        <v/>
      </c>
      <c r="BO43" s="156"/>
      <c r="BP43" s="156"/>
      <c r="BQ43" s="156"/>
      <c r="BR43" s="105"/>
      <c r="BS43" s="105"/>
    </row>
    <row r="44" ht="9.0" customHeight="1">
      <c r="A44" s="152">
        <f t="shared" si="17"/>
        <v>0</v>
      </c>
      <c r="B44" s="93"/>
      <c r="C44" s="99"/>
      <c r="D44" s="96"/>
      <c r="E44" s="154" t="str">
        <f t="shared" si="5"/>
        <v>  </v>
      </c>
      <c r="F44" s="155" t="str">
        <f t="array" ref="F44">IFERROR(IF($C44="","",INDEX(Entries!$J$2:$K999,MATCH(1,($C44=Entries!$J$2:$J999)*(Entries!$C$2:$C999=$B44),0),2)),"")</f>
        <v/>
      </c>
      <c r="G44" s="106" t="str">
        <f>F45</f>
        <v/>
      </c>
      <c r="H44" s="106" t="str">
        <f t="shared" si="6"/>
        <v/>
      </c>
      <c r="I44" s="156" t="str">
        <f t="shared" ref="I44:T44" si="174">IF(OR($F44="",$G44=""),"",IF(RAND()&lt;$H44,1,0))</f>
        <v/>
      </c>
      <c r="J44" s="156" t="str">
        <f t="shared" si="174"/>
        <v/>
      </c>
      <c r="K44" s="156" t="str">
        <f t="shared" si="174"/>
        <v/>
      </c>
      <c r="L44" s="156" t="str">
        <f t="shared" si="174"/>
        <v/>
      </c>
      <c r="M44" s="156" t="str">
        <f t="shared" si="174"/>
        <v/>
      </c>
      <c r="N44" s="156" t="str">
        <f t="shared" si="174"/>
        <v/>
      </c>
      <c r="O44" s="156" t="str">
        <f t="shared" si="174"/>
        <v/>
      </c>
      <c r="P44" s="156" t="str">
        <f t="shared" si="174"/>
        <v/>
      </c>
      <c r="Q44" s="156" t="str">
        <f t="shared" si="174"/>
        <v/>
      </c>
      <c r="R44" s="156" t="str">
        <f t="shared" si="174"/>
        <v/>
      </c>
      <c r="S44" s="156" t="str">
        <f t="shared" si="174"/>
        <v/>
      </c>
      <c r="T44" s="156" t="str">
        <f t="shared" si="174"/>
        <v/>
      </c>
      <c r="U44" s="157">
        <f t="shared" si="8"/>
        <v>0</v>
      </c>
      <c r="V44" s="156" t="str">
        <f t="shared" ref="V44:Y44" si="175">IF(OR($F44="",$G44=""),"",IF(RAND()&lt;$H44,1,0))</f>
        <v/>
      </c>
      <c r="W44" s="156" t="str">
        <f t="shared" si="175"/>
        <v/>
      </c>
      <c r="X44" s="156" t="str">
        <f t="shared" si="175"/>
        <v/>
      </c>
      <c r="Y44" s="156" t="str">
        <f t="shared" si="175"/>
        <v/>
      </c>
      <c r="Z44" s="157">
        <f t="shared" si="10"/>
        <v>0</v>
      </c>
      <c r="AA44" s="105" t="str">
        <f t="shared" ref="AA44:AT44" si="176">IF(OR($F44="",$G44=""),"",IF(RAND()&lt;0.65,1,0))</f>
        <v/>
      </c>
      <c r="AB44" s="105" t="str">
        <f t="shared" si="176"/>
        <v/>
      </c>
      <c r="AC44" s="105" t="str">
        <f t="shared" si="176"/>
        <v/>
      </c>
      <c r="AD44" s="105" t="str">
        <f t="shared" si="176"/>
        <v/>
      </c>
      <c r="AE44" s="105" t="str">
        <f t="shared" si="176"/>
        <v/>
      </c>
      <c r="AF44" s="105" t="str">
        <f t="shared" si="176"/>
        <v/>
      </c>
      <c r="AG44" s="105" t="str">
        <f t="shared" si="176"/>
        <v/>
      </c>
      <c r="AH44" s="105" t="str">
        <f t="shared" si="176"/>
        <v/>
      </c>
      <c r="AI44" s="105" t="str">
        <f t="shared" si="176"/>
        <v/>
      </c>
      <c r="AJ44" s="105" t="str">
        <f t="shared" si="176"/>
        <v/>
      </c>
      <c r="AK44" s="105" t="str">
        <f t="shared" si="176"/>
        <v/>
      </c>
      <c r="AL44" s="105" t="str">
        <f t="shared" si="176"/>
        <v/>
      </c>
      <c r="AM44" s="105" t="str">
        <f t="shared" si="176"/>
        <v/>
      </c>
      <c r="AN44" s="105" t="str">
        <f t="shared" si="176"/>
        <v/>
      </c>
      <c r="AO44" s="105" t="str">
        <f t="shared" si="176"/>
        <v/>
      </c>
      <c r="AP44" s="105" t="str">
        <f t="shared" si="176"/>
        <v/>
      </c>
      <c r="AQ44" s="105" t="str">
        <f t="shared" si="176"/>
        <v/>
      </c>
      <c r="AR44" s="105" t="str">
        <f t="shared" si="176"/>
        <v/>
      </c>
      <c r="AS44" s="105" t="str">
        <f t="shared" si="176"/>
        <v/>
      </c>
      <c r="AT44" s="105" t="str">
        <f t="shared" si="176"/>
        <v/>
      </c>
      <c r="AU44" s="105">
        <f t="shared" ref="AU44:BL44" si="177">SUM($AA44:AC44)</f>
        <v>0</v>
      </c>
      <c r="AV44" s="105">
        <f t="shared" si="177"/>
        <v>0</v>
      </c>
      <c r="AW44" s="105">
        <f t="shared" si="177"/>
        <v>0</v>
      </c>
      <c r="AX44" s="105">
        <f t="shared" si="177"/>
        <v>0</v>
      </c>
      <c r="AY44" s="105">
        <f t="shared" si="177"/>
        <v>0</v>
      </c>
      <c r="AZ44" s="105">
        <f t="shared" si="177"/>
        <v>0</v>
      </c>
      <c r="BA44" s="105">
        <f t="shared" si="177"/>
        <v>0</v>
      </c>
      <c r="BB44" s="105">
        <f t="shared" si="177"/>
        <v>0</v>
      </c>
      <c r="BC44" s="105">
        <f t="shared" si="177"/>
        <v>0</v>
      </c>
      <c r="BD44" s="105">
        <f t="shared" si="177"/>
        <v>0</v>
      </c>
      <c r="BE44" s="105">
        <f t="shared" si="177"/>
        <v>0</v>
      </c>
      <c r="BF44" s="105">
        <f t="shared" si="177"/>
        <v>0</v>
      </c>
      <c r="BG44" s="105">
        <f t="shared" si="177"/>
        <v>0</v>
      </c>
      <c r="BH44" s="105">
        <f t="shared" si="177"/>
        <v>0</v>
      </c>
      <c r="BI44" s="105">
        <f t="shared" si="177"/>
        <v>0</v>
      </c>
      <c r="BJ44" s="105">
        <f t="shared" si="177"/>
        <v>0</v>
      </c>
      <c r="BK44" s="105">
        <f t="shared" si="177"/>
        <v>0</v>
      </c>
      <c r="BL44" s="105">
        <f t="shared" si="177"/>
        <v>0</v>
      </c>
      <c r="BM44" s="158" t="str">
        <f>IF(OR($F44="",$G44=""),"",IF(ABS(AU44-AU45)&gt;2,AU44,IF(ABS(AV44-AV45)&gt;1,AV44,IF(AW44&lt;&gt;AW45,AW44,IF(AX44&lt;&gt;AX45,AX44,IF(AY44&lt;&gt;AY45,AY44,IF(AZ44&lt;&gt;AZ45,AZ44,IF(BA44&lt;&gt;BA45,BA44,IF(BB44&lt;&gt;BB45,BB44,IF(BC44&lt;&gt;BC45,BC44,IF(BD44&lt;&gt;BD45,BD44,IF(BE44&lt;&gt;BE45,BE44,IF(BF44&lt;&gt;BF45,BF44,IF(BG44&lt;&gt;BG45,BG44,IF(BH44&lt;&gt;BH45,BH44,IF(BI44&lt;&gt;BI45,BI44,IF(BJ44&lt;&gt;BJ45,BJ44,IF(BK44&lt;&gt;BK45,BK44,IF(BL44&lt;&gt;BL45,BL44,CONCATENATE(BL44,"?"))))))))))))))))))))</f>
        <v/>
      </c>
      <c r="BN44" s="105" t="str">
        <f>IFERROR(IF(OR($F44="",$G44=""),"",CONCATENATE(RIGHT(C44,5)," ",REPT(" ",31-LEN(C44)),LEFT(C44,LEN(C44)-6),"  ")),"")</f>
        <v/>
      </c>
      <c r="BO44" s="156" t="str">
        <f>IF(OR($F44="",$G44=""),"",IF(AND(U44=U45,Z44&gt;Z45),"e",IF(AND(U44=U45,Z44=Z45,BM44&gt;BM45),"p"," ")))</f>
        <v/>
      </c>
      <c r="BP44" s="156" t="str">
        <f>IF(BN44="","",IF(U44=U45,CONCATENATE(IF(U44+Z44&lt;10," ",""),U44+Z44,"–",U45+Z45,IF(U45+Z45&lt;10," ","")),CONCATENATE(IF(U44&lt;10," ",""),U44,"–",U45,IF(U45&lt;10," ",""))))</f>
        <v/>
      </c>
      <c r="BQ44" s="156" t="str">
        <f>IF(OR($F44="",$G44=""),"",IF(AND(U44=U45,Z44&lt;Z45),"e",IF(AND(U44=U45,Z44=Z45,BM44&lt;BM45),"p"," ")))</f>
        <v/>
      </c>
      <c r="BR44" s="105" t="str">
        <f>IFERROR(IF(OR($F44="",$G44=""),"",CONCATENATE("  ",LEFT(C45,LEN(C45)-6),REPT(" ",31-LEN(C45))," ",RIGHT(C45,5))),"")</f>
        <v/>
      </c>
      <c r="BS44" s="105" t="str">
        <f>IF(OR($F44="",$G44=""),"",IF(U44=U45,CONCATENATE("(",U44,"–",U45," FT",IF(Z44=Z45,CONCATENATE(" · ",BM44,"–",BM45," pen"),""),")"),""))</f>
        <v/>
      </c>
    </row>
    <row r="45" ht="9.0" customHeight="1">
      <c r="A45" s="152">
        <f t="shared" si="17"/>
        <v>0</v>
      </c>
      <c r="B45" s="93"/>
      <c r="C45" s="99"/>
      <c r="D45" s="96"/>
      <c r="E45" s="154" t="str">
        <f t="shared" si="5"/>
        <v>  </v>
      </c>
      <c r="F45" s="155" t="str">
        <f t="array" ref="F45">IFERROR(IF($C45="","",INDEX(Entries!$J$2:$K999,MATCH(1,($C45=Entries!$J$2:$J999)*(Entries!$C$2:$C999=$B45),0),2)),"")</f>
        <v/>
      </c>
      <c r="G45" s="106" t="str">
        <f>F44</f>
        <v/>
      </c>
      <c r="H45" s="106" t="str">
        <f t="shared" si="6"/>
        <v/>
      </c>
      <c r="I45" s="156" t="str">
        <f t="shared" ref="I45:T45" si="178">IF(OR($F45="",$G45=""),"",IF(RAND()&lt;$H45,1,0))</f>
        <v/>
      </c>
      <c r="J45" s="156" t="str">
        <f t="shared" si="178"/>
        <v/>
      </c>
      <c r="K45" s="156" t="str">
        <f t="shared" si="178"/>
        <v/>
      </c>
      <c r="L45" s="156" t="str">
        <f t="shared" si="178"/>
        <v/>
      </c>
      <c r="M45" s="156" t="str">
        <f t="shared" si="178"/>
        <v/>
      </c>
      <c r="N45" s="156" t="str">
        <f t="shared" si="178"/>
        <v/>
      </c>
      <c r="O45" s="156" t="str">
        <f t="shared" si="178"/>
        <v/>
      </c>
      <c r="P45" s="156" t="str">
        <f t="shared" si="178"/>
        <v/>
      </c>
      <c r="Q45" s="156" t="str">
        <f t="shared" si="178"/>
        <v/>
      </c>
      <c r="R45" s="156" t="str">
        <f t="shared" si="178"/>
        <v/>
      </c>
      <c r="S45" s="156" t="str">
        <f t="shared" si="178"/>
        <v/>
      </c>
      <c r="T45" s="156" t="str">
        <f t="shared" si="178"/>
        <v/>
      </c>
      <c r="U45" s="157">
        <f t="shared" si="8"/>
        <v>0</v>
      </c>
      <c r="V45" s="156" t="str">
        <f t="shared" ref="V45:Y45" si="179">IF(OR($F45="",$G45=""),"",IF(RAND()&lt;$H45,1,0))</f>
        <v/>
      </c>
      <c r="W45" s="156" t="str">
        <f t="shared" si="179"/>
        <v/>
      </c>
      <c r="X45" s="156" t="str">
        <f t="shared" si="179"/>
        <v/>
      </c>
      <c r="Y45" s="156" t="str">
        <f t="shared" si="179"/>
        <v/>
      </c>
      <c r="Z45" s="157">
        <f t="shared" si="10"/>
        <v>0</v>
      </c>
      <c r="AA45" s="105" t="str">
        <f t="shared" ref="AA45:AT45" si="180">IF(OR($F45="",$G45=""),"",IF(RAND()&lt;0.65,1,0))</f>
        <v/>
      </c>
      <c r="AB45" s="105" t="str">
        <f t="shared" si="180"/>
        <v/>
      </c>
      <c r="AC45" s="105" t="str">
        <f t="shared" si="180"/>
        <v/>
      </c>
      <c r="AD45" s="105" t="str">
        <f t="shared" si="180"/>
        <v/>
      </c>
      <c r="AE45" s="105" t="str">
        <f t="shared" si="180"/>
        <v/>
      </c>
      <c r="AF45" s="105" t="str">
        <f t="shared" si="180"/>
        <v/>
      </c>
      <c r="AG45" s="105" t="str">
        <f t="shared" si="180"/>
        <v/>
      </c>
      <c r="AH45" s="105" t="str">
        <f t="shared" si="180"/>
        <v/>
      </c>
      <c r="AI45" s="105" t="str">
        <f t="shared" si="180"/>
        <v/>
      </c>
      <c r="AJ45" s="105" t="str">
        <f t="shared" si="180"/>
        <v/>
      </c>
      <c r="AK45" s="105" t="str">
        <f t="shared" si="180"/>
        <v/>
      </c>
      <c r="AL45" s="105" t="str">
        <f t="shared" si="180"/>
        <v/>
      </c>
      <c r="AM45" s="105" t="str">
        <f t="shared" si="180"/>
        <v/>
      </c>
      <c r="AN45" s="105" t="str">
        <f t="shared" si="180"/>
        <v/>
      </c>
      <c r="AO45" s="105" t="str">
        <f t="shared" si="180"/>
        <v/>
      </c>
      <c r="AP45" s="105" t="str">
        <f t="shared" si="180"/>
        <v/>
      </c>
      <c r="AQ45" s="105" t="str">
        <f t="shared" si="180"/>
        <v/>
      </c>
      <c r="AR45" s="105" t="str">
        <f t="shared" si="180"/>
        <v/>
      </c>
      <c r="AS45" s="105" t="str">
        <f t="shared" si="180"/>
        <v/>
      </c>
      <c r="AT45" s="105" t="str">
        <f t="shared" si="180"/>
        <v/>
      </c>
      <c r="AU45" s="105">
        <f t="shared" ref="AU45:BL45" si="181">SUM($AA45:AC45)</f>
        <v>0</v>
      </c>
      <c r="AV45" s="105">
        <f t="shared" si="181"/>
        <v>0</v>
      </c>
      <c r="AW45" s="105">
        <f t="shared" si="181"/>
        <v>0</v>
      </c>
      <c r="AX45" s="105">
        <f t="shared" si="181"/>
        <v>0</v>
      </c>
      <c r="AY45" s="105">
        <f t="shared" si="181"/>
        <v>0</v>
      </c>
      <c r="AZ45" s="105">
        <f t="shared" si="181"/>
        <v>0</v>
      </c>
      <c r="BA45" s="105">
        <f t="shared" si="181"/>
        <v>0</v>
      </c>
      <c r="BB45" s="105">
        <f t="shared" si="181"/>
        <v>0</v>
      </c>
      <c r="BC45" s="105">
        <f t="shared" si="181"/>
        <v>0</v>
      </c>
      <c r="BD45" s="105">
        <f t="shared" si="181"/>
        <v>0</v>
      </c>
      <c r="BE45" s="105">
        <f t="shared" si="181"/>
        <v>0</v>
      </c>
      <c r="BF45" s="105">
        <f t="shared" si="181"/>
        <v>0</v>
      </c>
      <c r="BG45" s="105">
        <f t="shared" si="181"/>
        <v>0</v>
      </c>
      <c r="BH45" s="105">
        <f t="shared" si="181"/>
        <v>0</v>
      </c>
      <c r="BI45" s="105">
        <f t="shared" si="181"/>
        <v>0</v>
      </c>
      <c r="BJ45" s="105">
        <f t="shared" si="181"/>
        <v>0</v>
      </c>
      <c r="BK45" s="105">
        <f t="shared" si="181"/>
        <v>0</v>
      </c>
      <c r="BL45" s="105">
        <f t="shared" si="181"/>
        <v>0</v>
      </c>
      <c r="BM45" s="158" t="str">
        <f>IF(OR($F44="",$G44=""),"",IF(ABS(AU44-AU45)&gt;2,AU45,IF(ABS(AV44-AV45)&gt;1,AV45,IF(AW44&lt;&gt;AW45,AW45,IF(AX44&lt;&gt;AX45,AX45,IF(AY44&lt;&gt;AY45,AY45,IF(AZ44&lt;&gt;AZ45,AZ45,IF(BA44&lt;&gt;BA45,BA45,IF(BB44&lt;&gt;BB45,BB45,IF(BC44&lt;&gt;BC45,BC45,IF(BD44&lt;&gt;BD45,BD45,IF(BE44&lt;&gt;BE45,BE45,IF(BF44&lt;&gt;BF45,BF45,IF(BG44&lt;&gt;BG45,BG45,IF(BH44&lt;&gt;BH45,BH45,IF(BI44&lt;&gt;BI45,BI45,IF(BJ44&lt;&gt;BJ45,BJ45,IF(BK44&lt;&gt;BK45,BK45,IF(BL44&lt;&gt;BL45,BL45,CONCATENATE(BL45,"?"))))))))))))))))))))</f>
        <v/>
      </c>
      <c r="BN45" s="105" t="str">
        <f>IF(AND(OR($B44="",$B45=""),$C44&lt;&gt;"",$C45&lt;&gt;""),"You need to select the competition in column B.","")</f>
        <v/>
      </c>
      <c r="BO45" s="156"/>
      <c r="BP45" s="156"/>
      <c r="BQ45" s="156"/>
      <c r="BR45" s="105"/>
      <c r="BS45" s="105"/>
    </row>
    <row r="46" ht="9.0" customHeight="1">
      <c r="A46" s="152">
        <f t="shared" si="17"/>
        <v>1</v>
      </c>
      <c r="B46" s="93"/>
      <c r="C46" s="99"/>
      <c r="D46" s="96"/>
      <c r="E46" s="154" t="str">
        <f t="shared" si="5"/>
        <v>  </v>
      </c>
      <c r="F46" s="155" t="str">
        <f t="array" ref="F46">IFERROR(IF($C46="","",INDEX(Entries!$J$2:$K999,MATCH(1,($C46=Entries!$J$2:$J999)*(Entries!$C$2:$C999=$B46),0),2)),"")</f>
        <v/>
      </c>
      <c r="G46" s="106" t="str">
        <f>F47</f>
        <v/>
      </c>
      <c r="H46" s="106" t="str">
        <f t="shared" si="6"/>
        <v/>
      </c>
      <c r="I46" s="156" t="str">
        <f t="shared" ref="I46:T46" si="182">IF(OR($F46="",$G46=""),"",IF(RAND()&lt;$H46,1,0))</f>
        <v/>
      </c>
      <c r="J46" s="156" t="str">
        <f t="shared" si="182"/>
        <v/>
      </c>
      <c r="K46" s="156" t="str">
        <f t="shared" si="182"/>
        <v/>
      </c>
      <c r="L46" s="156" t="str">
        <f t="shared" si="182"/>
        <v/>
      </c>
      <c r="M46" s="156" t="str">
        <f t="shared" si="182"/>
        <v/>
      </c>
      <c r="N46" s="156" t="str">
        <f t="shared" si="182"/>
        <v/>
      </c>
      <c r="O46" s="156" t="str">
        <f t="shared" si="182"/>
        <v/>
      </c>
      <c r="P46" s="156" t="str">
        <f t="shared" si="182"/>
        <v/>
      </c>
      <c r="Q46" s="156" t="str">
        <f t="shared" si="182"/>
        <v/>
      </c>
      <c r="R46" s="156" t="str">
        <f t="shared" si="182"/>
        <v/>
      </c>
      <c r="S46" s="156" t="str">
        <f t="shared" si="182"/>
        <v/>
      </c>
      <c r="T46" s="156" t="str">
        <f t="shared" si="182"/>
        <v/>
      </c>
      <c r="U46" s="157">
        <f t="shared" si="8"/>
        <v>0</v>
      </c>
      <c r="V46" s="156" t="str">
        <f t="shared" ref="V46:Y46" si="183">IF(OR($F46="",$G46=""),"",IF(RAND()&lt;$H46,1,0))</f>
        <v/>
      </c>
      <c r="W46" s="156" t="str">
        <f t="shared" si="183"/>
        <v/>
      </c>
      <c r="X46" s="156" t="str">
        <f t="shared" si="183"/>
        <v/>
      </c>
      <c r="Y46" s="156" t="str">
        <f t="shared" si="183"/>
        <v/>
      </c>
      <c r="Z46" s="157">
        <f t="shared" si="10"/>
        <v>0</v>
      </c>
      <c r="AA46" s="105" t="str">
        <f t="shared" ref="AA46:AT46" si="184">IF(OR($F46="",$G46=""),"",IF(RAND()&lt;0.65,1,0))</f>
        <v/>
      </c>
      <c r="AB46" s="105" t="str">
        <f t="shared" si="184"/>
        <v/>
      </c>
      <c r="AC46" s="105" t="str">
        <f t="shared" si="184"/>
        <v/>
      </c>
      <c r="AD46" s="105" t="str">
        <f t="shared" si="184"/>
        <v/>
      </c>
      <c r="AE46" s="105" t="str">
        <f t="shared" si="184"/>
        <v/>
      </c>
      <c r="AF46" s="105" t="str">
        <f t="shared" si="184"/>
        <v/>
      </c>
      <c r="AG46" s="105" t="str">
        <f t="shared" si="184"/>
        <v/>
      </c>
      <c r="AH46" s="105" t="str">
        <f t="shared" si="184"/>
        <v/>
      </c>
      <c r="AI46" s="105" t="str">
        <f t="shared" si="184"/>
        <v/>
      </c>
      <c r="AJ46" s="105" t="str">
        <f t="shared" si="184"/>
        <v/>
      </c>
      <c r="AK46" s="105" t="str">
        <f t="shared" si="184"/>
        <v/>
      </c>
      <c r="AL46" s="105" t="str">
        <f t="shared" si="184"/>
        <v/>
      </c>
      <c r="AM46" s="105" t="str">
        <f t="shared" si="184"/>
        <v/>
      </c>
      <c r="AN46" s="105" t="str">
        <f t="shared" si="184"/>
        <v/>
      </c>
      <c r="AO46" s="105" t="str">
        <f t="shared" si="184"/>
        <v/>
      </c>
      <c r="AP46" s="105" t="str">
        <f t="shared" si="184"/>
        <v/>
      </c>
      <c r="AQ46" s="105" t="str">
        <f t="shared" si="184"/>
        <v/>
      </c>
      <c r="AR46" s="105" t="str">
        <f t="shared" si="184"/>
        <v/>
      </c>
      <c r="AS46" s="105" t="str">
        <f t="shared" si="184"/>
        <v/>
      </c>
      <c r="AT46" s="105" t="str">
        <f t="shared" si="184"/>
        <v/>
      </c>
      <c r="AU46" s="105">
        <f t="shared" ref="AU46:BL46" si="185">SUM($AA46:AC46)</f>
        <v>0</v>
      </c>
      <c r="AV46" s="105">
        <f t="shared" si="185"/>
        <v>0</v>
      </c>
      <c r="AW46" s="105">
        <f t="shared" si="185"/>
        <v>0</v>
      </c>
      <c r="AX46" s="105">
        <f t="shared" si="185"/>
        <v>0</v>
      </c>
      <c r="AY46" s="105">
        <f t="shared" si="185"/>
        <v>0</v>
      </c>
      <c r="AZ46" s="105">
        <f t="shared" si="185"/>
        <v>0</v>
      </c>
      <c r="BA46" s="105">
        <f t="shared" si="185"/>
        <v>0</v>
      </c>
      <c r="BB46" s="105">
        <f t="shared" si="185"/>
        <v>0</v>
      </c>
      <c r="BC46" s="105">
        <f t="shared" si="185"/>
        <v>0</v>
      </c>
      <c r="BD46" s="105">
        <f t="shared" si="185"/>
        <v>0</v>
      </c>
      <c r="BE46" s="105">
        <f t="shared" si="185"/>
        <v>0</v>
      </c>
      <c r="BF46" s="105">
        <f t="shared" si="185"/>
        <v>0</v>
      </c>
      <c r="BG46" s="105">
        <f t="shared" si="185"/>
        <v>0</v>
      </c>
      <c r="BH46" s="105">
        <f t="shared" si="185"/>
        <v>0</v>
      </c>
      <c r="BI46" s="105">
        <f t="shared" si="185"/>
        <v>0</v>
      </c>
      <c r="BJ46" s="105">
        <f t="shared" si="185"/>
        <v>0</v>
      </c>
      <c r="BK46" s="105">
        <f t="shared" si="185"/>
        <v>0</v>
      </c>
      <c r="BL46" s="105">
        <f t="shared" si="185"/>
        <v>0</v>
      </c>
      <c r="BM46" s="158" t="str">
        <f>IF(OR($F46="",$G46=""),"",IF(ABS(AU46-AU47)&gt;2,AU46,IF(ABS(AV46-AV47)&gt;1,AV46,IF(AW46&lt;&gt;AW47,AW46,IF(AX46&lt;&gt;AX47,AX46,IF(AY46&lt;&gt;AY47,AY46,IF(AZ46&lt;&gt;AZ47,AZ46,IF(BA46&lt;&gt;BA47,BA46,IF(BB46&lt;&gt;BB47,BB46,IF(BC46&lt;&gt;BC47,BC46,IF(BD46&lt;&gt;BD47,BD46,IF(BE46&lt;&gt;BE47,BE46,IF(BF46&lt;&gt;BF47,BF46,IF(BG46&lt;&gt;BG47,BG46,IF(BH46&lt;&gt;BH47,BH46,IF(BI46&lt;&gt;BI47,BI46,IF(BJ46&lt;&gt;BJ47,BJ46,IF(BK46&lt;&gt;BK47,BK46,IF(BL46&lt;&gt;BL47,BL46,CONCATENATE(BL46,"?"))))))))))))))))))))</f>
        <v/>
      </c>
      <c r="BN46" s="105" t="str">
        <f>IFERROR(IF(OR($F46="",$G46=""),"",CONCATENATE(RIGHT(C46,5)," ",REPT(" ",31-LEN(C46)),LEFT(C46,LEN(C46)-6),"  ")),"")</f>
        <v/>
      </c>
      <c r="BO46" s="156" t="str">
        <f>IF(OR($F46="",$G46=""),"",IF(AND(U46=U47,Z46&gt;Z47),"e",IF(AND(U46=U47,Z46=Z47,BM46&gt;BM47),"p"," ")))</f>
        <v/>
      </c>
      <c r="BP46" s="156" t="str">
        <f>IF(BN46="","",IF(U46=U47,CONCATENATE(IF(U46+Z46&lt;10," ",""),U46+Z46,"–",U47+Z47,IF(U47+Z47&lt;10," ","")),CONCATENATE(IF(U46&lt;10," ",""),U46,"–",U47,IF(U47&lt;10," ",""))))</f>
        <v/>
      </c>
      <c r="BQ46" s="156" t="str">
        <f>IF(OR($F46="",$G46=""),"",IF(AND(U46=U47,Z46&lt;Z47),"e",IF(AND(U46=U47,Z46=Z47,BM46&lt;BM47),"p"," ")))</f>
        <v/>
      </c>
      <c r="BR46" s="105" t="str">
        <f>IFERROR(IF(OR($F46="",$G46=""),"",CONCATENATE("  ",LEFT(C47,LEN(C47)-6),REPT(" ",31-LEN(C47))," ",RIGHT(C47,5))),"")</f>
        <v/>
      </c>
      <c r="BS46" s="105" t="str">
        <f>IF(OR($F46="",$G46=""),"",IF(U46=U47,CONCATENATE("(",U46,"–",U47," FT",IF(Z46=Z47,CONCATENATE(" · ",BM46,"–",BM47," pen"),""),")"),""))</f>
        <v/>
      </c>
    </row>
    <row r="47" ht="9.0" customHeight="1">
      <c r="A47" s="152">
        <f t="shared" si="17"/>
        <v>1</v>
      </c>
      <c r="B47" s="93"/>
      <c r="C47" s="99"/>
      <c r="D47" s="96"/>
      <c r="E47" s="154" t="str">
        <f t="shared" si="5"/>
        <v>  </v>
      </c>
      <c r="F47" s="155" t="str">
        <f t="array" ref="F47">IFERROR(IF($C47="","",INDEX(Entries!$J$2:$K999,MATCH(1,($C47=Entries!$J$2:$J999)*(Entries!$C$2:$C999=$B47),0),2)),"")</f>
        <v/>
      </c>
      <c r="G47" s="106" t="str">
        <f>F46</f>
        <v/>
      </c>
      <c r="H47" s="106" t="str">
        <f t="shared" si="6"/>
        <v/>
      </c>
      <c r="I47" s="156" t="str">
        <f t="shared" ref="I47:T47" si="186">IF(OR($F47="",$G47=""),"",IF(RAND()&lt;$H47,1,0))</f>
        <v/>
      </c>
      <c r="J47" s="156" t="str">
        <f t="shared" si="186"/>
        <v/>
      </c>
      <c r="K47" s="156" t="str">
        <f t="shared" si="186"/>
        <v/>
      </c>
      <c r="L47" s="156" t="str">
        <f t="shared" si="186"/>
        <v/>
      </c>
      <c r="M47" s="156" t="str">
        <f t="shared" si="186"/>
        <v/>
      </c>
      <c r="N47" s="156" t="str">
        <f t="shared" si="186"/>
        <v/>
      </c>
      <c r="O47" s="156" t="str">
        <f t="shared" si="186"/>
        <v/>
      </c>
      <c r="P47" s="156" t="str">
        <f t="shared" si="186"/>
        <v/>
      </c>
      <c r="Q47" s="156" t="str">
        <f t="shared" si="186"/>
        <v/>
      </c>
      <c r="R47" s="156" t="str">
        <f t="shared" si="186"/>
        <v/>
      </c>
      <c r="S47" s="156" t="str">
        <f t="shared" si="186"/>
        <v/>
      </c>
      <c r="T47" s="156" t="str">
        <f t="shared" si="186"/>
        <v/>
      </c>
      <c r="U47" s="157">
        <f t="shared" si="8"/>
        <v>0</v>
      </c>
      <c r="V47" s="156" t="str">
        <f t="shared" ref="V47:Y47" si="187">IF(OR($F47="",$G47=""),"",IF(RAND()&lt;$H47,1,0))</f>
        <v/>
      </c>
      <c r="W47" s="156" t="str">
        <f t="shared" si="187"/>
        <v/>
      </c>
      <c r="X47" s="156" t="str">
        <f t="shared" si="187"/>
        <v/>
      </c>
      <c r="Y47" s="156" t="str">
        <f t="shared" si="187"/>
        <v/>
      </c>
      <c r="Z47" s="157">
        <f t="shared" si="10"/>
        <v>0</v>
      </c>
      <c r="AA47" s="105" t="str">
        <f t="shared" ref="AA47:AT47" si="188">IF(OR($F47="",$G47=""),"",IF(RAND()&lt;0.65,1,0))</f>
        <v/>
      </c>
      <c r="AB47" s="105" t="str">
        <f t="shared" si="188"/>
        <v/>
      </c>
      <c r="AC47" s="105" t="str">
        <f t="shared" si="188"/>
        <v/>
      </c>
      <c r="AD47" s="105" t="str">
        <f t="shared" si="188"/>
        <v/>
      </c>
      <c r="AE47" s="105" t="str">
        <f t="shared" si="188"/>
        <v/>
      </c>
      <c r="AF47" s="105" t="str">
        <f t="shared" si="188"/>
        <v/>
      </c>
      <c r="AG47" s="105" t="str">
        <f t="shared" si="188"/>
        <v/>
      </c>
      <c r="AH47" s="105" t="str">
        <f t="shared" si="188"/>
        <v/>
      </c>
      <c r="AI47" s="105" t="str">
        <f t="shared" si="188"/>
        <v/>
      </c>
      <c r="AJ47" s="105" t="str">
        <f t="shared" si="188"/>
        <v/>
      </c>
      <c r="AK47" s="105" t="str">
        <f t="shared" si="188"/>
        <v/>
      </c>
      <c r="AL47" s="105" t="str">
        <f t="shared" si="188"/>
        <v/>
      </c>
      <c r="AM47" s="105" t="str">
        <f t="shared" si="188"/>
        <v/>
      </c>
      <c r="AN47" s="105" t="str">
        <f t="shared" si="188"/>
        <v/>
      </c>
      <c r="AO47" s="105" t="str">
        <f t="shared" si="188"/>
        <v/>
      </c>
      <c r="AP47" s="105" t="str">
        <f t="shared" si="188"/>
        <v/>
      </c>
      <c r="AQ47" s="105" t="str">
        <f t="shared" si="188"/>
        <v/>
      </c>
      <c r="AR47" s="105" t="str">
        <f t="shared" si="188"/>
        <v/>
      </c>
      <c r="AS47" s="105" t="str">
        <f t="shared" si="188"/>
        <v/>
      </c>
      <c r="AT47" s="105" t="str">
        <f t="shared" si="188"/>
        <v/>
      </c>
      <c r="AU47" s="105">
        <f t="shared" ref="AU47:BL47" si="189">SUM($AA47:AC47)</f>
        <v>0</v>
      </c>
      <c r="AV47" s="105">
        <f t="shared" si="189"/>
        <v>0</v>
      </c>
      <c r="AW47" s="105">
        <f t="shared" si="189"/>
        <v>0</v>
      </c>
      <c r="AX47" s="105">
        <f t="shared" si="189"/>
        <v>0</v>
      </c>
      <c r="AY47" s="105">
        <f t="shared" si="189"/>
        <v>0</v>
      </c>
      <c r="AZ47" s="105">
        <f t="shared" si="189"/>
        <v>0</v>
      </c>
      <c r="BA47" s="105">
        <f t="shared" si="189"/>
        <v>0</v>
      </c>
      <c r="BB47" s="105">
        <f t="shared" si="189"/>
        <v>0</v>
      </c>
      <c r="BC47" s="105">
        <f t="shared" si="189"/>
        <v>0</v>
      </c>
      <c r="BD47" s="105">
        <f t="shared" si="189"/>
        <v>0</v>
      </c>
      <c r="BE47" s="105">
        <f t="shared" si="189"/>
        <v>0</v>
      </c>
      <c r="BF47" s="105">
        <f t="shared" si="189"/>
        <v>0</v>
      </c>
      <c r="BG47" s="105">
        <f t="shared" si="189"/>
        <v>0</v>
      </c>
      <c r="BH47" s="105">
        <f t="shared" si="189"/>
        <v>0</v>
      </c>
      <c r="BI47" s="105">
        <f t="shared" si="189"/>
        <v>0</v>
      </c>
      <c r="BJ47" s="105">
        <f t="shared" si="189"/>
        <v>0</v>
      </c>
      <c r="BK47" s="105">
        <f t="shared" si="189"/>
        <v>0</v>
      </c>
      <c r="BL47" s="105">
        <f t="shared" si="189"/>
        <v>0</v>
      </c>
      <c r="BM47" s="158" t="str">
        <f>IF(OR($F46="",$G46=""),"",IF(ABS(AU46-AU47)&gt;2,AU47,IF(ABS(AV46-AV47)&gt;1,AV47,IF(AW46&lt;&gt;AW47,AW47,IF(AX46&lt;&gt;AX47,AX47,IF(AY46&lt;&gt;AY47,AY47,IF(AZ46&lt;&gt;AZ47,AZ47,IF(BA46&lt;&gt;BA47,BA47,IF(BB46&lt;&gt;BB47,BB47,IF(BC46&lt;&gt;BC47,BC47,IF(BD46&lt;&gt;BD47,BD47,IF(BE46&lt;&gt;BE47,BE47,IF(BF46&lt;&gt;BF47,BF47,IF(BG46&lt;&gt;BG47,BG47,IF(BH46&lt;&gt;BH47,BH47,IF(BI46&lt;&gt;BI47,BI47,IF(BJ46&lt;&gt;BJ47,BJ47,IF(BK46&lt;&gt;BK47,BK47,IF(BL46&lt;&gt;BL47,BL47,CONCATENATE(BL47,"?"))))))))))))))))))))</f>
        <v/>
      </c>
      <c r="BN47" s="105" t="str">
        <f>IF(AND(OR($B46="",$B47=""),$C46&lt;&gt;"",$C47&lt;&gt;""),"You need to select the competition in column B.","")</f>
        <v/>
      </c>
      <c r="BO47" s="156"/>
      <c r="BP47" s="156"/>
      <c r="BQ47" s="156"/>
      <c r="BR47" s="105"/>
      <c r="BS47" s="105"/>
    </row>
    <row r="48" ht="9.0" customHeight="1">
      <c r="A48" s="152">
        <f t="shared" si="17"/>
        <v>0</v>
      </c>
      <c r="B48" s="93"/>
      <c r="C48" s="99"/>
      <c r="D48" s="96"/>
      <c r="E48" s="154" t="str">
        <f t="shared" si="5"/>
        <v>  </v>
      </c>
      <c r="F48" s="155" t="str">
        <f t="array" ref="F48">IFERROR(IF($C48="","",INDEX(Entries!$J$2:$K999,MATCH(1,($C48=Entries!$J$2:$J999)*(Entries!$C$2:$C999=$B48),0),2)),"")</f>
        <v/>
      </c>
      <c r="G48" s="106" t="str">
        <f>F49</f>
        <v/>
      </c>
      <c r="H48" s="106" t="str">
        <f t="shared" si="6"/>
        <v/>
      </c>
      <c r="I48" s="156" t="str">
        <f t="shared" ref="I48:T48" si="190">IF(OR($F48="",$G48=""),"",IF(RAND()&lt;$H48,1,0))</f>
        <v/>
      </c>
      <c r="J48" s="156" t="str">
        <f t="shared" si="190"/>
        <v/>
      </c>
      <c r="K48" s="156" t="str">
        <f t="shared" si="190"/>
        <v/>
      </c>
      <c r="L48" s="156" t="str">
        <f t="shared" si="190"/>
        <v/>
      </c>
      <c r="M48" s="156" t="str">
        <f t="shared" si="190"/>
        <v/>
      </c>
      <c r="N48" s="156" t="str">
        <f t="shared" si="190"/>
        <v/>
      </c>
      <c r="O48" s="156" t="str">
        <f t="shared" si="190"/>
        <v/>
      </c>
      <c r="P48" s="156" t="str">
        <f t="shared" si="190"/>
        <v/>
      </c>
      <c r="Q48" s="156" t="str">
        <f t="shared" si="190"/>
        <v/>
      </c>
      <c r="R48" s="156" t="str">
        <f t="shared" si="190"/>
        <v/>
      </c>
      <c r="S48" s="156" t="str">
        <f t="shared" si="190"/>
        <v/>
      </c>
      <c r="T48" s="156" t="str">
        <f t="shared" si="190"/>
        <v/>
      </c>
      <c r="U48" s="157">
        <f t="shared" si="8"/>
        <v>0</v>
      </c>
      <c r="V48" s="156" t="str">
        <f t="shared" ref="V48:Y48" si="191">IF(OR($F48="",$G48=""),"",IF(RAND()&lt;$H48,1,0))</f>
        <v/>
      </c>
      <c r="W48" s="156" t="str">
        <f t="shared" si="191"/>
        <v/>
      </c>
      <c r="X48" s="156" t="str">
        <f t="shared" si="191"/>
        <v/>
      </c>
      <c r="Y48" s="156" t="str">
        <f t="shared" si="191"/>
        <v/>
      </c>
      <c r="Z48" s="157">
        <f t="shared" si="10"/>
        <v>0</v>
      </c>
      <c r="AA48" s="105" t="str">
        <f t="shared" ref="AA48:AT48" si="192">IF(OR($F48="",$G48=""),"",IF(RAND()&lt;0.65,1,0))</f>
        <v/>
      </c>
      <c r="AB48" s="105" t="str">
        <f t="shared" si="192"/>
        <v/>
      </c>
      <c r="AC48" s="105" t="str">
        <f t="shared" si="192"/>
        <v/>
      </c>
      <c r="AD48" s="105" t="str">
        <f t="shared" si="192"/>
        <v/>
      </c>
      <c r="AE48" s="105" t="str">
        <f t="shared" si="192"/>
        <v/>
      </c>
      <c r="AF48" s="105" t="str">
        <f t="shared" si="192"/>
        <v/>
      </c>
      <c r="AG48" s="105" t="str">
        <f t="shared" si="192"/>
        <v/>
      </c>
      <c r="AH48" s="105" t="str">
        <f t="shared" si="192"/>
        <v/>
      </c>
      <c r="AI48" s="105" t="str">
        <f t="shared" si="192"/>
        <v/>
      </c>
      <c r="AJ48" s="105" t="str">
        <f t="shared" si="192"/>
        <v/>
      </c>
      <c r="AK48" s="105" t="str">
        <f t="shared" si="192"/>
        <v/>
      </c>
      <c r="AL48" s="105" t="str">
        <f t="shared" si="192"/>
        <v/>
      </c>
      <c r="AM48" s="105" t="str">
        <f t="shared" si="192"/>
        <v/>
      </c>
      <c r="AN48" s="105" t="str">
        <f t="shared" si="192"/>
        <v/>
      </c>
      <c r="AO48" s="105" t="str">
        <f t="shared" si="192"/>
        <v/>
      </c>
      <c r="AP48" s="105" t="str">
        <f t="shared" si="192"/>
        <v/>
      </c>
      <c r="AQ48" s="105" t="str">
        <f t="shared" si="192"/>
        <v/>
      </c>
      <c r="AR48" s="105" t="str">
        <f t="shared" si="192"/>
        <v/>
      </c>
      <c r="AS48" s="105" t="str">
        <f t="shared" si="192"/>
        <v/>
      </c>
      <c r="AT48" s="105" t="str">
        <f t="shared" si="192"/>
        <v/>
      </c>
      <c r="AU48" s="105">
        <f t="shared" ref="AU48:BL48" si="193">SUM($AA48:AC48)</f>
        <v>0</v>
      </c>
      <c r="AV48" s="105">
        <f t="shared" si="193"/>
        <v>0</v>
      </c>
      <c r="AW48" s="105">
        <f t="shared" si="193"/>
        <v>0</v>
      </c>
      <c r="AX48" s="105">
        <f t="shared" si="193"/>
        <v>0</v>
      </c>
      <c r="AY48" s="105">
        <f t="shared" si="193"/>
        <v>0</v>
      </c>
      <c r="AZ48" s="105">
        <f t="shared" si="193"/>
        <v>0</v>
      </c>
      <c r="BA48" s="105">
        <f t="shared" si="193"/>
        <v>0</v>
      </c>
      <c r="BB48" s="105">
        <f t="shared" si="193"/>
        <v>0</v>
      </c>
      <c r="BC48" s="105">
        <f t="shared" si="193"/>
        <v>0</v>
      </c>
      <c r="BD48" s="105">
        <f t="shared" si="193"/>
        <v>0</v>
      </c>
      <c r="BE48" s="105">
        <f t="shared" si="193"/>
        <v>0</v>
      </c>
      <c r="BF48" s="105">
        <f t="shared" si="193"/>
        <v>0</v>
      </c>
      <c r="BG48" s="105">
        <f t="shared" si="193"/>
        <v>0</v>
      </c>
      <c r="BH48" s="105">
        <f t="shared" si="193"/>
        <v>0</v>
      </c>
      <c r="BI48" s="105">
        <f t="shared" si="193"/>
        <v>0</v>
      </c>
      <c r="BJ48" s="105">
        <f t="shared" si="193"/>
        <v>0</v>
      </c>
      <c r="BK48" s="105">
        <f t="shared" si="193"/>
        <v>0</v>
      </c>
      <c r="BL48" s="105">
        <f t="shared" si="193"/>
        <v>0</v>
      </c>
      <c r="BM48" s="158" t="str">
        <f>IF(OR($F48="",$G48=""),"",IF(ABS(AU48-AU49)&gt;2,AU48,IF(ABS(AV48-AV49)&gt;1,AV48,IF(AW48&lt;&gt;AW49,AW48,IF(AX48&lt;&gt;AX49,AX48,IF(AY48&lt;&gt;AY49,AY48,IF(AZ48&lt;&gt;AZ49,AZ48,IF(BA48&lt;&gt;BA49,BA48,IF(BB48&lt;&gt;BB49,BB48,IF(BC48&lt;&gt;BC49,BC48,IF(BD48&lt;&gt;BD49,BD48,IF(BE48&lt;&gt;BE49,BE48,IF(BF48&lt;&gt;BF49,BF48,IF(BG48&lt;&gt;BG49,BG48,IF(BH48&lt;&gt;BH49,BH48,IF(BI48&lt;&gt;BI49,BI48,IF(BJ48&lt;&gt;BJ49,BJ48,IF(BK48&lt;&gt;BK49,BK48,IF(BL48&lt;&gt;BL49,BL48,CONCATENATE(BL48,"?"))))))))))))))))))))</f>
        <v/>
      </c>
      <c r="BN48" s="105" t="str">
        <f>IFERROR(IF(OR($F48="",$G48=""),"",CONCATENATE(RIGHT(C48,5)," ",REPT(" ",31-LEN(C48)),LEFT(C48,LEN(C48)-6),"  ")),"")</f>
        <v/>
      </c>
      <c r="BO48" s="156" t="str">
        <f>IF(OR($F48="",$G48=""),"",IF(AND(U48=U49,Z48&gt;Z49),"e",IF(AND(U48=U49,Z48=Z49,BM48&gt;BM49),"p"," ")))</f>
        <v/>
      </c>
      <c r="BP48" s="156" t="str">
        <f>IF(BN48="","",IF(U48=U49,CONCATENATE(IF(U48+Z48&lt;10," ",""),U48+Z48,"–",U49+Z49,IF(U49+Z49&lt;10," ","")),CONCATENATE(IF(U48&lt;10," ",""),U48,"–",U49,IF(U49&lt;10," ",""))))</f>
        <v/>
      </c>
      <c r="BQ48" s="156" t="str">
        <f>IF(OR($F48="",$G48=""),"",IF(AND(U48=U49,Z48&lt;Z49),"e",IF(AND(U48=U49,Z48=Z49,BM48&lt;BM49),"p"," ")))</f>
        <v/>
      </c>
      <c r="BR48" s="105" t="str">
        <f>IFERROR(IF(OR($F48="",$G48=""),"",CONCATENATE("  ",LEFT(C49,LEN(C49)-6),REPT(" ",31-LEN(C49))," ",RIGHT(C49,5))),"")</f>
        <v/>
      </c>
      <c r="BS48" s="105" t="str">
        <f>IF(OR($F48="",$G48=""),"",IF(U48=U49,CONCATENATE("(",U48,"–",U49," FT",IF(Z48=Z49,CONCATENATE(" · ",BM48,"–",BM49," pen"),""),")"),""))</f>
        <v/>
      </c>
    </row>
    <row r="49" ht="9.0" customHeight="1">
      <c r="A49" s="152">
        <f t="shared" si="17"/>
        <v>0</v>
      </c>
      <c r="B49" s="93"/>
      <c r="C49" s="99"/>
      <c r="D49" s="96"/>
      <c r="E49" s="154" t="str">
        <f t="shared" si="5"/>
        <v>  </v>
      </c>
      <c r="F49" s="155" t="str">
        <f t="array" ref="F49">IFERROR(IF($C49="","",INDEX(Entries!$J$2:$K999,MATCH(1,($C49=Entries!$J$2:$J999)*(Entries!$C$2:$C999=$B49),0),2)),"")</f>
        <v/>
      </c>
      <c r="G49" s="106" t="str">
        <f>F48</f>
        <v/>
      </c>
      <c r="H49" s="106" t="str">
        <f t="shared" si="6"/>
        <v/>
      </c>
      <c r="I49" s="156" t="str">
        <f t="shared" ref="I49:T49" si="194">IF(OR($F49="",$G49=""),"",IF(RAND()&lt;$H49,1,0))</f>
        <v/>
      </c>
      <c r="J49" s="156" t="str">
        <f t="shared" si="194"/>
        <v/>
      </c>
      <c r="K49" s="156" t="str">
        <f t="shared" si="194"/>
        <v/>
      </c>
      <c r="L49" s="156" t="str">
        <f t="shared" si="194"/>
        <v/>
      </c>
      <c r="M49" s="156" t="str">
        <f t="shared" si="194"/>
        <v/>
      </c>
      <c r="N49" s="156" t="str">
        <f t="shared" si="194"/>
        <v/>
      </c>
      <c r="O49" s="156" t="str">
        <f t="shared" si="194"/>
        <v/>
      </c>
      <c r="P49" s="156" t="str">
        <f t="shared" si="194"/>
        <v/>
      </c>
      <c r="Q49" s="156" t="str">
        <f t="shared" si="194"/>
        <v/>
      </c>
      <c r="R49" s="156" t="str">
        <f t="shared" si="194"/>
        <v/>
      </c>
      <c r="S49" s="156" t="str">
        <f t="shared" si="194"/>
        <v/>
      </c>
      <c r="T49" s="156" t="str">
        <f t="shared" si="194"/>
        <v/>
      </c>
      <c r="U49" s="157">
        <f t="shared" si="8"/>
        <v>0</v>
      </c>
      <c r="V49" s="156" t="str">
        <f t="shared" ref="V49:Y49" si="195">IF(OR($F49="",$G49=""),"",IF(RAND()&lt;$H49,1,0))</f>
        <v/>
      </c>
      <c r="W49" s="156" t="str">
        <f t="shared" si="195"/>
        <v/>
      </c>
      <c r="X49" s="156" t="str">
        <f t="shared" si="195"/>
        <v/>
      </c>
      <c r="Y49" s="156" t="str">
        <f t="shared" si="195"/>
        <v/>
      </c>
      <c r="Z49" s="157">
        <f t="shared" si="10"/>
        <v>0</v>
      </c>
      <c r="AA49" s="105" t="str">
        <f t="shared" ref="AA49:AT49" si="196">IF(OR($F49="",$G49=""),"",IF(RAND()&lt;0.65,1,0))</f>
        <v/>
      </c>
      <c r="AB49" s="105" t="str">
        <f t="shared" si="196"/>
        <v/>
      </c>
      <c r="AC49" s="105" t="str">
        <f t="shared" si="196"/>
        <v/>
      </c>
      <c r="AD49" s="105" t="str">
        <f t="shared" si="196"/>
        <v/>
      </c>
      <c r="AE49" s="105" t="str">
        <f t="shared" si="196"/>
        <v/>
      </c>
      <c r="AF49" s="105" t="str">
        <f t="shared" si="196"/>
        <v/>
      </c>
      <c r="AG49" s="105" t="str">
        <f t="shared" si="196"/>
        <v/>
      </c>
      <c r="AH49" s="105" t="str">
        <f t="shared" si="196"/>
        <v/>
      </c>
      <c r="AI49" s="105" t="str">
        <f t="shared" si="196"/>
        <v/>
      </c>
      <c r="AJ49" s="105" t="str">
        <f t="shared" si="196"/>
        <v/>
      </c>
      <c r="AK49" s="105" t="str">
        <f t="shared" si="196"/>
        <v/>
      </c>
      <c r="AL49" s="105" t="str">
        <f t="shared" si="196"/>
        <v/>
      </c>
      <c r="AM49" s="105" t="str">
        <f t="shared" si="196"/>
        <v/>
      </c>
      <c r="AN49" s="105" t="str">
        <f t="shared" si="196"/>
        <v/>
      </c>
      <c r="AO49" s="105" t="str">
        <f t="shared" si="196"/>
        <v/>
      </c>
      <c r="AP49" s="105" t="str">
        <f t="shared" si="196"/>
        <v/>
      </c>
      <c r="AQ49" s="105" t="str">
        <f t="shared" si="196"/>
        <v/>
      </c>
      <c r="AR49" s="105" t="str">
        <f t="shared" si="196"/>
        <v/>
      </c>
      <c r="AS49" s="105" t="str">
        <f t="shared" si="196"/>
        <v/>
      </c>
      <c r="AT49" s="105" t="str">
        <f t="shared" si="196"/>
        <v/>
      </c>
      <c r="AU49" s="105">
        <f t="shared" ref="AU49:BL49" si="197">SUM($AA49:AC49)</f>
        <v>0</v>
      </c>
      <c r="AV49" s="105">
        <f t="shared" si="197"/>
        <v>0</v>
      </c>
      <c r="AW49" s="105">
        <f t="shared" si="197"/>
        <v>0</v>
      </c>
      <c r="AX49" s="105">
        <f t="shared" si="197"/>
        <v>0</v>
      </c>
      <c r="AY49" s="105">
        <f t="shared" si="197"/>
        <v>0</v>
      </c>
      <c r="AZ49" s="105">
        <f t="shared" si="197"/>
        <v>0</v>
      </c>
      <c r="BA49" s="105">
        <f t="shared" si="197"/>
        <v>0</v>
      </c>
      <c r="BB49" s="105">
        <f t="shared" si="197"/>
        <v>0</v>
      </c>
      <c r="BC49" s="105">
        <f t="shared" si="197"/>
        <v>0</v>
      </c>
      <c r="BD49" s="105">
        <f t="shared" si="197"/>
        <v>0</v>
      </c>
      <c r="BE49" s="105">
        <f t="shared" si="197"/>
        <v>0</v>
      </c>
      <c r="BF49" s="105">
        <f t="shared" si="197"/>
        <v>0</v>
      </c>
      <c r="BG49" s="105">
        <f t="shared" si="197"/>
        <v>0</v>
      </c>
      <c r="BH49" s="105">
        <f t="shared" si="197"/>
        <v>0</v>
      </c>
      <c r="BI49" s="105">
        <f t="shared" si="197"/>
        <v>0</v>
      </c>
      <c r="BJ49" s="105">
        <f t="shared" si="197"/>
        <v>0</v>
      </c>
      <c r="BK49" s="105">
        <f t="shared" si="197"/>
        <v>0</v>
      </c>
      <c r="BL49" s="105">
        <f t="shared" si="197"/>
        <v>0</v>
      </c>
      <c r="BM49" s="158" t="str">
        <f>IF(OR($F48="",$G48=""),"",IF(ABS(AU48-AU49)&gt;2,AU49,IF(ABS(AV48-AV49)&gt;1,AV49,IF(AW48&lt;&gt;AW49,AW49,IF(AX48&lt;&gt;AX49,AX49,IF(AY48&lt;&gt;AY49,AY49,IF(AZ48&lt;&gt;AZ49,AZ49,IF(BA48&lt;&gt;BA49,BA49,IF(BB48&lt;&gt;BB49,BB49,IF(BC48&lt;&gt;BC49,BC49,IF(BD48&lt;&gt;BD49,BD49,IF(BE48&lt;&gt;BE49,BE49,IF(BF48&lt;&gt;BF49,BF49,IF(BG48&lt;&gt;BG49,BG49,IF(BH48&lt;&gt;BH49,BH49,IF(BI48&lt;&gt;BI49,BI49,IF(BJ48&lt;&gt;BJ49,BJ49,IF(BK48&lt;&gt;BK49,BK49,IF(BL48&lt;&gt;BL49,BL49,CONCATENATE(BL49,"?"))))))))))))))))))))</f>
        <v/>
      </c>
      <c r="BN49" s="105" t="str">
        <f>IF(AND(OR($B48="",$B49=""),$C48&lt;&gt;"",$C49&lt;&gt;""),"You need to select the competition in column B.","")</f>
        <v/>
      </c>
      <c r="BO49" s="156"/>
      <c r="BP49" s="156"/>
      <c r="BQ49" s="156"/>
      <c r="BR49" s="105"/>
      <c r="BS49" s="105"/>
    </row>
    <row r="50" ht="9.0" customHeight="1">
      <c r="A50" s="152">
        <f t="shared" si="17"/>
        <v>1</v>
      </c>
      <c r="B50" s="93"/>
      <c r="C50" s="99"/>
      <c r="D50" s="96"/>
      <c r="E50" s="154" t="str">
        <f t="shared" si="5"/>
        <v>  </v>
      </c>
      <c r="F50" s="155" t="str">
        <f t="array" ref="F50">IFERROR(IF($C50="","",INDEX(Entries!$J$2:$K999,MATCH(1,($C50=Entries!$J$2:$J999)*(Entries!$C$2:$C999=$B50),0),2)),"")</f>
        <v/>
      </c>
      <c r="G50" s="106" t="str">
        <f>F51</f>
        <v/>
      </c>
      <c r="H50" s="106" t="str">
        <f t="shared" si="6"/>
        <v/>
      </c>
      <c r="I50" s="156" t="str">
        <f t="shared" ref="I50:T50" si="198">IF(OR($F50="",$G50=""),"",IF(RAND()&lt;$H50,1,0))</f>
        <v/>
      </c>
      <c r="J50" s="156" t="str">
        <f t="shared" si="198"/>
        <v/>
      </c>
      <c r="K50" s="156" t="str">
        <f t="shared" si="198"/>
        <v/>
      </c>
      <c r="L50" s="156" t="str">
        <f t="shared" si="198"/>
        <v/>
      </c>
      <c r="M50" s="156" t="str">
        <f t="shared" si="198"/>
        <v/>
      </c>
      <c r="N50" s="156" t="str">
        <f t="shared" si="198"/>
        <v/>
      </c>
      <c r="O50" s="156" t="str">
        <f t="shared" si="198"/>
        <v/>
      </c>
      <c r="P50" s="156" t="str">
        <f t="shared" si="198"/>
        <v/>
      </c>
      <c r="Q50" s="156" t="str">
        <f t="shared" si="198"/>
        <v/>
      </c>
      <c r="R50" s="156" t="str">
        <f t="shared" si="198"/>
        <v/>
      </c>
      <c r="S50" s="156" t="str">
        <f t="shared" si="198"/>
        <v/>
      </c>
      <c r="T50" s="156" t="str">
        <f t="shared" si="198"/>
        <v/>
      </c>
      <c r="U50" s="157">
        <f t="shared" si="8"/>
        <v>0</v>
      </c>
      <c r="V50" s="156" t="str">
        <f t="shared" ref="V50:Y50" si="199">IF(OR($F50="",$G50=""),"",IF(RAND()&lt;$H50,1,0))</f>
        <v/>
      </c>
      <c r="W50" s="156" t="str">
        <f t="shared" si="199"/>
        <v/>
      </c>
      <c r="X50" s="156" t="str">
        <f t="shared" si="199"/>
        <v/>
      </c>
      <c r="Y50" s="156" t="str">
        <f t="shared" si="199"/>
        <v/>
      </c>
      <c r="Z50" s="157">
        <f t="shared" si="10"/>
        <v>0</v>
      </c>
      <c r="AA50" s="105" t="str">
        <f t="shared" ref="AA50:AT50" si="200">IF(OR($F50="",$G50=""),"",IF(RAND()&lt;0.65,1,0))</f>
        <v/>
      </c>
      <c r="AB50" s="105" t="str">
        <f t="shared" si="200"/>
        <v/>
      </c>
      <c r="AC50" s="105" t="str">
        <f t="shared" si="200"/>
        <v/>
      </c>
      <c r="AD50" s="105" t="str">
        <f t="shared" si="200"/>
        <v/>
      </c>
      <c r="AE50" s="105" t="str">
        <f t="shared" si="200"/>
        <v/>
      </c>
      <c r="AF50" s="105" t="str">
        <f t="shared" si="200"/>
        <v/>
      </c>
      <c r="AG50" s="105" t="str">
        <f t="shared" si="200"/>
        <v/>
      </c>
      <c r="AH50" s="105" t="str">
        <f t="shared" si="200"/>
        <v/>
      </c>
      <c r="AI50" s="105" t="str">
        <f t="shared" si="200"/>
        <v/>
      </c>
      <c r="AJ50" s="105" t="str">
        <f t="shared" si="200"/>
        <v/>
      </c>
      <c r="AK50" s="105" t="str">
        <f t="shared" si="200"/>
        <v/>
      </c>
      <c r="AL50" s="105" t="str">
        <f t="shared" si="200"/>
        <v/>
      </c>
      <c r="AM50" s="105" t="str">
        <f t="shared" si="200"/>
        <v/>
      </c>
      <c r="AN50" s="105" t="str">
        <f t="shared" si="200"/>
        <v/>
      </c>
      <c r="AO50" s="105" t="str">
        <f t="shared" si="200"/>
        <v/>
      </c>
      <c r="AP50" s="105" t="str">
        <f t="shared" si="200"/>
        <v/>
      </c>
      <c r="AQ50" s="105" t="str">
        <f t="shared" si="200"/>
        <v/>
      </c>
      <c r="AR50" s="105" t="str">
        <f t="shared" si="200"/>
        <v/>
      </c>
      <c r="AS50" s="105" t="str">
        <f t="shared" si="200"/>
        <v/>
      </c>
      <c r="AT50" s="105" t="str">
        <f t="shared" si="200"/>
        <v/>
      </c>
      <c r="AU50" s="105">
        <f t="shared" ref="AU50:BL50" si="201">SUM($AA50:AC50)</f>
        <v>0</v>
      </c>
      <c r="AV50" s="105">
        <f t="shared" si="201"/>
        <v>0</v>
      </c>
      <c r="AW50" s="105">
        <f t="shared" si="201"/>
        <v>0</v>
      </c>
      <c r="AX50" s="105">
        <f t="shared" si="201"/>
        <v>0</v>
      </c>
      <c r="AY50" s="105">
        <f t="shared" si="201"/>
        <v>0</v>
      </c>
      <c r="AZ50" s="105">
        <f t="shared" si="201"/>
        <v>0</v>
      </c>
      <c r="BA50" s="105">
        <f t="shared" si="201"/>
        <v>0</v>
      </c>
      <c r="BB50" s="105">
        <f t="shared" si="201"/>
        <v>0</v>
      </c>
      <c r="BC50" s="105">
        <f t="shared" si="201"/>
        <v>0</v>
      </c>
      <c r="BD50" s="105">
        <f t="shared" si="201"/>
        <v>0</v>
      </c>
      <c r="BE50" s="105">
        <f t="shared" si="201"/>
        <v>0</v>
      </c>
      <c r="BF50" s="105">
        <f t="shared" si="201"/>
        <v>0</v>
      </c>
      <c r="BG50" s="105">
        <f t="shared" si="201"/>
        <v>0</v>
      </c>
      <c r="BH50" s="105">
        <f t="shared" si="201"/>
        <v>0</v>
      </c>
      <c r="BI50" s="105">
        <f t="shared" si="201"/>
        <v>0</v>
      </c>
      <c r="BJ50" s="105">
        <f t="shared" si="201"/>
        <v>0</v>
      </c>
      <c r="BK50" s="105">
        <f t="shared" si="201"/>
        <v>0</v>
      </c>
      <c r="BL50" s="105">
        <f t="shared" si="201"/>
        <v>0</v>
      </c>
      <c r="BM50" s="158" t="str">
        <f>IF(OR($F50="",$G50=""),"",IF(ABS(AU50-AU51)&gt;2,AU50,IF(ABS(AV50-AV51)&gt;1,AV50,IF(AW50&lt;&gt;AW51,AW50,IF(AX50&lt;&gt;AX51,AX50,IF(AY50&lt;&gt;AY51,AY50,IF(AZ50&lt;&gt;AZ51,AZ50,IF(BA50&lt;&gt;BA51,BA50,IF(BB50&lt;&gt;BB51,BB50,IF(BC50&lt;&gt;BC51,BC50,IF(BD50&lt;&gt;BD51,BD50,IF(BE50&lt;&gt;BE51,BE50,IF(BF50&lt;&gt;BF51,BF50,IF(BG50&lt;&gt;BG51,BG50,IF(BH50&lt;&gt;BH51,BH50,IF(BI50&lt;&gt;BI51,BI50,IF(BJ50&lt;&gt;BJ51,BJ50,IF(BK50&lt;&gt;BK51,BK50,IF(BL50&lt;&gt;BL51,BL50,CONCATENATE(BL50,"?"))))))))))))))))))))</f>
        <v/>
      </c>
      <c r="BN50" s="105" t="str">
        <f>IFERROR(IF(OR($F50="",$G50=""),"",CONCATENATE(RIGHT(C50,5)," ",REPT(" ",31-LEN(C50)),LEFT(C50,LEN(C50)-6),"  ")),"")</f>
        <v/>
      </c>
      <c r="BO50" s="156" t="str">
        <f>IF(OR($F50="",$G50=""),"",IF(AND(U50=U51,Z50&gt;Z51),"e",IF(AND(U50=U51,Z50=Z51,BM50&gt;BM51),"p"," ")))</f>
        <v/>
      </c>
      <c r="BP50" s="156" t="str">
        <f>IF(BN50="","",IF(U50=U51,CONCATENATE(IF(U50+Z50&lt;10," ",""),U50+Z50,"–",U51+Z51,IF(U51+Z51&lt;10," ","")),CONCATENATE(IF(U50&lt;10," ",""),U50,"–",U51,IF(U51&lt;10," ",""))))</f>
        <v/>
      </c>
      <c r="BQ50" s="156" t="str">
        <f>IF(OR($F50="",$G50=""),"",IF(AND(U50=U51,Z50&lt;Z51),"e",IF(AND(U50=U51,Z50=Z51,BM50&lt;BM51),"p"," ")))</f>
        <v/>
      </c>
      <c r="BR50" s="105" t="str">
        <f>IFERROR(IF(OR($F50="",$G50=""),"",CONCATENATE("  ",LEFT(C51,LEN(C51)-6),REPT(" ",31-LEN(C51))," ",RIGHT(C51,5))),"")</f>
        <v/>
      </c>
      <c r="BS50" s="105" t="str">
        <f>IF(OR($F50="",$G50=""),"",IF(U50=U51,CONCATENATE("(",U50,"–",U51," FT",IF(Z50=Z51,CONCATENATE(" · ",BM50,"–",BM51," pen"),""),")"),""))</f>
        <v/>
      </c>
    </row>
    <row r="51" ht="9.0" customHeight="1">
      <c r="A51" s="152">
        <f t="shared" si="17"/>
        <v>1</v>
      </c>
      <c r="B51" s="93"/>
      <c r="C51" s="99"/>
      <c r="D51" s="96"/>
      <c r="E51" s="154" t="str">
        <f t="shared" si="5"/>
        <v>  </v>
      </c>
      <c r="F51" s="155" t="str">
        <f t="array" ref="F51">IFERROR(IF($C51="","",INDEX(Entries!$J$2:$K999,MATCH(1,($C51=Entries!$J$2:$J999)*(Entries!$C$2:$C999=$B51),0),2)),"")</f>
        <v/>
      </c>
      <c r="G51" s="106" t="str">
        <f>F50</f>
        <v/>
      </c>
      <c r="H51" s="106" t="str">
        <f t="shared" si="6"/>
        <v/>
      </c>
      <c r="I51" s="156" t="str">
        <f t="shared" ref="I51:T51" si="202">IF(OR($F51="",$G51=""),"",IF(RAND()&lt;$H51,1,0))</f>
        <v/>
      </c>
      <c r="J51" s="156" t="str">
        <f t="shared" si="202"/>
        <v/>
      </c>
      <c r="K51" s="156" t="str">
        <f t="shared" si="202"/>
        <v/>
      </c>
      <c r="L51" s="156" t="str">
        <f t="shared" si="202"/>
        <v/>
      </c>
      <c r="M51" s="156" t="str">
        <f t="shared" si="202"/>
        <v/>
      </c>
      <c r="N51" s="156" t="str">
        <f t="shared" si="202"/>
        <v/>
      </c>
      <c r="O51" s="156" t="str">
        <f t="shared" si="202"/>
        <v/>
      </c>
      <c r="P51" s="156" t="str">
        <f t="shared" si="202"/>
        <v/>
      </c>
      <c r="Q51" s="156" t="str">
        <f t="shared" si="202"/>
        <v/>
      </c>
      <c r="R51" s="156" t="str">
        <f t="shared" si="202"/>
        <v/>
      </c>
      <c r="S51" s="156" t="str">
        <f t="shared" si="202"/>
        <v/>
      </c>
      <c r="T51" s="156" t="str">
        <f t="shared" si="202"/>
        <v/>
      </c>
      <c r="U51" s="157">
        <f t="shared" si="8"/>
        <v>0</v>
      </c>
      <c r="V51" s="156" t="str">
        <f t="shared" ref="V51:Y51" si="203">IF(OR($F51="",$G51=""),"",IF(RAND()&lt;$H51,1,0))</f>
        <v/>
      </c>
      <c r="W51" s="156" t="str">
        <f t="shared" si="203"/>
        <v/>
      </c>
      <c r="X51" s="156" t="str">
        <f t="shared" si="203"/>
        <v/>
      </c>
      <c r="Y51" s="156" t="str">
        <f t="shared" si="203"/>
        <v/>
      </c>
      <c r="Z51" s="157">
        <f t="shared" si="10"/>
        <v>0</v>
      </c>
      <c r="AA51" s="105" t="str">
        <f t="shared" ref="AA51:AT51" si="204">IF(OR($F51="",$G51=""),"",IF(RAND()&lt;0.65,1,0))</f>
        <v/>
      </c>
      <c r="AB51" s="105" t="str">
        <f t="shared" si="204"/>
        <v/>
      </c>
      <c r="AC51" s="105" t="str">
        <f t="shared" si="204"/>
        <v/>
      </c>
      <c r="AD51" s="105" t="str">
        <f t="shared" si="204"/>
        <v/>
      </c>
      <c r="AE51" s="105" t="str">
        <f t="shared" si="204"/>
        <v/>
      </c>
      <c r="AF51" s="105" t="str">
        <f t="shared" si="204"/>
        <v/>
      </c>
      <c r="AG51" s="105" t="str">
        <f t="shared" si="204"/>
        <v/>
      </c>
      <c r="AH51" s="105" t="str">
        <f t="shared" si="204"/>
        <v/>
      </c>
      <c r="AI51" s="105" t="str">
        <f t="shared" si="204"/>
        <v/>
      </c>
      <c r="AJ51" s="105" t="str">
        <f t="shared" si="204"/>
        <v/>
      </c>
      <c r="AK51" s="105" t="str">
        <f t="shared" si="204"/>
        <v/>
      </c>
      <c r="AL51" s="105" t="str">
        <f t="shared" si="204"/>
        <v/>
      </c>
      <c r="AM51" s="105" t="str">
        <f t="shared" si="204"/>
        <v/>
      </c>
      <c r="AN51" s="105" t="str">
        <f t="shared" si="204"/>
        <v/>
      </c>
      <c r="AO51" s="105" t="str">
        <f t="shared" si="204"/>
        <v/>
      </c>
      <c r="AP51" s="105" t="str">
        <f t="shared" si="204"/>
        <v/>
      </c>
      <c r="AQ51" s="105" t="str">
        <f t="shared" si="204"/>
        <v/>
      </c>
      <c r="AR51" s="105" t="str">
        <f t="shared" si="204"/>
        <v/>
      </c>
      <c r="AS51" s="105" t="str">
        <f t="shared" si="204"/>
        <v/>
      </c>
      <c r="AT51" s="105" t="str">
        <f t="shared" si="204"/>
        <v/>
      </c>
      <c r="AU51" s="105">
        <f t="shared" ref="AU51:BL51" si="205">SUM($AA51:AC51)</f>
        <v>0</v>
      </c>
      <c r="AV51" s="105">
        <f t="shared" si="205"/>
        <v>0</v>
      </c>
      <c r="AW51" s="105">
        <f t="shared" si="205"/>
        <v>0</v>
      </c>
      <c r="AX51" s="105">
        <f t="shared" si="205"/>
        <v>0</v>
      </c>
      <c r="AY51" s="105">
        <f t="shared" si="205"/>
        <v>0</v>
      </c>
      <c r="AZ51" s="105">
        <f t="shared" si="205"/>
        <v>0</v>
      </c>
      <c r="BA51" s="105">
        <f t="shared" si="205"/>
        <v>0</v>
      </c>
      <c r="BB51" s="105">
        <f t="shared" si="205"/>
        <v>0</v>
      </c>
      <c r="BC51" s="105">
        <f t="shared" si="205"/>
        <v>0</v>
      </c>
      <c r="BD51" s="105">
        <f t="shared" si="205"/>
        <v>0</v>
      </c>
      <c r="BE51" s="105">
        <f t="shared" si="205"/>
        <v>0</v>
      </c>
      <c r="BF51" s="105">
        <f t="shared" si="205"/>
        <v>0</v>
      </c>
      <c r="BG51" s="105">
        <f t="shared" si="205"/>
        <v>0</v>
      </c>
      <c r="BH51" s="105">
        <f t="shared" si="205"/>
        <v>0</v>
      </c>
      <c r="BI51" s="105">
        <f t="shared" si="205"/>
        <v>0</v>
      </c>
      <c r="BJ51" s="105">
        <f t="shared" si="205"/>
        <v>0</v>
      </c>
      <c r="BK51" s="105">
        <f t="shared" si="205"/>
        <v>0</v>
      </c>
      <c r="BL51" s="105">
        <f t="shared" si="205"/>
        <v>0</v>
      </c>
      <c r="BM51" s="158" t="str">
        <f>IF(OR($F50="",$G50=""),"",IF(ABS(AU50-AU51)&gt;2,AU51,IF(ABS(AV50-AV51)&gt;1,AV51,IF(AW50&lt;&gt;AW51,AW51,IF(AX50&lt;&gt;AX51,AX51,IF(AY50&lt;&gt;AY51,AY51,IF(AZ50&lt;&gt;AZ51,AZ51,IF(BA50&lt;&gt;BA51,BA51,IF(BB50&lt;&gt;BB51,BB51,IF(BC50&lt;&gt;BC51,BC51,IF(BD50&lt;&gt;BD51,BD51,IF(BE50&lt;&gt;BE51,BE51,IF(BF50&lt;&gt;BF51,BF51,IF(BG50&lt;&gt;BG51,BG51,IF(BH50&lt;&gt;BH51,BH51,IF(BI50&lt;&gt;BI51,BI51,IF(BJ50&lt;&gt;BJ51,BJ51,IF(BK50&lt;&gt;BK51,BK51,IF(BL50&lt;&gt;BL51,BL51,CONCATENATE(BL51,"?"))))))))))))))))))))</f>
        <v/>
      </c>
      <c r="BN51" s="105" t="str">
        <f>IF(AND(OR($B50="",$B51=""),$C50&lt;&gt;"",$C51&lt;&gt;""),"You need to select the competition in column B.","")</f>
        <v/>
      </c>
      <c r="BO51" s="156"/>
      <c r="BP51" s="156"/>
      <c r="BQ51" s="156"/>
      <c r="BR51" s="105"/>
      <c r="BS51" s="105"/>
    </row>
    <row r="52" ht="9.0" customHeight="1">
      <c r="A52" s="152">
        <f t="shared" si="17"/>
        <v>0</v>
      </c>
      <c r="B52" s="93"/>
      <c r="C52" s="99"/>
      <c r="D52" s="96"/>
      <c r="E52" s="154" t="str">
        <f t="shared" si="5"/>
        <v>  </v>
      </c>
      <c r="F52" s="155" t="str">
        <f t="array" ref="F52">IFERROR(IF($C52="","",INDEX(Entries!$J$2:$K999,MATCH(1,($C52=Entries!$J$2:$J999)*(Entries!$C$2:$C999=$B52),0),2)),"")</f>
        <v/>
      </c>
      <c r="G52" s="106" t="str">
        <f>F53</f>
        <v/>
      </c>
      <c r="H52" s="106" t="str">
        <f t="shared" si="6"/>
        <v/>
      </c>
      <c r="I52" s="156" t="str">
        <f t="shared" ref="I52:T52" si="206">IF(OR($F52="",$G52=""),"",IF(RAND()&lt;$H52,1,0))</f>
        <v/>
      </c>
      <c r="J52" s="156" t="str">
        <f t="shared" si="206"/>
        <v/>
      </c>
      <c r="K52" s="156" t="str">
        <f t="shared" si="206"/>
        <v/>
      </c>
      <c r="L52" s="156" t="str">
        <f t="shared" si="206"/>
        <v/>
      </c>
      <c r="M52" s="156" t="str">
        <f t="shared" si="206"/>
        <v/>
      </c>
      <c r="N52" s="156" t="str">
        <f t="shared" si="206"/>
        <v/>
      </c>
      <c r="O52" s="156" t="str">
        <f t="shared" si="206"/>
        <v/>
      </c>
      <c r="P52" s="156" t="str">
        <f t="shared" si="206"/>
        <v/>
      </c>
      <c r="Q52" s="156" t="str">
        <f t="shared" si="206"/>
        <v/>
      </c>
      <c r="R52" s="156" t="str">
        <f t="shared" si="206"/>
        <v/>
      </c>
      <c r="S52" s="156" t="str">
        <f t="shared" si="206"/>
        <v/>
      </c>
      <c r="T52" s="156" t="str">
        <f t="shared" si="206"/>
        <v/>
      </c>
      <c r="U52" s="157">
        <f t="shared" si="8"/>
        <v>0</v>
      </c>
      <c r="V52" s="156" t="str">
        <f t="shared" ref="V52:Y52" si="207">IF(OR($F52="",$G52=""),"",IF(RAND()&lt;$H52,1,0))</f>
        <v/>
      </c>
      <c r="W52" s="156" t="str">
        <f t="shared" si="207"/>
        <v/>
      </c>
      <c r="X52" s="156" t="str">
        <f t="shared" si="207"/>
        <v/>
      </c>
      <c r="Y52" s="156" t="str">
        <f t="shared" si="207"/>
        <v/>
      </c>
      <c r="Z52" s="157">
        <f t="shared" si="10"/>
        <v>0</v>
      </c>
      <c r="AA52" s="105" t="str">
        <f t="shared" ref="AA52:AT52" si="208">IF(OR($F52="",$G52=""),"",IF(RAND()&lt;0.65,1,0))</f>
        <v/>
      </c>
      <c r="AB52" s="105" t="str">
        <f t="shared" si="208"/>
        <v/>
      </c>
      <c r="AC52" s="105" t="str">
        <f t="shared" si="208"/>
        <v/>
      </c>
      <c r="AD52" s="105" t="str">
        <f t="shared" si="208"/>
        <v/>
      </c>
      <c r="AE52" s="105" t="str">
        <f t="shared" si="208"/>
        <v/>
      </c>
      <c r="AF52" s="105" t="str">
        <f t="shared" si="208"/>
        <v/>
      </c>
      <c r="AG52" s="105" t="str">
        <f t="shared" si="208"/>
        <v/>
      </c>
      <c r="AH52" s="105" t="str">
        <f t="shared" si="208"/>
        <v/>
      </c>
      <c r="AI52" s="105" t="str">
        <f t="shared" si="208"/>
        <v/>
      </c>
      <c r="AJ52" s="105" t="str">
        <f t="shared" si="208"/>
        <v/>
      </c>
      <c r="AK52" s="105" t="str">
        <f t="shared" si="208"/>
        <v/>
      </c>
      <c r="AL52" s="105" t="str">
        <f t="shared" si="208"/>
        <v/>
      </c>
      <c r="AM52" s="105" t="str">
        <f t="shared" si="208"/>
        <v/>
      </c>
      <c r="AN52" s="105" t="str">
        <f t="shared" si="208"/>
        <v/>
      </c>
      <c r="AO52" s="105" t="str">
        <f t="shared" si="208"/>
        <v/>
      </c>
      <c r="AP52" s="105" t="str">
        <f t="shared" si="208"/>
        <v/>
      </c>
      <c r="AQ52" s="105" t="str">
        <f t="shared" si="208"/>
        <v/>
      </c>
      <c r="AR52" s="105" t="str">
        <f t="shared" si="208"/>
        <v/>
      </c>
      <c r="AS52" s="105" t="str">
        <f t="shared" si="208"/>
        <v/>
      </c>
      <c r="AT52" s="105" t="str">
        <f t="shared" si="208"/>
        <v/>
      </c>
      <c r="AU52" s="105">
        <f t="shared" ref="AU52:BL52" si="209">SUM($AA52:AC52)</f>
        <v>0</v>
      </c>
      <c r="AV52" s="105">
        <f t="shared" si="209"/>
        <v>0</v>
      </c>
      <c r="AW52" s="105">
        <f t="shared" si="209"/>
        <v>0</v>
      </c>
      <c r="AX52" s="105">
        <f t="shared" si="209"/>
        <v>0</v>
      </c>
      <c r="AY52" s="105">
        <f t="shared" si="209"/>
        <v>0</v>
      </c>
      <c r="AZ52" s="105">
        <f t="shared" si="209"/>
        <v>0</v>
      </c>
      <c r="BA52" s="105">
        <f t="shared" si="209"/>
        <v>0</v>
      </c>
      <c r="BB52" s="105">
        <f t="shared" si="209"/>
        <v>0</v>
      </c>
      <c r="BC52" s="105">
        <f t="shared" si="209"/>
        <v>0</v>
      </c>
      <c r="BD52" s="105">
        <f t="shared" si="209"/>
        <v>0</v>
      </c>
      <c r="BE52" s="105">
        <f t="shared" si="209"/>
        <v>0</v>
      </c>
      <c r="BF52" s="105">
        <f t="shared" si="209"/>
        <v>0</v>
      </c>
      <c r="BG52" s="105">
        <f t="shared" si="209"/>
        <v>0</v>
      </c>
      <c r="BH52" s="105">
        <f t="shared" si="209"/>
        <v>0</v>
      </c>
      <c r="BI52" s="105">
        <f t="shared" si="209"/>
        <v>0</v>
      </c>
      <c r="BJ52" s="105">
        <f t="shared" si="209"/>
        <v>0</v>
      </c>
      <c r="BK52" s="105">
        <f t="shared" si="209"/>
        <v>0</v>
      </c>
      <c r="BL52" s="105">
        <f t="shared" si="209"/>
        <v>0</v>
      </c>
      <c r="BM52" s="158" t="str">
        <f>IF(OR($F52="",$G52=""),"",IF(ABS(AU52-AU53)&gt;2,AU52,IF(ABS(AV52-AV53)&gt;1,AV52,IF(AW52&lt;&gt;AW53,AW52,IF(AX52&lt;&gt;AX53,AX52,IF(AY52&lt;&gt;AY53,AY52,IF(AZ52&lt;&gt;AZ53,AZ52,IF(BA52&lt;&gt;BA53,BA52,IF(BB52&lt;&gt;BB53,BB52,IF(BC52&lt;&gt;BC53,BC52,IF(BD52&lt;&gt;BD53,BD52,IF(BE52&lt;&gt;BE53,BE52,IF(BF52&lt;&gt;BF53,BF52,IF(BG52&lt;&gt;BG53,BG52,IF(BH52&lt;&gt;BH53,BH52,IF(BI52&lt;&gt;BI53,BI52,IF(BJ52&lt;&gt;BJ53,BJ52,IF(BK52&lt;&gt;BK53,BK52,IF(BL52&lt;&gt;BL53,BL52,CONCATENATE(BL52,"?"))))))))))))))))))))</f>
        <v/>
      </c>
      <c r="BN52" s="105" t="str">
        <f>IFERROR(IF(OR($F52="",$G52=""),"",CONCATENATE(RIGHT(C52,5)," ",REPT(" ",31-LEN(C52)),LEFT(C52,LEN(C52)-6),"  ")),"")</f>
        <v/>
      </c>
      <c r="BO52" s="156" t="str">
        <f>IF(OR($F52="",$G52=""),"",IF(AND(U52=U53,Z52&gt;Z53),"e",IF(AND(U52=U53,Z52=Z53,BM52&gt;BM53),"p"," ")))</f>
        <v/>
      </c>
      <c r="BP52" s="156" t="str">
        <f>IF(BN52="","",IF(U52=U53,CONCATENATE(IF(U52+Z52&lt;10," ",""),U52+Z52,"–",U53+Z53,IF(U53+Z53&lt;10," ","")),CONCATENATE(IF(U52&lt;10," ",""),U52,"–",U53,IF(U53&lt;10," ",""))))</f>
        <v/>
      </c>
      <c r="BQ52" s="156" t="str">
        <f>IF(OR($F52="",$G52=""),"",IF(AND(U52=U53,Z52&lt;Z53),"e",IF(AND(U52=U53,Z52=Z53,BM52&lt;BM53),"p"," ")))</f>
        <v/>
      </c>
      <c r="BR52" s="105" t="str">
        <f>IFERROR(IF(OR($F52="",$G52=""),"",CONCATENATE("  ",LEFT(C53,LEN(C53)-6),REPT(" ",31-LEN(C53))," ",RIGHT(C53,5))),"")</f>
        <v/>
      </c>
      <c r="BS52" s="105" t="str">
        <f>IF(OR($F52="",$G52=""),"",IF(U52=U53,CONCATENATE("(",U52,"–",U53," FT",IF(Z52=Z53,CONCATENATE(" · ",BM52,"–",BM53," pen"),""),")"),""))</f>
        <v/>
      </c>
    </row>
    <row r="53" ht="9.0" customHeight="1">
      <c r="A53" s="152">
        <f t="shared" si="17"/>
        <v>0</v>
      </c>
      <c r="B53" s="93"/>
      <c r="C53" s="99"/>
      <c r="D53" s="96"/>
      <c r="E53" s="154" t="str">
        <f t="shared" si="5"/>
        <v>  </v>
      </c>
      <c r="F53" s="155" t="str">
        <f t="array" ref="F53">IFERROR(IF($C53="","",INDEX(Entries!$J$2:$K999,MATCH(1,($C53=Entries!$J$2:$J999)*(Entries!$C$2:$C999=$B53),0),2)),"")</f>
        <v/>
      </c>
      <c r="G53" s="106" t="str">
        <f>F52</f>
        <v/>
      </c>
      <c r="H53" s="106" t="str">
        <f t="shared" si="6"/>
        <v/>
      </c>
      <c r="I53" s="156" t="str">
        <f t="shared" ref="I53:T53" si="210">IF(OR($F53="",$G53=""),"",IF(RAND()&lt;$H53,1,0))</f>
        <v/>
      </c>
      <c r="J53" s="156" t="str">
        <f t="shared" si="210"/>
        <v/>
      </c>
      <c r="K53" s="156" t="str">
        <f t="shared" si="210"/>
        <v/>
      </c>
      <c r="L53" s="156" t="str">
        <f t="shared" si="210"/>
        <v/>
      </c>
      <c r="M53" s="156" t="str">
        <f t="shared" si="210"/>
        <v/>
      </c>
      <c r="N53" s="156" t="str">
        <f t="shared" si="210"/>
        <v/>
      </c>
      <c r="O53" s="156" t="str">
        <f t="shared" si="210"/>
        <v/>
      </c>
      <c r="P53" s="156" t="str">
        <f t="shared" si="210"/>
        <v/>
      </c>
      <c r="Q53" s="156" t="str">
        <f t="shared" si="210"/>
        <v/>
      </c>
      <c r="R53" s="156" t="str">
        <f t="shared" si="210"/>
        <v/>
      </c>
      <c r="S53" s="156" t="str">
        <f t="shared" si="210"/>
        <v/>
      </c>
      <c r="T53" s="156" t="str">
        <f t="shared" si="210"/>
        <v/>
      </c>
      <c r="U53" s="157">
        <f t="shared" si="8"/>
        <v>0</v>
      </c>
      <c r="V53" s="156" t="str">
        <f t="shared" ref="V53:Y53" si="211">IF(OR($F53="",$G53=""),"",IF(RAND()&lt;$H53,1,0))</f>
        <v/>
      </c>
      <c r="W53" s="156" t="str">
        <f t="shared" si="211"/>
        <v/>
      </c>
      <c r="X53" s="156" t="str">
        <f t="shared" si="211"/>
        <v/>
      </c>
      <c r="Y53" s="156" t="str">
        <f t="shared" si="211"/>
        <v/>
      </c>
      <c r="Z53" s="157">
        <f t="shared" si="10"/>
        <v>0</v>
      </c>
      <c r="AA53" s="105" t="str">
        <f t="shared" ref="AA53:AT53" si="212">IF(OR($F53="",$G53=""),"",IF(RAND()&lt;0.65,1,0))</f>
        <v/>
      </c>
      <c r="AB53" s="105" t="str">
        <f t="shared" si="212"/>
        <v/>
      </c>
      <c r="AC53" s="105" t="str">
        <f t="shared" si="212"/>
        <v/>
      </c>
      <c r="AD53" s="105" t="str">
        <f t="shared" si="212"/>
        <v/>
      </c>
      <c r="AE53" s="105" t="str">
        <f t="shared" si="212"/>
        <v/>
      </c>
      <c r="AF53" s="105" t="str">
        <f t="shared" si="212"/>
        <v/>
      </c>
      <c r="AG53" s="105" t="str">
        <f t="shared" si="212"/>
        <v/>
      </c>
      <c r="AH53" s="105" t="str">
        <f t="shared" si="212"/>
        <v/>
      </c>
      <c r="AI53" s="105" t="str">
        <f t="shared" si="212"/>
        <v/>
      </c>
      <c r="AJ53" s="105" t="str">
        <f t="shared" si="212"/>
        <v/>
      </c>
      <c r="AK53" s="105" t="str">
        <f t="shared" si="212"/>
        <v/>
      </c>
      <c r="AL53" s="105" t="str">
        <f t="shared" si="212"/>
        <v/>
      </c>
      <c r="AM53" s="105" t="str">
        <f t="shared" si="212"/>
        <v/>
      </c>
      <c r="AN53" s="105" t="str">
        <f t="shared" si="212"/>
        <v/>
      </c>
      <c r="AO53" s="105" t="str">
        <f t="shared" si="212"/>
        <v/>
      </c>
      <c r="AP53" s="105" t="str">
        <f t="shared" si="212"/>
        <v/>
      </c>
      <c r="AQ53" s="105" t="str">
        <f t="shared" si="212"/>
        <v/>
      </c>
      <c r="AR53" s="105" t="str">
        <f t="shared" si="212"/>
        <v/>
      </c>
      <c r="AS53" s="105" t="str">
        <f t="shared" si="212"/>
        <v/>
      </c>
      <c r="AT53" s="105" t="str">
        <f t="shared" si="212"/>
        <v/>
      </c>
      <c r="AU53" s="105">
        <f t="shared" ref="AU53:BL53" si="213">SUM($AA53:AC53)</f>
        <v>0</v>
      </c>
      <c r="AV53" s="105">
        <f t="shared" si="213"/>
        <v>0</v>
      </c>
      <c r="AW53" s="105">
        <f t="shared" si="213"/>
        <v>0</v>
      </c>
      <c r="AX53" s="105">
        <f t="shared" si="213"/>
        <v>0</v>
      </c>
      <c r="AY53" s="105">
        <f t="shared" si="213"/>
        <v>0</v>
      </c>
      <c r="AZ53" s="105">
        <f t="shared" si="213"/>
        <v>0</v>
      </c>
      <c r="BA53" s="105">
        <f t="shared" si="213"/>
        <v>0</v>
      </c>
      <c r="BB53" s="105">
        <f t="shared" si="213"/>
        <v>0</v>
      </c>
      <c r="BC53" s="105">
        <f t="shared" si="213"/>
        <v>0</v>
      </c>
      <c r="BD53" s="105">
        <f t="shared" si="213"/>
        <v>0</v>
      </c>
      <c r="BE53" s="105">
        <f t="shared" si="213"/>
        <v>0</v>
      </c>
      <c r="BF53" s="105">
        <f t="shared" si="213"/>
        <v>0</v>
      </c>
      <c r="BG53" s="105">
        <f t="shared" si="213"/>
        <v>0</v>
      </c>
      <c r="BH53" s="105">
        <f t="shared" si="213"/>
        <v>0</v>
      </c>
      <c r="BI53" s="105">
        <f t="shared" si="213"/>
        <v>0</v>
      </c>
      <c r="BJ53" s="105">
        <f t="shared" si="213"/>
        <v>0</v>
      </c>
      <c r="BK53" s="105">
        <f t="shared" si="213"/>
        <v>0</v>
      </c>
      <c r="BL53" s="105">
        <f t="shared" si="213"/>
        <v>0</v>
      </c>
      <c r="BM53" s="158" t="str">
        <f>IF(OR($F52="",$G52=""),"",IF(ABS(AU52-AU53)&gt;2,AU53,IF(ABS(AV52-AV53)&gt;1,AV53,IF(AW52&lt;&gt;AW53,AW53,IF(AX52&lt;&gt;AX53,AX53,IF(AY52&lt;&gt;AY53,AY53,IF(AZ52&lt;&gt;AZ53,AZ53,IF(BA52&lt;&gt;BA53,BA53,IF(BB52&lt;&gt;BB53,BB53,IF(BC52&lt;&gt;BC53,BC53,IF(BD52&lt;&gt;BD53,BD53,IF(BE52&lt;&gt;BE53,BE53,IF(BF52&lt;&gt;BF53,BF53,IF(BG52&lt;&gt;BG53,BG53,IF(BH52&lt;&gt;BH53,BH53,IF(BI52&lt;&gt;BI53,BI53,IF(BJ52&lt;&gt;BJ53,BJ53,IF(BK52&lt;&gt;BK53,BK53,IF(BL52&lt;&gt;BL53,BL53,CONCATENATE(BL53,"?"))))))))))))))))))))</f>
        <v/>
      </c>
      <c r="BN53" s="105" t="str">
        <f>IF(AND(OR($B52="",$B53=""),$C52&lt;&gt;"",$C53&lt;&gt;""),"You need to select the competition in column B.","")</f>
        <v/>
      </c>
      <c r="BO53" s="156"/>
      <c r="BP53" s="156"/>
      <c r="BQ53" s="156"/>
      <c r="BR53" s="105"/>
      <c r="BS53" s="105"/>
    </row>
    <row r="54" ht="9.0" customHeight="1">
      <c r="A54" s="152">
        <f t="shared" si="17"/>
        <v>1</v>
      </c>
      <c r="B54" s="93"/>
      <c r="C54" s="99"/>
      <c r="D54" s="96"/>
      <c r="E54" s="154" t="str">
        <f t="shared" si="5"/>
        <v>  </v>
      </c>
      <c r="F54" s="155" t="str">
        <f t="array" ref="F54">IFERROR(IF($C54="","",INDEX(Entries!$J$2:$K999,MATCH(1,($C54=Entries!$J$2:$J999)*(Entries!$C$2:$C999=$B54),0),2)),"")</f>
        <v/>
      </c>
      <c r="G54" s="106" t="str">
        <f>F55</f>
        <v/>
      </c>
      <c r="H54" s="106" t="str">
        <f t="shared" si="6"/>
        <v/>
      </c>
      <c r="I54" s="156" t="str">
        <f t="shared" ref="I54:T54" si="214">IF(OR($F54="",$G54=""),"",IF(RAND()&lt;$H54,1,0))</f>
        <v/>
      </c>
      <c r="J54" s="156" t="str">
        <f t="shared" si="214"/>
        <v/>
      </c>
      <c r="K54" s="156" t="str">
        <f t="shared" si="214"/>
        <v/>
      </c>
      <c r="L54" s="156" t="str">
        <f t="shared" si="214"/>
        <v/>
      </c>
      <c r="M54" s="156" t="str">
        <f t="shared" si="214"/>
        <v/>
      </c>
      <c r="N54" s="156" t="str">
        <f t="shared" si="214"/>
        <v/>
      </c>
      <c r="O54" s="156" t="str">
        <f t="shared" si="214"/>
        <v/>
      </c>
      <c r="P54" s="156" t="str">
        <f t="shared" si="214"/>
        <v/>
      </c>
      <c r="Q54" s="156" t="str">
        <f t="shared" si="214"/>
        <v/>
      </c>
      <c r="R54" s="156" t="str">
        <f t="shared" si="214"/>
        <v/>
      </c>
      <c r="S54" s="156" t="str">
        <f t="shared" si="214"/>
        <v/>
      </c>
      <c r="T54" s="156" t="str">
        <f t="shared" si="214"/>
        <v/>
      </c>
      <c r="U54" s="157">
        <f t="shared" si="8"/>
        <v>0</v>
      </c>
      <c r="V54" s="156" t="str">
        <f t="shared" ref="V54:Y54" si="215">IF(OR($F54="",$G54=""),"",IF(RAND()&lt;$H54,1,0))</f>
        <v/>
      </c>
      <c r="W54" s="156" t="str">
        <f t="shared" si="215"/>
        <v/>
      </c>
      <c r="X54" s="156" t="str">
        <f t="shared" si="215"/>
        <v/>
      </c>
      <c r="Y54" s="156" t="str">
        <f t="shared" si="215"/>
        <v/>
      </c>
      <c r="Z54" s="157">
        <f t="shared" si="10"/>
        <v>0</v>
      </c>
      <c r="AA54" s="105" t="str">
        <f t="shared" ref="AA54:AT54" si="216">IF(OR($F54="",$G54=""),"",IF(RAND()&lt;0.65,1,0))</f>
        <v/>
      </c>
      <c r="AB54" s="105" t="str">
        <f t="shared" si="216"/>
        <v/>
      </c>
      <c r="AC54" s="105" t="str">
        <f t="shared" si="216"/>
        <v/>
      </c>
      <c r="AD54" s="105" t="str">
        <f t="shared" si="216"/>
        <v/>
      </c>
      <c r="AE54" s="105" t="str">
        <f t="shared" si="216"/>
        <v/>
      </c>
      <c r="AF54" s="105" t="str">
        <f t="shared" si="216"/>
        <v/>
      </c>
      <c r="AG54" s="105" t="str">
        <f t="shared" si="216"/>
        <v/>
      </c>
      <c r="AH54" s="105" t="str">
        <f t="shared" si="216"/>
        <v/>
      </c>
      <c r="AI54" s="105" t="str">
        <f t="shared" si="216"/>
        <v/>
      </c>
      <c r="AJ54" s="105" t="str">
        <f t="shared" si="216"/>
        <v/>
      </c>
      <c r="AK54" s="105" t="str">
        <f t="shared" si="216"/>
        <v/>
      </c>
      <c r="AL54" s="105" t="str">
        <f t="shared" si="216"/>
        <v/>
      </c>
      <c r="AM54" s="105" t="str">
        <f t="shared" si="216"/>
        <v/>
      </c>
      <c r="AN54" s="105" t="str">
        <f t="shared" si="216"/>
        <v/>
      </c>
      <c r="AO54" s="105" t="str">
        <f t="shared" si="216"/>
        <v/>
      </c>
      <c r="AP54" s="105" t="str">
        <f t="shared" si="216"/>
        <v/>
      </c>
      <c r="AQ54" s="105" t="str">
        <f t="shared" si="216"/>
        <v/>
      </c>
      <c r="AR54" s="105" t="str">
        <f t="shared" si="216"/>
        <v/>
      </c>
      <c r="AS54" s="105" t="str">
        <f t="shared" si="216"/>
        <v/>
      </c>
      <c r="AT54" s="105" t="str">
        <f t="shared" si="216"/>
        <v/>
      </c>
      <c r="AU54" s="105">
        <f t="shared" ref="AU54:BL54" si="217">SUM($AA54:AC54)</f>
        <v>0</v>
      </c>
      <c r="AV54" s="105">
        <f t="shared" si="217"/>
        <v>0</v>
      </c>
      <c r="AW54" s="105">
        <f t="shared" si="217"/>
        <v>0</v>
      </c>
      <c r="AX54" s="105">
        <f t="shared" si="217"/>
        <v>0</v>
      </c>
      <c r="AY54" s="105">
        <f t="shared" si="217"/>
        <v>0</v>
      </c>
      <c r="AZ54" s="105">
        <f t="shared" si="217"/>
        <v>0</v>
      </c>
      <c r="BA54" s="105">
        <f t="shared" si="217"/>
        <v>0</v>
      </c>
      <c r="BB54" s="105">
        <f t="shared" si="217"/>
        <v>0</v>
      </c>
      <c r="BC54" s="105">
        <f t="shared" si="217"/>
        <v>0</v>
      </c>
      <c r="BD54" s="105">
        <f t="shared" si="217"/>
        <v>0</v>
      </c>
      <c r="BE54" s="105">
        <f t="shared" si="217"/>
        <v>0</v>
      </c>
      <c r="BF54" s="105">
        <f t="shared" si="217"/>
        <v>0</v>
      </c>
      <c r="BG54" s="105">
        <f t="shared" si="217"/>
        <v>0</v>
      </c>
      <c r="BH54" s="105">
        <f t="shared" si="217"/>
        <v>0</v>
      </c>
      <c r="BI54" s="105">
        <f t="shared" si="217"/>
        <v>0</v>
      </c>
      <c r="BJ54" s="105">
        <f t="shared" si="217"/>
        <v>0</v>
      </c>
      <c r="BK54" s="105">
        <f t="shared" si="217"/>
        <v>0</v>
      </c>
      <c r="BL54" s="105">
        <f t="shared" si="217"/>
        <v>0</v>
      </c>
      <c r="BM54" s="158" t="str">
        <f>IF(OR($F54="",$G54=""),"",IF(ABS(AU54-AU55)&gt;2,AU54,IF(ABS(AV54-AV55)&gt;1,AV54,IF(AW54&lt;&gt;AW55,AW54,IF(AX54&lt;&gt;AX55,AX54,IF(AY54&lt;&gt;AY55,AY54,IF(AZ54&lt;&gt;AZ55,AZ54,IF(BA54&lt;&gt;BA55,BA54,IF(BB54&lt;&gt;BB55,BB54,IF(BC54&lt;&gt;BC55,BC54,IF(BD54&lt;&gt;BD55,BD54,IF(BE54&lt;&gt;BE55,BE54,IF(BF54&lt;&gt;BF55,BF54,IF(BG54&lt;&gt;BG55,BG54,IF(BH54&lt;&gt;BH55,BH54,IF(BI54&lt;&gt;BI55,BI54,IF(BJ54&lt;&gt;BJ55,BJ54,IF(BK54&lt;&gt;BK55,BK54,IF(BL54&lt;&gt;BL55,BL54,CONCATENATE(BL54,"?"))))))))))))))))))))</f>
        <v/>
      </c>
      <c r="BN54" s="105" t="str">
        <f>IFERROR(IF(OR($F54="",$G54=""),"",CONCATENATE(RIGHT(C54,5)," ",REPT(" ",31-LEN(C54)),LEFT(C54,LEN(C54)-6),"  ")),"")</f>
        <v/>
      </c>
      <c r="BO54" s="156" t="str">
        <f>IF(OR($F54="",$G54=""),"",IF(AND(U54=U55,Z54&gt;Z55),"e",IF(AND(U54=U55,Z54=Z55,BM54&gt;BM55),"p"," ")))</f>
        <v/>
      </c>
      <c r="BP54" s="156" t="str">
        <f>IF(BN54="","",IF(U54=U55,CONCATENATE(IF(U54+Z54&lt;10," ",""),U54+Z54,"–",U55+Z55,IF(U55+Z55&lt;10," ","")),CONCATENATE(IF(U54&lt;10," ",""),U54,"–",U55,IF(U55&lt;10," ",""))))</f>
        <v/>
      </c>
      <c r="BQ54" s="156" t="str">
        <f>IF(OR($F54="",$G54=""),"",IF(AND(U54=U55,Z54&lt;Z55),"e",IF(AND(U54=U55,Z54=Z55,BM54&lt;BM55),"p"," ")))</f>
        <v/>
      </c>
      <c r="BR54" s="105" t="str">
        <f>IFERROR(IF(OR($F54="",$G54=""),"",CONCATENATE("  ",LEFT(C55,LEN(C55)-6),REPT(" ",31-LEN(C55))," ",RIGHT(C55,5))),"")</f>
        <v/>
      </c>
      <c r="BS54" s="105" t="str">
        <f>IF(OR($F54="",$G54=""),"",IF(U54=U55,CONCATENATE("(",U54,"–",U55," FT",IF(Z54=Z55,CONCATENATE(" · ",BM54,"–",BM55," pen"),""),")"),""))</f>
        <v/>
      </c>
    </row>
    <row r="55" ht="9.0" customHeight="1">
      <c r="A55" s="152">
        <f t="shared" si="17"/>
        <v>1</v>
      </c>
      <c r="B55" s="93"/>
      <c r="C55" s="99"/>
      <c r="D55" s="96"/>
      <c r="E55" s="154" t="str">
        <f t="shared" si="5"/>
        <v>  </v>
      </c>
      <c r="F55" s="155" t="str">
        <f t="array" ref="F55">IFERROR(IF($C55="","",INDEX(Entries!$J$2:$K999,MATCH(1,($C55=Entries!$J$2:$J999)*(Entries!$C$2:$C999=$B55),0),2)),"")</f>
        <v/>
      </c>
      <c r="G55" s="106" t="str">
        <f>F54</f>
        <v/>
      </c>
      <c r="H55" s="106" t="str">
        <f t="shared" si="6"/>
        <v/>
      </c>
      <c r="I55" s="156" t="str">
        <f t="shared" ref="I55:T55" si="218">IF(OR($F55="",$G55=""),"",IF(RAND()&lt;$H55,1,0))</f>
        <v/>
      </c>
      <c r="J55" s="156" t="str">
        <f t="shared" si="218"/>
        <v/>
      </c>
      <c r="K55" s="156" t="str">
        <f t="shared" si="218"/>
        <v/>
      </c>
      <c r="L55" s="156" t="str">
        <f t="shared" si="218"/>
        <v/>
      </c>
      <c r="M55" s="156" t="str">
        <f t="shared" si="218"/>
        <v/>
      </c>
      <c r="N55" s="156" t="str">
        <f t="shared" si="218"/>
        <v/>
      </c>
      <c r="O55" s="156" t="str">
        <f t="shared" si="218"/>
        <v/>
      </c>
      <c r="P55" s="156" t="str">
        <f t="shared" si="218"/>
        <v/>
      </c>
      <c r="Q55" s="156" t="str">
        <f t="shared" si="218"/>
        <v/>
      </c>
      <c r="R55" s="156" t="str">
        <f t="shared" si="218"/>
        <v/>
      </c>
      <c r="S55" s="156" t="str">
        <f t="shared" si="218"/>
        <v/>
      </c>
      <c r="T55" s="156" t="str">
        <f t="shared" si="218"/>
        <v/>
      </c>
      <c r="U55" s="157">
        <f t="shared" si="8"/>
        <v>0</v>
      </c>
      <c r="V55" s="156" t="str">
        <f t="shared" ref="V55:Y55" si="219">IF(OR($F55="",$G55=""),"",IF(RAND()&lt;$H55,1,0))</f>
        <v/>
      </c>
      <c r="W55" s="156" t="str">
        <f t="shared" si="219"/>
        <v/>
      </c>
      <c r="X55" s="156" t="str">
        <f t="shared" si="219"/>
        <v/>
      </c>
      <c r="Y55" s="156" t="str">
        <f t="shared" si="219"/>
        <v/>
      </c>
      <c r="Z55" s="157">
        <f t="shared" si="10"/>
        <v>0</v>
      </c>
      <c r="AA55" s="105" t="str">
        <f t="shared" ref="AA55:AT55" si="220">IF(OR($F55="",$G55=""),"",IF(RAND()&lt;0.65,1,0))</f>
        <v/>
      </c>
      <c r="AB55" s="105" t="str">
        <f t="shared" si="220"/>
        <v/>
      </c>
      <c r="AC55" s="105" t="str">
        <f t="shared" si="220"/>
        <v/>
      </c>
      <c r="AD55" s="105" t="str">
        <f t="shared" si="220"/>
        <v/>
      </c>
      <c r="AE55" s="105" t="str">
        <f t="shared" si="220"/>
        <v/>
      </c>
      <c r="AF55" s="105" t="str">
        <f t="shared" si="220"/>
        <v/>
      </c>
      <c r="AG55" s="105" t="str">
        <f t="shared" si="220"/>
        <v/>
      </c>
      <c r="AH55" s="105" t="str">
        <f t="shared" si="220"/>
        <v/>
      </c>
      <c r="AI55" s="105" t="str">
        <f t="shared" si="220"/>
        <v/>
      </c>
      <c r="AJ55" s="105" t="str">
        <f t="shared" si="220"/>
        <v/>
      </c>
      <c r="AK55" s="105" t="str">
        <f t="shared" si="220"/>
        <v/>
      </c>
      <c r="AL55" s="105" t="str">
        <f t="shared" si="220"/>
        <v/>
      </c>
      <c r="AM55" s="105" t="str">
        <f t="shared" si="220"/>
        <v/>
      </c>
      <c r="AN55" s="105" t="str">
        <f t="shared" si="220"/>
        <v/>
      </c>
      <c r="AO55" s="105" t="str">
        <f t="shared" si="220"/>
        <v/>
      </c>
      <c r="AP55" s="105" t="str">
        <f t="shared" si="220"/>
        <v/>
      </c>
      <c r="AQ55" s="105" t="str">
        <f t="shared" si="220"/>
        <v/>
      </c>
      <c r="AR55" s="105" t="str">
        <f t="shared" si="220"/>
        <v/>
      </c>
      <c r="AS55" s="105" t="str">
        <f t="shared" si="220"/>
        <v/>
      </c>
      <c r="AT55" s="105" t="str">
        <f t="shared" si="220"/>
        <v/>
      </c>
      <c r="AU55" s="105">
        <f t="shared" ref="AU55:BL55" si="221">SUM($AA55:AC55)</f>
        <v>0</v>
      </c>
      <c r="AV55" s="105">
        <f t="shared" si="221"/>
        <v>0</v>
      </c>
      <c r="AW55" s="105">
        <f t="shared" si="221"/>
        <v>0</v>
      </c>
      <c r="AX55" s="105">
        <f t="shared" si="221"/>
        <v>0</v>
      </c>
      <c r="AY55" s="105">
        <f t="shared" si="221"/>
        <v>0</v>
      </c>
      <c r="AZ55" s="105">
        <f t="shared" si="221"/>
        <v>0</v>
      </c>
      <c r="BA55" s="105">
        <f t="shared" si="221"/>
        <v>0</v>
      </c>
      <c r="BB55" s="105">
        <f t="shared" si="221"/>
        <v>0</v>
      </c>
      <c r="BC55" s="105">
        <f t="shared" si="221"/>
        <v>0</v>
      </c>
      <c r="BD55" s="105">
        <f t="shared" si="221"/>
        <v>0</v>
      </c>
      <c r="BE55" s="105">
        <f t="shared" si="221"/>
        <v>0</v>
      </c>
      <c r="BF55" s="105">
        <f t="shared" si="221"/>
        <v>0</v>
      </c>
      <c r="BG55" s="105">
        <f t="shared" si="221"/>
        <v>0</v>
      </c>
      <c r="BH55" s="105">
        <f t="shared" si="221"/>
        <v>0</v>
      </c>
      <c r="BI55" s="105">
        <f t="shared" si="221"/>
        <v>0</v>
      </c>
      <c r="BJ55" s="105">
        <f t="shared" si="221"/>
        <v>0</v>
      </c>
      <c r="BK55" s="105">
        <f t="shared" si="221"/>
        <v>0</v>
      </c>
      <c r="BL55" s="105">
        <f t="shared" si="221"/>
        <v>0</v>
      </c>
      <c r="BM55" s="158" t="str">
        <f>IF(OR($F54="",$G54=""),"",IF(ABS(AU54-AU55)&gt;2,AU55,IF(ABS(AV54-AV55)&gt;1,AV55,IF(AW54&lt;&gt;AW55,AW55,IF(AX54&lt;&gt;AX55,AX55,IF(AY54&lt;&gt;AY55,AY55,IF(AZ54&lt;&gt;AZ55,AZ55,IF(BA54&lt;&gt;BA55,BA55,IF(BB54&lt;&gt;BB55,BB55,IF(BC54&lt;&gt;BC55,BC55,IF(BD54&lt;&gt;BD55,BD55,IF(BE54&lt;&gt;BE55,BE55,IF(BF54&lt;&gt;BF55,BF55,IF(BG54&lt;&gt;BG55,BG55,IF(BH54&lt;&gt;BH55,BH55,IF(BI54&lt;&gt;BI55,BI55,IF(BJ54&lt;&gt;BJ55,BJ55,IF(BK54&lt;&gt;BK55,BK55,IF(BL54&lt;&gt;BL55,BL55,CONCATENATE(BL55,"?"))))))))))))))))))))</f>
        <v/>
      </c>
      <c r="BN55" s="105" t="str">
        <f>IF(AND(OR($B54="",$B55=""),$C54&lt;&gt;"",$C55&lt;&gt;""),"You need to select the competition in column B.","")</f>
        <v/>
      </c>
      <c r="BO55" s="156"/>
      <c r="BP55" s="156"/>
      <c r="BQ55" s="156"/>
      <c r="BR55" s="105"/>
      <c r="BS55" s="105"/>
    </row>
    <row r="56" ht="9.0" customHeight="1">
      <c r="A56" s="152">
        <f t="shared" si="17"/>
        <v>0</v>
      </c>
      <c r="B56" s="93"/>
      <c r="C56" s="99"/>
      <c r="D56" s="96"/>
      <c r="E56" s="154" t="str">
        <f t="shared" si="5"/>
        <v>  </v>
      </c>
      <c r="F56" s="155" t="str">
        <f t="array" ref="F56">IFERROR(IF($C56="","",INDEX(Entries!$J$2:$K999,MATCH(1,($C56=Entries!$J$2:$J999)*(Entries!$C$2:$C999=$B56),0),2)),"")</f>
        <v/>
      </c>
      <c r="G56" s="106" t="str">
        <f>F57</f>
        <v/>
      </c>
      <c r="H56" s="106" t="str">
        <f t="shared" si="6"/>
        <v/>
      </c>
      <c r="I56" s="156" t="str">
        <f t="shared" ref="I56:T56" si="222">IF(OR($F56="",$G56=""),"",IF(RAND()&lt;$H56,1,0))</f>
        <v/>
      </c>
      <c r="J56" s="156" t="str">
        <f t="shared" si="222"/>
        <v/>
      </c>
      <c r="K56" s="156" t="str">
        <f t="shared" si="222"/>
        <v/>
      </c>
      <c r="L56" s="156" t="str">
        <f t="shared" si="222"/>
        <v/>
      </c>
      <c r="M56" s="156" t="str">
        <f t="shared" si="222"/>
        <v/>
      </c>
      <c r="N56" s="156" t="str">
        <f t="shared" si="222"/>
        <v/>
      </c>
      <c r="O56" s="156" t="str">
        <f t="shared" si="222"/>
        <v/>
      </c>
      <c r="P56" s="156" t="str">
        <f t="shared" si="222"/>
        <v/>
      </c>
      <c r="Q56" s="156" t="str">
        <f t="shared" si="222"/>
        <v/>
      </c>
      <c r="R56" s="156" t="str">
        <f t="shared" si="222"/>
        <v/>
      </c>
      <c r="S56" s="156" t="str">
        <f t="shared" si="222"/>
        <v/>
      </c>
      <c r="T56" s="156" t="str">
        <f t="shared" si="222"/>
        <v/>
      </c>
      <c r="U56" s="157">
        <f t="shared" si="8"/>
        <v>0</v>
      </c>
      <c r="V56" s="156" t="str">
        <f t="shared" ref="V56:Y56" si="223">IF(OR($F56="",$G56=""),"",IF(RAND()&lt;$H56,1,0))</f>
        <v/>
      </c>
      <c r="W56" s="156" t="str">
        <f t="shared" si="223"/>
        <v/>
      </c>
      <c r="X56" s="156" t="str">
        <f t="shared" si="223"/>
        <v/>
      </c>
      <c r="Y56" s="156" t="str">
        <f t="shared" si="223"/>
        <v/>
      </c>
      <c r="Z56" s="157">
        <f t="shared" si="10"/>
        <v>0</v>
      </c>
      <c r="AA56" s="105" t="str">
        <f t="shared" ref="AA56:AT56" si="224">IF(OR($F56="",$G56=""),"",IF(RAND()&lt;0.65,1,0))</f>
        <v/>
      </c>
      <c r="AB56" s="105" t="str">
        <f t="shared" si="224"/>
        <v/>
      </c>
      <c r="AC56" s="105" t="str">
        <f t="shared" si="224"/>
        <v/>
      </c>
      <c r="AD56" s="105" t="str">
        <f t="shared" si="224"/>
        <v/>
      </c>
      <c r="AE56" s="105" t="str">
        <f t="shared" si="224"/>
        <v/>
      </c>
      <c r="AF56" s="105" t="str">
        <f t="shared" si="224"/>
        <v/>
      </c>
      <c r="AG56" s="105" t="str">
        <f t="shared" si="224"/>
        <v/>
      </c>
      <c r="AH56" s="105" t="str">
        <f t="shared" si="224"/>
        <v/>
      </c>
      <c r="AI56" s="105" t="str">
        <f t="shared" si="224"/>
        <v/>
      </c>
      <c r="AJ56" s="105" t="str">
        <f t="shared" si="224"/>
        <v/>
      </c>
      <c r="AK56" s="105" t="str">
        <f t="shared" si="224"/>
        <v/>
      </c>
      <c r="AL56" s="105" t="str">
        <f t="shared" si="224"/>
        <v/>
      </c>
      <c r="AM56" s="105" t="str">
        <f t="shared" si="224"/>
        <v/>
      </c>
      <c r="AN56" s="105" t="str">
        <f t="shared" si="224"/>
        <v/>
      </c>
      <c r="AO56" s="105" t="str">
        <f t="shared" si="224"/>
        <v/>
      </c>
      <c r="AP56" s="105" t="str">
        <f t="shared" si="224"/>
        <v/>
      </c>
      <c r="AQ56" s="105" t="str">
        <f t="shared" si="224"/>
        <v/>
      </c>
      <c r="AR56" s="105" t="str">
        <f t="shared" si="224"/>
        <v/>
      </c>
      <c r="AS56" s="105" t="str">
        <f t="shared" si="224"/>
        <v/>
      </c>
      <c r="AT56" s="105" t="str">
        <f t="shared" si="224"/>
        <v/>
      </c>
      <c r="AU56" s="105">
        <f t="shared" ref="AU56:BL56" si="225">SUM($AA56:AC56)</f>
        <v>0</v>
      </c>
      <c r="AV56" s="105">
        <f t="shared" si="225"/>
        <v>0</v>
      </c>
      <c r="AW56" s="105">
        <f t="shared" si="225"/>
        <v>0</v>
      </c>
      <c r="AX56" s="105">
        <f t="shared" si="225"/>
        <v>0</v>
      </c>
      <c r="AY56" s="105">
        <f t="shared" si="225"/>
        <v>0</v>
      </c>
      <c r="AZ56" s="105">
        <f t="shared" si="225"/>
        <v>0</v>
      </c>
      <c r="BA56" s="105">
        <f t="shared" si="225"/>
        <v>0</v>
      </c>
      <c r="BB56" s="105">
        <f t="shared" si="225"/>
        <v>0</v>
      </c>
      <c r="BC56" s="105">
        <f t="shared" si="225"/>
        <v>0</v>
      </c>
      <c r="BD56" s="105">
        <f t="shared" si="225"/>
        <v>0</v>
      </c>
      <c r="BE56" s="105">
        <f t="shared" si="225"/>
        <v>0</v>
      </c>
      <c r="BF56" s="105">
        <f t="shared" si="225"/>
        <v>0</v>
      </c>
      <c r="BG56" s="105">
        <f t="shared" si="225"/>
        <v>0</v>
      </c>
      <c r="BH56" s="105">
        <f t="shared" si="225"/>
        <v>0</v>
      </c>
      <c r="BI56" s="105">
        <f t="shared" si="225"/>
        <v>0</v>
      </c>
      <c r="BJ56" s="105">
        <f t="shared" si="225"/>
        <v>0</v>
      </c>
      <c r="BK56" s="105">
        <f t="shared" si="225"/>
        <v>0</v>
      </c>
      <c r="BL56" s="105">
        <f t="shared" si="225"/>
        <v>0</v>
      </c>
      <c r="BM56" s="158" t="str">
        <f>IF(OR($F56="",$G56=""),"",IF(ABS(AU56-AU57)&gt;2,AU56,IF(ABS(AV56-AV57)&gt;1,AV56,IF(AW56&lt;&gt;AW57,AW56,IF(AX56&lt;&gt;AX57,AX56,IF(AY56&lt;&gt;AY57,AY56,IF(AZ56&lt;&gt;AZ57,AZ56,IF(BA56&lt;&gt;BA57,BA56,IF(BB56&lt;&gt;BB57,BB56,IF(BC56&lt;&gt;BC57,BC56,IF(BD56&lt;&gt;BD57,BD56,IF(BE56&lt;&gt;BE57,BE56,IF(BF56&lt;&gt;BF57,BF56,IF(BG56&lt;&gt;BG57,BG56,IF(BH56&lt;&gt;BH57,BH56,IF(BI56&lt;&gt;BI57,BI56,IF(BJ56&lt;&gt;BJ57,BJ56,IF(BK56&lt;&gt;BK57,BK56,IF(BL56&lt;&gt;BL57,BL56,CONCATENATE(BL56,"?"))))))))))))))))))))</f>
        <v/>
      </c>
      <c r="BN56" s="105" t="str">
        <f>IFERROR(IF(OR($F56="",$G56=""),"",CONCATENATE(RIGHT(C56,5)," ",REPT(" ",31-LEN(C56)),LEFT(C56,LEN(C56)-6),"  ")),"")</f>
        <v/>
      </c>
      <c r="BO56" s="156" t="str">
        <f>IF(OR($F56="",$G56=""),"",IF(AND(U56=U57,Z56&gt;Z57),"e",IF(AND(U56=U57,Z56=Z57,BM56&gt;BM57),"p"," ")))</f>
        <v/>
      </c>
      <c r="BP56" s="156" t="str">
        <f>IF(BN56="","",IF(U56=U57,CONCATENATE(IF(U56+Z56&lt;10," ",""),U56+Z56,"–",U57+Z57,IF(U57+Z57&lt;10," ","")),CONCATENATE(IF(U56&lt;10," ",""),U56,"–",U57,IF(U57&lt;10," ",""))))</f>
        <v/>
      </c>
      <c r="BQ56" s="156" t="str">
        <f>IF(OR($F56="",$G56=""),"",IF(AND(U56=U57,Z56&lt;Z57),"e",IF(AND(U56=U57,Z56=Z57,BM56&lt;BM57),"p"," ")))</f>
        <v/>
      </c>
      <c r="BR56" s="105" t="str">
        <f>IFERROR(IF(OR($F56="",$G56=""),"",CONCATENATE("  ",LEFT(C57,LEN(C57)-6),REPT(" ",31-LEN(C57))," ",RIGHT(C57,5))),"")</f>
        <v/>
      </c>
      <c r="BS56" s="105" t="str">
        <f>IF(OR($F56="",$G56=""),"",IF(U56=U57,CONCATENATE("(",U56,"–",U57," FT",IF(Z56=Z57,CONCATENATE(" · ",BM56,"–",BM57," pen"),""),")"),""))</f>
        <v/>
      </c>
    </row>
    <row r="57" ht="9.0" customHeight="1">
      <c r="A57" s="152">
        <f t="shared" si="17"/>
        <v>0</v>
      </c>
      <c r="B57" s="93"/>
      <c r="C57" s="99"/>
      <c r="D57" s="96"/>
      <c r="E57" s="154" t="str">
        <f t="shared" si="5"/>
        <v>  </v>
      </c>
      <c r="F57" s="155" t="str">
        <f t="array" ref="F57">IFERROR(IF($C57="","",INDEX(Entries!$J$2:$K999,MATCH(1,($C57=Entries!$J$2:$J999)*(Entries!$C$2:$C999=$B57),0),2)),"")</f>
        <v/>
      </c>
      <c r="G57" s="106" t="str">
        <f>F56</f>
        <v/>
      </c>
      <c r="H57" s="106" t="str">
        <f t="shared" si="6"/>
        <v/>
      </c>
      <c r="I57" s="156" t="str">
        <f t="shared" ref="I57:T57" si="226">IF(OR($F57="",$G57=""),"",IF(RAND()&lt;$H57,1,0))</f>
        <v/>
      </c>
      <c r="J57" s="156" t="str">
        <f t="shared" si="226"/>
        <v/>
      </c>
      <c r="K57" s="156" t="str">
        <f t="shared" si="226"/>
        <v/>
      </c>
      <c r="L57" s="156" t="str">
        <f t="shared" si="226"/>
        <v/>
      </c>
      <c r="M57" s="156" t="str">
        <f t="shared" si="226"/>
        <v/>
      </c>
      <c r="N57" s="156" t="str">
        <f t="shared" si="226"/>
        <v/>
      </c>
      <c r="O57" s="156" t="str">
        <f t="shared" si="226"/>
        <v/>
      </c>
      <c r="P57" s="156" t="str">
        <f t="shared" si="226"/>
        <v/>
      </c>
      <c r="Q57" s="156" t="str">
        <f t="shared" si="226"/>
        <v/>
      </c>
      <c r="R57" s="156" t="str">
        <f t="shared" si="226"/>
        <v/>
      </c>
      <c r="S57" s="156" t="str">
        <f t="shared" si="226"/>
        <v/>
      </c>
      <c r="T57" s="156" t="str">
        <f t="shared" si="226"/>
        <v/>
      </c>
      <c r="U57" s="157">
        <f t="shared" si="8"/>
        <v>0</v>
      </c>
      <c r="V57" s="156" t="str">
        <f t="shared" ref="V57:Y57" si="227">IF(OR($F57="",$G57=""),"",IF(RAND()&lt;$H57,1,0))</f>
        <v/>
      </c>
      <c r="W57" s="156" t="str">
        <f t="shared" si="227"/>
        <v/>
      </c>
      <c r="X57" s="156" t="str">
        <f t="shared" si="227"/>
        <v/>
      </c>
      <c r="Y57" s="156" t="str">
        <f t="shared" si="227"/>
        <v/>
      </c>
      <c r="Z57" s="157">
        <f t="shared" si="10"/>
        <v>0</v>
      </c>
      <c r="AA57" s="105" t="str">
        <f t="shared" ref="AA57:AT57" si="228">IF(OR($F57="",$G57=""),"",IF(RAND()&lt;0.65,1,0))</f>
        <v/>
      </c>
      <c r="AB57" s="105" t="str">
        <f t="shared" si="228"/>
        <v/>
      </c>
      <c r="AC57" s="105" t="str">
        <f t="shared" si="228"/>
        <v/>
      </c>
      <c r="AD57" s="105" t="str">
        <f t="shared" si="228"/>
        <v/>
      </c>
      <c r="AE57" s="105" t="str">
        <f t="shared" si="228"/>
        <v/>
      </c>
      <c r="AF57" s="105" t="str">
        <f t="shared" si="228"/>
        <v/>
      </c>
      <c r="AG57" s="105" t="str">
        <f t="shared" si="228"/>
        <v/>
      </c>
      <c r="AH57" s="105" t="str">
        <f t="shared" si="228"/>
        <v/>
      </c>
      <c r="AI57" s="105" t="str">
        <f t="shared" si="228"/>
        <v/>
      </c>
      <c r="AJ57" s="105" t="str">
        <f t="shared" si="228"/>
        <v/>
      </c>
      <c r="AK57" s="105" t="str">
        <f t="shared" si="228"/>
        <v/>
      </c>
      <c r="AL57" s="105" t="str">
        <f t="shared" si="228"/>
        <v/>
      </c>
      <c r="AM57" s="105" t="str">
        <f t="shared" si="228"/>
        <v/>
      </c>
      <c r="AN57" s="105" t="str">
        <f t="shared" si="228"/>
        <v/>
      </c>
      <c r="AO57" s="105" t="str">
        <f t="shared" si="228"/>
        <v/>
      </c>
      <c r="AP57" s="105" t="str">
        <f t="shared" si="228"/>
        <v/>
      </c>
      <c r="AQ57" s="105" t="str">
        <f t="shared" si="228"/>
        <v/>
      </c>
      <c r="AR57" s="105" t="str">
        <f t="shared" si="228"/>
        <v/>
      </c>
      <c r="AS57" s="105" t="str">
        <f t="shared" si="228"/>
        <v/>
      </c>
      <c r="AT57" s="105" t="str">
        <f t="shared" si="228"/>
        <v/>
      </c>
      <c r="AU57" s="105">
        <f t="shared" ref="AU57:BL57" si="229">SUM($AA57:AC57)</f>
        <v>0</v>
      </c>
      <c r="AV57" s="105">
        <f t="shared" si="229"/>
        <v>0</v>
      </c>
      <c r="AW57" s="105">
        <f t="shared" si="229"/>
        <v>0</v>
      </c>
      <c r="AX57" s="105">
        <f t="shared" si="229"/>
        <v>0</v>
      </c>
      <c r="AY57" s="105">
        <f t="shared" si="229"/>
        <v>0</v>
      </c>
      <c r="AZ57" s="105">
        <f t="shared" si="229"/>
        <v>0</v>
      </c>
      <c r="BA57" s="105">
        <f t="shared" si="229"/>
        <v>0</v>
      </c>
      <c r="BB57" s="105">
        <f t="shared" si="229"/>
        <v>0</v>
      </c>
      <c r="BC57" s="105">
        <f t="shared" si="229"/>
        <v>0</v>
      </c>
      <c r="BD57" s="105">
        <f t="shared" si="229"/>
        <v>0</v>
      </c>
      <c r="BE57" s="105">
        <f t="shared" si="229"/>
        <v>0</v>
      </c>
      <c r="BF57" s="105">
        <f t="shared" si="229"/>
        <v>0</v>
      </c>
      <c r="BG57" s="105">
        <f t="shared" si="229"/>
        <v>0</v>
      </c>
      <c r="BH57" s="105">
        <f t="shared" si="229"/>
        <v>0</v>
      </c>
      <c r="BI57" s="105">
        <f t="shared" si="229"/>
        <v>0</v>
      </c>
      <c r="BJ57" s="105">
        <f t="shared" si="229"/>
        <v>0</v>
      </c>
      <c r="BK57" s="105">
        <f t="shared" si="229"/>
        <v>0</v>
      </c>
      <c r="BL57" s="105">
        <f t="shared" si="229"/>
        <v>0</v>
      </c>
      <c r="BM57" s="158" t="str">
        <f>IF(OR($F56="",$G56=""),"",IF(ABS(AU56-AU57)&gt;2,AU57,IF(ABS(AV56-AV57)&gt;1,AV57,IF(AW56&lt;&gt;AW57,AW57,IF(AX56&lt;&gt;AX57,AX57,IF(AY56&lt;&gt;AY57,AY57,IF(AZ56&lt;&gt;AZ57,AZ57,IF(BA56&lt;&gt;BA57,BA57,IF(BB56&lt;&gt;BB57,BB57,IF(BC56&lt;&gt;BC57,BC57,IF(BD56&lt;&gt;BD57,BD57,IF(BE56&lt;&gt;BE57,BE57,IF(BF56&lt;&gt;BF57,BF57,IF(BG56&lt;&gt;BG57,BG57,IF(BH56&lt;&gt;BH57,BH57,IF(BI56&lt;&gt;BI57,BI57,IF(BJ56&lt;&gt;BJ57,BJ57,IF(BK56&lt;&gt;BK57,BK57,IF(BL56&lt;&gt;BL57,BL57,CONCATENATE(BL57,"?"))))))))))))))))))))</f>
        <v/>
      </c>
      <c r="BN57" s="105" t="str">
        <f>IF(AND(OR($B56="",$B57=""),$C56&lt;&gt;"",$C57&lt;&gt;""),"You need to select the competition in column B.","")</f>
        <v/>
      </c>
      <c r="BO57" s="156"/>
      <c r="BP57" s="156"/>
      <c r="BQ57" s="156"/>
      <c r="BR57" s="105"/>
      <c r="BS57" s="105"/>
    </row>
    <row r="58" ht="9.0" customHeight="1">
      <c r="A58" s="152">
        <f t="shared" si="17"/>
        <v>1</v>
      </c>
      <c r="B58" s="93"/>
      <c r="C58" s="99"/>
      <c r="D58" s="96"/>
      <c r="E58" s="154" t="str">
        <f t="shared" si="5"/>
        <v>  </v>
      </c>
      <c r="F58" s="155" t="str">
        <f t="array" ref="F58">IFERROR(IF($C58="","",INDEX(Entries!$J$2:$K999,MATCH(1,($C58=Entries!$J$2:$J999)*(Entries!$C$2:$C999=$B58),0),2)),"")</f>
        <v/>
      </c>
      <c r="G58" s="106" t="str">
        <f>F59</f>
        <v/>
      </c>
      <c r="H58" s="106" t="str">
        <f t="shared" si="6"/>
        <v/>
      </c>
      <c r="I58" s="156" t="str">
        <f t="shared" ref="I58:T58" si="230">IF(OR($F58="",$G58=""),"",IF(RAND()&lt;$H58,1,0))</f>
        <v/>
      </c>
      <c r="J58" s="156" t="str">
        <f t="shared" si="230"/>
        <v/>
      </c>
      <c r="K58" s="156" t="str">
        <f t="shared" si="230"/>
        <v/>
      </c>
      <c r="L58" s="156" t="str">
        <f t="shared" si="230"/>
        <v/>
      </c>
      <c r="M58" s="156" t="str">
        <f t="shared" si="230"/>
        <v/>
      </c>
      <c r="N58" s="156" t="str">
        <f t="shared" si="230"/>
        <v/>
      </c>
      <c r="O58" s="156" t="str">
        <f t="shared" si="230"/>
        <v/>
      </c>
      <c r="P58" s="156" t="str">
        <f t="shared" si="230"/>
        <v/>
      </c>
      <c r="Q58" s="156" t="str">
        <f t="shared" si="230"/>
        <v/>
      </c>
      <c r="R58" s="156" t="str">
        <f t="shared" si="230"/>
        <v/>
      </c>
      <c r="S58" s="156" t="str">
        <f t="shared" si="230"/>
        <v/>
      </c>
      <c r="T58" s="156" t="str">
        <f t="shared" si="230"/>
        <v/>
      </c>
      <c r="U58" s="157">
        <f t="shared" si="8"/>
        <v>0</v>
      </c>
      <c r="V58" s="156" t="str">
        <f t="shared" ref="V58:Y58" si="231">IF(OR($F58="",$G58=""),"",IF(RAND()&lt;$H58,1,0))</f>
        <v/>
      </c>
      <c r="W58" s="156" t="str">
        <f t="shared" si="231"/>
        <v/>
      </c>
      <c r="X58" s="156" t="str">
        <f t="shared" si="231"/>
        <v/>
      </c>
      <c r="Y58" s="156" t="str">
        <f t="shared" si="231"/>
        <v/>
      </c>
      <c r="Z58" s="157">
        <f t="shared" si="10"/>
        <v>0</v>
      </c>
      <c r="AA58" s="105" t="str">
        <f t="shared" ref="AA58:AT58" si="232">IF(OR($F58="",$G58=""),"",IF(RAND()&lt;0.65,1,0))</f>
        <v/>
      </c>
      <c r="AB58" s="105" t="str">
        <f t="shared" si="232"/>
        <v/>
      </c>
      <c r="AC58" s="105" t="str">
        <f t="shared" si="232"/>
        <v/>
      </c>
      <c r="AD58" s="105" t="str">
        <f t="shared" si="232"/>
        <v/>
      </c>
      <c r="AE58" s="105" t="str">
        <f t="shared" si="232"/>
        <v/>
      </c>
      <c r="AF58" s="105" t="str">
        <f t="shared" si="232"/>
        <v/>
      </c>
      <c r="AG58" s="105" t="str">
        <f t="shared" si="232"/>
        <v/>
      </c>
      <c r="AH58" s="105" t="str">
        <f t="shared" si="232"/>
        <v/>
      </c>
      <c r="AI58" s="105" t="str">
        <f t="shared" si="232"/>
        <v/>
      </c>
      <c r="AJ58" s="105" t="str">
        <f t="shared" si="232"/>
        <v/>
      </c>
      <c r="AK58" s="105" t="str">
        <f t="shared" si="232"/>
        <v/>
      </c>
      <c r="AL58" s="105" t="str">
        <f t="shared" si="232"/>
        <v/>
      </c>
      <c r="AM58" s="105" t="str">
        <f t="shared" si="232"/>
        <v/>
      </c>
      <c r="AN58" s="105" t="str">
        <f t="shared" si="232"/>
        <v/>
      </c>
      <c r="AO58" s="105" t="str">
        <f t="shared" si="232"/>
        <v/>
      </c>
      <c r="AP58" s="105" t="str">
        <f t="shared" si="232"/>
        <v/>
      </c>
      <c r="AQ58" s="105" t="str">
        <f t="shared" si="232"/>
        <v/>
      </c>
      <c r="AR58" s="105" t="str">
        <f t="shared" si="232"/>
        <v/>
      </c>
      <c r="AS58" s="105" t="str">
        <f t="shared" si="232"/>
        <v/>
      </c>
      <c r="AT58" s="105" t="str">
        <f t="shared" si="232"/>
        <v/>
      </c>
      <c r="AU58" s="105">
        <f t="shared" ref="AU58:BL58" si="233">SUM($AA58:AC58)</f>
        <v>0</v>
      </c>
      <c r="AV58" s="105">
        <f t="shared" si="233"/>
        <v>0</v>
      </c>
      <c r="AW58" s="105">
        <f t="shared" si="233"/>
        <v>0</v>
      </c>
      <c r="AX58" s="105">
        <f t="shared" si="233"/>
        <v>0</v>
      </c>
      <c r="AY58" s="105">
        <f t="shared" si="233"/>
        <v>0</v>
      </c>
      <c r="AZ58" s="105">
        <f t="shared" si="233"/>
        <v>0</v>
      </c>
      <c r="BA58" s="105">
        <f t="shared" si="233"/>
        <v>0</v>
      </c>
      <c r="BB58" s="105">
        <f t="shared" si="233"/>
        <v>0</v>
      </c>
      <c r="BC58" s="105">
        <f t="shared" si="233"/>
        <v>0</v>
      </c>
      <c r="BD58" s="105">
        <f t="shared" si="233"/>
        <v>0</v>
      </c>
      <c r="BE58" s="105">
        <f t="shared" si="233"/>
        <v>0</v>
      </c>
      <c r="BF58" s="105">
        <f t="shared" si="233"/>
        <v>0</v>
      </c>
      <c r="BG58" s="105">
        <f t="shared" si="233"/>
        <v>0</v>
      </c>
      <c r="BH58" s="105">
        <f t="shared" si="233"/>
        <v>0</v>
      </c>
      <c r="BI58" s="105">
        <f t="shared" si="233"/>
        <v>0</v>
      </c>
      <c r="BJ58" s="105">
        <f t="shared" si="233"/>
        <v>0</v>
      </c>
      <c r="BK58" s="105">
        <f t="shared" si="233"/>
        <v>0</v>
      </c>
      <c r="BL58" s="105">
        <f t="shared" si="233"/>
        <v>0</v>
      </c>
      <c r="BM58" s="158" t="str">
        <f>IF(OR($F58="",$G58=""),"",IF(ABS(AU58-AU59)&gt;2,AU58,IF(ABS(AV58-AV59)&gt;1,AV58,IF(AW58&lt;&gt;AW59,AW58,IF(AX58&lt;&gt;AX59,AX58,IF(AY58&lt;&gt;AY59,AY58,IF(AZ58&lt;&gt;AZ59,AZ58,IF(BA58&lt;&gt;BA59,BA58,IF(BB58&lt;&gt;BB59,BB58,IF(BC58&lt;&gt;BC59,BC58,IF(BD58&lt;&gt;BD59,BD58,IF(BE58&lt;&gt;BE59,BE58,IF(BF58&lt;&gt;BF59,BF58,IF(BG58&lt;&gt;BG59,BG58,IF(BH58&lt;&gt;BH59,BH58,IF(BI58&lt;&gt;BI59,BI58,IF(BJ58&lt;&gt;BJ59,BJ58,IF(BK58&lt;&gt;BK59,BK58,IF(BL58&lt;&gt;BL59,BL58,CONCATENATE(BL58,"?"))))))))))))))))))))</f>
        <v/>
      </c>
      <c r="BN58" s="105" t="str">
        <f>IFERROR(IF(OR($F58="",$G58=""),"",CONCATENATE(RIGHT(C58,5)," ",REPT(" ",31-LEN(C58)),LEFT(C58,LEN(C58)-6),"  ")),"")</f>
        <v/>
      </c>
      <c r="BO58" s="156" t="str">
        <f>IF(OR($F58="",$G58=""),"",IF(AND(U58=U59,Z58&gt;Z59),"e",IF(AND(U58=U59,Z58=Z59,BM58&gt;BM59),"p"," ")))</f>
        <v/>
      </c>
      <c r="BP58" s="156" t="str">
        <f>IF(BN58="","",IF(U58=U59,CONCATENATE(IF(U58+Z58&lt;10," ",""),U58+Z58,"–",U59+Z59,IF(U59+Z59&lt;10," ","")),CONCATENATE(IF(U58&lt;10," ",""),U58,"–",U59,IF(U59&lt;10," ",""))))</f>
        <v/>
      </c>
      <c r="BQ58" s="156" t="str">
        <f>IF(OR($F58="",$G58=""),"",IF(AND(U58=U59,Z58&lt;Z59),"e",IF(AND(U58=U59,Z58=Z59,BM58&lt;BM59),"p"," ")))</f>
        <v/>
      </c>
      <c r="BR58" s="105" t="str">
        <f>IFERROR(IF(OR($F58="",$G58=""),"",CONCATENATE("  ",LEFT(C59,LEN(C59)-6),REPT(" ",31-LEN(C59))," ",RIGHT(C59,5))),"")</f>
        <v/>
      </c>
      <c r="BS58" s="105" t="str">
        <f>IF(OR($F58="",$G58=""),"",IF(U58=U59,CONCATENATE("(",U58,"–",U59," FT",IF(Z58=Z59,CONCATENATE(" · ",BM58,"–",BM59," pen"),""),")"),""))</f>
        <v/>
      </c>
    </row>
    <row r="59" ht="9.0" customHeight="1">
      <c r="A59" s="152">
        <f t="shared" si="17"/>
        <v>1</v>
      </c>
      <c r="B59" s="93"/>
      <c r="C59" s="99"/>
      <c r="D59" s="96"/>
      <c r="E59" s="154" t="str">
        <f t="shared" si="5"/>
        <v>  </v>
      </c>
      <c r="F59" s="155" t="str">
        <f t="array" ref="F59">IFERROR(IF($C59="","",INDEX(Entries!$J$2:$K999,MATCH(1,($C59=Entries!$J$2:$J999)*(Entries!$C$2:$C999=$B59),0),2)),"")</f>
        <v/>
      </c>
      <c r="G59" s="106" t="str">
        <f>F58</f>
        <v/>
      </c>
      <c r="H59" s="106" t="str">
        <f t="shared" si="6"/>
        <v/>
      </c>
      <c r="I59" s="156" t="str">
        <f t="shared" ref="I59:T59" si="234">IF(OR($F59="",$G59=""),"",IF(RAND()&lt;$H59,1,0))</f>
        <v/>
      </c>
      <c r="J59" s="156" t="str">
        <f t="shared" si="234"/>
        <v/>
      </c>
      <c r="K59" s="156" t="str">
        <f t="shared" si="234"/>
        <v/>
      </c>
      <c r="L59" s="156" t="str">
        <f t="shared" si="234"/>
        <v/>
      </c>
      <c r="M59" s="156" t="str">
        <f t="shared" si="234"/>
        <v/>
      </c>
      <c r="N59" s="156" t="str">
        <f t="shared" si="234"/>
        <v/>
      </c>
      <c r="O59" s="156" t="str">
        <f t="shared" si="234"/>
        <v/>
      </c>
      <c r="P59" s="156" t="str">
        <f t="shared" si="234"/>
        <v/>
      </c>
      <c r="Q59" s="156" t="str">
        <f t="shared" si="234"/>
        <v/>
      </c>
      <c r="R59" s="156" t="str">
        <f t="shared" si="234"/>
        <v/>
      </c>
      <c r="S59" s="156" t="str">
        <f t="shared" si="234"/>
        <v/>
      </c>
      <c r="T59" s="156" t="str">
        <f t="shared" si="234"/>
        <v/>
      </c>
      <c r="U59" s="157">
        <f t="shared" si="8"/>
        <v>0</v>
      </c>
      <c r="V59" s="156" t="str">
        <f t="shared" ref="V59:Y59" si="235">IF(OR($F59="",$G59=""),"",IF(RAND()&lt;$H59,1,0))</f>
        <v/>
      </c>
      <c r="W59" s="156" t="str">
        <f t="shared" si="235"/>
        <v/>
      </c>
      <c r="X59" s="156" t="str">
        <f t="shared" si="235"/>
        <v/>
      </c>
      <c r="Y59" s="156" t="str">
        <f t="shared" si="235"/>
        <v/>
      </c>
      <c r="Z59" s="157">
        <f t="shared" si="10"/>
        <v>0</v>
      </c>
      <c r="AA59" s="105" t="str">
        <f t="shared" ref="AA59:AT59" si="236">IF(OR($F59="",$G59=""),"",IF(RAND()&lt;0.65,1,0))</f>
        <v/>
      </c>
      <c r="AB59" s="105" t="str">
        <f t="shared" si="236"/>
        <v/>
      </c>
      <c r="AC59" s="105" t="str">
        <f t="shared" si="236"/>
        <v/>
      </c>
      <c r="AD59" s="105" t="str">
        <f t="shared" si="236"/>
        <v/>
      </c>
      <c r="AE59" s="105" t="str">
        <f t="shared" si="236"/>
        <v/>
      </c>
      <c r="AF59" s="105" t="str">
        <f t="shared" si="236"/>
        <v/>
      </c>
      <c r="AG59" s="105" t="str">
        <f t="shared" si="236"/>
        <v/>
      </c>
      <c r="AH59" s="105" t="str">
        <f t="shared" si="236"/>
        <v/>
      </c>
      <c r="AI59" s="105" t="str">
        <f t="shared" si="236"/>
        <v/>
      </c>
      <c r="AJ59" s="105" t="str">
        <f t="shared" si="236"/>
        <v/>
      </c>
      <c r="AK59" s="105" t="str">
        <f t="shared" si="236"/>
        <v/>
      </c>
      <c r="AL59" s="105" t="str">
        <f t="shared" si="236"/>
        <v/>
      </c>
      <c r="AM59" s="105" t="str">
        <f t="shared" si="236"/>
        <v/>
      </c>
      <c r="AN59" s="105" t="str">
        <f t="shared" si="236"/>
        <v/>
      </c>
      <c r="AO59" s="105" t="str">
        <f t="shared" si="236"/>
        <v/>
      </c>
      <c r="AP59" s="105" t="str">
        <f t="shared" si="236"/>
        <v/>
      </c>
      <c r="AQ59" s="105" t="str">
        <f t="shared" si="236"/>
        <v/>
      </c>
      <c r="AR59" s="105" t="str">
        <f t="shared" si="236"/>
        <v/>
      </c>
      <c r="AS59" s="105" t="str">
        <f t="shared" si="236"/>
        <v/>
      </c>
      <c r="AT59" s="105" t="str">
        <f t="shared" si="236"/>
        <v/>
      </c>
      <c r="AU59" s="105">
        <f t="shared" ref="AU59:BL59" si="237">SUM($AA59:AC59)</f>
        <v>0</v>
      </c>
      <c r="AV59" s="105">
        <f t="shared" si="237"/>
        <v>0</v>
      </c>
      <c r="AW59" s="105">
        <f t="shared" si="237"/>
        <v>0</v>
      </c>
      <c r="AX59" s="105">
        <f t="shared" si="237"/>
        <v>0</v>
      </c>
      <c r="AY59" s="105">
        <f t="shared" si="237"/>
        <v>0</v>
      </c>
      <c r="AZ59" s="105">
        <f t="shared" si="237"/>
        <v>0</v>
      </c>
      <c r="BA59" s="105">
        <f t="shared" si="237"/>
        <v>0</v>
      </c>
      <c r="BB59" s="105">
        <f t="shared" si="237"/>
        <v>0</v>
      </c>
      <c r="BC59" s="105">
        <f t="shared" si="237"/>
        <v>0</v>
      </c>
      <c r="BD59" s="105">
        <f t="shared" si="237"/>
        <v>0</v>
      </c>
      <c r="BE59" s="105">
        <f t="shared" si="237"/>
        <v>0</v>
      </c>
      <c r="BF59" s="105">
        <f t="shared" si="237"/>
        <v>0</v>
      </c>
      <c r="BG59" s="105">
        <f t="shared" si="237"/>
        <v>0</v>
      </c>
      <c r="BH59" s="105">
        <f t="shared" si="237"/>
        <v>0</v>
      </c>
      <c r="BI59" s="105">
        <f t="shared" si="237"/>
        <v>0</v>
      </c>
      <c r="BJ59" s="105">
        <f t="shared" si="237"/>
        <v>0</v>
      </c>
      <c r="BK59" s="105">
        <f t="shared" si="237"/>
        <v>0</v>
      </c>
      <c r="BL59" s="105">
        <f t="shared" si="237"/>
        <v>0</v>
      </c>
      <c r="BM59" s="158" t="str">
        <f>IF(OR($F58="",$G58=""),"",IF(ABS(AU58-AU59)&gt;2,AU59,IF(ABS(AV58-AV59)&gt;1,AV59,IF(AW58&lt;&gt;AW59,AW59,IF(AX58&lt;&gt;AX59,AX59,IF(AY58&lt;&gt;AY59,AY59,IF(AZ58&lt;&gt;AZ59,AZ59,IF(BA58&lt;&gt;BA59,BA59,IF(BB58&lt;&gt;BB59,BB59,IF(BC58&lt;&gt;BC59,BC59,IF(BD58&lt;&gt;BD59,BD59,IF(BE58&lt;&gt;BE59,BE59,IF(BF58&lt;&gt;BF59,BF59,IF(BG58&lt;&gt;BG59,BG59,IF(BH58&lt;&gt;BH59,BH59,IF(BI58&lt;&gt;BI59,BI59,IF(BJ58&lt;&gt;BJ59,BJ59,IF(BK58&lt;&gt;BK59,BK59,IF(BL58&lt;&gt;BL59,BL59,CONCATENATE(BL59,"?"))))))))))))))))))))</f>
        <v/>
      </c>
      <c r="BN59" s="105" t="str">
        <f>IF(AND(OR($B58="",$B59=""),$C58&lt;&gt;"",$C59&lt;&gt;""),"You need to select the competition in column B.","")</f>
        <v/>
      </c>
      <c r="BO59" s="156"/>
      <c r="BP59" s="156"/>
      <c r="BQ59" s="156"/>
      <c r="BR59" s="105"/>
      <c r="BS59" s="105"/>
    </row>
    <row r="60" ht="9.0" customHeight="1">
      <c r="A60" s="152">
        <f t="shared" si="17"/>
        <v>0</v>
      </c>
      <c r="B60" s="93"/>
      <c r="C60" s="99"/>
      <c r="D60" s="96"/>
      <c r="E60" s="154" t="str">
        <f t="shared" si="5"/>
        <v>  </v>
      </c>
      <c r="F60" s="155" t="str">
        <f t="array" ref="F60">IFERROR(IF($C60="","",INDEX(Entries!$J$2:$K999,MATCH(1,($C60=Entries!$J$2:$J999)*(Entries!$C$2:$C999=$B60),0),2)),"")</f>
        <v/>
      </c>
      <c r="G60" s="106" t="str">
        <f>F61</f>
        <v/>
      </c>
      <c r="H60" s="106" t="str">
        <f t="shared" si="6"/>
        <v/>
      </c>
      <c r="I60" s="156" t="str">
        <f t="shared" ref="I60:T60" si="238">IF(OR($F60="",$G60=""),"",IF(RAND()&lt;$H60,1,0))</f>
        <v/>
      </c>
      <c r="J60" s="156" t="str">
        <f t="shared" si="238"/>
        <v/>
      </c>
      <c r="K60" s="156" t="str">
        <f t="shared" si="238"/>
        <v/>
      </c>
      <c r="L60" s="156" t="str">
        <f t="shared" si="238"/>
        <v/>
      </c>
      <c r="M60" s="156" t="str">
        <f t="shared" si="238"/>
        <v/>
      </c>
      <c r="N60" s="156" t="str">
        <f t="shared" si="238"/>
        <v/>
      </c>
      <c r="O60" s="156" t="str">
        <f t="shared" si="238"/>
        <v/>
      </c>
      <c r="P60" s="156" t="str">
        <f t="shared" si="238"/>
        <v/>
      </c>
      <c r="Q60" s="156" t="str">
        <f t="shared" si="238"/>
        <v/>
      </c>
      <c r="R60" s="156" t="str">
        <f t="shared" si="238"/>
        <v/>
      </c>
      <c r="S60" s="156" t="str">
        <f t="shared" si="238"/>
        <v/>
      </c>
      <c r="T60" s="156" t="str">
        <f t="shared" si="238"/>
        <v/>
      </c>
      <c r="U60" s="157">
        <f t="shared" si="8"/>
        <v>0</v>
      </c>
      <c r="V60" s="156" t="str">
        <f t="shared" ref="V60:Y60" si="239">IF(OR($F60="",$G60=""),"",IF(RAND()&lt;$H60,1,0))</f>
        <v/>
      </c>
      <c r="W60" s="156" t="str">
        <f t="shared" si="239"/>
        <v/>
      </c>
      <c r="X60" s="156" t="str">
        <f t="shared" si="239"/>
        <v/>
      </c>
      <c r="Y60" s="156" t="str">
        <f t="shared" si="239"/>
        <v/>
      </c>
      <c r="Z60" s="157">
        <f t="shared" si="10"/>
        <v>0</v>
      </c>
      <c r="AA60" s="105" t="str">
        <f t="shared" ref="AA60:AT60" si="240">IF(OR($F60="",$G60=""),"",IF(RAND()&lt;0.65,1,0))</f>
        <v/>
      </c>
      <c r="AB60" s="105" t="str">
        <f t="shared" si="240"/>
        <v/>
      </c>
      <c r="AC60" s="105" t="str">
        <f t="shared" si="240"/>
        <v/>
      </c>
      <c r="AD60" s="105" t="str">
        <f t="shared" si="240"/>
        <v/>
      </c>
      <c r="AE60" s="105" t="str">
        <f t="shared" si="240"/>
        <v/>
      </c>
      <c r="AF60" s="105" t="str">
        <f t="shared" si="240"/>
        <v/>
      </c>
      <c r="AG60" s="105" t="str">
        <f t="shared" si="240"/>
        <v/>
      </c>
      <c r="AH60" s="105" t="str">
        <f t="shared" si="240"/>
        <v/>
      </c>
      <c r="AI60" s="105" t="str">
        <f t="shared" si="240"/>
        <v/>
      </c>
      <c r="AJ60" s="105" t="str">
        <f t="shared" si="240"/>
        <v/>
      </c>
      <c r="AK60" s="105" t="str">
        <f t="shared" si="240"/>
        <v/>
      </c>
      <c r="AL60" s="105" t="str">
        <f t="shared" si="240"/>
        <v/>
      </c>
      <c r="AM60" s="105" t="str">
        <f t="shared" si="240"/>
        <v/>
      </c>
      <c r="AN60" s="105" t="str">
        <f t="shared" si="240"/>
        <v/>
      </c>
      <c r="AO60" s="105" t="str">
        <f t="shared" si="240"/>
        <v/>
      </c>
      <c r="AP60" s="105" t="str">
        <f t="shared" si="240"/>
        <v/>
      </c>
      <c r="AQ60" s="105" t="str">
        <f t="shared" si="240"/>
        <v/>
      </c>
      <c r="AR60" s="105" t="str">
        <f t="shared" si="240"/>
        <v/>
      </c>
      <c r="AS60" s="105" t="str">
        <f t="shared" si="240"/>
        <v/>
      </c>
      <c r="AT60" s="105" t="str">
        <f t="shared" si="240"/>
        <v/>
      </c>
      <c r="AU60" s="105">
        <f t="shared" ref="AU60:BL60" si="241">SUM($AA60:AC60)</f>
        <v>0</v>
      </c>
      <c r="AV60" s="105">
        <f t="shared" si="241"/>
        <v>0</v>
      </c>
      <c r="AW60" s="105">
        <f t="shared" si="241"/>
        <v>0</v>
      </c>
      <c r="AX60" s="105">
        <f t="shared" si="241"/>
        <v>0</v>
      </c>
      <c r="AY60" s="105">
        <f t="shared" si="241"/>
        <v>0</v>
      </c>
      <c r="AZ60" s="105">
        <f t="shared" si="241"/>
        <v>0</v>
      </c>
      <c r="BA60" s="105">
        <f t="shared" si="241"/>
        <v>0</v>
      </c>
      <c r="BB60" s="105">
        <f t="shared" si="241"/>
        <v>0</v>
      </c>
      <c r="BC60" s="105">
        <f t="shared" si="241"/>
        <v>0</v>
      </c>
      <c r="BD60" s="105">
        <f t="shared" si="241"/>
        <v>0</v>
      </c>
      <c r="BE60" s="105">
        <f t="shared" si="241"/>
        <v>0</v>
      </c>
      <c r="BF60" s="105">
        <f t="shared" si="241"/>
        <v>0</v>
      </c>
      <c r="BG60" s="105">
        <f t="shared" si="241"/>
        <v>0</v>
      </c>
      <c r="BH60" s="105">
        <f t="shared" si="241"/>
        <v>0</v>
      </c>
      <c r="BI60" s="105">
        <f t="shared" si="241"/>
        <v>0</v>
      </c>
      <c r="BJ60" s="105">
        <f t="shared" si="241"/>
        <v>0</v>
      </c>
      <c r="BK60" s="105">
        <f t="shared" si="241"/>
        <v>0</v>
      </c>
      <c r="BL60" s="105">
        <f t="shared" si="241"/>
        <v>0</v>
      </c>
      <c r="BM60" s="158" t="str">
        <f>IF(OR($F60="",$G60=""),"",IF(ABS(AU60-AU61)&gt;2,AU60,IF(ABS(AV60-AV61)&gt;1,AV60,IF(AW60&lt;&gt;AW61,AW60,IF(AX60&lt;&gt;AX61,AX60,IF(AY60&lt;&gt;AY61,AY60,IF(AZ60&lt;&gt;AZ61,AZ60,IF(BA60&lt;&gt;BA61,BA60,IF(BB60&lt;&gt;BB61,BB60,IF(BC60&lt;&gt;BC61,BC60,IF(BD60&lt;&gt;BD61,BD60,IF(BE60&lt;&gt;BE61,BE60,IF(BF60&lt;&gt;BF61,BF60,IF(BG60&lt;&gt;BG61,BG60,IF(BH60&lt;&gt;BH61,BH60,IF(BI60&lt;&gt;BI61,BI60,IF(BJ60&lt;&gt;BJ61,BJ60,IF(BK60&lt;&gt;BK61,BK60,IF(BL60&lt;&gt;BL61,BL60,CONCATENATE(BL60,"?"))))))))))))))))))))</f>
        <v/>
      </c>
      <c r="BN60" s="105" t="str">
        <f>IFERROR(IF(OR($F60="",$G60=""),"",CONCATENATE(RIGHT(C60,5)," ",REPT(" ",31-LEN(C60)),LEFT(C60,LEN(C60)-6),"  ")),"")</f>
        <v/>
      </c>
      <c r="BO60" s="156" t="str">
        <f>IF(OR($F60="",$G60=""),"",IF(AND(U60=U61,Z60&gt;Z61),"e",IF(AND(U60=U61,Z60=Z61,BM60&gt;BM61),"p"," ")))</f>
        <v/>
      </c>
      <c r="BP60" s="156" t="str">
        <f>IF(BN60="","",IF(U60=U61,CONCATENATE(IF(U60+Z60&lt;10," ",""),U60+Z60,"–",U61+Z61,IF(U61+Z61&lt;10," ","")),CONCATENATE(IF(U60&lt;10," ",""),U60,"–",U61,IF(U61&lt;10," ",""))))</f>
        <v/>
      </c>
      <c r="BQ60" s="156" t="str">
        <f>IF(OR($F60="",$G60=""),"",IF(AND(U60=U61,Z60&lt;Z61),"e",IF(AND(U60=U61,Z60=Z61,BM60&lt;BM61),"p"," ")))</f>
        <v/>
      </c>
      <c r="BR60" s="105" t="str">
        <f>IFERROR(IF(OR($F60="",$G60=""),"",CONCATENATE("  ",LEFT(C61,LEN(C61)-6),REPT(" ",31-LEN(C61))," ",RIGHT(C61,5))),"")</f>
        <v/>
      </c>
      <c r="BS60" s="105" t="str">
        <f>IF(OR($F60="",$G60=""),"",IF(U60=U61,CONCATENATE("(",U60,"–",U61," FT",IF(Z60=Z61,CONCATENATE(" · ",BM60,"–",BM61," pen"),""),")"),""))</f>
        <v/>
      </c>
    </row>
    <row r="61" ht="9.0" customHeight="1">
      <c r="A61" s="152">
        <f t="shared" si="17"/>
        <v>0</v>
      </c>
      <c r="B61" s="93"/>
      <c r="C61" s="99"/>
      <c r="D61" s="96"/>
      <c r="E61" s="154" t="str">
        <f t="shared" si="5"/>
        <v>  </v>
      </c>
      <c r="F61" s="155" t="str">
        <f t="array" ref="F61">IFERROR(IF($C61="","",INDEX(Entries!$J$2:$K999,MATCH(1,($C61=Entries!$J$2:$J999)*(Entries!$C$2:$C999=$B61),0),2)),"")</f>
        <v/>
      </c>
      <c r="G61" s="106" t="str">
        <f>F60</f>
        <v/>
      </c>
      <c r="H61" s="106" t="str">
        <f t="shared" si="6"/>
        <v/>
      </c>
      <c r="I61" s="156" t="str">
        <f t="shared" ref="I61:T61" si="242">IF(OR($F61="",$G61=""),"",IF(RAND()&lt;$H61,1,0))</f>
        <v/>
      </c>
      <c r="J61" s="156" t="str">
        <f t="shared" si="242"/>
        <v/>
      </c>
      <c r="K61" s="156" t="str">
        <f t="shared" si="242"/>
        <v/>
      </c>
      <c r="L61" s="156" t="str">
        <f t="shared" si="242"/>
        <v/>
      </c>
      <c r="M61" s="156" t="str">
        <f t="shared" si="242"/>
        <v/>
      </c>
      <c r="N61" s="156" t="str">
        <f t="shared" si="242"/>
        <v/>
      </c>
      <c r="O61" s="156" t="str">
        <f t="shared" si="242"/>
        <v/>
      </c>
      <c r="P61" s="156" t="str">
        <f t="shared" si="242"/>
        <v/>
      </c>
      <c r="Q61" s="156" t="str">
        <f t="shared" si="242"/>
        <v/>
      </c>
      <c r="R61" s="156" t="str">
        <f t="shared" si="242"/>
        <v/>
      </c>
      <c r="S61" s="156" t="str">
        <f t="shared" si="242"/>
        <v/>
      </c>
      <c r="T61" s="156" t="str">
        <f t="shared" si="242"/>
        <v/>
      </c>
      <c r="U61" s="157">
        <f t="shared" si="8"/>
        <v>0</v>
      </c>
      <c r="V61" s="156" t="str">
        <f t="shared" ref="V61:Y61" si="243">IF(OR($F61="",$G61=""),"",IF(RAND()&lt;$H61,1,0))</f>
        <v/>
      </c>
      <c r="W61" s="156" t="str">
        <f t="shared" si="243"/>
        <v/>
      </c>
      <c r="X61" s="156" t="str">
        <f t="shared" si="243"/>
        <v/>
      </c>
      <c r="Y61" s="156" t="str">
        <f t="shared" si="243"/>
        <v/>
      </c>
      <c r="Z61" s="157">
        <f t="shared" si="10"/>
        <v>0</v>
      </c>
      <c r="AA61" s="105" t="str">
        <f t="shared" ref="AA61:AT61" si="244">IF(OR($F61="",$G61=""),"",IF(RAND()&lt;0.65,1,0))</f>
        <v/>
      </c>
      <c r="AB61" s="105" t="str">
        <f t="shared" si="244"/>
        <v/>
      </c>
      <c r="AC61" s="105" t="str">
        <f t="shared" si="244"/>
        <v/>
      </c>
      <c r="AD61" s="105" t="str">
        <f t="shared" si="244"/>
        <v/>
      </c>
      <c r="AE61" s="105" t="str">
        <f t="shared" si="244"/>
        <v/>
      </c>
      <c r="AF61" s="105" t="str">
        <f t="shared" si="244"/>
        <v/>
      </c>
      <c r="AG61" s="105" t="str">
        <f t="shared" si="244"/>
        <v/>
      </c>
      <c r="AH61" s="105" t="str">
        <f t="shared" si="244"/>
        <v/>
      </c>
      <c r="AI61" s="105" t="str">
        <f t="shared" si="244"/>
        <v/>
      </c>
      <c r="AJ61" s="105" t="str">
        <f t="shared" si="244"/>
        <v/>
      </c>
      <c r="AK61" s="105" t="str">
        <f t="shared" si="244"/>
        <v/>
      </c>
      <c r="AL61" s="105" t="str">
        <f t="shared" si="244"/>
        <v/>
      </c>
      <c r="AM61" s="105" t="str">
        <f t="shared" si="244"/>
        <v/>
      </c>
      <c r="AN61" s="105" t="str">
        <f t="shared" si="244"/>
        <v/>
      </c>
      <c r="AO61" s="105" t="str">
        <f t="shared" si="244"/>
        <v/>
      </c>
      <c r="AP61" s="105" t="str">
        <f t="shared" si="244"/>
        <v/>
      </c>
      <c r="AQ61" s="105" t="str">
        <f t="shared" si="244"/>
        <v/>
      </c>
      <c r="AR61" s="105" t="str">
        <f t="shared" si="244"/>
        <v/>
      </c>
      <c r="AS61" s="105" t="str">
        <f t="shared" si="244"/>
        <v/>
      </c>
      <c r="AT61" s="105" t="str">
        <f t="shared" si="244"/>
        <v/>
      </c>
      <c r="AU61" s="105">
        <f t="shared" ref="AU61:BL61" si="245">SUM($AA61:AC61)</f>
        <v>0</v>
      </c>
      <c r="AV61" s="105">
        <f t="shared" si="245"/>
        <v>0</v>
      </c>
      <c r="AW61" s="105">
        <f t="shared" si="245"/>
        <v>0</v>
      </c>
      <c r="AX61" s="105">
        <f t="shared" si="245"/>
        <v>0</v>
      </c>
      <c r="AY61" s="105">
        <f t="shared" si="245"/>
        <v>0</v>
      </c>
      <c r="AZ61" s="105">
        <f t="shared" si="245"/>
        <v>0</v>
      </c>
      <c r="BA61" s="105">
        <f t="shared" si="245"/>
        <v>0</v>
      </c>
      <c r="BB61" s="105">
        <f t="shared" si="245"/>
        <v>0</v>
      </c>
      <c r="BC61" s="105">
        <f t="shared" si="245"/>
        <v>0</v>
      </c>
      <c r="BD61" s="105">
        <f t="shared" si="245"/>
        <v>0</v>
      </c>
      <c r="BE61" s="105">
        <f t="shared" si="245"/>
        <v>0</v>
      </c>
      <c r="BF61" s="105">
        <f t="shared" si="245"/>
        <v>0</v>
      </c>
      <c r="BG61" s="105">
        <f t="shared" si="245"/>
        <v>0</v>
      </c>
      <c r="BH61" s="105">
        <f t="shared" si="245"/>
        <v>0</v>
      </c>
      <c r="BI61" s="105">
        <f t="shared" si="245"/>
        <v>0</v>
      </c>
      <c r="BJ61" s="105">
        <f t="shared" si="245"/>
        <v>0</v>
      </c>
      <c r="BK61" s="105">
        <f t="shared" si="245"/>
        <v>0</v>
      </c>
      <c r="BL61" s="105">
        <f t="shared" si="245"/>
        <v>0</v>
      </c>
      <c r="BM61" s="158" t="str">
        <f>IF(OR($F60="",$G60=""),"",IF(ABS(AU60-AU61)&gt;2,AU61,IF(ABS(AV60-AV61)&gt;1,AV61,IF(AW60&lt;&gt;AW61,AW61,IF(AX60&lt;&gt;AX61,AX61,IF(AY60&lt;&gt;AY61,AY61,IF(AZ60&lt;&gt;AZ61,AZ61,IF(BA60&lt;&gt;BA61,BA61,IF(BB60&lt;&gt;BB61,BB61,IF(BC60&lt;&gt;BC61,BC61,IF(BD60&lt;&gt;BD61,BD61,IF(BE60&lt;&gt;BE61,BE61,IF(BF60&lt;&gt;BF61,BF61,IF(BG60&lt;&gt;BG61,BG61,IF(BH60&lt;&gt;BH61,BH61,IF(BI60&lt;&gt;BI61,BI61,IF(BJ60&lt;&gt;BJ61,BJ61,IF(BK60&lt;&gt;BK61,BK61,IF(BL60&lt;&gt;BL61,BL61,CONCATENATE(BL61,"?"))))))))))))))))))))</f>
        <v/>
      </c>
      <c r="BN61" s="105" t="str">
        <f>IF(AND(OR($B60="",$B61=""),$C60&lt;&gt;"",$C61&lt;&gt;""),"You need to select the competition in column B.","")</f>
        <v/>
      </c>
      <c r="BO61" s="156"/>
      <c r="BP61" s="156"/>
      <c r="BQ61" s="156"/>
      <c r="BR61" s="105"/>
      <c r="BS61" s="105"/>
    </row>
    <row r="62" ht="9.0" customHeight="1">
      <c r="A62" s="152">
        <f t="shared" si="17"/>
        <v>1</v>
      </c>
      <c r="B62" s="93"/>
      <c r="C62" s="99"/>
      <c r="D62" s="96"/>
      <c r="E62" s="154" t="str">
        <f t="shared" si="5"/>
        <v>  </v>
      </c>
      <c r="F62" s="155" t="str">
        <f t="array" ref="F62">IFERROR(IF($C62="","",INDEX(Entries!$J$2:$K999,MATCH(1,($C62=Entries!$J$2:$J999)*(Entries!$C$2:$C999=$B62),0),2)),"")</f>
        <v/>
      </c>
      <c r="G62" s="106" t="str">
        <f>F63</f>
        <v/>
      </c>
      <c r="H62" s="106" t="str">
        <f t="shared" si="6"/>
        <v/>
      </c>
      <c r="I62" s="156" t="str">
        <f t="shared" ref="I62:T62" si="246">IF(OR($F62="",$G62=""),"",IF(RAND()&lt;$H62,1,0))</f>
        <v/>
      </c>
      <c r="J62" s="156" t="str">
        <f t="shared" si="246"/>
        <v/>
      </c>
      <c r="K62" s="156" t="str">
        <f t="shared" si="246"/>
        <v/>
      </c>
      <c r="L62" s="156" t="str">
        <f t="shared" si="246"/>
        <v/>
      </c>
      <c r="M62" s="156" t="str">
        <f t="shared" si="246"/>
        <v/>
      </c>
      <c r="N62" s="156" t="str">
        <f t="shared" si="246"/>
        <v/>
      </c>
      <c r="O62" s="156" t="str">
        <f t="shared" si="246"/>
        <v/>
      </c>
      <c r="P62" s="156" t="str">
        <f t="shared" si="246"/>
        <v/>
      </c>
      <c r="Q62" s="156" t="str">
        <f t="shared" si="246"/>
        <v/>
      </c>
      <c r="R62" s="156" t="str">
        <f t="shared" si="246"/>
        <v/>
      </c>
      <c r="S62" s="156" t="str">
        <f t="shared" si="246"/>
        <v/>
      </c>
      <c r="T62" s="156" t="str">
        <f t="shared" si="246"/>
        <v/>
      </c>
      <c r="U62" s="157">
        <f t="shared" si="8"/>
        <v>0</v>
      </c>
      <c r="V62" s="156" t="str">
        <f t="shared" ref="V62:Y62" si="247">IF(OR($F62="",$G62=""),"",IF(RAND()&lt;$H62,1,0))</f>
        <v/>
      </c>
      <c r="W62" s="156" t="str">
        <f t="shared" si="247"/>
        <v/>
      </c>
      <c r="X62" s="156" t="str">
        <f t="shared" si="247"/>
        <v/>
      </c>
      <c r="Y62" s="156" t="str">
        <f t="shared" si="247"/>
        <v/>
      </c>
      <c r="Z62" s="157">
        <f t="shared" si="10"/>
        <v>0</v>
      </c>
      <c r="AA62" s="105" t="str">
        <f t="shared" ref="AA62:AT62" si="248">IF(OR($F62="",$G62=""),"",IF(RAND()&lt;0.65,1,0))</f>
        <v/>
      </c>
      <c r="AB62" s="105" t="str">
        <f t="shared" si="248"/>
        <v/>
      </c>
      <c r="AC62" s="105" t="str">
        <f t="shared" si="248"/>
        <v/>
      </c>
      <c r="AD62" s="105" t="str">
        <f t="shared" si="248"/>
        <v/>
      </c>
      <c r="AE62" s="105" t="str">
        <f t="shared" si="248"/>
        <v/>
      </c>
      <c r="AF62" s="105" t="str">
        <f t="shared" si="248"/>
        <v/>
      </c>
      <c r="AG62" s="105" t="str">
        <f t="shared" si="248"/>
        <v/>
      </c>
      <c r="AH62" s="105" t="str">
        <f t="shared" si="248"/>
        <v/>
      </c>
      <c r="AI62" s="105" t="str">
        <f t="shared" si="248"/>
        <v/>
      </c>
      <c r="AJ62" s="105" t="str">
        <f t="shared" si="248"/>
        <v/>
      </c>
      <c r="AK62" s="105" t="str">
        <f t="shared" si="248"/>
        <v/>
      </c>
      <c r="AL62" s="105" t="str">
        <f t="shared" si="248"/>
        <v/>
      </c>
      <c r="AM62" s="105" t="str">
        <f t="shared" si="248"/>
        <v/>
      </c>
      <c r="AN62" s="105" t="str">
        <f t="shared" si="248"/>
        <v/>
      </c>
      <c r="AO62" s="105" t="str">
        <f t="shared" si="248"/>
        <v/>
      </c>
      <c r="AP62" s="105" t="str">
        <f t="shared" si="248"/>
        <v/>
      </c>
      <c r="AQ62" s="105" t="str">
        <f t="shared" si="248"/>
        <v/>
      </c>
      <c r="AR62" s="105" t="str">
        <f t="shared" si="248"/>
        <v/>
      </c>
      <c r="AS62" s="105" t="str">
        <f t="shared" si="248"/>
        <v/>
      </c>
      <c r="AT62" s="105" t="str">
        <f t="shared" si="248"/>
        <v/>
      </c>
      <c r="AU62" s="105">
        <f t="shared" ref="AU62:BL62" si="249">SUM($AA62:AC62)</f>
        <v>0</v>
      </c>
      <c r="AV62" s="105">
        <f t="shared" si="249"/>
        <v>0</v>
      </c>
      <c r="AW62" s="105">
        <f t="shared" si="249"/>
        <v>0</v>
      </c>
      <c r="AX62" s="105">
        <f t="shared" si="249"/>
        <v>0</v>
      </c>
      <c r="AY62" s="105">
        <f t="shared" si="249"/>
        <v>0</v>
      </c>
      <c r="AZ62" s="105">
        <f t="shared" si="249"/>
        <v>0</v>
      </c>
      <c r="BA62" s="105">
        <f t="shared" si="249"/>
        <v>0</v>
      </c>
      <c r="BB62" s="105">
        <f t="shared" si="249"/>
        <v>0</v>
      </c>
      <c r="BC62" s="105">
        <f t="shared" si="249"/>
        <v>0</v>
      </c>
      <c r="BD62" s="105">
        <f t="shared" si="249"/>
        <v>0</v>
      </c>
      <c r="BE62" s="105">
        <f t="shared" si="249"/>
        <v>0</v>
      </c>
      <c r="BF62" s="105">
        <f t="shared" si="249"/>
        <v>0</v>
      </c>
      <c r="BG62" s="105">
        <f t="shared" si="249"/>
        <v>0</v>
      </c>
      <c r="BH62" s="105">
        <f t="shared" si="249"/>
        <v>0</v>
      </c>
      <c r="BI62" s="105">
        <f t="shared" si="249"/>
        <v>0</v>
      </c>
      <c r="BJ62" s="105">
        <f t="shared" si="249"/>
        <v>0</v>
      </c>
      <c r="BK62" s="105">
        <f t="shared" si="249"/>
        <v>0</v>
      </c>
      <c r="BL62" s="105">
        <f t="shared" si="249"/>
        <v>0</v>
      </c>
      <c r="BM62" s="158" t="str">
        <f>IF(OR($F62="",$G62=""),"",IF(ABS(AU62-AU63)&gt;2,AU62,IF(ABS(AV62-AV63)&gt;1,AV62,IF(AW62&lt;&gt;AW63,AW62,IF(AX62&lt;&gt;AX63,AX62,IF(AY62&lt;&gt;AY63,AY62,IF(AZ62&lt;&gt;AZ63,AZ62,IF(BA62&lt;&gt;BA63,BA62,IF(BB62&lt;&gt;BB63,BB62,IF(BC62&lt;&gt;BC63,BC62,IF(BD62&lt;&gt;BD63,BD62,IF(BE62&lt;&gt;BE63,BE62,IF(BF62&lt;&gt;BF63,BF62,IF(BG62&lt;&gt;BG63,BG62,IF(BH62&lt;&gt;BH63,BH62,IF(BI62&lt;&gt;BI63,BI62,IF(BJ62&lt;&gt;BJ63,BJ62,IF(BK62&lt;&gt;BK63,BK62,IF(BL62&lt;&gt;BL63,BL62,CONCATENATE(BL62,"?"))))))))))))))))))))</f>
        <v/>
      </c>
      <c r="BN62" s="105" t="str">
        <f>IFERROR(IF(OR($F62="",$G62=""),"",CONCATENATE(RIGHT(C62,5)," ",REPT(" ",31-LEN(C62)),LEFT(C62,LEN(C62)-6),"  ")),"")</f>
        <v/>
      </c>
      <c r="BO62" s="156" t="str">
        <f>IF(OR($F62="",$G62=""),"",IF(AND(U62=U63,Z62&gt;Z63),"e",IF(AND(U62=U63,Z62=Z63,BM62&gt;BM63),"p"," ")))</f>
        <v/>
      </c>
      <c r="BP62" s="156" t="str">
        <f>IF(BN62="","",IF(U62=U63,CONCATENATE(IF(U62+Z62&lt;10," ",""),U62+Z62,"–",U63+Z63,IF(U63+Z63&lt;10," ","")),CONCATENATE(IF(U62&lt;10," ",""),U62,"–",U63,IF(U63&lt;10," ",""))))</f>
        <v/>
      </c>
      <c r="BQ62" s="156" t="str">
        <f>IF(OR($F62="",$G62=""),"",IF(AND(U62=U63,Z62&lt;Z63),"e",IF(AND(U62=U63,Z62=Z63,BM62&lt;BM63),"p"," ")))</f>
        <v/>
      </c>
      <c r="BR62" s="105" t="str">
        <f>IFERROR(IF(OR($F62="",$G62=""),"",CONCATENATE("  ",LEFT(C63,LEN(C63)-6),REPT(" ",31-LEN(C63))," ",RIGHT(C63,5))),"")</f>
        <v/>
      </c>
      <c r="BS62" s="105" t="str">
        <f>IF(OR($F62="",$G62=""),"",IF(U62=U63,CONCATENATE("(",U62,"–",U63," FT",IF(Z62=Z63,CONCATENATE(" · ",BM62,"–",BM63," pen"),""),")"),""))</f>
        <v/>
      </c>
    </row>
    <row r="63" ht="9.0" customHeight="1">
      <c r="A63" s="152">
        <f t="shared" si="17"/>
        <v>1</v>
      </c>
      <c r="B63" s="93"/>
      <c r="C63" s="99"/>
      <c r="D63" s="96"/>
      <c r="E63" s="154" t="str">
        <f t="shared" si="5"/>
        <v>  </v>
      </c>
      <c r="F63" s="155" t="str">
        <f t="array" ref="F63">IFERROR(IF($C63="","",INDEX(Entries!$J$2:$K999,MATCH(1,($C63=Entries!$J$2:$J999)*(Entries!$C$2:$C999=$B63),0),2)),"")</f>
        <v/>
      </c>
      <c r="G63" s="106" t="str">
        <f>F62</f>
        <v/>
      </c>
      <c r="H63" s="106" t="str">
        <f t="shared" si="6"/>
        <v/>
      </c>
      <c r="I63" s="156" t="str">
        <f t="shared" ref="I63:T63" si="250">IF(OR($F63="",$G63=""),"",IF(RAND()&lt;$H63,1,0))</f>
        <v/>
      </c>
      <c r="J63" s="156" t="str">
        <f t="shared" si="250"/>
        <v/>
      </c>
      <c r="K63" s="156" t="str">
        <f t="shared" si="250"/>
        <v/>
      </c>
      <c r="L63" s="156" t="str">
        <f t="shared" si="250"/>
        <v/>
      </c>
      <c r="M63" s="156" t="str">
        <f t="shared" si="250"/>
        <v/>
      </c>
      <c r="N63" s="156" t="str">
        <f t="shared" si="250"/>
        <v/>
      </c>
      <c r="O63" s="156" t="str">
        <f t="shared" si="250"/>
        <v/>
      </c>
      <c r="P63" s="156" t="str">
        <f t="shared" si="250"/>
        <v/>
      </c>
      <c r="Q63" s="156" t="str">
        <f t="shared" si="250"/>
        <v/>
      </c>
      <c r="R63" s="156" t="str">
        <f t="shared" si="250"/>
        <v/>
      </c>
      <c r="S63" s="156" t="str">
        <f t="shared" si="250"/>
        <v/>
      </c>
      <c r="T63" s="156" t="str">
        <f t="shared" si="250"/>
        <v/>
      </c>
      <c r="U63" s="157">
        <f t="shared" si="8"/>
        <v>0</v>
      </c>
      <c r="V63" s="156" t="str">
        <f t="shared" ref="V63:Y63" si="251">IF(OR($F63="",$G63=""),"",IF(RAND()&lt;$H63,1,0))</f>
        <v/>
      </c>
      <c r="W63" s="156" t="str">
        <f t="shared" si="251"/>
        <v/>
      </c>
      <c r="X63" s="156" t="str">
        <f t="shared" si="251"/>
        <v/>
      </c>
      <c r="Y63" s="156" t="str">
        <f t="shared" si="251"/>
        <v/>
      </c>
      <c r="Z63" s="157">
        <f t="shared" si="10"/>
        <v>0</v>
      </c>
      <c r="AA63" s="105" t="str">
        <f t="shared" ref="AA63:AT63" si="252">IF(OR($F63="",$G63=""),"",IF(RAND()&lt;0.65,1,0))</f>
        <v/>
      </c>
      <c r="AB63" s="105" t="str">
        <f t="shared" si="252"/>
        <v/>
      </c>
      <c r="AC63" s="105" t="str">
        <f t="shared" si="252"/>
        <v/>
      </c>
      <c r="AD63" s="105" t="str">
        <f t="shared" si="252"/>
        <v/>
      </c>
      <c r="AE63" s="105" t="str">
        <f t="shared" si="252"/>
        <v/>
      </c>
      <c r="AF63" s="105" t="str">
        <f t="shared" si="252"/>
        <v/>
      </c>
      <c r="AG63" s="105" t="str">
        <f t="shared" si="252"/>
        <v/>
      </c>
      <c r="AH63" s="105" t="str">
        <f t="shared" si="252"/>
        <v/>
      </c>
      <c r="AI63" s="105" t="str">
        <f t="shared" si="252"/>
        <v/>
      </c>
      <c r="AJ63" s="105" t="str">
        <f t="shared" si="252"/>
        <v/>
      </c>
      <c r="AK63" s="105" t="str">
        <f t="shared" si="252"/>
        <v/>
      </c>
      <c r="AL63" s="105" t="str">
        <f t="shared" si="252"/>
        <v/>
      </c>
      <c r="AM63" s="105" t="str">
        <f t="shared" si="252"/>
        <v/>
      </c>
      <c r="AN63" s="105" t="str">
        <f t="shared" si="252"/>
        <v/>
      </c>
      <c r="AO63" s="105" t="str">
        <f t="shared" si="252"/>
        <v/>
      </c>
      <c r="AP63" s="105" t="str">
        <f t="shared" si="252"/>
        <v/>
      </c>
      <c r="AQ63" s="105" t="str">
        <f t="shared" si="252"/>
        <v/>
      </c>
      <c r="AR63" s="105" t="str">
        <f t="shared" si="252"/>
        <v/>
      </c>
      <c r="AS63" s="105" t="str">
        <f t="shared" si="252"/>
        <v/>
      </c>
      <c r="AT63" s="105" t="str">
        <f t="shared" si="252"/>
        <v/>
      </c>
      <c r="AU63" s="105">
        <f t="shared" ref="AU63:BL63" si="253">SUM($AA63:AC63)</f>
        <v>0</v>
      </c>
      <c r="AV63" s="105">
        <f t="shared" si="253"/>
        <v>0</v>
      </c>
      <c r="AW63" s="105">
        <f t="shared" si="253"/>
        <v>0</v>
      </c>
      <c r="AX63" s="105">
        <f t="shared" si="253"/>
        <v>0</v>
      </c>
      <c r="AY63" s="105">
        <f t="shared" si="253"/>
        <v>0</v>
      </c>
      <c r="AZ63" s="105">
        <f t="shared" si="253"/>
        <v>0</v>
      </c>
      <c r="BA63" s="105">
        <f t="shared" si="253"/>
        <v>0</v>
      </c>
      <c r="BB63" s="105">
        <f t="shared" si="253"/>
        <v>0</v>
      </c>
      <c r="BC63" s="105">
        <f t="shared" si="253"/>
        <v>0</v>
      </c>
      <c r="BD63" s="105">
        <f t="shared" si="253"/>
        <v>0</v>
      </c>
      <c r="BE63" s="105">
        <f t="shared" si="253"/>
        <v>0</v>
      </c>
      <c r="BF63" s="105">
        <f t="shared" si="253"/>
        <v>0</v>
      </c>
      <c r="BG63" s="105">
        <f t="shared" si="253"/>
        <v>0</v>
      </c>
      <c r="BH63" s="105">
        <f t="shared" si="253"/>
        <v>0</v>
      </c>
      <c r="BI63" s="105">
        <f t="shared" si="253"/>
        <v>0</v>
      </c>
      <c r="BJ63" s="105">
        <f t="shared" si="253"/>
        <v>0</v>
      </c>
      <c r="BK63" s="105">
        <f t="shared" si="253"/>
        <v>0</v>
      </c>
      <c r="BL63" s="105">
        <f t="shared" si="253"/>
        <v>0</v>
      </c>
      <c r="BM63" s="158" t="str">
        <f>IF(OR($F62="",$G62=""),"",IF(ABS(AU62-AU63)&gt;2,AU63,IF(ABS(AV62-AV63)&gt;1,AV63,IF(AW62&lt;&gt;AW63,AW63,IF(AX62&lt;&gt;AX63,AX63,IF(AY62&lt;&gt;AY63,AY63,IF(AZ62&lt;&gt;AZ63,AZ63,IF(BA62&lt;&gt;BA63,BA63,IF(BB62&lt;&gt;BB63,BB63,IF(BC62&lt;&gt;BC63,BC63,IF(BD62&lt;&gt;BD63,BD63,IF(BE62&lt;&gt;BE63,BE63,IF(BF62&lt;&gt;BF63,BF63,IF(BG62&lt;&gt;BG63,BG63,IF(BH62&lt;&gt;BH63,BH63,IF(BI62&lt;&gt;BI63,BI63,IF(BJ62&lt;&gt;BJ63,BJ63,IF(BK62&lt;&gt;BK63,BK63,IF(BL62&lt;&gt;BL63,BL63,CONCATENATE(BL63,"?"))))))))))))))))))))</f>
        <v/>
      </c>
      <c r="BN63" s="105" t="str">
        <f>IF(AND(OR($B62="",$B63=""),$C62&lt;&gt;"",$C63&lt;&gt;""),"You need to select the competition in column B.","")</f>
        <v/>
      </c>
      <c r="BO63" s="156"/>
      <c r="BP63" s="156"/>
      <c r="BQ63" s="156"/>
      <c r="BR63" s="105"/>
      <c r="BS63" s="105"/>
    </row>
    <row r="64" ht="9.0" customHeight="1">
      <c r="A64" s="152">
        <f t="shared" si="17"/>
        <v>0</v>
      </c>
      <c r="B64" s="93"/>
      <c r="C64" s="99"/>
      <c r="D64" s="96"/>
      <c r="E64" s="154" t="str">
        <f t="shared" si="5"/>
        <v>  </v>
      </c>
      <c r="F64" s="155" t="str">
        <f t="array" ref="F64">IFERROR(IF($C64="","",INDEX(Entries!$J$2:$K999,MATCH(1,($C64=Entries!$J$2:$J999)*(Entries!$C$2:$C999=$B64),0),2)),"")</f>
        <v/>
      </c>
      <c r="G64" s="106" t="str">
        <f>F65</f>
        <v/>
      </c>
      <c r="H64" s="106" t="str">
        <f t="shared" si="6"/>
        <v/>
      </c>
      <c r="I64" s="156" t="str">
        <f t="shared" ref="I64:T64" si="254">IF(OR($F64="",$G64=""),"",IF(RAND()&lt;$H64,1,0))</f>
        <v/>
      </c>
      <c r="J64" s="156" t="str">
        <f t="shared" si="254"/>
        <v/>
      </c>
      <c r="K64" s="156" t="str">
        <f t="shared" si="254"/>
        <v/>
      </c>
      <c r="L64" s="156" t="str">
        <f t="shared" si="254"/>
        <v/>
      </c>
      <c r="M64" s="156" t="str">
        <f t="shared" si="254"/>
        <v/>
      </c>
      <c r="N64" s="156" t="str">
        <f t="shared" si="254"/>
        <v/>
      </c>
      <c r="O64" s="156" t="str">
        <f t="shared" si="254"/>
        <v/>
      </c>
      <c r="P64" s="156" t="str">
        <f t="shared" si="254"/>
        <v/>
      </c>
      <c r="Q64" s="156" t="str">
        <f t="shared" si="254"/>
        <v/>
      </c>
      <c r="R64" s="156" t="str">
        <f t="shared" si="254"/>
        <v/>
      </c>
      <c r="S64" s="156" t="str">
        <f t="shared" si="254"/>
        <v/>
      </c>
      <c r="T64" s="156" t="str">
        <f t="shared" si="254"/>
        <v/>
      </c>
      <c r="U64" s="157">
        <f t="shared" si="8"/>
        <v>0</v>
      </c>
      <c r="V64" s="156" t="str">
        <f t="shared" ref="V64:Y64" si="255">IF(OR($F64="",$G64=""),"",IF(RAND()&lt;$H64,1,0))</f>
        <v/>
      </c>
      <c r="W64" s="156" t="str">
        <f t="shared" si="255"/>
        <v/>
      </c>
      <c r="X64" s="156" t="str">
        <f t="shared" si="255"/>
        <v/>
      </c>
      <c r="Y64" s="156" t="str">
        <f t="shared" si="255"/>
        <v/>
      </c>
      <c r="Z64" s="157">
        <f t="shared" si="10"/>
        <v>0</v>
      </c>
      <c r="AA64" s="105" t="str">
        <f t="shared" ref="AA64:AT64" si="256">IF(OR($F64="",$G64=""),"",IF(RAND()&lt;0.65,1,0))</f>
        <v/>
      </c>
      <c r="AB64" s="105" t="str">
        <f t="shared" si="256"/>
        <v/>
      </c>
      <c r="AC64" s="105" t="str">
        <f t="shared" si="256"/>
        <v/>
      </c>
      <c r="AD64" s="105" t="str">
        <f t="shared" si="256"/>
        <v/>
      </c>
      <c r="AE64" s="105" t="str">
        <f t="shared" si="256"/>
        <v/>
      </c>
      <c r="AF64" s="105" t="str">
        <f t="shared" si="256"/>
        <v/>
      </c>
      <c r="AG64" s="105" t="str">
        <f t="shared" si="256"/>
        <v/>
      </c>
      <c r="AH64" s="105" t="str">
        <f t="shared" si="256"/>
        <v/>
      </c>
      <c r="AI64" s="105" t="str">
        <f t="shared" si="256"/>
        <v/>
      </c>
      <c r="AJ64" s="105" t="str">
        <f t="shared" si="256"/>
        <v/>
      </c>
      <c r="AK64" s="105" t="str">
        <f t="shared" si="256"/>
        <v/>
      </c>
      <c r="AL64" s="105" t="str">
        <f t="shared" si="256"/>
        <v/>
      </c>
      <c r="AM64" s="105" t="str">
        <f t="shared" si="256"/>
        <v/>
      </c>
      <c r="AN64" s="105" t="str">
        <f t="shared" si="256"/>
        <v/>
      </c>
      <c r="AO64" s="105" t="str">
        <f t="shared" si="256"/>
        <v/>
      </c>
      <c r="AP64" s="105" t="str">
        <f t="shared" si="256"/>
        <v/>
      </c>
      <c r="AQ64" s="105" t="str">
        <f t="shared" si="256"/>
        <v/>
      </c>
      <c r="AR64" s="105" t="str">
        <f t="shared" si="256"/>
        <v/>
      </c>
      <c r="AS64" s="105" t="str">
        <f t="shared" si="256"/>
        <v/>
      </c>
      <c r="AT64" s="105" t="str">
        <f t="shared" si="256"/>
        <v/>
      </c>
      <c r="AU64" s="105">
        <f t="shared" ref="AU64:BL64" si="257">SUM($AA64:AC64)</f>
        <v>0</v>
      </c>
      <c r="AV64" s="105">
        <f t="shared" si="257"/>
        <v>0</v>
      </c>
      <c r="AW64" s="105">
        <f t="shared" si="257"/>
        <v>0</v>
      </c>
      <c r="AX64" s="105">
        <f t="shared" si="257"/>
        <v>0</v>
      </c>
      <c r="AY64" s="105">
        <f t="shared" si="257"/>
        <v>0</v>
      </c>
      <c r="AZ64" s="105">
        <f t="shared" si="257"/>
        <v>0</v>
      </c>
      <c r="BA64" s="105">
        <f t="shared" si="257"/>
        <v>0</v>
      </c>
      <c r="BB64" s="105">
        <f t="shared" si="257"/>
        <v>0</v>
      </c>
      <c r="BC64" s="105">
        <f t="shared" si="257"/>
        <v>0</v>
      </c>
      <c r="BD64" s="105">
        <f t="shared" si="257"/>
        <v>0</v>
      </c>
      <c r="BE64" s="105">
        <f t="shared" si="257"/>
        <v>0</v>
      </c>
      <c r="BF64" s="105">
        <f t="shared" si="257"/>
        <v>0</v>
      </c>
      <c r="BG64" s="105">
        <f t="shared" si="257"/>
        <v>0</v>
      </c>
      <c r="BH64" s="105">
        <f t="shared" si="257"/>
        <v>0</v>
      </c>
      <c r="BI64" s="105">
        <f t="shared" si="257"/>
        <v>0</v>
      </c>
      <c r="BJ64" s="105">
        <f t="shared" si="257"/>
        <v>0</v>
      </c>
      <c r="BK64" s="105">
        <f t="shared" si="257"/>
        <v>0</v>
      </c>
      <c r="BL64" s="105">
        <f t="shared" si="257"/>
        <v>0</v>
      </c>
      <c r="BM64" s="158" t="str">
        <f>IF(OR($F64="",$G64=""),"",IF(ABS(AU64-AU65)&gt;2,AU64,IF(ABS(AV64-AV65)&gt;1,AV64,IF(AW64&lt;&gt;AW65,AW64,IF(AX64&lt;&gt;AX65,AX64,IF(AY64&lt;&gt;AY65,AY64,IF(AZ64&lt;&gt;AZ65,AZ64,IF(BA64&lt;&gt;BA65,BA64,IF(BB64&lt;&gt;BB65,BB64,IF(BC64&lt;&gt;BC65,BC64,IF(BD64&lt;&gt;BD65,BD64,IF(BE64&lt;&gt;BE65,BE64,IF(BF64&lt;&gt;BF65,BF64,IF(BG64&lt;&gt;BG65,BG64,IF(BH64&lt;&gt;BH65,BH64,IF(BI64&lt;&gt;BI65,BI64,IF(BJ64&lt;&gt;BJ65,BJ64,IF(BK64&lt;&gt;BK65,BK64,IF(BL64&lt;&gt;BL65,BL64,CONCATENATE(BL64,"?"))))))))))))))))))))</f>
        <v/>
      </c>
      <c r="BN64" s="105" t="str">
        <f>IFERROR(IF(OR($F64="",$G64=""),"",CONCATENATE(RIGHT(C64,5)," ",REPT(" ",31-LEN(C64)),LEFT(C64,LEN(C64)-6),"  ")),"")</f>
        <v/>
      </c>
      <c r="BO64" s="156" t="str">
        <f>IF(OR($F64="",$G64=""),"",IF(AND(U64=U65,Z64&gt;Z65),"e",IF(AND(U64=U65,Z64=Z65,BM64&gt;BM65),"p"," ")))</f>
        <v/>
      </c>
      <c r="BP64" s="156" t="str">
        <f>IF(BN64="","",IF(U64=U65,CONCATENATE(IF(U64+Z64&lt;10," ",""),U64+Z64,"–",U65+Z65,IF(U65+Z65&lt;10," ","")),CONCATENATE(IF(U64&lt;10," ",""),U64,"–",U65,IF(U65&lt;10," ",""))))</f>
        <v/>
      </c>
      <c r="BQ64" s="156" t="str">
        <f>IF(OR($F64="",$G64=""),"",IF(AND(U64=U65,Z64&lt;Z65),"e",IF(AND(U64=U65,Z64=Z65,BM64&lt;BM65),"p"," ")))</f>
        <v/>
      </c>
      <c r="BR64" s="105" t="str">
        <f>IFERROR(IF(OR($F64="",$G64=""),"",CONCATENATE("  ",LEFT(C65,LEN(C65)-6),REPT(" ",31-LEN(C65))," ",RIGHT(C65,5))),"")</f>
        <v/>
      </c>
      <c r="BS64" s="105" t="str">
        <f>IF(OR($F64="",$G64=""),"",IF(U64=U65,CONCATENATE("(",U64,"–",U65," FT",IF(Z64=Z65,CONCATENATE(" · ",BM64,"–",BM65," pen"),""),")"),""))</f>
        <v/>
      </c>
    </row>
    <row r="65" ht="9.0" customHeight="1">
      <c r="A65" s="152">
        <f t="shared" si="17"/>
        <v>0</v>
      </c>
      <c r="B65" s="93"/>
      <c r="C65" s="99"/>
      <c r="D65" s="96"/>
      <c r="E65" s="154" t="str">
        <f t="shared" si="5"/>
        <v>  </v>
      </c>
      <c r="F65" s="155" t="str">
        <f t="array" ref="F65">IFERROR(IF($C65="","",INDEX(Entries!$J$2:$K999,MATCH(1,($C65=Entries!$J$2:$J999)*(Entries!$C$2:$C999=$B65),0),2)),"")</f>
        <v/>
      </c>
      <c r="G65" s="106" t="str">
        <f>F64</f>
        <v/>
      </c>
      <c r="H65" s="106" t="str">
        <f t="shared" si="6"/>
        <v/>
      </c>
      <c r="I65" s="156" t="str">
        <f t="shared" ref="I65:T65" si="258">IF(OR($F65="",$G65=""),"",IF(RAND()&lt;$H65,1,0))</f>
        <v/>
      </c>
      <c r="J65" s="156" t="str">
        <f t="shared" si="258"/>
        <v/>
      </c>
      <c r="K65" s="156" t="str">
        <f t="shared" si="258"/>
        <v/>
      </c>
      <c r="L65" s="156" t="str">
        <f t="shared" si="258"/>
        <v/>
      </c>
      <c r="M65" s="156" t="str">
        <f t="shared" si="258"/>
        <v/>
      </c>
      <c r="N65" s="156" t="str">
        <f t="shared" si="258"/>
        <v/>
      </c>
      <c r="O65" s="156" t="str">
        <f t="shared" si="258"/>
        <v/>
      </c>
      <c r="P65" s="156" t="str">
        <f t="shared" si="258"/>
        <v/>
      </c>
      <c r="Q65" s="156" t="str">
        <f t="shared" si="258"/>
        <v/>
      </c>
      <c r="R65" s="156" t="str">
        <f t="shared" si="258"/>
        <v/>
      </c>
      <c r="S65" s="156" t="str">
        <f t="shared" si="258"/>
        <v/>
      </c>
      <c r="T65" s="156" t="str">
        <f t="shared" si="258"/>
        <v/>
      </c>
      <c r="U65" s="157">
        <f t="shared" si="8"/>
        <v>0</v>
      </c>
      <c r="V65" s="156" t="str">
        <f t="shared" ref="V65:Y65" si="259">IF(OR($F65="",$G65=""),"",IF(RAND()&lt;$H65,1,0))</f>
        <v/>
      </c>
      <c r="W65" s="156" t="str">
        <f t="shared" si="259"/>
        <v/>
      </c>
      <c r="X65" s="156" t="str">
        <f t="shared" si="259"/>
        <v/>
      </c>
      <c r="Y65" s="156" t="str">
        <f t="shared" si="259"/>
        <v/>
      </c>
      <c r="Z65" s="157">
        <f t="shared" si="10"/>
        <v>0</v>
      </c>
      <c r="AA65" s="105" t="str">
        <f t="shared" ref="AA65:AT65" si="260">IF(OR($F65="",$G65=""),"",IF(RAND()&lt;0.65,1,0))</f>
        <v/>
      </c>
      <c r="AB65" s="105" t="str">
        <f t="shared" si="260"/>
        <v/>
      </c>
      <c r="AC65" s="105" t="str">
        <f t="shared" si="260"/>
        <v/>
      </c>
      <c r="AD65" s="105" t="str">
        <f t="shared" si="260"/>
        <v/>
      </c>
      <c r="AE65" s="105" t="str">
        <f t="shared" si="260"/>
        <v/>
      </c>
      <c r="AF65" s="105" t="str">
        <f t="shared" si="260"/>
        <v/>
      </c>
      <c r="AG65" s="105" t="str">
        <f t="shared" si="260"/>
        <v/>
      </c>
      <c r="AH65" s="105" t="str">
        <f t="shared" si="260"/>
        <v/>
      </c>
      <c r="AI65" s="105" t="str">
        <f t="shared" si="260"/>
        <v/>
      </c>
      <c r="AJ65" s="105" t="str">
        <f t="shared" si="260"/>
        <v/>
      </c>
      <c r="AK65" s="105" t="str">
        <f t="shared" si="260"/>
        <v/>
      </c>
      <c r="AL65" s="105" t="str">
        <f t="shared" si="260"/>
        <v/>
      </c>
      <c r="AM65" s="105" t="str">
        <f t="shared" si="260"/>
        <v/>
      </c>
      <c r="AN65" s="105" t="str">
        <f t="shared" si="260"/>
        <v/>
      </c>
      <c r="AO65" s="105" t="str">
        <f t="shared" si="260"/>
        <v/>
      </c>
      <c r="AP65" s="105" t="str">
        <f t="shared" si="260"/>
        <v/>
      </c>
      <c r="AQ65" s="105" t="str">
        <f t="shared" si="260"/>
        <v/>
      </c>
      <c r="AR65" s="105" t="str">
        <f t="shared" si="260"/>
        <v/>
      </c>
      <c r="AS65" s="105" t="str">
        <f t="shared" si="260"/>
        <v/>
      </c>
      <c r="AT65" s="105" t="str">
        <f t="shared" si="260"/>
        <v/>
      </c>
      <c r="AU65" s="105">
        <f t="shared" ref="AU65:BL65" si="261">SUM($AA65:AC65)</f>
        <v>0</v>
      </c>
      <c r="AV65" s="105">
        <f t="shared" si="261"/>
        <v>0</v>
      </c>
      <c r="AW65" s="105">
        <f t="shared" si="261"/>
        <v>0</v>
      </c>
      <c r="AX65" s="105">
        <f t="shared" si="261"/>
        <v>0</v>
      </c>
      <c r="AY65" s="105">
        <f t="shared" si="261"/>
        <v>0</v>
      </c>
      <c r="AZ65" s="105">
        <f t="shared" si="261"/>
        <v>0</v>
      </c>
      <c r="BA65" s="105">
        <f t="shared" si="261"/>
        <v>0</v>
      </c>
      <c r="BB65" s="105">
        <f t="shared" si="261"/>
        <v>0</v>
      </c>
      <c r="BC65" s="105">
        <f t="shared" si="261"/>
        <v>0</v>
      </c>
      <c r="BD65" s="105">
        <f t="shared" si="261"/>
        <v>0</v>
      </c>
      <c r="BE65" s="105">
        <f t="shared" si="261"/>
        <v>0</v>
      </c>
      <c r="BF65" s="105">
        <f t="shared" si="261"/>
        <v>0</v>
      </c>
      <c r="BG65" s="105">
        <f t="shared" si="261"/>
        <v>0</v>
      </c>
      <c r="BH65" s="105">
        <f t="shared" si="261"/>
        <v>0</v>
      </c>
      <c r="BI65" s="105">
        <f t="shared" si="261"/>
        <v>0</v>
      </c>
      <c r="BJ65" s="105">
        <f t="shared" si="261"/>
        <v>0</v>
      </c>
      <c r="BK65" s="105">
        <f t="shared" si="261"/>
        <v>0</v>
      </c>
      <c r="BL65" s="105">
        <f t="shared" si="261"/>
        <v>0</v>
      </c>
      <c r="BM65" s="158" t="str">
        <f>IF(OR($F64="",$G64=""),"",IF(ABS(AU64-AU65)&gt;2,AU65,IF(ABS(AV64-AV65)&gt;1,AV65,IF(AW64&lt;&gt;AW65,AW65,IF(AX64&lt;&gt;AX65,AX65,IF(AY64&lt;&gt;AY65,AY65,IF(AZ64&lt;&gt;AZ65,AZ65,IF(BA64&lt;&gt;BA65,BA65,IF(BB64&lt;&gt;BB65,BB65,IF(BC64&lt;&gt;BC65,BC65,IF(BD64&lt;&gt;BD65,BD65,IF(BE64&lt;&gt;BE65,BE65,IF(BF64&lt;&gt;BF65,BF65,IF(BG64&lt;&gt;BG65,BG65,IF(BH64&lt;&gt;BH65,BH65,IF(BI64&lt;&gt;BI65,BI65,IF(BJ64&lt;&gt;BJ65,BJ65,IF(BK64&lt;&gt;BK65,BK65,IF(BL64&lt;&gt;BL65,BL65,CONCATENATE(BL65,"?"))))))))))))))))))))</f>
        <v/>
      </c>
      <c r="BN65" s="105" t="str">
        <f>IF(AND(OR($B64="",$B65=""),$C64&lt;&gt;"",$C65&lt;&gt;""),"You need to select the competition in column B.","")</f>
        <v/>
      </c>
      <c r="BO65" s="156"/>
      <c r="BP65" s="156"/>
      <c r="BQ65" s="156"/>
      <c r="BR65" s="105"/>
      <c r="BS65" s="105"/>
    </row>
    <row r="66" ht="9.0" customHeight="1">
      <c r="A66" s="152">
        <f t="shared" si="17"/>
        <v>1</v>
      </c>
      <c r="B66" s="93"/>
      <c r="C66" s="99"/>
      <c r="D66" s="96"/>
      <c r="E66" s="154" t="str">
        <f t="shared" si="5"/>
        <v>  </v>
      </c>
      <c r="F66" s="155" t="str">
        <f t="array" ref="F66">IFERROR(IF($C66="","",INDEX(Entries!$J$2:$K999,MATCH(1,($C66=Entries!$J$2:$J999)*(Entries!$C$2:$C999=$B66),0),2)),"")</f>
        <v/>
      </c>
      <c r="G66" s="106" t="str">
        <f>F67</f>
        <v/>
      </c>
      <c r="H66" s="106" t="str">
        <f t="shared" si="6"/>
        <v/>
      </c>
      <c r="I66" s="156" t="str">
        <f t="shared" ref="I66:T66" si="262">IF(OR($F66="",$G66=""),"",IF(RAND()&lt;$H66,1,0))</f>
        <v/>
      </c>
      <c r="J66" s="156" t="str">
        <f t="shared" si="262"/>
        <v/>
      </c>
      <c r="K66" s="156" t="str">
        <f t="shared" si="262"/>
        <v/>
      </c>
      <c r="L66" s="156" t="str">
        <f t="shared" si="262"/>
        <v/>
      </c>
      <c r="M66" s="156" t="str">
        <f t="shared" si="262"/>
        <v/>
      </c>
      <c r="N66" s="156" t="str">
        <f t="shared" si="262"/>
        <v/>
      </c>
      <c r="O66" s="156" t="str">
        <f t="shared" si="262"/>
        <v/>
      </c>
      <c r="P66" s="156" t="str">
        <f t="shared" si="262"/>
        <v/>
      </c>
      <c r="Q66" s="156" t="str">
        <f t="shared" si="262"/>
        <v/>
      </c>
      <c r="R66" s="156" t="str">
        <f t="shared" si="262"/>
        <v/>
      </c>
      <c r="S66" s="156" t="str">
        <f t="shared" si="262"/>
        <v/>
      </c>
      <c r="T66" s="156" t="str">
        <f t="shared" si="262"/>
        <v/>
      </c>
      <c r="U66" s="157">
        <f t="shared" si="8"/>
        <v>0</v>
      </c>
      <c r="V66" s="156" t="str">
        <f t="shared" ref="V66:Y66" si="263">IF(OR($F66="",$G66=""),"",IF(RAND()&lt;$H66,1,0))</f>
        <v/>
      </c>
      <c r="W66" s="156" t="str">
        <f t="shared" si="263"/>
        <v/>
      </c>
      <c r="X66" s="156" t="str">
        <f t="shared" si="263"/>
        <v/>
      </c>
      <c r="Y66" s="156" t="str">
        <f t="shared" si="263"/>
        <v/>
      </c>
      <c r="Z66" s="157">
        <f t="shared" si="10"/>
        <v>0</v>
      </c>
      <c r="AA66" s="105" t="str">
        <f t="shared" ref="AA66:AT66" si="264">IF(OR($F66="",$G66=""),"",IF(RAND()&lt;0.65,1,0))</f>
        <v/>
      </c>
      <c r="AB66" s="105" t="str">
        <f t="shared" si="264"/>
        <v/>
      </c>
      <c r="AC66" s="105" t="str">
        <f t="shared" si="264"/>
        <v/>
      </c>
      <c r="AD66" s="105" t="str">
        <f t="shared" si="264"/>
        <v/>
      </c>
      <c r="AE66" s="105" t="str">
        <f t="shared" si="264"/>
        <v/>
      </c>
      <c r="AF66" s="105" t="str">
        <f t="shared" si="264"/>
        <v/>
      </c>
      <c r="AG66" s="105" t="str">
        <f t="shared" si="264"/>
        <v/>
      </c>
      <c r="AH66" s="105" t="str">
        <f t="shared" si="264"/>
        <v/>
      </c>
      <c r="AI66" s="105" t="str">
        <f t="shared" si="264"/>
        <v/>
      </c>
      <c r="AJ66" s="105" t="str">
        <f t="shared" si="264"/>
        <v/>
      </c>
      <c r="AK66" s="105" t="str">
        <f t="shared" si="264"/>
        <v/>
      </c>
      <c r="AL66" s="105" t="str">
        <f t="shared" si="264"/>
        <v/>
      </c>
      <c r="AM66" s="105" t="str">
        <f t="shared" si="264"/>
        <v/>
      </c>
      <c r="AN66" s="105" t="str">
        <f t="shared" si="264"/>
        <v/>
      </c>
      <c r="AO66" s="105" t="str">
        <f t="shared" si="264"/>
        <v/>
      </c>
      <c r="AP66" s="105" t="str">
        <f t="shared" si="264"/>
        <v/>
      </c>
      <c r="AQ66" s="105" t="str">
        <f t="shared" si="264"/>
        <v/>
      </c>
      <c r="AR66" s="105" t="str">
        <f t="shared" si="264"/>
        <v/>
      </c>
      <c r="AS66" s="105" t="str">
        <f t="shared" si="264"/>
        <v/>
      </c>
      <c r="AT66" s="105" t="str">
        <f t="shared" si="264"/>
        <v/>
      </c>
      <c r="AU66" s="105">
        <f t="shared" ref="AU66:BL66" si="265">SUM($AA66:AC66)</f>
        <v>0</v>
      </c>
      <c r="AV66" s="105">
        <f t="shared" si="265"/>
        <v>0</v>
      </c>
      <c r="AW66" s="105">
        <f t="shared" si="265"/>
        <v>0</v>
      </c>
      <c r="AX66" s="105">
        <f t="shared" si="265"/>
        <v>0</v>
      </c>
      <c r="AY66" s="105">
        <f t="shared" si="265"/>
        <v>0</v>
      </c>
      <c r="AZ66" s="105">
        <f t="shared" si="265"/>
        <v>0</v>
      </c>
      <c r="BA66" s="105">
        <f t="shared" si="265"/>
        <v>0</v>
      </c>
      <c r="BB66" s="105">
        <f t="shared" si="265"/>
        <v>0</v>
      </c>
      <c r="BC66" s="105">
        <f t="shared" si="265"/>
        <v>0</v>
      </c>
      <c r="BD66" s="105">
        <f t="shared" si="265"/>
        <v>0</v>
      </c>
      <c r="BE66" s="105">
        <f t="shared" si="265"/>
        <v>0</v>
      </c>
      <c r="BF66" s="105">
        <f t="shared" si="265"/>
        <v>0</v>
      </c>
      <c r="BG66" s="105">
        <f t="shared" si="265"/>
        <v>0</v>
      </c>
      <c r="BH66" s="105">
        <f t="shared" si="265"/>
        <v>0</v>
      </c>
      <c r="BI66" s="105">
        <f t="shared" si="265"/>
        <v>0</v>
      </c>
      <c r="BJ66" s="105">
        <f t="shared" si="265"/>
        <v>0</v>
      </c>
      <c r="BK66" s="105">
        <f t="shared" si="265"/>
        <v>0</v>
      </c>
      <c r="BL66" s="105">
        <f t="shared" si="265"/>
        <v>0</v>
      </c>
      <c r="BM66" s="158" t="str">
        <f>IF(OR($F66="",$G66=""),"",IF(ABS(AU66-AU67)&gt;2,AU66,IF(ABS(AV66-AV67)&gt;1,AV66,IF(AW66&lt;&gt;AW67,AW66,IF(AX66&lt;&gt;AX67,AX66,IF(AY66&lt;&gt;AY67,AY66,IF(AZ66&lt;&gt;AZ67,AZ66,IF(BA66&lt;&gt;BA67,BA66,IF(BB66&lt;&gt;BB67,BB66,IF(BC66&lt;&gt;BC67,BC66,IF(BD66&lt;&gt;BD67,BD66,IF(BE66&lt;&gt;BE67,BE66,IF(BF66&lt;&gt;BF67,BF66,IF(BG66&lt;&gt;BG67,BG66,IF(BH66&lt;&gt;BH67,BH66,IF(BI66&lt;&gt;BI67,BI66,IF(BJ66&lt;&gt;BJ67,BJ66,IF(BK66&lt;&gt;BK67,BK66,IF(BL66&lt;&gt;BL67,BL66,CONCATENATE(BL66,"?"))))))))))))))))))))</f>
        <v/>
      </c>
      <c r="BN66" s="105" t="str">
        <f>IFERROR(IF(OR($F66="",$G66=""),"",CONCATENATE(RIGHT(C66,5)," ",REPT(" ",31-LEN(C66)),LEFT(C66,LEN(C66)-6),"  ")),"")</f>
        <v/>
      </c>
      <c r="BO66" s="156" t="str">
        <f>IF(OR($F66="",$G66=""),"",IF(AND(U66=U67,Z66&gt;Z67),"e",IF(AND(U66=U67,Z66=Z67,BM66&gt;BM67),"p"," ")))</f>
        <v/>
      </c>
      <c r="BP66" s="156" t="str">
        <f>IF(BN66="","",IF(U66=U67,CONCATENATE(IF(U66+Z66&lt;10," ",""),U66+Z66,"–",U67+Z67,IF(U67+Z67&lt;10," ","")),CONCATENATE(IF(U66&lt;10," ",""),U66,"–",U67,IF(U67&lt;10," ",""))))</f>
        <v/>
      </c>
      <c r="BQ66" s="156" t="str">
        <f>IF(OR($F66="",$G66=""),"",IF(AND(U66=U67,Z66&lt;Z67),"e",IF(AND(U66=U67,Z66=Z67,BM66&lt;BM67),"p"," ")))</f>
        <v/>
      </c>
      <c r="BR66" s="105" t="str">
        <f>IFERROR(IF(OR($F66="",$G66=""),"",CONCATENATE("  ",LEFT(C67,LEN(C67)-6),REPT(" ",31-LEN(C67))," ",RIGHT(C67,5))),"")</f>
        <v/>
      </c>
      <c r="BS66" s="105" t="str">
        <f>IF(OR($F66="",$G66=""),"",IF(U66=U67,CONCATENATE("(",U66,"–",U67," FT",IF(Z66=Z67,CONCATENATE(" · ",BM66,"–",BM67," pen"),""),")"),""))</f>
        <v/>
      </c>
    </row>
    <row r="67" ht="9.0" customHeight="1">
      <c r="A67" s="152">
        <f t="shared" si="17"/>
        <v>1</v>
      </c>
      <c r="B67" s="93"/>
      <c r="C67" s="99"/>
      <c r="D67" s="96"/>
      <c r="E67" s="154" t="str">
        <f t="shared" si="5"/>
        <v>  </v>
      </c>
      <c r="F67" s="155" t="str">
        <f t="array" ref="F67">IFERROR(IF($C67="","",INDEX(Entries!$J$2:$K999,MATCH(1,($C67=Entries!$J$2:$J999)*(Entries!$C$2:$C999=$B67),0),2)),"")</f>
        <v/>
      </c>
      <c r="G67" s="106" t="str">
        <f>F66</f>
        <v/>
      </c>
      <c r="H67" s="106" t="str">
        <f t="shared" si="6"/>
        <v/>
      </c>
      <c r="I67" s="156" t="str">
        <f t="shared" ref="I67:T67" si="266">IF(OR($F67="",$G67=""),"",IF(RAND()&lt;$H67,1,0))</f>
        <v/>
      </c>
      <c r="J67" s="156" t="str">
        <f t="shared" si="266"/>
        <v/>
      </c>
      <c r="K67" s="156" t="str">
        <f t="shared" si="266"/>
        <v/>
      </c>
      <c r="L67" s="156" t="str">
        <f t="shared" si="266"/>
        <v/>
      </c>
      <c r="M67" s="156" t="str">
        <f t="shared" si="266"/>
        <v/>
      </c>
      <c r="N67" s="156" t="str">
        <f t="shared" si="266"/>
        <v/>
      </c>
      <c r="O67" s="156" t="str">
        <f t="shared" si="266"/>
        <v/>
      </c>
      <c r="P67" s="156" t="str">
        <f t="shared" si="266"/>
        <v/>
      </c>
      <c r="Q67" s="156" t="str">
        <f t="shared" si="266"/>
        <v/>
      </c>
      <c r="R67" s="156" t="str">
        <f t="shared" si="266"/>
        <v/>
      </c>
      <c r="S67" s="156" t="str">
        <f t="shared" si="266"/>
        <v/>
      </c>
      <c r="T67" s="156" t="str">
        <f t="shared" si="266"/>
        <v/>
      </c>
      <c r="U67" s="157">
        <f t="shared" si="8"/>
        <v>0</v>
      </c>
      <c r="V67" s="156" t="str">
        <f t="shared" ref="V67:Y67" si="267">IF(OR($F67="",$G67=""),"",IF(RAND()&lt;$H67,1,0))</f>
        <v/>
      </c>
      <c r="W67" s="156" t="str">
        <f t="shared" si="267"/>
        <v/>
      </c>
      <c r="X67" s="156" t="str">
        <f t="shared" si="267"/>
        <v/>
      </c>
      <c r="Y67" s="156" t="str">
        <f t="shared" si="267"/>
        <v/>
      </c>
      <c r="Z67" s="157">
        <f t="shared" si="10"/>
        <v>0</v>
      </c>
      <c r="AA67" s="105" t="str">
        <f t="shared" ref="AA67:AT67" si="268">IF(OR($F67="",$G67=""),"",IF(RAND()&lt;0.65,1,0))</f>
        <v/>
      </c>
      <c r="AB67" s="105" t="str">
        <f t="shared" si="268"/>
        <v/>
      </c>
      <c r="AC67" s="105" t="str">
        <f t="shared" si="268"/>
        <v/>
      </c>
      <c r="AD67" s="105" t="str">
        <f t="shared" si="268"/>
        <v/>
      </c>
      <c r="AE67" s="105" t="str">
        <f t="shared" si="268"/>
        <v/>
      </c>
      <c r="AF67" s="105" t="str">
        <f t="shared" si="268"/>
        <v/>
      </c>
      <c r="AG67" s="105" t="str">
        <f t="shared" si="268"/>
        <v/>
      </c>
      <c r="AH67" s="105" t="str">
        <f t="shared" si="268"/>
        <v/>
      </c>
      <c r="AI67" s="105" t="str">
        <f t="shared" si="268"/>
        <v/>
      </c>
      <c r="AJ67" s="105" t="str">
        <f t="shared" si="268"/>
        <v/>
      </c>
      <c r="AK67" s="105" t="str">
        <f t="shared" si="268"/>
        <v/>
      </c>
      <c r="AL67" s="105" t="str">
        <f t="shared" si="268"/>
        <v/>
      </c>
      <c r="AM67" s="105" t="str">
        <f t="shared" si="268"/>
        <v/>
      </c>
      <c r="AN67" s="105" t="str">
        <f t="shared" si="268"/>
        <v/>
      </c>
      <c r="AO67" s="105" t="str">
        <f t="shared" si="268"/>
        <v/>
      </c>
      <c r="AP67" s="105" t="str">
        <f t="shared" si="268"/>
        <v/>
      </c>
      <c r="AQ67" s="105" t="str">
        <f t="shared" si="268"/>
        <v/>
      </c>
      <c r="AR67" s="105" t="str">
        <f t="shared" si="268"/>
        <v/>
      </c>
      <c r="AS67" s="105" t="str">
        <f t="shared" si="268"/>
        <v/>
      </c>
      <c r="AT67" s="105" t="str">
        <f t="shared" si="268"/>
        <v/>
      </c>
      <c r="AU67" s="105">
        <f t="shared" ref="AU67:BL67" si="269">SUM($AA67:AC67)</f>
        <v>0</v>
      </c>
      <c r="AV67" s="105">
        <f t="shared" si="269"/>
        <v>0</v>
      </c>
      <c r="AW67" s="105">
        <f t="shared" si="269"/>
        <v>0</v>
      </c>
      <c r="AX67" s="105">
        <f t="shared" si="269"/>
        <v>0</v>
      </c>
      <c r="AY67" s="105">
        <f t="shared" si="269"/>
        <v>0</v>
      </c>
      <c r="AZ67" s="105">
        <f t="shared" si="269"/>
        <v>0</v>
      </c>
      <c r="BA67" s="105">
        <f t="shared" si="269"/>
        <v>0</v>
      </c>
      <c r="BB67" s="105">
        <f t="shared" si="269"/>
        <v>0</v>
      </c>
      <c r="BC67" s="105">
        <f t="shared" si="269"/>
        <v>0</v>
      </c>
      <c r="BD67" s="105">
        <f t="shared" si="269"/>
        <v>0</v>
      </c>
      <c r="BE67" s="105">
        <f t="shared" si="269"/>
        <v>0</v>
      </c>
      <c r="BF67" s="105">
        <f t="shared" si="269"/>
        <v>0</v>
      </c>
      <c r="BG67" s="105">
        <f t="shared" si="269"/>
        <v>0</v>
      </c>
      <c r="BH67" s="105">
        <f t="shared" si="269"/>
        <v>0</v>
      </c>
      <c r="BI67" s="105">
        <f t="shared" si="269"/>
        <v>0</v>
      </c>
      <c r="BJ67" s="105">
        <f t="shared" si="269"/>
        <v>0</v>
      </c>
      <c r="BK67" s="105">
        <f t="shared" si="269"/>
        <v>0</v>
      </c>
      <c r="BL67" s="105">
        <f t="shared" si="269"/>
        <v>0</v>
      </c>
      <c r="BM67" s="158" t="str">
        <f>IF(OR($F66="",$G66=""),"",IF(ABS(AU66-AU67)&gt;2,AU67,IF(ABS(AV66-AV67)&gt;1,AV67,IF(AW66&lt;&gt;AW67,AW67,IF(AX66&lt;&gt;AX67,AX67,IF(AY66&lt;&gt;AY67,AY67,IF(AZ66&lt;&gt;AZ67,AZ67,IF(BA66&lt;&gt;BA67,BA67,IF(BB66&lt;&gt;BB67,BB67,IF(BC66&lt;&gt;BC67,BC67,IF(BD66&lt;&gt;BD67,BD67,IF(BE66&lt;&gt;BE67,BE67,IF(BF66&lt;&gt;BF67,BF67,IF(BG66&lt;&gt;BG67,BG67,IF(BH66&lt;&gt;BH67,BH67,IF(BI66&lt;&gt;BI67,BI67,IF(BJ66&lt;&gt;BJ67,BJ67,IF(BK66&lt;&gt;BK67,BK67,IF(BL66&lt;&gt;BL67,BL67,CONCATENATE(BL67,"?"))))))))))))))))))))</f>
        <v/>
      </c>
      <c r="BN67" s="105" t="str">
        <f>IF(AND(OR($B66="",$B67=""),$C66&lt;&gt;"",$C67&lt;&gt;""),"You need to select the competition in column B.","")</f>
        <v/>
      </c>
      <c r="BO67" s="156"/>
      <c r="BP67" s="156"/>
      <c r="BQ67" s="156"/>
      <c r="BR67" s="105"/>
      <c r="BS67" s="105"/>
    </row>
    <row r="68" ht="9.0" customHeight="1">
      <c r="A68" s="152">
        <f t="shared" si="17"/>
        <v>0</v>
      </c>
      <c r="B68" s="93"/>
      <c r="C68" s="99"/>
      <c r="D68" s="96"/>
      <c r="E68" s="154" t="str">
        <f t="shared" si="5"/>
        <v>  </v>
      </c>
      <c r="F68" s="155" t="str">
        <f t="array" ref="F68">IFERROR(IF($C68="","",INDEX(Entries!$J$2:$K999,MATCH(1,($C68=Entries!$J$2:$J999)*(Entries!$C$2:$C999=$B68),0),2)),"")</f>
        <v/>
      </c>
      <c r="G68" s="106" t="str">
        <f>F69</f>
        <v/>
      </c>
      <c r="H68" s="106" t="str">
        <f t="shared" si="6"/>
        <v/>
      </c>
      <c r="I68" s="156" t="str">
        <f t="shared" ref="I68:T68" si="270">IF(OR($F68="",$G68=""),"",IF(RAND()&lt;$H68,1,0))</f>
        <v/>
      </c>
      <c r="J68" s="156" t="str">
        <f t="shared" si="270"/>
        <v/>
      </c>
      <c r="K68" s="156" t="str">
        <f t="shared" si="270"/>
        <v/>
      </c>
      <c r="L68" s="156" t="str">
        <f t="shared" si="270"/>
        <v/>
      </c>
      <c r="M68" s="156" t="str">
        <f t="shared" si="270"/>
        <v/>
      </c>
      <c r="N68" s="156" t="str">
        <f t="shared" si="270"/>
        <v/>
      </c>
      <c r="O68" s="156" t="str">
        <f t="shared" si="270"/>
        <v/>
      </c>
      <c r="P68" s="156" t="str">
        <f t="shared" si="270"/>
        <v/>
      </c>
      <c r="Q68" s="156" t="str">
        <f t="shared" si="270"/>
        <v/>
      </c>
      <c r="R68" s="156" t="str">
        <f t="shared" si="270"/>
        <v/>
      </c>
      <c r="S68" s="156" t="str">
        <f t="shared" si="270"/>
        <v/>
      </c>
      <c r="T68" s="156" t="str">
        <f t="shared" si="270"/>
        <v/>
      </c>
      <c r="U68" s="157">
        <f t="shared" si="8"/>
        <v>0</v>
      </c>
      <c r="V68" s="156" t="str">
        <f t="shared" ref="V68:Y68" si="271">IF(OR($F68="",$G68=""),"",IF(RAND()&lt;$H68,1,0))</f>
        <v/>
      </c>
      <c r="W68" s="156" t="str">
        <f t="shared" si="271"/>
        <v/>
      </c>
      <c r="X68" s="156" t="str">
        <f t="shared" si="271"/>
        <v/>
      </c>
      <c r="Y68" s="156" t="str">
        <f t="shared" si="271"/>
        <v/>
      </c>
      <c r="Z68" s="157">
        <f t="shared" si="10"/>
        <v>0</v>
      </c>
      <c r="AA68" s="105" t="str">
        <f t="shared" ref="AA68:AT68" si="272">IF(OR($F68="",$G68=""),"",IF(RAND()&lt;0.65,1,0))</f>
        <v/>
      </c>
      <c r="AB68" s="105" t="str">
        <f t="shared" si="272"/>
        <v/>
      </c>
      <c r="AC68" s="105" t="str">
        <f t="shared" si="272"/>
        <v/>
      </c>
      <c r="AD68" s="105" t="str">
        <f t="shared" si="272"/>
        <v/>
      </c>
      <c r="AE68" s="105" t="str">
        <f t="shared" si="272"/>
        <v/>
      </c>
      <c r="AF68" s="105" t="str">
        <f t="shared" si="272"/>
        <v/>
      </c>
      <c r="AG68" s="105" t="str">
        <f t="shared" si="272"/>
        <v/>
      </c>
      <c r="AH68" s="105" t="str">
        <f t="shared" si="272"/>
        <v/>
      </c>
      <c r="AI68" s="105" t="str">
        <f t="shared" si="272"/>
        <v/>
      </c>
      <c r="AJ68" s="105" t="str">
        <f t="shared" si="272"/>
        <v/>
      </c>
      <c r="AK68" s="105" t="str">
        <f t="shared" si="272"/>
        <v/>
      </c>
      <c r="AL68" s="105" t="str">
        <f t="shared" si="272"/>
        <v/>
      </c>
      <c r="AM68" s="105" t="str">
        <f t="shared" si="272"/>
        <v/>
      </c>
      <c r="AN68" s="105" t="str">
        <f t="shared" si="272"/>
        <v/>
      </c>
      <c r="AO68" s="105" t="str">
        <f t="shared" si="272"/>
        <v/>
      </c>
      <c r="AP68" s="105" t="str">
        <f t="shared" si="272"/>
        <v/>
      </c>
      <c r="AQ68" s="105" t="str">
        <f t="shared" si="272"/>
        <v/>
      </c>
      <c r="AR68" s="105" t="str">
        <f t="shared" si="272"/>
        <v/>
      </c>
      <c r="AS68" s="105" t="str">
        <f t="shared" si="272"/>
        <v/>
      </c>
      <c r="AT68" s="105" t="str">
        <f t="shared" si="272"/>
        <v/>
      </c>
      <c r="AU68" s="105">
        <f t="shared" ref="AU68:BL68" si="273">SUM($AA68:AC68)</f>
        <v>0</v>
      </c>
      <c r="AV68" s="105">
        <f t="shared" si="273"/>
        <v>0</v>
      </c>
      <c r="AW68" s="105">
        <f t="shared" si="273"/>
        <v>0</v>
      </c>
      <c r="AX68" s="105">
        <f t="shared" si="273"/>
        <v>0</v>
      </c>
      <c r="AY68" s="105">
        <f t="shared" si="273"/>
        <v>0</v>
      </c>
      <c r="AZ68" s="105">
        <f t="shared" si="273"/>
        <v>0</v>
      </c>
      <c r="BA68" s="105">
        <f t="shared" si="273"/>
        <v>0</v>
      </c>
      <c r="BB68" s="105">
        <f t="shared" si="273"/>
        <v>0</v>
      </c>
      <c r="BC68" s="105">
        <f t="shared" si="273"/>
        <v>0</v>
      </c>
      <c r="BD68" s="105">
        <f t="shared" si="273"/>
        <v>0</v>
      </c>
      <c r="BE68" s="105">
        <f t="shared" si="273"/>
        <v>0</v>
      </c>
      <c r="BF68" s="105">
        <f t="shared" si="273"/>
        <v>0</v>
      </c>
      <c r="BG68" s="105">
        <f t="shared" si="273"/>
        <v>0</v>
      </c>
      <c r="BH68" s="105">
        <f t="shared" si="273"/>
        <v>0</v>
      </c>
      <c r="BI68" s="105">
        <f t="shared" si="273"/>
        <v>0</v>
      </c>
      <c r="BJ68" s="105">
        <f t="shared" si="273"/>
        <v>0</v>
      </c>
      <c r="BK68" s="105">
        <f t="shared" si="273"/>
        <v>0</v>
      </c>
      <c r="BL68" s="105">
        <f t="shared" si="273"/>
        <v>0</v>
      </c>
      <c r="BM68" s="158" t="str">
        <f>IF(OR($F68="",$G68=""),"",IF(ABS(AU68-AU69)&gt;2,AU68,IF(ABS(AV68-AV69)&gt;1,AV68,IF(AW68&lt;&gt;AW69,AW68,IF(AX68&lt;&gt;AX69,AX68,IF(AY68&lt;&gt;AY69,AY68,IF(AZ68&lt;&gt;AZ69,AZ68,IF(BA68&lt;&gt;BA69,BA68,IF(BB68&lt;&gt;BB69,BB68,IF(BC68&lt;&gt;BC69,BC68,IF(BD68&lt;&gt;BD69,BD68,IF(BE68&lt;&gt;BE69,BE68,IF(BF68&lt;&gt;BF69,BF68,IF(BG68&lt;&gt;BG69,BG68,IF(BH68&lt;&gt;BH69,BH68,IF(BI68&lt;&gt;BI69,BI68,IF(BJ68&lt;&gt;BJ69,BJ68,IF(BK68&lt;&gt;BK69,BK68,IF(BL68&lt;&gt;BL69,BL68,CONCATENATE(BL68,"?"))))))))))))))))))))</f>
        <v/>
      </c>
      <c r="BN68" s="105" t="str">
        <f>IFERROR(IF(OR($F68="",$G68=""),"",CONCATENATE(RIGHT(C68,5)," ",REPT(" ",31-LEN(C68)),LEFT(C68,LEN(C68)-6),"  ")),"")</f>
        <v/>
      </c>
      <c r="BO68" s="156" t="str">
        <f>IF(OR($F68="",$G68=""),"",IF(AND(U68=U69,Z68&gt;Z69),"e",IF(AND(U68=U69,Z68=Z69,BM68&gt;BM69),"p"," ")))</f>
        <v/>
      </c>
      <c r="BP68" s="156" t="str">
        <f>IF(BN68="","",IF(U68=U69,CONCATENATE(IF(U68+Z68&lt;10," ",""),U68+Z68,"–",U69+Z69,IF(U69+Z69&lt;10," ","")),CONCATENATE(IF(U68&lt;10," ",""),U68,"–",U69,IF(U69&lt;10," ",""))))</f>
        <v/>
      </c>
      <c r="BQ68" s="156" t="str">
        <f>IF(OR($F68="",$G68=""),"",IF(AND(U68=U69,Z68&lt;Z69),"e",IF(AND(U68=U69,Z68=Z69,BM68&lt;BM69),"p"," ")))</f>
        <v/>
      </c>
      <c r="BR68" s="105" t="str">
        <f>IFERROR(IF(OR($F68="",$G68=""),"",CONCATENATE("  ",LEFT(C69,LEN(C69)-6),REPT(" ",31-LEN(C69))," ",RIGHT(C69,5))),"")</f>
        <v/>
      </c>
      <c r="BS68" s="105" t="str">
        <f>IF(OR($F68="",$G68=""),"",IF(U68=U69,CONCATENATE("(",U68,"–",U69," FT",IF(Z68=Z69,CONCATENATE(" · ",BM68,"–",BM69," pen"),""),")"),""))</f>
        <v/>
      </c>
    </row>
    <row r="69" ht="9.0" customHeight="1">
      <c r="A69" s="152">
        <f t="shared" si="17"/>
        <v>0</v>
      </c>
      <c r="B69" s="93"/>
      <c r="C69" s="99"/>
      <c r="D69" s="96"/>
      <c r="E69" s="154" t="str">
        <f t="shared" si="5"/>
        <v>  </v>
      </c>
      <c r="F69" s="155" t="str">
        <f t="array" ref="F69">IFERROR(IF($C69="","",INDEX(Entries!$J$2:$K999,MATCH(1,($C69=Entries!$J$2:$J999)*(Entries!$C$2:$C999=$B69),0),2)),"")</f>
        <v/>
      </c>
      <c r="G69" s="106" t="str">
        <f>F68</f>
        <v/>
      </c>
      <c r="H69" s="106" t="str">
        <f t="shared" si="6"/>
        <v/>
      </c>
      <c r="I69" s="156" t="str">
        <f t="shared" ref="I69:T69" si="274">IF(OR($F69="",$G69=""),"",IF(RAND()&lt;$H69,1,0))</f>
        <v/>
      </c>
      <c r="J69" s="156" t="str">
        <f t="shared" si="274"/>
        <v/>
      </c>
      <c r="K69" s="156" t="str">
        <f t="shared" si="274"/>
        <v/>
      </c>
      <c r="L69" s="156" t="str">
        <f t="shared" si="274"/>
        <v/>
      </c>
      <c r="M69" s="156" t="str">
        <f t="shared" si="274"/>
        <v/>
      </c>
      <c r="N69" s="156" t="str">
        <f t="shared" si="274"/>
        <v/>
      </c>
      <c r="O69" s="156" t="str">
        <f t="shared" si="274"/>
        <v/>
      </c>
      <c r="P69" s="156" t="str">
        <f t="shared" si="274"/>
        <v/>
      </c>
      <c r="Q69" s="156" t="str">
        <f t="shared" si="274"/>
        <v/>
      </c>
      <c r="R69" s="156" t="str">
        <f t="shared" si="274"/>
        <v/>
      </c>
      <c r="S69" s="156" t="str">
        <f t="shared" si="274"/>
        <v/>
      </c>
      <c r="T69" s="156" t="str">
        <f t="shared" si="274"/>
        <v/>
      </c>
      <c r="U69" s="157">
        <f t="shared" si="8"/>
        <v>0</v>
      </c>
      <c r="V69" s="156" t="str">
        <f t="shared" ref="V69:Y69" si="275">IF(OR($F69="",$G69=""),"",IF(RAND()&lt;$H69,1,0))</f>
        <v/>
      </c>
      <c r="W69" s="156" t="str">
        <f t="shared" si="275"/>
        <v/>
      </c>
      <c r="X69" s="156" t="str">
        <f t="shared" si="275"/>
        <v/>
      </c>
      <c r="Y69" s="156" t="str">
        <f t="shared" si="275"/>
        <v/>
      </c>
      <c r="Z69" s="157">
        <f t="shared" si="10"/>
        <v>0</v>
      </c>
      <c r="AA69" s="105" t="str">
        <f t="shared" ref="AA69:AT69" si="276">IF(OR($F69="",$G69=""),"",IF(RAND()&lt;0.65,1,0))</f>
        <v/>
      </c>
      <c r="AB69" s="105" t="str">
        <f t="shared" si="276"/>
        <v/>
      </c>
      <c r="AC69" s="105" t="str">
        <f t="shared" si="276"/>
        <v/>
      </c>
      <c r="AD69" s="105" t="str">
        <f t="shared" si="276"/>
        <v/>
      </c>
      <c r="AE69" s="105" t="str">
        <f t="shared" si="276"/>
        <v/>
      </c>
      <c r="AF69" s="105" t="str">
        <f t="shared" si="276"/>
        <v/>
      </c>
      <c r="AG69" s="105" t="str">
        <f t="shared" si="276"/>
        <v/>
      </c>
      <c r="AH69" s="105" t="str">
        <f t="shared" si="276"/>
        <v/>
      </c>
      <c r="AI69" s="105" t="str">
        <f t="shared" si="276"/>
        <v/>
      </c>
      <c r="AJ69" s="105" t="str">
        <f t="shared" si="276"/>
        <v/>
      </c>
      <c r="AK69" s="105" t="str">
        <f t="shared" si="276"/>
        <v/>
      </c>
      <c r="AL69" s="105" t="str">
        <f t="shared" si="276"/>
        <v/>
      </c>
      <c r="AM69" s="105" t="str">
        <f t="shared" si="276"/>
        <v/>
      </c>
      <c r="AN69" s="105" t="str">
        <f t="shared" si="276"/>
        <v/>
      </c>
      <c r="AO69" s="105" t="str">
        <f t="shared" si="276"/>
        <v/>
      </c>
      <c r="AP69" s="105" t="str">
        <f t="shared" si="276"/>
        <v/>
      </c>
      <c r="AQ69" s="105" t="str">
        <f t="shared" si="276"/>
        <v/>
      </c>
      <c r="AR69" s="105" t="str">
        <f t="shared" si="276"/>
        <v/>
      </c>
      <c r="AS69" s="105" t="str">
        <f t="shared" si="276"/>
        <v/>
      </c>
      <c r="AT69" s="105" t="str">
        <f t="shared" si="276"/>
        <v/>
      </c>
      <c r="AU69" s="105">
        <f t="shared" ref="AU69:BL69" si="277">SUM($AA69:AC69)</f>
        <v>0</v>
      </c>
      <c r="AV69" s="105">
        <f t="shared" si="277"/>
        <v>0</v>
      </c>
      <c r="AW69" s="105">
        <f t="shared" si="277"/>
        <v>0</v>
      </c>
      <c r="AX69" s="105">
        <f t="shared" si="277"/>
        <v>0</v>
      </c>
      <c r="AY69" s="105">
        <f t="shared" si="277"/>
        <v>0</v>
      </c>
      <c r="AZ69" s="105">
        <f t="shared" si="277"/>
        <v>0</v>
      </c>
      <c r="BA69" s="105">
        <f t="shared" si="277"/>
        <v>0</v>
      </c>
      <c r="BB69" s="105">
        <f t="shared" si="277"/>
        <v>0</v>
      </c>
      <c r="BC69" s="105">
        <f t="shared" si="277"/>
        <v>0</v>
      </c>
      <c r="BD69" s="105">
        <f t="shared" si="277"/>
        <v>0</v>
      </c>
      <c r="BE69" s="105">
        <f t="shared" si="277"/>
        <v>0</v>
      </c>
      <c r="BF69" s="105">
        <f t="shared" si="277"/>
        <v>0</v>
      </c>
      <c r="BG69" s="105">
        <f t="shared" si="277"/>
        <v>0</v>
      </c>
      <c r="BH69" s="105">
        <f t="shared" si="277"/>
        <v>0</v>
      </c>
      <c r="BI69" s="105">
        <f t="shared" si="277"/>
        <v>0</v>
      </c>
      <c r="BJ69" s="105">
        <f t="shared" si="277"/>
        <v>0</v>
      </c>
      <c r="BK69" s="105">
        <f t="shared" si="277"/>
        <v>0</v>
      </c>
      <c r="BL69" s="105">
        <f t="shared" si="277"/>
        <v>0</v>
      </c>
      <c r="BM69" s="158" t="str">
        <f>IF(OR($F68="",$G68=""),"",IF(ABS(AU68-AU69)&gt;2,AU69,IF(ABS(AV68-AV69)&gt;1,AV69,IF(AW68&lt;&gt;AW69,AW69,IF(AX68&lt;&gt;AX69,AX69,IF(AY68&lt;&gt;AY69,AY69,IF(AZ68&lt;&gt;AZ69,AZ69,IF(BA68&lt;&gt;BA69,BA69,IF(BB68&lt;&gt;BB69,BB69,IF(BC68&lt;&gt;BC69,BC69,IF(BD68&lt;&gt;BD69,BD69,IF(BE68&lt;&gt;BE69,BE69,IF(BF68&lt;&gt;BF69,BF69,IF(BG68&lt;&gt;BG69,BG69,IF(BH68&lt;&gt;BH69,BH69,IF(BI68&lt;&gt;BI69,BI69,IF(BJ68&lt;&gt;BJ69,BJ69,IF(BK68&lt;&gt;BK69,BK69,IF(BL68&lt;&gt;BL69,BL69,CONCATENATE(BL69,"?"))))))))))))))))))))</f>
        <v/>
      </c>
      <c r="BN69" s="105" t="str">
        <f>IF(AND(OR($B68="",$B69=""),$C68&lt;&gt;"",$C69&lt;&gt;""),"You need to select the competition in column B.","")</f>
        <v/>
      </c>
      <c r="BO69" s="156"/>
      <c r="BP69" s="156"/>
      <c r="BQ69" s="156"/>
      <c r="BR69" s="105"/>
      <c r="BS69" s="105"/>
    </row>
    <row r="70" ht="9.0" customHeight="1">
      <c r="A70" s="152">
        <f t="shared" si="17"/>
        <v>1</v>
      </c>
      <c r="B70" s="93"/>
      <c r="C70" s="99"/>
      <c r="D70" s="96"/>
      <c r="E70" s="154" t="str">
        <f t="shared" si="5"/>
        <v>  </v>
      </c>
      <c r="F70" s="155" t="str">
        <f t="array" ref="F70">IFERROR(IF($C70="","",INDEX(Entries!$J$2:$K999,MATCH(1,($C70=Entries!$J$2:$J999)*(Entries!$C$2:$C999=$B70),0),2)),"")</f>
        <v/>
      </c>
      <c r="G70" s="106" t="str">
        <f>F71</f>
        <v/>
      </c>
      <c r="H70" s="106" t="str">
        <f t="shared" si="6"/>
        <v/>
      </c>
      <c r="I70" s="156" t="str">
        <f t="shared" ref="I70:T70" si="278">IF(OR($F70="",$G70=""),"",IF(RAND()&lt;$H70,1,0))</f>
        <v/>
      </c>
      <c r="J70" s="156" t="str">
        <f t="shared" si="278"/>
        <v/>
      </c>
      <c r="K70" s="156" t="str">
        <f t="shared" si="278"/>
        <v/>
      </c>
      <c r="L70" s="156" t="str">
        <f t="shared" si="278"/>
        <v/>
      </c>
      <c r="M70" s="156" t="str">
        <f t="shared" si="278"/>
        <v/>
      </c>
      <c r="N70" s="156" t="str">
        <f t="shared" si="278"/>
        <v/>
      </c>
      <c r="O70" s="156" t="str">
        <f t="shared" si="278"/>
        <v/>
      </c>
      <c r="P70" s="156" t="str">
        <f t="shared" si="278"/>
        <v/>
      </c>
      <c r="Q70" s="156" t="str">
        <f t="shared" si="278"/>
        <v/>
      </c>
      <c r="R70" s="156" t="str">
        <f t="shared" si="278"/>
        <v/>
      </c>
      <c r="S70" s="156" t="str">
        <f t="shared" si="278"/>
        <v/>
      </c>
      <c r="T70" s="156" t="str">
        <f t="shared" si="278"/>
        <v/>
      </c>
      <c r="U70" s="157">
        <f t="shared" si="8"/>
        <v>0</v>
      </c>
      <c r="V70" s="156" t="str">
        <f t="shared" ref="V70:Y70" si="279">IF(OR($F70="",$G70=""),"",IF(RAND()&lt;$H70,1,0))</f>
        <v/>
      </c>
      <c r="W70" s="156" t="str">
        <f t="shared" si="279"/>
        <v/>
      </c>
      <c r="X70" s="156" t="str">
        <f t="shared" si="279"/>
        <v/>
      </c>
      <c r="Y70" s="156" t="str">
        <f t="shared" si="279"/>
        <v/>
      </c>
      <c r="Z70" s="157">
        <f t="shared" si="10"/>
        <v>0</v>
      </c>
      <c r="AA70" s="105" t="str">
        <f t="shared" ref="AA70:AT70" si="280">IF(OR($F70="",$G70=""),"",IF(RAND()&lt;0.65,1,0))</f>
        <v/>
      </c>
      <c r="AB70" s="105" t="str">
        <f t="shared" si="280"/>
        <v/>
      </c>
      <c r="AC70" s="105" t="str">
        <f t="shared" si="280"/>
        <v/>
      </c>
      <c r="AD70" s="105" t="str">
        <f t="shared" si="280"/>
        <v/>
      </c>
      <c r="AE70" s="105" t="str">
        <f t="shared" si="280"/>
        <v/>
      </c>
      <c r="AF70" s="105" t="str">
        <f t="shared" si="280"/>
        <v/>
      </c>
      <c r="AG70" s="105" t="str">
        <f t="shared" si="280"/>
        <v/>
      </c>
      <c r="AH70" s="105" t="str">
        <f t="shared" si="280"/>
        <v/>
      </c>
      <c r="AI70" s="105" t="str">
        <f t="shared" si="280"/>
        <v/>
      </c>
      <c r="AJ70" s="105" t="str">
        <f t="shared" si="280"/>
        <v/>
      </c>
      <c r="AK70" s="105" t="str">
        <f t="shared" si="280"/>
        <v/>
      </c>
      <c r="AL70" s="105" t="str">
        <f t="shared" si="280"/>
        <v/>
      </c>
      <c r="AM70" s="105" t="str">
        <f t="shared" si="280"/>
        <v/>
      </c>
      <c r="AN70" s="105" t="str">
        <f t="shared" si="280"/>
        <v/>
      </c>
      <c r="AO70" s="105" t="str">
        <f t="shared" si="280"/>
        <v/>
      </c>
      <c r="AP70" s="105" t="str">
        <f t="shared" si="280"/>
        <v/>
      </c>
      <c r="AQ70" s="105" t="str">
        <f t="shared" si="280"/>
        <v/>
      </c>
      <c r="AR70" s="105" t="str">
        <f t="shared" si="280"/>
        <v/>
      </c>
      <c r="AS70" s="105" t="str">
        <f t="shared" si="280"/>
        <v/>
      </c>
      <c r="AT70" s="105" t="str">
        <f t="shared" si="280"/>
        <v/>
      </c>
      <c r="AU70" s="105">
        <f t="shared" ref="AU70:BL70" si="281">SUM($AA70:AC70)</f>
        <v>0</v>
      </c>
      <c r="AV70" s="105">
        <f t="shared" si="281"/>
        <v>0</v>
      </c>
      <c r="AW70" s="105">
        <f t="shared" si="281"/>
        <v>0</v>
      </c>
      <c r="AX70" s="105">
        <f t="shared" si="281"/>
        <v>0</v>
      </c>
      <c r="AY70" s="105">
        <f t="shared" si="281"/>
        <v>0</v>
      </c>
      <c r="AZ70" s="105">
        <f t="shared" si="281"/>
        <v>0</v>
      </c>
      <c r="BA70" s="105">
        <f t="shared" si="281"/>
        <v>0</v>
      </c>
      <c r="BB70" s="105">
        <f t="shared" si="281"/>
        <v>0</v>
      </c>
      <c r="BC70" s="105">
        <f t="shared" si="281"/>
        <v>0</v>
      </c>
      <c r="BD70" s="105">
        <f t="shared" si="281"/>
        <v>0</v>
      </c>
      <c r="BE70" s="105">
        <f t="shared" si="281"/>
        <v>0</v>
      </c>
      <c r="BF70" s="105">
        <f t="shared" si="281"/>
        <v>0</v>
      </c>
      <c r="BG70" s="105">
        <f t="shared" si="281"/>
        <v>0</v>
      </c>
      <c r="BH70" s="105">
        <f t="shared" si="281"/>
        <v>0</v>
      </c>
      <c r="BI70" s="105">
        <f t="shared" si="281"/>
        <v>0</v>
      </c>
      <c r="BJ70" s="105">
        <f t="shared" si="281"/>
        <v>0</v>
      </c>
      <c r="BK70" s="105">
        <f t="shared" si="281"/>
        <v>0</v>
      </c>
      <c r="BL70" s="105">
        <f t="shared" si="281"/>
        <v>0</v>
      </c>
      <c r="BM70" s="158" t="str">
        <f>IF(OR($F70="",$G70=""),"",IF(ABS(AU70-AU71)&gt;2,AU70,IF(ABS(AV70-AV71)&gt;1,AV70,IF(AW70&lt;&gt;AW71,AW70,IF(AX70&lt;&gt;AX71,AX70,IF(AY70&lt;&gt;AY71,AY70,IF(AZ70&lt;&gt;AZ71,AZ70,IF(BA70&lt;&gt;BA71,BA70,IF(BB70&lt;&gt;BB71,BB70,IF(BC70&lt;&gt;BC71,BC70,IF(BD70&lt;&gt;BD71,BD70,IF(BE70&lt;&gt;BE71,BE70,IF(BF70&lt;&gt;BF71,BF70,IF(BG70&lt;&gt;BG71,BG70,IF(BH70&lt;&gt;BH71,BH70,IF(BI70&lt;&gt;BI71,BI70,IF(BJ70&lt;&gt;BJ71,BJ70,IF(BK70&lt;&gt;BK71,BK70,IF(BL70&lt;&gt;BL71,BL70,CONCATENATE(BL70,"?"))))))))))))))))))))</f>
        <v/>
      </c>
      <c r="BN70" s="105" t="str">
        <f>IFERROR(IF(OR($F70="",$G70=""),"",CONCATENATE(RIGHT(C70,5)," ",REPT(" ",31-LEN(C70)),LEFT(C70,LEN(C70)-6),"  ")),"")</f>
        <v/>
      </c>
      <c r="BO70" s="156" t="str">
        <f>IF(OR($F70="",$G70=""),"",IF(AND(U70=U71,Z70&gt;Z71),"e",IF(AND(U70=U71,Z70=Z71,BM70&gt;BM71),"p"," ")))</f>
        <v/>
      </c>
      <c r="BP70" s="156" t="str">
        <f>IF(BN70="","",IF(U70=U71,CONCATENATE(IF(U70+Z70&lt;10," ",""),U70+Z70,"–",U71+Z71,IF(U71+Z71&lt;10," ","")),CONCATENATE(IF(U70&lt;10," ",""),U70,"–",U71,IF(U71&lt;10," ",""))))</f>
        <v/>
      </c>
      <c r="BQ70" s="156" t="str">
        <f>IF(OR($F70="",$G70=""),"",IF(AND(U70=U71,Z70&lt;Z71),"e",IF(AND(U70=U71,Z70=Z71,BM70&lt;BM71),"p"," ")))</f>
        <v/>
      </c>
      <c r="BR70" s="105" t="str">
        <f>IFERROR(IF(OR($F70="",$G70=""),"",CONCATENATE("  ",LEFT(C71,LEN(C71)-6),REPT(" ",31-LEN(C71))," ",RIGHT(C71,5))),"")</f>
        <v/>
      </c>
      <c r="BS70" s="105" t="str">
        <f>IF(OR($F70="",$G70=""),"",IF(U70=U71,CONCATENATE("(",U70,"–",U71," FT",IF(Z70=Z71,CONCATENATE(" · ",BM70,"–",BM71," pen"),""),")"),""))</f>
        <v/>
      </c>
    </row>
    <row r="71" ht="9.0" customHeight="1">
      <c r="A71" s="152">
        <f t="shared" si="17"/>
        <v>1</v>
      </c>
      <c r="B71" s="93"/>
      <c r="C71" s="99"/>
      <c r="D71" s="96"/>
      <c r="E71" s="154" t="str">
        <f t="shared" si="5"/>
        <v>  </v>
      </c>
      <c r="F71" s="155" t="str">
        <f t="array" ref="F71">IFERROR(IF($C71="","",INDEX(Entries!$J$2:$K999,MATCH(1,($C71=Entries!$J$2:$J999)*(Entries!$C$2:$C999=$B71),0),2)),"")</f>
        <v/>
      </c>
      <c r="G71" s="106" t="str">
        <f>F70</f>
        <v/>
      </c>
      <c r="H71" s="106" t="str">
        <f t="shared" si="6"/>
        <v/>
      </c>
      <c r="I71" s="156" t="str">
        <f t="shared" ref="I71:T71" si="282">IF(OR($F71="",$G71=""),"",IF(RAND()&lt;$H71,1,0))</f>
        <v/>
      </c>
      <c r="J71" s="156" t="str">
        <f t="shared" si="282"/>
        <v/>
      </c>
      <c r="K71" s="156" t="str">
        <f t="shared" si="282"/>
        <v/>
      </c>
      <c r="L71" s="156" t="str">
        <f t="shared" si="282"/>
        <v/>
      </c>
      <c r="M71" s="156" t="str">
        <f t="shared" si="282"/>
        <v/>
      </c>
      <c r="N71" s="156" t="str">
        <f t="shared" si="282"/>
        <v/>
      </c>
      <c r="O71" s="156" t="str">
        <f t="shared" si="282"/>
        <v/>
      </c>
      <c r="P71" s="156" t="str">
        <f t="shared" si="282"/>
        <v/>
      </c>
      <c r="Q71" s="156" t="str">
        <f t="shared" si="282"/>
        <v/>
      </c>
      <c r="R71" s="156" t="str">
        <f t="shared" si="282"/>
        <v/>
      </c>
      <c r="S71" s="156" t="str">
        <f t="shared" si="282"/>
        <v/>
      </c>
      <c r="T71" s="156" t="str">
        <f t="shared" si="282"/>
        <v/>
      </c>
      <c r="U71" s="157">
        <f t="shared" si="8"/>
        <v>0</v>
      </c>
      <c r="V71" s="156" t="str">
        <f t="shared" ref="V71:Y71" si="283">IF(OR($F71="",$G71=""),"",IF(RAND()&lt;$H71,1,0))</f>
        <v/>
      </c>
      <c r="W71" s="156" t="str">
        <f t="shared" si="283"/>
        <v/>
      </c>
      <c r="X71" s="156" t="str">
        <f t="shared" si="283"/>
        <v/>
      </c>
      <c r="Y71" s="156" t="str">
        <f t="shared" si="283"/>
        <v/>
      </c>
      <c r="Z71" s="157">
        <f t="shared" si="10"/>
        <v>0</v>
      </c>
      <c r="AA71" s="105" t="str">
        <f t="shared" ref="AA71:AT71" si="284">IF(OR($F71="",$G71=""),"",IF(RAND()&lt;0.65,1,0))</f>
        <v/>
      </c>
      <c r="AB71" s="105" t="str">
        <f t="shared" si="284"/>
        <v/>
      </c>
      <c r="AC71" s="105" t="str">
        <f t="shared" si="284"/>
        <v/>
      </c>
      <c r="AD71" s="105" t="str">
        <f t="shared" si="284"/>
        <v/>
      </c>
      <c r="AE71" s="105" t="str">
        <f t="shared" si="284"/>
        <v/>
      </c>
      <c r="AF71" s="105" t="str">
        <f t="shared" si="284"/>
        <v/>
      </c>
      <c r="AG71" s="105" t="str">
        <f t="shared" si="284"/>
        <v/>
      </c>
      <c r="AH71" s="105" t="str">
        <f t="shared" si="284"/>
        <v/>
      </c>
      <c r="AI71" s="105" t="str">
        <f t="shared" si="284"/>
        <v/>
      </c>
      <c r="AJ71" s="105" t="str">
        <f t="shared" si="284"/>
        <v/>
      </c>
      <c r="AK71" s="105" t="str">
        <f t="shared" si="284"/>
        <v/>
      </c>
      <c r="AL71" s="105" t="str">
        <f t="shared" si="284"/>
        <v/>
      </c>
      <c r="AM71" s="105" t="str">
        <f t="shared" si="284"/>
        <v/>
      </c>
      <c r="AN71" s="105" t="str">
        <f t="shared" si="284"/>
        <v/>
      </c>
      <c r="AO71" s="105" t="str">
        <f t="shared" si="284"/>
        <v/>
      </c>
      <c r="AP71" s="105" t="str">
        <f t="shared" si="284"/>
        <v/>
      </c>
      <c r="AQ71" s="105" t="str">
        <f t="shared" si="284"/>
        <v/>
      </c>
      <c r="AR71" s="105" t="str">
        <f t="shared" si="284"/>
        <v/>
      </c>
      <c r="AS71" s="105" t="str">
        <f t="shared" si="284"/>
        <v/>
      </c>
      <c r="AT71" s="105" t="str">
        <f t="shared" si="284"/>
        <v/>
      </c>
      <c r="AU71" s="105">
        <f t="shared" ref="AU71:BL71" si="285">SUM($AA71:AC71)</f>
        <v>0</v>
      </c>
      <c r="AV71" s="105">
        <f t="shared" si="285"/>
        <v>0</v>
      </c>
      <c r="AW71" s="105">
        <f t="shared" si="285"/>
        <v>0</v>
      </c>
      <c r="AX71" s="105">
        <f t="shared" si="285"/>
        <v>0</v>
      </c>
      <c r="AY71" s="105">
        <f t="shared" si="285"/>
        <v>0</v>
      </c>
      <c r="AZ71" s="105">
        <f t="shared" si="285"/>
        <v>0</v>
      </c>
      <c r="BA71" s="105">
        <f t="shared" si="285"/>
        <v>0</v>
      </c>
      <c r="BB71" s="105">
        <f t="shared" si="285"/>
        <v>0</v>
      </c>
      <c r="BC71" s="105">
        <f t="shared" si="285"/>
        <v>0</v>
      </c>
      <c r="BD71" s="105">
        <f t="shared" si="285"/>
        <v>0</v>
      </c>
      <c r="BE71" s="105">
        <f t="shared" si="285"/>
        <v>0</v>
      </c>
      <c r="BF71" s="105">
        <f t="shared" si="285"/>
        <v>0</v>
      </c>
      <c r="BG71" s="105">
        <f t="shared" si="285"/>
        <v>0</v>
      </c>
      <c r="BH71" s="105">
        <f t="shared" si="285"/>
        <v>0</v>
      </c>
      <c r="BI71" s="105">
        <f t="shared" si="285"/>
        <v>0</v>
      </c>
      <c r="BJ71" s="105">
        <f t="shared" si="285"/>
        <v>0</v>
      </c>
      <c r="BK71" s="105">
        <f t="shared" si="285"/>
        <v>0</v>
      </c>
      <c r="BL71" s="105">
        <f t="shared" si="285"/>
        <v>0</v>
      </c>
      <c r="BM71" s="158" t="str">
        <f>IF(OR($F70="",$G70=""),"",IF(ABS(AU70-AU71)&gt;2,AU71,IF(ABS(AV70-AV71)&gt;1,AV71,IF(AW70&lt;&gt;AW71,AW71,IF(AX70&lt;&gt;AX71,AX71,IF(AY70&lt;&gt;AY71,AY71,IF(AZ70&lt;&gt;AZ71,AZ71,IF(BA70&lt;&gt;BA71,BA71,IF(BB70&lt;&gt;BB71,BB71,IF(BC70&lt;&gt;BC71,BC71,IF(BD70&lt;&gt;BD71,BD71,IF(BE70&lt;&gt;BE71,BE71,IF(BF70&lt;&gt;BF71,BF71,IF(BG70&lt;&gt;BG71,BG71,IF(BH70&lt;&gt;BH71,BH71,IF(BI70&lt;&gt;BI71,BI71,IF(BJ70&lt;&gt;BJ71,BJ71,IF(BK70&lt;&gt;BK71,BK71,IF(BL70&lt;&gt;BL71,BL71,CONCATENATE(BL71,"?"))))))))))))))))))))</f>
        <v/>
      </c>
      <c r="BN71" s="105" t="str">
        <f>IF(AND(OR($B70="",$B71=""),$C70&lt;&gt;"",$C71&lt;&gt;""),"You need to select the competition in column B.","")</f>
        <v/>
      </c>
      <c r="BO71" s="156"/>
      <c r="BP71" s="156"/>
      <c r="BQ71" s="156"/>
      <c r="BR71" s="105"/>
      <c r="BS71" s="105"/>
    </row>
    <row r="72" ht="9.0" customHeight="1">
      <c r="A72" s="152">
        <f t="shared" si="17"/>
        <v>0</v>
      </c>
      <c r="B72" s="93"/>
      <c r="C72" s="99"/>
      <c r="D72" s="96"/>
      <c r="E72" s="154" t="str">
        <f t="shared" si="5"/>
        <v>  </v>
      </c>
      <c r="F72" s="155" t="str">
        <f t="array" ref="F72">IFERROR(IF($C72="","",INDEX(Entries!$J$2:$K999,MATCH(1,($C72=Entries!$J$2:$J999)*(Entries!$C$2:$C999=$B72),0),2)),"")</f>
        <v/>
      </c>
      <c r="G72" s="106" t="str">
        <f>F73</f>
        <v/>
      </c>
      <c r="H72" s="106" t="str">
        <f t="shared" si="6"/>
        <v/>
      </c>
      <c r="I72" s="156" t="str">
        <f t="shared" ref="I72:T72" si="286">IF(OR($F72="",$G72=""),"",IF(RAND()&lt;$H72,1,0))</f>
        <v/>
      </c>
      <c r="J72" s="156" t="str">
        <f t="shared" si="286"/>
        <v/>
      </c>
      <c r="K72" s="156" t="str">
        <f t="shared" si="286"/>
        <v/>
      </c>
      <c r="L72" s="156" t="str">
        <f t="shared" si="286"/>
        <v/>
      </c>
      <c r="M72" s="156" t="str">
        <f t="shared" si="286"/>
        <v/>
      </c>
      <c r="N72" s="156" t="str">
        <f t="shared" si="286"/>
        <v/>
      </c>
      <c r="O72" s="156" t="str">
        <f t="shared" si="286"/>
        <v/>
      </c>
      <c r="P72" s="156" t="str">
        <f t="shared" si="286"/>
        <v/>
      </c>
      <c r="Q72" s="156" t="str">
        <f t="shared" si="286"/>
        <v/>
      </c>
      <c r="R72" s="156" t="str">
        <f t="shared" si="286"/>
        <v/>
      </c>
      <c r="S72" s="156" t="str">
        <f t="shared" si="286"/>
        <v/>
      </c>
      <c r="T72" s="156" t="str">
        <f t="shared" si="286"/>
        <v/>
      </c>
      <c r="U72" s="157">
        <f t="shared" si="8"/>
        <v>0</v>
      </c>
      <c r="V72" s="156" t="str">
        <f t="shared" ref="V72:Y72" si="287">IF(OR($F72="",$G72=""),"",IF(RAND()&lt;$H72,1,0))</f>
        <v/>
      </c>
      <c r="W72" s="156" t="str">
        <f t="shared" si="287"/>
        <v/>
      </c>
      <c r="X72" s="156" t="str">
        <f t="shared" si="287"/>
        <v/>
      </c>
      <c r="Y72" s="156" t="str">
        <f t="shared" si="287"/>
        <v/>
      </c>
      <c r="Z72" s="157">
        <f t="shared" si="10"/>
        <v>0</v>
      </c>
      <c r="AA72" s="105" t="str">
        <f t="shared" ref="AA72:AT72" si="288">IF(OR($F72="",$G72=""),"",IF(RAND()&lt;0.65,1,0))</f>
        <v/>
      </c>
      <c r="AB72" s="105" t="str">
        <f t="shared" si="288"/>
        <v/>
      </c>
      <c r="AC72" s="105" t="str">
        <f t="shared" si="288"/>
        <v/>
      </c>
      <c r="AD72" s="105" t="str">
        <f t="shared" si="288"/>
        <v/>
      </c>
      <c r="AE72" s="105" t="str">
        <f t="shared" si="288"/>
        <v/>
      </c>
      <c r="AF72" s="105" t="str">
        <f t="shared" si="288"/>
        <v/>
      </c>
      <c r="AG72" s="105" t="str">
        <f t="shared" si="288"/>
        <v/>
      </c>
      <c r="AH72" s="105" t="str">
        <f t="shared" si="288"/>
        <v/>
      </c>
      <c r="AI72" s="105" t="str">
        <f t="shared" si="288"/>
        <v/>
      </c>
      <c r="AJ72" s="105" t="str">
        <f t="shared" si="288"/>
        <v/>
      </c>
      <c r="AK72" s="105" t="str">
        <f t="shared" si="288"/>
        <v/>
      </c>
      <c r="AL72" s="105" t="str">
        <f t="shared" si="288"/>
        <v/>
      </c>
      <c r="AM72" s="105" t="str">
        <f t="shared" si="288"/>
        <v/>
      </c>
      <c r="AN72" s="105" t="str">
        <f t="shared" si="288"/>
        <v/>
      </c>
      <c r="AO72" s="105" t="str">
        <f t="shared" si="288"/>
        <v/>
      </c>
      <c r="AP72" s="105" t="str">
        <f t="shared" si="288"/>
        <v/>
      </c>
      <c r="AQ72" s="105" t="str">
        <f t="shared" si="288"/>
        <v/>
      </c>
      <c r="AR72" s="105" t="str">
        <f t="shared" si="288"/>
        <v/>
      </c>
      <c r="AS72" s="105" t="str">
        <f t="shared" si="288"/>
        <v/>
      </c>
      <c r="AT72" s="105" t="str">
        <f t="shared" si="288"/>
        <v/>
      </c>
      <c r="AU72" s="105">
        <f t="shared" ref="AU72:BL72" si="289">SUM($AA72:AC72)</f>
        <v>0</v>
      </c>
      <c r="AV72" s="105">
        <f t="shared" si="289"/>
        <v>0</v>
      </c>
      <c r="AW72" s="105">
        <f t="shared" si="289"/>
        <v>0</v>
      </c>
      <c r="AX72" s="105">
        <f t="shared" si="289"/>
        <v>0</v>
      </c>
      <c r="AY72" s="105">
        <f t="shared" si="289"/>
        <v>0</v>
      </c>
      <c r="AZ72" s="105">
        <f t="shared" si="289"/>
        <v>0</v>
      </c>
      <c r="BA72" s="105">
        <f t="shared" si="289"/>
        <v>0</v>
      </c>
      <c r="BB72" s="105">
        <f t="shared" si="289"/>
        <v>0</v>
      </c>
      <c r="BC72" s="105">
        <f t="shared" si="289"/>
        <v>0</v>
      </c>
      <c r="BD72" s="105">
        <f t="shared" si="289"/>
        <v>0</v>
      </c>
      <c r="BE72" s="105">
        <f t="shared" si="289"/>
        <v>0</v>
      </c>
      <c r="BF72" s="105">
        <f t="shared" si="289"/>
        <v>0</v>
      </c>
      <c r="BG72" s="105">
        <f t="shared" si="289"/>
        <v>0</v>
      </c>
      <c r="BH72" s="105">
        <f t="shared" si="289"/>
        <v>0</v>
      </c>
      <c r="BI72" s="105">
        <f t="shared" si="289"/>
        <v>0</v>
      </c>
      <c r="BJ72" s="105">
        <f t="shared" si="289"/>
        <v>0</v>
      </c>
      <c r="BK72" s="105">
        <f t="shared" si="289"/>
        <v>0</v>
      </c>
      <c r="BL72" s="105">
        <f t="shared" si="289"/>
        <v>0</v>
      </c>
      <c r="BM72" s="158" t="str">
        <f>IF(OR($F72="",$G72=""),"",IF(ABS(AU72-AU73)&gt;2,AU72,IF(ABS(AV72-AV73)&gt;1,AV72,IF(AW72&lt;&gt;AW73,AW72,IF(AX72&lt;&gt;AX73,AX72,IF(AY72&lt;&gt;AY73,AY72,IF(AZ72&lt;&gt;AZ73,AZ72,IF(BA72&lt;&gt;BA73,BA72,IF(BB72&lt;&gt;BB73,BB72,IF(BC72&lt;&gt;BC73,BC72,IF(BD72&lt;&gt;BD73,BD72,IF(BE72&lt;&gt;BE73,BE72,IF(BF72&lt;&gt;BF73,BF72,IF(BG72&lt;&gt;BG73,BG72,IF(BH72&lt;&gt;BH73,BH72,IF(BI72&lt;&gt;BI73,BI72,IF(BJ72&lt;&gt;BJ73,BJ72,IF(BK72&lt;&gt;BK73,BK72,IF(BL72&lt;&gt;BL73,BL72,CONCATENATE(BL72,"?"))))))))))))))))))))</f>
        <v/>
      </c>
      <c r="BN72" s="105" t="str">
        <f>IFERROR(IF(OR($F72="",$G72=""),"",CONCATENATE(RIGHT(C72,5)," ",REPT(" ",31-LEN(C72)),LEFT(C72,LEN(C72)-6),"  ")),"")</f>
        <v/>
      </c>
      <c r="BO72" s="156" t="str">
        <f>IF(OR($F72="",$G72=""),"",IF(AND(U72=U73,Z72&gt;Z73),"e",IF(AND(U72=U73,Z72=Z73,BM72&gt;BM73),"p"," ")))</f>
        <v/>
      </c>
      <c r="BP72" s="156" t="str">
        <f>IF(BN72="","",IF(U72=U73,CONCATENATE(IF(U72+Z72&lt;10," ",""),U72+Z72,"–",U73+Z73,IF(U73+Z73&lt;10," ","")),CONCATENATE(IF(U72&lt;10," ",""),U72,"–",U73,IF(U73&lt;10," ",""))))</f>
        <v/>
      </c>
      <c r="BQ72" s="156" t="str">
        <f>IF(OR($F72="",$G72=""),"",IF(AND(U72=U73,Z72&lt;Z73),"e",IF(AND(U72=U73,Z72=Z73,BM72&lt;BM73),"p"," ")))</f>
        <v/>
      </c>
      <c r="BR72" s="105" t="str">
        <f>IFERROR(IF(OR($F72="",$G72=""),"",CONCATENATE("  ",LEFT(C73,LEN(C73)-6),REPT(" ",31-LEN(C73))," ",RIGHT(C73,5))),"")</f>
        <v/>
      </c>
      <c r="BS72" s="105" t="str">
        <f>IF(OR($F72="",$G72=""),"",IF(U72=U73,CONCATENATE("(",U72,"–",U73," FT",IF(Z72=Z73,CONCATENATE(" · ",BM72,"–",BM73," pen"),""),")"),""))</f>
        <v/>
      </c>
    </row>
    <row r="73" ht="9.0" customHeight="1">
      <c r="A73" s="152">
        <f t="shared" si="17"/>
        <v>0</v>
      </c>
      <c r="B73" s="93"/>
      <c r="C73" s="99"/>
      <c r="D73" s="96"/>
      <c r="E73" s="154" t="str">
        <f t="shared" si="5"/>
        <v>  </v>
      </c>
      <c r="F73" s="155" t="str">
        <f t="array" ref="F73">IFERROR(IF($C73="","",INDEX(Entries!$J$2:$K999,MATCH(1,($C73=Entries!$J$2:$J999)*(Entries!$C$2:$C999=$B73),0),2)),"")</f>
        <v/>
      </c>
      <c r="G73" s="106" t="str">
        <f>F72</f>
        <v/>
      </c>
      <c r="H73" s="106" t="str">
        <f t="shared" si="6"/>
        <v/>
      </c>
      <c r="I73" s="156" t="str">
        <f t="shared" ref="I73:T73" si="290">IF(OR($F73="",$G73=""),"",IF(RAND()&lt;$H73,1,0))</f>
        <v/>
      </c>
      <c r="J73" s="156" t="str">
        <f t="shared" si="290"/>
        <v/>
      </c>
      <c r="K73" s="156" t="str">
        <f t="shared" si="290"/>
        <v/>
      </c>
      <c r="L73" s="156" t="str">
        <f t="shared" si="290"/>
        <v/>
      </c>
      <c r="M73" s="156" t="str">
        <f t="shared" si="290"/>
        <v/>
      </c>
      <c r="N73" s="156" t="str">
        <f t="shared" si="290"/>
        <v/>
      </c>
      <c r="O73" s="156" t="str">
        <f t="shared" si="290"/>
        <v/>
      </c>
      <c r="P73" s="156" t="str">
        <f t="shared" si="290"/>
        <v/>
      </c>
      <c r="Q73" s="156" t="str">
        <f t="shared" si="290"/>
        <v/>
      </c>
      <c r="R73" s="156" t="str">
        <f t="shared" si="290"/>
        <v/>
      </c>
      <c r="S73" s="156" t="str">
        <f t="shared" si="290"/>
        <v/>
      </c>
      <c r="T73" s="156" t="str">
        <f t="shared" si="290"/>
        <v/>
      </c>
      <c r="U73" s="157">
        <f t="shared" si="8"/>
        <v>0</v>
      </c>
      <c r="V73" s="156" t="str">
        <f t="shared" ref="V73:Y73" si="291">IF(OR($F73="",$G73=""),"",IF(RAND()&lt;$H73,1,0))</f>
        <v/>
      </c>
      <c r="W73" s="156" t="str">
        <f t="shared" si="291"/>
        <v/>
      </c>
      <c r="X73" s="156" t="str">
        <f t="shared" si="291"/>
        <v/>
      </c>
      <c r="Y73" s="156" t="str">
        <f t="shared" si="291"/>
        <v/>
      </c>
      <c r="Z73" s="157">
        <f t="shared" si="10"/>
        <v>0</v>
      </c>
      <c r="AA73" s="105" t="str">
        <f t="shared" ref="AA73:AT73" si="292">IF(OR($F73="",$G73=""),"",IF(RAND()&lt;0.65,1,0))</f>
        <v/>
      </c>
      <c r="AB73" s="105" t="str">
        <f t="shared" si="292"/>
        <v/>
      </c>
      <c r="AC73" s="105" t="str">
        <f t="shared" si="292"/>
        <v/>
      </c>
      <c r="AD73" s="105" t="str">
        <f t="shared" si="292"/>
        <v/>
      </c>
      <c r="AE73" s="105" t="str">
        <f t="shared" si="292"/>
        <v/>
      </c>
      <c r="AF73" s="105" t="str">
        <f t="shared" si="292"/>
        <v/>
      </c>
      <c r="AG73" s="105" t="str">
        <f t="shared" si="292"/>
        <v/>
      </c>
      <c r="AH73" s="105" t="str">
        <f t="shared" si="292"/>
        <v/>
      </c>
      <c r="AI73" s="105" t="str">
        <f t="shared" si="292"/>
        <v/>
      </c>
      <c r="AJ73" s="105" t="str">
        <f t="shared" si="292"/>
        <v/>
      </c>
      <c r="AK73" s="105" t="str">
        <f t="shared" si="292"/>
        <v/>
      </c>
      <c r="AL73" s="105" t="str">
        <f t="shared" si="292"/>
        <v/>
      </c>
      <c r="AM73" s="105" t="str">
        <f t="shared" si="292"/>
        <v/>
      </c>
      <c r="AN73" s="105" t="str">
        <f t="shared" si="292"/>
        <v/>
      </c>
      <c r="AO73" s="105" t="str">
        <f t="shared" si="292"/>
        <v/>
      </c>
      <c r="AP73" s="105" t="str">
        <f t="shared" si="292"/>
        <v/>
      </c>
      <c r="AQ73" s="105" t="str">
        <f t="shared" si="292"/>
        <v/>
      </c>
      <c r="AR73" s="105" t="str">
        <f t="shared" si="292"/>
        <v/>
      </c>
      <c r="AS73" s="105" t="str">
        <f t="shared" si="292"/>
        <v/>
      </c>
      <c r="AT73" s="105" t="str">
        <f t="shared" si="292"/>
        <v/>
      </c>
      <c r="AU73" s="105">
        <f t="shared" ref="AU73:BL73" si="293">SUM($AA73:AC73)</f>
        <v>0</v>
      </c>
      <c r="AV73" s="105">
        <f t="shared" si="293"/>
        <v>0</v>
      </c>
      <c r="AW73" s="105">
        <f t="shared" si="293"/>
        <v>0</v>
      </c>
      <c r="AX73" s="105">
        <f t="shared" si="293"/>
        <v>0</v>
      </c>
      <c r="AY73" s="105">
        <f t="shared" si="293"/>
        <v>0</v>
      </c>
      <c r="AZ73" s="105">
        <f t="shared" si="293"/>
        <v>0</v>
      </c>
      <c r="BA73" s="105">
        <f t="shared" si="293"/>
        <v>0</v>
      </c>
      <c r="BB73" s="105">
        <f t="shared" si="293"/>
        <v>0</v>
      </c>
      <c r="BC73" s="105">
        <f t="shared" si="293"/>
        <v>0</v>
      </c>
      <c r="BD73" s="105">
        <f t="shared" si="293"/>
        <v>0</v>
      </c>
      <c r="BE73" s="105">
        <f t="shared" si="293"/>
        <v>0</v>
      </c>
      <c r="BF73" s="105">
        <f t="shared" si="293"/>
        <v>0</v>
      </c>
      <c r="BG73" s="105">
        <f t="shared" si="293"/>
        <v>0</v>
      </c>
      <c r="BH73" s="105">
        <f t="shared" si="293"/>
        <v>0</v>
      </c>
      <c r="BI73" s="105">
        <f t="shared" si="293"/>
        <v>0</v>
      </c>
      <c r="BJ73" s="105">
        <f t="shared" si="293"/>
        <v>0</v>
      </c>
      <c r="BK73" s="105">
        <f t="shared" si="293"/>
        <v>0</v>
      </c>
      <c r="BL73" s="105">
        <f t="shared" si="293"/>
        <v>0</v>
      </c>
      <c r="BM73" s="158" t="str">
        <f>IF(OR($F72="",$G72=""),"",IF(ABS(AU72-AU73)&gt;2,AU73,IF(ABS(AV72-AV73)&gt;1,AV73,IF(AW72&lt;&gt;AW73,AW73,IF(AX72&lt;&gt;AX73,AX73,IF(AY72&lt;&gt;AY73,AY73,IF(AZ72&lt;&gt;AZ73,AZ73,IF(BA72&lt;&gt;BA73,BA73,IF(BB72&lt;&gt;BB73,BB73,IF(BC72&lt;&gt;BC73,BC73,IF(BD72&lt;&gt;BD73,BD73,IF(BE72&lt;&gt;BE73,BE73,IF(BF72&lt;&gt;BF73,BF73,IF(BG72&lt;&gt;BG73,BG73,IF(BH72&lt;&gt;BH73,BH73,IF(BI72&lt;&gt;BI73,BI73,IF(BJ72&lt;&gt;BJ73,BJ73,IF(BK72&lt;&gt;BK73,BK73,IF(BL72&lt;&gt;BL73,BL73,CONCATENATE(BL73,"?"))))))))))))))))))))</f>
        <v/>
      </c>
      <c r="BN73" s="105" t="str">
        <f>IF(AND(OR($B72="",$B73=""),$C72&lt;&gt;"",$C73&lt;&gt;""),"You need to select the competition in column B.","")</f>
        <v/>
      </c>
      <c r="BO73" s="156"/>
      <c r="BP73" s="156"/>
      <c r="BQ73" s="156"/>
      <c r="BR73" s="105"/>
      <c r="BS73" s="105"/>
    </row>
    <row r="74" ht="9.0" customHeight="1">
      <c r="A74" s="152">
        <f t="shared" si="17"/>
        <v>1</v>
      </c>
      <c r="B74" s="93"/>
      <c r="C74" s="99"/>
      <c r="D74" s="96"/>
      <c r="E74" s="154" t="str">
        <f t="shared" si="5"/>
        <v>  </v>
      </c>
      <c r="F74" s="155" t="str">
        <f t="array" ref="F74">IFERROR(IF($C74="","",INDEX(Entries!$J$2:$K999,MATCH(1,($C74=Entries!$J$2:$J999)*(Entries!$C$2:$C999=$B74),0),2)),"")</f>
        <v/>
      </c>
      <c r="G74" s="106" t="str">
        <f>F75</f>
        <v/>
      </c>
      <c r="H74" s="106" t="str">
        <f t="shared" si="6"/>
        <v/>
      </c>
      <c r="I74" s="156" t="str">
        <f t="shared" ref="I74:T74" si="294">IF(OR($F74="",$G74=""),"",IF(RAND()&lt;$H74,1,0))</f>
        <v/>
      </c>
      <c r="J74" s="156" t="str">
        <f t="shared" si="294"/>
        <v/>
      </c>
      <c r="K74" s="156" t="str">
        <f t="shared" si="294"/>
        <v/>
      </c>
      <c r="L74" s="156" t="str">
        <f t="shared" si="294"/>
        <v/>
      </c>
      <c r="M74" s="156" t="str">
        <f t="shared" si="294"/>
        <v/>
      </c>
      <c r="N74" s="156" t="str">
        <f t="shared" si="294"/>
        <v/>
      </c>
      <c r="O74" s="156" t="str">
        <f t="shared" si="294"/>
        <v/>
      </c>
      <c r="P74" s="156" t="str">
        <f t="shared" si="294"/>
        <v/>
      </c>
      <c r="Q74" s="156" t="str">
        <f t="shared" si="294"/>
        <v/>
      </c>
      <c r="R74" s="156" t="str">
        <f t="shared" si="294"/>
        <v/>
      </c>
      <c r="S74" s="156" t="str">
        <f t="shared" si="294"/>
        <v/>
      </c>
      <c r="T74" s="156" t="str">
        <f t="shared" si="294"/>
        <v/>
      </c>
      <c r="U74" s="157">
        <f t="shared" si="8"/>
        <v>0</v>
      </c>
      <c r="V74" s="156" t="str">
        <f t="shared" ref="V74:Y74" si="295">IF(OR($F74="",$G74=""),"",IF(RAND()&lt;$H74,1,0))</f>
        <v/>
      </c>
      <c r="W74" s="156" t="str">
        <f t="shared" si="295"/>
        <v/>
      </c>
      <c r="X74" s="156" t="str">
        <f t="shared" si="295"/>
        <v/>
      </c>
      <c r="Y74" s="156" t="str">
        <f t="shared" si="295"/>
        <v/>
      </c>
      <c r="Z74" s="157">
        <f t="shared" si="10"/>
        <v>0</v>
      </c>
      <c r="AA74" s="105" t="str">
        <f t="shared" ref="AA74:AT74" si="296">IF(OR($F74="",$G74=""),"",IF(RAND()&lt;0.65,1,0))</f>
        <v/>
      </c>
      <c r="AB74" s="105" t="str">
        <f t="shared" si="296"/>
        <v/>
      </c>
      <c r="AC74" s="105" t="str">
        <f t="shared" si="296"/>
        <v/>
      </c>
      <c r="AD74" s="105" t="str">
        <f t="shared" si="296"/>
        <v/>
      </c>
      <c r="AE74" s="105" t="str">
        <f t="shared" si="296"/>
        <v/>
      </c>
      <c r="AF74" s="105" t="str">
        <f t="shared" si="296"/>
        <v/>
      </c>
      <c r="AG74" s="105" t="str">
        <f t="shared" si="296"/>
        <v/>
      </c>
      <c r="AH74" s="105" t="str">
        <f t="shared" si="296"/>
        <v/>
      </c>
      <c r="AI74" s="105" t="str">
        <f t="shared" si="296"/>
        <v/>
      </c>
      <c r="AJ74" s="105" t="str">
        <f t="shared" si="296"/>
        <v/>
      </c>
      <c r="AK74" s="105" t="str">
        <f t="shared" si="296"/>
        <v/>
      </c>
      <c r="AL74" s="105" t="str">
        <f t="shared" si="296"/>
        <v/>
      </c>
      <c r="AM74" s="105" t="str">
        <f t="shared" si="296"/>
        <v/>
      </c>
      <c r="AN74" s="105" t="str">
        <f t="shared" si="296"/>
        <v/>
      </c>
      <c r="AO74" s="105" t="str">
        <f t="shared" si="296"/>
        <v/>
      </c>
      <c r="AP74" s="105" t="str">
        <f t="shared" si="296"/>
        <v/>
      </c>
      <c r="AQ74" s="105" t="str">
        <f t="shared" si="296"/>
        <v/>
      </c>
      <c r="AR74" s="105" t="str">
        <f t="shared" si="296"/>
        <v/>
      </c>
      <c r="AS74" s="105" t="str">
        <f t="shared" si="296"/>
        <v/>
      </c>
      <c r="AT74" s="105" t="str">
        <f t="shared" si="296"/>
        <v/>
      </c>
      <c r="AU74" s="105">
        <f t="shared" ref="AU74:BL74" si="297">SUM($AA74:AC74)</f>
        <v>0</v>
      </c>
      <c r="AV74" s="105">
        <f t="shared" si="297"/>
        <v>0</v>
      </c>
      <c r="AW74" s="105">
        <f t="shared" si="297"/>
        <v>0</v>
      </c>
      <c r="AX74" s="105">
        <f t="shared" si="297"/>
        <v>0</v>
      </c>
      <c r="AY74" s="105">
        <f t="shared" si="297"/>
        <v>0</v>
      </c>
      <c r="AZ74" s="105">
        <f t="shared" si="297"/>
        <v>0</v>
      </c>
      <c r="BA74" s="105">
        <f t="shared" si="297"/>
        <v>0</v>
      </c>
      <c r="BB74" s="105">
        <f t="shared" si="297"/>
        <v>0</v>
      </c>
      <c r="BC74" s="105">
        <f t="shared" si="297"/>
        <v>0</v>
      </c>
      <c r="BD74" s="105">
        <f t="shared" si="297"/>
        <v>0</v>
      </c>
      <c r="BE74" s="105">
        <f t="shared" si="297"/>
        <v>0</v>
      </c>
      <c r="BF74" s="105">
        <f t="shared" si="297"/>
        <v>0</v>
      </c>
      <c r="BG74" s="105">
        <f t="shared" si="297"/>
        <v>0</v>
      </c>
      <c r="BH74" s="105">
        <f t="shared" si="297"/>
        <v>0</v>
      </c>
      <c r="BI74" s="105">
        <f t="shared" si="297"/>
        <v>0</v>
      </c>
      <c r="BJ74" s="105">
        <f t="shared" si="297"/>
        <v>0</v>
      </c>
      <c r="BK74" s="105">
        <f t="shared" si="297"/>
        <v>0</v>
      </c>
      <c r="BL74" s="105">
        <f t="shared" si="297"/>
        <v>0</v>
      </c>
      <c r="BM74" s="158" t="str">
        <f>IF(OR($F74="",$G74=""),"",IF(ABS(AU74-AU75)&gt;2,AU74,IF(ABS(AV74-AV75)&gt;1,AV74,IF(AW74&lt;&gt;AW75,AW74,IF(AX74&lt;&gt;AX75,AX74,IF(AY74&lt;&gt;AY75,AY74,IF(AZ74&lt;&gt;AZ75,AZ74,IF(BA74&lt;&gt;BA75,BA74,IF(BB74&lt;&gt;BB75,BB74,IF(BC74&lt;&gt;BC75,BC74,IF(BD74&lt;&gt;BD75,BD74,IF(BE74&lt;&gt;BE75,BE74,IF(BF74&lt;&gt;BF75,BF74,IF(BG74&lt;&gt;BG75,BG74,IF(BH74&lt;&gt;BH75,BH74,IF(BI74&lt;&gt;BI75,BI74,IF(BJ74&lt;&gt;BJ75,BJ74,IF(BK74&lt;&gt;BK75,BK74,IF(BL74&lt;&gt;BL75,BL74,CONCATENATE(BL74,"?"))))))))))))))))))))</f>
        <v/>
      </c>
      <c r="BN74" s="105" t="str">
        <f>IFERROR(IF(OR($F74="",$G74=""),"",CONCATENATE(RIGHT(C74,5)," ",REPT(" ",31-LEN(C74)),LEFT(C74,LEN(C74)-6),"  ")),"")</f>
        <v/>
      </c>
      <c r="BO74" s="156" t="str">
        <f>IF(OR($F74="",$G74=""),"",IF(AND(U74=U75,Z74&gt;Z75),"e",IF(AND(U74=U75,Z74=Z75,BM74&gt;BM75),"p"," ")))</f>
        <v/>
      </c>
      <c r="BP74" s="156" t="str">
        <f>IF(BN74="","",IF(U74=U75,CONCATENATE(IF(U74+Z74&lt;10," ",""),U74+Z74,"–",U75+Z75,IF(U75+Z75&lt;10," ","")),CONCATENATE(IF(U74&lt;10," ",""),U74,"–",U75,IF(U75&lt;10," ",""))))</f>
        <v/>
      </c>
      <c r="BQ74" s="156" t="str">
        <f>IF(OR($F74="",$G74=""),"",IF(AND(U74=U75,Z74&lt;Z75),"e",IF(AND(U74=U75,Z74=Z75,BM74&lt;BM75),"p"," ")))</f>
        <v/>
      </c>
      <c r="BR74" s="105" t="str">
        <f>IFERROR(IF(OR($F74="",$G74=""),"",CONCATENATE("  ",LEFT(C75,LEN(C75)-6),REPT(" ",31-LEN(C75))," ",RIGHT(C75,5))),"")</f>
        <v/>
      </c>
      <c r="BS74" s="105" t="str">
        <f>IF(OR($F74="",$G74=""),"",IF(U74=U75,CONCATENATE("(",U74,"–",U75," FT",IF(Z74=Z75,CONCATENATE(" · ",BM74,"–",BM75," pen"),""),")"),""))</f>
        <v/>
      </c>
    </row>
    <row r="75" ht="9.0" customHeight="1">
      <c r="A75" s="152">
        <f t="shared" si="17"/>
        <v>1</v>
      </c>
      <c r="B75" s="93"/>
      <c r="C75" s="99"/>
      <c r="D75" s="96"/>
      <c r="E75" s="154" t="str">
        <f t="shared" si="5"/>
        <v>  </v>
      </c>
      <c r="F75" s="155" t="str">
        <f t="array" ref="F75">IFERROR(IF($C75="","",INDEX(Entries!$J$2:$K999,MATCH(1,($C75=Entries!$J$2:$J999)*(Entries!$C$2:$C999=$B75),0),2)),"")</f>
        <v/>
      </c>
      <c r="G75" s="106" t="str">
        <f>F74</f>
        <v/>
      </c>
      <c r="H75" s="106" t="str">
        <f t="shared" si="6"/>
        <v/>
      </c>
      <c r="I75" s="156" t="str">
        <f t="shared" ref="I75:T75" si="298">IF(OR($F75="",$G75=""),"",IF(RAND()&lt;$H75,1,0))</f>
        <v/>
      </c>
      <c r="J75" s="156" t="str">
        <f t="shared" si="298"/>
        <v/>
      </c>
      <c r="K75" s="156" t="str">
        <f t="shared" si="298"/>
        <v/>
      </c>
      <c r="L75" s="156" t="str">
        <f t="shared" si="298"/>
        <v/>
      </c>
      <c r="M75" s="156" t="str">
        <f t="shared" si="298"/>
        <v/>
      </c>
      <c r="N75" s="156" t="str">
        <f t="shared" si="298"/>
        <v/>
      </c>
      <c r="O75" s="156" t="str">
        <f t="shared" si="298"/>
        <v/>
      </c>
      <c r="P75" s="156" t="str">
        <f t="shared" si="298"/>
        <v/>
      </c>
      <c r="Q75" s="156" t="str">
        <f t="shared" si="298"/>
        <v/>
      </c>
      <c r="R75" s="156" t="str">
        <f t="shared" si="298"/>
        <v/>
      </c>
      <c r="S75" s="156" t="str">
        <f t="shared" si="298"/>
        <v/>
      </c>
      <c r="T75" s="156" t="str">
        <f t="shared" si="298"/>
        <v/>
      </c>
      <c r="U75" s="157">
        <f t="shared" si="8"/>
        <v>0</v>
      </c>
      <c r="V75" s="156" t="str">
        <f t="shared" ref="V75:Y75" si="299">IF(OR($F75="",$G75=""),"",IF(RAND()&lt;$H75,1,0))</f>
        <v/>
      </c>
      <c r="W75" s="156" t="str">
        <f t="shared" si="299"/>
        <v/>
      </c>
      <c r="X75" s="156" t="str">
        <f t="shared" si="299"/>
        <v/>
      </c>
      <c r="Y75" s="156" t="str">
        <f t="shared" si="299"/>
        <v/>
      </c>
      <c r="Z75" s="157">
        <f t="shared" si="10"/>
        <v>0</v>
      </c>
      <c r="AA75" s="105" t="str">
        <f t="shared" ref="AA75:AT75" si="300">IF(OR($F75="",$G75=""),"",IF(RAND()&lt;0.65,1,0))</f>
        <v/>
      </c>
      <c r="AB75" s="105" t="str">
        <f t="shared" si="300"/>
        <v/>
      </c>
      <c r="AC75" s="105" t="str">
        <f t="shared" si="300"/>
        <v/>
      </c>
      <c r="AD75" s="105" t="str">
        <f t="shared" si="300"/>
        <v/>
      </c>
      <c r="AE75" s="105" t="str">
        <f t="shared" si="300"/>
        <v/>
      </c>
      <c r="AF75" s="105" t="str">
        <f t="shared" si="300"/>
        <v/>
      </c>
      <c r="AG75" s="105" t="str">
        <f t="shared" si="300"/>
        <v/>
      </c>
      <c r="AH75" s="105" t="str">
        <f t="shared" si="300"/>
        <v/>
      </c>
      <c r="AI75" s="105" t="str">
        <f t="shared" si="300"/>
        <v/>
      </c>
      <c r="AJ75" s="105" t="str">
        <f t="shared" si="300"/>
        <v/>
      </c>
      <c r="AK75" s="105" t="str">
        <f t="shared" si="300"/>
        <v/>
      </c>
      <c r="AL75" s="105" t="str">
        <f t="shared" si="300"/>
        <v/>
      </c>
      <c r="AM75" s="105" t="str">
        <f t="shared" si="300"/>
        <v/>
      </c>
      <c r="AN75" s="105" t="str">
        <f t="shared" si="300"/>
        <v/>
      </c>
      <c r="AO75" s="105" t="str">
        <f t="shared" si="300"/>
        <v/>
      </c>
      <c r="AP75" s="105" t="str">
        <f t="shared" si="300"/>
        <v/>
      </c>
      <c r="AQ75" s="105" t="str">
        <f t="shared" si="300"/>
        <v/>
      </c>
      <c r="AR75" s="105" t="str">
        <f t="shared" si="300"/>
        <v/>
      </c>
      <c r="AS75" s="105" t="str">
        <f t="shared" si="300"/>
        <v/>
      </c>
      <c r="AT75" s="105" t="str">
        <f t="shared" si="300"/>
        <v/>
      </c>
      <c r="AU75" s="105">
        <f t="shared" ref="AU75:BL75" si="301">SUM($AA75:AC75)</f>
        <v>0</v>
      </c>
      <c r="AV75" s="105">
        <f t="shared" si="301"/>
        <v>0</v>
      </c>
      <c r="AW75" s="105">
        <f t="shared" si="301"/>
        <v>0</v>
      </c>
      <c r="AX75" s="105">
        <f t="shared" si="301"/>
        <v>0</v>
      </c>
      <c r="AY75" s="105">
        <f t="shared" si="301"/>
        <v>0</v>
      </c>
      <c r="AZ75" s="105">
        <f t="shared" si="301"/>
        <v>0</v>
      </c>
      <c r="BA75" s="105">
        <f t="shared" si="301"/>
        <v>0</v>
      </c>
      <c r="BB75" s="105">
        <f t="shared" si="301"/>
        <v>0</v>
      </c>
      <c r="BC75" s="105">
        <f t="shared" si="301"/>
        <v>0</v>
      </c>
      <c r="BD75" s="105">
        <f t="shared" si="301"/>
        <v>0</v>
      </c>
      <c r="BE75" s="105">
        <f t="shared" si="301"/>
        <v>0</v>
      </c>
      <c r="BF75" s="105">
        <f t="shared" si="301"/>
        <v>0</v>
      </c>
      <c r="BG75" s="105">
        <f t="shared" si="301"/>
        <v>0</v>
      </c>
      <c r="BH75" s="105">
        <f t="shared" si="301"/>
        <v>0</v>
      </c>
      <c r="BI75" s="105">
        <f t="shared" si="301"/>
        <v>0</v>
      </c>
      <c r="BJ75" s="105">
        <f t="shared" si="301"/>
        <v>0</v>
      </c>
      <c r="BK75" s="105">
        <f t="shared" si="301"/>
        <v>0</v>
      </c>
      <c r="BL75" s="105">
        <f t="shared" si="301"/>
        <v>0</v>
      </c>
      <c r="BM75" s="158" t="str">
        <f>IF(OR($F74="",$G74=""),"",IF(ABS(AU74-AU75)&gt;2,AU75,IF(ABS(AV74-AV75)&gt;1,AV75,IF(AW74&lt;&gt;AW75,AW75,IF(AX74&lt;&gt;AX75,AX75,IF(AY74&lt;&gt;AY75,AY75,IF(AZ74&lt;&gt;AZ75,AZ75,IF(BA74&lt;&gt;BA75,BA75,IF(BB74&lt;&gt;BB75,BB75,IF(BC74&lt;&gt;BC75,BC75,IF(BD74&lt;&gt;BD75,BD75,IF(BE74&lt;&gt;BE75,BE75,IF(BF74&lt;&gt;BF75,BF75,IF(BG74&lt;&gt;BG75,BG75,IF(BH74&lt;&gt;BH75,BH75,IF(BI74&lt;&gt;BI75,BI75,IF(BJ74&lt;&gt;BJ75,BJ75,IF(BK74&lt;&gt;BK75,BK75,IF(BL74&lt;&gt;BL75,BL75,CONCATENATE(BL75,"?"))))))))))))))))))))</f>
        <v/>
      </c>
      <c r="BN75" s="105" t="str">
        <f>IF(AND(OR($B74="",$B75=""),$C74&lt;&gt;"",$C75&lt;&gt;""),"You need to select the competition in column B.","")</f>
        <v/>
      </c>
      <c r="BO75" s="156"/>
      <c r="BP75" s="156"/>
      <c r="BQ75" s="156"/>
      <c r="BR75" s="105"/>
      <c r="BS75" s="105"/>
    </row>
    <row r="76" ht="9.0" customHeight="1">
      <c r="A76" s="152">
        <f t="shared" si="17"/>
        <v>0</v>
      </c>
      <c r="B76" s="93"/>
      <c r="C76" s="99"/>
      <c r="D76" s="96"/>
      <c r="E76" s="154" t="str">
        <f t="shared" si="5"/>
        <v>  </v>
      </c>
      <c r="F76" s="155" t="str">
        <f t="array" ref="F76">IFERROR(IF($C76="","",INDEX(Entries!$J$2:$K999,MATCH(1,($C76=Entries!$J$2:$J999)*(Entries!$C$2:$C999=$B76),0),2)),"")</f>
        <v/>
      </c>
      <c r="G76" s="106" t="str">
        <f>F77</f>
        <v/>
      </c>
      <c r="H76" s="106" t="str">
        <f t="shared" si="6"/>
        <v/>
      </c>
      <c r="I76" s="156" t="str">
        <f t="shared" ref="I76:T76" si="302">IF(OR($F76="",$G76=""),"",IF(RAND()&lt;$H76,1,0))</f>
        <v/>
      </c>
      <c r="J76" s="156" t="str">
        <f t="shared" si="302"/>
        <v/>
      </c>
      <c r="K76" s="156" t="str">
        <f t="shared" si="302"/>
        <v/>
      </c>
      <c r="L76" s="156" t="str">
        <f t="shared" si="302"/>
        <v/>
      </c>
      <c r="M76" s="156" t="str">
        <f t="shared" si="302"/>
        <v/>
      </c>
      <c r="N76" s="156" t="str">
        <f t="shared" si="302"/>
        <v/>
      </c>
      <c r="O76" s="156" t="str">
        <f t="shared" si="302"/>
        <v/>
      </c>
      <c r="P76" s="156" t="str">
        <f t="shared" si="302"/>
        <v/>
      </c>
      <c r="Q76" s="156" t="str">
        <f t="shared" si="302"/>
        <v/>
      </c>
      <c r="R76" s="156" t="str">
        <f t="shared" si="302"/>
        <v/>
      </c>
      <c r="S76" s="156" t="str">
        <f t="shared" si="302"/>
        <v/>
      </c>
      <c r="T76" s="156" t="str">
        <f t="shared" si="302"/>
        <v/>
      </c>
      <c r="U76" s="157">
        <f t="shared" si="8"/>
        <v>0</v>
      </c>
      <c r="V76" s="156" t="str">
        <f t="shared" ref="V76:Y76" si="303">IF(OR($F76="",$G76=""),"",IF(RAND()&lt;$H76,1,0))</f>
        <v/>
      </c>
      <c r="W76" s="156" t="str">
        <f t="shared" si="303"/>
        <v/>
      </c>
      <c r="X76" s="156" t="str">
        <f t="shared" si="303"/>
        <v/>
      </c>
      <c r="Y76" s="156" t="str">
        <f t="shared" si="303"/>
        <v/>
      </c>
      <c r="Z76" s="157">
        <f t="shared" si="10"/>
        <v>0</v>
      </c>
      <c r="AA76" s="105" t="str">
        <f t="shared" ref="AA76:AT76" si="304">IF(OR($F76="",$G76=""),"",IF(RAND()&lt;0.65,1,0))</f>
        <v/>
      </c>
      <c r="AB76" s="105" t="str">
        <f t="shared" si="304"/>
        <v/>
      </c>
      <c r="AC76" s="105" t="str">
        <f t="shared" si="304"/>
        <v/>
      </c>
      <c r="AD76" s="105" t="str">
        <f t="shared" si="304"/>
        <v/>
      </c>
      <c r="AE76" s="105" t="str">
        <f t="shared" si="304"/>
        <v/>
      </c>
      <c r="AF76" s="105" t="str">
        <f t="shared" si="304"/>
        <v/>
      </c>
      <c r="AG76" s="105" t="str">
        <f t="shared" si="304"/>
        <v/>
      </c>
      <c r="AH76" s="105" t="str">
        <f t="shared" si="304"/>
        <v/>
      </c>
      <c r="AI76" s="105" t="str">
        <f t="shared" si="304"/>
        <v/>
      </c>
      <c r="AJ76" s="105" t="str">
        <f t="shared" si="304"/>
        <v/>
      </c>
      <c r="AK76" s="105" t="str">
        <f t="shared" si="304"/>
        <v/>
      </c>
      <c r="AL76" s="105" t="str">
        <f t="shared" si="304"/>
        <v/>
      </c>
      <c r="AM76" s="105" t="str">
        <f t="shared" si="304"/>
        <v/>
      </c>
      <c r="AN76" s="105" t="str">
        <f t="shared" si="304"/>
        <v/>
      </c>
      <c r="AO76" s="105" t="str">
        <f t="shared" si="304"/>
        <v/>
      </c>
      <c r="AP76" s="105" t="str">
        <f t="shared" si="304"/>
        <v/>
      </c>
      <c r="AQ76" s="105" t="str">
        <f t="shared" si="304"/>
        <v/>
      </c>
      <c r="AR76" s="105" t="str">
        <f t="shared" si="304"/>
        <v/>
      </c>
      <c r="AS76" s="105" t="str">
        <f t="shared" si="304"/>
        <v/>
      </c>
      <c r="AT76" s="105" t="str">
        <f t="shared" si="304"/>
        <v/>
      </c>
      <c r="AU76" s="105">
        <f t="shared" ref="AU76:BL76" si="305">SUM($AA76:AC76)</f>
        <v>0</v>
      </c>
      <c r="AV76" s="105">
        <f t="shared" si="305"/>
        <v>0</v>
      </c>
      <c r="AW76" s="105">
        <f t="shared" si="305"/>
        <v>0</v>
      </c>
      <c r="AX76" s="105">
        <f t="shared" si="305"/>
        <v>0</v>
      </c>
      <c r="AY76" s="105">
        <f t="shared" si="305"/>
        <v>0</v>
      </c>
      <c r="AZ76" s="105">
        <f t="shared" si="305"/>
        <v>0</v>
      </c>
      <c r="BA76" s="105">
        <f t="shared" si="305"/>
        <v>0</v>
      </c>
      <c r="BB76" s="105">
        <f t="shared" si="305"/>
        <v>0</v>
      </c>
      <c r="BC76" s="105">
        <f t="shared" si="305"/>
        <v>0</v>
      </c>
      <c r="BD76" s="105">
        <f t="shared" si="305"/>
        <v>0</v>
      </c>
      <c r="BE76" s="105">
        <f t="shared" si="305"/>
        <v>0</v>
      </c>
      <c r="BF76" s="105">
        <f t="shared" si="305"/>
        <v>0</v>
      </c>
      <c r="BG76" s="105">
        <f t="shared" si="305"/>
        <v>0</v>
      </c>
      <c r="BH76" s="105">
        <f t="shared" si="305"/>
        <v>0</v>
      </c>
      <c r="BI76" s="105">
        <f t="shared" si="305"/>
        <v>0</v>
      </c>
      <c r="BJ76" s="105">
        <f t="shared" si="305"/>
        <v>0</v>
      </c>
      <c r="BK76" s="105">
        <f t="shared" si="305"/>
        <v>0</v>
      </c>
      <c r="BL76" s="105">
        <f t="shared" si="305"/>
        <v>0</v>
      </c>
      <c r="BM76" s="158" t="str">
        <f>IF(OR($F76="",$G76=""),"",IF(ABS(AU76-AU77)&gt;2,AU76,IF(ABS(AV76-AV77)&gt;1,AV76,IF(AW76&lt;&gt;AW77,AW76,IF(AX76&lt;&gt;AX77,AX76,IF(AY76&lt;&gt;AY77,AY76,IF(AZ76&lt;&gt;AZ77,AZ76,IF(BA76&lt;&gt;BA77,BA76,IF(BB76&lt;&gt;BB77,BB76,IF(BC76&lt;&gt;BC77,BC76,IF(BD76&lt;&gt;BD77,BD76,IF(BE76&lt;&gt;BE77,BE76,IF(BF76&lt;&gt;BF77,BF76,IF(BG76&lt;&gt;BG77,BG76,IF(BH76&lt;&gt;BH77,BH76,IF(BI76&lt;&gt;BI77,BI76,IF(BJ76&lt;&gt;BJ77,BJ76,IF(BK76&lt;&gt;BK77,BK76,IF(BL76&lt;&gt;BL77,BL76,CONCATENATE(BL76,"?"))))))))))))))))))))</f>
        <v/>
      </c>
      <c r="BN76" s="105" t="str">
        <f>IFERROR(IF(OR($F76="",$G76=""),"",CONCATENATE(RIGHT(C76,5)," ",REPT(" ",31-LEN(C76)),LEFT(C76,LEN(C76)-6),"  ")),"")</f>
        <v/>
      </c>
      <c r="BO76" s="156" t="str">
        <f>IF(OR($F76="",$G76=""),"",IF(AND(U76=U77,Z76&gt;Z77),"e",IF(AND(U76=U77,Z76=Z77,BM76&gt;BM77),"p"," ")))</f>
        <v/>
      </c>
      <c r="BP76" s="156" t="str">
        <f>IF(BN76="","",IF(U76=U77,CONCATENATE(IF(U76+Z76&lt;10," ",""),U76+Z76,"–",U77+Z77,IF(U77+Z77&lt;10," ","")),CONCATENATE(IF(U76&lt;10," ",""),U76,"–",U77,IF(U77&lt;10," ",""))))</f>
        <v/>
      </c>
      <c r="BQ76" s="156" t="str">
        <f>IF(OR($F76="",$G76=""),"",IF(AND(U76=U77,Z76&lt;Z77),"e",IF(AND(U76=U77,Z76=Z77,BM76&lt;BM77),"p"," ")))</f>
        <v/>
      </c>
      <c r="BR76" s="105" t="str">
        <f>IFERROR(IF(OR($F76="",$G76=""),"",CONCATENATE("  ",LEFT(C77,LEN(C77)-6),REPT(" ",31-LEN(C77))," ",RIGHT(C77,5))),"")</f>
        <v/>
      </c>
      <c r="BS76" s="105" t="str">
        <f>IF(OR($F76="",$G76=""),"",IF(U76=U77,CONCATENATE("(",U76,"–",U77," FT",IF(Z76=Z77,CONCATENATE(" · ",BM76,"–",BM77," pen"),""),")"),""))</f>
        <v/>
      </c>
    </row>
    <row r="77" ht="9.0" customHeight="1">
      <c r="A77" s="152">
        <f t="shared" si="17"/>
        <v>0</v>
      </c>
      <c r="B77" s="93"/>
      <c r="C77" s="99"/>
      <c r="D77" s="96"/>
      <c r="E77" s="154" t="str">
        <f t="shared" si="5"/>
        <v>  </v>
      </c>
      <c r="F77" s="155" t="str">
        <f t="array" ref="F77">IFERROR(IF($C77="","",INDEX(Entries!$J$2:$K999,MATCH(1,($C77=Entries!$J$2:$J999)*(Entries!$C$2:$C999=$B77),0),2)),"")</f>
        <v/>
      </c>
      <c r="G77" s="106" t="str">
        <f>F76</f>
        <v/>
      </c>
      <c r="H77" s="106" t="str">
        <f t="shared" si="6"/>
        <v/>
      </c>
      <c r="I77" s="156" t="str">
        <f t="shared" ref="I77:T77" si="306">IF(OR($F77="",$G77=""),"",IF(RAND()&lt;$H77,1,0))</f>
        <v/>
      </c>
      <c r="J77" s="156" t="str">
        <f t="shared" si="306"/>
        <v/>
      </c>
      <c r="K77" s="156" t="str">
        <f t="shared" si="306"/>
        <v/>
      </c>
      <c r="L77" s="156" t="str">
        <f t="shared" si="306"/>
        <v/>
      </c>
      <c r="M77" s="156" t="str">
        <f t="shared" si="306"/>
        <v/>
      </c>
      <c r="N77" s="156" t="str">
        <f t="shared" si="306"/>
        <v/>
      </c>
      <c r="O77" s="156" t="str">
        <f t="shared" si="306"/>
        <v/>
      </c>
      <c r="P77" s="156" t="str">
        <f t="shared" si="306"/>
        <v/>
      </c>
      <c r="Q77" s="156" t="str">
        <f t="shared" si="306"/>
        <v/>
      </c>
      <c r="R77" s="156" t="str">
        <f t="shared" si="306"/>
        <v/>
      </c>
      <c r="S77" s="156" t="str">
        <f t="shared" si="306"/>
        <v/>
      </c>
      <c r="T77" s="156" t="str">
        <f t="shared" si="306"/>
        <v/>
      </c>
      <c r="U77" s="157">
        <f t="shared" si="8"/>
        <v>0</v>
      </c>
      <c r="V77" s="156" t="str">
        <f t="shared" ref="V77:Y77" si="307">IF(OR($F77="",$G77=""),"",IF(RAND()&lt;$H77,1,0))</f>
        <v/>
      </c>
      <c r="W77" s="156" t="str">
        <f t="shared" si="307"/>
        <v/>
      </c>
      <c r="X77" s="156" t="str">
        <f t="shared" si="307"/>
        <v/>
      </c>
      <c r="Y77" s="156" t="str">
        <f t="shared" si="307"/>
        <v/>
      </c>
      <c r="Z77" s="157">
        <f t="shared" si="10"/>
        <v>0</v>
      </c>
      <c r="AA77" s="105" t="str">
        <f t="shared" ref="AA77:AT77" si="308">IF(OR($F77="",$G77=""),"",IF(RAND()&lt;0.65,1,0))</f>
        <v/>
      </c>
      <c r="AB77" s="105" t="str">
        <f t="shared" si="308"/>
        <v/>
      </c>
      <c r="AC77" s="105" t="str">
        <f t="shared" si="308"/>
        <v/>
      </c>
      <c r="AD77" s="105" t="str">
        <f t="shared" si="308"/>
        <v/>
      </c>
      <c r="AE77" s="105" t="str">
        <f t="shared" si="308"/>
        <v/>
      </c>
      <c r="AF77" s="105" t="str">
        <f t="shared" si="308"/>
        <v/>
      </c>
      <c r="AG77" s="105" t="str">
        <f t="shared" si="308"/>
        <v/>
      </c>
      <c r="AH77" s="105" t="str">
        <f t="shared" si="308"/>
        <v/>
      </c>
      <c r="AI77" s="105" t="str">
        <f t="shared" si="308"/>
        <v/>
      </c>
      <c r="AJ77" s="105" t="str">
        <f t="shared" si="308"/>
        <v/>
      </c>
      <c r="AK77" s="105" t="str">
        <f t="shared" si="308"/>
        <v/>
      </c>
      <c r="AL77" s="105" t="str">
        <f t="shared" si="308"/>
        <v/>
      </c>
      <c r="AM77" s="105" t="str">
        <f t="shared" si="308"/>
        <v/>
      </c>
      <c r="AN77" s="105" t="str">
        <f t="shared" si="308"/>
        <v/>
      </c>
      <c r="AO77" s="105" t="str">
        <f t="shared" si="308"/>
        <v/>
      </c>
      <c r="AP77" s="105" t="str">
        <f t="shared" si="308"/>
        <v/>
      </c>
      <c r="AQ77" s="105" t="str">
        <f t="shared" si="308"/>
        <v/>
      </c>
      <c r="AR77" s="105" t="str">
        <f t="shared" si="308"/>
        <v/>
      </c>
      <c r="AS77" s="105" t="str">
        <f t="shared" si="308"/>
        <v/>
      </c>
      <c r="AT77" s="105" t="str">
        <f t="shared" si="308"/>
        <v/>
      </c>
      <c r="AU77" s="105">
        <f t="shared" ref="AU77:BL77" si="309">SUM($AA77:AC77)</f>
        <v>0</v>
      </c>
      <c r="AV77" s="105">
        <f t="shared" si="309"/>
        <v>0</v>
      </c>
      <c r="AW77" s="105">
        <f t="shared" si="309"/>
        <v>0</v>
      </c>
      <c r="AX77" s="105">
        <f t="shared" si="309"/>
        <v>0</v>
      </c>
      <c r="AY77" s="105">
        <f t="shared" si="309"/>
        <v>0</v>
      </c>
      <c r="AZ77" s="105">
        <f t="shared" si="309"/>
        <v>0</v>
      </c>
      <c r="BA77" s="105">
        <f t="shared" si="309"/>
        <v>0</v>
      </c>
      <c r="BB77" s="105">
        <f t="shared" si="309"/>
        <v>0</v>
      </c>
      <c r="BC77" s="105">
        <f t="shared" si="309"/>
        <v>0</v>
      </c>
      <c r="BD77" s="105">
        <f t="shared" si="309"/>
        <v>0</v>
      </c>
      <c r="BE77" s="105">
        <f t="shared" si="309"/>
        <v>0</v>
      </c>
      <c r="BF77" s="105">
        <f t="shared" si="309"/>
        <v>0</v>
      </c>
      <c r="BG77" s="105">
        <f t="shared" si="309"/>
        <v>0</v>
      </c>
      <c r="BH77" s="105">
        <f t="shared" si="309"/>
        <v>0</v>
      </c>
      <c r="BI77" s="105">
        <f t="shared" si="309"/>
        <v>0</v>
      </c>
      <c r="BJ77" s="105">
        <f t="shared" si="309"/>
        <v>0</v>
      </c>
      <c r="BK77" s="105">
        <f t="shared" si="309"/>
        <v>0</v>
      </c>
      <c r="BL77" s="105">
        <f t="shared" si="309"/>
        <v>0</v>
      </c>
      <c r="BM77" s="158" t="str">
        <f>IF(OR($F76="",$G76=""),"",IF(ABS(AU76-AU77)&gt;2,AU77,IF(ABS(AV76-AV77)&gt;1,AV77,IF(AW76&lt;&gt;AW77,AW77,IF(AX76&lt;&gt;AX77,AX77,IF(AY76&lt;&gt;AY77,AY77,IF(AZ76&lt;&gt;AZ77,AZ77,IF(BA76&lt;&gt;BA77,BA77,IF(BB76&lt;&gt;BB77,BB77,IF(BC76&lt;&gt;BC77,BC77,IF(BD76&lt;&gt;BD77,BD77,IF(BE76&lt;&gt;BE77,BE77,IF(BF76&lt;&gt;BF77,BF77,IF(BG76&lt;&gt;BG77,BG77,IF(BH76&lt;&gt;BH77,BH77,IF(BI76&lt;&gt;BI77,BI77,IF(BJ76&lt;&gt;BJ77,BJ77,IF(BK76&lt;&gt;BK77,BK77,IF(BL76&lt;&gt;BL77,BL77,CONCATENATE(BL77,"?"))))))))))))))))))))</f>
        <v/>
      </c>
      <c r="BN77" s="105" t="str">
        <f>IF(AND(OR($B76="",$B77=""),$C76&lt;&gt;"",$C77&lt;&gt;""),"You need to select the competition in column B.","")</f>
        <v/>
      </c>
      <c r="BO77" s="156"/>
      <c r="BP77" s="156"/>
      <c r="BQ77" s="156"/>
      <c r="BR77" s="105"/>
      <c r="BS77" s="105"/>
    </row>
    <row r="78" ht="9.0" customHeight="1">
      <c r="A78" s="152">
        <f t="shared" si="17"/>
        <v>1</v>
      </c>
      <c r="B78" s="93"/>
      <c r="C78" s="99"/>
      <c r="D78" s="96"/>
      <c r="E78" s="154" t="str">
        <f t="shared" si="5"/>
        <v>  </v>
      </c>
      <c r="F78" s="155" t="str">
        <f t="array" ref="F78">IFERROR(IF($C78="","",INDEX(Entries!$J$2:$K999,MATCH(1,($C78=Entries!$J$2:$J999)*(Entries!$C$2:$C999=$B78),0),2)),"")</f>
        <v/>
      </c>
      <c r="G78" s="106" t="str">
        <f>F79</f>
        <v/>
      </c>
      <c r="H78" s="106" t="str">
        <f t="shared" si="6"/>
        <v/>
      </c>
      <c r="I78" s="156" t="str">
        <f t="shared" ref="I78:T78" si="310">IF(OR($F78="",$G78=""),"",IF(RAND()&lt;$H78,1,0))</f>
        <v/>
      </c>
      <c r="J78" s="156" t="str">
        <f t="shared" si="310"/>
        <v/>
      </c>
      <c r="K78" s="156" t="str">
        <f t="shared" si="310"/>
        <v/>
      </c>
      <c r="L78" s="156" t="str">
        <f t="shared" si="310"/>
        <v/>
      </c>
      <c r="M78" s="156" t="str">
        <f t="shared" si="310"/>
        <v/>
      </c>
      <c r="N78" s="156" t="str">
        <f t="shared" si="310"/>
        <v/>
      </c>
      <c r="O78" s="156" t="str">
        <f t="shared" si="310"/>
        <v/>
      </c>
      <c r="P78" s="156" t="str">
        <f t="shared" si="310"/>
        <v/>
      </c>
      <c r="Q78" s="156" t="str">
        <f t="shared" si="310"/>
        <v/>
      </c>
      <c r="R78" s="156" t="str">
        <f t="shared" si="310"/>
        <v/>
      </c>
      <c r="S78" s="156" t="str">
        <f t="shared" si="310"/>
        <v/>
      </c>
      <c r="T78" s="156" t="str">
        <f t="shared" si="310"/>
        <v/>
      </c>
      <c r="U78" s="157">
        <f t="shared" si="8"/>
        <v>0</v>
      </c>
      <c r="V78" s="156" t="str">
        <f t="shared" ref="V78:Y78" si="311">IF(OR($F78="",$G78=""),"",IF(RAND()&lt;$H78,1,0))</f>
        <v/>
      </c>
      <c r="W78" s="156" t="str">
        <f t="shared" si="311"/>
        <v/>
      </c>
      <c r="X78" s="156" t="str">
        <f t="shared" si="311"/>
        <v/>
      </c>
      <c r="Y78" s="156" t="str">
        <f t="shared" si="311"/>
        <v/>
      </c>
      <c r="Z78" s="157">
        <f t="shared" si="10"/>
        <v>0</v>
      </c>
      <c r="AA78" s="105" t="str">
        <f t="shared" ref="AA78:AT78" si="312">IF(OR($F78="",$G78=""),"",IF(RAND()&lt;0.65,1,0))</f>
        <v/>
      </c>
      <c r="AB78" s="105" t="str">
        <f t="shared" si="312"/>
        <v/>
      </c>
      <c r="AC78" s="105" t="str">
        <f t="shared" si="312"/>
        <v/>
      </c>
      <c r="AD78" s="105" t="str">
        <f t="shared" si="312"/>
        <v/>
      </c>
      <c r="AE78" s="105" t="str">
        <f t="shared" si="312"/>
        <v/>
      </c>
      <c r="AF78" s="105" t="str">
        <f t="shared" si="312"/>
        <v/>
      </c>
      <c r="AG78" s="105" t="str">
        <f t="shared" si="312"/>
        <v/>
      </c>
      <c r="AH78" s="105" t="str">
        <f t="shared" si="312"/>
        <v/>
      </c>
      <c r="AI78" s="105" t="str">
        <f t="shared" si="312"/>
        <v/>
      </c>
      <c r="AJ78" s="105" t="str">
        <f t="shared" si="312"/>
        <v/>
      </c>
      <c r="AK78" s="105" t="str">
        <f t="shared" si="312"/>
        <v/>
      </c>
      <c r="AL78" s="105" t="str">
        <f t="shared" si="312"/>
        <v/>
      </c>
      <c r="AM78" s="105" t="str">
        <f t="shared" si="312"/>
        <v/>
      </c>
      <c r="AN78" s="105" t="str">
        <f t="shared" si="312"/>
        <v/>
      </c>
      <c r="AO78" s="105" t="str">
        <f t="shared" si="312"/>
        <v/>
      </c>
      <c r="AP78" s="105" t="str">
        <f t="shared" si="312"/>
        <v/>
      </c>
      <c r="AQ78" s="105" t="str">
        <f t="shared" si="312"/>
        <v/>
      </c>
      <c r="AR78" s="105" t="str">
        <f t="shared" si="312"/>
        <v/>
      </c>
      <c r="AS78" s="105" t="str">
        <f t="shared" si="312"/>
        <v/>
      </c>
      <c r="AT78" s="105" t="str">
        <f t="shared" si="312"/>
        <v/>
      </c>
      <c r="AU78" s="105">
        <f t="shared" ref="AU78:BL78" si="313">SUM($AA78:AC78)</f>
        <v>0</v>
      </c>
      <c r="AV78" s="105">
        <f t="shared" si="313"/>
        <v>0</v>
      </c>
      <c r="AW78" s="105">
        <f t="shared" si="313"/>
        <v>0</v>
      </c>
      <c r="AX78" s="105">
        <f t="shared" si="313"/>
        <v>0</v>
      </c>
      <c r="AY78" s="105">
        <f t="shared" si="313"/>
        <v>0</v>
      </c>
      <c r="AZ78" s="105">
        <f t="shared" si="313"/>
        <v>0</v>
      </c>
      <c r="BA78" s="105">
        <f t="shared" si="313"/>
        <v>0</v>
      </c>
      <c r="BB78" s="105">
        <f t="shared" si="313"/>
        <v>0</v>
      </c>
      <c r="BC78" s="105">
        <f t="shared" si="313"/>
        <v>0</v>
      </c>
      <c r="BD78" s="105">
        <f t="shared" si="313"/>
        <v>0</v>
      </c>
      <c r="BE78" s="105">
        <f t="shared" si="313"/>
        <v>0</v>
      </c>
      <c r="BF78" s="105">
        <f t="shared" si="313"/>
        <v>0</v>
      </c>
      <c r="BG78" s="105">
        <f t="shared" si="313"/>
        <v>0</v>
      </c>
      <c r="BH78" s="105">
        <f t="shared" si="313"/>
        <v>0</v>
      </c>
      <c r="BI78" s="105">
        <f t="shared" si="313"/>
        <v>0</v>
      </c>
      <c r="BJ78" s="105">
        <f t="shared" si="313"/>
        <v>0</v>
      </c>
      <c r="BK78" s="105">
        <f t="shared" si="313"/>
        <v>0</v>
      </c>
      <c r="BL78" s="105">
        <f t="shared" si="313"/>
        <v>0</v>
      </c>
      <c r="BM78" s="158" t="str">
        <f>IF(OR($F78="",$G78=""),"",IF(ABS(AU78-AU79)&gt;2,AU78,IF(ABS(AV78-AV79)&gt;1,AV78,IF(AW78&lt;&gt;AW79,AW78,IF(AX78&lt;&gt;AX79,AX78,IF(AY78&lt;&gt;AY79,AY78,IF(AZ78&lt;&gt;AZ79,AZ78,IF(BA78&lt;&gt;BA79,BA78,IF(BB78&lt;&gt;BB79,BB78,IF(BC78&lt;&gt;BC79,BC78,IF(BD78&lt;&gt;BD79,BD78,IF(BE78&lt;&gt;BE79,BE78,IF(BF78&lt;&gt;BF79,BF78,IF(BG78&lt;&gt;BG79,BG78,IF(BH78&lt;&gt;BH79,BH78,IF(BI78&lt;&gt;BI79,BI78,IF(BJ78&lt;&gt;BJ79,BJ78,IF(BK78&lt;&gt;BK79,BK78,IF(BL78&lt;&gt;BL79,BL78,CONCATENATE(BL78,"?"))))))))))))))))))))</f>
        <v/>
      </c>
      <c r="BN78" s="105" t="str">
        <f>IFERROR(IF(OR($F78="",$G78=""),"",CONCATENATE(RIGHT(C78,5)," ",REPT(" ",31-LEN(C78)),LEFT(C78,LEN(C78)-6),"  ")),"")</f>
        <v/>
      </c>
      <c r="BO78" s="156" t="str">
        <f>IF(OR($F78="",$G78=""),"",IF(AND(U78=U79,Z78&gt;Z79),"e",IF(AND(U78=U79,Z78=Z79,BM78&gt;BM79),"p"," ")))</f>
        <v/>
      </c>
      <c r="BP78" s="156" t="str">
        <f>IF(BN78="","",IF(U78=U79,CONCATENATE(IF(U78+Z78&lt;10," ",""),U78+Z78,"–",U79+Z79,IF(U79+Z79&lt;10," ","")),CONCATENATE(IF(U78&lt;10," ",""),U78,"–",U79,IF(U79&lt;10," ",""))))</f>
        <v/>
      </c>
      <c r="BQ78" s="156" t="str">
        <f>IF(OR($F78="",$G78=""),"",IF(AND(U78=U79,Z78&lt;Z79),"e",IF(AND(U78=U79,Z78=Z79,BM78&lt;BM79),"p"," ")))</f>
        <v/>
      </c>
      <c r="BR78" s="105" t="str">
        <f>IFERROR(IF(OR($F78="",$G78=""),"",CONCATENATE("  ",LEFT(C79,LEN(C79)-6),REPT(" ",31-LEN(C79))," ",RIGHT(C79,5))),"")</f>
        <v/>
      </c>
      <c r="BS78" s="105" t="str">
        <f>IF(OR($F78="",$G78=""),"",IF(U78=U79,CONCATENATE("(",U78,"–",U79," FT",IF(Z78=Z79,CONCATENATE(" · ",BM78,"–",BM79," pen"),""),")"),""))</f>
        <v/>
      </c>
    </row>
    <row r="79" ht="9.0" customHeight="1">
      <c r="A79" s="152">
        <f t="shared" si="17"/>
        <v>1</v>
      </c>
      <c r="B79" s="93"/>
      <c r="C79" s="99"/>
      <c r="D79" s="96"/>
      <c r="E79" s="154" t="str">
        <f t="shared" si="5"/>
        <v>  </v>
      </c>
      <c r="F79" s="155" t="str">
        <f t="array" ref="F79">IFERROR(IF($C79="","",INDEX(Entries!$J$2:$K999,MATCH(1,($C79=Entries!$J$2:$J999)*(Entries!$C$2:$C999=$B79),0),2)),"")</f>
        <v/>
      </c>
      <c r="G79" s="106" t="str">
        <f>F78</f>
        <v/>
      </c>
      <c r="H79" s="106" t="str">
        <f t="shared" si="6"/>
        <v/>
      </c>
      <c r="I79" s="156" t="str">
        <f t="shared" ref="I79:T79" si="314">IF(OR($F79="",$G79=""),"",IF(RAND()&lt;$H79,1,0))</f>
        <v/>
      </c>
      <c r="J79" s="156" t="str">
        <f t="shared" si="314"/>
        <v/>
      </c>
      <c r="K79" s="156" t="str">
        <f t="shared" si="314"/>
        <v/>
      </c>
      <c r="L79" s="156" t="str">
        <f t="shared" si="314"/>
        <v/>
      </c>
      <c r="M79" s="156" t="str">
        <f t="shared" si="314"/>
        <v/>
      </c>
      <c r="N79" s="156" t="str">
        <f t="shared" si="314"/>
        <v/>
      </c>
      <c r="O79" s="156" t="str">
        <f t="shared" si="314"/>
        <v/>
      </c>
      <c r="P79" s="156" t="str">
        <f t="shared" si="314"/>
        <v/>
      </c>
      <c r="Q79" s="156" t="str">
        <f t="shared" si="314"/>
        <v/>
      </c>
      <c r="R79" s="156" t="str">
        <f t="shared" si="314"/>
        <v/>
      </c>
      <c r="S79" s="156" t="str">
        <f t="shared" si="314"/>
        <v/>
      </c>
      <c r="T79" s="156" t="str">
        <f t="shared" si="314"/>
        <v/>
      </c>
      <c r="U79" s="157">
        <f t="shared" si="8"/>
        <v>0</v>
      </c>
      <c r="V79" s="156" t="str">
        <f t="shared" ref="V79:Y79" si="315">IF(OR($F79="",$G79=""),"",IF(RAND()&lt;$H79,1,0))</f>
        <v/>
      </c>
      <c r="W79" s="156" t="str">
        <f t="shared" si="315"/>
        <v/>
      </c>
      <c r="X79" s="156" t="str">
        <f t="shared" si="315"/>
        <v/>
      </c>
      <c r="Y79" s="156" t="str">
        <f t="shared" si="315"/>
        <v/>
      </c>
      <c r="Z79" s="157">
        <f t="shared" si="10"/>
        <v>0</v>
      </c>
      <c r="AA79" s="105" t="str">
        <f t="shared" ref="AA79:AT79" si="316">IF(OR($F79="",$G79=""),"",IF(RAND()&lt;0.65,1,0))</f>
        <v/>
      </c>
      <c r="AB79" s="105" t="str">
        <f t="shared" si="316"/>
        <v/>
      </c>
      <c r="AC79" s="105" t="str">
        <f t="shared" si="316"/>
        <v/>
      </c>
      <c r="AD79" s="105" t="str">
        <f t="shared" si="316"/>
        <v/>
      </c>
      <c r="AE79" s="105" t="str">
        <f t="shared" si="316"/>
        <v/>
      </c>
      <c r="AF79" s="105" t="str">
        <f t="shared" si="316"/>
        <v/>
      </c>
      <c r="AG79" s="105" t="str">
        <f t="shared" si="316"/>
        <v/>
      </c>
      <c r="AH79" s="105" t="str">
        <f t="shared" si="316"/>
        <v/>
      </c>
      <c r="AI79" s="105" t="str">
        <f t="shared" si="316"/>
        <v/>
      </c>
      <c r="AJ79" s="105" t="str">
        <f t="shared" si="316"/>
        <v/>
      </c>
      <c r="AK79" s="105" t="str">
        <f t="shared" si="316"/>
        <v/>
      </c>
      <c r="AL79" s="105" t="str">
        <f t="shared" si="316"/>
        <v/>
      </c>
      <c r="AM79" s="105" t="str">
        <f t="shared" si="316"/>
        <v/>
      </c>
      <c r="AN79" s="105" t="str">
        <f t="shared" si="316"/>
        <v/>
      </c>
      <c r="AO79" s="105" t="str">
        <f t="shared" si="316"/>
        <v/>
      </c>
      <c r="AP79" s="105" t="str">
        <f t="shared" si="316"/>
        <v/>
      </c>
      <c r="AQ79" s="105" t="str">
        <f t="shared" si="316"/>
        <v/>
      </c>
      <c r="AR79" s="105" t="str">
        <f t="shared" si="316"/>
        <v/>
      </c>
      <c r="AS79" s="105" t="str">
        <f t="shared" si="316"/>
        <v/>
      </c>
      <c r="AT79" s="105" t="str">
        <f t="shared" si="316"/>
        <v/>
      </c>
      <c r="AU79" s="105">
        <f t="shared" ref="AU79:BL79" si="317">SUM($AA79:AC79)</f>
        <v>0</v>
      </c>
      <c r="AV79" s="105">
        <f t="shared" si="317"/>
        <v>0</v>
      </c>
      <c r="AW79" s="105">
        <f t="shared" si="317"/>
        <v>0</v>
      </c>
      <c r="AX79" s="105">
        <f t="shared" si="317"/>
        <v>0</v>
      </c>
      <c r="AY79" s="105">
        <f t="shared" si="317"/>
        <v>0</v>
      </c>
      <c r="AZ79" s="105">
        <f t="shared" si="317"/>
        <v>0</v>
      </c>
      <c r="BA79" s="105">
        <f t="shared" si="317"/>
        <v>0</v>
      </c>
      <c r="BB79" s="105">
        <f t="shared" si="317"/>
        <v>0</v>
      </c>
      <c r="BC79" s="105">
        <f t="shared" si="317"/>
        <v>0</v>
      </c>
      <c r="BD79" s="105">
        <f t="shared" si="317"/>
        <v>0</v>
      </c>
      <c r="BE79" s="105">
        <f t="shared" si="317"/>
        <v>0</v>
      </c>
      <c r="BF79" s="105">
        <f t="shared" si="317"/>
        <v>0</v>
      </c>
      <c r="BG79" s="105">
        <f t="shared" si="317"/>
        <v>0</v>
      </c>
      <c r="BH79" s="105">
        <f t="shared" si="317"/>
        <v>0</v>
      </c>
      <c r="BI79" s="105">
        <f t="shared" si="317"/>
        <v>0</v>
      </c>
      <c r="BJ79" s="105">
        <f t="shared" si="317"/>
        <v>0</v>
      </c>
      <c r="BK79" s="105">
        <f t="shared" si="317"/>
        <v>0</v>
      </c>
      <c r="BL79" s="105">
        <f t="shared" si="317"/>
        <v>0</v>
      </c>
      <c r="BM79" s="158" t="str">
        <f>IF(OR($F78="",$G78=""),"",IF(ABS(AU78-AU79)&gt;2,AU79,IF(ABS(AV78-AV79)&gt;1,AV79,IF(AW78&lt;&gt;AW79,AW79,IF(AX78&lt;&gt;AX79,AX79,IF(AY78&lt;&gt;AY79,AY79,IF(AZ78&lt;&gt;AZ79,AZ79,IF(BA78&lt;&gt;BA79,BA79,IF(BB78&lt;&gt;BB79,BB79,IF(BC78&lt;&gt;BC79,BC79,IF(BD78&lt;&gt;BD79,BD79,IF(BE78&lt;&gt;BE79,BE79,IF(BF78&lt;&gt;BF79,BF79,IF(BG78&lt;&gt;BG79,BG79,IF(BH78&lt;&gt;BH79,BH79,IF(BI78&lt;&gt;BI79,BI79,IF(BJ78&lt;&gt;BJ79,BJ79,IF(BK78&lt;&gt;BK79,BK79,IF(BL78&lt;&gt;BL79,BL79,CONCATENATE(BL79,"?"))))))))))))))))))))</f>
        <v/>
      </c>
      <c r="BN79" s="105" t="str">
        <f>IF(AND(OR($B78="",$B79=""),$C78&lt;&gt;"",$C79&lt;&gt;""),"You need to select the competition in column B.","")</f>
        <v/>
      </c>
      <c r="BO79" s="156"/>
      <c r="BP79" s="156"/>
      <c r="BQ79" s="156"/>
      <c r="BR79" s="105"/>
      <c r="BS79" s="105"/>
    </row>
    <row r="80" ht="9.0" customHeight="1">
      <c r="A80" s="152">
        <f t="shared" si="17"/>
        <v>0</v>
      </c>
      <c r="B80" s="93"/>
      <c r="C80" s="99"/>
      <c r="D80" s="96"/>
      <c r="E80" s="154" t="str">
        <f t="shared" si="5"/>
        <v>  </v>
      </c>
      <c r="F80" s="155" t="str">
        <f t="array" ref="F80">IFERROR(IF($C80="","",INDEX(Entries!$J$2:$K999,MATCH(1,($C80=Entries!$J$2:$J999)*(Entries!$C$2:$C999=$B80),0),2)),"")</f>
        <v/>
      </c>
      <c r="G80" s="106" t="str">
        <f>F81</f>
        <v/>
      </c>
      <c r="H80" s="106" t="str">
        <f t="shared" si="6"/>
        <v/>
      </c>
      <c r="I80" s="156" t="str">
        <f t="shared" ref="I80:T80" si="318">IF(OR($F80="",$G80=""),"",IF(RAND()&lt;$H80,1,0))</f>
        <v/>
      </c>
      <c r="J80" s="156" t="str">
        <f t="shared" si="318"/>
        <v/>
      </c>
      <c r="K80" s="156" t="str">
        <f t="shared" si="318"/>
        <v/>
      </c>
      <c r="L80" s="156" t="str">
        <f t="shared" si="318"/>
        <v/>
      </c>
      <c r="M80" s="156" t="str">
        <f t="shared" si="318"/>
        <v/>
      </c>
      <c r="N80" s="156" t="str">
        <f t="shared" si="318"/>
        <v/>
      </c>
      <c r="O80" s="156" t="str">
        <f t="shared" si="318"/>
        <v/>
      </c>
      <c r="P80" s="156" t="str">
        <f t="shared" si="318"/>
        <v/>
      </c>
      <c r="Q80" s="156" t="str">
        <f t="shared" si="318"/>
        <v/>
      </c>
      <c r="R80" s="156" t="str">
        <f t="shared" si="318"/>
        <v/>
      </c>
      <c r="S80" s="156" t="str">
        <f t="shared" si="318"/>
        <v/>
      </c>
      <c r="T80" s="156" t="str">
        <f t="shared" si="318"/>
        <v/>
      </c>
      <c r="U80" s="157">
        <f t="shared" si="8"/>
        <v>0</v>
      </c>
      <c r="V80" s="156" t="str">
        <f t="shared" ref="V80:Y80" si="319">IF(OR($F80="",$G80=""),"",IF(RAND()&lt;$H80,1,0))</f>
        <v/>
      </c>
      <c r="W80" s="156" t="str">
        <f t="shared" si="319"/>
        <v/>
      </c>
      <c r="X80" s="156" t="str">
        <f t="shared" si="319"/>
        <v/>
      </c>
      <c r="Y80" s="156" t="str">
        <f t="shared" si="319"/>
        <v/>
      </c>
      <c r="Z80" s="157">
        <f t="shared" si="10"/>
        <v>0</v>
      </c>
      <c r="AA80" s="105" t="str">
        <f t="shared" ref="AA80:AT80" si="320">IF(OR($F80="",$G80=""),"",IF(RAND()&lt;0.65,1,0))</f>
        <v/>
      </c>
      <c r="AB80" s="105" t="str">
        <f t="shared" si="320"/>
        <v/>
      </c>
      <c r="AC80" s="105" t="str">
        <f t="shared" si="320"/>
        <v/>
      </c>
      <c r="AD80" s="105" t="str">
        <f t="shared" si="320"/>
        <v/>
      </c>
      <c r="AE80" s="105" t="str">
        <f t="shared" si="320"/>
        <v/>
      </c>
      <c r="AF80" s="105" t="str">
        <f t="shared" si="320"/>
        <v/>
      </c>
      <c r="AG80" s="105" t="str">
        <f t="shared" si="320"/>
        <v/>
      </c>
      <c r="AH80" s="105" t="str">
        <f t="shared" si="320"/>
        <v/>
      </c>
      <c r="AI80" s="105" t="str">
        <f t="shared" si="320"/>
        <v/>
      </c>
      <c r="AJ80" s="105" t="str">
        <f t="shared" si="320"/>
        <v/>
      </c>
      <c r="AK80" s="105" t="str">
        <f t="shared" si="320"/>
        <v/>
      </c>
      <c r="AL80" s="105" t="str">
        <f t="shared" si="320"/>
        <v/>
      </c>
      <c r="AM80" s="105" t="str">
        <f t="shared" si="320"/>
        <v/>
      </c>
      <c r="AN80" s="105" t="str">
        <f t="shared" si="320"/>
        <v/>
      </c>
      <c r="AO80" s="105" t="str">
        <f t="shared" si="320"/>
        <v/>
      </c>
      <c r="AP80" s="105" t="str">
        <f t="shared" si="320"/>
        <v/>
      </c>
      <c r="AQ80" s="105" t="str">
        <f t="shared" si="320"/>
        <v/>
      </c>
      <c r="AR80" s="105" t="str">
        <f t="shared" si="320"/>
        <v/>
      </c>
      <c r="AS80" s="105" t="str">
        <f t="shared" si="320"/>
        <v/>
      </c>
      <c r="AT80" s="105" t="str">
        <f t="shared" si="320"/>
        <v/>
      </c>
      <c r="AU80" s="105">
        <f t="shared" ref="AU80:BL80" si="321">SUM($AA80:AC80)</f>
        <v>0</v>
      </c>
      <c r="AV80" s="105">
        <f t="shared" si="321"/>
        <v>0</v>
      </c>
      <c r="AW80" s="105">
        <f t="shared" si="321"/>
        <v>0</v>
      </c>
      <c r="AX80" s="105">
        <f t="shared" si="321"/>
        <v>0</v>
      </c>
      <c r="AY80" s="105">
        <f t="shared" si="321"/>
        <v>0</v>
      </c>
      <c r="AZ80" s="105">
        <f t="shared" si="321"/>
        <v>0</v>
      </c>
      <c r="BA80" s="105">
        <f t="shared" si="321"/>
        <v>0</v>
      </c>
      <c r="BB80" s="105">
        <f t="shared" si="321"/>
        <v>0</v>
      </c>
      <c r="BC80" s="105">
        <f t="shared" si="321"/>
        <v>0</v>
      </c>
      <c r="BD80" s="105">
        <f t="shared" si="321"/>
        <v>0</v>
      </c>
      <c r="BE80" s="105">
        <f t="shared" si="321"/>
        <v>0</v>
      </c>
      <c r="BF80" s="105">
        <f t="shared" si="321"/>
        <v>0</v>
      </c>
      <c r="BG80" s="105">
        <f t="shared" si="321"/>
        <v>0</v>
      </c>
      <c r="BH80" s="105">
        <f t="shared" si="321"/>
        <v>0</v>
      </c>
      <c r="BI80" s="105">
        <f t="shared" si="321"/>
        <v>0</v>
      </c>
      <c r="BJ80" s="105">
        <f t="shared" si="321"/>
        <v>0</v>
      </c>
      <c r="BK80" s="105">
        <f t="shared" si="321"/>
        <v>0</v>
      </c>
      <c r="BL80" s="105">
        <f t="shared" si="321"/>
        <v>0</v>
      </c>
      <c r="BM80" s="158" t="str">
        <f>IF(OR($F80="",$G80=""),"",IF(ABS(AU80-AU81)&gt;2,AU80,IF(ABS(AV80-AV81)&gt;1,AV80,IF(AW80&lt;&gt;AW81,AW80,IF(AX80&lt;&gt;AX81,AX80,IF(AY80&lt;&gt;AY81,AY80,IF(AZ80&lt;&gt;AZ81,AZ80,IF(BA80&lt;&gt;BA81,BA80,IF(BB80&lt;&gt;BB81,BB80,IF(BC80&lt;&gt;BC81,BC80,IF(BD80&lt;&gt;BD81,BD80,IF(BE80&lt;&gt;BE81,BE80,IF(BF80&lt;&gt;BF81,BF80,IF(BG80&lt;&gt;BG81,BG80,IF(BH80&lt;&gt;BH81,BH80,IF(BI80&lt;&gt;BI81,BI80,IF(BJ80&lt;&gt;BJ81,BJ80,IF(BK80&lt;&gt;BK81,BK80,IF(BL80&lt;&gt;BL81,BL80,CONCATENATE(BL80,"?"))))))))))))))))))))</f>
        <v/>
      </c>
      <c r="BN80" s="105" t="str">
        <f>IFERROR(IF(OR($F80="",$G80=""),"",CONCATENATE(RIGHT(C80,5)," ",REPT(" ",31-LEN(C80)),LEFT(C80,LEN(C80)-6),"  ")),"")</f>
        <v/>
      </c>
      <c r="BO80" s="156" t="str">
        <f>IF(OR($F80="",$G80=""),"",IF(AND(U80=U81,Z80&gt;Z81),"e",IF(AND(U80=U81,Z80=Z81,BM80&gt;BM81),"p"," ")))</f>
        <v/>
      </c>
      <c r="BP80" s="156" t="str">
        <f>IF(BN80="","",IF(U80=U81,CONCATENATE(IF(U80+Z80&lt;10," ",""),U80+Z80,"–",U81+Z81,IF(U81+Z81&lt;10," ","")),CONCATENATE(IF(U80&lt;10," ",""),U80,"–",U81,IF(U81&lt;10," ",""))))</f>
        <v/>
      </c>
      <c r="BQ80" s="156" t="str">
        <f>IF(OR($F80="",$G80=""),"",IF(AND(U80=U81,Z80&lt;Z81),"e",IF(AND(U80=U81,Z80=Z81,BM80&lt;BM81),"p"," ")))</f>
        <v/>
      </c>
      <c r="BR80" s="105" t="str">
        <f>IFERROR(IF(OR($F80="",$G80=""),"",CONCATENATE("  ",LEFT(C81,LEN(C81)-6),REPT(" ",31-LEN(C81))," ",RIGHT(C81,5))),"")</f>
        <v/>
      </c>
      <c r="BS80" s="105" t="str">
        <f>IF(OR($F80="",$G80=""),"",IF(U80=U81,CONCATENATE("(",U80,"–",U81," FT",IF(Z80=Z81,CONCATENATE(" · ",BM80,"–",BM81," pen"),""),")"),""))</f>
        <v/>
      </c>
    </row>
    <row r="81" ht="9.0" customHeight="1">
      <c r="A81" s="152">
        <f t="shared" si="17"/>
        <v>0</v>
      </c>
      <c r="B81" s="93"/>
      <c r="C81" s="99"/>
      <c r="D81" s="96"/>
      <c r="E81" s="154" t="str">
        <f t="shared" si="5"/>
        <v>  </v>
      </c>
      <c r="F81" s="155" t="str">
        <f t="array" ref="F81">IFERROR(IF($C81="","",INDEX(Entries!$J$2:$K999,MATCH(1,($C81=Entries!$J$2:$J999)*(Entries!$C$2:$C999=$B81),0),2)),"")</f>
        <v/>
      </c>
      <c r="G81" s="106" t="str">
        <f>F80</f>
        <v/>
      </c>
      <c r="H81" s="106" t="str">
        <f t="shared" si="6"/>
        <v/>
      </c>
      <c r="I81" s="156" t="str">
        <f t="shared" ref="I81:T81" si="322">IF(OR($F81="",$G81=""),"",IF(RAND()&lt;$H81,1,0))</f>
        <v/>
      </c>
      <c r="J81" s="156" t="str">
        <f t="shared" si="322"/>
        <v/>
      </c>
      <c r="K81" s="156" t="str">
        <f t="shared" si="322"/>
        <v/>
      </c>
      <c r="L81" s="156" t="str">
        <f t="shared" si="322"/>
        <v/>
      </c>
      <c r="M81" s="156" t="str">
        <f t="shared" si="322"/>
        <v/>
      </c>
      <c r="N81" s="156" t="str">
        <f t="shared" si="322"/>
        <v/>
      </c>
      <c r="O81" s="156" t="str">
        <f t="shared" si="322"/>
        <v/>
      </c>
      <c r="P81" s="156" t="str">
        <f t="shared" si="322"/>
        <v/>
      </c>
      <c r="Q81" s="156" t="str">
        <f t="shared" si="322"/>
        <v/>
      </c>
      <c r="R81" s="156" t="str">
        <f t="shared" si="322"/>
        <v/>
      </c>
      <c r="S81" s="156" t="str">
        <f t="shared" si="322"/>
        <v/>
      </c>
      <c r="T81" s="156" t="str">
        <f t="shared" si="322"/>
        <v/>
      </c>
      <c r="U81" s="157">
        <f t="shared" si="8"/>
        <v>0</v>
      </c>
      <c r="V81" s="156" t="str">
        <f t="shared" ref="V81:Y81" si="323">IF(OR($F81="",$G81=""),"",IF(RAND()&lt;$H81,1,0))</f>
        <v/>
      </c>
      <c r="W81" s="156" t="str">
        <f t="shared" si="323"/>
        <v/>
      </c>
      <c r="X81" s="156" t="str">
        <f t="shared" si="323"/>
        <v/>
      </c>
      <c r="Y81" s="156" t="str">
        <f t="shared" si="323"/>
        <v/>
      </c>
      <c r="Z81" s="157">
        <f t="shared" si="10"/>
        <v>0</v>
      </c>
      <c r="AA81" s="105" t="str">
        <f t="shared" ref="AA81:AT81" si="324">IF(OR($F81="",$G81=""),"",IF(RAND()&lt;0.65,1,0))</f>
        <v/>
      </c>
      <c r="AB81" s="105" t="str">
        <f t="shared" si="324"/>
        <v/>
      </c>
      <c r="AC81" s="105" t="str">
        <f t="shared" si="324"/>
        <v/>
      </c>
      <c r="AD81" s="105" t="str">
        <f t="shared" si="324"/>
        <v/>
      </c>
      <c r="AE81" s="105" t="str">
        <f t="shared" si="324"/>
        <v/>
      </c>
      <c r="AF81" s="105" t="str">
        <f t="shared" si="324"/>
        <v/>
      </c>
      <c r="AG81" s="105" t="str">
        <f t="shared" si="324"/>
        <v/>
      </c>
      <c r="AH81" s="105" t="str">
        <f t="shared" si="324"/>
        <v/>
      </c>
      <c r="AI81" s="105" t="str">
        <f t="shared" si="324"/>
        <v/>
      </c>
      <c r="AJ81" s="105" t="str">
        <f t="shared" si="324"/>
        <v/>
      </c>
      <c r="AK81" s="105" t="str">
        <f t="shared" si="324"/>
        <v/>
      </c>
      <c r="AL81" s="105" t="str">
        <f t="shared" si="324"/>
        <v/>
      </c>
      <c r="AM81" s="105" t="str">
        <f t="shared" si="324"/>
        <v/>
      </c>
      <c r="AN81" s="105" t="str">
        <f t="shared" si="324"/>
        <v/>
      </c>
      <c r="AO81" s="105" t="str">
        <f t="shared" si="324"/>
        <v/>
      </c>
      <c r="AP81" s="105" t="str">
        <f t="shared" si="324"/>
        <v/>
      </c>
      <c r="AQ81" s="105" t="str">
        <f t="shared" si="324"/>
        <v/>
      </c>
      <c r="AR81" s="105" t="str">
        <f t="shared" si="324"/>
        <v/>
      </c>
      <c r="AS81" s="105" t="str">
        <f t="shared" si="324"/>
        <v/>
      </c>
      <c r="AT81" s="105" t="str">
        <f t="shared" si="324"/>
        <v/>
      </c>
      <c r="AU81" s="105">
        <f t="shared" ref="AU81:BL81" si="325">SUM($AA81:AC81)</f>
        <v>0</v>
      </c>
      <c r="AV81" s="105">
        <f t="shared" si="325"/>
        <v>0</v>
      </c>
      <c r="AW81" s="105">
        <f t="shared" si="325"/>
        <v>0</v>
      </c>
      <c r="AX81" s="105">
        <f t="shared" si="325"/>
        <v>0</v>
      </c>
      <c r="AY81" s="105">
        <f t="shared" si="325"/>
        <v>0</v>
      </c>
      <c r="AZ81" s="105">
        <f t="shared" si="325"/>
        <v>0</v>
      </c>
      <c r="BA81" s="105">
        <f t="shared" si="325"/>
        <v>0</v>
      </c>
      <c r="BB81" s="105">
        <f t="shared" si="325"/>
        <v>0</v>
      </c>
      <c r="BC81" s="105">
        <f t="shared" si="325"/>
        <v>0</v>
      </c>
      <c r="BD81" s="105">
        <f t="shared" si="325"/>
        <v>0</v>
      </c>
      <c r="BE81" s="105">
        <f t="shared" si="325"/>
        <v>0</v>
      </c>
      <c r="BF81" s="105">
        <f t="shared" si="325"/>
        <v>0</v>
      </c>
      <c r="BG81" s="105">
        <f t="shared" si="325"/>
        <v>0</v>
      </c>
      <c r="BH81" s="105">
        <f t="shared" si="325"/>
        <v>0</v>
      </c>
      <c r="BI81" s="105">
        <f t="shared" si="325"/>
        <v>0</v>
      </c>
      <c r="BJ81" s="105">
        <f t="shared" si="325"/>
        <v>0</v>
      </c>
      <c r="BK81" s="105">
        <f t="shared" si="325"/>
        <v>0</v>
      </c>
      <c r="BL81" s="105">
        <f t="shared" si="325"/>
        <v>0</v>
      </c>
      <c r="BM81" s="158" t="str">
        <f>IF(OR($F80="",$G80=""),"",IF(ABS(AU80-AU81)&gt;2,AU81,IF(ABS(AV80-AV81)&gt;1,AV81,IF(AW80&lt;&gt;AW81,AW81,IF(AX80&lt;&gt;AX81,AX81,IF(AY80&lt;&gt;AY81,AY81,IF(AZ80&lt;&gt;AZ81,AZ81,IF(BA80&lt;&gt;BA81,BA81,IF(BB80&lt;&gt;BB81,BB81,IF(BC80&lt;&gt;BC81,BC81,IF(BD80&lt;&gt;BD81,BD81,IF(BE80&lt;&gt;BE81,BE81,IF(BF80&lt;&gt;BF81,BF81,IF(BG80&lt;&gt;BG81,BG81,IF(BH80&lt;&gt;BH81,BH81,IF(BI80&lt;&gt;BI81,BI81,IF(BJ80&lt;&gt;BJ81,BJ81,IF(BK80&lt;&gt;BK81,BK81,IF(BL80&lt;&gt;BL81,BL81,CONCATENATE(BL81,"?"))))))))))))))))))))</f>
        <v/>
      </c>
      <c r="BN81" s="105" t="str">
        <f>IF(AND(OR($B80="",$B81=""),$C80&lt;&gt;"",$C81&lt;&gt;""),"You need to select the competition in column B.","")</f>
        <v/>
      </c>
      <c r="BO81" s="156"/>
      <c r="BP81" s="156"/>
      <c r="BQ81" s="156"/>
      <c r="BR81" s="105"/>
      <c r="BS81" s="105"/>
    </row>
    <row r="82" ht="9.0" customHeight="1">
      <c r="A82" s="152">
        <f t="shared" si="17"/>
        <v>1</v>
      </c>
      <c r="B82" s="93"/>
      <c r="C82" s="99"/>
      <c r="D82" s="96"/>
      <c r="E82" s="154" t="str">
        <f t="shared" si="5"/>
        <v>  </v>
      </c>
      <c r="F82" s="155" t="str">
        <f t="array" ref="F82">IFERROR(IF($C82="","",INDEX(Entries!$J$2:$K999,MATCH(1,($C82=Entries!$J$2:$J999)*(Entries!$C$2:$C999=$B82),0),2)),"")</f>
        <v/>
      </c>
      <c r="G82" s="106" t="str">
        <f>F83</f>
        <v/>
      </c>
      <c r="H82" s="106" t="str">
        <f t="shared" si="6"/>
        <v/>
      </c>
      <c r="I82" s="156" t="str">
        <f t="shared" ref="I82:T82" si="326">IF(OR($F82="",$G82=""),"",IF(RAND()&lt;$H82,1,0))</f>
        <v/>
      </c>
      <c r="J82" s="156" t="str">
        <f t="shared" si="326"/>
        <v/>
      </c>
      <c r="K82" s="156" t="str">
        <f t="shared" si="326"/>
        <v/>
      </c>
      <c r="L82" s="156" t="str">
        <f t="shared" si="326"/>
        <v/>
      </c>
      <c r="M82" s="156" t="str">
        <f t="shared" si="326"/>
        <v/>
      </c>
      <c r="N82" s="156" t="str">
        <f t="shared" si="326"/>
        <v/>
      </c>
      <c r="O82" s="156" t="str">
        <f t="shared" si="326"/>
        <v/>
      </c>
      <c r="P82" s="156" t="str">
        <f t="shared" si="326"/>
        <v/>
      </c>
      <c r="Q82" s="156" t="str">
        <f t="shared" si="326"/>
        <v/>
      </c>
      <c r="R82" s="156" t="str">
        <f t="shared" si="326"/>
        <v/>
      </c>
      <c r="S82" s="156" t="str">
        <f t="shared" si="326"/>
        <v/>
      </c>
      <c r="T82" s="156" t="str">
        <f t="shared" si="326"/>
        <v/>
      </c>
      <c r="U82" s="157">
        <f t="shared" si="8"/>
        <v>0</v>
      </c>
      <c r="V82" s="156" t="str">
        <f t="shared" ref="V82:Y82" si="327">IF(OR($F82="",$G82=""),"",IF(RAND()&lt;$H82,1,0))</f>
        <v/>
      </c>
      <c r="W82" s="156" t="str">
        <f t="shared" si="327"/>
        <v/>
      </c>
      <c r="X82" s="156" t="str">
        <f t="shared" si="327"/>
        <v/>
      </c>
      <c r="Y82" s="156" t="str">
        <f t="shared" si="327"/>
        <v/>
      </c>
      <c r="Z82" s="157">
        <f t="shared" si="10"/>
        <v>0</v>
      </c>
      <c r="AA82" s="105" t="str">
        <f t="shared" ref="AA82:AT82" si="328">IF(OR($F82="",$G82=""),"",IF(RAND()&lt;0.65,1,0))</f>
        <v/>
      </c>
      <c r="AB82" s="105" t="str">
        <f t="shared" si="328"/>
        <v/>
      </c>
      <c r="AC82" s="105" t="str">
        <f t="shared" si="328"/>
        <v/>
      </c>
      <c r="AD82" s="105" t="str">
        <f t="shared" si="328"/>
        <v/>
      </c>
      <c r="AE82" s="105" t="str">
        <f t="shared" si="328"/>
        <v/>
      </c>
      <c r="AF82" s="105" t="str">
        <f t="shared" si="328"/>
        <v/>
      </c>
      <c r="AG82" s="105" t="str">
        <f t="shared" si="328"/>
        <v/>
      </c>
      <c r="AH82" s="105" t="str">
        <f t="shared" si="328"/>
        <v/>
      </c>
      <c r="AI82" s="105" t="str">
        <f t="shared" si="328"/>
        <v/>
      </c>
      <c r="AJ82" s="105" t="str">
        <f t="shared" si="328"/>
        <v/>
      </c>
      <c r="AK82" s="105" t="str">
        <f t="shared" si="328"/>
        <v/>
      </c>
      <c r="AL82" s="105" t="str">
        <f t="shared" si="328"/>
        <v/>
      </c>
      <c r="AM82" s="105" t="str">
        <f t="shared" si="328"/>
        <v/>
      </c>
      <c r="AN82" s="105" t="str">
        <f t="shared" si="328"/>
        <v/>
      </c>
      <c r="AO82" s="105" t="str">
        <f t="shared" si="328"/>
        <v/>
      </c>
      <c r="AP82" s="105" t="str">
        <f t="shared" si="328"/>
        <v/>
      </c>
      <c r="AQ82" s="105" t="str">
        <f t="shared" si="328"/>
        <v/>
      </c>
      <c r="AR82" s="105" t="str">
        <f t="shared" si="328"/>
        <v/>
      </c>
      <c r="AS82" s="105" t="str">
        <f t="shared" si="328"/>
        <v/>
      </c>
      <c r="AT82" s="105" t="str">
        <f t="shared" si="328"/>
        <v/>
      </c>
      <c r="AU82" s="105">
        <f t="shared" ref="AU82:BL82" si="329">SUM($AA82:AC82)</f>
        <v>0</v>
      </c>
      <c r="AV82" s="105">
        <f t="shared" si="329"/>
        <v>0</v>
      </c>
      <c r="AW82" s="105">
        <f t="shared" si="329"/>
        <v>0</v>
      </c>
      <c r="AX82" s="105">
        <f t="shared" si="329"/>
        <v>0</v>
      </c>
      <c r="AY82" s="105">
        <f t="shared" si="329"/>
        <v>0</v>
      </c>
      <c r="AZ82" s="105">
        <f t="shared" si="329"/>
        <v>0</v>
      </c>
      <c r="BA82" s="105">
        <f t="shared" si="329"/>
        <v>0</v>
      </c>
      <c r="BB82" s="105">
        <f t="shared" si="329"/>
        <v>0</v>
      </c>
      <c r="BC82" s="105">
        <f t="shared" si="329"/>
        <v>0</v>
      </c>
      <c r="BD82" s="105">
        <f t="shared" si="329"/>
        <v>0</v>
      </c>
      <c r="BE82" s="105">
        <f t="shared" si="329"/>
        <v>0</v>
      </c>
      <c r="BF82" s="105">
        <f t="shared" si="329"/>
        <v>0</v>
      </c>
      <c r="BG82" s="105">
        <f t="shared" si="329"/>
        <v>0</v>
      </c>
      <c r="BH82" s="105">
        <f t="shared" si="329"/>
        <v>0</v>
      </c>
      <c r="BI82" s="105">
        <f t="shared" si="329"/>
        <v>0</v>
      </c>
      <c r="BJ82" s="105">
        <f t="shared" si="329"/>
        <v>0</v>
      </c>
      <c r="BK82" s="105">
        <f t="shared" si="329"/>
        <v>0</v>
      </c>
      <c r="BL82" s="105">
        <f t="shared" si="329"/>
        <v>0</v>
      </c>
      <c r="BM82" s="158" t="str">
        <f>IF(OR($F82="",$G82=""),"",IF(ABS(AU82-AU83)&gt;2,AU82,IF(ABS(AV82-AV83)&gt;1,AV82,IF(AW82&lt;&gt;AW83,AW82,IF(AX82&lt;&gt;AX83,AX82,IF(AY82&lt;&gt;AY83,AY82,IF(AZ82&lt;&gt;AZ83,AZ82,IF(BA82&lt;&gt;BA83,BA82,IF(BB82&lt;&gt;BB83,BB82,IF(BC82&lt;&gt;BC83,BC82,IF(BD82&lt;&gt;BD83,BD82,IF(BE82&lt;&gt;BE83,BE82,IF(BF82&lt;&gt;BF83,BF82,IF(BG82&lt;&gt;BG83,BG82,IF(BH82&lt;&gt;BH83,BH82,IF(BI82&lt;&gt;BI83,BI82,IF(BJ82&lt;&gt;BJ83,BJ82,IF(BK82&lt;&gt;BK83,BK82,IF(BL82&lt;&gt;BL83,BL82,CONCATENATE(BL82,"?"))))))))))))))))))))</f>
        <v/>
      </c>
      <c r="BN82" s="105" t="str">
        <f>IFERROR(IF(OR($F82="",$G82=""),"",CONCATENATE(RIGHT(C82,5)," ",REPT(" ",31-LEN(C82)),LEFT(C82,LEN(C82)-6),"  ")),"")</f>
        <v/>
      </c>
      <c r="BO82" s="156" t="str">
        <f>IF(OR($F82="",$G82=""),"",IF(AND(U82=U83,Z82&gt;Z83),"e",IF(AND(U82=U83,Z82=Z83,BM82&gt;BM83),"p"," ")))</f>
        <v/>
      </c>
      <c r="BP82" s="156" t="str">
        <f>IF(BN82="","",IF(U82=U83,CONCATENATE(IF(U82+Z82&lt;10," ",""),U82+Z82,"–",U83+Z83,IF(U83+Z83&lt;10," ","")),CONCATENATE(IF(U82&lt;10," ",""),U82,"–",U83,IF(U83&lt;10," ",""))))</f>
        <v/>
      </c>
      <c r="BQ82" s="156" t="str">
        <f>IF(OR($F82="",$G82=""),"",IF(AND(U82=U83,Z82&lt;Z83),"e",IF(AND(U82=U83,Z82=Z83,BM82&lt;BM83),"p"," ")))</f>
        <v/>
      </c>
      <c r="BR82" s="105" t="str">
        <f>IFERROR(IF(OR($F82="",$G82=""),"",CONCATENATE("  ",LEFT(C83,LEN(C83)-6),REPT(" ",31-LEN(C83))," ",RIGHT(C83,5))),"")</f>
        <v/>
      </c>
      <c r="BS82" s="105" t="str">
        <f>IF(OR($F82="",$G82=""),"",IF(U82=U83,CONCATENATE("(",U82,"–",U83," FT",IF(Z82=Z83,CONCATENATE(" · ",BM82,"–",BM83," pen"),""),")"),""))</f>
        <v/>
      </c>
    </row>
    <row r="83" ht="9.0" customHeight="1">
      <c r="A83" s="152">
        <f t="shared" si="17"/>
        <v>1</v>
      </c>
      <c r="B83" s="93"/>
      <c r="C83" s="99"/>
      <c r="D83" s="96"/>
      <c r="E83" s="154" t="str">
        <f t="shared" si="5"/>
        <v>  </v>
      </c>
      <c r="F83" s="155" t="str">
        <f t="array" ref="F83">IFERROR(IF($C83="","",INDEX(Entries!$J$2:$K999,MATCH(1,($C83=Entries!$J$2:$J999)*(Entries!$C$2:$C999=$B83),0),2)),"")</f>
        <v/>
      </c>
      <c r="G83" s="106" t="str">
        <f>F82</f>
        <v/>
      </c>
      <c r="H83" s="106" t="str">
        <f t="shared" si="6"/>
        <v/>
      </c>
      <c r="I83" s="156" t="str">
        <f t="shared" ref="I83:T83" si="330">IF(OR($F83="",$G83=""),"",IF(RAND()&lt;$H83,1,0))</f>
        <v/>
      </c>
      <c r="J83" s="156" t="str">
        <f t="shared" si="330"/>
        <v/>
      </c>
      <c r="K83" s="156" t="str">
        <f t="shared" si="330"/>
        <v/>
      </c>
      <c r="L83" s="156" t="str">
        <f t="shared" si="330"/>
        <v/>
      </c>
      <c r="M83" s="156" t="str">
        <f t="shared" si="330"/>
        <v/>
      </c>
      <c r="N83" s="156" t="str">
        <f t="shared" si="330"/>
        <v/>
      </c>
      <c r="O83" s="156" t="str">
        <f t="shared" si="330"/>
        <v/>
      </c>
      <c r="P83" s="156" t="str">
        <f t="shared" si="330"/>
        <v/>
      </c>
      <c r="Q83" s="156" t="str">
        <f t="shared" si="330"/>
        <v/>
      </c>
      <c r="R83" s="156" t="str">
        <f t="shared" si="330"/>
        <v/>
      </c>
      <c r="S83" s="156" t="str">
        <f t="shared" si="330"/>
        <v/>
      </c>
      <c r="T83" s="156" t="str">
        <f t="shared" si="330"/>
        <v/>
      </c>
      <c r="U83" s="157">
        <f t="shared" si="8"/>
        <v>0</v>
      </c>
      <c r="V83" s="156" t="str">
        <f t="shared" ref="V83:Y83" si="331">IF(OR($F83="",$G83=""),"",IF(RAND()&lt;$H83,1,0))</f>
        <v/>
      </c>
      <c r="W83" s="156" t="str">
        <f t="shared" si="331"/>
        <v/>
      </c>
      <c r="X83" s="156" t="str">
        <f t="shared" si="331"/>
        <v/>
      </c>
      <c r="Y83" s="156" t="str">
        <f t="shared" si="331"/>
        <v/>
      </c>
      <c r="Z83" s="157">
        <f t="shared" si="10"/>
        <v>0</v>
      </c>
      <c r="AA83" s="105" t="str">
        <f t="shared" ref="AA83:AT83" si="332">IF(OR($F83="",$G83=""),"",IF(RAND()&lt;0.65,1,0))</f>
        <v/>
      </c>
      <c r="AB83" s="105" t="str">
        <f t="shared" si="332"/>
        <v/>
      </c>
      <c r="AC83" s="105" t="str">
        <f t="shared" si="332"/>
        <v/>
      </c>
      <c r="AD83" s="105" t="str">
        <f t="shared" si="332"/>
        <v/>
      </c>
      <c r="AE83" s="105" t="str">
        <f t="shared" si="332"/>
        <v/>
      </c>
      <c r="AF83" s="105" t="str">
        <f t="shared" si="332"/>
        <v/>
      </c>
      <c r="AG83" s="105" t="str">
        <f t="shared" si="332"/>
        <v/>
      </c>
      <c r="AH83" s="105" t="str">
        <f t="shared" si="332"/>
        <v/>
      </c>
      <c r="AI83" s="105" t="str">
        <f t="shared" si="332"/>
        <v/>
      </c>
      <c r="AJ83" s="105" t="str">
        <f t="shared" si="332"/>
        <v/>
      </c>
      <c r="AK83" s="105" t="str">
        <f t="shared" si="332"/>
        <v/>
      </c>
      <c r="AL83" s="105" t="str">
        <f t="shared" si="332"/>
        <v/>
      </c>
      <c r="AM83" s="105" t="str">
        <f t="shared" si="332"/>
        <v/>
      </c>
      <c r="AN83" s="105" t="str">
        <f t="shared" si="332"/>
        <v/>
      </c>
      <c r="AO83" s="105" t="str">
        <f t="shared" si="332"/>
        <v/>
      </c>
      <c r="AP83" s="105" t="str">
        <f t="shared" si="332"/>
        <v/>
      </c>
      <c r="AQ83" s="105" t="str">
        <f t="shared" si="332"/>
        <v/>
      </c>
      <c r="AR83" s="105" t="str">
        <f t="shared" si="332"/>
        <v/>
      </c>
      <c r="AS83" s="105" t="str">
        <f t="shared" si="332"/>
        <v/>
      </c>
      <c r="AT83" s="105" t="str">
        <f t="shared" si="332"/>
        <v/>
      </c>
      <c r="AU83" s="105">
        <f t="shared" ref="AU83:BL83" si="333">SUM($AA83:AC83)</f>
        <v>0</v>
      </c>
      <c r="AV83" s="105">
        <f t="shared" si="333"/>
        <v>0</v>
      </c>
      <c r="AW83" s="105">
        <f t="shared" si="333"/>
        <v>0</v>
      </c>
      <c r="AX83" s="105">
        <f t="shared" si="333"/>
        <v>0</v>
      </c>
      <c r="AY83" s="105">
        <f t="shared" si="333"/>
        <v>0</v>
      </c>
      <c r="AZ83" s="105">
        <f t="shared" si="333"/>
        <v>0</v>
      </c>
      <c r="BA83" s="105">
        <f t="shared" si="333"/>
        <v>0</v>
      </c>
      <c r="BB83" s="105">
        <f t="shared" si="333"/>
        <v>0</v>
      </c>
      <c r="BC83" s="105">
        <f t="shared" si="333"/>
        <v>0</v>
      </c>
      <c r="BD83" s="105">
        <f t="shared" si="333"/>
        <v>0</v>
      </c>
      <c r="BE83" s="105">
        <f t="shared" si="333"/>
        <v>0</v>
      </c>
      <c r="BF83" s="105">
        <f t="shared" si="333"/>
        <v>0</v>
      </c>
      <c r="BG83" s="105">
        <f t="shared" si="333"/>
        <v>0</v>
      </c>
      <c r="BH83" s="105">
        <f t="shared" si="333"/>
        <v>0</v>
      </c>
      <c r="BI83" s="105">
        <f t="shared" si="333"/>
        <v>0</v>
      </c>
      <c r="BJ83" s="105">
        <f t="shared" si="333"/>
        <v>0</v>
      </c>
      <c r="BK83" s="105">
        <f t="shared" si="333"/>
        <v>0</v>
      </c>
      <c r="BL83" s="105">
        <f t="shared" si="333"/>
        <v>0</v>
      </c>
      <c r="BM83" s="158" t="str">
        <f>IF(OR($F82="",$G82=""),"",IF(ABS(AU82-AU83)&gt;2,AU83,IF(ABS(AV82-AV83)&gt;1,AV83,IF(AW82&lt;&gt;AW83,AW83,IF(AX82&lt;&gt;AX83,AX83,IF(AY82&lt;&gt;AY83,AY83,IF(AZ82&lt;&gt;AZ83,AZ83,IF(BA82&lt;&gt;BA83,BA83,IF(BB82&lt;&gt;BB83,BB83,IF(BC82&lt;&gt;BC83,BC83,IF(BD82&lt;&gt;BD83,BD83,IF(BE82&lt;&gt;BE83,BE83,IF(BF82&lt;&gt;BF83,BF83,IF(BG82&lt;&gt;BG83,BG83,IF(BH82&lt;&gt;BH83,BH83,IF(BI82&lt;&gt;BI83,BI83,IF(BJ82&lt;&gt;BJ83,BJ83,IF(BK82&lt;&gt;BK83,BK83,IF(BL82&lt;&gt;BL83,BL83,CONCATENATE(BL83,"?"))))))))))))))))))))</f>
        <v/>
      </c>
      <c r="BN83" s="105" t="str">
        <f>IF(AND(OR($B82="",$B83=""),$C82&lt;&gt;"",$C83&lt;&gt;""),"You need to select the competition in column B.","")</f>
        <v/>
      </c>
      <c r="BO83" s="156"/>
      <c r="BP83" s="156"/>
      <c r="BQ83" s="156"/>
      <c r="BR83" s="105"/>
      <c r="BS83" s="105"/>
    </row>
    <row r="84" ht="9.0" customHeight="1">
      <c r="A84" s="152">
        <f t="shared" si="17"/>
        <v>0</v>
      </c>
      <c r="B84" s="93"/>
      <c r="C84" s="99"/>
      <c r="D84" s="96"/>
      <c r="E84" s="154" t="str">
        <f t="shared" si="5"/>
        <v>  </v>
      </c>
      <c r="F84" s="155" t="str">
        <f t="array" ref="F84">IFERROR(IF($C84="","",INDEX(Entries!$J$2:$K999,MATCH(1,($C84=Entries!$J$2:$J999)*(Entries!$C$2:$C999=$B84),0),2)),"")</f>
        <v/>
      </c>
      <c r="G84" s="106" t="str">
        <f>F85</f>
        <v/>
      </c>
      <c r="H84" s="106" t="str">
        <f t="shared" si="6"/>
        <v/>
      </c>
      <c r="I84" s="156" t="str">
        <f t="shared" ref="I84:T84" si="334">IF(OR($F84="",$G84=""),"",IF(RAND()&lt;$H84,1,0))</f>
        <v/>
      </c>
      <c r="J84" s="156" t="str">
        <f t="shared" si="334"/>
        <v/>
      </c>
      <c r="K84" s="156" t="str">
        <f t="shared" si="334"/>
        <v/>
      </c>
      <c r="L84" s="156" t="str">
        <f t="shared" si="334"/>
        <v/>
      </c>
      <c r="M84" s="156" t="str">
        <f t="shared" si="334"/>
        <v/>
      </c>
      <c r="N84" s="156" t="str">
        <f t="shared" si="334"/>
        <v/>
      </c>
      <c r="O84" s="156" t="str">
        <f t="shared" si="334"/>
        <v/>
      </c>
      <c r="P84" s="156" t="str">
        <f t="shared" si="334"/>
        <v/>
      </c>
      <c r="Q84" s="156" t="str">
        <f t="shared" si="334"/>
        <v/>
      </c>
      <c r="R84" s="156" t="str">
        <f t="shared" si="334"/>
        <v/>
      </c>
      <c r="S84" s="156" t="str">
        <f t="shared" si="334"/>
        <v/>
      </c>
      <c r="T84" s="156" t="str">
        <f t="shared" si="334"/>
        <v/>
      </c>
      <c r="U84" s="157">
        <f t="shared" si="8"/>
        <v>0</v>
      </c>
      <c r="V84" s="156" t="str">
        <f t="shared" ref="V84:Y84" si="335">IF(OR($F84="",$G84=""),"",IF(RAND()&lt;$H84,1,0))</f>
        <v/>
      </c>
      <c r="W84" s="156" t="str">
        <f t="shared" si="335"/>
        <v/>
      </c>
      <c r="X84" s="156" t="str">
        <f t="shared" si="335"/>
        <v/>
      </c>
      <c r="Y84" s="156" t="str">
        <f t="shared" si="335"/>
        <v/>
      </c>
      <c r="Z84" s="157">
        <f t="shared" si="10"/>
        <v>0</v>
      </c>
      <c r="AA84" s="105" t="str">
        <f t="shared" ref="AA84:AT84" si="336">IF(OR($F84="",$G84=""),"",IF(RAND()&lt;0.65,1,0))</f>
        <v/>
      </c>
      <c r="AB84" s="105" t="str">
        <f t="shared" si="336"/>
        <v/>
      </c>
      <c r="AC84" s="105" t="str">
        <f t="shared" si="336"/>
        <v/>
      </c>
      <c r="AD84" s="105" t="str">
        <f t="shared" si="336"/>
        <v/>
      </c>
      <c r="AE84" s="105" t="str">
        <f t="shared" si="336"/>
        <v/>
      </c>
      <c r="AF84" s="105" t="str">
        <f t="shared" si="336"/>
        <v/>
      </c>
      <c r="AG84" s="105" t="str">
        <f t="shared" si="336"/>
        <v/>
      </c>
      <c r="AH84" s="105" t="str">
        <f t="shared" si="336"/>
        <v/>
      </c>
      <c r="AI84" s="105" t="str">
        <f t="shared" si="336"/>
        <v/>
      </c>
      <c r="AJ84" s="105" t="str">
        <f t="shared" si="336"/>
        <v/>
      </c>
      <c r="AK84" s="105" t="str">
        <f t="shared" si="336"/>
        <v/>
      </c>
      <c r="AL84" s="105" t="str">
        <f t="shared" si="336"/>
        <v/>
      </c>
      <c r="AM84" s="105" t="str">
        <f t="shared" si="336"/>
        <v/>
      </c>
      <c r="AN84" s="105" t="str">
        <f t="shared" si="336"/>
        <v/>
      </c>
      <c r="AO84" s="105" t="str">
        <f t="shared" si="336"/>
        <v/>
      </c>
      <c r="AP84" s="105" t="str">
        <f t="shared" si="336"/>
        <v/>
      </c>
      <c r="AQ84" s="105" t="str">
        <f t="shared" si="336"/>
        <v/>
      </c>
      <c r="AR84" s="105" t="str">
        <f t="shared" si="336"/>
        <v/>
      </c>
      <c r="AS84" s="105" t="str">
        <f t="shared" si="336"/>
        <v/>
      </c>
      <c r="AT84" s="105" t="str">
        <f t="shared" si="336"/>
        <v/>
      </c>
      <c r="AU84" s="105">
        <f t="shared" ref="AU84:BL84" si="337">SUM($AA84:AC84)</f>
        <v>0</v>
      </c>
      <c r="AV84" s="105">
        <f t="shared" si="337"/>
        <v>0</v>
      </c>
      <c r="AW84" s="105">
        <f t="shared" si="337"/>
        <v>0</v>
      </c>
      <c r="AX84" s="105">
        <f t="shared" si="337"/>
        <v>0</v>
      </c>
      <c r="AY84" s="105">
        <f t="shared" si="337"/>
        <v>0</v>
      </c>
      <c r="AZ84" s="105">
        <f t="shared" si="337"/>
        <v>0</v>
      </c>
      <c r="BA84" s="105">
        <f t="shared" si="337"/>
        <v>0</v>
      </c>
      <c r="BB84" s="105">
        <f t="shared" si="337"/>
        <v>0</v>
      </c>
      <c r="BC84" s="105">
        <f t="shared" si="337"/>
        <v>0</v>
      </c>
      <c r="BD84" s="105">
        <f t="shared" si="337"/>
        <v>0</v>
      </c>
      <c r="BE84" s="105">
        <f t="shared" si="337"/>
        <v>0</v>
      </c>
      <c r="BF84" s="105">
        <f t="shared" si="337"/>
        <v>0</v>
      </c>
      <c r="BG84" s="105">
        <f t="shared" si="337"/>
        <v>0</v>
      </c>
      <c r="BH84" s="105">
        <f t="shared" si="337"/>
        <v>0</v>
      </c>
      <c r="BI84" s="105">
        <f t="shared" si="337"/>
        <v>0</v>
      </c>
      <c r="BJ84" s="105">
        <f t="shared" si="337"/>
        <v>0</v>
      </c>
      <c r="BK84" s="105">
        <f t="shared" si="337"/>
        <v>0</v>
      </c>
      <c r="BL84" s="105">
        <f t="shared" si="337"/>
        <v>0</v>
      </c>
      <c r="BM84" s="158" t="str">
        <f>IF(OR($F84="",$G84=""),"",IF(ABS(AU84-AU85)&gt;2,AU84,IF(ABS(AV84-AV85)&gt;1,AV84,IF(AW84&lt;&gt;AW85,AW84,IF(AX84&lt;&gt;AX85,AX84,IF(AY84&lt;&gt;AY85,AY84,IF(AZ84&lt;&gt;AZ85,AZ84,IF(BA84&lt;&gt;BA85,BA84,IF(BB84&lt;&gt;BB85,BB84,IF(BC84&lt;&gt;BC85,BC84,IF(BD84&lt;&gt;BD85,BD84,IF(BE84&lt;&gt;BE85,BE84,IF(BF84&lt;&gt;BF85,BF84,IF(BG84&lt;&gt;BG85,BG84,IF(BH84&lt;&gt;BH85,BH84,IF(BI84&lt;&gt;BI85,BI84,IF(BJ84&lt;&gt;BJ85,BJ84,IF(BK84&lt;&gt;BK85,BK84,IF(BL84&lt;&gt;BL85,BL84,CONCATENATE(BL84,"?"))))))))))))))))))))</f>
        <v/>
      </c>
      <c r="BN84" s="105" t="str">
        <f>IFERROR(IF(OR($F84="",$G84=""),"",CONCATENATE(RIGHT(C84,5)," ",REPT(" ",31-LEN(C84)),LEFT(C84,LEN(C84)-6),"  ")),"")</f>
        <v/>
      </c>
      <c r="BO84" s="156" t="str">
        <f>IF(OR($F84="",$G84=""),"",IF(AND(U84=U85,Z84&gt;Z85),"e",IF(AND(U84=U85,Z84=Z85,BM84&gt;BM85),"p"," ")))</f>
        <v/>
      </c>
      <c r="BP84" s="156" t="str">
        <f>IF(BN84="","",IF(U84=U85,CONCATENATE(IF(U84+Z84&lt;10," ",""),U84+Z84,"–",U85+Z85,IF(U85+Z85&lt;10," ","")),CONCATENATE(IF(U84&lt;10," ",""),U84,"–",U85,IF(U85&lt;10," ",""))))</f>
        <v/>
      </c>
      <c r="BQ84" s="156" t="str">
        <f>IF(OR($F84="",$G84=""),"",IF(AND(U84=U85,Z84&lt;Z85),"e",IF(AND(U84=U85,Z84=Z85,BM84&lt;BM85),"p"," ")))</f>
        <v/>
      </c>
      <c r="BR84" s="105" t="str">
        <f>IFERROR(IF(OR($F84="",$G84=""),"",CONCATENATE("  ",LEFT(C85,LEN(C85)-6),REPT(" ",31-LEN(C85))," ",RIGHT(C85,5))),"")</f>
        <v/>
      </c>
      <c r="BS84" s="105" t="str">
        <f>IF(OR($F84="",$G84=""),"",IF(U84=U85,CONCATENATE("(",U84,"–",U85," FT",IF(Z84=Z85,CONCATENATE(" · ",BM84,"–",BM85," pen"),""),")"),""))</f>
        <v/>
      </c>
    </row>
    <row r="85" ht="9.0" customHeight="1">
      <c r="A85" s="152">
        <f t="shared" si="17"/>
        <v>0</v>
      </c>
      <c r="B85" s="93"/>
      <c r="C85" s="99"/>
      <c r="D85" s="96"/>
      <c r="E85" s="154" t="str">
        <f t="shared" si="5"/>
        <v>  </v>
      </c>
      <c r="F85" s="155" t="str">
        <f t="array" ref="F85">IFERROR(IF($C85="","",INDEX(Entries!$J$2:$K999,MATCH(1,($C85=Entries!$J$2:$J999)*(Entries!$C$2:$C999=$B85),0),2)),"")</f>
        <v/>
      </c>
      <c r="G85" s="106" t="str">
        <f>F84</f>
        <v/>
      </c>
      <c r="H85" s="106" t="str">
        <f t="shared" si="6"/>
        <v/>
      </c>
      <c r="I85" s="156" t="str">
        <f t="shared" ref="I85:T85" si="338">IF(OR($F85="",$G85=""),"",IF(RAND()&lt;$H85,1,0))</f>
        <v/>
      </c>
      <c r="J85" s="156" t="str">
        <f t="shared" si="338"/>
        <v/>
      </c>
      <c r="K85" s="156" t="str">
        <f t="shared" si="338"/>
        <v/>
      </c>
      <c r="L85" s="156" t="str">
        <f t="shared" si="338"/>
        <v/>
      </c>
      <c r="M85" s="156" t="str">
        <f t="shared" si="338"/>
        <v/>
      </c>
      <c r="N85" s="156" t="str">
        <f t="shared" si="338"/>
        <v/>
      </c>
      <c r="O85" s="156" t="str">
        <f t="shared" si="338"/>
        <v/>
      </c>
      <c r="P85" s="156" t="str">
        <f t="shared" si="338"/>
        <v/>
      </c>
      <c r="Q85" s="156" t="str">
        <f t="shared" si="338"/>
        <v/>
      </c>
      <c r="R85" s="156" t="str">
        <f t="shared" si="338"/>
        <v/>
      </c>
      <c r="S85" s="156" t="str">
        <f t="shared" si="338"/>
        <v/>
      </c>
      <c r="T85" s="156" t="str">
        <f t="shared" si="338"/>
        <v/>
      </c>
      <c r="U85" s="157">
        <f t="shared" si="8"/>
        <v>0</v>
      </c>
      <c r="V85" s="156" t="str">
        <f t="shared" ref="V85:Y85" si="339">IF(OR($F85="",$G85=""),"",IF(RAND()&lt;$H85,1,0))</f>
        <v/>
      </c>
      <c r="W85" s="156" t="str">
        <f t="shared" si="339"/>
        <v/>
      </c>
      <c r="X85" s="156" t="str">
        <f t="shared" si="339"/>
        <v/>
      </c>
      <c r="Y85" s="156" t="str">
        <f t="shared" si="339"/>
        <v/>
      </c>
      <c r="Z85" s="157">
        <f t="shared" si="10"/>
        <v>0</v>
      </c>
      <c r="AA85" s="105" t="str">
        <f t="shared" ref="AA85:AT85" si="340">IF(OR($F85="",$G85=""),"",IF(RAND()&lt;0.65,1,0))</f>
        <v/>
      </c>
      <c r="AB85" s="105" t="str">
        <f t="shared" si="340"/>
        <v/>
      </c>
      <c r="AC85" s="105" t="str">
        <f t="shared" si="340"/>
        <v/>
      </c>
      <c r="AD85" s="105" t="str">
        <f t="shared" si="340"/>
        <v/>
      </c>
      <c r="AE85" s="105" t="str">
        <f t="shared" si="340"/>
        <v/>
      </c>
      <c r="AF85" s="105" t="str">
        <f t="shared" si="340"/>
        <v/>
      </c>
      <c r="AG85" s="105" t="str">
        <f t="shared" si="340"/>
        <v/>
      </c>
      <c r="AH85" s="105" t="str">
        <f t="shared" si="340"/>
        <v/>
      </c>
      <c r="AI85" s="105" t="str">
        <f t="shared" si="340"/>
        <v/>
      </c>
      <c r="AJ85" s="105" t="str">
        <f t="shared" si="340"/>
        <v/>
      </c>
      <c r="AK85" s="105" t="str">
        <f t="shared" si="340"/>
        <v/>
      </c>
      <c r="AL85" s="105" t="str">
        <f t="shared" si="340"/>
        <v/>
      </c>
      <c r="AM85" s="105" t="str">
        <f t="shared" si="340"/>
        <v/>
      </c>
      <c r="AN85" s="105" t="str">
        <f t="shared" si="340"/>
        <v/>
      </c>
      <c r="AO85" s="105" t="str">
        <f t="shared" si="340"/>
        <v/>
      </c>
      <c r="AP85" s="105" t="str">
        <f t="shared" si="340"/>
        <v/>
      </c>
      <c r="AQ85" s="105" t="str">
        <f t="shared" si="340"/>
        <v/>
      </c>
      <c r="AR85" s="105" t="str">
        <f t="shared" si="340"/>
        <v/>
      </c>
      <c r="AS85" s="105" t="str">
        <f t="shared" si="340"/>
        <v/>
      </c>
      <c r="AT85" s="105" t="str">
        <f t="shared" si="340"/>
        <v/>
      </c>
      <c r="AU85" s="105">
        <f t="shared" ref="AU85:BL85" si="341">SUM($AA85:AC85)</f>
        <v>0</v>
      </c>
      <c r="AV85" s="105">
        <f t="shared" si="341"/>
        <v>0</v>
      </c>
      <c r="AW85" s="105">
        <f t="shared" si="341"/>
        <v>0</v>
      </c>
      <c r="AX85" s="105">
        <f t="shared" si="341"/>
        <v>0</v>
      </c>
      <c r="AY85" s="105">
        <f t="shared" si="341"/>
        <v>0</v>
      </c>
      <c r="AZ85" s="105">
        <f t="shared" si="341"/>
        <v>0</v>
      </c>
      <c r="BA85" s="105">
        <f t="shared" si="341"/>
        <v>0</v>
      </c>
      <c r="BB85" s="105">
        <f t="shared" si="341"/>
        <v>0</v>
      </c>
      <c r="BC85" s="105">
        <f t="shared" si="341"/>
        <v>0</v>
      </c>
      <c r="BD85" s="105">
        <f t="shared" si="341"/>
        <v>0</v>
      </c>
      <c r="BE85" s="105">
        <f t="shared" si="341"/>
        <v>0</v>
      </c>
      <c r="BF85" s="105">
        <f t="shared" si="341"/>
        <v>0</v>
      </c>
      <c r="BG85" s="105">
        <f t="shared" si="341"/>
        <v>0</v>
      </c>
      <c r="BH85" s="105">
        <f t="shared" si="341"/>
        <v>0</v>
      </c>
      <c r="BI85" s="105">
        <f t="shared" si="341"/>
        <v>0</v>
      </c>
      <c r="BJ85" s="105">
        <f t="shared" si="341"/>
        <v>0</v>
      </c>
      <c r="BK85" s="105">
        <f t="shared" si="341"/>
        <v>0</v>
      </c>
      <c r="BL85" s="105">
        <f t="shared" si="341"/>
        <v>0</v>
      </c>
      <c r="BM85" s="158" t="str">
        <f>IF(OR($F84="",$G84=""),"",IF(ABS(AU84-AU85)&gt;2,AU85,IF(ABS(AV84-AV85)&gt;1,AV85,IF(AW84&lt;&gt;AW85,AW85,IF(AX84&lt;&gt;AX85,AX85,IF(AY84&lt;&gt;AY85,AY85,IF(AZ84&lt;&gt;AZ85,AZ85,IF(BA84&lt;&gt;BA85,BA85,IF(BB84&lt;&gt;BB85,BB85,IF(BC84&lt;&gt;BC85,BC85,IF(BD84&lt;&gt;BD85,BD85,IF(BE84&lt;&gt;BE85,BE85,IF(BF84&lt;&gt;BF85,BF85,IF(BG84&lt;&gt;BG85,BG85,IF(BH84&lt;&gt;BH85,BH85,IF(BI84&lt;&gt;BI85,BI85,IF(BJ84&lt;&gt;BJ85,BJ85,IF(BK84&lt;&gt;BK85,BK85,IF(BL84&lt;&gt;BL85,BL85,CONCATENATE(BL85,"?"))))))))))))))))))))</f>
        <v/>
      </c>
      <c r="BN85" s="105" t="str">
        <f>IF(AND(OR($B84="",$B85=""),$C84&lt;&gt;"",$C85&lt;&gt;""),"You need to select the competition in column B.","")</f>
        <v/>
      </c>
      <c r="BO85" s="156"/>
      <c r="BP85" s="156"/>
      <c r="BQ85" s="156"/>
      <c r="BR85" s="105"/>
      <c r="BS85" s="105"/>
    </row>
    <row r="86" ht="9.0" customHeight="1">
      <c r="A86" s="152">
        <f t="shared" si="17"/>
        <v>1</v>
      </c>
      <c r="B86" s="93"/>
      <c r="C86" s="99"/>
      <c r="D86" s="96"/>
      <c r="E86" s="154" t="str">
        <f t="shared" si="5"/>
        <v>  </v>
      </c>
      <c r="F86" s="155" t="str">
        <f t="array" ref="F86">IFERROR(IF($C86="","",INDEX(Entries!$J$2:$K999,MATCH(1,($C86=Entries!$J$2:$J999)*(Entries!$C$2:$C999=$B86),0),2)),"")</f>
        <v/>
      </c>
      <c r="G86" s="106" t="str">
        <f>F87</f>
        <v/>
      </c>
      <c r="H86" s="106" t="str">
        <f t="shared" si="6"/>
        <v/>
      </c>
      <c r="I86" s="156" t="str">
        <f t="shared" ref="I86:T86" si="342">IF(OR($F86="",$G86=""),"",IF(RAND()&lt;$H86,1,0))</f>
        <v/>
      </c>
      <c r="J86" s="156" t="str">
        <f t="shared" si="342"/>
        <v/>
      </c>
      <c r="K86" s="156" t="str">
        <f t="shared" si="342"/>
        <v/>
      </c>
      <c r="L86" s="156" t="str">
        <f t="shared" si="342"/>
        <v/>
      </c>
      <c r="M86" s="156" t="str">
        <f t="shared" si="342"/>
        <v/>
      </c>
      <c r="N86" s="156" t="str">
        <f t="shared" si="342"/>
        <v/>
      </c>
      <c r="O86" s="156" t="str">
        <f t="shared" si="342"/>
        <v/>
      </c>
      <c r="P86" s="156" t="str">
        <f t="shared" si="342"/>
        <v/>
      </c>
      <c r="Q86" s="156" t="str">
        <f t="shared" si="342"/>
        <v/>
      </c>
      <c r="R86" s="156" t="str">
        <f t="shared" si="342"/>
        <v/>
      </c>
      <c r="S86" s="156" t="str">
        <f t="shared" si="342"/>
        <v/>
      </c>
      <c r="T86" s="156" t="str">
        <f t="shared" si="342"/>
        <v/>
      </c>
      <c r="U86" s="157">
        <f t="shared" si="8"/>
        <v>0</v>
      </c>
      <c r="V86" s="156" t="str">
        <f t="shared" ref="V86:Y86" si="343">IF(OR($F86="",$G86=""),"",IF(RAND()&lt;$H86,1,0))</f>
        <v/>
      </c>
      <c r="W86" s="156" t="str">
        <f t="shared" si="343"/>
        <v/>
      </c>
      <c r="X86" s="156" t="str">
        <f t="shared" si="343"/>
        <v/>
      </c>
      <c r="Y86" s="156" t="str">
        <f t="shared" si="343"/>
        <v/>
      </c>
      <c r="Z86" s="157">
        <f t="shared" si="10"/>
        <v>0</v>
      </c>
      <c r="AA86" s="105" t="str">
        <f t="shared" ref="AA86:AT86" si="344">IF(OR($F86="",$G86=""),"",IF(RAND()&lt;0.65,1,0))</f>
        <v/>
      </c>
      <c r="AB86" s="105" t="str">
        <f t="shared" si="344"/>
        <v/>
      </c>
      <c r="AC86" s="105" t="str">
        <f t="shared" si="344"/>
        <v/>
      </c>
      <c r="AD86" s="105" t="str">
        <f t="shared" si="344"/>
        <v/>
      </c>
      <c r="AE86" s="105" t="str">
        <f t="shared" si="344"/>
        <v/>
      </c>
      <c r="AF86" s="105" t="str">
        <f t="shared" si="344"/>
        <v/>
      </c>
      <c r="AG86" s="105" t="str">
        <f t="shared" si="344"/>
        <v/>
      </c>
      <c r="AH86" s="105" t="str">
        <f t="shared" si="344"/>
        <v/>
      </c>
      <c r="AI86" s="105" t="str">
        <f t="shared" si="344"/>
        <v/>
      </c>
      <c r="AJ86" s="105" t="str">
        <f t="shared" si="344"/>
        <v/>
      </c>
      <c r="AK86" s="105" t="str">
        <f t="shared" si="344"/>
        <v/>
      </c>
      <c r="AL86" s="105" t="str">
        <f t="shared" si="344"/>
        <v/>
      </c>
      <c r="AM86" s="105" t="str">
        <f t="shared" si="344"/>
        <v/>
      </c>
      <c r="AN86" s="105" t="str">
        <f t="shared" si="344"/>
        <v/>
      </c>
      <c r="AO86" s="105" t="str">
        <f t="shared" si="344"/>
        <v/>
      </c>
      <c r="AP86" s="105" t="str">
        <f t="shared" si="344"/>
        <v/>
      </c>
      <c r="AQ86" s="105" t="str">
        <f t="shared" si="344"/>
        <v/>
      </c>
      <c r="AR86" s="105" t="str">
        <f t="shared" si="344"/>
        <v/>
      </c>
      <c r="AS86" s="105" t="str">
        <f t="shared" si="344"/>
        <v/>
      </c>
      <c r="AT86" s="105" t="str">
        <f t="shared" si="344"/>
        <v/>
      </c>
      <c r="AU86" s="105">
        <f t="shared" ref="AU86:BL86" si="345">SUM($AA86:AC86)</f>
        <v>0</v>
      </c>
      <c r="AV86" s="105">
        <f t="shared" si="345"/>
        <v>0</v>
      </c>
      <c r="AW86" s="105">
        <f t="shared" si="345"/>
        <v>0</v>
      </c>
      <c r="AX86" s="105">
        <f t="shared" si="345"/>
        <v>0</v>
      </c>
      <c r="AY86" s="105">
        <f t="shared" si="345"/>
        <v>0</v>
      </c>
      <c r="AZ86" s="105">
        <f t="shared" si="345"/>
        <v>0</v>
      </c>
      <c r="BA86" s="105">
        <f t="shared" si="345"/>
        <v>0</v>
      </c>
      <c r="BB86" s="105">
        <f t="shared" si="345"/>
        <v>0</v>
      </c>
      <c r="BC86" s="105">
        <f t="shared" si="345"/>
        <v>0</v>
      </c>
      <c r="BD86" s="105">
        <f t="shared" si="345"/>
        <v>0</v>
      </c>
      <c r="BE86" s="105">
        <f t="shared" si="345"/>
        <v>0</v>
      </c>
      <c r="BF86" s="105">
        <f t="shared" si="345"/>
        <v>0</v>
      </c>
      <c r="BG86" s="105">
        <f t="shared" si="345"/>
        <v>0</v>
      </c>
      <c r="BH86" s="105">
        <f t="shared" si="345"/>
        <v>0</v>
      </c>
      <c r="BI86" s="105">
        <f t="shared" si="345"/>
        <v>0</v>
      </c>
      <c r="BJ86" s="105">
        <f t="shared" si="345"/>
        <v>0</v>
      </c>
      <c r="BK86" s="105">
        <f t="shared" si="345"/>
        <v>0</v>
      </c>
      <c r="BL86" s="105">
        <f t="shared" si="345"/>
        <v>0</v>
      </c>
      <c r="BM86" s="158" t="str">
        <f>IF(OR($F86="",$G86=""),"",IF(ABS(AU86-AU87)&gt;2,AU86,IF(ABS(AV86-AV87)&gt;1,AV86,IF(AW86&lt;&gt;AW87,AW86,IF(AX86&lt;&gt;AX87,AX86,IF(AY86&lt;&gt;AY87,AY86,IF(AZ86&lt;&gt;AZ87,AZ86,IF(BA86&lt;&gt;BA87,BA86,IF(BB86&lt;&gt;BB87,BB86,IF(BC86&lt;&gt;BC87,BC86,IF(BD86&lt;&gt;BD87,BD86,IF(BE86&lt;&gt;BE87,BE86,IF(BF86&lt;&gt;BF87,BF86,IF(BG86&lt;&gt;BG87,BG86,IF(BH86&lt;&gt;BH87,BH86,IF(BI86&lt;&gt;BI87,BI86,IF(BJ86&lt;&gt;BJ87,BJ86,IF(BK86&lt;&gt;BK87,BK86,IF(BL86&lt;&gt;BL87,BL86,CONCATENATE(BL86,"?"))))))))))))))))))))</f>
        <v/>
      </c>
      <c r="BN86" s="105" t="str">
        <f>IFERROR(IF(OR($F86="",$G86=""),"",CONCATENATE(RIGHT(C86,5)," ",REPT(" ",31-LEN(C86)),LEFT(C86,LEN(C86)-6),"  ")),"")</f>
        <v/>
      </c>
      <c r="BO86" s="156" t="str">
        <f>IF(OR($F86="",$G86=""),"",IF(AND(U86=U87,Z86&gt;Z87),"e",IF(AND(U86=U87,Z86=Z87,BM86&gt;BM87),"p"," ")))</f>
        <v/>
      </c>
      <c r="BP86" s="156" t="str">
        <f>IF(BN86="","",IF(U86=U87,CONCATENATE(IF(U86+Z86&lt;10," ",""),U86+Z86,"–",U87+Z87,IF(U87+Z87&lt;10," ","")),CONCATENATE(IF(U86&lt;10," ",""),U86,"–",U87,IF(U87&lt;10," ",""))))</f>
        <v/>
      </c>
      <c r="BQ86" s="156" t="str">
        <f>IF(OR($F86="",$G86=""),"",IF(AND(U86=U87,Z86&lt;Z87),"e",IF(AND(U86=U87,Z86=Z87,BM86&lt;BM87),"p"," ")))</f>
        <v/>
      </c>
      <c r="BR86" s="105" t="str">
        <f>IFERROR(IF(OR($F86="",$G86=""),"",CONCATENATE("  ",LEFT(C87,LEN(C87)-6),REPT(" ",31-LEN(C87))," ",RIGHT(C87,5))),"")</f>
        <v/>
      </c>
      <c r="BS86" s="105" t="str">
        <f>IF(OR($F86="",$G86=""),"",IF(U86=U87,CONCATENATE("(",U86,"–",U87," FT",IF(Z86=Z87,CONCATENATE(" · ",BM86,"–",BM87," pen"),""),")"),""))</f>
        <v/>
      </c>
    </row>
    <row r="87" ht="9.0" customHeight="1">
      <c r="A87" s="152">
        <f t="shared" si="17"/>
        <v>1</v>
      </c>
      <c r="B87" s="93"/>
      <c r="C87" s="99"/>
      <c r="D87" s="96"/>
      <c r="E87" s="154" t="str">
        <f t="shared" si="5"/>
        <v>  </v>
      </c>
      <c r="F87" s="155" t="str">
        <f t="array" ref="F87">IFERROR(IF($C87="","",INDEX(Entries!$J$2:$K999,MATCH(1,($C87=Entries!$J$2:$J999)*(Entries!$C$2:$C999=$B87),0),2)),"")</f>
        <v/>
      </c>
      <c r="G87" s="106" t="str">
        <f>F86</f>
        <v/>
      </c>
      <c r="H87" s="106" t="str">
        <f t="shared" si="6"/>
        <v/>
      </c>
      <c r="I87" s="156" t="str">
        <f t="shared" ref="I87:T87" si="346">IF(OR($F87="",$G87=""),"",IF(RAND()&lt;$H87,1,0))</f>
        <v/>
      </c>
      <c r="J87" s="156" t="str">
        <f t="shared" si="346"/>
        <v/>
      </c>
      <c r="K87" s="156" t="str">
        <f t="shared" si="346"/>
        <v/>
      </c>
      <c r="L87" s="156" t="str">
        <f t="shared" si="346"/>
        <v/>
      </c>
      <c r="M87" s="156" t="str">
        <f t="shared" si="346"/>
        <v/>
      </c>
      <c r="N87" s="156" t="str">
        <f t="shared" si="346"/>
        <v/>
      </c>
      <c r="O87" s="156" t="str">
        <f t="shared" si="346"/>
        <v/>
      </c>
      <c r="P87" s="156" t="str">
        <f t="shared" si="346"/>
        <v/>
      </c>
      <c r="Q87" s="156" t="str">
        <f t="shared" si="346"/>
        <v/>
      </c>
      <c r="R87" s="156" t="str">
        <f t="shared" si="346"/>
        <v/>
      </c>
      <c r="S87" s="156" t="str">
        <f t="shared" si="346"/>
        <v/>
      </c>
      <c r="T87" s="156" t="str">
        <f t="shared" si="346"/>
        <v/>
      </c>
      <c r="U87" s="157">
        <f t="shared" si="8"/>
        <v>0</v>
      </c>
      <c r="V87" s="156" t="str">
        <f t="shared" ref="V87:Y87" si="347">IF(OR($F87="",$G87=""),"",IF(RAND()&lt;$H87,1,0))</f>
        <v/>
      </c>
      <c r="W87" s="156" t="str">
        <f t="shared" si="347"/>
        <v/>
      </c>
      <c r="X87" s="156" t="str">
        <f t="shared" si="347"/>
        <v/>
      </c>
      <c r="Y87" s="156" t="str">
        <f t="shared" si="347"/>
        <v/>
      </c>
      <c r="Z87" s="157">
        <f t="shared" si="10"/>
        <v>0</v>
      </c>
      <c r="AA87" s="105" t="str">
        <f t="shared" ref="AA87:AT87" si="348">IF(OR($F87="",$G87=""),"",IF(RAND()&lt;0.65,1,0))</f>
        <v/>
      </c>
      <c r="AB87" s="105" t="str">
        <f t="shared" si="348"/>
        <v/>
      </c>
      <c r="AC87" s="105" t="str">
        <f t="shared" si="348"/>
        <v/>
      </c>
      <c r="AD87" s="105" t="str">
        <f t="shared" si="348"/>
        <v/>
      </c>
      <c r="AE87" s="105" t="str">
        <f t="shared" si="348"/>
        <v/>
      </c>
      <c r="AF87" s="105" t="str">
        <f t="shared" si="348"/>
        <v/>
      </c>
      <c r="AG87" s="105" t="str">
        <f t="shared" si="348"/>
        <v/>
      </c>
      <c r="AH87" s="105" t="str">
        <f t="shared" si="348"/>
        <v/>
      </c>
      <c r="AI87" s="105" t="str">
        <f t="shared" si="348"/>
        <v/>
      </c>
      <c r="AJ87" s="105" t="str">
        <f t="shared" si="348"/>
        <v/>
      </c>
      <c r="AK87" s="105" t="str">
        <f t="shared" si="348"/>
        <v/>
      </c>
      <c r="AL87" s="105" t="str">
        <f t="shared" si="348"/>
        <v/>
      </c>
      <c r="AM87" s="105" t="str">
        <f t="shared" si="348"/>
        <v/>
      </c>
      <c r="AN87" s="105" t="str">
        <f t="shared" si="348"/>
        <v/>
      </c>
      <c r="AO87" s="105" t="str">
        <f t="shared" si="348"/>
        <v/>
      </c>
      <c r="AP87" s="105" t="str">
        <f t="shared" si="348"/>
        <v/>
      </c>
      <c r="AQ87" s="105" t="str">
        <f t="shared" si="348"/>
        <v/>
      </c>
      <c r="AR87" s="105" t="str">
        <f t="shared" si="348"/>
        <v/>
      </c>
      <c r="AS87" s="105" t="str">
        <f t="shared" si="348"/>
        <v/>
      </c>
      <c r="AT87" s="105" t="str">
        <f t="shared" si="348"/>
        <v/>
      </c>
      <c r="AU87" s="105">
        <f t="shared" ref="AU87:BL87" si="349">SUM($AA87:AC87)</f>
        <v>0</v>
      </c>
      <c r="AV87" s="105">
        <f t="shared" si="349"/>
        <v>0</v>
      </c>
      <c r="AW87" s="105">
        <f t="shared" si="349"/>
        <v>0</v>
      </c>
      <c r="AX87" s="105">
        <f t="shared" si="349"/>
        <v>0</v>
      </c>
      <c r="AY87" s="105">
        <f t="shared" si="349"/>
        <v>0</v>
      </c>
      <c r="AZ87" s="105">
        <f t="shared" si="349"/>
        <v>0</v>
      </c>
      <c r="BA87" s="105">
        <f t="shared" si="349"/>
        <v>0</v>
      </c>
      <c r="BB87" s="105">
        <f t="shared" si="349"/>
        <v>0</v>
      </c>
      <c r="BC87" s="105">
        <f t="shared" si="349"/>
        <v>0</v>
      </c>
      <c r="BD87" s="105">
        <f t="shared" si="349"/>
        <v>0</v>
      </c>
      <c r="BE87" s="105">
        <f t="shared" si="349"/>
        <v>0</v>
      </c>
      <c r="BF87" s="105">
        <f t="shared" si="349"/>
        <v>0</v>
      </c>
      <c r="BG87" s="105">
        <f t="shared" si="349"/>
        <v>0</v>
      </c>
      <c r="BH87" s="105">
        <f t="shared" si="349"/>
        <v>0</v>
      </c>
      <c r="BI87" s="105">
        <f t="shared" si="349"/>
        <v>0</v>
      </c>
      <c r="BJ87" s="105">
        <f t="shared" si="349"/>
        <v>0</v>
      </c>
      <c r="BK87" s="105">
        <f t="shared" si="349"/>
        <v>0</v>
      </c>
      <c r="BL87" s="105">
        <f t="shared" si="349"/>
        <v>0</v>
      </c>
      <c r="BM87" s="158" t="str">
        <f>IF(OR($F86="",$G86=""),"",IF(ABS(AU86-AU87)&gt;2,AU87,IF(ABS(AV86-AV87)&gt;1,AV87,IF(AW86&lt;&gt;AW87,AW87,IF(AX86&lt;&gt;AX87,AX87,IF(AY86&lt;&gt;AY87,AY87,IF(AZ86&lt;&gt;AZ87,AZ87,IF(BA86&lt;&gt;BA87,BA87,IF(BB86&lt;&gt;BB87,BB87,IF(BC86&lt;&gt;BC87,BC87,IF(BD86&lt;&gt;BD87,BD87,IF(BE86&lt;&gt;BE87,BE87,IF(BF86&lt;&gt;BF87,BF87,IF(BG86&lt;&gt;BG87,BG87,IF(BH86&lt;&gt;BH87,BH87,IF(BI86&lt;&gt;BI87,BI87,IF(BJ86&lt;&gt;BJ87,BJ87,IF(BK86&lt;&gt;BK87,BK87,IF(BL86&lt;&gt;BL87,BL87,CONCATENATE(BL87,"?"))))))))))))))))))))</f>
        <v/>
      </c>
      <c r="BN87" s="105" t="str">
        <f>IF(AND(OR($B86="",$B87=""),$C86&lt;&gt;"",$C87&lt;&gt;""),"You need to select the competition in column B.","")</f>
        <v/>
      </c>
      <c r="BO87" s="156"/>
      <c r="BP87" s="156"/>
      <c r="BQ87" s="156"/>
      <c r="BR87" s="105"/>
      <c r="BS87" s="105"/>
    </row>
    <row r="88" ht="9.0" customHeight="1">
      <c r="A88" s="152">
        <f t="shared" si="17"/>
        <v>0</v>
      </c>
      <c r="B88" s="93"/>
      <c r="C88" s="99"/>
      <c r="D88" s="96"/>
      <c r="E88" s="154" t="str">
        <f t="shared" si="5"/>
        <v>  </v>
      </c>
      <c r="F88" s="155" t="str">
        <f t="array" ref="F88">IFERROR(IF($C88="","",INDEX(Entries!$J$2:$K999,MATCH(1,($C88=Entries!$J$2:$J999)*(Entries!$C$2:$C999=$B88),0),2)),"")</f>
        <v/>
      </c>
      <c r="G88" s="106" t="str">
        <f>F89</f>
        <v/>
      </c>
      <c r="H88" s="106" t="str">
        <f t="shared" si="6"/>
        <v/>
      </c>
      <c r="I88" s="156" t="str">
        <f t="shared" ref="I88:T88" si="350">IF(OR($F88="",$G88=""),"",IF(RAND()&lt;$H88,1,0))</f>
        <v/>
      </c>
      <c r="J88" s="156" t="str">
        <f t="shared" si="350"/>
        <v/>
      </c>
      <c r="K88" s="156" t="str">
        <f t="shared" si="350"/>
        <v/>
      </c>
      <c r="L88" s="156" t="str">
        <f t="shared" si="350"/>
        <v/>
      </c>
      <c r="M88" s="156" t="str">
        <f t="shared" si="350"/>
        <v/>
      </c>
      <c r="N88" s="156" t="str">
        <f t="shared" si="350"/>
        <v/>
      </c>
      <c r="O88" s="156" t="str">
        <f t="shared" si="350"/>
        <v/>
      </c>
      <c r="P88" s="156" t="str">
        <f t="shared" si="350"/>
        <v/>
      </c>
      <c r="Q88" s="156" t="str">
        <f t="shared" si="350"/>
        <v/>
      </c>
      <c r="R88" s="156" t="str">
        <f t="shared" si="350"/>
        <v/>
      </c>
      <c r="S88" s="156" t="str">
        <f t="shared" si="350"/>
        <v/>
      </c>
      <c r="T88" s="156" t="str">
        <f t="shared" si="350"/>
        <v/>
      </c>
      <c r="U88" s="157">
        <f t="shared" si="8"/>
        <v>0</v>
      </c>
      <c r="V88" s="156" t="str">
        <f t="shared" ref="V88:Y88" si="351">IF(OR($F88="",$G88=""),"",IF(RAND()&lt;$H88,1,0))</f>
        <v/>
      </c>
      <c r="W88" s="156" t="str">
        <f t="shared" si="351"/>
        <v/>
      </c>
      <c r="X88" s="156" t="str">
        <f t="shared" si="351"/>
        <v/>
      </c>
      <c r="Y88" s="156" t="str">
        <f t="shared" si="351"/>
        <v/>
      </c>
      <c r="Z88" s="157">
        <f t="shared" si="10"/>
        <v>0</v>
      </c>
      <c r="AA88" s="105" t="str">
        <f t="shared" ref="AA88:AT88" si="352">IF(OR($F88="",$G88=""),"",IF(RAND()&lt;0.65,1,0))</f>
        <v/>
      </c>
      <c r="AB88" s="105" t="str">
        <f t="shared" si="352"/>
        <v/>
      </c>
      <c r="AC88" s="105" t="str">
        <f t="shared" si="352"/>
        <v/>
      </c>
      <c r="AD88" s="105" t="str">
        <f t="shared" si="352"/>
        <v/>
      </c>
      <c r="AE88" s="105" t="str">
        <f t="shared" si="352"/>
        <v/>
      </c>
      <c r="AF88" s="105" t="str">
        <f t="shared" si="352"/>
        <v/>
      </c>
      <c r="AG88" s="105" t="str">
        <f t="shared" si="352"/>
        <v/>
      </c>
      <c r="AH88" s="105" t="str">
        <f t="shared" si="352"/>
        <v/>
      </c>
      <c r="AI88" s="105" t="str">
        <f t="shared" si="352"/>
        <v/>
      </c>
      <c r="AJ88" s="105" t="str">
        <f t="shared" si="352"/>
        <v/>
      </c>
      <c r="AK88" s="105" t="str">
        <f t="shared" si="352"/>
        <v/>
      </c>
      <c r="AL88" s="105" t="str">
        <f t="shared" si="352"/>
        <v/>
      </c>
      <c r="AM88" s="105" t="str">
        <f t="shared" si="352"/>
        <v/>
      </c>
      <c r="AN88" s="105" t="str">
        <f t="shared" si="352"/>
        <v/>
      </c>
      <c r="AO88" s="105" t="str">
        <f t="shared" si="352"/>
        <v/>
      </c>
      <c r="AP88" s="105" t="str">
        <f t="shared" si="352"/>
        <v/>
      </c>
      <c r="AQ88" s="105" t="str">
        <f t="shared" si="352"/>
        <v/>
      </c>
      <c r="AR88" s="105" t="str">
        <f t="shared" si="352"/>
        <v/>
      </c>
      <c r="AS88" s="105" t="str">
        <f t="shared" si="352"/>
        <v/>
      </c>
      <c r="AT88" s="105" t="str">
        <f t="shared" si="352"/>
        <v/>
      </c>
      <c r="AU88" s="105">
        <f t="shared" ref="AU88:BL88" si="353">SUM($AA88:AC88)</f>
        <v>0</v>
      </c>
      <c r="AV88" s="105">
        <f t="shared" si="353"/>
        <v>0</v>
      </c>
      <c r="AW88" s="105">
        <f t="shared" si="353"/>
        <v>0</v>
      </c>
      <c r="AX88" s="105">
        <f t="shared" si="353"/>
        <v>0</v>
      </c>
      <c r="AY88" s="105">
        <f t="shared" si="353"/>
        <v>0</v>
      </c>
      <c r="AZ88" s="105">
        <f t="shared" si="353"/>
        <v>0</v>
      </c>
      <c r="BA88" s="105">
        <f t="shared" si="353"/>
        <v>0</v>
      </c>
      <c r="BB88" s="105">
        <f t="shared" si="353"/>
        <v>0</v>
      </c>
      <c r="BC88" s="105">
        <f t="shared" si="353"/>
        <v>0</v>
      </c>
      <c r="BD88" s="105">
        <f t="shared" si="353"/>
        <v>0</v>
      </c>
      <c r="BE88" s="105">
        <f t="shared" si="353"/>
        <v>0</v>
      </c>
      <c r="BF88" s="105">
        <f t="shared" si="353"/>
        <v>0</v>
      </c>
      <c r="BG88" s="105">
        <f t="shared" si="353"/>
        <v>0</v>
      </c>
      <c r="BH88" s="105">
        <f t="shared" si="353"/>
        <v>0</v>
      </c>
      <c r="BI88" s="105">
        <f t="shared" si="353"/>
        <v>0</v>
      </c>
      <c r="BJ88" s="105">
        <f t="shared" si="353"/>
        <v>0</v>
      </c>
      <c r="BK88" s="105">
        <f t="shared" si="353"/>
        <v>0</v>
      </c>
      <c r="BL88" s="105">
        <f t="shared" si="353"/>
        <v>0</v>
      </c>
      <c r="BM88" s="158" t="str">
        <f>IF(OR($F88="",$G88=""),"",IF(ABS(AU88-AU89)&gt;2,AU88,IF(ABS(AV88-AV89)&gt;1,AV88,IF(AW88&lt;&gt;AW89,AW88,IF(AX88&lt;&gt;AX89,AX88,IF(AY88&lt;&gt;AY89,AY88,IF(AZ88&lt;&gt;AZ89,AZ88,IF(BA88&lt;&gt;BA89,BA88,IF(BB88&lt;&gt;BB89,BB88,IF(BC88&lt;&gt;BC89,BC88,IF(BD88&lt;&gt;BD89,BD88,IF(BE88&lt;&gt;BE89,BE88,IF(BF88&lt;&gt;BF89,BF88,IF(BG88&lt;&gt;BG89,BG88,IF(BH88&lt;&gt;BH89,BH88,IF(BI88&lt;&gt;BI89,BI88,IF(BJ88&lt;&gt;BJ89,BJ88,IF(BK88&lt;&gt;BK89,BK88,IF(BL88&lt;&gt;BL89,BL88,CONCATENATE(BL88,"?"))))))))))))))))))))</f>
        <v/>
      </c>
      <c r="BN88" s="105" t="str">
        <f>IFERROR(IF(OR($F88="",$G88=""),"",CONCATENATE(RIGHT(C88,5)," ",REPT(" ",31-LEN(C88)),LEFT(C88,LEN(C88)-6),"  ")),"")</f>
        <v/>
      </c>
      <c r="BO88" s="156" t="str">
        <f>IF(OR($F88="",$G88=""),"",IF(AND(U88=U89,Z88&gt;Z89),"e",IF(AND(U88=U89,Z88=Z89,BM88&gt;BM89),"p"," ")))</f>
        <v/>
      </c>
      <c r="BP88" s="156" t="str">
        <f>IF(BN88="","",IF(U88=U89,CONCATENATE(IF(U88+Z88&lt;10," ",""),U88+Z88,"–",U89+Z89,IF(U89+Z89&lt;10," ","")),CONCATENATE(IF(U88&lt;10," ",""),U88,"–",U89,IF(U89&lt;10," ",""))))</f>
        <v/>
      </c>
      <c r="BQ88" s="156" t="str">
        <f>IF(OR($F88="",$G88=""),"",IF(AND(U88=U89,Z88&lt;Z89),"e",IF(AND(U88=U89,Z88=Z89,BM88&lt;BM89),"p"," ")))</f>
        <v/>
      </c>
      <c r="BR88" s="105" t="str">
        <f>IFERROR(IF(OR($F88="",$G88=""),"",CONCATENATE("  ",LEFT(C89,LEN(C89)-6),REPT(" ",31-LEN(C89))," ",RIGHT(C89,5))),"")</f>
        <v/>
      </c>
      <c r="BS88" s="105" t="str">
        <f>IF(OR($F88="",$G88=""),"",IF(U88=U89,CONCATENATE("(",U88,"–",U89," FT",IF(Z88=Z89,CONCATENATE(" · ",BM88,"–",BM89," pen"),""),")"),""))</f>
        <v/>
      </c>
    </row>
    <row r="89" ht="9.0" customHeight="1">
      <c r="A89" s="152">
        <f t="shared" si="17"/>
        <v>0</v>
      </c>
      <c r="B89" s="93"/>
      <c r="C89" s="99"/>
      <c r="D89" s="96"/>
      <c r="E89" s="154" t="str">
        <f t="shared" si="5"/>
        <v>  </v>
      </c>
      <c r="F89" s="155" t="str">
        <f t="array" ref="F89">IFERROR(IF($C89="","",INDEX(Entries!$J$2:$K999,MATCH(1,($C89=Entries!$J$2:$J999)*(Entries!$C$2:$C999=$B89),0),2)),"")</f>
        <v/>
      </c>
      <c r="G89" s="106" t="str">
        <f>F88</f>
        <v/>
      </c>
      <c r="H89" s="106" t="str">
        <f t="shared" si="6"/>
        <v/>
      </c>
      <c r="I89" s="156" t="str">
        <f t="shared" ref="I89:T89" si="354">IF(OR($F89="",$G89=""),"",IF(RAND()&lt;$H89,1,0))</f>
        <v/>
      </c>
      <c r="J89" s="156" t="str">
        <f t="shared" si="354"/>
        <v/>
      </c>
      <c r="K89" s="156" t="str">
        <f t="shared" si="354"/>
        <v/>
      </c>
      <c r="L89" s="156" t="str">
        <f t="shared" si="354"/>
        <v/>
      </c>
      <c r="M89" s="156" t="str">
        <f t="shared" si="354"/>
        <v/>
      </c>
      <c r="N89" s="156" t="str">
        <f t="shared" si="354"/>
        <v/>
      </c>
      <c r="O89" s="156" t="str">
        <f t="shared" si="354"/>
        <v/>
      </c>
      <c r="P89" s="156" t="str">
        <f t="shared" si="354"/>
        <v/>
      </c>
      <c r="Q89" s="156" t="str">
        <f t="shared" si="354"/>
        <v/>
      </c>
      <c r="R89" s="156" t="str">
        <f t="shared" si="354"/>
        <v/>
      </c>
      <c r="S89" s="156" t="str">
        <f t="shared" si="354"/>
        <v/>
      </c>
      <c r="T89" s="156" t="str">
        <f t="shared" si="354"/>
        <v/>
      </c>
      <c r="U89" s="157">
        <f t="shared" si="8"/>
        <v>0</v>
      </c>
      <c r="V89" s="156" t="str">
        <f t="shared" ref="V89:Y89" si="355">IF(OR($F89="",$G89=""),"",IF(RAND()&lt;$H89,1,0))</f>
        <v/>
      </c>
      <c r="W89" s="156" t="str">
        <f t="shared" si="355"/>
        <v/>
      </c>
      <c r="X89" s="156" t="str">
        <f t="shared" si="355"/>
        <v/>
      </c>
      <c r="Y89" s="156" t="str">
        <f t="shared" si="355"/>
        <v/>
      </c>
      <c r="Z89" s="157">
        <f t="shared" si="10"/>
        <v>0</v>
      </c>
      <c r="AA89" s="105" t="str">
        <f t="shared" ref="AA89:AT89" si="356">IF(OR($F89="",$G89=""),"",IF(RAND()&lt;0.65,1,0))</f>
        <v/>
      </c>
      <c r="AB89" s="105" t="str">
        <f t="shared" si="356"/>
        <v/>
      </c>
      <c r="AC89" s="105" t="str">
        <f t="shared" si="356"/>
        <v/>
      </c>
      <c r="AD89" s="105" t="str">
        <f t="shared" si="356"/>
        <v/>
      </c>
      <c r="AE89" s="105" t="str">
        <f t="shared" si="356"/>
        <v/>
      </c>
      <c r="AF89" s="105" t="str">
        <f t="shared" si="356"/>
        <v/>
      </c>
      <c r="AG89" s="105" t="str">
        <f t="shared" si="356"/>
        <v/>
      </c>
      <c r="AH89" s="105" t="str">
        <f t="shared" si="356"/>
        <v/>
      </c>
      <c r="AI89" s="105" t="str">
        <f t="shared" si="356"/>
        <v/>
      </c>
      <c r="AJ89" s="105" t="str">
        <f t="shared" si="356"/>
        <v/>
      </c>
      <c r="AK89" s="105" t="str">
        <f t="shared" si="356"/>
        <v/>
      </c>
      <c r="AL89" s="105" t="str">
        <f t="shared" si="356"/>
        <v/>
      </c>
      <c r="AM89" s="105" t="str">
        <f t="shared" si="356"/>
        <v/>
      </c>
      <c r="AN89" s="105" t="str">
        <f t="shared" si="356"/>
        <v/>
      </c>
      <c r="AO89" s="105" t="str">
        <f t="shared" si="356"/>
        <v/>
      </c>
      <c r="AP89" s="105" t="str">
        <f t="shared" si="356"/>
        <v/>
      </c>
      <c r="AQ89" s="105" t="str">
        <f t="shared" si="356"/>
        <v/>
      </c>
      <c r="AR89" s="105" t="str">
        <f t="shared" si="356"/>
        <v/>
      </c>
      <c r="AS89" s="105" t="str">
        <f t="shared" si="356"/>
        <v/>
      </c>
      <c r="AT89" s="105" t="str">
        <f t="shared" si="356"/>
        <v/>
      </c>
      <c r="AU89" s="105">
        <f t="shared" ref="AU89:BL89" si="357">SUM($AA89:AC89)</f>
        <v>0</v>
      </c>
      <c r="AV89" s="105">
        <f t="shared" si="357"/>
        <v>0</v>
      </c>
      <c r="AW89" s="105">
        <f t="shared" si="357"/>
        <v>0</v>
      </c>
      <c r="AX89" s="105">
        <f t="shared" si="357"/>
        <v>0</v>
      </c>
      <c r="AY89" s="105">
        <f t="shared" si="357"/>
        <v>0</v>
      </c>
      <c r="AZ89" s="105">
        <f t="shared" si="357"/>
        <v>0</v>
      </c>
      <c r="BA89" s="105">
        <f t="shared" si="357"/>
        <v>0</v>
      </c>
      <c r="BB89" s="105">
        <f t="shared" si="357"/>
        <v>0</v>
      </c>
      <c r="BC89" s="105">
        <f t="shared" si="357"/>
        <v>0</v>
      </c>
      <c r="BD89" s="105">
        <f t="shared" si="357"/>
        <v>0</v>
      </c>
      <c r="BE89" s="105">
        <f t="shared" si="357"/>
        <v>0</v>
      </c>
      <c r="BF89" s="105">
        <f t="shared" si="357"/>
        <v>0</v>
      </c>
      <c r="BG89" s="105">
        <f t="shared" si="357"/>
        <v>0</v>
      </c>
      <c r="BH89" s="105">
        <f t="shared" si="357"/>
        <v>0</v>
      </c>
      <c r="BI89" s="105">
        <f t="shared" si="357"/>
        <v>0</v>
      </c>
      <c r="BJ89" s="105">
        <f t="shared" si="357"/>
        <v>0</v>
      </c>
      <c r="BK89" s="105">
        <f t="shared" si="357"/>
        <v>0</v>
      </c>
      <c r="BL89" s="105">
        <f t="shared" si="357"/>
        <v>0</v>
      </c>
      <c r="BM89" s="158" t="str">
        <f>IF(OR($F88="",$G88=""),"",IF(ABS(AU88-AU89)&gt;2,AU89,IF(ABS(AV88-AV89)&gt;1,AV89,IF(AW88&lt;&gt;AW89,AW89,IF(AX88&lt;&gt;AX89,AX89,IF(AY88&lt;&gt;AY89,AY89,IF(AZ88&lt;&gt;AZ89,AZ89,IF(BA88&lt;&gt;BA89,BA89,IF(BB88&lt;&gt;BB89,BB89,IF(BC88&lt;&gt;BC89,BC89,IF(BD88&lt;&gt;BD89,BD89,IF(BE88&lt;&gt;BE89,BE89,IF(BF88&lt;&gt;BF89,BF89,IF(BG88&lt;&gt;BG89,BG89,IF(BH88&lt;&gt;BH89,BH89,IF(BI88&lt;&gt;BI89,BI89,IF(BJ88&lt;&gt;BJ89,BJ89,IF(BK88&lt;&gt;BK89,BK89,IF(BL88&lt;&gt;BL89,BL89,CONCATENATE(BL89,"?"))))))))))))))))))))</f>
        <v/>
      </c>
      <c r="BN89" s="105" t="str">
        <f>IF(AND(OR($B88="",$B89=""),$C88&lt;&gt;"",$C89&lt;&gt;""),"You need to select the competition in column B.","")</f>
        <v/>
      </c>
      <c r="BO89" s="156"/>
      <c r="BP89" s="156"/>
      <c r="BQ89" s="156"/>
      <c r="BR89" s="105"/>
      <c r="BS89" s="105"/>
    </row>
    <row r="90" ht="9.0" customHeight="1">
      <c r="A90" s="152">
        <f t="shared" si="17"/>
        <v>1</v>
      </c>
      <c r="B90" s="93"/>
      <c r="C90" s="99"/>
      <c r="D90" s="96"/>
      <c r="E90" s="154" t="str">
        <f t="shared" si="5"/>
        <v>  </v>
      </c>
      <c r="F90" s="155" t="str">
        <f t="array" ref="F90">IFERROR(IF($C90="","",INDEX(Entries!$J$2:$K999,MATCH(1,($C90=Entries!$J$2:$J999)*(Entries!$C$2:$C999=$B90),0),2)),"")</f>
        <v/>
      </c>
      <c r="G90" s="106" t="str">
        <f>F91</f>
        <v/>
      </c>
      <c r="H90" s="106" t="str">
        <f t="shared" si="6"/>
        <v/>
      </c>
      <c r="I90" s="156" t="str">
        <f t="shared" ref="I90:T90" si="358">IF(OR($F90="",$G90=""),"",IF(RAND()&lt;$H90,1,0))</f>
        <v/>
      </c>
      <c r="J90" s="156" t="str">
        <f t="shared" si="358"/>
        <v/>
      </c>
      <c r="K90" s="156" t="str">
        <f t="shared" si="358"/>
        <v/>
      </c>
      <c r="L90" s="156" t="str">
        <f t="shared" si="358"/>
        <v/>
      </c>
      <c r="M90" s="156" t="str">
        <f t="shared" si="358"/>
        <v/>
      </c>
      <c r="N90" s="156" t="str">
        <f t="shared" si="358"/>
        <v/>
      </c>
      <c r="O90" s="156" t="str">
        <f t="shared" si="358"/>
        <v/>
      </c>
      <c r="P90" s="156" t="str">
        <f t="shared" si="358"/>
        <v/>
      </c>
      <c r="Q90" s="156" t="str">
        <f t="shared" si="358"/>
        <v/>
      </c>
      <c r="R90" s="156" t="str">
        <f t="shared" si="358"/>
        <v/>
      </c>
      <c r="S90" s="156" t="str">
        <f t="shared" si="358"/>
        <v/>
      </c>
      <c r="T90" s="156" t="str">
        <f t="shared" si="358"/>
        <v/>
      </c>
      <c r="U90" s="157">
        <f t="shared" si="8"/>
        <v>0</v>
      </c>
      <c r="V90" s="156" t="str">
        <f t="shared" ref="V90:Y90" si="359">IF(OR($F90="",$G90=""),"",IF(RAND()&lt;$H90,1,0))</f>
        <v/>
      </c>
      <c r="W90" s="156" t="str">
        <f t="shared" si="359"/>
        <v/>
      </c>
      <c r="X90" s="156" t="str">
        <f t="shared" si="359"/>
        <v/>
      </c>
      <c r="Y90" s="156" t="str">
        <f t="shared" si="359"/>
        <v/>
      </c>
      <c r="Z90" s="157">
        <f t="shared" si="10"/>
        <v>0</v>
      </c>
      <c r="AA90" s="105" t="str">
        <f t="shared" ref="AA90:AT90" si="360">IF(OR($F90="",$G90=""),"",IF(RAND()&lt;0.65,1,0))</f>
        <v/>
      </c>
      <c r="AB90" s="105" t="str">
        <f t="shared" si="360"/>
        <v/>
      </c>
      <c r="AC90" s="105" t="str">
        <f t="shared" si="360"/>
        <v/>
      </c>
      <c r="AD90" s="105" t="str">
        <f t="shared" si="360"/>
        <v/>
      </c>
      <c r="AE90" s="105" t="str">
        <f t="shared" si="360"/>
        <v/>
      </c>
      <c r="AF90" s="105" t="str">
        <f t="shared" si="360"/>
        <v/>
      </c>
      <c r="AG90" s="105" t="str">
        <f t="shared" si="360"/>
        <v/>
      </c>
      <c r="AH90" s="105" t="str">
        <f t="shared" si="360"/>
        <v/>
      </c>
      <c r="AI90" s="105" t="str">
        <f t="shared" si="360"/>
        <v/>
      </c>
      <c r="AJ90" s="105" t="str">
        <f t="shared" si="360"/>
        <v/>
      </c>
      <c r="AK90" s="105" t="str">
        <f t="shared" si="360"/>
        <v/>
      </c>
      <c r="AL90" s="105" t="str">
        <f t="shared" si="360"/>
        <v/>
      </c>
      <c r="AM90" s="105" t="str">
        <f t="shared" si="360"/>
        <v/>
      </c>
      <c r="AN90" s="105" t="str">
        <f t="shared" si="360"/>
        <v/>
      </c>
      <c r="AO90" s="105" t="str">
        <f t="shared" si="360"/>
        <v/>
      </c>
      <c r="AP90" s="105" t="str">
        <f t="shared" si="360"/>
        <v/>
      </c>
      <c r="AQ90" s="105" t="str">
        <f t="shared" si="360"/>
        <v/>
      </c>
      <c r="AR90" s="105" t="str">
        <f t="shared" si="360"/>
        <v/>
      </c>
      <c r="AS90" s="105" t="str">
        <f t="shared" si="360"/>
        <v/>
      </c>
      <c r="AT90" s="105" t="str">
        <f t="shared" si="360"/>
        <v/>
      </c>
      <c r="AU90" s="105">
        <f t="shared" ref="AU90:BL90" si="361">SUM($AA90:AC90)</f>
        <v>0</v>
      </c>
      <c r="AV90" s="105">
        <f t="shared" si="361"/>
        <v>0</v>
      </c>
      <c r="AW90" s="105">
        <f t="shared" si="361"/>
        <v>0</v>
      </c>
      <c r="AX90" s="105">
        <f t="shared" si="361"/>
        <v>0</v>
      </c>
      <c r="AY90" s="105">
        <f t="shared" si="361"/>
        <v>0</v>
      </c>
      <c r="AZ90" s="105">
        <f t="shared" si="361"/>
        <v>0</v>
      </c>
      <c r="BA90" s="105">
        <f t="shared" si="361"/>
        <v>0</v>
      </c>
      <c r="BB90" s="105">
        <f t="shared" si="361"/>
        <v>0</v>
      </c>
      <c r="BC90" s="105">
        <f t="shared" si="361"/>
        <v>0</v>
      </c>
      <c r="BD90" s="105">
        <f t="shared" si="361"/>
        <v>0</v>
      </c>
      <c r="BE90" s="105">
        <f t="shared" si="361"/>
        <v>0</v>
      </c>
      <c r="BF90" s="105">
        <f t="shared" si="361"/>
        <v>0</v>
      </c>
      <c r="BG90" s="105">
        <f t="shared" si="361"/>
        <v>0</v>
      </c>
      <c r="BH90" s="105">
        <f t="shared" si="361"/>
        <v>0</v>
      </c>
      <c r="BI90" s="105">
        <f t="shared" si="361"/>
        <v>0</v>
      </c>
      <c r="BJ90" s="105">
        <f t="shared" si="361"/>
        <v>0</v>
      </c>
      <c r="BK90" s="105">
        <f t="shared" si="361"/>
        <v>0</v>
      </c>
      <c r="BL90" s="105">
        <f t="shared" si="361"/>
        <v>0</v>
      </c>
      <c r="BM90" s="158" t="str">
        <f>IF(OR($F90="",$G90=""),"",IF(ABS(AU90-AU91)&gt;2,AU90,IF(ABS(AV90-AV91)&gt;1,AV90,IF(AW90&lt;&gt;AW91,AW90,IF(AX90&lt;&gt;AX91,AX90,IF(AY90&lt;&gt;AY91,AY90,IF(AZ90&lt;&gt;AZ91,AZ90,IF(BA90&lt;&gt;BA91,BA90,IF(BB90&lt;&gt;BB91,BB90,IF(BC90&lt;&gt;BC91,BC90,IF(BD90&lt;&gt;BD91,BD90,IF(BE90&lt;&gt;BE91,BE90,IF(BF90&lt;&gt;BF91,BF90,IF(BG90&lt;&gt;BG91,BG90,IF(BH90&lt;&gt;BH91,BH90,IF(BI90&lt;&gt;BI91,BI90,IF(BJ90&lt;&gt;BJ91,BJ90,IF(BK90&lt;&gt;BK91,BK90,IF(BL90&lt;&gt;BL91,BL90,CONCATENATE(BL90,"?"))))))))))))))))))))</f>
        <v/>
      </c>
      <c r="BN90" s="105" t="str">
        <f>IFERROR(IF(OR($F90="",$G90=""),"",CONCATENATE(RIGHT(C90,5)," ",REPT(" ",31-LEN(C90)),LEFT(C90,LEN(C90)-6),"  ")),"")</f>
        <v/>
      </c>
      <c r="BO90" s="156" t="str">
        <f>IF(OR($F90="",$G90=""),"",IF(AND(U90=U91,Z90&gt;Z91),"e",IF(AND(U90=U91,Z90=Z91,BM90&gt;BM91),"p"," ")))</f>
        <v/>
      </c>
      <c r="BP90" s="156" t="str">
        <f>IF(BN90="","",IF(U90=U91,CONCATENATE(IF(U90+Z90&lt;10," ",""),U90+Z90,"–",U91+Z91,IF(U91+Z91&lt;10," ","")),CONCATENATE(IF(U90&lt;10," ",""),U90,"–",U91,IF(U91&lt;10," ",""))))</f>
        <v/>
      </c>
      <c r="BQ90" s="156" t="str">
        <f>IF(OR($F90="",$G90=""),"",IF(AND(U90=U91,Z90&lt;Z91),"e",IF(AND(U90=U91,Z90=Z91,BM90&lt;BM91),"p"," ")))</f>
        <v/>
      </c>
      <c r="BR90" s="105" t="str">
        <f>IFERROR(IF(OR($F90="",$G90=""),"",CONCATENATE("  ",LEFT(C91,LEN(C91)-6),REPT(" ",31-LEN(C91))," ",RIGHT(C91,5))),"")</f>
        <v/>
      </c>
      <c r="BS90" s="105" t="str">
        <f>IF(OR($F90="",$G90=""),"",IF(U90=U91,CONCATENATE("(",U90,"–",U91," FT",IF(Z90=Z91,CONCATENATE(" · ",BM90,"–",BM91," pen"),""),")"),""))</f>
        <v/>
      </c>
    </row>
    <row r="91" ht="9.0" customHeight="1">
      <c r="A91" s="152">
        <f t="shared" si="17"/>
        <v>1</v>
      </c>
      <c r="B91" s="93"/>
      <c r="C91" s="99"/>
      <c r="D91" s="96"/>
      <c r="E91" s="154" t="str">
        <f t="shared" si="5"/>
        <v>  </v>
      </c>
      <c r="F91" s="155" t="str">
        <f t="array" ref="F91">IFERROR(IF($C91="","",INDEX(Entries!$J$2:$K999,MATCH(1,($C91=Entries!$J$2:$J999)*(Entries!$C$2:$C999=$B91),0),2)),"")</f>
        <v/>
      </c>
      <c r="G91" s="106" t="str">
        <f>F90</f>
        <v/>
      </c>
      <c r="H91" s="106" t="str">
        <f t="shared" si="6"/>
        <v/>
      </c>
      <c r="I91" s="156" t="str">
        <f t="shared" ref="I91:T91" si="362">IF(OR($F91="",$G91=""),"",IF(RAND()&lt;$H91,1,0))</f>
        <v/>
      </c>
      <c r="J91" s="156" t="str">
        <f t="shared" si="362"/>
        <v/>
      </c>
      <c r="K91" s="156" t="str">
        <f t="shared" si="362"/>
        <v/>
      </c>
      <c r="L91" s="156" t="str">
        <f t="shared" si="362"/>
        <v/>
      </c>
      <c r="M91" s="156" t="str">
        <f t="shared" si="362"/>
        <v/>
      </c>
      <c r="N91" s="156" t="str">
        <f t="shared" si="362"/>
        <v/>
      </c>
      <c r="O91" s="156" t="str">
        <f t="shared" si="362"/>
        <v/>
      </c>
      <c r="P91" s="156" t="str">
        <f t="shared" si="362"/>
        <v/>
      </c>
      <c r="Q91" s="156" t="str">
        <f t="shared" si="362"/>
        <v/>
      </c>
      <c r="R91" s="156" t="str">
        <f t="shared" si="362"/>
        <v/>
      </c>
      <c r="S91" s="156" t="str">
        <f t="shared" si="362"/>
        <v/>
      </c>
      <c r="T91" s="156" t="str">
        <f t="shared" si="362"/>
        <v/>
      </c>
      <c r="U91" s="157">
        <f t="shared" si="8"/>
        <v>0</v>
      </c>
      <c r="V91" s="156" t="str">
        <f t="shared" ref="V91:Y91" si="363">IF(OR($F91="",$G91=""),"",IF(RAND()&lt;$H91,1,0))</f>
        <v/>
      </c>
      <c r="W91" s="156" t="str">
        <f t="shared" si="363"/>
        <v/>
      </c>
      <c r="X91" s="156" t="str">
        <f t="shared" si="363"/>
        <v/>
      </c>
      <c r="Y91" s="156" t="str">
        <f t="shared" si="363"/>
        <v/>
      </c>
      <c r="Z91" s="157">
        <f t="shared" si="10"/>
        <v>0</v>
      </c>
      <c r="AA91" s="105" t="str">
        <f t="shared" ref="AA91:AT91" si="364">IF(OR($F91="",$G91=""),"",IF(RAND()&lt;0.65,1,0))</f>
        <v/>
      </c>
      <c r="AB91" s="105" t="str">
        <f t="shared" si="364"/>
        <v/>
      </c>
      <c r="AC91" s="105" t="str">
        <f t="shared" si="364"/>
        <v/>
      </c>
      <c r="AD91" s="105" t="str">
        <f t="shared" si="364"/>
        <v/>
      </c>
      <c r="AE91" s="105" t="str">
        <f t="shared" si="364"/>
        <v/>
      </c>
      <c r="AF91" s="105" t="str">
        <f t="shared" si="364"/>
        <v/>
      </c>
      <c r="AG91" s="105" t="str">
        <f t="shared" si="364"/>
        <v/>
      </c>
      <c r="AH91" s="105" t="str">
        <f t="shared" si="364"/>
        <v/>
      </c>
      <c r="AI91" s="105" t="str">
        <f t="shared" si="364"/>
        <v/>
      </c>
      <c r="AJ91" s="105" t="str">
        <f t="shared" si="364"/>
        <v/>
      </c>
      <c r="AK91" s="105" t="str">
        <f t="shared" si="364"/>
        <v/>
      </c>
      <c r="AL91" s="105" t="str">
        <f t="shared" si="364"/>
        <v/>
      </c>
      <c r="AM91" s="105" t="str">
        <f t="shared" si="364"/>
        <v/>
      </c>
      <c r="AN91" s="105" t="str">
        <f t="shared" si="364"/>
        <v/>
      </c>
      <c r="AO91" s="105" t="str">
        <f t="shared" si="364"/>
        <v/>
      </c>
      <c r="AP91" s="105" t="str">
        <f t="shared" si="364"/>
        <v/>
      </c>
      <c r="AQ91" s="105" t="str">
        <f t="shared" si="364"/>
        <v/>
      </c>
      <c r="AR91" s="105" t="str">
        <f t="shared" si="364"/>
        <v/>
      </c>
      <c r="AS91" s="105" t="str">
        <f t="shared" si="364"/>
        <v/>
      </c>
      <c r="AT91" s="105" t="str">
        <f t="shared" si="364"/>
        <v/>
      </c>
      <c r="AU91" s="105">
        <f t="shared" ref="AU91:BL91" si="365">SUM($AA91:AC91)</f>
        <v>0</v>
      </c>
      <c r="AV91" s="105">
        <f t="shared" si="365"/>
        <v>0</v>
      </c>
      <c r="AW91" s="105">
        <f t="shared" si="365"/>
        <v>0</v>
      </c>
      <c r="AX91" s="105">
        <f t="shared" si="365"/>
        <v>0</v>
      </c>
      <c r="AY91" s="105">
        <f t="shared" si="365"/>
        <v>0</v>
      </c>
      <c r="AZ91" s="105">
        <f t="shared" si="365"/>
        <v>0</v>
      </c>
      <c r="BA91" s="105">
        <f t="shared" si="365"/>
        <v>0</v>
      </c>
      <c r="BB91" s="105">
        <f t="shared" si="365"/>
        <v>0</v>
      </c>
      <c r="BC91" s="105">
        <f t="shared" si="365"/>
        <v>0</v>
      </c>
      <c r="BD91" s="105">
        <f t="shared" si="365"/>
        <v>0</v>
      </c>
      <c r="BE91" s="105">
        <f t="shared" si="365"/>
        <v>0</v>
      </c>
      <c r="BF91" s="105">
        <f t="shared" si="365"/>
        <v>0</v>
      </c>
      <c r="BG91" s="105">
        <f t="shared" si="365"/>
        <v>0</v>
      </c>
      <c r="BH91" s="105">
        <f t="shared" si="365"/>
        <v>0</v>
      </c>
      <c r="BI91" s="105">
        <f t="shared" si="365"/>
        <v>0</v>
      </c>
      <c r="BJ91" s="105">
        <f t="shared" si="365"/>
        <v>0</v>
      </c>
      <c r="BK91" s="105">
        <f t="shared" si="365"/>
        <v>0</v>
      </c>
      <c r="BL91" s="105">
        <f t="shared" si="365"/>
        <v>0</v>
      </c>
      <c r="BM91" s="158" t="str">
        <f>IF(OR($F90="",$G90=""),"",IF(ABS(AU90-AU91)&gt;2,AU91,IF(ABS(AV90-AV91)&gt;1,AV91,IF(AW90&lt;&gt;AW91,AW91,IF(AX90&lt;&gt;AX91,AX91,IF(AY90&lt;&gt;AY91,AY91,IF(AZ90&lt;&gt;AZ91,AZ91,IF(BA90&lt;&gt;BA91,BA91,IF(BB90&lt;&gt;BB91,BB91,IF(BC90&lt;&gt;BC91,BC91,IF(BD90&lt;&gt;BD91,BD91,IF(BE90&lt;&gt;BE91,BE91,IF(BF90&lt;&gt;BF91,BF91,IF(BG90&lt;&gt;BG91,BG91,IF(BH90&lt;&gt;BH91,BH91,IF(BI90&lt;&gt;BI91,BI91,IF(BJ90&lt;&gt;BJ91,BJ91,IF(BK90&lt;&gt;BK91,BK91,IF(BL90&lt;&gt;BL91,BL91,CONCATENATE(BL91,"?"))))))))))))))))))))</f>
        <v/>
      </c>
      <c r="BN91" s="105" t="str">
        <f>IF(AND(OR($B90="",$B91=""),$C90&lt;&gt;"",$C91&lt;&gt;""),"You need to select the competition in column B.","")</f>
        <v/>
      </c>
      <c r="BO91" s="156"/>
      <c r="BP91" s="156"/>
      <c r="BQ91" s="156"/>
      <c r="BR91" s="105"/>
      <c r="BS91" s="105"/>
    </row>
    <row r="92" ht="9.0" customHeight="1">
      <c r="A92" s="152">
        <f t="shared" si="17"/>
        <v>0</v>
      </c>
      <c r="B92" s="93"/>
      <c r="C92" s="99"/>
      <c r="D92" s="96"/>
      <c r="E92" s="154" t="str">
        <f t="shared" si="5"/>
        <v>  </v>
      </c>
      <c r="F92" s="155" t="str">
        <f t="array" ref="F92">IFERROR(IF($C92="","",INDEX(Entries!$J$2:$K999,MATCH(1,($C92=Entries!$J$2:$J999)*(Entries!$C$2:$C999=$B92),0),2)),"")</f>
        <v/>
      </c>
      <c r="G92" s="106" t="str">
        <f>F93</f>
        <v/>
      </c>
      <c r="H92" s="106" t="str">
        <f t="shared" si="6"/>
        <v/>
      </c>
      <c r="I92" s="156" t="str">
        <f t="shared" ref="I92:T92" si="366">IF(OR($F92="",$G92=""),"",IF(RAND()&lt;$H92,1,0))</f>
        <v/>
      </c>
      <c r="J92" s="156" t="str">
        <f t="shared" si="366"/>
        <v/>
      </c>
      <c r="K92" s="156" t="str">
        <f t="shared" si="366"/>
        <v/>
      </c>
      <c r="L92" s="156" t="str">
        <f t="shared" si="366"/>
        <v/>
      </c>
      <c r="M92" s="156" t="str">
        <f t="shared" si="366"/>
        <v/>
      </c>
      <c r="N92" s="156" t="str">
        <f t="shared" si="366"/>
        <v/>
      </c>
      <c r="O92" s="156" t="str">
        <f t="shared" si="366"/>
        <v/>
      </c>
      <c r="P92" s="156" t="str">
        <f t="shared" si="366"/>
        <v/>
      </c>
      <c r="Q92" s="156" t="str">
        <f t="shared" si="366"/>
        <v/>
      </c>
      <c r="R92" s="156" t="str">
        <f t="shared" si="366"/>
        <v/>
      </c>
      <c r="S92" s="156" t="str">
        <f t="shared" si="366"/>
        <v/>
      </c>
      <c r="T92" s="156" t="str">
        <f t="shared" si="366"/>
        <v/>
      </c>
      <c r="U92" s="157">
        <f t="shared" si="8"/>
        <v>0</v>
      </c>
      <c r="V92" s="156" t="str">
        <f t="shared" ref="V92:Y92" si="367">IF(OR($F92="",$G92=""),"",IF(RAND()&lt;$H92,1,0))</f>
        <v/>
      </c>
      <c r="W92" s="156" t="str">
        <f t="shared" si="367"/>
        <v/>
      </c>
      <c r="X92" s="156" t="str">
        <f t="shared" si="367"/>
        <v/>
      </c>
      <c r="Y92" s="156" t="str">
        <f t="shared" si="367"/>
        <v/>
      </c>
      <c r="Z92" s="157">
        <f t="shared" si="10"/>
        <v>0</v>
      </c>
      <c r="AA92" s="105" t="str">
        <f t="shared" ref="AA92:AT92" si="368">IF(OR($F92="",$G92=""),"",IF(RAND()&lt;0.65,1,0))</f>
        <v/>
      </c>
      <c r="AB92" s="105" t="str">
        <f t="shared" si="368"/>
        <v/>
      </c>
      <c r="AC92" s="105" t="str">
        <f t="shared" si="368"/>
        <v/>
      </c>
      <c r="AD92" s="105" t="str">
        <f t="shared" si="368"/>
        <v/>
      </c>
      <c r="AE92" s="105" t="str">
        <f t="shared" si="368"/>
        <v/>
      </c>
      <c r="AF92" s="105" t="str">
        <f t="shared" si="368"/>
        <v/>
      </c>
      <c r="AG92" s="105" t="str">
        <f t="shared" si="368"/>
        <v/>
      </c>
      <c r="AH92" s="105" t="str">
        <f t="shared" si="368"/>
        <v/>
      </c>
      <c r="AI92" s="105" t="str">
        <f t="shared" si="368"/>
        <v/>
      </c>
      <c r="AJ92" s="105" t="str">
        <f t="shared" si="368"/>
        <v/>
      </c>
      <c r="AK92" s="105" t="str">
        <f t="shared" si="368"/>
        <v/>
      </c>
      <c r="AL92" s="105" t="str">
        <f t="shared" si="368"/>
        <v/>
      </c>
      <c r="AM92" s="105" t="str">
        <f t="shared" si="368"/>
        <v/>
      </c>
      <c r="AN92" s="105" t="str">
        <f t="shared" si="368"/>
        <v/>
      </c>
      <c r="AO92" s="105" t="str">
        <f t="shared" si="368"/>
        <v/>
      </c>
      <c r="AP92" s="105" t="str">
        <f t="shared" si="368"/>
        <v/>
      </c>
      <c r="AQ92" s="105" t="str">
        <f t="shared" si="368"/>
        <v/>
      </c>
      <c r="AR92" s="105" t="str">
        <f t="shared" si="368"/>
        <v/>
      </c>
      <c r="AS92" s="105" t="str">
        <f t="shared" si="368"/>
        <v/>
      </c>
      <c r="AT92" s="105" t="str">
        <f t="shared" si="368"/>
        <v/>
      </c>
      <c r="AU92" s="105">
        <f t="shared" ref="AU92:BL92" si="369">SUM($AA92:AC92)</f>
        <v>0</v>
      </c>
      <c r="AV92" s="105">
        <f t="shared" si="369"/>
        <v>0</v>
      </c>
      <c r="AW92" s="105">
        <f t="shared" si="369"/>
        <v>0</v>
      </c>
      <c r="AX92" s="105">
        <f t="shared" si="369"/>
        <v>0</v>
      </c>
      <c r="AY92" s="105">
        <f t="shared" si="369"/>
        <v>0</v>
      </c>
      <c r="AZ92" s="105">
        <f t="shared" si="369"/>
        <v>0</v>
      </c>
      <c r="BA92" s="105">
        <f t="shared" si="369"/>
        <v>0</v>
      </c>
      <c r="BB92" s="105">
        <f t="shared" si="369"/>
        <v>0</v>
      </c>
      <c r="BC92" s="105">
        <f t="shared" si="369"/>
        <v>0</v>
      </c>
      <c r="BD92" s="105">
        <f t="shared" si="369"/>
        <v>0</v>
      </c>
      <c r="BE92" s="105">
        <f t="shared" si="369"/>
        <v>0</v>
      </c>
      <c r="BF92" s="105">
        <f t="shared" si="369"/>
        <v>0</v>
      </c>
      <c r="BG92" s="105">
        <f t="shared" si="369"/>
        <v>0</v>
      </c>
      <c r="BH92" s="105">
        <f t="shared" si="369"/>
        <v>0</v>
      </c>
      <c r="BI92" s="105">
        <f t="shared" si="369"/>
        <v>0</v>
      </c>
      <c r="BJ92" s="105">
        <f t="shared" si="369"/>
        <v>0</v>
      </c>
      <c r="BK92" s="105">
        <f t="shared" si="369"/>
        <v>0</v>
      </c>
      <c r="BL92" s="105">
        <f t="shared" si="369"/>
        <v>0</v>
      </c>
      <c r="BM92" s="158" t="str">
        <f>IF(OR($F92="",$G92=""),"",IF(ABS(AU92-AU93)&gt;2,AU92,IF(ABS(AV92-AV93)&gt;1,AV92,IF(AW92&lt;&gt;AW93,AW92,IF(AX92&lt;&gt;AX93,AX92,IF(AY92&lt;&gt;AY93,AY92,IF(AZ92&lt;&gt;AZ93,AZ92,IF(BA92&lt;&gt;BA93,BA92,IF(BB92&lt;&gt;BB93,BB92,IF(BC92&lt;&gt;BC93,BC92,IF(BD92&lt;&gt;BD93,BD92,IF(BE92&lt;&gt;BE93,BE92,IF(BF92&lt;&gt;BF93,BF92,IF(BG92&lt;&gt;BG93,BG92,IF(BH92&lt;&gt;BH93,BH92,IF(BI92&lt;&gt;BI93,BI92,IF(BJ92&lt;&gt;BJ93,BJ92,IF(BK92&lt;&gt;BK93,BK92,IF(BL92&lt;&gt;BL93,BL92,CONCATENATE(BL92,"?"))))))))))))))))))))</f>
        <v/>
      </c>
      <c r="BN92" s="105" t="str">
        <f>IFERROR(IF(OR($F92="",$G92=""),"",CONCATENATE(RIGHT(C92,5)," ",REPT(" ",31-LEN(C92)),LEFT(C92,LEN(C92)-6),"  ")),"")</f>
        <v/>
      </c>
      <c r="BO92" s="156" t="str">
        <f>IF(OR($F92="",$G92=""),"",IF(AND(U92=U93,Z92&gt;Z93),"e",IF(AND(U92=U93,Z92=Z93,BM92&gt;BM93),"p"," ")))</f>
        <v/>
      </c>
      <c r="BP92" s="156" t="str">
        <f>IF(BN92="","",IF(U92=U93,CONCATENATE(IF(U92+Z92&lt;10," ",""),U92+Z92,"–",U93+Z93,IF(U93+Z93&lt;10," ","")),CONCATENATE(IF(U92&lt;10," ",""),U92,"–",U93,IF(U93&lt;10," ",""))))</f>
        <v/>
      </c>
      <c r="BQ92" s="156" t="str">
        <f>IF(OR($F92="",$G92=""),"",IF(AND(U92=U93,Z92&lt;Z93),"e",IF(AND(U92=U93,Z92=Z93,BM92&lt;BM93),"p"," ")))</f>
        <v/>
      </c>
      <c r="BR92" s="105" t="str">
        <f>IFERROR(IF(OR($F92="",$G92=""),"",CONCATENATE("  ",LEFT(C93,LEN(C93)-6),REPT(" ",31-LEN(C93))," ",RIGHT(C93,5))),"")</f>
        <v/>
      </c>
      <c r="BS92" s="105" t="str">
        <f>IF(OR($F92="",$G92=""),"",IF(U92=U93,CONCATENATE("(",U92,"–",U93," FT",IF(Z92=Z93,CONCATENATE(" · ",BM92,"–",BM93," pen"),""),")"),""))</f>
        <v/>
      </c>
    </row>
    <row r="93" ht="9.0" customHeight="1">
      <c r="A93" s="152">
        <f t="shared" si="17"/>
        <v>0</v>
      </c>
      <c r="B93" s="93"/>
      <c r="C93" s="99"/>
      <c r="D93" s="96"/>
      <c r="E93" s="154" t="str">
        <f t="shared" si="5"/>
        <v>  </v>
      </c>
      <c r="F93" s="155" t="str">
        <f t="array" ref="F93">IFERROR(IF($C93="","",INDEX(Entries!$J$2:$K999,MATCH(1,($C93=Entries!$J$2:$J999)*(Entries!$C$2:$C999=$B93),0),2)),"")</f>
        <v/>
      </c>
      <c r="G93" s="106" t="str">
        <f>F92</f>
        <v/>
      </c>
      <c r="H93" s="106" t="str">
        <f t="shared" si="6"/>
        <v/>
      </c>
      <c r="I93" s="156" t="str">
        <f t="shared" ref="I93:T93" si="370">IF(OR($F93="",$G93=""),"",IF(RAND()&lt;$H93,1,0))</f>
        <v/>
      </c>
      <c r="J93" s="156" t="str">
        <f t="shared" si="370"/>
        <v/>
      </c>
      <c r="K93" s="156" t="str">
        <f t="shared" si="370"/>
        <v/>
      </c>
      <c r="L93" s="156" t="str">
        <f t="shared" si="370"/>
        <v/>
      </c>
      <c r="M93" s="156" t="str">
        <f t="shared" si="370"/>
        <v/>
      </c>
      <c r="N93" s="156" t="str">
        <f t="shared" si="370"/>
        <v/>
      </c>
      <c r="O93" s="156" t="str">
        <f t="shared" si="370"/>
        <v/>
      </c>
      <c r="P93" s="156" t="str">
        <f t="shared" si="370"/>
        <v/>
      </c>
      <c r="Q93" s="156" t="str">
        <f t="shared" si="370"/>
        <v/>
      </c>
      <c r="R93" s="156" t="str">
        <f t="shared" si="370"/>
        <v/>
      </c>
      <c r="S93" s="156" t="str">
        <f t="shared" si="370"/>
        <v/>
      </c>
      <c r="T93" s="156" t="str">
        <f t="shared" si="370"/>
        <v/>
      </c>
      <c r="U93" s="157">
        <f t="shared" si="8"/>
        <v>0</v>
      </c>
      <c r="V93" s="156" t="str">
        <f t="shared" ref="V93:Y93" si="371">IF(OR($F93="",$G93=""),"",IF(RAND()&lt;$H93,1,0))</f>
        <v/>
      </c>
      <c r="W93" s="156" t="str">
        <f t="shared" si="371"/>
        <v/>
      </c>
      <c r="X93" s="156" t="str">
        <f t="shared" si="371"/>
        <v/>
      </c>
      <c r="Y93" s="156" t="str">
        <f t="shared" si="371"/>
        <v/>
      </c>
      <c r="Z93" s="157">
        <f t="shared" si="10"/>
        <v>0</v>
      </c>
      <c r="AA93" s="105" t="str">
        <f t="shared" ref="AA93:AT93" si="372">IF(OR($F93="",$G93=""),"",IF(RAND()&lt;0.65,1,0))</f>
        <v/>
      </c>
      <c r="AB93" s="105" t="str">
        <f t="shared" si="372"/>
        <v/>
      </c>
      <c r="AC93" s="105" t="str">
        <f t="shared" si="372"/>
        <v/>
      </c>
      <c r="AD93" s="105" t="str">
        <f t="shared" si="372"/>
        <v/>
      </c>
      <c r="AE93" s="105" t="str">
        <f t="shared" si="372"/>
        <v/>
      </c>
      <c r="AF93" s="105" t="str">
        <f t="shared" si="372"/>
        <v/>
      </c>
      <c r="AG93" s="105" t="str">
        <f t="shared" si="372"/>
        <v/>
      </c>
      <c r="AH93" s="105" t="str">
        <f t="shared" si="372"/>
        <v/>
      </c>
      <c r="AI93" s="105" t="str">
        <f t="shared" si="372"/>
        <v/>
      </c>
      <c r="AJ93" s="105" t="str">
        <f t="shared" si="372"/>
        <v/>
      </c>
      <c r="AK93" s="105" t="str">
        <f t="shared" si="372"/>
        <v/>
      </c>
      <c r="AL93" s="105" t="str">
        <f t="shared" si="372"/>
        <v/>
      </c>
      <c r="AM93" s="105" t="str">
        <f t="shared" si="372"/>
        <v/>
      </c>
      <c r="AN93" s="105" t="str">
        <f t="shared" si="372"/>
        <v/>
      </c>
      <c r="AO93" s="105" t="str">
        <f t="shared" si="372"/>
        <v/>
      </c>
      <c r="AP93" s="105" t="str">
        <f t="shared" si="372"/>
        <v/>
      </c>
      <c r="AQ93" s="105" t="str">
        <f t="shared" si="372"/>
        <v/>
      </c>
      <c r="AR93" s="105" t="str">
        <f t="shared" si="372"/>
        <v/>
      </c>
      <c r="AS93" s="105" t="str">
        <f t="shared" si="372"/>
        <v/>
      </c>
      <c r="AT93" s="105" t="str">
        <f t="shared" si="372"/>
        <v/>
      </c>
      <c r="AU93" s="105">
        <f t="shared" ref="AU93:BL93" si="373">SUM($AA93:AC93)</f>
        <v>0</v>
      </c>
      <c r="AV93" s="105">
        <f t="shared" si="373"/>
        <v>0</v>
      </c>
      <c r="AW93" s="105">
        <f t="shared" si="373"/>
        <v>0</v>
      </c>
      <c r="AX93" s="105">
        <f t="shared" si="373"/>
        <v>0</v>
      </c>
      <c r="AY93" s="105">
        <f t="shared" si="373"/>
        <v>0</v>
      </c>
      <c r="AZ93" s="105">
        <f t="shared" si="373"/>
        <v>0</v>
      </c>
      <c r="BA93" s="105">
        <f t="shared" si="373"/>
        <v>0</v>
      </c>
      <c r="BB93" s="105">
        <f t="shared" si="373"/>
        <v>0</v>
      </c>
      <c r="BC93" s="105">
        <f t="shared" si="373"/>
        <v>0</v>
      </c>
      <c r="BD93" s="105">
        <f t="shared" si="373"/>
        <v>0</v>
      </c>
      <c r="BE93" s="105">
        <f t="shared" si="373"/>
        <v>0</v>
      </c>
      <c r="BF93" s="105">
        <f t="shared" si="373"/>
        <v>0</v>
      </c>
      <c r="BG93" s="105">
        <f t="shared" si="373"/>
        <v>0</v>
      </c>
      <c r="BH93" s="105">
        <f t="shared" si="373"/>
        <v>0</v>
      </c>
      <c r="BI93" s="105">
        <f t="shared" si="373"/>
        <v>0</v>
      </c>
      <c r="BJ93" s="105">
        <f t="shared" si="373"/>
        <v>0</v>
      </c>
      <c r="BK93" s="105">
        <f t="shared" si="373"/>
        <v>0</v>
      </c>
      <c r="BL93" s="105">
        <f t="shared" si="373"/>
        <v>0</v>
      </c>
      <c r="BM93" s="158" t="str">
        <f>IF(OR($F92="",$G92=""),"",IF(ABS(AU92-AU93)&gt;2,AU93,IF(ABS(AV92-AV93)&gt;1,AV93,IF(AW92&lt;&gt;AW93,AW93,IF(AX92&lt;&gt;AX93,AX93,IF(AY92&lt;&gt;AY93,AY93,IF(AZ92&lt;&gt;AZ93,AZ93,IF(BA92&lt;&gt;BA93,BA93,IF(BB92&lt;&gt;BB93,BB93,IF(BC92&lt;&gt;BC93,BC93,IF(BD92&lt;&gt;BD93,BD93,IF(BE92&lt;&gt;BE93,BE93,IF(BF92&lt;&gt;BF93,BF93,IF(BG92&lt;&gt;BG93,BG93,IF(BH92&lt;&gt;BH93,BH93,IF(BI92&lt;&gt;BI93,BI93,IF(BJ92&lt;&gt;BJ93,BJ93,IF(BK92&lt;&gt;BK93,BK93,IF(BL92&lt;&gt;BL93,BL93,CONCATENATE(BL93,"?"))))))))))))))))))))</f>
        <v/>
      </c>
      <c r="BN93" s="105" t="str">
        <f>IF(AND(OR($B92="",$B93=""),$C92&lt;&gt;"",$C93&lt;&gt;""),"You need to select the competition in column B.","")</f>
        <v/>
      </c>
      <c r="BO93" s="156"/>
      <c r="BP93" s="156"/>
      <c r="BQ93" s="156"/>
      <c r="BR93" s="105"/>
      <c r="BS93" s="105"/>
    </row>
    <row r="94" ht="9.0" customHeight="1">
      <c r="A94" s="152">
        <f t="shared" si="17"/>
        <v>1</v>
      </c>
      <c r="B94" s="93"/>
      <c r="C94" s="99"/>
      <c r="D94" s="96"/>
      <c r="E94" s="154" t="str">
        <f t="shared" si="5"/>
        <v>  </v>
      </c>
      <c r="F94" s="155" t="str">
        <f t="array" ref="F94">IFERROR(IF($C94="","",INDEX(Entries!$J$2:$K999,MATCH(1,($C94=Entries!$J$2:$J999)*(Entries!$C$2:$C999=$B94),0),2)),"")</f>
        <v/>
      </c>
      <c r="G94" s="106" t="str">
        <f>F95</f>
        <v/>
      </c>
      <c r="H94" s="106" t="str">
        <f t="shared" si="6"/>
        <v/>
      </c>
      <c r="I94" s="156" t="str">
        <f t="shared" ref="I94:T94" si="374">IF(OR($F94="",$G94=""),"",IF(RAND()&lt;$H94,1,0))</f>
        <v/>
      </c>
      <c r="J94" s="156" t="str">
        <f t="shared" si="374"/>
        <v/>
      </c>
      <c r="K94" s="156" t="str">
        <f t="shared" si="374"/>
        <v/>
      </c>
      <c r="L94" s="156" t="str">
        <f t="shared" si="374"/>
        <v/>
      </c>
      <c r="M94" s="156" t="str">
        <f t="shared" si="374"/>
        <v/>
      </c>
      <c r="N94" s="156" t="str">
        <f t="shared" si="374"/>
        <v/>
      </c>
      <c r="O94" s="156" t="str">
        <f t="shared" si="374"/>
        <v/>
      </c>
      <c r="P94" s="156" t="str">
        <f t="shared" si="374"/>
        <v/>
      </c>
      <c r="Q94" s="156" t="str">
        <f t="shared" si="374"/>
        <v/>
      </c>
      <c r="R94" s="156" t="str">
        <f t="shared" si="374"/>
        <v/>
      </c>
      <c r="S94" s="156" t="str">
        <f t="shared" si="374"/>
        <v/>
      </c>
      <c r="T94" s="156" t="str">
        <f t="shared" si="374"/>
        <v/>
      </c>
      <c r="U94" s="157">
        <f t="shared" si="8"/>
        <v>0</v>
      </c>
      <c r="V94" s="156" t="str">
        <f t="shared" ref="V94:Y94" si="375">IF(OR($F94="",$G94=""),"",IF(RAND()&lt;$H94,1,0))</f>
        <v/>
      </c>
      <c r="W94" s="156" t="str">
        <f t="shared" si="375"/>
        <v/>
      </c>
      <c r="X94" s="156" t="str">
        <f t="shared" si="375"/>
        <v/>
      </c>
      <c r="Y94" s="156" t="str">
        <f t="shared" si="375"/>
        <v/>
      </c>
      <c r="Z94" s="157">
        <f t="shared" si="10"/>
        <v>0</v>
      </c>
      <c r="AA94" s="105" t="str">
        <f t="shared" ref="AA94:AT94" si="376">IF(OR($F94="",$G94=""),"",IF(RAND()&lt;0.65,1,0))</f>
        <v/>
      </c>
      <c r="AB94" s="105" t="str">
        <f t="shared" si="376"/>
        <v/>
      </c>
      <c r="AC94" s="105" t="str">
        <f t="shared" si="376"/>
        <v/>
      </c>
      <c r="AD94" s="105" t="str">
        <f t="shared" si="376"/>
        <v/>
      </c>
      <c r="AE94" s="105" t="str">
        <f t="shared" si="376"/>
        <v/>
      </c>
      <c r="AF94" s="105" t="str">
        <f t="shared" si="376"/>
        <v/>
      </c>
      <c r="AG94" s="105" t="str">
        <f t="shared" si="376"/>
        <v/>
      </c>
      <c r="AH94" s="105" t="str">
        <f t="shared" si="376"/>
        <v/>
      </c>
      <c r="AI94" s="105" t="str">
        <f t="shared" si="376"/>
        <v/>
      </c>
      <c r="AJ94" s="105" t="str">
        <f t="shared" si="376"/>
        <v/>
      </c>
      <c r="AK94" s="105" t="str">
        <f t="shared" si="376"/>
        <v/>
      </c>
      <c r="AL94" s="105" t="str">
        <f t="shared" si="376"/>
        <v/>
      </c>
      <c r="AM94" s="105" t="str">
        <f t="shared" si="376"/>
        <v/>
      </c>
      <c r="AN94" s="105" t="str">
        <f t="shared" si="376"/>
        <v/>
      </c>
      <c r="AO94" s="105" t="str">
        <f t="shared" si="376"/>
        <v/>
      </c>
      <c r="AP94" s="105" t="str">
        <f t="shared" si="376"/>
        <v/>
      </c>
      <c r="AQ94" s="105" t="str">
        <f t="shared" si="376"/>
        <v/>
      </c>
      <c r="AR94" s="105" t="str">
        <f t="shared" si="376"/>
        <v/>
      </c>
      <c r="AS94" s="105" t="str">
        <f t="shared" si="376"/>
        <v/>
      </c>
      <c r="AT94" s="105" t="str">
        <f t="shared" si="376"/>
        <v/>
      </c>
      <c r="AU94" s="105">
        <f t="shared" ref="AU94:BL94" si="377">SUM($AA94:AC94)</f>
        <v>0</v>
      </c>
      <c r="AV94" s="105">
        <f t="shared" si="377"/>
        <v>0</v>
      </c>
      <c r="AW94" s="105">
        <f t="shared" si="377"/>
        <v>0</v>
      </c>
      <c r="AX94" s="105">
        <f t="shared" si="377"/>
        <v>0</v>
      </c>
      <c r="AY94" s="105">
        <f t="shared" si="377"/>
        <v>0</v>
      </c>
      <c r="AZ94" s="105">
        <f t="shared" si="377"/>
        <v>0</v>
      </c>
      <c r="BA94" s="105">
        <f t="shared" si="377"/>
        <v>0</v>
      </c>
      <c r="BB94" s="105">
        <f t="shared" si="377"/>
        <v>0</v>
      </c>
      <c r="BC94" s="105">
        <f t="shared" si="377"/>
        <v>0</v>
      </c>
      <c r="BD94" s="105">
        <f t="shared" si="377"/>
        <v>0</v>
      </c>
      <c r="BE94" s="105">
        <f t="shared" si="377"/>
        <v>0</v>
      </c>
      <c r="BF94" s="105">
        <f t="shared" si="377"/>
        <v>0</v>
      </c>
      <c r="BG94" s="105">
        <f t="shared" si="377"/>
        <v>0</v>
      </c>
      <c r="BH94" s="105">
        <f t="shared" si="377"/>
        <v>0</v>
      </c>
      <c r="BI94" s="105">
        <f t="shared" si="377"/>
        <v>0</v>
      </c>
      <c r="BJ94" s="105">
        <f t="shared" si="377"/>
        <v>0</v>
      </c>
      <c r="BK94" s="105">
        <f t="shared" si="377"/>
        <v>0</v>
      </c>
      <c r="BL94" s="105">
        <f t="shared" si="377"/>
        <v>0</v>
      </c>
      <c r="BM94" s="158" t="str">
        <f>IF(OR($F94="",$G94=""),"",IF(ABS(AU94-AU95)&gt;2,AU94,IF(ABS(AV94-AV95)&gt;1,AV94,IF(AW94&lt;&gt;AW95,AW94,IF(AX94&lt;&gt;AX95,AX94,IF(AY94&lt;&gt;AY95,AY94,IF(AZ94&lt;&gt;AZ95,AZ94,IF(BA94&lt;&gt;BA95,BA94,IF(BB94&lt;&gt;BB95,BB94,IF(BC94&lt;&gt;BC95,BC94,IF(BD94&lt;&gt;BD95,BD94,IF(BE94&lt;&gt;BE95,BE94,IF(BF94&lt;&gt;BF95,BF94,IF(BG94&lt;&gt;BG95,BG94,IF(BH94&lt;&gt;BH95,BH94,IF(BI94&lt;&gt;BI95,BI94,IF(BJ94&lt;&gt;BJ95,BJ94,IF(BK94&lt;&gt;BK95,BK94,IF(BL94&lt;&gt;BL95,BL94,CONCATENATE(BL94,"?"))))))))))))))))))))</f>
        <v/>
      </c>
      <c r="BN94" s="105" t="str">
        <f>IFERROR(IF(OR($F94="",$G94=""),"",CONCATENATE(RIGHT(C94,5)," ",REPT(" ",31-LEN(C94)),LEFT(C94,LEN(C94)-6),"  ")),"")</f>
        <v/>
      </c>
      <c r="BO94" s="156" t="str">
        <f>IF(OR($F94="",$G94=""),"",IF(AND(U94=U95,Z94&gt;Z95),"e",IF(AND(U94=U95,Z94=Z95,BM94&gt;BM95),"p"," ")))</f>
        <v/>
      </c>
      <c r="BP94" s="156" t="str">
        <f>IF(BN94="","",IF(U94=U95,CONCATENATE(IF(U94+Z94&lt;10," ",""),U94+Z94,"–",U95+Z95,IF(U95+Z95&lt;10," ","")),CONCATENATE(IF(U94&lt;10," ",""),U94,"–",U95,IF(U95&lt;10," ",""))))</f>
        <v/>
      </c>
      <c r="BQ94" s="156" t="str">
        <f>IF(OR($F94="",$G94=""),"",IF(AND(U94=U95,Z94&lt;Z95),"e",IF(AND(U94=U95,Z94=Z95,BM94&lt;BM95),"p"," ")))</f>
        <v/>
      </c>
      <c r="BR94" s="105" t="str">
        <f>IFERROR(IF(OR($F94="",$G94=""),"",CONCATENATE("  ",LEFT(C95,LEN(C95)-6),REPT(" ",31-LEN(C95))," ",RIGHT(C95,5))),"")</f>
        <v/>
      </c>
      <c r="BS94" s="105" t="str">
        <f>IF(OR($F94="",$G94=""),"",IF(U94=U95,CONCATENATE("(",U94,"–",U95," FT",IF(Z94=Z95,CONCATENATE(" · ",BM94,"–",BM95," pen"),""),")"),""))</f>
        <v/>
      </c>
    </row>
    <row r="95" ht="9.0" customHeight="1">
      <c r="A95" s="152">
        <f t="shared" si="17"/>
        <v>1</v>
      </c>
      <c r="B95" s="93"/>
      <c r="C95" s="99"/>
      <c r="D95" s="96"/>
      <c r="E95" s="154" t="str">
        <f t="shared" si="5"/>
        <v>  </v>
      </c>
      <c r="F95" s="155" t="str">
        <f t="array" ref="F95">IFERROR(IF($C95="","",INDEX(Entries!$J$2:$K999,MATCH(1,($C95=Entries!$J$2:$J999)*(Entries!$C$2:$C999=$B95),0),2)),"")</f>
        <v/>
      </c>
      <c r="G95" s="106" t="str">
        <f>F94</f>
        <v/>
      </c>
      <c r="H95" s="106" t="str">
        <f t="shared" si="6"/>
        <v/>
      </c>
      <c r="I95" s="156" t="str">
        <f t="shared" ref="I95:T95" si="378">IF(OR($F95="",$G95=""),"",IF(RAND()&lt;$H95,1,0))</f>
        <v/>
      </c>
      <c r="J95" s="156" t="str">
        <f t="shared" si="378"/>
        <v/>
      </c>
      <c r="K95" s="156" t="str">
        <f t="shared" si="378"/>
        <v/>
      </c>
      <c r="L95" s="156" t="str">
        <f t="shared" si="378"/>
        <v/>
      </c>
      <c r="M95" s="156" t="str">
        <f t="shared" si="378"/>
        <v/>
      </c>
      <c r="N95" s="156" t="str">
        <f t="shared" si="378"/>
        <v/>
      </c>
      <c r="O95" s="156" t="str">
        <f t="shared" si="378"/>
        <v/>
      </c>
      <c r="P95" s="156" t="str">
        <f t="shared" si="378"/>
        <v/>
      </c>
      <c r="Q95" s="156" t="str">
        <f t="shared" si="378"/>
        <v/>
      </c>
      <c r="R95" s="156" t="str">
        <f t="shared" si="378"/>
        <v/>
      </c>
      <c r="S95" s="156" t="str">
        <f t="shared" si="378"/>
        <v/>
      </c>
      <c r="T95" s="156" t="str">
        <f t="shared" si="378"/>
        <v/>
      </c>
      <c r="U95" s="157">
        <f t="shared" si="8"/>
        <v>0</v>
      </c>
      <c r="V95" s="156" t="str">
        <f t="shared" ref="V95:Y95" si="379">IF(OR($F95="",$G95=""),"",IF(RAND()&lt;$H95,1,0))</f>
        <v/>
      </c>
      <c r="W95" s="156" t="str">
        <f t="shared" si="379"/>
        <v/>
      </c>
      <c r="X95" s="156" t="str">
        <f t="shared" si="379"/>
        <v/>
      </c>
      <c r="Y95" s="156" t="str">
        <f t="shared" si="379"/>
        <v/>
      </c>
      <c r="Z95" s="157">
        <f t="shared" si="10"/>
        <v>0</v>
      </c>
      <c r="AA95" s="105" t="str">
        <f t="shared" ref="AA95:AT95" si="380">IF(OR($F95="",$G95=""),"",IF(RAND()&lt;0.65,1,0))</f>
        <v/>
      </c>
      <c r="AB95" s="105" t="str">
        <f t="shared" si="380"/>
        <v/>
      </c>
      <c r="AC95" s="105" t="str">
        <f t="shared" si="380"/>
        <v/>
      </c>
      <c r="AD95" s="105" t="str">
        <f t="shared" si="380"/>
        <v/>
      </c>
      <c r="AE95" s="105" t="str">
        <f t="shared" si="380"/>
        <v/>
      </c>
      <c r="AF95" s="105" t="str">
        <f t="shared" si="380"/>
        <v/>
      </c>
      <c r="AG95" s="105" t="str">
        <f t="shared" si="380"/>
        <v/>
      </c>
      <c r="AH95" s="105" t="str">
        <f t="shared" si="380"/>
        <v/>
      </c>
      <c r="AI95" s="105" t="str">
        <f t="shared" si="380"/>
        <v/>
      </c>
      <c r="AJ95" s="105" t="str">
        <f t="shared" si="380"/>
        <v/>
      </c>
      <c r="AK95" s="105" t="str">
        <f t="shared" si="380"/>
        <v/>
      </c>
      <c r="AL95" s="105" t="str">
        <f t="shared" si="380"/>
        <v/>
      </c>
      <c r="AM95" s="105" t="str">
        <f t="shared" si="380"/>
        <v/>
      </c>
      <c r="AN95" s="105" t="str">
        <f t="shared" si="380"/>
        <v/>
      </c>
      <c r="AO95" s="105" t="str">
        <f t="shared" si="380"/>
        <v/>
      </c>
      <c r="AP95" s="105" t="str">
        <f t="shared" si="380"/>
        <v/>
      </c>
      <c r="AQ95" s="105" t="str">
        <f t="shared" si="380"/>
        <v/>
      </c>
      <c r="AR95" s="105" t="str">
        <f t="shared" si="380"/>
        <v/>
      </c>
      <c r="AS95" s="105" t="str">
        <f t="shared" si="380"/>
        <v/>
      </c>
      <c r="AT95" s="105" t="str">
        <f t="shared" si="380"/>
        <v/>
      </c>
      <c r="AU95" s="105">
        <f t="shared" ref="AU95:BL95" si="381">SUM($AA95:AC95)</f>
        <v>0</v>
      </c>
      <c r="AV95" s="105">
        <f t="shared" si="381"/>
        <v>0</v>
      </c>
      <c r="AW95" s="105">
        <f t="shared" si="381"/>
        <v>0</v>
      </c>
      <c r="AX95" s="105">
        <f t="shared" si="381"/>
        <v>0</v>
      </c>
      <c r="AY95" s="105">
        <f t="shared" si="381"/>
        <v>0</v>
      </c>
      <c r="AZ95" s="105">
        <f t="shared" si="381"/>
        <v>0</v>
      </c>
      <c r="BA95" s="105">
        <f t="shared" si="381"/>
        <v>0</v>
      </c>
      <c r="BB95" s="105">
        <f t="shared" si="381"/>
        <v>0</v>
      </c>
      <c r="BC95" s="105">
        <f t="shared" si="381"/>
        <v>0</v>
      </c>
      <c r="BD95" s="105">
        <f t="shared" si="381"/>
        <v>0</v>
      </c>
      <c r="BE95" s="105">
        <f t="shared" si="381"/>
        <v>0</v>
      </c>
      <c r="BF95" s="105">
        <f t="shared" si="381"/>
        <v>0</v>
      </c>
      <c r="BG95" s="105">
        <f t="shared" si="381"/>
        <v>0</v>
      </c>
      <c r="BH95" s="105">
        <f t="shared" si="381"/>
        <v>0</v>
      </c>
      <c r="BI95" s="105">
        <f t="shared" si="381"/>
        <v>0</v>
      </c>
      <c r="BJ95" s="105">
        <f t="shared" si="381"/>
        <v>0</v>
      </c>
      <c r="BK95" s="105">
        <f t="shared" si="381"/>
        <v>0</v>
      </c>
      <c r="BL95" s="105">
        <f t="shared" si="381"/>
        <v>0</v>
      </c>
      <c r="BM95" s="158" t="str">
        <f>IF(OR($F94="",$G94=""),"",IF(ABS(AU94-AU95)&gt;2,AU95,IF(ABS(AV94-AV95)&gt;1,AV95,IF(AW94&lt;&gt;AW95,AW95,IF(AX94&lt;&gt;AX95,AX95,IF(AY94&lt;&gt;AY95,AY95,IF(AZ94&lt;&gt;AZ95,AZ95,IF(BA94&lt;&gt;BA95,BA95,IF(BB94&lt;&gt;BB95,BB95,IF(BC94&lt;&gt;BC95,BC95,IF(BD94&lt;&gt;BD95,BD95,IF(BE94&lt;&gt;BE95,BE95,IF(BF94&lt;&gt;BF95,BF95,IF(BG94&lt;&gt;BG95,BG95,IF(BH94&lt;&gt;BH95,BH95,IF(BI94&lt;&gt;BI95,BI95,IF(BJ94&lt;&gt;BJ95,BJ95,IF(BK94&lt;&gt;BK95,BK95,IF(BL94&lt;&gt;BL95,BL95,CONCATENATE(BL95,"?"))))))))))))))))))))</f>
        <v/>
      </c>
      <c r="BN95" s="105" t="str">
        <f>IF(AND(OR($B94="",$B95=""),$C94&lt;&gt;"",$C95&lt;&gt;""),"You need to select the competition in column B.","")</f>
        <v/>
      </c>
      <c r="BO95" s="156"/>
      <c r="BP95" s="156"/>
      <c r="BQ95" s="156"/>
      <c r="BR95" s="105"/>
      <c r="BS95" s="105"/>
    </row>
    <row r="96" ht="9.0" customHeight="1">
      <c r="A96" s="152">
        <f t="shared" si="17"/>
        <v>0</v>
      </c>
      <c r="B96" s="93"/>
      <c r="C96" s="99"/>
      <c r="D96" s="96"/>
      <c r="E96" s="154" t="str">
        <f t="shared" si="5"/>
        <v>  </v>
      </c>
      <c r="F96" s="155" t="str">
        <f t="array" ref="F96">IFERROR(IF($C96="","",INDEX(Entries!$J$2:$K999,MATCH(1,($C96=Entries!$J$2:$J999)*(Entries!$C$2:$C999=$B96),0),2)),"")</f>
        <v/>
      </c>
      <c r="G96" s="106" t="str">
        <f>F97</f>
        <v/>
      </c>
      <c r="H96" s="106" t="str">
        <f t="shared" si="6"/>
        <v/>
      </c>
      <c r="I96" s="156" t="str">
        <f t="shared" ref="I96:T96" si="382">IF(OR($F96="",$G96=""),"",IF(RAND()&lt;$H96,1,0))</f>
        <v/>
      </c>
      <c r="J96" s="156" t="str">
        <f t="shared" si="382"/>
        <v/>
      </c>
      <c r="K96" s="156" t="str">
        <f t="shared" si="382"/>
        <v/>
      </c>
      <c r="L96" s="156" t="str">
        <f t="shared" si="382"/>
        <v/>
      </c>
      <c r="M96" s="156" t="str">
        <f t="shared" si="382"/>
        <v/>
      </c>
      <c r="N96" s="156" t="str">
        <f t="shared" si="382"/>
        <v/>
      </c>
      <c r="O96" s="156" t="str">
        <f t="shared" si="382"/>
        <v/>
      </c>
      <c r="P96" s="156" t="str">
        <f t="shared" si="382"/>
        <v/>
      </c>
      <c r="Q96" s="156" t="str">
        <f t="shared" si="382"/>
        <v/>
      </c>
      <c r="R96" s="156" t="str">
        <f t="shared" si="382"/>
        <v/>
      </c>
      <c r="S96" s="156" t="str">
        <f t="shared" si="382"/>
        <v/>
      </c>
      <c r="T96" s="156" t="str">
        <f t="shared" si="382"/>
        <v/>
      </c>
      <c r="U96" s="157">
        <f t="shared" si="8"/>
        <v>0</v>
      </c>
      <c r="V96" s="156" t="str">
        <f t="shared" ref="V96:Y96" si="383">IF(OR($F96="",$G96=""),"",IF(RAND()&lt;$H96,1,0))</f>
        <v/>
      </c>
      <c r="W96" s="156" t="str">
        <f t="shared" si="383"/>
        <v/>
      </c>
      <c r="X96" s="156" t="str">
        <f t="shared" si="383"/>
        <v/>
      </c>
      <c r="Y96" s="156" t="str">
        <f t="shared" si="383"/>
        <v/>
      </c>
      <c r="Z96" s="157">
        <f t="shared" si="10"/>
        <v>0</v>
      </c>
      <c r="AA96" s="105" t="str">
        <f t="shared" ref="AA96:AT96" si="384">IF(OR($F96="",$G96=""),"",IF(RAND()&lt;0.65,1,0))</f>
        <v/>
      </c>
      <c r="AB96" s="105" t="str">
        <f t="shared" si="384"/>
        <v/>
      </c>
      <c r="AC96" s="105" t="str">
        <f t="shared" si="384"/>
        <v/>
      </c>
      <c r="AD96" s="105" t="str">
        <f t="shared" si="384"/>
        <v/>
      </c>
      <c r="AE96" s="105" t="str">
        <f t="shared" si="384"/>
        <v/>
      </c>
      <c r="AF96" s="105" t="str">
        <f t="shared" si="384"/>
        <v/>
      </c>
      <c r="AG96" s="105" t="str">
        <f t="shared" si="384"/>
        <v/>
      </c>
      <c r="AH96" s="105" t="str">
        <f t="shared" si="384"/>
        <v/>
      </c>
      <c r="AI96" s="105" t="str">
        <f t="shared" si="384"/>
        <v/>
      </c>
      <c r="AJ96" s="105" t="str">
        <f t="shared" si="384"/>
        <v/>
      </c>
      <c r="AK96" s="105" t="str">
        <f t="shared" si="384"/>
        <v/>
      </c>
      <c r="AL96" s="105" t="str">
        <f t="shared" si="384"/>
        <v/>
      </c>
      <c r="AM96" s="105" t="str">
        <f t="shared" si="384"/>
        <v/>
      </c>
      <c r="AN96" s="105" t="str">
        <f t="shared" si="384"/>
        <v/>
      </c>
      <c r="AO96" s="105" t="str">
        <f t="shared" si="384"/>
        <v/>
      </c>
      <c r="AP96" s="105" t="str">
        <f t="shared" si="384"/>
        <v/>
      </c>
      <c r="AQ96" s="105" t="str">
        <f t="shared" si="384"/>
        <v/>
      </c>
      <c r="AR96" s="105" t="str">
        <f t="shared" si="384"/>
        <v/>
      </c>
      <c r="AS96" s="105" t="str">
        <f t="shared" si="384"/>
        <v/>
      </c>
      <c r="AT96" s="105" t="str">
        <f t="shared" si="384"/>
        <v/>
      </c>
      <c r="AU96" s="105">
        <f t="shared" ref="AU96:BL96" si="385">SUM($AA96:AC96)</f>
        <v>0</v>
      </c>
      <c r="AV96" s="105">
        <f t="shared" si="385"/>
        <v>0</v>
      </c>
      <c r="AW96" s="105">
        <f t="shared" si="385"/>
        <v>0</v>
      </c>
      <c r="AX96" s="105">
        <f t="shared" si="385"/>
        <v>0</v>
      </c>
      <c r="AY96" s="105">
        <f t="shared" si="385"/>
        <v>0</v>
      </c>
      <c r="AZ96" s="105">
        <f t="shared" si="385"/>
        <v>0</v>
      </c>
      <c r="BA96" s="105">
        <f t="shared" si="385"/>
        <v>0</v>
      </c>
      <c r="BB96" s="105">
        <f t="shared" si="385"/>
        <v>0</v>
      </c>
      <c r="BC96" s="105">
        <f t="shared" si="385"/>
        <v>0</v>
      </c>
      <c r="BD96" s="105">
        <f t="shared" si="385"/>
        <v>0</v>
      </c>
      <c r="BE96" s="105">
        <f t="shared" si="385"/>
        <v>0</v>
      </c>
      <c r="BF96" s="105">
        <f t="shared" si="385"/>
        <v>0</v>
      </c>
      <c r="BG96" s="105">
        <f t="shared" si="385"/>
        <v>0</v>
      </c>
      <c r="BH96" s="105">
        <f t="shared" si="385"/>
        <v>0</v>
      </c>
      <c r="BI96" s="105">
        <f t="shared" si="385"/>
        <v>0</v>
      </c>
      <c r="BJ96" s="105">
        <f t="shared" si="385"/>
        <v>0</v>
      </c>
      <c r="BK96" s="105">
        <f t="shared" si="385"/>
        <v>0</v>
      </c>
      <c r="BL96" s="105">
        <f t="shared" si="385"/>
        <v>0</v>
      </c>
      <c r="BM96" s="158" t="str">
        <f>IF(OR($F96="",$G96=""),"",IF(ABS(AU96-AU97)&gt;2,AU96,IF(ABS(AV96-AV97)&gt;1,AV96,IF(AW96&lt;&gt;AW97,AW96,IF(AX96&lt;&gt;AX97,AX96,IF(AY96&lt;&gt;AY97,AY96,IF(AZ96&lt;&gt;AZ97,AZ96,IF(BA96&lt;&gt;BA97,BA96,IF(BB96&lt;&gt;BB97,BB96,IF(BC96&lt;&gt;BC97,BC96,IF(BD96&lt;&gt;BD97,BD96,IF(BE96&lt;&gt;BE97,BE96,IF(BF96&lt;&gt;BF97,BF96,IF(BG96&lt;&gt;BG97,BG96,IF(BH96&lt;&gt;BH97,BH96,IF(BI96&lt;&gt;BI97,BI96,IF(BJ96&lt;&gt;BJ97,BJ96,IF(BK96&lt;&gt;BK97,BK96,IF(BL96&lt;&gt;BL97,BL96,CONCATENATE(BL96,"?"))))))))))))))))))))</f>
        <v/>
      </c>
      <c r="BN96" s="105" t="str">
        <f>IFERROR(IF(OR($F96="",$G96=""),"",CONCATENATE(RIGHT(C96,5)," ",REPT(" ",31-LEN(C96)),LEFT(C96,LEN(C96)-6),"  ")),"")</f>
        <v/>
      </c>
      <c r="BO96" s="156" t="str">
        <f>IF(OR($F96="",$G96=""),"",IF(AND(U96=U97,Z96&gt;Z97),"e",IF(AND(U96=U97,Z96=Z97,BM96&gt;BM97),"p"," ")))</f>
        <v/>
      </c>
      <c r="BP96" s="156" t="str">
        <f>IF(BN96="","",IF(U96=U97,CONCATENATE(IF(U96+Z96&lt;10," ",""),U96+Z96,"–",U97+Z97,IF(U97+Z97&lt;10," ","")),CONCATENATE(IF(U96&lt;10," ",""),U96,"–",U97,IF(U97&lt;10," ",""))))</f>
        <v/>
      </c>
      <c r="BQ96" s="156" t="str">
        <f>IF(OR($F96="",$G96=""),"",IF(AND(U96=U97,Z96&lt;Z97),"e",IF(AND(U96=U97,Z96=Z97,BM96&lt;BM97),"p"," ")))</f>
        <v/>
      </c>
      <c r="BR96" s="105" t="str">
        <f>IFERROR(IF(OR($F96="",$G96=""),"",CONCATENATE("  ",LEFT(C97,LEN(C97)-6),REPT(" ",31-LEN(C97))," ",RIGHT(C97,5))),"")</f>
        <v/>
      </c>
      <c r="BS96" s="105" t="str">
        <f>IF(OR($F96="",$G96=""),"",IF(U96=U97,CONCATENATE("(",U96,"–",U97," FT",IF(Z96=Z97,CONCATENATE(" · ",BM96,"–",BM97," pen"),""),")"),""))</f>
        <v/>
      </c>
    </row>
    <row r="97" ht="9.0" customHeight="1">
      <c r="A97" s="152">
        <f t="shared" si="17"/>
        <v>0</v>
      </c>
      <c r="B97" s="93"/>
      <c r="C97" s="99"/>
      <c r="D97" s="96"/>
      <c r="E97" s="154" t="str">
        <f t="shared" si="5"/>
        <v>  </v>
      </c>
      <c r="F97" s="155" t="str">
        <f t="array" ref="F97">IFERROR(IF($C97="","",INDEX(Entries!$J$2:$K999,MATCH(1,($C97=Entries!$J$2:$J999)*(Entries!$C$2:$C999=$B97),0),2)),"")</f>
        <v/>
      </c>
      <c r="G97" s="106" t="str">
        <f>F96</f>
        <v/>
      </c>
      <c r="H97" s="106" t="str">
        <f t="shared" si="6"/>
        <v/>
      </c>
      <c r="I97" s="156" t="str">
        <f t="shared" ref="I97:T97" si="386">IF(OR($F97="",$G97=""),"",IF(RAND()&lt;$H97,1,0))</f>
        <v/>
      </c>
      <c r="J97" s="156" t="str">
        <f t="shared" si="386"/>
        <v/>
      </c>
      <c r="K97" s="156" t="str">
        <f t="shared" si="386"/>
        <v/>
      </c>
      <c r="L97" s="156" t="str">
        <f t="shared" si="386"/>
        <v/>
      </c>
      <c r="M97" s="156" t="str">
        <f t="shared" si="386"/>
        <v/>
      </c>
      <c r="N97" s="156" t="str">
        <f t="shared" si="386"/>
        <v/>
      </c>
      <c r="O97" s="156" t="str">
        <f t="shared" si="386"/>
        <v/>
      </c>
      <c r="P97" s="156" t="str">
        <f t="shared" si="386"/>
        <v/>
      </c>
      <c r="Q97" s="156" t="str">
        <f t="shared" si="386"/>
        <v/>
      </c>
      <c r="R97" s="156" t="str">
        <f t="shared" si="386"/>
        <v/>
      </c>
      <c r="S97" s="156" t="str">
        <f t="shared" si="386"/>
        <v/>
      </c>
      <c r="T97" s="156" t="str">
        <f t="shared" si="386"/>
        <v/>
      </c>
      <c r="U97" s="157">
        <f t="shared" si="8"/>
        <v>0</v>
      </c>
      <c r="V97" s="156" t="str">
        <f t="shared" ref="V97:Y97" si="387">IF(OR($F97="",$G97=""),"",IF(RAND()&lt;$H97,1,0))</f>
        <v/>
      </c>
      <c r="W97" s="156" t="str">
        <f t="shared" si="387"/>
        <v/>
      </c>
      <c r="X97" s="156" t="str">
        <f t="shared" si="387"/>
        <v/>
      </c>
      <c r="Y97" s="156" t="str">
        <f t="shared" si="387"/>
        <v/>
      </c>
      <c r="Z97" s="157">
        <f t="shared" si="10"/>
        <v>0</v>
      </c>
      <c r="AA97" s="105" t="str">
        <f t="shared" ref="AA97:AT97" si="388">IF(OR($F97="",$G97=""),"",IF(RAND()&lt;0.65,1,0))</f>
        <v/>
      </c>
      <c r="AB97" s="105" t="str">
        <f t="shared" si="388"/>
        <v/>
      </c>
      <c r="AC97" s="105" t="str">
        <f t="shared" si="388"/>
        <v/>
      </c>
      <c r="AD97" s="105" t="str">
        <f t="shared" si="388"/>
        <v/>
      </c>
      <c r="AE97" s="105" t="str">
        <f t="shared" si="388"/>
        <v/>
      </c>
      <c r="AF97" s="105" t="str">
        <f t="shared" si="388"/>
        <v/>
      </c>
      <c r="AG97" s="105" t="str">
        <f t="shared" si="388"/>
        <v/>
      </c>
      <c r="AH97" s="105" t="str">
        <f t="shared" si="388"/>
        <v/>
      </c>
      <c r="AI97" s="105" t="str">
        <f t="shared" si="388"/>
        <v/>
      </c>
      <c r="AJ97" s="105" t="str">
        <f t="shared" si="388"/>
        <v/>
      </c>
      <c r="AK97" s="105" t="str">
        <f t="shared" si="388"/>
        <v/>
      </c>
      <c r="AL97" s="105" t="str">
        <f t="shared" si="388"/>
        <v/>
      </c>
      <c r="AM97" s="105" t="str">
        <f t="shared" si="388"/>
        <v/>
      </c>
      <c r="AN97" s="105" t="str">
        <f t="shared" si="388"/>
        <v/>
      </c>
      <c r="AO97" s="105" t="str">
        <f t="shared" si="388"/>
        <v/>
      </c>
      <c r="AP97" s="105" t="str">
        <f t="shared" si="388"/>
        <v/>
      </c>
      <c r="AQ97" s="105" t="str">
        <f t="shared" si="388"/>
        <v/>
      </c>
      <c r="AR97" s="105" t="str">
        <f t="shared" si="388"/>
        <v/>
      </c>
      <c r="AS97" s="105" t="str">
        <f t="shared" si="388"/>
        <v/>
      </c>
      <c r="AT97" s="105" t="str">
        <f t="shared" si="388"/>
        <v/>
      </c>
      <c r="AU97" s="105">
        <f t="shared" ref="AU97:BL97" si="389">SUM($AA97:AC97)</f>
        <v>0</v>
      </c>
      <c r="AV97" s="105">
        <f t="shared" si="389"/>
        <v>0</v>
      </c>
      <c r="AW97" s="105">
        <f t="shared" si="389"/>
        <v>0</v>
      </c>
      <c r="AX97" s="105">
        <f t="shared" si="389"/>
        <v>0</v>
      </c>
      <c r="AY97" s="105">
        <f t="shared" si="389"/>
        <v>0</v>
      </c>
      <c r="AZ97" s="105">
        <f t="shared" si="389"/>
        <v>0</v>
      </c>
      <c r="BA97" s="105">
        <f t="shared" si="389"/>
        <v>0</v>
      </c>
      <c r="BB97" s="105">
        <f t="shared" si="389"/>
        <v>0</v>
      </c>
      <c r="BC97" s="105">
        <f t="shared" si="389"/>
        <v>0</v>
      </c>
      <c r="BD97" s="105">
        <f t="shared" si="389"/>
        <v>0</v>
      </c>
      <c r="BE97" s="105">
        <f t="shared" si="389"/>
        <v>0</v>
      </c>
      <c r="BF97" s="105">
        <f t="shared" si="389"/>
        <v>0</v>
      </c>
      <c r="BG97" s="105">
        <f t="shared" si="389"/>
        <v>0</v>
      </c>
      <c r="BH97" s="105">
        <f t="shared" si="389"/>
        <v>0</v>
      </c>
      <c r="BI97" s="105">
        <f t="shared" si="389"/>
        <v>0</v>
      </c>
      <c r="BJ97" s="105">
        <f t="shared" si="389"/>
        <v>0</v>
      </c>
      <c r="BK97" s="105">
        <f t="shared" si="389"/>
        <v>0</v>
      </c>
      <c r="BL97" s="105">
        <f t="shared" si="389"/>
        <v>0</v>
      </c>
      <c r="BM97" s="158" t="str">
        <f>IF(OR($F96="",$G96=""),"",IF(ABS(AU96-AU97)&gt;2,AU97,IF(ABS(AV96-AV97)&gt;1,AV97,IF(AW96&lt;&gt;AW97,AW97,IF(AX96&lt;&gt;AX97,AX97,IF(AY96&lt;&gt;AY97,AY97,IF(AZ96&lt;&gt;AZ97,AZ97,IF(BA96&lt;&gt;BA97,BA97,IF(BB96&lt;&gt;BB97,BB97,IF(BC96&lt;&gt;BC97,BC97,IF(BD96&lt;&gt;BD97,BD97,IF(BE96&lt;&gt;BE97,BE97,IF(BF96&lt;&gt;BF97,BF97,IF(BG96&lt;&gt;BG97,BG97,IF(BH96&lt;&gt;BH97,BH97,IF(BI96&lt;&gt;BI97,BI97,IF(BJ96&lt;&gt;BJ97,BJ97,IF(BK96&lt;&gt;BK97,BK97,IF(BL96&lt;&gt;BL97,BL97,CONCATENATE(BL97,"?"))))))))))))))))))))</f>
        <v/>
      </c>
      <c r="BN97" s="105" t="str">
        <f>IF(AND(OR($B96="",$B97=""),$C96&lt;&gt;"",$C97&lt;&gt;""),"You need to select the competition in column B.","")</f>
        <v/>
      </c>
      <c r="BO97" s="156"/>
      <c r="BP97" s="156"/>
      <c r="BQ97" s="156"/>
      <c r="BR97" s="105"/>
      <c r="BS97" s="105"/>
    </row>
    <row r="98" ht="9.0" customHeight="1">
      <c r="A98" s="152">
        <f t="shared" si="17"/>
        <v>1</v>
      </c>
      <c r="B98" s="93"/>
      <c r="C98" s="99"/>
      <c r="D98" s="96"/>
      <c r="E98" s="154" t="str">
        <f t="shared" si="5"/>
        <v>  </v>
      </c>
      <c r="F98" s="155" t="str">
        <f t="array" ref="F98">IFERROR(IF($C98="","",INDEX(Entries!$J$2:$K999,MATCH(1,($C98=Entries!$J$2:$J999)*(Entries!$C$2:$C999=$B98),0),2)),"")</f>
        <v/>
      </c>
      <c r="G98" s="106" t="str">
        <f>F99</f>
        <v/>
      </c>
      <c r="H98" s="106" t="str">
        <f t="shared" si="6"/>
        <v/>
      </c>
      <c r="I98" s="156" t="str">
        <f t="shared" ref="I98:T98" si="390">IF(OR($F98="",$G98=""),"",IF(RAND()&lt;$H98,1,0))</f>
        <v/>
      </c>
      <c r="J98" s="156" t="str">
        <f t="shared" si="390"/>
        <v/>
      </c>
      <c r="K98" s="156" t="str">
        <f t="shared" si="390"/>
        <v/>
      </c>
      <c r="L98" s="156" t="str">
        <f t="shared" si="390"/>
        <v/>
      </c>
      <c r="M98" s="156" t="str">
        <f t="shared" si="390"/>
        <v/>
      </c>
      <c r="N98" s="156" t="str">
        <f t="shared" si="390"/>
        <v/>
      </c>
      <c r="O98" s="156" t="str">
        <f t="shared" si="390"/>
        <v/>
      </c>
      <c r="P98" s="156" t="str">
        <f t="shared" si="390"/>
        <v/>
      </c>
      <c r="Q98" s="156" t="str">
        <f t="shared" si="390"/>
        <v/>
      </c>
      <c r="R98" s="156" t="str">
        <f t="shared" si="390"/>
        <v/>
      </c>
      <c r="S98" s="156" t="str">
        <f t="shared" si="390"/>
        <v/>
      </c>
      <c r="T98" s="156" t="str">
        <f t="shared" si="390"/>
        <v/>
      </c>
      <c r="U98" s="157">
        <f t="shared" si="8"/>
        <v>0</v>
      </c>
      <c r="V98" s="156" t="str">
        <f t="shared" ref="V98:Y98" si="391">IF(OR($F98="",$G98=""),"",IF(RAND()&lt;$H98,1,0))</f>
        <v/>
      </c>
      <c r="W98" s="156" t="str">
        <f t="shared" si="391"/>
        <v/>
      </c>
      <c r="X98" s="156" t="str">
        <f t="shared" si="391"/>
        <v/>
      </c>
      <c r="Y98" s="156" t="str">
        <f t="shared" si="391"/>
        <v/>
      </c>
      <c r="Z98" s="157">
        <f t="shared" si="10"/>
        <v>0</v>
      </c>
      <c r="AA98" s="105" t="str">
        <f t="shared" ref="AA98:AT98" si="392">IF(OR($F98="",$G98=""),"",IF(RAND()&lt;0.65,1,0))</f>
        <v/>
      </c>
      <c r="AB98" s="105" t="str">
        <f t="shared" si="392"/>
        <v/>
      </c>
      <c r="AC98" s="105" t="str">
        <f t="shared" si="392"/>
        <v/>
      </c>
      <c r="AD98" s="105" t="str">
        <f t="shared" si="392"/>
        <v/>
      </c>
      <c r="AE98" s="105" t="str">
        <f t="shared" si="392"/>
        <v/>
      </c>
      <c r="AF98" s="105" t="str">
        <f t="shared" si="392"/>
        <v/>
      </c>
      <c r="AG98" s="105" t="str">
        <f t="shared" si="392"/>
        <v/>
      </c>
      <c r="AH98" s="105" t="str">
        <f t="shared" si="392"/>
        <v/>
      </c>
      <c r="AI98" s="105" t="str">
        <f t="shared" si="392"/>
        <v/>
      </c>
      <c r="AJ98" s="105" t="str">
        <f t="shared" si="392"/>
        <v/>
      </c>
      <c r="AK98" s="105" t="str">
        <f t="shared" si="392"/>
        <v/>
      </c>
      <c r="AL98" s="105" t="str">
        <f t="shared" si="392"/>
        <v/>
      </c>
      <c r="AM98" s="105" t="str">
        <f t="shared" si="392"/>
        <v/>
      </c>
      <c r="AN98" s="105" t="str">
        <f t="shared" si="392"/>
        <v/>
      </c>
      <c r="AO98" s="105" t="str">
        <f t="shared" si="392"/>
        <v/>
      </c>
      <c r="AP98" s="105" t="str">
        <f t="shared" si="392"/>
        <v/>
      </c>
      <c r="AQ98" s="105" t="str">
        <f t="shared" si="392"/>
        <v/>
      </c>
      <c r="AR98" s="105" t="str">
        <f t="shared" si="392"/>
        <v/>
      </c>
      <c r="AS98" s="105" t="str">
        <f t="shared" si="392"/>
        <v/>
      </c>
      <c r="AT98" s="105" t="str">
        <f t="shared" si="392"/>
        <v/>
      </c>
      <c r="AU98" s="105">
        <f t="shared" ref="AU98:BL98" si="393">SUM($AA98:AC98)</f>
        <v>0</v>
      </c>
      <c r="AV98" s="105">
        <f t="shared" si="393"/>
        <v>0</v>
      </c>
      <c r="AW98" s="105">
        <f t="shared" si="393"/>
        <v>0</v>
      </c>
      <c r="AX98" s="105">
        <f t="shared" si="393"/>
        <v>0</v>
      </c>
      <c r="AY98" s="105">
        <f t="shared" si="393"/>
        <v>0</v>
      </c>
      <c r="AZ98" s="105">
        <f t="shared" si="393"/>
        <v>0</v>
      </c>
      <c r="BA98" s="105">
        <f t="shared" si="393"/>
        <v>0</v>
      </c>
      <c r="BB98" s="105">
        <f t="shared" si="393"/>
        <v>0</v>
      </c>
      <c r="BC98" s="105">
        <f t="shared" si="393"/>
        <v>0</v>
      </c>
      <c r="BD98" s="105">
        <f t="shared" si="393"/>
        <v>0</v>
      </c>
      <c r="BE98" s="105">
        <f t="shared" si="393"/>
        <v>0</v>
      </c>
      <c r="BF98" s="105">
        <f t="shared" si="393"/>
        <v>0</v>
      </c>
      <c r="BG98" s="105">
        <f t="shared" si="393"/>
        <v>0</v>
      </c>
      <c r="BH98" s="105">
        <f t="shared" si="393"/>
        <v>0</v>
      </c>
      <c r="BI98" s="105">
        <f t="shared" si="393"/>
        <v>0</v>
      </c>
      <c r="BJ98" s="105">
        <f t="shared" si="393"/>
        <v>0</v>
      </c>
      <c r="BK98" s="105">
        <f t="shared" si="393"/>
        <v>0</v>
      </c>
      <c r="BL98" s="105">
        <f t="shared" si="393"/>
        <v>0</v>
      </c>
      <c r="BM98" s="158" t="str">
        <f>IF(OR($F98="",$G98=""),"",IF(ABS(AU98-AU99)&gt;2,AU98,IF(ABS(AV98-AV99)&gt;1,AV98,IF(AW98&lt;&gt;AW99,AW98,IF(AX98&lt;&gt;AX99,AX98,IF(AY98&lt;&gt;AY99,AY98,IF(AZ98&lt;&gt;AZ99,AZ98,IF(BA98&lt;&gt;BA99,BA98,IF(BB98&lt;&gt;BB99,BB98,IF(BC98&lt;&gt;BC99,BC98,IF(BD98&lt;&gt;BD99,BD98,IF(BE98&lt;&gt;BE99,BE98,IF(BF98&lt;&gt;BF99,BF98,IF(BG98&lt;&gt;BG99,BG98,IF(BH98&lt;&gt;BH99,BH98,IF(BI98&lt;&gt;BI99,BI98,IF(BJ98&lt;&gt;BJ99,BJ98,IF(BK98&lt;&gt;BK99,BK98,IF(BL98&lt;&gt;BL99,BL98,CONCATENATE(BL98,"?"))))))))))))))))))))</f>
        <v/>
      </c>
      <c r="BN98" s="105" t="str">
        <f>IFERROR(IF(OR($F98="",$G98=""),"",CONCATENATE(RIGHT(C98,5)," ",REPT(" ",31-LEN(C98)),LEFT(C98,LEN(C98)-6),"  ")),"")</f>
        <v/>
      </c>
      <c r="BO98" s="156" t="str">
        <f>IF(OR($F98="",$G98=""),"",IF(AND(U98=U99,Z98&gt;Z99),"e",IF(AND(U98=U99,Z98=Z99,BM98&gt;BM99),"p"," ")))</f>
        <v/>
      </c>
      <c r="BP98" s="156" t="str">
        <f>IF(BN98="","",IF(U98=U99,CONCATENATE(IF(U98+Z98&lt;10," ",""),U98+Z98,"–",U99+Z99,IF(U99+Z99&lt;10," ","")),CONCATENATE(IF(U98&lt;10," ",""),U98,"–",U99,IF(U99&lt;10," ",""))))</f>
        <v/>
      </c>
      <c r="BQ98" s="156" t="str">
        <f>IF(OR($F98="",$G98=""),"",IF(AND(U98=U99,Z98&lt;Z99),"e",IF(AND(U98=U99,Z98=Z99,BM98&lt;BM99),"p"," ")))</f>
        <v/>
      </c>
      <c r="BR98" s="105" t="str">
        <f>IFERROR(IF(OR($F98="",$G98=""),"",CONCATENATE("  ",LEFT(C99,LEN(C99)-6),REPT(" ",31-LEN(C99))," ",RIGHT(C99,5))),"")</f>
        <v/>
      </c>
      <c r="BS98" s="105" t="str">
        <f>IF(OR($F98="",$G98=""),"",IF(U98=U99,CONCATENATE("(",U98,"–",U99," FT",IF(Z98=Z99,CONCATENATE(" · ",BM98,"–",BM99," pen"),""),")"),""))</f>
        <v/>
      </c>
    </row>
    <row r="99" ht="9.0" customHeight="1">
      <c r="A99" s="152">
        <f t="shared" si="17"/>
        <v>1</v>
      </c>
      <c r="B99" s="93"/>
      <c r="C99" s="99"/>
      <c r="D99" s="96"/>
      <c r="E99" s="154" t="str">
        <f t="shared" si="5"/>
        <v>  </v>
      </c>
      <c r="F99" s="155" t="str">
        <f t="array" ref="F99">IFERROR(IF($C99="","",INDEX(Entries!$J$2:$K999,MATCH(1,($C99=Entries!$J$2:$J999)*(Entries!$C$2:$C999=$B99),0),2)),"")</f>
        <v/>
      </c>
      <c r="G99" s="106" t="str">
        <f>F98</f>
        <v/>
      </c>
      <c r="H99" s="106" t="str">
        <f t="shared" si="6"/>
        <v/>
      </c>
      <c r="I99" s="156" t="str">
        <f t="shared" ref="I99:T99" si="394">IF(OR($F99="",$G99=""),"",IF(RAND()&lt;$H99,1,0))</f>
        <v/>
      </c>
      <c r="J99" s="156" t="str">
        <f t="shared" si="394"/>
        <v/>
      </c>
      <c r="K99" s="156" t="str">
        <f t="shared" si="394"/>
        <v/>
      </c>
      <c r="L99" s="156" t="str">
        <f t="shared" si="394"/>
        <v/>
      </c>
      <c r="M99" s="156" t="str">
        <f t="shared" si="394"/>
        <v/>
      </c>
      <c r="N99" s="156" t="str">
        <f t="shared" si="394"/>
        <v/>
      </c>
      <c r="O99" s="156" t="str">
        <f t="shared" si="394"/>
        <v/>
      </c>
      <c r="P99" s="156" t="str">
        <f t="shared" si="394"/>
        <v/>
      </c>
      <c r="Q99" s="156" t="str">
        <f t="shared" si="394"/>
        <v/>
      </c>
      <c r="R99" s="156" t="str">
        <f t="shared" si="394"/>
        <v/>
      </c>
      <c r="S99" s="156" t="str">
        <f t="shared" si="394"/>
        <v/>
      </c>
      <c r="T99" s="156" t="str">
        <f t="shared" si="394"/>
        <v/>
      </c>
      <c r="U99" s="157">
        <f t="shared" si="8"/>
        <v>0</v>
      </c>
      <c r="V99" s="156" t="str">
        <f t="shared" ref="V99:Y99" si="395">IF(OR($F99="",$G99=""),"",IF(RAND()&lt;$H99,1,0))</f>
        <v/>
      </c>
      <c r="W99" s="156" t="str">
        <f t="shared" si="395"/>
        <v/>
      </c>
      <c r="X99" s="156" t="str">
        <f t="shared" si="395"/>
        <v/>
      </c>
      <c r="Y99" s="156" t="str">
        <f t="shared" si="395"/>
        <v/>
      </c>
      <c r="Z99" s="157">
        <f t="shared" si="10"/>
        <v>0</v>
      </c>
      <c r="AA99" s="105" t="str">
        <f t="shared" ref="AA99:AT99" si="396">IF(OR($F99="",$G99=""),"",IF(RAND()&lt;0.65,1,0))</f>
        <v/>
      </c>
      <c r="AB99" s="105" t="str">
        <f t="shared" si="396"/>
        <v/>
      </c>
      <c r="AC99" s="105" t="str">
        <f t="shared" si="396"/>
        <v/>
      </c>
      <c r="AD99" s="105" t="str">
        <f t="shared" si="396"/>
        <v/>
      </c>
      <c r="AE99" s="105" t="str">
        <f t="shared" si="396"/>
        <v/>
      </c>
      <c r="AF99" s="105" t="str">
        <f t="shared" si="396"/>
        <v/>
      </c>
      <c r="AG99" s="105" t="str">
        <f t="shared" si="396"/>
        <v/>
      </c>
      <c r="AH99" s="105" t="str">
        <f t="shared" si="396"/>
        <v/>
      </c>
      <c r="AI99" s="105" t="str">
        <f t="shared" si="396"/>
        <v/>
      </c>
      <c r="AJ99" s="105" t="str">
        <f t="shared" si="396"/>
        <v/>
      </c>
      <c r="AK99" s="105" t="str">
        <f t="shared" si="396"/>
        <v/>
      </c>
      <c r="AL99" s="105" t="str">
        <f t="shared" si="396"/>
        <v/>
      </c>
      <c r="AM99" s="105" t="str">
        <f t="shared" si="396"/>
        <v/>
      </c>
      <c r="AN99" s="105" t="str">
        <f t="shared" si="396"/>
        <v/>
      </c>
      <c r="AO99" s="105" t="str">
        <f t="shared" si="396"/>
        <v/>
      </c>
      <c r="AP99" s="105" t="str">
        <f t="shared" si="396"/>
        <v/>
      </c>
      <c r="AQ99" s="105" t="str">
        <f t="shared" si="396"/>
        <v/>
      </c>
      <c r="AR99" s="105" t="str">
        <f t="shared" si="396"/>
        <v/>
      </c>
      <c r="AS99" s="105" t="str">
        <f t="shared" si="396"/>
        <v/>
      </c>
      <c r="AT99" s="105" t="str">
        <f t="shared" si="396"/>
        <v/>
      </c>
      <c r="AU99" s="105">
        <f t="shared" ref="AU99:BL99" si="397">SUM($AA99:AC99)</f>
        <v>0</v>
      </c>
      <c r="AV99" s="105">
        <f t="shared" si="397"/>
        <v>0</v>
      </c>
      <c r="AW99" s="105">
        <f t="shared" si="397"/>
        <v>0</v>
      </c>
      <c r="AX99" s="105">
        <f t="shared" si="397"/>
        <v>0</v>
      </c>
      <c r="AY99" s="105">
        <f t="shared" si="397"/>
        <v>0</v>
      </c>
      <c r="AZ99" s="105">
        <f t="shared" si="397"/>
        <v>0</v>
      </c>
      <c r="BA99" s="105">
        <f t="shared" si="397"/>
        <v>0</v>
      </c>
      <c r="BB99" s="105">
        <f t="shared" si="397"/>
        <v>0</v>
      </c>
      <c r="BC99" s="105">
        <f t="shared" si="397"/>
        <v>0</v>
      </c>
      <c r="BD99" s="105">
        <f t="shared" si="397"/>
        <v>0</v>
      </c>
      <c r="BE99" s="105">
        <f t="shared" si="397"/>
        <v>0</v>
      </c>
      <c r="BF99" s="105">
        <f t="shared" si="397"/>
        <v>0</v>
      </c>
      <c r="BG99" s="105">
        <f t="shared" si="397"/>
        <v>0</v>
      </c>
      <c r="BH99" s="105">
        <f t="shared" si="397"/>
        <v>0</v>
      </c>
      <c r="BI99" s="105">
        <f t="shared" si="397"/>
        <v>0</v>
      </c>
      <c r="BJ99" s="105">
        <f t="shared" si="397"/>
        <v>0</v>
      </c>
      <c r="BK99" s="105">
        <f t="shared" si="397"/>
        <v>0</v>
      </c>
      <c r="BL99" s="105">
        <f t="shared" si="397"/>
        <v>0</v>
      </c>
      <c r="BM99" s="158" t="str">
        <f>IF(OR($F98="",$G98=""),"",IF(ABS(AU98-AU99)&gt;2,AU99,IF(ABS(AV98-AV99)&gt;1,AV99,IF(AW98&lt;&gt;AW99,AW99,IF(AX98&lt;&gt;AX99,AX99,IF(AY98&lt;&gt;AY99,AY99,IF(AZ98&lt;&gt;AZ99,AZ99,IF(BA98&lt;&gt;BA99,BA99,IF(BB98&lt;&gt;BB99,BB99,IF(BC98&lt;&gt;BC99,BC99,IF(BD98&lt;&gt;BD99,BD99,IF(BE98&lt;&gt;BE99,BE99,IF(BF98&lt;&gt;BF99,BF99,IF(BG98&lt;&gt;BG99,BG99,IF(BH98&lt;&gt;BH99,BH99,IF(BI98&lt;&gt;BI99,BI99,IF(BJ98&lt;&gt;BJ99,BJ99,IF(BK98&lt;&gt;BK99,BK99,IF(BL98&lt;&gt;BL99,BL99,CONCATENATE(BL99,"?"))))))))))))))))))))</f>
        <v/>
      </c>
      <c r="BN99" s="105" t="str">
        <f>IF(AND(OR($B98="",$B99=""),$C98&lt;&gt;"",$C99&lt;&gt;""),"You need to select the competition in column B.","")</f>
        <v/>
      </c>
      <c r="BO99" s="156"/>
      <c r="BP99" s="156"/>
      <c r="BQ99" s="156"/>
      <c r="BR99" s="105"/>
      <c r="BS99" s="105"/>
    </row>
    <row r="100" ht="9.0" customHeight="1">
      <c r="A100" s="152">
        <f t="shared" si="17"/>
        <v>0</v>
      </c>
      <c r="B100" s="93"/>
      <c r="C100" s="99"/>
      <c r="D100" s="96"/>
      <c r="E100" s="154" t="str">
        <f t="shared" si="5"/>
        <v>  </v>
      </c>
      <c r="F100" s="155" t="str">
        <f t="array" ref="F100">IFERROR(IF($C100="","",INDEX(Entries!$J$2:$K999,MATCH(1,($C100=Entries!$J$2:$J999)*(Entries!$C$2:$C999=$B100),0),2)),"")</f>
        <v/>
      </c>
      <c r="G100" s="106" t="str">
        <f>F101</f>
        <v/>
      </c>
      <c r="H100" s="106" t="str">
        <f t="shared" si="6"/>
        <v/>
      </c>
      <c r="I100" s="156" t="str">
        <f t="shared" ref="I100:T100" si="398">IF(OR($F100="",$G100=""),"",IF(RAND()&lt;$H100,1,0))</f>
        <v/>
      </c>
      <c r="J100" s="156" t="str">
        <f t="shared" si="398"/>
        <v/>
      </c>
      <c r="K100" s="156" t="str">
        <f t="shared" si="398"/>
        <v/>
      </c>
      <c r="L100" s="156" t="str">
        <f t="shared" si="398"/>
        <v/>
      </c>
      <c r="M100" s="156" t="str">
        <f t="shared" si="398"/>
        <v/>
      </c>
      <c r="N100" s="156" t="str">
        <f t="shared" si="398"/>
        <v/>
      </c>
      <c r="O100" s="156" t="str">
        <f t="shared" si="398"/>
        <v/>
      </c>
      <c r="P100" s="156" t="str">
        <f t="shared" si="398"/>
        <v/>
      </c>
      <c r="Q100" s="156" t="str">
        <f t="shared" si="398"/>
        <v/>
      </c>
      <c r="R100" s="156" t="str">
        <f t="shared" si="398"/>
        <v/>
      </c>
      <c r="S100" s="156" t="str">
        <f t="shared" si="398"/>
        <v/>
      </c>
      <c r="T100" s="156" t="str">
        <f t="shared" si="398"/>
        <v/>
      </c>
      <c r="U100" s="157">
        <f t="shared" si="8"/>
        <v>0</v>
      </c>
      <c r="V100" s="156" t="str">
        <f t="shared" ref="V100:Y100" si="399">IF(OR($F100="",$G100=""),"",IF(RAND()&lt;$H100,1,0))</f>
        <v/>
      </c>
      <c r="W100" s="156" t="str">
        <f t="shared" si="399"/>
        <v/>
      </c>
      <c r="X100" s="156" t="str">
        <f t="shared" si="399"/>
        <v/>
      </c>
      <c r="Y100" s="156" t="str">
        <f t="shared" si="399"/>
        <v/>
      </c>
      <c r="Z100" s="157">
        <f t="shared" si="10"/>
        <v>0</v>
      </c>
      <c r="AA100" s="105" t="str">
        <f t="shared" ref="AA100:AT100" si="400">IF(OR($F100="",$G100=""),"",IF(RAND()&lt;0.65,1,0))</f>
        <v/>
      </c>
      <c r="AB100" s="105" t="str">
        <f t="shared" si="400"/>
        <v/>
      </c>
      <c r="AC100" s="105" t="str">
        <f t="shared" si="400"/>
        <v/>
      </c>
      <c r="AD100" s="105" t="str">
        <f t="shared" si="400"/>
        <v/>
      </c>
      <c r="AE100" s="105" t="str">
        <f t="shared" si="400"/>
        <v/>
      </c>
      <c r="AF100" s="105" t="str">
        <f t="shared" si="400"/>
        <v/>
      </c>
      <c r="AG100" s="105" t="str">
        <f t="shared" si="400"/>
        <v/>
      </c>
      <c r="AH100" s="105" t="str">
        <f t="shared" si="400"/>
        <v/>
      </c>
      <c r="AI100" s="105" t="str">
        <f t="shared" si="400"/>
        <v/>
      </c>
      <c r="AJ100" s="105" t="str">
        <f t="shared" si="400"/>
        <v/>
      </c>
      <c r="AK100" s="105" t="str">
        <f t="shared" si="400"/>
        <v/>
      </c>
      <c r="AL100" s="105" t="str">
        <f t="shared" si="400"/>
        <v/>
      </c>
      <c r="AM100" s="105" t="str">
        <f t="shared" si="400"/>
        <v/>
      </c>
      <c r="AN100" s="105" t="str">
        <f t="shared" si="400"/>
        <v/>
      </c>
      <c r="AO100" s="105" t="str">
        <f t="shared" si="400"/>
        <v/>
      </c>
      <c r="AP100" s="105" t="str">
        <f t="shared" si="400"/>
        <v/>
      </c>
      <c r="AQ100" s="105" t="str">
        <f t="shared" si="400"/>
        <v/>
      </c>
      <c r="AR100" s="105" t="str">
        <f t="shared" si="400"/>
        <v/>
      </c>
      <c r="AS100" s="105" t="str">
        <f t="shared" si="400"/>
        <v/>
      </c>
      <c r="AT100" s="105" t="str">
        <f t="shared" si="400"/>
        <v/>
      </c>
      <c r="AU100" s="105">
        <f t="shared" ref="AU100:BL100" si="401">SUM($AA100:AC100)</f>
        <v>0</v>
      </c>
      <c r="AV100" s="105">
        <f t="shared" si="401"/>
        <v>0</v>
      </c>
      <c r="AW100" s="105">
        <f t="shared" si="401"/>
        <v>0</v>
      </c>
      <c r="AX100" s="105">
        <f t="shared" si="401"/>
        <v>0</v>
      </c>
      <c r="AY100" s="105">
        <f t="shared" si="401"/>
        <v>0</v>
      </c>
      <c r="AZ100" s="105">
        <f t="shared" si="401"/>
        <v>0</v>
      </c>
      <c r="BA100" s="105">
        <f t="shared" si="401"/>
        <v>0</v>
      </c>
      <c r="BB100" s="105">
        <f t="shared" si="401"/>
        <v>0</v>
      </c>
      <c r="BC100" s="105">
        <f t="shared" si="401"/>
        <v>0</v>
      </c>
      <c r="BD100" s="105">
        <f t="shared" si="401"/>
        <v>0</v>
      </c>
      <c r="BE100" s="105">
        <f t="shared" si="401"/>
        <v>0</v>
      </c>
      <c r="BF100" s="105">
        <f t="shared" si="401"/>
        <v>0</v>
      </c>
      <c r="BG100" s="105">
        <f t="shared" si="401"/>
        <v>0</v>
      </c>
      <c r="BH100" s="105">
        <f t="shared" si="401"/>
        <v>0</v>
      </c>
      <c r="BI100" s="105">
        <f t="shared" si="401"/>
        <v>0</v>
      </c>
      <c r="BJ100" s="105">
        <f t="shared" si="401"/>
        <v>0</v>
      </c>
      <c r="BK100" s="105">
        <f t="shared" si="401"/>
        <v>0</v>
      </c>
      <c r="BL100" s="105">
        <f t="shared" si="401"/>
        <v>0</v>
      </c>
      <c r="BM100" s="158" t="str">
        <f>IF(OR($F100="",$G100=""),"",IF(ABS(AU100-AU101)&gt;2,AU100,IF(ABS(AV100-AV101)&gt;1,AV100,IF(AW100&lt;&gt;AW101,AW100,IF(AX100&lt;&gt;AX101,AX100,IF(AY100&lt;&gt;AY101,AY100,IF(AZ100&lt;&gt;AZ101,AZ100,IF(BA100&lt;&gt;BA101,BA100,IF(BB100&lt;&gt;BB101,BB100,IF(BC100&lt;&gt;BC101,BC100,IF(BD100&lt;&gt;BD101,BD100,IF(BE100&lt;&gt;BE101,BE100,IF(BF100&lt;&gt;BF101,BF100,IF(BG100&lt;&gt;BG101,BG100,IF(BH100&lt;&gt;BH101,BH100,IF(BI100&lt;&gt;BI101,BI100,IF(BJ100&lt;&gt;BJ101,BJ100,IF(BK100&lt;&gt;BK101,BK100,IF(BL100&lt;&gt;BL101,BL100,CONCATENATE(BL100,"?"))))))))))))))))))))</f>
        <v/>
      </c>
      <c r="BN100" s="105" t="str">
        <f>IFERROR(IF(OR($F100="",$G100=""),"",CONCATENATE(RIGHT(C100,5)," ",REPT(" ",31-LEN(C100)),LEFT(C100,LEN(C100)-6),"  ")),"")</f>
        <v/>
      </c>
      <c r="BO100" s="156" t="str">
        <f>IF(OR($F100="",$G100=""),"",IF(AND(U100=U101,Z100&gt;Z101),"e",IF(AND(U100=U101,Z100=Z101,BM100&gt;BM101),"p"," ")))</f>
        <v/>
      </c>
      <c r="BP100" s="156" t="str">
        <f>IF(BN100="","",IF(U100=U101,CONCATENATE(IF(U100+Z100&lt;10," ",""),U100+Z100,"–",U101+Z101,IF(U101+Z101&lt;10," ","")),CONCATENATE(IF(U100&lt;10," ",""),U100,"–",U101,IF(U101&lt;10," ",""))))</f>
        <v/>
      </c>
      <c r="BQ100" s="156" t="str">
        <f>IF(OR($F100="",$G100=""),"",IF(AND(U100=U101,Z100&lt;Z101),"e",IF(AND(U100=U101,Z100=Z101,BM100&lt;BM101),"p"," ")))</f>
        <v/>
      </c>
      <c r="BR100" s="105" t="str">
        <f>IFERROR(IF(OR($F100="",$G100=""),"",CONCATENATE("  ",LEFT(C101,LEN(C101)-6),REPT(" ",31-LEN(C101))," ",RIGHT(C101,5))),"")</f>
        <v/>
      </c>
      <c r="BS100" s="105" t="str">
        <f>IF(OR($F100="",$G100=""),"",IF(U100=U101,CONCATENATE("(",U100,"–",U101," FT",IF(Z100=Z101,CONCATENATE(" · ",BM100,"–",BM101," pen"),""),")"),""))</f>
        <v/>
      </c>
    </row>
    <row r="101" ht="9.0" customHeight="1">
      <c r="A101" s="152">
        <f t="shared" si="17"/>
        <v>0</v>
      </c>
      <c r="B101" s="93"/>
      <c r="C101" s="99"/>
      <c r="D101" s="96"/>
      <c r="E101" s="154" t="str">
        <f t="shared" si="5"/>
        <v>  </v>
      </c>
      <c r="F101" s="155" t="str">
        <f t="array" ref="F101">IFERROR(IF($C101="","",INDEX(Entries!$J$2:$K999,MATCH(1,($C101=Entries!$J$2:$J999)*(Entries!$C$2:$C999=$B101),0),2)),"")</f>
        <v/>
      </c>
      <c r="G101" s="106" t="str">
        <f>F100</f>
        <v/>
      </c>
      <c r="H101" s="106" t="str">
        <f t="shared" si="6"/>
        <v/>
      </c>
      <c r="I101" s="156" t="str">
        <f t="shared" ref="I101:T101" si="402">IF(OR($F101="",$G101=""),"",IF(RAND()&lt;$H101,1,0))</f>
        <v/>
      </c>
      <c r="J101" s="156" t="str">
        <f t="shared" si="402"/>
        <v/>
      </c>
      <c r="K101" s="156" t="str">
        <f t="shared" si="402"/>
        <v/>
      </c>
      <c r="L101" s="156" t="str">
        <f t="shared" si="402"/>
        <v/>
      </c>
      <c r="M101" s="156" t="str">
        <f t="shared" si="402"/>
        <v/>
      </c>
      <c r="N101" s="156" t="str">
        <f t="shared" si="402"/>
        <v/>
      </c>
      <c r="O101" s="156" t="str">
        <f t="shared" si="402"/>
        <v/>
      </c>
      <c r="P101" s="156" t="str">
        <f t="shared" si="402"/>
        <v/>
      </c>
      <c r="Q101" s="156" t="str">
        <f t="shared" si="402"/>
        <v/>
      </c>
      <c r="R101" s="156" t="str">
        <f t="shared" si="402"/>
        <v/>
      </c>
      <c r="S101" s="156" t="str">
        <f t="shared" si="402"/>
        <v/>
      </c>
      <c r="T101" s="156" t="str">
        <f t="shared" si="402"/>
        <v/>
      </c>
      <c r="U101" s="157">
        <f t="shared" si="8"/>
        <v>0</v>
      </c>
      <c r="V101" s="156" t="str">
        <f t="shared" ref="V101:Y101" si="403">IF(OR($F101="",$G101=""),"",IF(RAND()&lt;$H101,1,0))</f>
        <v/>
      </c>
      <c r="W101" s="156" t="str">
        <f t="shared" si="403"/>
        <v/>
      </c>
      <c r="X101" s="156" t="str">
        <f t="shared" si="403"/>
        <v/>
      </c>
      <c r="Y101" s="156" t="str">
        <f t="shared" si="403"/>
        <v/>
      </c>
      <c r="Z101" s="157">
        <f t="shared" si="10"/>
        <v>0</v>
      </c>
      <c r="AA101" s="105" t="str">
        <f t="shared" ref="AA101:AT101" si="404">IF(OR($F101="",$G101=""),"",IF(RAND()&lt;0.65,1,0))</f>
        <v/>
      </c>
      <c r="AB101" s="105" t="str">
        <f t="shared" si="404"/>
        <v/>
      </c>
      <c r="AC101" s="105" t="str">
        <f t="shared" si="404"/>
        <v/>
      </c>
      <c r="AD101" s="105" t="str">
        <f t="shared" si="404"/>
        <v/>
      </c>
      <c r="AE101" s="105" t="str">
        <f t="shared" si="404"/>
        <v/>
      </c>
      <c r="AF101" s="105" t="str">
        <f t="shared" si="404"/>
        <v/>
      </c>
      <c r="AG101" s="105" t="str">
        <f t="shared" si="404"/>
        <v/>
      </c>
      <c r="AH101" s="105" t="str">
        <f t="shared" si="404"/>
        <v/>
      </c>
      <c r="AI101" s="105" t="str">
        <f t="shared" si="404"/>
        <v/>
      </c>
      <c r="AJ101" s="105" t="str">
        <f t="shared" si="404"/>
        <v/>
      </c>
      <c r="AK101" s="105" t="str">
        <f t="shared" si="404"/>
        <v/>
      </c>
      <c r="AL101" s="105" t="str">
        <f t="shared" si="404"/>
        <v/>
      </c>
      <c r="AM101" s="105" t="str">
        <f t="shared" si="404"/>
        <v/>
      </c>
      <c r="AN101" s="105" t="str">
        <f t="shared" si="404"/>
        <v/>
      </c>
      <c r="AO101" s="105" t="str">
        <f t="shared" si="404"/>
        <v/>
      </c>
      <c r="AP101" s="105" t="str">
        <f t="shared" si="404"/>
        <v/>
      </c>
      <c r="AQ101" s="105" t="str">
        <f t="shared" si="404"/>
        <v/>
      </c>
      <c r="AR101" s="105" t="str">
        <f t="shared" si="404"/>
        <v/>
      </c>
      <c r="AS101" s="105" t="str">
        <f t="shared" si="404"/>
        <v/>
      </c>
      <c r="AT101" s="105" t="str">
        <f t="shared" si="404"/>
        <v/>
      </c>
      <c r="AU101" s="105">
        <f t="shared" ref="AU101:BL101" si="405">SUM($AA101:AC101)</f>
        <v>0</v>
      </c>
      <c r="AV101" s="105">
        <f t="shared" si="405"/>
        <v>0</v>
      </c>
      <c r="AW101" s="105">
        <f t="shared" si="405"/>
        <v>0</v>
      </c>
      <c r="AX101" s="105">
        <f t="shared" si="405"/>
        <v>0</v>
      </c>
      <c r="AY101" s="105">
        <f t="shared" si="405"/>
        <v>0</v>
      </c>
      <c r="AZ101" s="105">
        <f t="shared" si="405"/>
        <v>0</v>
      </c>
      <c r="BA101" s="105">
        <f t="shared" si="405"/>
        <v>0</v>
      </c>
      <c r="BB101" s="105">
        <f t="shared" si="405"/>
        <v>0</v>
      </c>
      <c r="BC101" s="105">
        <f t="shared" si="405"/>
        <v>0</v>
      </c>
      <c r="BD101" s="105">
        <f t="shared" si="405"/>
        <v>0</v>
      </c>
      <c r="BE101" s="105">
        <f t="shared" si="405"/>
        <v>0</v>
      </c>
      <c r="BF101" s="105">
        <f t="shared" si="405"/>
        <v>0</v>
      </c>
      <c r="BG101" s="105">
        <f t="shared" si="405"/>
        <v>0</v>
      </c>
      <c r="BH101" s="105">
        <f t="shared" si="405"/>
        <v>0</v>
      </c>
      <c r="BI101" s="105">
        <f t="shared" si="405"/>
        <v>0</v>
      </c>
      <c r="BJ101" s="105">
        <f t="shared" si="405"/>
        <v>0</v>
      </c>
      <c r="BK101" s="105">
        <f t="shared" si="405"/>
        <v>0</v>
      </c>
      <c r="BL101" s="105">
        <f t="shared" si="405"/>
        <v>0</v>
      </c>
      <c r="BM101" s="158" t="str">
        <f>IF(OR($F100="",$G100=""),"",IF(ABS(AU100-AU101)&gt;2,AU101,IF(ABS(AV100-AV101)&gt;1,AV101,IF(AW100&lt;&gt;AW101,AW101,IF(AX100&lt;&gt;AX101,AX101,IF(AY100&lt;&gt;AY101,AY101,IF(AZ100&lt;&gt;AZ101,AZ101,IF(BA100&lt;&gt;BA101,BA101,IF(BB100&lt;&gt;BB101,BB101,IF(BC100&lt;&gt;BC101,BC101,IF(BD100&lt;&gt;BD101,BD101,IF(BE100&lt;&gt;BE101,BE101,IF(BF100&lt;&gt;BF101,BF101,IF(BG100&lt;&gt;BG101,BG101,IF(BH100&lt;&gt;BH101,BH101,IF(BI100&lt;&gt;BI101,BI101,IF(BJ100&lt;&gt;BJ101,BJ101,IF(BK100&lt;&gt;BK101,BK101,IF(BL100&lt;&gt;BL101,BL101,CONCATENATE(BL101,"?"))))))))))))))))))))</f>
        <v/>
      </c>
      <c r="BN101" s="105" t="str">
        <f>IF(AND(OR($B100="",$B101=""),$C100&lt;&gt;"",$C101&lt;&gt;""),"You need to select the competition in column B.","")</f>
        <v/>
      </c>
      <c r="BO101" s="156"/>
      <c r="BP101" s="156"/>
      <c r="BQ101" s="156"/>
      <c r="BR101" s="105"/>
      <c r="BS101" s="105"/>
    </row>
    <row r="102" ht="9.0" customHeight="1">
      <c r="A102" s="152">
        <f t="shared" si="17"/>
        <v>1</v>
      </c>
      <c r="B102" s="93"/>
      <c r="C102" s="99"/>
      <c r="D102" s="96"/>
      <c r="E102" s="154" t="str">
        <f t="shared" si="5"/>
        <v>  </v>
      </c>
      <c r="F102" s="155" t="str">
        <f t="array" ref="F102">IFERROR(IF($C102="","",INDEX(Entries!$J$2:$K999,MATCH(1,($C102=Entries!$J$2:$J999)*(Entries!$C$2:$C999=$B102),0),2)),"")</f>
        <v/>
      </c>
      <c r="G102" s="106" t="str">
        <f>F103</f>
        <v/>
      </c>
      <c r="H102" s="106" t="str">
        <f t="shared" si="6"/>
        <v/>
      </c>
      <c r="I102" s="156" t="str">
        <f t="shared" ref="I102:T102" si="406">IF(OR($F102="",$G102=""),"",IF(RAND()&lt;$H102,1,0))</f>
        <v/>
      </c>
      <c r="J102" s="156" t="str">
        <f t="shared" si="406"/>
        <v/>
      </c>
      <c r="K102" s="156" t="str">
        <f t="shared" si="406"/>
        <v/>
      </c>
      <c r="L102" s="156" t="str">
        <f t="shared" si="406"/>
        <v/>
      </c>
      <c r="M102" s="156" t="str">
        <f t="shared" si="406"/>
        <v/>
      </c>
      <c r="N102" s="156" t="str">
        <f t="shared" si="406"/>
        <v/>
      </c>
      <c r="O102" s="156" t="str">
        <f t="shared" si="406"/>
        <v/>
      </c>
      <c r="P102" s="156" t="str">
        <f t="shared" si="406"/>
        <v/>
      </c>
      <c r="Q102" s="156" t="str">
        <f t="shared" si="406"/>
        <v/>
      </c>
      <c r="R102" s="156" t="str">
        <f t="shared" si="406"/>
        <v/>
      </c>
      <c r="S102" s="156" t="str">
        <f t="shared" si="406"/>
        <v/>
      </c>
      <c r="T102" s="156" t="str">
        <f t="shared" si="406"/>
        <v/>
      </c>
      <c r="U102" s="157">
        <f t="shared" si="8"/>
        <v>0</v>
      </c>
      <c r="V102" s="156" t="str">
        <f t="shared" ref="V102:Y102" si="407">IF(OR($F102="",$G102=""),"",IF(RAND()&lt;$H102,1,0))</f>
        <v/>
      </c>
      <c r="W102" s="156" t="str">
        <f t="shared" si="407"/>
        <v/>
      </c>
      <c r="X102" s="156" t="str">
        <f t="shared" si="407"/>
        <v/>
      </c>
      <c r="Y102" s="156" t="str">
        <f t="shared" si="407"/>
        <v/>
      </c>
      <c r="Z102" s="157">
        <f t="shared" si="10"/>
        <v>0</v>
      </c>
      <c r="AA102" s="105" t="str">
        <f t="shared" ref="AA102:AT102" si="408">IF(OR($F102="",$G102=""),"",IF(RAND()&lt;0.65,1,0))</f>
        <v/>
      </c>
      <c r="AB102" s="105" t="str">
        <f t="shared" si="408"/>
        <v/>
      </c>
      <c r="AC102" s="105" t="str">
        <f t="shared" si="408"/>
        <v/>
      </c>
      <c r="AD102" s="105" t="str">
        <f t="shared" si="408"/>
        <v/>
      </c>
      <c r="AE102" s="105" t="str">
        <f t="shared" si="408"/>
        <v/>
      </c>
      <c r="AF102" s="105" t="str">
        <f t="shared" si="408"/>
        <v/>
      </c>
      <c r="AG102" s="105" t="str">
        <f t="shared" si="408"/>
        <v/>
      </c>
      <c r="AH102" s="105" t="str">
        <f t="shared" si="408"/>
        <v/>
      </c>
      <c r="AI102" s="105" t="str">
        <f t="shared" si="408"/>
        <v/>
      </c>
      <c r="AJ102" s="105" t="str">
        <f t="shared" si="408"/>
        <v/>
      </c>
      <c r="AK102" s="105" t="str">
        <f t="shared" si="408"/>
        <v/>
      </c>
      <c r="AL102" s="105" t="str">
        <f t="shared" si="408"/>
        <v/>
      </c>
      <c r="AM102" s="105" t="str">
        <f t="shared" si="408"/>
        <v/>
      </c>
      <c r="AN102" s="105" t="str">
        <f t="shared" si="408"/>
        <v/>
      </c>
      <c r="AO102" s="105" t="str">
        <f t="shared" si="408"/>
        <v/>
      </c>
      <c r="AP102" s="105" t="str">
        <f t="shared" si="408"/>
        <v/>
      </c>
      <c r="AQ102" s="105" t="str">
        <f t="shared" si="408"/>
        <v/>
      </c>
      <c r="AR102" s="105" t="str">
        <f t="shared" si="408"/>
        <v/>
      </c>
      <c r="AS102" s="105" t="str">
        <f t="shared" si="408"/>
        <v/>
      </c>
      <c r="AT102" s="105" t="str">
        <f t="shared" si="408"/>
        <v/>
      </c>
      <c r="AU102" s="105">
        <f t="shared" ref="AU102:BL102" si="409">SUM($AA102:AC102)</f>
        <v>0</v>
      </c>
      <c r="AV102" s="105">
        <f t="shared" si="409"/>
        <v>0</v>
      </c>
      <c r="AW102" s="105">
        <f t="shared" si="409"/>
        <v>0</v>
      </c>
      <c r="AX102" s="105">
        <f t="shared" si="409"/>
        <v>0</v>
      </c>
      <c r="AY102" s="105">
        <f t="shared" si="409"/>
        <v>0</v>
      </c>
      <c r="AZ102" s="105">
        <f t="shared" si="409"/>
        <v>0</v>
      </c>
      <c r="BA102" s="105">
        <f t="shared" si="409"/>
        <v>0</v>
      </c>
      <c r="BB102" s="105">
        <f t="shared" si="409"/>
        <v>0</v>
      </c>
      <c r="BC102" s="105">
        <f t="shared" si="409"/>
        <v>0</v>
      </c>
      <c r="BD102" s="105">
        <f t="shared" si="409"/>
        <v>0</v>
      </c>
      <c r="BE102" s="105">
        <f t="shared" si="409"/>
        <v>0</v>
      </c>
      <c r="BF102" s="105">
        <f t="shared" si="409"/>
        <v>0</v>
      </c>
      <c r="BG102" s="105">
        <f t="shared" si="409"/>
        <v>0</v>
      </c>
      <c r="BH102" s="105">
        <f t="shared" si="409"/>
        <v>0</v>
      </c>
      <c r="BI102" s="105">
        <f t="shared" si="409"/>
        <v>0</v>
      </c>
      <c r="BJ102" s="105">
        <f t="shared" si="409"/>
        <v>0</v>
      </c>
      <c r="BK102" s="105">
        <f t="shared" si="409"/>
        <v>0</v>
      </c>
      <c r="BL102" s="105">
        <f t="shared" si="409"/>
        <v>0</v>
      </c>
      <c r="BM102" s="158" t="str">
        <f>IF(OR($F102="",$G102=""),"",IF(ABS(AU102-AU103)&gt;2,AU102,IF(ABS(AV102-AV103)&gt;1,AV102,IF(AW102&lt;&gt;AW103,AW102,IF(AX102&lt;&gt;AX103,AX102,IF(AY102&lt;&gt;AY103,AY102,IF(AZ102&lt;&gt;AZ103,AZ102,IF(BA102&lt;&gt;BA103,BA102,IF(BB102&lt;&gt;BB103,BB102,IF(BC102&lt;&gt;BC103,BC102,IF(BD102&lt;&gt;BD103,BD102,IF(BE102&lt;&gt;BE103,BE102,IF(BF102&lt;&gt;BF103,BF102,IF(BG102&lt;&gt;BG103,BG102,IF(BH102&lt;&gt;BH103,BH102,IF(BI102&lt;&gt;BI103,BI102,IF(BJ102&lt;&gt;BJ103,BJ102,IF(BK102&lt;&gt;BK103,BK102,IF(BL102&lt;&gt;BL103,BL102,CONCATENATE(BL102,"?"))))))))))))))))))))</f>
        <v/>
      </c>
      <c r="BN102" s="105" t="str">
        <f>IFERROR(IF(OR($F102="",$G102=""),"",CONCATENATE(RIGHT(C102,5)," ",REPT(" ",31-LEN(C102)),LEFT(C102,LEN(C102)-6),"  ")),"")</f>
        <v/>
      </c>
      <c r="BO102" s="156" t="str">
        <f>IF(OR($F102="",$G102=""),"",IF(AND(U102=U103,Z102&gt;Z103),"e",IF(AND(U102=U103,Z102=Z103,BM102&gt;BM103),"p"," ")))</f>
        <v/>
      </c>
      <c r="BP102" s="156" t="str">
        <f>IF(BN102="","",IF(U102=U103,CONCATENATE(IF(U102+Z102&lt;10," ",""),U102+Z102,"–",U103+Z103,IF(U103+Z103&lt;10," ","")),CONCATENATE(IF(U102&lt;10," ",""),U102,"–",U103,IF(U103&lt;10," ",""))))</f>
        <v/>
      </c>
      <c r="BQ102" s="156" t="str">
        <f>IF(OR($F102="",$G102=""),"",IF(AND(U102=U103,Z102&lt;Z103),"e",IF(AND(U102=U103,Z102=Z103,BM102&lt;BM103),"p"," ")))</f>
        <v/>
      </c>
      <c r="BR102" s="105" t="str">
        <f>IFERROR(IF(OR($F102="",$G102=""),"",CONCATENATE("  ",LEFT(C103,LEN(C103)-6),REPT(" ",31-LEN(C103))," ",RIGHT(C103,5))),"")</f>
        <v/>
      </c>
      <c r="BS102" s="105" t="str">
        <f>IF(OR($F102="",$G102=""),"",IF(U102=U103,CONCATENATE("(",U102,"–",U103," FT",IF(Z102=Z103,CONCATENATE(" · ",BM102,"–",BM103," pen"),""),")"),""))</f>
        <v/>
      </c>
    </row>
    <row r="103" ht="9.0" customHeight="1">
      <c r="A103" s="152">
        <f t="shared" si="17"/>
        <v>1</v>
      </c>
      <c r="B103" s="93"/>
      <c r="C103" s="99"/>
      <c r="D103" s="96"/>
      <c r="E103" s="154" t="str">
        <f t="shared" si="5"/>
        <v>  </v>
      </c>
      <c r="F103" s="155" t="str">
        <f t="array" ref="F103">IFERROR(IF($C103="","",INDEX(Entries!$J$2:$K999,MATCH(1,($C103=Entries!$J$2:$J999)*(Entries!$C$2:$C999=$B103),0),2)),"")</f>
        <v/>
      </c>
      <c r="G103" s="106" t="str">
        <f>F102</f>
        <v/>
      </c>
      <c r="H103" s="106" t="str">
        <f t="shared" si="6"/>
        <v/>
      </c>
      <c r="I103" s="156" t="str">
        <f t="shared" ref="I103:T103" si="410">IF(OR($F103="",$G103=""),"",IF(RAND()&lt;$H103,1,0))</f>
        <v/>
      </c>
      <c r="J103" s="156" t="str">
        <f t="shared" si="410"/>
        <v/>
      </c>
      <c r="K103" s="156" t="str">
        <f t="shared" si="410"/>
        <v/>
      </c>
      <c r="L103" s="156" t="str">
        <f t="shared" si="410"/>
        <v/>
      </c>
      <c r="M103" s="156" t="str">
        <f t="shared" si="410"/>
        <v/>
      </c>
      <c r="N103" s="156" t="str">
        <f t="shared" si="410"/>
        <v/>
      </c>
      <c r="O103" s="156" t="str">
        <f t="shared" si="410"/>
        <v/>
      </c>
      <c r="P103" s="156" t="str">
        <f t="shared" si="410"/>
        <v/>
      </c>
      <c r="Q103" s="156" t="str">
        <f t="shared" si="410"/>
        <v/>
      </c>
      <c r="R103" s="156" t="str">
        <f t="shared" si="410"/>
        <v/>
      </c>
      <c r="S103" s="156" t="str">
        <f t="shared" si="410"/>
        <v/>
      </c>
      <c r="T103" s="156" t="str">
        <f t="shared" si="410"/>
        <v/>
      </c>
      <c r="U103" s="157">
        <f t="shared" si="8"/>
        <v>0</v>
      </c>
      <c r="V103" s="156" t="str">
        <f t="shared" ref="V103:Y103" si="411">IF(OR($F103="",$G103=""),"",IF(RAND()&lt;$H103,1,0))</f>
        <v/>
      </c>
      <c r="W103" s="156" t="str">
        <f t="shared" si="411"/>
        <v/>
      </c>
      <c r="X103" s="156" t="str">
        <f t="shared" si="411"/>
        <v/>
      </c>
      <c r="Y103" s="156" t="str">
        <f t="shared" si="411"/>
        <v/>
      </c>
      <c r="Z103" s="157">
        <f t="shared" si="10"/>
        <v>0</v>
      </c>
      <c r="AA103" s="105" t="str">
        <f t="shared" ref="AA103:AT103" si="412">IF(OR($F103="",$G103=""),"",IF(RAND()&lt;0.65,1,0))</f>
        <v/>
      </c>
      <c r="AB103" s="105" t="str">
        <f t="shared" si="412"/>
        <v/>
      </c>
      <c r="AC103" s="105" t="str">
        <f t="shared" si="412"/>
        <v/>
      </c>
      <c r="AD103" s="105" t="str">
        <f t="shared" si="412"/>
        <v/>
      </c>
      <c r="AE103" s="105" t="str">
        <f t="shared" si="412"/>
        <v/>
      </c>
      <c r="AF103" s="105" t="str">
        <f t="shared" si="412"/>
        <v/>
      </c>
      <c r="AG103" s="105" t="str">
        <f t="shared" si="412"/>
        <v/>
      </c>
      <c r="AH103" s="105" t="str">
        <f t="shared" si="412"/>
        <v/>
      </c>
      <c r="AI103" s="105" t="str">
        <f t="shared" si="412"/>
        <v/>
      </c>
      <c r="AJ103" s="105" t="str">
        <f t="shared" si="412"/>
        <v/>
      </c>
      <c r="AK103" s="105" t="str">
        <f t="shared" si="412"/>
        <v/>
      </c>
      <c r="AL103" s="105" t="str">
        <f t="shared" si="412"/>
        <v/>
      </c>
      <c r="AM103" s="105" t="str">
        <f t="shared" si="412"/>
        <v/>
      </c>
      <c r="AN103" s="105" t="str">
        <f t="shared" si="412"/>
        <v/>
      </c>
      <c r="AO103" s="105" t="str">
        <f t="shared" si="412"/>
        <v/>
      </c>
      <c r="AP103" s="105" t="str">
        <f t="shared" si="412"/>
        <v/>
      </c>
      <c r="AQ103" s="105" t="str">
        <f t="shared" si="412"/>
        <v/>
      </c>
      <c r="AR103" s="105" t="str">
        <f t="shared" si="412"/>
        <v/>
      </c>
      <c r="AS103" s="105" t="str">
        <f t="shared" si="412"/>
        <v/>
      </c>
      <c r="AT103" s="105" t="str">
        <f t="shared" si="412"/>
        <v/>
      </c>
      <c r="AU103" s="105">
        <f t="shared" ref="AU103:BL103" si="413">SUM($AA103:AC103)</f>
        <v>0</v>
      </c>
      <c r="AV103" s="105">
        <f t="shared" si="413"/>
        <v>0</v>
      </c>
      <c r="AW103" s="105">
        <f t="shared" si="413"/>
        <v>0</v>
      </c>
      <c r="AX103" s="105">
        <f t="shared" si="413"/>
        <v>0</v>
      </c>
      <c r="AY103" s="105">
        <f t="shared" si="413"/>
        <v>0</v>
      </c>
      <c r="AZ103" s="105">
        <f t="shared" si="413"/>
        <v>0</v>
      </c>
      <c r="BA103" s="105">
        <f t="shared" si="413"/>
        <v>0</v>
      </c>
      <c r="BB103" s="105">
        <f t="shared" si="413"/>
        <v>0</v>
      </c>
      <c r="BC103" s="105">
        <f t="shared" si="413"/>
        <v>0</v>
      </c>
      <c r="BD103" s="105">
        <f t="shared" si="413"/>
        <v>0</v>
      </c>
      <c r="BE103" s="105">
        <f t="shared" si="413"/>
        <v>0</v>
      </c>
      <c r="BF103" s="105">
        <f t="shared" si="413"/>
        <v>0</v>
      </c>
      <c r="BG103" s="105">
        <f t="shared" si="413"/>
        <v>0</v>
      </c>
      <c r="BH103" s="105">
        <f t="shared" si="413"/>
        <v>0</v>
      </c>
      <c r="BI103" s="105">
        <f t="shared" si="413"/>
        <v>0</v>
      </c>
      <c r="BJ103" s="105">
        <f t="shared" si="413"/>
        <v>0</v>
      </c>
      <c r="BK103" s="105">
        <f t="shared" si="413"/>
        <v>0</v>
      </c>
      <c r="BL103" s="105">
        <f t="shared" si="413"/>
        <v>0</v>
      </c>
      <c r="BM103" s="158" t="str">
        <f>IF(OR($F102="",$G102=""),"",IF(ABS(AU102-AU103)&gt;2,AU103,IF(ABS(AV102-AV103)&gt;1,AV103,IF(AW102&lt;&gt;AW103,AW103,IF(AX102&lt;&gt;AX103,AX103,IF(AY102&lt;&gt;AY103,AY103,IF(AZ102&lt;&gt;AZ103,AZ103,IF(BA102&lt;&gt;BA103,BA103,IF(BB102&lt;&gt;BB103,BB103,IF(BC102&lt;&gt;BC103,BC103,IF(BD102&lt;&gt;BD103,BD103,IF(BE102&lt;&gt;BE103,BE103,IF(BF102&lt;&gt;BF103,BF103,IF(BG102&lt;&gt;BG103,BG103,IF(BH102&lt;&gt;BH103,BH103,IF(BI102&lt;&gt;BI103,BI103,IF(BJ102&lt;&gt;BJ103,BJ103,IF(BK102&lt;&gt;BK103,BK103,IF(BL102&lt;&gt;BL103,BL103,CONCATENATE(BL103,"?"))))))))))))))))))))</f>
        <v/>
      </c>
      <c r="BN103" s="105" t="str">
        <f>IF(AND(OR($B102="",$B103=""),$C102&lt;&gt;"",$C103&lt;&gt;""),"You need to select the competition in column B.","")</f>
        <v/>
      </c>
      <c r="BO103" s="156"/>
      <c r="BP103" s="156"/>
      <c r="BQ103" s="156"/>
      <c r="BR103" s="105"/>
      <c r="BS103" s="105"/>
    </row>
    <row r="104" ht="9.0" customHeight="1">
      <c r="A104" s="152">
        <f t="shared" si="17"/>
        <v>0</v>
      </c>
      <c r="B104" s="93"/>
      <c r="C104" s="99"/>
      <c r="D104" s="96"/>
      <c r="E104" s="154" t="str">
        <f t="shared" si="5"/>
        <v>  </v>
      </c>
      <c r="F104" s="155" t="str">
        <f t="array" ref="F104">IFERROR(IF($C104="","",INDEX(Entries!$J$2:$K999,MATCH(1,($C104=Entries!$J$2:$J999)*(Entries!$C$2:$C999=$B104),0),2)),"")</f>
        <v/>
      </c>
      <c r="G104" s="106" t="str">
        <f>F105</f>
        <v/>
      </c>
      <c r="H104" s="106" t="str">
        <f t="shared" si="6"/>
        <v/>
      </c>
      <c r="I104" s="156" t="str">
        <f t="shared" ref="I104:T104" si="414">IF(OR($F104="",$G104=""),"",IF(RAND()&lt;$H104,1,0))</f>
        <v/>
      </c>
      <c r="J104" s="156" t="str">
        <f t="shared" si="414"/>
        <v/>
      </c>
      <c r="K104" s="156" t="str">
        <f t="shared" si="414"/>
        <v/>
      </c>
      <c r="L104" s="156" t="str">
        <f t="shared" si="414"/>
        <v/>
      </c>
      <c r="M104" s="156" t="str">
        <f t="shared" si="414"/>
        <v/>
      </c>
      <c r="N104" s="156" t="str">
        <f t="shared" si="414"/>
        <v/>
      </c>
      <c r="O104" s="156" t="str">
        <f t="shared" si="414"/>
        <v/>
      </c>
      <c r="P104" s="156" t="str">
        <f t="shared" si="414"/>
        <v/>
      </c>
      <c r="Q104" s="156" t="str">
        <f t="shared" si="414"/>
        <v/>
      </c>
      <c r="R104" s="156" t="str">
        <f t="shared" si="414"/>
        <v/>
      </c>
      <c r="S104" s="156" t="str">
        <f t="shared" si="414"/>
        <v/>
      </c>
      <c r="T104" s="156" t="str">
        <f t="shared" si="414"/>
        <v/>
      </c>
      <c r="U104" s="157">
        <f t="shared" si="8"/>
        <v>0</v>
      </c>
      <c r="V104" s="156" t="str">
        <f t="shared" ref="V104:Y104" si="415">IF(OR($F104="",$G104=""),"",IF(RAND()&lt;$H104,1,0))</f>
        <v/>
      </c>
      <c r="W104" s="156" t="str">
        <f t="shared" si="415"/>
        <v/>
      </c>
      <c r="X104" s="156" t="str">
        <f t="shared" si="415"/>
        <v/>
      </c>
      <c r="Y104" s="156" t="str">
        <f t="shared" si="415"/>
        <v/>
      </c>
      <c r="Z104" s="157">
        <f t="shared" si="10"/>
        <v>0</v>
      </c>
      <c r="AA104" s="105" t="str">
        <f t="shared" ref="AA104:AT104" si="416">IF(OR($F104="",$G104=""),"",IF(RAND()&lt;0.65,1,0))</f>
        <v/>
      </c>
      <c r="AB104" s="105" t="str">
        <f t="shared" si="416"/>
        <v/>
      </c>
      <c r="AC104" s="105" t="str">
        <f t="shared" si="416"/>
        <v/>
      </c>
      <c r="AD104" s="105" t="str">
        <f t="shared" si="416"/>
        <v/>
      </c>
      <c r="AE104" s="105" t="str">
        <f t="shared" si="416"/>
        <v/>
      </c>
      <c r="AF104" s="105" t="str">
        <f t="shared" si="416"/>
        <v/>
      </c>
      <c r="AG104" s="105" t="str">
        <f t="shared" si="416"/>
        <v/>
      </c>
      <c r="AH104" s="105" t="str">
        <f t="shared" si="416"/>
        <v/>
      </c>
      <c r="AI104" s="105" t="str">
        <f t="shared" si="416"/>
        <v/>
      </c>
      <c r="AJ104" s="105" t="str">
        <f t="shared" si="416"/>
        <v/>
      </c>
      <c r="AK104" s="105" t="str">
        <f t="shared" si="416"/>
        <v/>
      </c>
      <c r="AL104" s="105" t="str">
        <f t="shared" si="416"/>
        <v/>
      </c>
      <c r="AM104" s="105" t="str">
        <f t="shared" si="416"/>
        <v/>
      </c>
      <c r="AN104" s="105" t="str">
        <f t="shared" si="416"/>
        <v/>
      </c>
      <c r="AO104" s="105" t="str">
        <f t="shared" si="416"/>
        <v/>
      </c>
      <c r="AP104" s="105" t="str">
        <f t="shared" si="416"/>
        <v/>
      </c>
      <c r="AQ104" s="105" t="str">
        <f t="shared" si="416"/>
        <v/>
      </c>
      <c r="AR104" s="105" t="str">
        <f t="shared" si="416"/>
        <v/>
      </c>
      <c r="AS104" s="105" t="str">
        <f t="shared" si="416"/>
        <v/>
      </c>
      <c r="AT104" s="105" t="str">
        <f t="shared" si="416"/>
        <v/>
      </c>
      <c r="AU104" s="105">
        <f t="shared" ref="AU104:BL104" si="417">SUM($AA104:AC104)</f>
        <v>0</v>
      </c>
      <c r="AV104" s="105">
        <f t="shared" si="417"/>
        <v>0</v>
      </c>
      <c r="AW104" s="105">
        <f t="shared" si="417"/>
        <v>0</v>
      </c>
      <c r="AX104" s="105">
        <f t="shared" si="417"/>
        <v>0</v>
      </c>
      <c r="AY104" s="105">
        <f t="shared" si="417"/>
        <v>0</v>
      </c>
      <c r="AZ104" s="105">
        <f t="shared" si="417"/>
        <v>0</v>
      </c>
      <c r="BA104" s="105">
        <f t="shared" si="417"/>
        <v>0</v>
      </c>
      <c r="BB104" s="105">
        <f t="shared" si="417"/>
        <v>0</v>
      </c>
      <c r="BC104" s="105">
        <f t="shared" si="417"/>
        <v>0</v>
      </c>
      <c r="BD104" s="105">
        <f t="shared" si="417"/>
        <v>0</v>
      </c>
      <c r="BE104" s="105">
        <f t="shared" si="417"/>
        <v>0</v>
      </c>
      <c r="BF104" s="105">
        <f t="shared" si="417"/>
        <v>0</v>
      </c>
      <c r="BG104" s="105">
        <f t="shared" si="417"/>
        <v>0</v>
      </c>
      <c r="BH104" s="105">
        <f t="shared" si="417"/>
        <v>0</v>
      </c>
      <c r="BI104" s="105">
        <f t="shared" si="417"/>
        <v>0</v>
      </c>
      <c r="BJ104" s="105">
        <f t="shared" si="417"/>
        <v>0</v>
      </c>
      <c r="BK104" s="105">
        <f t="shared" si="417"/>
        <v>0</v>
      </c>
      <c r="BL104" s="105">
        <f t="shared" si="417"/>
        <v>0</v>
      </c>
      <c r="BM104" s="158" t="str">
        <f>IF(OR($F104="",$G104=""),"",IF(ABS(AU104-AU105)&gt;2,AU104,IF(ABS(AV104-AV105)&gt;1,AV104,IF(AW104&lt;&gt;AW105,AW104,IF(AX104&lt;&gt;AX105,AX104,IF(AY104&lt;&gt;AY105,AY104,IF(AZ104&lt;&gt;AZ105,AZ104,IF(BA104&lt;&gt;BA105,BA104,IF(BB104&lt;&gt;BB105,BB104,IF(BC104&lt;&gt;BC105,BC104,IF(BD104&lt;&gt;BD105,BD104,IF(BE104&lt;&gt;BE105,BE104,IF(BF104&lt;&gt;BF105,BF104,IF(BG104&lt;&gt;BG105,BG104,IF(BH104&lt;&gt;BH105,BH104,IF(BI104&lt;&gt;BI105,BI104,IF(BJ104&lt;&gt;BJ105,BJ104,IF(BK104&lt;&gt;BK105,BK104,IF(BL104&lt;&gt;BL105,BL104,CONCATENATE(BL104,"?"))))))))))))))))))))</f>
        <v/>
      </c>
      <c r="BN104" s="105" t="str">
        <f>IFERROR(IF(OR($F104="",$G104=""),"",CONCATENATE(RIGHT(C104,5)," ",REPT(" ",31-LEN(C104)),LEFT(C104,LEN(C104)-6),"  ")),"")</f>
        <v/>
      </c>
      <c r="BO104" s="156" t="str">
        <f>IF(OR($F104="",$G104=""),"",IF(AND(U104=U105,Z104&gt;Z105),"e",IF(AND(U104=U105,Z104=Z105,BM104&gt;BM105),"p"," ")))</f>
        <v/>
      </c>
      <c r="BP104" s="156" t="str">
        <f>IF(BN104="","",IF(U104=U105,CONCATENATE(IF(U104+Z104&lt;10," ",""),U104+Z104,"–",U105+Z105,IF(U105+Z105&lt;10," ","")),CONCATENATE(IF(U104&lt;10," ",""),U104,"–",U105,IF(U105&lt;10," ",""))))</f>
        <v/>
      </c>
      <c r="BQ104" s="156" t="str">
        <f>IF(OR($F104="",$G104=""),"",IF(AND(U104=U105,Z104&lt;Z105),"e",IF(AND(U104=U105,Z104=Z105,BM104&lt;BM105),"p"," ")))</f>
        <v/>
      </c>
      <c r="BR104" s="105" t="str">
        <f>IFERROR(IF(OR($F104="",$G104=""),"",CONCATENATE("  ",LEFT(C105,LEN(C105)-6),REPT(" ",31-LEN(C105))," ",RIGHT(C105,5))),"")</f>
        <v/>
      </c>
      <c r="BS104" s="105" t="str">
        <f>IF(OR($F104="",$G104=""),"",IF(U104=U105,CONCATENATE("(",U104,"–",U105," FT",IF(Z104=Z105,CONCATENATE(" · ",BM104,"–",BM105," pen"),""),")"),""))</f>
        <v/>
      </c>
    </row>
    <row r="105" ht="9.0" customHeight="1">
      <c r="A105" s="152">
        <f t="shared" si="17"/>
        <v>0</v>
      </c>
      <c r="B105" s="93"/>
      <c r="C105" s="99"/>
      <c r="D105" s="96"/>
      <c r="E105" s="154" t="str">
        <f t="shared" si="5"/>
        <v>  </v>
      </c>
      <c r="F105" s="155" t="str">
        <f t="array" ref="F105">IFERROR(IF($C105="","",INDEX(Entries!$J$2:$K999,MATCH(1,($C105=Entries!$J$2:$J999)*(Entries!$C$2:$C999=$B105),0),2)),"")</f>
        <v/>
      </c>
      <c r="G105" s="106" t="str">
        <f>F104</f>
        <v/>
      </c>
      <c r="H105" s="106" t="str">
        <f t="shared" si="6"/>
        <v/>
      </c>
      <c r="I105" s="156" t="str">
        <f t="shared" ref="I105:T105" si="418">IF(OR($F105="",$G105=""),"",IF(RAND()&lt;$H105,1,0))</f>
        <v/>
      </c>
      <c r="J105" s="156" t="str">
        <f t="shared" si="418"/>
        <v/>
      </c>
      <c r="K105" s="156" t="str">
        <f t="shared" si="418"/>
        <v/>
      </c>
      <c r="L105" s="156" t="str">
        <f t="shared" si="418"/>
        <v/>
      </c>
      <c r="M105" s="156" t="str">
        <f t="shared" si="418"/>
        <v/>
      </c>
      <c r="N105" s="156" t="str">
        <f t="shared" si="418"/>
        <v/>
      </c>
      <c r="O105" s="156" t="str">
        <f t="shared" si="418"/>
        <v/>
      </c>
      <c r="P105" s="156" t="str">
        <f t="shared" si="418"/>
        <v/>
      </c>
      <c r="Q105" s="156" t="str">
        <f t="shared" si="418"/>
        <v/>
      </c>
      <c r="R105" s="156" t="str">
        <f t="shared" si="418"/>
        <v/>
      </c>
      <c r="S105" s="156" t="str">
        <f t="shared" si="418"/>
        <v/>
      </c>
      <c r="T105" s="156" t="str">
        <f t="shared" si="418"/>
        <v/>
      </c>
      <c r="U105" s="157">
        <f t="shared" si="8"/>
        <v>0</v>
      </c>
      <c r="V105" s="156" t="str">
        <f t="shared" ref="V105:Y105" si="419">IF(OR($F105="",$G105=""),"",IF(RAND()&lt;$H105,1,0))</f>
        <v/>
      </c>
      <c r="W105" s="156" t="str">
        <f t="shared" si="419"/>
        <v/>
      </c>
      <c r="X105" s="156" t="str">
        <f t="shared" si="419"/>
        <v/>
      </c>
      <c r="Y105" s="156" t="str">
        <f t="shared" si="419"/>
        <v/>
      </c>
      <c r="Z105" s="157">
        <f t="shared" si="10"/>
        <v>0</v>
      </c>
      <c r="AA105" s="105" t="str">
        <f t="shared" ref="AA105:AT105" si="420">IF(OR($F105="",$G105=""),"",IF(RAND()&lt;0.65,1,0))</f>
        <v/>
      </c>
      <c r="AB105" s="105" t="str">
        <f t="shared" si="420"/>
        <v/>
      </c>
      <c r="AC105" s="105" t="str">
        <f t="shared" si="420"/>
        <v/>
      </c>
      <c r="AD105" s="105" t="str">
        <f t="shared" si="420"/>
        <v/>
      </c>
      <c r="AE105" s="105" t="str">
        <f t="shared" si="420"/>
        <v/>
      </c>
      <c r="AF105" s="105" t="str">
        <f t="shared" si="420"/>
        <v/>
      </c>
      <c r="AG105" s="105" t="str">
        <f t="shared" si="420"/>
        <v/>
      </c>
      <c r="AH105" s="105" t="str">
        <f t="shared" si="420"/>
        <v/>
      </c>
      <c r="AI105" s="105" t="str">
        <f t="shared" si="420"/>
        <v/>
      </c>
      <c r="AJ105" s="105" t="str">
        <f t="shared" si="420"/>
        <v/>
      </c>
      <c r="AK105" s="105" t="str">
        <f t="shared" si="420"/>
        <v/>
      </c>
      <c r="AL105" s="105" t="str">
        <f t="shared" si="420"/>
        <v/>
      </c>
      <c r="AM105" s="105" t="str">
        <f t="shared" si="420"/>
        <v/>
      </c>
      <c r="AN105" s="105" t="str">
        <f t="shared" si="420"/>
        <v/>
      </c>
      <c r="AO105" s="105" t="str">
        <f t="shared" si="420"/>
        <v/>
      </c>
      <c r="AP105" s="105" t="str">
        <f t="shared" si="420"/>
        <v/>
      </c>
      <c r="AQ105" s="105" t="str">
        <f t="shared" si="420"/>
        <v/>
      </c>
      <c r="AR105" s="105" t="str">
        <f t="shared" si="420"/>
        <v/>
      </c>
      <c r="AS105" s="105" t="str">
        <f t="shared" si="420"/>
        <v/>
      </c>
      <c r="AT105" s="105" t="str">
        <f t="shared" si="420"/>
        <v/>
      </c>
      <c r="AU105" s="105">
        <f t="shared" ref="AU105:BL105" si="421">SUM($AA105:AC105)</f>
        <v>0</v>
      </c>
      <c r="AV105" s="105">
        <f t="shared" si="421"/>
        <v>0</v>
      </c>
      <c r="AW105" s="105">
        <f t="shared" si="421"/>
        <v>0</v>
      </c>
      <c r="AX105" s="105">
        <f t="shared" si="421"/>
        <v>0</v>
      </c>
      <c r="AY105" s="105">
        <f t="shared" si="421"/>
        <v>0</v>
      </c>
      <c r="AZ105" s="105">
        <f t="shared" si="421"/>
        <v>0</v>
      </c>
      <c r="BA105" s="105">
        <f t="shared" si="421"/>
        <v>0</v>
      </c>
      <c r="BB105" s="105">
        <f t="shared" si="421"/>
        <v>0</v>
      </c>
      <c r="BC105" s="105">
        <f t="shared" si="421"/>
        <v>0</v>
      </c>
      <c r="BD105" s="105">
        <f t="shared" si="421"/>
        <v>0</v>
      </c>
      <c r="BE105" s="105">
        <f t="shared" si="421"/>
        <v>0</v>
      </c>
      <c r="BF105" s="105">
        <f t="shared" si="421"/>
        <v>0</v>
      </c>
      <c r="BG105" s="105">
        <f t="shared" si="421"/>
        <v>0</v>
      </c>
      <c r="BH105" s="105">
        <f t="shared" si="421"/>
        <v>0</v>
      </c>
      <c r="BI105" s="105">
        <f t="shared" si="421"/>
        <v>0</v>
      </c>
      <c r="BJ105" s="105">
        <f t="shared" si="421"/>
        <v>0</v>
      </c>
      <c r="BK105" s="105">
        <f t="shared" si="421"/>
        <v>0</v>
      </c>
      <c r="BL105" s="105">
        <f t="shared" si="421"/>
        <v>0</v>
      </c>
      <c r="BM105" s="158" t="str">
        <f>IF(OR($F104="",$G104=""),"",IF(ABS(AU104-AU105)&gt;2,AU105,IF(ABS(AV104-AV105)&gt;1,AV105,IF(AW104&lt;&gt;AW105,AW105,IF(AX104&lt;&gt;AX105,AX105,IF(AY104&lt;&gt;AY105,AY105,IF(AZ104&lt;&gt;AZ105,AZ105,IF(BA104&lt;&gt;BA105,BA105,IF(BB104&lt;&gt;BB105,BB105,IF(BC104&lt;&gt;BC105,BC105,IF(BD104&lt;&gt;BD105,BD105,IF(BE104&lt;&gt;BE105,BE105,IF(BF104&lt;&gt;BF105,BF105,IF(BG104&lt;&gt;BG105,BG105,IF(BH104&lt;&gt;BH105,BH105,IF(BI104&lt;&gt;BI105,BI105,IF(BJ104&lt;&gt;BJ105,BJ105,IF(BK104&lt;&gt;BK105,BK105,IF(BL104&lt;&gt;BL105,BL105,CONCATENATE(BL105,"?"))))))))))))))))))))</f>
        <v/>
      </c>
      <c r="BN105" s="105" t="str">
        <f>IF(AND(OR($B104="",$B105=""),$C104&lt;&gt;"",$C105&lt;&gt;""),"You need to select the competition in column B.","")</f>
        <v/>
      </c>
      <c r="BO105" s="156"/>
      <c r="BP105" s="156"/>
      <c r="BQ105" s="156"/>
      <c r="BR105" s="105"/>
      <c r="BS105" s="105"/>
    </row>
    <row r="106" ht="9.0" customHeight="1">
      <c r="A106" s="152">
        <f t="shared" si="17"/>
        <v>1</v>
      </c>
      <c r="B106" s="93"/>
      <c r="C106" s="99"/>
      <c r="D106" s="96"/>
      <c r="E106" s="154" t="str">
        <f t="shared" si="5"/>
        <v>  </v>
      </c>
      <c r="F106" s="155" t="str">
        <f t="array" ref="F106">IFERROR(IF($C106="","",INDEX(Entries!$J$2:$K999,MATCH(1,($C106=Entries!$J$2:$J999)*(Entries!$C$2:$C999=$B106),0),2)),"")</f>
        <v/>
      </c>
      <c r="G106" s="106" t="str">
        <f>F107</f>
        <v/>
      </c>
      <c r="H106" s="106" t="str">
        <f t="shared" si="6"/>
        <v/>
      </c>
      <c r="I106" s="156" t="str">
        <f t="shared" ref="I106:T106" si="422">IF(OR($F106="",$G106=""),"",IF(RAND()&lt;$H106,1,0))</f>
        <v/>
      </c>
      <c r="J106" s="156" t="str">
        <f t="shared" si="422"/>
        <v/>
      </c>
      <c r="K106" s="156" t="str">
        <f t="shared" si="422"/>
        <v/>
      </c>
      <c r="L106" s="156" t="str">
        <f t="shared" si="422"/>
        <v/>
      </c>
      <c r="M106" s="156" t="str">
        <f t="shared" si="422"/>
        <v/>
      </c>
      <c r="N106" s="156" t="str">
        <f t="shared" si="422"/>
        <v/>
      </c>
      <c r="O106" s="156" t="str">
        <f t="shared" si="422"/>
        <v/>
      </c>
      <c r="P106" s="156" t="str">
        <f t="shared" si="422"/>
        <v/>
      </c>
      <c r="Q106" s="156" t="str">
        <f t="shared" si="422"/>
        <v/>
      </c>
      <c r="R106" s="156" t="str">
        <f t="shared" si="422"/>
        <v/>
      </c>
      <c r="S106" s="156" t="str">
        <f t="shared" si="422"/>
        <v/>
      </c>
      <c r="T106" s="156" t="str">
        <f t="shared" si="422"/>
        <v/>
      </c>
      <c r="U106" s="157">
        <f t="shared" si="8"/>
        <v>0</v>
      </c>
      <c r="V106" s="156" t="str">
        <f t="shared" ref="V106:Y106" si="423">IF(OR($F106="",$G106=""),"",IF(RAND()&lt;$H106,1,0))</f>
        <v/>
      </c>
      <c r="W106" s="156" t="str">
        <f t="shared" si="423"/>
        <v/>
      </c>
      <c r="X106" s="156" t="str">
        <f t="shared" si="423"/>
        <v/>
      </c>
      <c r="Y106" s="156" t="str">
        <f t="shared" si="423"/>
        <v/>
      </c>
      <c r="Z106" s="157">
        <f t="shared" si="10"/>
        <v>0</v>
      </c>
      <c r="AA106" s="105" t="str">
        <f t="shared" ref="AA106:AT106" si="424">IF(OR($F106="",$G106=""),"",IF(RAND()&lt;0.65,1,0))</f>
        <v/>
      </c>
      <c r="AB106" s="105" t="str">
        <f t="shared" si="424"/>
        <v/>
      </c>
      <c r="AC106" s="105" t="str">
        <f t="shared" si="424"/>
        <v/>
      </c>
      <c r="AD106" s="105" t="str">
        <f t="shared" si="424"/>
        <v/>
      </c>
      <c r="AE106" s="105" t="str">
        <f t="shared" si="424"/>
        <v/>
      </c>
      <c r="AF106" s="105" t="str">
        <f t="shared" si="424"/>
        <v/>
      </c>
      <c r="AG106" s="105" t="str">
        <f t="shared" si="424"/>
        <v/>
      </c>
      <c r="AH106" s="105" t="str">
        <f t="shared" si="424"/>
        <v/>
      </c>
      <c r="AI106" s="105" t="str">
        <f t="shared" si="424"/>
        <v/>
      </c>
      <c r="AJ106" s="105" t="str">
        <f t="shared" si="424"/>
        <v/>
      </c>
      <c r="AK106" s="105" t="str">
        <f t="shared" si="424"/>
        <v/>
      </c>
      <c r="AL106" s="105" t="str">
        <f t="shared" si="424"/>
        <v/>
      </c>
      <c r="AM106" s="105" t="str">
        <f t="shared" si="424"/>
        <v/>
      </c>
      <c r="AN106" s="105" t="str">
        <f t="shared" si="424"/>
        <v/>
      </c>
      <c r="AO106" s="105" t="str">
        <f t="shared" si="424"/>
        <v/>
      </c>
      <c r="AP106" s="105" t="str">
        <f t="shared" si="424"/>
        <v/>
      </c>
      <c r="AQ106" s="105" t="str">
        <f t="shared" si="424"/>
        <v/>
      </c>
      <c r="AR106" s="105" t="str">
        <f t="shared" si="424"/>
        <v/>
      </c>
      <c r="AS106" s="105" t="str">
        <f t="shared" si="424"/>
        <v/>
      </c>
      <c r="AT106" s="105" t="str">
        <f t="shared" si="424"/>
        <v/>
      </c>
      <c r="AU106" s="105">
        <f t="shared" ref="AU106:BL106" si="425">SUM($AA106:AC106)</f>
        <v>0</v>
      </c>
      <c r="AV106" s="105">
        <f t="shared" si="425"/>
        <v>0</v>
      </c>
      <c r="AW106" s="105">
        <f t="shared" si="425"/>
        <v>0</v>
      </c>
      <c r="AX106" s="105">
        <f t="shared" si="425"/>
        <v>0</v>
      </c>
      <c r="AY106" s="105">
        <f t="shared" si="425"/>
        <v>0</v>
      </c>
      <c r="AZ106" s="105">
        <f t="shared" si="425"/>
        <v>0</v>
      </c>
      <c r="BA106" s="105">
        <f t="shared" si="425"/>
        <v>0</v>
      </c>
      <c r="BB106" s="105">
        <f t="shared" si="425"/>
        <v>0</v>
      </c>
      <c r="BC106" s="105">
        <f t="shared" si="425"/>
        <v>0</v>
      </c>
      <c r="BD106" s="105">
        <f t="shared" si="425"/>
        <v>0</v>
      </c>
      <c r="BE106" s="105">
        <f t="shared" si="425"/>
        <v>0</v>
      </c>
      <c r="BF106" s="105">
        <f t="shared" si="425"/>
        <v>0</v>
      </c>
      <c r="BG106" s="105">
        <f t="shared" si="425"/>
        <v>0</v>
      </c>
      <c r="BH106" s="105">
        <f t="shared" si="425"/>
        <v>0</v>
      </c>
      <c r="BI106" s="105">
        <f t="shared" si="425"/>
        <v>0</v>
      </c>
      <c r="BJ106" s="105">
        <f t="shared" si="425"/>
        <v>0</v>
      </c>
      <c r="BK106" s="105">
        <f t="shared" si="425"/>
        <v>0</v>
      </c>
      <c r="BL106" s="105">
        <f t="shared" si="425"/>
        <v>0</v>
      </c>
      <c r="BM106" s="158" t="str">
        <f>IF(OR($F106="",$G106=""),"",IF(ABS(AU106-AU107)&gt;2,AU106,IF(ABS(AV106-AV107)&gt;1,AV106,IF(AW106&lt;&gt;AW107,AW106,IF(AX106&lt;&gt;AX107,AX106,IF(AY106&lt;&gt;AY107,AY106,IF(AZ106&lt;&gt;AZ107,AZ106,IF(BA106&lt;&gt;BA107,BA106,IF(BB106&lt;&gt;BB107,BB106,IF(BC106&lt;&gt;BC107,BC106,IF(BD106&lt;&gt;BD107,BD106,IF(BE106&lt;&gt;BE107,BE106,IF(BF106&lt;&gt;BF107,BF106,IF(BG106&lt;&gt;BG107,BG106,IF(BH106&lt;&gt;BH107,BH106,IF(BI106&lt;&gt;BI107,BI106,IF(BJ106&lt;&gt;BJ107,BJ106,IF(BK106&lt;&gt;BK107,BK106,IF(BL106&lt;&gt;BL107,BL106,CONCATENATE(BL106,"?"))))))))))))))))))))</f>
        <v/>
      </c>
      <c r="BN106" s="105" t="str">
        <f>IFERROR(IF(OR($F106="",$G106=""),"",CONCATENATE(RIGHT(C106,5)," ",REPT(" ",31-LEN(C106)),LEFT(C106,LEN(C106)-6),"  ")),"")</f>
        <v/>
      </c>
      <c r="BO106" s="156" t="str">
        <f>IF(OR($F106="",$G106=""),"",IF(AND(U106=U107,Z106&gt;Z107),"e",IF(AND(U106=U107,Z106=Z107,BM106&gt;BM107),"p"," ")))</f>
        <v/>
      </c>
      <c r="BP106" s="156" t="str">
        <f>IF(BN106="","",IF(U106=U107,CONCATENATE(IF(U106+Z106&lt;10," ",""),U106+Z106,"–",U107+Z107,IF(U107+Z107&lt;10," ","")),CONCATENATE(IF(U106&lt;10," ",""),U106,"–",U107,IF(U107&lt;10," ",""))))</f>
        <v/>
      </c>
      <c r="BQ106" s="156" t="str">
        <f>IF(OR($F106="",$G106=""),"",IF(AND(U106=U107,Z106&lt;Z107),"e",IF(AND(U106=U107,Z106=Z107,BM106&lt;BM107),"p"," ")))</f>
        <v/>
      </c>
      <c r="BR106" s="105" t="str">
        <f>IFERROR(IF(OR($F106="",$G106=""),"",CONCATENATE("  ",LEFT(C107,LEN(C107)-6),REPT(" ",31-LEN(C107))," ",RIGHT(C107,5))),"")</f>
        <v/>
      </c>
      <c r="BS106" s="105" t="str">
        <f>IF(OR($F106="",$G106=""),"",IF(U106=U107,CONCATENATE("(",U106,"–",U107," FT",IF(Z106=Z107,CONCATENATE(" · ",BM106,"–",BM107," pen"),""),")"),""))</f>
        <v/>
      </c>
    </row>
    <row r="107" ht="9.0" customHeight="1">
      <c r="A107" s="152">
        <f t="shared" si="17"/>
        <v>1</v>
      </c>
      <c r="B107" s="93"/>
      <c r="C107" s="99"/>
      <c r="D107" s="96"/>
      <c r="E107" s="154" t="str">
        <f t="shared" si="5"/>
        <v>  </v>
      </c>
      <c r="F107" s="155" t="str">
        <f t="array" ref="F107">IFERROR(IF($C107="","",INDEX(Entries!$J$2:$K999,MATCH(1,($C107=Entries!$J$2:$J999)*(Entries!$C$2:$C999=$B107),0),2)),"")</f>
        <v/>
      </c>
      <c r="G107" s="106" t="str">
        <f>F106</f>
        <v/>
      </c>
      <c r="H107" s="106" t="str">
        <f t="shared" si="6"/>
        <v/>
      </c>
      <c r="I107" s="156" t="str">
        <f t="shared" ref="I107:T107" si="426">IF(OR($F107="",$G107=""),"",IF(RAND()&lt;$H107,1,0))</f>
        <v/>
      </c>
      <c r="J107" s="156" t="str">
        <f t="shared" si="426"/>
        <v/>
      </c>
      <c r="K107" s="156" t="str">
        <f t="shared" si="426"/>
        <v/>
      </c>
      <c r="L107" s="156" t="str">
        <f t="shared" si="426"/>
        <v/>
      </c>
      <c r="M107" s="156" t="str">
        <f t="shared" si="426"/>
        <v/>
      </c>
      <c r="N107" s="156" t="str">
        <f t="shared" si="426"/>
        <v/>
      </c>
      <c r="O107" s="156" t="str">
        <f t="shared" si="426"/>
        <v/>
      </c>
      <c r="P107" s="156" t="str">
        <f t="shared" si="426"/>
        <v/>
      </c>
      <c r="Q107" s="156" t="str">
        <f t="shared" si="426"/>
        <v/>
      </c>
      <c r="R107" s="156" t="str">
        <f t="shared" si="426"/>
        <v/>
      </c>
      <c r="S107" s="156" t="str">
        <f t="shared" si="426"/>
        <v/>
      </c>
      <c r="T107" s="156" t="str">
        <f t="shared" si="426"/>
        <v/>
      </c>
      <c r="U107" s="157">
        <f t="shared" si="8"/>
        <v>0</v>
      </c>
      <c r="V107" s="156" t="str">
        <f t="shared" ref="V107:Y107" si="427">IF(OR($F107="",$G107=""),"",IF(RAND()&lt;$H107,1,0))</f>
        <v/>
      </c>
      <c r="W107" s="156" t="str">
        <f t="shared" si="427"/>
        <v/>
      </c>
      <c r="X107" s="156" t="str">
        <f t="shared" si="427"/>
        <v/>
      </c>
      <c r="Y107" s="156" t="str">
        <f t="shared" si="427"/>
        <v/>
      </c>
      <c r="Z107" s="157">
        <f t="shared" si="10"/>
        <v>0</v>
      </c>
      <c r="AA107" s="105" t="str">
        <f t="shared" ref="AA107:AT107" si="428">IF(OR($F107="",$G107=""),"",IF(RAND()&lt;0.65,1,0))</f>
        <v/>
      </c>
      <c r="AB107" s="105" t="str">
        <f t="shared" si="428"/>
        <v/>
      </c>
      <c r="AC107" s="105" t="str">
        <f t="shared" si="428"/>
        <v/>
      </c>
      <c r="AD107" s="105" t="str">
        <f t="shared" si="428"/>
        <v/>
      </c>
      <c r="AE107" s="105" t="str">
        <f t="shared" si="428"/>
        <v/>
      </c>
      <c r="AF107" s="105" t="str">
        <f t="shared" si="428"/>
        <v/>
      </c>
      <c r="AG107" s="105" t="str">
        <f t="shared" si="428"/>
        <v/>
      </c>
      <c r="AH107" s="105" t="str">
        <f t="shared" si="428"/>
        <v/>
      </c>
      <c r="AI107" s="105" t="str">
        <f t="shared" si="428"/>
        <v/>
      </c>
      <c r="AJ107" s="105" t="str">
        <f t="shared" si="428"/>
        <v/>
      </c>
      <c r="AK107" s="105" t="str">
        <f t="shared" si="428"/>
        <v/>
      </c>
      <c r="AL107" s="105" t="str">
        <f t="shared" si="428"/>
        <v/>
      </c>
      <c r="AM107" s="105" t="str">
        <f t="shared" si="428"/>
        <v/>
      </c>
      <c r="AN107" s="105" t="str">
        <f t="shared" si="428"/>
        <v/>
      </c>
      <c r="AO107" s="105" t="str">
        <f t="shared" si="428"/>
        <v/>
      </c>
      <c r="AP107" s="105" t="str">
        <f t="shared" si="428"/>
        <v/>
      </c>
      <c r="AQ107" s="105" t="str">
        <f t="shared" si="428"/>
        <v/>
      </c>
      <c r="AR107" s="105" t="str">
        <f t="shared" si="428"/>
        <v/>
      </c>
      <c r="AS107" s="105" t="str">
        <f t="shared" si="428"/>
        <v/>
      </c>
      <c r="AT107" s="105" t="str">
        <f t="shared" si="428"/>
        <v/>
      </c>
      <c r="AU107" s="105">
        <f t="shared" ref="AU107:BL107" si="429">SUM($AA107:AC107)</f>
        <v>0</v>
      </c>
      <c r="AV107" s="105">
        <f t="shared" si="429"/>
        <v>0</v>
      </c>
      <c r="AW107" s="105">
        <f t="shared" si="429"/>
        <v>0</v>
      </c>
      <c r="AX107" s="105">
        <f t="shared" si="429"/>
        <v>0</v>
      </c>
      <c r="AY107" s="105">
        <f t="shared" si="429"/>
        <v>0</v>
      </c>
      <c r="AZ107" s="105">
        <f t="shared" si="429"/>
        <v>0</v>
      </c>
      <c r="BA107" s="105">
        <f t="shared" si="429"/>
        <v>0</v>
      </c>
      <c r="BB107" s="105">
        <f t="shared" si="429"/>
        <v>0</v>
      </c>
      <c r="BC107" s="105">
        <f t="shared" si="429"/>
        <v>0</v>
      </c>
      <c r="BD107" s="105">
        <f t="shared" si="429"/>
        <v>0</v>
      </c>
      <c r="BE107" s="105">
        <f t="shared" si="429"/>
        <v>0</v>
      </c>
      <c r="BF107" s="105">
        <f t="shared" si="429"/>
        <v>0</v>
      </c>
      <c r="BG107" s="105">
        <f t="shared" si="429"/>
        <v>0</v>
      </c>
      <c r="BH107" s="105">
        <f t="shared" si="429"/>
        <v>0</v>
      </c>
      <c r="BI107" s="105">
        <f t="shared" si="429"/>
        <v>0</v>
      </c>
      <c r="BJ107" s="105">
        <f t="shared" si="429"/>
        <v>0</v>
      </c>
      <c r="BK107" s="105">
        <f t="shared" si="429"/>
        <v>0</v>
      </c>
      <c r="BL107" s="105">
        <f t="shared" si="429"/>
        <v>0</v>
      </c>
      <c r="BM107" s="158" t="str">
        <f>IF(OR($F106="",$G106=""),"",IF(ABS(AU106-AU107)&gt;2,AU107,IF(ABS(AV106-AV107)&gt;1,AV107,IF(AW106&lt;&gt;AW107,AW107,IF(AX106&lt;&gt;AX107,AX107,IF(AY106&lt;&gt;AY107,AY107,IF(AZ106&lt;&gt;AZ107,AZ107,IF(BA106&lt;&gt;BA107,BA107,IF(BB106&lt;&gt;BB107,BB107,IF(BC106&lt;&gt;BC107,BC107,IF(BD106&lt;&gt;BD107,BD107,IF(BE106&lt;&gt;BE107,BE107,IF(BF106&lt;&gt;BF107,BF107,IF(BG106&lt;&gt;BG107,BG107,IF(BH106&lt;&gt;BH107,BH107,IF(BI106&lt;&gt;BI107,BI107,IF(BJ106&lt;&gt;BJ107,BJ107,IF(BK106&lt;&gt;BK107,BK107,IF(BL106&lt;&gt;BL107,BL107,CONCATENATE(BL107,"?"))))))))))))))))))))</f>
        <v/>
      </c>
      <c r="BN107" s="105" t="str">
        <f>IF(AND(OR($B106="",$B107=""),$C106&lt;&gt;"",$C107&lt;&gt;""),"You need to select the competition in column B.","")</f>
        <v/>
      </c>
      <c r="BO107" s="156"/>
      <c r="BP107" s="156"/>
      <c r="BQ107" s="156"/>
      <c r="BR107" s="105"/>
      <c r="BS107" s="105"/>
    </row>
    <row r="108" ht="9.0" customHeight="1">
      <c r="A108" s="152">
        <f t="shared" si="17"/>
        <v>0</v>
      </c>
      <c r="B108" s="93"/>
      <c r="C108" s="99"/>
      <c r="D108" s="96"/>
      <c r="E108" s="154" t="str">
        <f t="shared" si="5"/>
        <v>  </v>
      </c>
      <c r="F108" s="155" t="str">
        <f t="array" ref="F108">IFERROR(IF($C108="","",INDEX(Entries!$J$2:$K999,MATCH(1,($C108=Entries!$J$2:$J999)*(Entries!$C$2:$C999=$B108),0),2)),"")</f>
        <v/>
      </c>
      <c r="G108" s="106" t="str">
        <f>F109</f>
        <v/>
      </c>
      <c r="H108" s="106" t="str">
        <f t="shared" si="6"/>
        <v/>
      </c>
      <c r="I108" s="156" t="str">
        <f t="shared" ref="I108:T108" si="430">IF(OR($F108="",$G108=""),"",IF(RAND()&lt;$H108,1,0))</f>
        <v/>
      </c>
      <c r="J108" s="156" t="str">
        <f t="shared" si="430"/>
        <v/>
      </c>
      <c r="K108" s="156" t="str">
        <f t="shared" si="430"/>
        <v/>
      </c>
      <c r="L108" s="156" t="str">
        <f t="shared" si="430"/>
        <v/>
      </c>
      <c r="M108" s="156" t="str">
        <f t="shared" si="430"/>
        <v/>
      </c>
      <c r="N108" s="156" t="str">
        <f t="shared" si="430"/>
        <v/>
      </c>
      <c r="O108" s="156" t="str">
        <f t="shared" si="430"/>
        <v/>
      </c>
      <c r="P108" s="156" t="str">
        <f t="shared" si="430"/>
        <v/>
      </c>
      <c r="Q108" s="156" t="str">
        <f t="shared" si="430"/>
        <v/>
      </c>
      <c r="R108" s="156" t="str">
        <f t="shared" si="430"/>
        <v/>
      </c>
      <c r="S108" s="156" t="str">
        <f t="shared" si="430"/>
        <v/>
      </c>
      <c r="T108" s="156" t="str">
        <f t="shared" si="430"/>
        <v/>
      </c>
      <c r="U108" s="157">
        <f t="shared" si="8"/>
        <v>0</v>
      </c>
      <c r="V108" s="156" t="str">
        <f t="shared" ref="V108:Y108" si="431">IF(OR($F108="",$G108=""),"",IF(RAND()&lt;$H108,1,0))</f>
        <v/>
      </c>
      <c r="W108" s="156" t="str">
        <f t="shared" si="431"/>
        <v/>
      </c>
      <c r="X108" s="156" t="str">
        <f t="shared" si="431"/>
        <v/>
      </c>
      <c r="Y108" s="156" t="str">
        <f t="shared" si="431"/>
        <v/>
      </c>
      <c r="Z108" s="157">
        <f t="shared" si="10"/>
        <v>0</v>
      </c>
      <c r="AA108" s="105" t="str">
        <f t="shared" ref="AA108:AT108" si="432">IF(OR($F108="",$G108=""),"",IF(RAND()&lt;0.65,1,0))</f>
        <v/>
      </c>
      <c r="AB108" s="105" t="str">
        <f t="shared" si="432"/>
        <v/>
      </c>
      <c r="AC108" s="105" t="str">
        <f t="shared" si="432"/>
        <v/>
      </c>
      <c r="AD108" s="105" t="str">
        <f t="shared" si="432"/>
        <v/>
      </c>
      <c r="AE108" s="105" t="str">
        <f t="shared" si="432"/>
        <v/>
      </c>
      <c r="AF108" s="105" t="str">
        <f t="shared" si="432"/>
        <v/>
      </c>
      <c r="AG108" s="105" t="str">
        <f t="shared" si="432"/>
        <v/>
      </c>
      <c r="AH108" s="105" t="str">
        <f t="shared" si="432"/>
        <v/>
      </c>
      <c r="AI108" s="105" t="str">
        <f t="shared" si="432"/>
        <v/>
      </c>
      <c r="AJ108" s="105" t="str">
        <f t="shared" si="432"/>
        <v/>
      </c>
      <c r="AK108" s="105" t="str">
        <f t="shared" si="432"/>
        <v/>
      </c>
      <c r="AL108" s="105" t="str">
        <f t="shared" si="432"/>
        <v/>
      </c>
      <c r="AM108" s="105" t="str">
        <f t="shared" si="432"/>
        <v/>
      </c>
      <c r="AN108" s="105" t="str">
        <f t="shared" si="432"/>
        <v/>
      </c>
      <c r="AO108" s="105" t="str">
        <f t="shared" si="432"/>
        <v/>
      </c>
      <c r="AP108" s="105" t="str">
        <f t="shared" si="432"/>
        <v/>
      </c>
      <c r="AQ108" s="105" t="str">
        <f t="shared" si="432"/>
        <v/>
      </c>
      <c r="AR108" s="105" t="str">
        <f t="shared" si="432"/>
        <v/>
      </c>
      <c r="AS108" s="105" t="str">
        <f t="shared" si="432"/>
        <v/>
      </c>
      <c r="AT108" s="105" t="str">
        <f t="shared" si="432"/>
        <v/>
      </c>
      <c r="AU108" s="105">
        <f t="shared" ref="AU108:BL108" si="433">SUM($AA108:AC108)</f>
        <v>0</v>
      </c>
      <c r="AV108" s="105">
        <f t="shared" si="433"/>
        <v>0</v>
      </c>
      <c r="AW108" s="105">
        <f t="shared" si="433"/>
        <v>0</v>
      </c>
      <c r="AX108" s="105">
        <f t="shared" si="433"/>
        <v>0</v>
      </c>
      <c r="AY108" s="105">
        <f t="shared" si="433"/>
        <v>0</v>
      </c>
      <c r="AZ108" s="105">
        <f t="shared" si="433"/>
        <v>0</v>
      </c>
      <c r="BA108" s="105">
        <f t="shared" si="433"/>
        <v>0</v>
      </c>
      <c r="BB108" s="105">
        <f t="shared" si="433"/>
        <v>0</v>
      </c>
      <c r="BC108" s="105">
        <f t="shared" si="433"/>
        <v>0</v>
      </c>
      <c r="BD108" s="105">
        <f t="shared" si="433"/>
        <v>0</v>
      </c>
      <c r="BE108" s="105">
        <f t="shared" si="433"/>
        <v>0</v>
      </c>
      <c r="BF108" s="105">
        <f t="shared" si="433"/>
        <v>0</v>
      </c>
      <c r="BG108" s="105">
        <f t="shared" si="433"/>
        <v>0</v>
      </c>
      <c r="BH108" s="105">
        <f t="shared" si="433"/>
        <v>0</v>
      </c>
      <c r="BI108" s="105">
        <f t="shared" si="433"/>
        <v>0</v>
      </c>
      <c r="BJ108" s="105">
        <f t="shared" si="433"/>
        <v>0</v>
      </c>
      <c r="BK108" s="105">
        <f t="shared" si="433"/>
        <v>0</v>
      </c>
      <c r="BL108" s="105">
        <f t="shared" si="433"/>
        <v>0</v>
      </c>
      <c r="BM108" s="158" t="str">
        <f>IF(OR($F108="",$G108=""),"",IF(ABS(AU108-AU109)&gt;2,AU108,IF(ABS(AV108-AV109)&gt;1,AV108,IF(AW108&lt;&gt;AW109,AW108,IF(AX108&lt;&gt;AX109,AX108,IF(AY108&lt;&gt;AY109,AY108,IF(AZ108&lt;&gt;AZ109,AZ108,IF(BA108&lt;&gt;BA109,BA108,IF(BB108&lt;&gt;BB109,BB108,IF(BC108&lt;&gt;BC109,BC108,IF(BD108&lt;&gt;BD109,BD108,IF(BE108&lt;&gt;BE109,BE108,IF(BF108&lt;&gt;BF109,BF108,IF(BG108&lt;&gt;BG109,BG108,IF(BH108&lt;&gt;BH109,BH108,IF(BI108&lt;&gt;BI109,BI108,IF(BJ108&lt;&gt;BJ109,BJ108,IF(BK108&lt;&gt;BK109,BK108,IF(BL108&lt;&gt;BL109,BL108,CONCATENATE(BL108,"?"))))))))))))))))))))</f>
        <v/>
      </c>
      <c r="BN108" s="105" t="str">
        <f>IFERROR(IF(OR($F108="",$G108=""),"",CONCATENATE(RIGHT(C108,5)," ",REPT(" ",31-LEN(C108)),LEFT(C108,LEN(C108)-6),"  ")),"")</f>
        <v/>
      </c>
      <c r="BO108" s="156" t="str">
        <f>IF(OR($F108="",$G108=""),"",IF(AND(U108=U109,Z108&gt;Z109),"e",IF(AND(U108=U109,Z108=Z109,BM108&gt;BM109),"p"," ")))</f>
        <v/>
      </c>
      <c r="BP108" s="156" t="str">
        <f>IF(BN108="","",IF(U108=U109,CONCATENATE(IF(U108+Z108&lt;10," ",""),U108+Z108,"–",U109+Z109,IF(U109+Z109&lt;10," ","")),CONCATENATE(IF(U108&lt;10," ",""),U108,"–",U109,IF(U109&lt;10," ",""))))</f>
        <v/>
      </c>
      <c r="BQ108" s="156" t="str">
        <f>IF(OR($F108="",$G108=""),"",IF(AND(U108=U109,Z108&lt;Z109),"e",IF(AND(U108=U109,Z108=Z109,BM108&lt;BM109),"p"," ")))</f>
        <v/>
      </c>
      <c r="BR108" s="105" t="str">
        <f>IFERROR(IF(OR($F108="",$G108=""),"",CONCATENATE("  ",LEFT(C109,LEN(C109)-6),REPT(" ",31-LEN(C109))," ",RIGHT(C109,5))),"")</f>
        <v/>
      </c>
      <c r="BS108" s="105" t="str">
        <f>IF(OR($F108="",$G108=""),"",IF(U108=U109,CONCATENATE("(",U108,"–",U109," FT",IF(Z108=Z109,CONCATENATE(" · ",BM108,"–",BM109," pen"),""),")"),""))</f>
        <v/>
      </c>
    </row>
    <row r="109" ht="9.0" customHeight="1">
      <c r="A109" s="152">
        <f t="shared" si="17"/>
        <v>0</v>
      </c>
      <c r="B109" s="93"/>
      <c r="C109" s="99"/>
      <c r="D109" s="96"/>
      <c r="E109" s="154" t="str">
        <f t="shared" si="5"/>
        <v>  </v>
      </c>
      <c r="F109" s="155" t="str">
        <f t="array" ref="F109">IFERROR(IF($C109="","",INDEX(Entries!$J$2:$K999,MATCH(1,($C109=Entries!$J$2:$J999)*(Entries!$C$2:$C999=$B109),0),2)),"")</f>
        <v/>
      </c>
      <c r="G109" s="106" t="str">
        <f>F108</f>
        <v/>
      </c>
      <c r="H109" s="106" t="str">
        <f t="shared" si="6"/>
        <v/>
      </c>
      <c r="I109" s="156" t="str">
        <f t="shared" ref="I109:T109" si="434">IF(OR($F109="",$G109=""),"",IF(RAND()&lt;$H109,1,0))</f>
        <v/>
      </c>
      <c r="J109" s="156" t="str">
        <f t="shared" si="434"/>
        <v/>
      </c>
      <c r="K109" s="156" t="str">
        <f t="shared" si="434"/>
        <v/>
      </c>
      <c r="L109" s="156" t="str">
        <f t="shared" si="434"/>
        <v/>
      </c>
      <c r="M109" s="156" t="str">
        <f t="shared" si="434"/>
        <v/>
      </c>
      <c r="N109" s="156" t="str">
        <f t="shared" si="434"/>
        <v/>
      </c>
      <c r="O109" s="156" t="str">
        <f t="shared" si="434"/>
        <v/>
      </c>
      <c r="P109" s="156" t="str">
        <f t="shared" si="434"/>
        <v/>
      </c>
      <c r="Q109" s="156" t="str">
        <f t="shared" si="434"/>
        <v/>
      </c>
      <c r="R109" s="156" t="str">
        <f t="shared" si="434"/>
        <v/>
      </c>
      <c r="S109" s="156" t="str">
        <f t="shared" si="434"/>
        <v/>
      </c>
      <c r="T109" s="156" t="str">
        <f t="shared" si="434"/>
        <v/>
      </c>
      <c r="U109" s="157">
        <f t="shared" si="8"/>
        <v>0</v>
      </c>
      <c r="V109" s="156" t="str">
        <f t="shared" ref="V109:Y109" si="435">IF(OR($F109="",$G109=""),"",IF(RAND()&lt;$H109,1,0))</f>
        <v/>
      </c>
      <c r="W109" s="156" t="str">
        <f t="shared" si="435"/>
        <v/>
      </c>
      <c r="X109" s="156" t="str">
        <f t="shared" si="435"/>
        <v/>
      </c>
      <c r="Y109" s="156" t="str">
        <f t="shared" si="435"/>
        <v/>
      </c>
      <c r="Z109" s="157">
        <f t="shared" si="10"/>
        <v>0</v>
      </c>
      <c r="AA109" s="105" t="str">
        <f t="shared" ref="AA109:AT109" si="436">IF(OR($F109="",$G109=""),"",IF(RAND()&lt;0.65,1,0))</f>
        <v/>
      </c>
      <c r="AB109" s="105" t="str">
        <f t="shared" si="436"/>
        <v/>
      </c>
      <c r="AC109" s="105" t="str">
        <f t="shared" si="436"/>
        <v/>
      </c>
      <c r="AD109" s="105" t="str">
        <f t="shared" si="436"/>
        <v/>
      </c>
      <c r="AE109" s="105" t="str">
        <f t="shared" si="436"/>
        <v/>
      </c>
      <c r="AF109" s="105" t="str">
        <f t="shared" si="436"/>
        <v/>
      </c>
      <c r="AG109" s="105" t="str">
        <f t="shared" si="436"/>
        <v/>
      </c>
      <c r="AH109" s="105" t="str">
        <f t="shared" si="436"/>
        <v/>
      </c>
      <c r="AI109" s="105" t="str">
        <f t="shared" si="436"/>
        <v/>
      </c>
      <c r="AJ109" s="105" t="str">
        <f t="shared" si="436"/>
        <v/>
      </c>
      <c r="AK109" s="105" t="str">
        <f t="shared" si="436"/>
        <v/>
      </c>
      <c r="AL109" s="105" t="str">
        <f t="shared" si="436"/>
        <v/>
      </c>
      <c r="AM109" s="105" t="str">
        <f t="shared" si="436"/>
        <v/>
      </c>
      <c r="AN109" s="105" t="str">
        <f t="shared" si="436"/>
        <v/>
      </c>
      <c r="AO109" s="105" t="str">
        <f t="shared" si="436"/>
        <v/>
      </c>
      <c r="AP109" s="105" t="str">
        <f t="shared" si="436"/>
        <v/>
      </c>
      <c r="AQ109" s="105" t="str">
        <f t="shared" si="436"/>
        <v/>
      </c>
      <c r="AR109" s="105" t="str">
        <f t="shared" si="436"/>
        <v/>
      </c>
      <c r="AS109" s="105" t="str">
        <f t="shared" si="436"/>
        <v/>
      </c>
      <c r="AT109" s="105" t="str">
        <f t="shared" si="436"/>
        <v/>
      </c>
      <c r="AU109" s="105">
        <f t="shared" ref="AU109:BL109" si="437">SUM($AA109:AC109)</f>
        <v>0</v>
      </c>
      <c r="AV109" s="105">
        <f t="shared" si="437"/>
        <v>0</v>
      </c>
      <c r="AW109" s="105">
        <f t="shared" si="437"/>
        <v>0</v>
      </c>
      <c r="AX109" s="105">
        <f t="shared" si="437"/>
        <v>0</v>
      </c>
      <c r="AY109" s="105">
        <f t="shared" si="437"/>
        <v>0</v>
      </c>
      <c r="AZ109" s="105">
        <f t="shared" si="437"/>
        <v>0</v>
      </c>
      <c r="BA109" s="105">
        <f t="shared" si="437"/>
        <v>0</v>
      </c>
      <c r="BB109" s="105">
        <f t="shared" si="437"/>
        <v>0</v>
      </c>
      <c r="BC109" s="105">
        <f t="shared" si="437"/>
        <v>0</v>
      </c>
      <c r="BD109" s="105">
        <f t="shared" si="437"/>
        <v>0</v>
      </c>
      <c r="BE109" s="105">
        <f t="shared" si="437"/>
        <v>0</v>
      </c>
      <c r="BF109" s="105">
        <f t="shared" si="437"/>
        <v>0</v>
      </c>
      <c r="BG109" s="105">
        <f t="shared" si="437"/>
        <v>0</v>
      </c>
      <c r="BH109" s="105">
        <f t="shared" si="437"/>
        <v>0</v>
      </c>
      <c r="BI109" s="105">
        <f t="shared" si="437"/>
        <v>0</v>
      </c>
      <c r="BJ109" s="105">
        <f t="shared" si="437"/>
        <v>0</v>
      </c>
      <c r="BK109" s="105">
        <f t="shared" si="437"/>
        <v>0</v>
      </c>
      <c r="BL109" s="105">
        <f t="shared" si="437"/>
        <v>0</v>
      </c>
      <c r="BM109" s="158" t="str">
        <f>IF(OR($F108="",$G108=""),"",IF(ABS(AU108-AU109)&gt;2,AU109,IF(ABS(AV108-AV109)&gt;1,AV109,IF(AW108&lt;&gt;AW109,AW109,IF(AX108&lt;&gt;AX109,AX109,IF(AY108&lt;&gt;AY109,AY109,IF(AZ108&lt;&gt;AZ109,AZ109,IF(BA108&lt;&gt;BA109,BA109,IF(BB108&lt;&gt;BB109,BB109,IF(BC108&lt;&gt;BC109,BC109,IF(BD108&lt;&gt;BD109,BD109,IF(BE108&lt;&gt;BE109,BE109,IF(BF108&lt;&gt;BF109,BF109,IF(BG108&lt;&gt;BG109,BG109,IF(BH108&lt;&gt;BH109,BH109,IF(BI108&lt;&gt;BI109,BI109,IF(BJ108&lt;&gt;BJ109,BJ109,IF(BK108&lt;&gt;BK109,BK109,IF(BL108&lt;&gt;BL109,BL109,CONCATENATE(BL109,"?"))))))))))))))))))))</f>
        <v/>
      </c>
      <c r="BN109" s="105" t="str">
        <f>IF(AND(OR($B108="",$B109=""),$C108&lt;&gt;"",$C109&lt;&gt;""),"You need to select the competition in column B.","")</f>
        <v/>
      </c>
      <c r="BO109" s="156"/>
      <c r="BP109" s="156"/>
      <c r="BQ109" s="156"/>
      <c r="BR109" s="105"/>
      <c r="BS109" s="105"/>
    </row>
    <row r="110" ht="9.0" customHeight="1">
      <c r="A110" s="152">
        <f t="shared" si="17"/>
        <v>1</v>
      </c>
      <c r="B110" s="93"/>
      <c r="C110" s="99"/>
      <c r="D110" s="96"/>
      <c r="E110" s="154" t="str">
        <f t="shared" si="5"/>
        <v>  </v>
      </c>
      <c r="F110" s="155" t="str">
        <f t="array" ref="F110">IFERROR(IF($C110="","",INDEX(Entries!$J$2:$K999,MATCH(1,($C110=Entries!$J$2:$J999)*(Entries!$C$2:$C999=$B110),0),2)),"")</f>
        <v/>
      </c>
      <c r="G110" s="106" t="str">
        <f>F111</f>
        <v/>
      </c>
      <c r="H110" s="106" t="str">
        <f t="shared" si="6"/>
        <v/>
      </c>
      <c r="I110" s="156" t="str">
        <f t="shared" ref="I110:T110" si="438">IF(OR($F110="",$G110=""),"",IF(RAND()&lt;$H110,1,0))</f>
        <v/>
      </c>
      <c r="J110" s="156" t="str">
        <f t="shared" si="438"/>
        <v/>
      </c>
      <c r="K110" s="156" t="str">
        <f t="shared" si="438"/>
        <v/>
      </c>
      <c r="L110" s="156" t="str">
        <f t="shared" si="438"/>
        <v/>
      </c>
      <c r="M110" s="156" t="str">
        <f t="shared" si="438"/>
        <v/>
      </c>
      <c r="N110" s="156" t="str">
        <f t="shared" si="438"/>
        <v/>
      </c>
      <c r="O110" s="156" t="str">
        <f t="shared" si="438"/>
        <v/>
      </c>
      <c r="P110" s="156" t="str">
        <f t="shared" si="438"/>
        <v/>
      </c>
      <c r="Q110" s="156" t="str">
        <f t="shared" si="438"/>
        <v/>
      </c>
      <c r="R110" s="156" t="str">
        <f t="shared" si="438"/>
        <v/>
      </c>
      <c r="S110" s="156" t="str">
        <f t="shared" si="438"/>
        <v/>
      </c>
      <c r="T110" s="156" t="str">
        <f t="shared" si="438"/>
        <v/>
      </c>
      <c r="U110" s="157">
        <f t="shared" si="8"/>
        <v>0</v>
      </c>
      <c r="V110" s="156" t="str">
        <f t="shared" ref="V110:Y110" si="439">IF(OR($F110="",$G110=""),"",IF(RAND()&lt;$H110,1,0))</f>
        <v/>
      </c>
      <c r="W110" s="156" t="str">
        <f t="shared" si="439"/>
        <v/>
      </c>
      <c r="X110" s="156" t="str">
        <f t="shared" si="439"/>
        <v/>
      </c>
      <c r="Y110" s="156" t="str">
        <f t="shared" si="439"/>
        <v/>
      </c>
      <c r="Z110" s="157">
        <f t="shared" si="10"/>
        <v>0</v>
      </c>
      <c r="AA110" s="105" t="str">
        <f t="shared" ref="AA110:AT110" si="440">IF(OR($F110="",$G110=""),"",IF(RAND()&lt;0.65,1,0))</f>
        <v/>
      </c>
      <c r="AB110" s="105" t="str">
        <f t="shared" si="440"/>
        <v/>
      </c>
      <c r="AC110" s="105" t="str">
        <f t="shared" si="440"/>
        <v/>
      </c>
      <c r="AD110" s="105" t="str">
        <f t="shared" si="440"/>
        <v/>
      </c>
      <c r="AE110" s="105" t="str">
        <f t="shared" si="440"/>
        <v/>
      </c>
      <c r="AF110" s="105" t="str">
        <f t="shared" si="440"/>
        <v/>
      </c>
      <c r="AG110" s="105" t="str">
        <f t="shared" si="440"/>
        <v/>
      </c>
      <c r="AH110" s="105" t="str">
        <f t="shared" si="440"/>
        <v/>
      </c>
      <c r="AI110" s="105" t="str">
        <f t="shared" si="440"/>
        <v/>
      </c>
      <c r="AJ110" s="105" t="str">
        <f t="shared" si="440"/>
        <v/>
      </c>
      <c r="AK110" s="105" t="str">
        <f t="shared" si="440"/>
        <v/>
      </c>
      <c r="AL110" s="105" t="str">
        <f t="shared" si="440"/>
        <v/>
      </c>
      <c r="AM110" s="105" t="str">
        <f t="shared" si="440"/>
        <v/>
      </c>
      <c r="AN110" s="105" t="str">
        <f t="shared" si="440"/>
        <v/>
      </c>
      <c r="AO110" s="105" t="str">
        <f t="shared" si="440"/>
        <v/>
      </c>
      <c r="AP110" s="105" t="str">
        <f t="shared" si="440"/>
        <v/>
      </c>
      <c r="AQ110" s="105" t="str">
        <f t="shared" si="440"/>
        <v/>
      </c>
      <c r="AR110" s="105" t="str">
        <f t="shared" si="440"/>
        <v/>
      </c>
      <c r="AS110" s="105" t="str">
        <f t="shared" si="440"/>
        <v/>
      </c>
      <c r="AT110" s="105" t="str">
        <f t="shared" si="440"/>
        <v/>
      </c>
      <c r="AU110" s="105">
        <f t="shared" ref="AU110:BL110" si="441">SUM($AA110:AC110)</f>
        <v>0</v>
      </c>
      <c r="AV110" s="105">
        <f t="shared" si="441"/>
        <v>0</v>
      </c>
      <c r="AW110" s="105">
        <f t="shared" si="441"/>
        <v>0</v>
      </c>
      <c r="AX110" s="105">
        <f t="shared" si="441"/>
        <v>0</v>
      </c>
      <c r="AY110" s="105">
        <f t="shared" si="441"/>
        <v>0</v>
      </c>
      <c r="AZ110" s="105">
        <f t="shared" si="441"/>
        <v>0</v>
      </c>
      <c r="BA110" s="105">
        <f t="shared" si="441"/>
        <v>0</v>
      </c>
      <c r="BB110" s="105">
        <f t="shared" si="441"/>
        <v>0</v>
      </c>
      <c r="BC110" s="105">
        <f t="shared" si="441"/>
        <v>0</v>
      </c>
      <c r="BD110" s="105">
        <f t="shared" si="441"/>
        <v>0</v>
      </c>
      <c r="BE110" s="105">
        <f t="shared" si="441"/>
        <v>0</v>
      </c>
      <c r="BF110" s="105">
        <f t="shared" si="441"/>
        <v>0</v>
      </c>
      <c r="BG110" s="105">
        <f t="shared" si="441"/>
        <v>0</v>
      </c>
      <c r="BH110" s="105">
        <f t="shared" si="441"/>
        <v>0</v>
      </c>
      <c r="BI110" s="105">
        <f t="shared" si="441"/>
        <v>0</v>
      </c>
      <c r="BJ110" s="105">
        <f t="shared" si="441"/>
        <v>0</v>
      </c>
      <c r="BK110" s="105">
        <f t="shared" si="441"/>
        <v>0</v>
      </c>
      <c r="BL110" s="105">
        <f t="shared" si="441"/>
        <v>0</v>
      </c>
      <c r="BM110" s="158" t="str">
        <f>IF(OR($F110="",$G110=""),"",IF(ABS(AU110-AU111)&gt;2,AU110,IF(ABS(AV110-AV111)&gt;1,AV110,IF(AW110&lt;&gt;AW111,AW110,IF(AX110&lt;&gt;AX111,AX110,IF(AY110&lt;&gt;AY111,AY110,IF(AZ110&lt;&gt;AZ111,AZ110,IF(BA110&lt;&gt;BA111,BA110,IF(BB110&lt;&gt;BB111,BB110,IF(BC110&lt;&gt;BC111,BC110,IF(BD110&lt;&gt;BD111,BD110,IF(BE110&lt;&gt;BE111,BE110,IF(BF110&lt;&gt;BF111,BF110,IF(BG110&lt;&gt;BG111,BG110,IF(BH110&lt;&gt;BH111,BH110,IF(BI110&lt;&gt;BI111,BI110,IF(BJ110&lt;&gt;BJ111,BJ110,IF(BK110&lt;&gt;BK111,BK110,IF(BL110&lt;&gt;BL111,BL110,CONCATENATE(BL110,"?"))))))))))))))))))))</f>
        <v/>
      </c>
      <c r="BN110" s="105" t="str">
        <f>IFERROR(IF(OR($F110="",$G110=""),"",CONCATENATE(RIGHT(C110,5)," ",REPT(" ",31-LEN(C110)),LEFT(C110,LEN(C110)-6),"  ")),"")</f>
        <v/>
      </c>
      <c r="BO110" s="156" t="str">
        <f>IF(OR($F110="",$G110=""),"",IF(AND(U110=U111,Z110&gt;Z111),"e",IF(AND(U110=U111,Z110=Z111,BM110&gt;BM111),"p"," ")))</f>
        <v/>
      </c>
      <c r="BP110" s="156" t="str">
        <f>IF(BN110="","",IF(U110=U111,CONCATENATE(IF(U110+Z110&lt;10," ",""),U110+Z110,"–",U111+Z111,IF(U111+Z111&lt;10," ","")),CONCATENATE(IF(U110&lt;10," ",""),U110,"–",U111,IF(U111&lt;10," ",""))))</f>
        <v/>
      </c>
      <c r="BQ110" s="156" t="str">
        <f>IF(OR($F110="",$G110=""),"",IF(AND(U110=U111,Z110&lt;Z111),"e",IF(AND(U110=U111,Z110=Z111,BM110&lt;BM111),"p"," ")))</f>
        <v/>
      </c>
      <c r="BR110" s="105" t="str">
        <f>IFERROR(IF(OR($F110="",$G110=""),"",CONCATENATE("  ",LEFT(C111,LEN(C111)-6),REPT(" ",31-LEN(C111))," ",RIGHT(C111,5))),"")</f>
        <v/>
      </c>
      <c r="BS110" s="105" t="str">
        <f>IF(OR($F110="",$G110=""),"",IF(U110=U111,CONCATENATE("(",U110,"–",U111," FT",IF(Z110=Z111,CONCATENATE(" · ",BM110,"–",BM111," pen"),""),")"),""))</f>
        <v/>
      </c>
    </row>
    <row r="111" ht="9.0" customHeight="1">
      <c r="A111" s="152">
        <f t="shared" si="17"/>
        <v>1</v>
      </c>
      <c r="B111" s="93"/>
      <c r="C111" s="99"/>
      <c r="D111" s="96"/>
      <c r="E111" s="154" t="str">
        <f t="shared" si="5"/>
        <v>  </v>
      </c>
      <c r="F111" s="155" t="str">
        <f t="array" ref="F111">IFERROR(IF($C111="","",INDEX(Entries!$J$2:$K999,MATCH(1,($C111=Entries!$J$2:$J999)*(Entries!$C$2:$C999=$B111),0),2)),"")</f>
        <v/>
      </c>
      <c r="G111" s="106" t="str">
        <f>F110</f>
        <v/>
      </c>
      <c r="H111" s="106" t="str">
        <f t="shared" si="6"/>
        <v/>
      </c>
      <c r="I111" s="156" t="str">
        <f t="shared" ref="I111:T111" si="442">IF(OR($F111="",$G111=""),"",IF(RAND()&lt;$H111,1,0))</f>
        <v/>
      </c>
      <c r="J111" s="156" t="str">
        <f t="shared" si="442"/>
        <v/>
      </c>
      <c r="K111" s="156" t="str">
        <f t="shared" si="442"/>
        <v/>
      </c>
      <c r="L111" s="156" t="str">
        <f t="shared" si="442"/>
        <v/>
      </c>
      <c r="M111" s="156" t="str">
        <f t="shared" si="442"/>
        <v/>
      </c>
      <c r="N111" s="156" t="str">
        <f t="shared" si="442"/>
        <v/>
      </c>
      <c r="O111" s="156" t="str">
        <f t="shared" si="442"/>
        <v/>
      </c>
      <c r="P111" s="156" t="str">
        <f t="shared" si="442"/>
        <v/>
      </c>
      <c r="Q111" s="156" t="str">
        <f t="shared" si="442"/>
        <v/>
      </c>
      <c r="R111" s="156" t="str">
        <f t="shared" si="442"/>
        <v/>
      </c>
      <c r="S111" s="156" t="str">
        <f t="shared" si="442"/>
        <v/>
      </c>
      <c r="T111" s="156" t="str">
        <f t="shared" si="442"/>
        <v/>
      </c>
      <c r="U111" s="157">
        <f t="shared" si="8"/>
        <v>0</v>
      </c>
      <c r="V111" s="156" t="str">
        <f t="shared" ref="V111:Y111" si="443">IF(OR($F111="",$G111=""),"",IF(RAND()&lt;$H111,1,0))</f>
        <v/>
      </c>
      <c r="W111" s="156" t="str">
        <f t="shared" si="443"/>
        <v/>
      </c>
      <c r="X111" s="156" t="str">
        <f t="shared" si="443"/>
        <v/>
      </c>
      <c r="Y111" s="156" t="str">
        <f t="shared" si="443"/>
        <v/>
      </c>
      <c r="Z111" s="157">
        <f t="shared" si="10"/>
        <v>0</v>
      </c>
      <c r="AA111" s="105" t="str">
        <f t="shared" ref="AA111:AT111" si="444">IF(OR($F111="",$G111=""),"",IF(RAND()&lt;0.65,1,0))</f>
        <v/>
      </c>
      <c r="AB111" s="105" t="str">
        <f t="shared" si="444"/>
        <v/>
      </c>
      <c r="AC111" s="105" t="str">
        <f t="shared" si="444"/>
        <v/>
      </c>
      <c r="AD111" s="105" t="str">
        <f t="shared" si="444"/>
        <v/>
      </c>
      <c r="AE111" s="105" t="str">
        <f t="shared" si="444"/>
        <v/>
      </c>
      <c r="AF111" s="105" t="str">
        <f t="shared" si="444"/>
        <v/>
      </c>
      <c r="AG111" s="105" t="str">
        <f t="shared" si="444"/>
        <v/>
      </c>
      <c r="AH111" s="105" t="str">
        <f t="shared" si="444"/>
        <v/>
      </c>
      <c r="AI111" s="105" t="str">
        <f t="shared" si="444"/>
        <v/>
      </c>
      <c r="AJ111" s="105" t="str">
        <f t="shared" si="444"/>
        <v/>
      </c>
      <c r="AK111" s="105" t="str">
        <f t="shared" si="444"/>
        <v/>
      </c>
      <c r="AL111" s="105" t="str">
        <f t="shared" si="444"/>
        <v/>
      </c>
      <c r="AM111" s="105" t="str">
        <f t="shared" si="444"/>
        <v/>
      </c>
      <c r="AN111" s="105" t="str">
        <f t="shared" si="444"/>
        <v/>
      </c>
      <c r="AO111" s="105" t="str">
        <f t="shared" si="444"/>
        <v/>
      </c>
      <c r="AP111" s="105" t="str">
        <f t="shared" si="444"/>
        <v/>
      </c>
      <c r="AQ111" s="105" t="str">
        <f t="shared" si="444"/>
        <v/>
      </c>
      <c r="AR111" s="105" t="str">
        <f t="shared" si="444"/>
        <v/>
      </c>
      <c r="AS111" s="105" t="str">
        <f t="shared" si="444"/>
        <v/>
      </c>
      <c r="AT111" s="105" t="str">
        <f t="shared" si="444"/>
        <v/>
      </c>
      <c r="AU111" s="105">
        <f t="shared" ref="AU111:BL111" si="445">SUM($AA111:AC111)</f>
        <v>0</v>
      </c>
      <c r="AV111" s="105">
        <f t="shared" si="445"/>
        <v>0</v>
      </c>
      <c r="AW111" s="105">
        <f t="shared" si="445"/>
        <v>0</v>
      </c>
      <c r="AX111" s="105">
        <f t="shared" si="445"/>
        <v>0</v>
      </c>
      <c r="AY111" s="105">
        <f t="shared" si="445"/>
        <v>0</v>
      </c>
      <c r="AZ111" s="105">
        <f t="shared" si="445"/>
        <v>0</v>
      </c>
      <c r="BA111" s="105">
        <f t="shared" si="445"/>
        <v>0</v>
      </c>
      <c r="BB111" s="105">
        <f t="shared" si="445"/>
        <v>0</v>
      </c>
      <c r="BC111" s="105">
        <f t="shared" si="445"/>
        <v>0</v>
      </c>
      <c r="BD111" s="105">
        <f t="shared" si="445"/>
        <v>0</v>
      </c>
      <c r="BE111" s="105">
        <f t="shared" si="445"/>
        <v>0</v>
      </c>
      <c r="BF111" s="105">
        <f t="shared" si="445"/>
        <v>0</v>
      </c>
      <c r="BG111" s="105">
        <f t="shared" si="445"/>
        <v>0</v>
      </c>
      <c r="BH111" s="105">
        <f t="shared" si="445"/>
        <v>0</v>
      </c>
      <c r="BI111" s="105">
        <f t="shared" si="445"/>
        <v>0</v>
      </c>
      <c r="BJ111" s="105">
        <f t="shared" si="445"/>
        <v>0</v>
      </c>
      <c r="BK111" s="105">
        <f t="shared" si="445"/>
        <v>0</v>
      </c>
      <c r="BL111" s="105">
        <f t="shared" si="445"/>
        <v>0</v>
      </c>
      <c r="BM111" s="158" t="str">
        <f>IF(OR($F110="",$G110=""),"",IF(ABS(AU110-AU111)&gt;2,AU111,IF(ABS(AV110-AV111)&gt;1,AV111,IF(AW110&lt;&gt;AW111,AW111,IF(AX110&lt;&gt;AX111,AX111,IF(AY110&lt;&gt;AY111,AY111,IF(AZ110&lt;&gt;AZ111,AZ111,IF(BA110&lt;&gt;BA111,BA111,IF(BB110&lt;&gt;BB111,BB111,IF(BC110&lt;&gt;BC111,BC111,IF(BD110&lt;&gt;BD111,BD111,IF(BE110&lt;&gt;BE111,BE111,IF(BF110&lt;&gt;BF111,BF111,IF(BG110&lt;&gt;BG111,BG111,IF(BH110&lt;&gt;BH111,BH111,IF(BI110&lt;&gt;BI111,BI111,IF(BJ110&lt;&gt;BJ111,BJ111,IF(BK110&lt;&gt;BK111,BK111,IF(BL110&lt;&gt;BL111,BL111,CONCATENATE(BL111,"?"))))))))))))))))))))</f>
        <v/>
      </c>
      <c r="BN111" s="105" t="str">
        <f>IF(AND(OR($B110="",$B111=""),$C110&lt;&gt;"",$C111&lt;&gt;""),"You need to select the competition in column B.","")</f>
        <v/>
      </c>
      <c r="BO111" s="156"/>
      <c r="BP111" s="156"/>
      <c r="BQ111" s="156"/>
      <c r="BR111" s="105"/>
      <c r="BS111" s="105"/>
    </row>
    <row r="112" ht="9.0" customHeight="1">
      <c r="A112" s="152">
        <f t="shared" si="17"/>
        <v>0</v>
      </c>
      <c r="B112" s="93"/>
      <c r="C112" s="99"/>
      <c r="D112" s="96"/>
      <c r="E112" s="154" t="str">
        <f t="shared" si="5"/>
        <v>  </v>
      </c>
      <c r="F112" s="155" t="str">
        <f t="array" ref="F112">IFERROR(IF($C112="","",INDEX(Entries!$J$2:$K999,MATCH(1,($C112=Entries!$J$2:$J999)*(Entries!$C$2:$C999=$B112),0),2)),"")</f>
        <v/>
      </c>
      <c r="G112" s="106" t="str">
        <f>F113</f>
        <v/>
      </c>
      <c r="H112" s="106" t="str">
        <f t="shared" si="6"/>
        <v/>
      </c>
      <c r="I112" s="156" t="str">
        <f t="shared" ref="I112:T112" si="446">IF(OR($F112="",$G112=""),"",IF(RAND()&lt;$H112,1,0))</f>
        <v/>
      </c>
      <c r="J112" s="156" t="str">
        <f t="shared" si="446"/>
        <v/>
      </c>
      <c r="K112" s="156" t="str">
        <f t="shared" si="446"/>
        <v/>
      </c>
      <c r="L112" s="156" t="str">
        <f t="shared" si="446"/>
        <v/>
      </c>
      <c r="M112" s="156" t="str">
        <f t="shared" si="446"/>
        <v/>
      </c>
      <c r="N112" s="156" t="str">
        <f t="shared" si="446"/>
        <v/>
      </c>
      <c r="O112" s="156" t="str">
        <f t="shared" si="446"/>
        <v/>
      </c>
      <c r="P112" s="156" t="str">
        <f t="shared" si="446"/>
        <v/>
      </c>
      <c r="Q112" s="156" t="str">
        <f t="shared" si="446"/>
        <v/>
      </c>
      <c r="R112" s="156" t="str">
        <f t="shared" si="446"/>
        <v/>
      </c>
      <c r="S112" s="156" t="str">
        <f t="shared" si="446"/>
        <v/>
      </c>
      <c r="T112" s="156" t="str">
        <f t="shared" si="446"/>
        <v/>
      </c>
      <c r="U112" s="157">
        <f t="shared" si="8"/>
        <v>0</v>
      </c>
      <c r="V112" s="156" t="str">
        <f t="shared" ref="V112:Y112" si="447">IF(OR($F112="",$G112=""),"",IF(RAND()&lt;$H112,1,0))</f>
        <v/>
      </c>
      <c r="W112" s="156" t="str">
        <f t="shared" si="447"/>
        <v/>
      </c>
      <c r="X112" s="156" t="str">
        <f t="shared" si="447"/>
        <v/>
      </c>
      <c r="Y112" s="156" t="str">
        <f t="shared" si="447"/>
        <v/>
      </c>
      <c r="Z112" s="157">
        <f t="shared" si="10"/>
        <v>0</v>
      </c>
      <c r="AA112" s="105" t="str">
        <f t="shared" ref="AA112:AT112" si="448">IF(OR($F112="",$G112=""),"",IF(RAND()&lt;0.65,1,0))</f>
        <v/>
      </c>
      <c r="AB112" s="105" t="str">
        <f t="shared" si="448"/>
        <v/>
      </c>
      <c r="AC112" s="105" t="str">
        <f t="shared" si="448"/>
        <v/>
      </c>
      <c r="AD112" s="105" t="str">
        <f t="shared" si="448"/>
        <v/>
      </c>
      <c r="AE112" s="105" t="str">
        <f t="shared" si="448"/>
        <v/>
      </c>
      <c r="AF112" s="105" t="str">
        <f t="shared" si="448"/>
        <v/>
      </c>
      <c r="AG112" s="105" t="str">
        <f t="shared" si="448"/>
        <v/>
      </c>
      <c r="AH112" s="105" t="str">
        <f t="shared" si="448"/>
        <v/>
      </c>
      <c r="AI112" s="105" t="str">
        <f t="shared" si="448"/>
        <v/>
      </c>
      <c r="AJ112" s="105" t="str">
        <f t="shared" si="448"/>
        <v/>
      </c>
      <c r="AK112" s="105" t="str">
        <f t="shared" si="448"/>
        <v/>
      </c>
      <c r="AL112" s="105" t="str">
        <f t="shared" si="448"/>
        <v/>
      </c>
      <c r="AM112" s="105" t="str">
        <f t="shared" si="448"/>
        <v/>
      </c>
      <c r="AN112" s="105" t="str">
        <f t="shared" si="448"/>
        <v/>
      </c>
      <c r="AO112" s="105" t="str">
        <f t="shared" si="448"/>
        <v/>
      </c>
      <c r="AP112" s="105" t="str">
        <f t="shared" si="448"/>
        <v/>
      </c>
      <c r="AQ112" s="105" t="str">
        <f t="shared" si="448"/>
        <v/>
      </c>
      <c r="AR112" s="105" t="str">
        <f t="shared" si="448"/>
        <v/>
      </c>
      <c r="AS112" s="105" t="str">
        <f t="shared" si="448"/>
        <v/>
      </c>
      <c r="AT112" s="105" t="str">
        <f t="shared" si="448"/>
        <v/>
      </c>
      <c r="AU112" s="105">
        <f t="shared" ref="AU112:BL112" si="449">SUM($AA112:AC112)</f>
        <v>0</v>
      </c>
      <c r="AV112" s="105">
        <f t="shared" si="449"/>
        <v>0</v>
      </c>
      <c r="AW112" s="105">
        <f t="shared" si="449"/>
        <v>0</v>
      </c>
      <c r="AX112" s="105">
        <f t="shared" si="449"/>
        <v>0</v>
      </c>
      <c r="AY112" s="105">
        <f t="shared" si="449"/>
        <v>0</v>
      </c>
      <c r="AZ112" s="105">
        <f t="shared" si="449"/>
        <v>0</v>
      </c>
      <c r="BA112" s="105">
        <f t="shared" si="449"/>
        <v>0</v>
      </c>
      <c r="BB112" s="105">
        <f t="shared" si="449"/>
        <v>0</v>
      </c>
      <c r="BC112" s="105">
        <f t="shared" si="449"/>
        <v>0</v>
      </c>
      <c r="BD112" s="105">
        <f t="shared" si="449"/>
        <v>0</v>
      </c>
      <c r="BE112" s="105">
        <f t="shared" si="449"/>
        <v>0</v>
      </c>
      <c r="BF112" s="105">
        <f t="shared" si="449"/>
        <v>0</v>
      </c>
      <c r="BG112" s="105">
        <f t="shared" si="449"/>
        <v>0</v>
      </c>
      <c r="BH112" s="105">
        <f t="shared" si="449"/>
        <v>0</v>
      </c>
      <c r="BI112" s="105">
        <f t="shared" si="449"/>
        <v>0</v>
      </c>
      <c r="BJ112" s="105">
        <f t="shared" si="449"/>
        <v>0</v>
      </c>
      <c r="BK112" s="105">
        <f t="shared" si="449"/>
        <v>0</v>
      </c>
      <c r="BL112" s="105">
        <f t="shared" si="449"/>
        <v>0</v>
      </c>
      <c r="BM112" s="158" t="str">
        <f>IF(OR($F112="",$G112=""),"",IF(ABS(AU112-AU113)&gt;2,AU112,IF(ABS(AV112-AV113)&gt;1,AV112,IF(AW112&lt;&gt;AW113,AW112,IF(AX112&lt;&gt;AX113,AX112,IF(AY112&lt;&gt;AY113,AY112,IF(AZ112&lt;&gt;AZ113,AZ112,IF(BA112&lt;&gt;BA113,BA112,IF(BB112&lt;&gt;BB113,BB112,IF(BC112&lt;&gt;BC113,BC112,IF(BD112&lt;&gt;BD113,BD112,IF(BE112&lt;&gt;BE113,BE112,IF(BF112&lt;&gt;BF113,BF112,IF(BG112&lt;&gt;BG113,BG112,IF(BH112&lt;&gt;BH113,BH112,IF(BI112&lt;&gt;BI113,BI112,IF(BJ112&lt;&gt;BJ113,BJ112,IF(BK112&lt;&gt;BK113,BK112,IF(BL112&lt;&gt;BL113,BL112,CONCATENATE(BL112,"?"))))))))))))))))))))</f>
        <v/>
      </c>
      <c r="BN112" s="105" t="str">
        <f>IFERROR(IF(OR($F112="",$G112=""),"",CONCATENATE(RIGHT(C112,5)," ",REPT(" ",31-LEN(C112)),LEFT(C112,LEN(C112)-6),"  ")),"")</f>
        <v/>
      </c>
      <c r="BO112" s="156" t="str">
        <f>IF(OR($F112="",$G112=""),"",IF(AND(U112=U113,Z112&gt;Z113),"e",IF(AND(U112=U113,Z112=Z113,BM112&gt;BM113),"p"," ")))</f>
        <v/>
      </c>
      <c r="BP112" s="156" t="str">
        <f>IF(BN112="","",IF(U112=U113,CONCATENATE(IF(U112+Z112&lt;10," ",""),U112+Z112,"–",U113+Z113,IF(U113+Z113&lt;10," ","")),CONCATENATE(IF(U112&lt;10," ",""),U112,"–",U113,IF(U113&lt;10," ",""))))</f>
        <v/>
      </c>
      <c r="BQ112" s="156" t="str">
        <f>IF(OR($F112="",$G112=""),"",IF(AND(U112=U113,Z112&lt;Z113),"e",IF(AND(U112=U113,Z112=Z113,BM112&lt;BM113),"p"," ")))</f>
        <v/>
      </c>
      <c r="BR112" s="105" t="str">
        <f>IFERROR(IF(OR($F112="",$G112=""),"",CONCATENATE("  ",LEFT(C113,LEN(C113)-6),REPT(" ",31-LEN(C113))," ",RIGHT(C113,5))),"")</f>
        <v/>
      </c>
      <c r="BS112" s="105" t="str">
        <f>IF(OR($F112="",$G112=""),"",IF(U112=U113,CONCATENATE("(",U112,"–",U113," FT",IF(Z112=Z113,CONCATENATE(" · ",BM112,"–",BM113," pen"),""),")"),""))</f>
        <v/>
      </c>
    </row>
    <row r="113" ht="9.0" customHeight="1">
      <c r="A113" s="152">
        <f t="shared" si="17"/>
        <v>0</v>
      </c>
      <c r="B113" s="93"/>
      <c r="C113" s="99"/>
      <c r="D113" s="96"/>
      <c r="E113" s="154" t="str">
        <f t="shared" si="5"/>
        <v>  </v>
      </c>
      <c r="F113" s="155" t="str">
        <f t="array" ref="F113">IFERROR(IF($C113="","",INDEX(Entries!$J$2:$K999,MATCH(1,($C113=Entries!$J$2:$J999)*(Entries!$C$2:$C999=$B113),0),2)),"")</f>
        <v/>
      </c>
      <c r="G113" s="106" t="str">
        <f>F112</f>
        <v/>
      </c>
      <c r="H113" s="106" t="str">
        <f t="shared" si="6"/>
        <v/>
      </c>
      <c r="I113" s="156" t="str">
        <f t="shared" ref="I113:T113" si="450">IF(OR($F113="",$G113=""),"",IF(RAND()&lt;$H113,1,0))</f>
        <v/>
      </c>
      <c r="J113" s="156" t="str">
        <f t="shared" si="450"/>
        <v/>
      </c>
      <c r="K113" s="156" t="str">
        <f t="shared" si="450"/>
        <v/>
      </c>
      <c r="L113" s="156" t="str">
        <f t="shared" si="450"/>
        <v/>
      </c>
      <c r="M113" s="156" t="str">
        <f t="shared" si="450"/>
        <v/>
      </c>
      <c r="N113" s="156" t="str">
        <f t="shared" si="450"/>
        <v/>
      </c>
      <c r="O113" s="156" t="str">
        <f t="shared" si="450"/>
        <v/>
      </c>
      <c r="P113" s="156" t="str">
        <f t="shared" si="450"/>
        <v/>
      </c>
      <c r="Q113" s="156" t="str">
        <f t="shared" si="450"/>
        <v/>
      </c>
      <c r="R113" s="156" t="str">
        <f t="shared" si="450"/>
        <v/>
      </c>
      <c r="S113" s="156" t="str">
        <f t="shared" si="450"/>
        <v/>
      </c>
      <c r="T113" s="156" t="str">
        <f t="shared" si="450"/>
        <v/>
      </c>
      <c r="U113" s="157">
        <f t="shared" si="8"/>
        <v>0</v>
      </c>
      <c r="V113" s="156" t="str">
        <f t="shared" ref="V113:Y113" si="451">IF(OR($F113="",$G113=""),"",IF(RAND()&lt;$H113,1,0))</f>
        <v/>
      </c>
      <c r="W113" s="156" t="str">
        <f t="shared" si="451"/>
        <v/>
      </c>
      <c r="X113" s="156" t="str">
        <f t="shared" si="451"/>
        <v/>
      </c>
      <c r="Y113" s="156" t="str">
        <f t="shared" si="451"/>
        <v/>
      </c>
      <c r="Z113" s="157">
        <f t="shared" si="10"/>
        <v>0</v>
      </c>
      <c r="AA113" s="105" t="str">
        <f t="shared" ref="AA113:AT113" si="452">IF(OR($F113="",$G113=""),"",IF(RAND()&lt;0.65,1,0))</f>
        <v/>
      </c>
      <c r="AB113" s="105" t="str">
        <f t="shared" si="452"/>
        <v/>
      </c>
      <c r="AC113" s="105" t="str">
        <f t="shared" si="452"/>
        <v/>
      </c>
      <c r="AD113" s="105" t="str">
        <f t="shared" si="452"/>
        <v/>
      </c>
      <c r="AE113" s="105" t="str">
        <f t="shared" si="452"/>
        <v/>
      </c>
      <c r="AF113" s="105" t="str">
        <f t="shared" si="452"/>
        <v/>
      </c>
      <c r="AG113" s="105" t="str">
        <f t="shared" si="452"/>
        <v/>
      </c>
      <c r="AH113" s="105" t="str">
        <f t="shared" si="452"/>
        <v/>
      </c>
      <c r="AI113" s="105" t="str">
        <f t="shared" si="452"/>
        <v/>
      </c>
      <c r="AJ113" s="105" t="str">
        <f t="shared" si="452"/>
        <v/>
      </c>
      <c r="AK113" s="105" t="str">
        <f t="shared" si="452"/>
        <v/>
      </c>
      <c r="AL113" s="105" t="str">
        <f t="shared" si="452"/>
        <v/>
      </c>
      <c r="AM113" s="105" t="str">
        <f t="shared" si="452"/>
        <v/>
      </c>
      <c r="AN113" s="105" t="str">
        <f t="shared" si="452"/>
        <v/>
      </c>
      <c r="AO113" s="105" t="str">
        <f t="shared" si="452"/>
        <v/>
      </c>
      <c r="AP113" s="105" t="str">
        <f t="shared" si="452"/>
        <v/>
      </c>
      <c r="AQ113" s="105" t="str">
        <f t="shared" si="452"/>
        <v/>
      </c>
      <c r="AR113" s="105" t="str">
        <f t="shared" si="452"/>
        <v/>
      </c>
      <c r="AS113" s="105" t="str">
        <f t="shared" si="452"/>
        <v/>
      </c>
      <c r="AT113" s="105" t="str">
        <f t="shared" si="452"/>
        <v/>
      </c>
      <c r="AU113" s="105">
        <f t="shared" ref="AU113:BL113" si="453">SUM($AA113:AC113)</f>
        <v>0</v>
      </c>
      <c r="AV113" s="105">
        <f t="shared" si="453"/>
        <v>0</v>
      </c>
      <c r="AW113" s="105">
        <f t="shared" si="453"/>
        <v>0</v>
      </c>
      <c r="AX113" s="105">
        <f t="shared" si="453"/>
        <v>0</v>
      </c>
      <c r="AY113" s="105">
        <f t="shared" si="453"/>
        <v>0</v>
      </c>
      <c r="AZ113" s="105">
        <f t="shared" si="453"/>
        <v>0</v>
      </c>
      <c r="BA113" s="105">
        <f t="shared" si="453"/>
        <v>0</v>
      </c>
      <c r="BB113" s="105">
        <f t="shared" si="453"/>
        <v>0</v>
      </c>
      <c r="BC113" s="105">
        <f t="shared" si="453"/>
        <v>0</v>
      </c>
      <c r="BD113" s="105">
        <f t="shared" si="453"/>
        <v>0</v>
      </c>
      <c r="BE113" s="105">
        <f t="shared" si="453"/>
        <v>0</v>
      </c>
      <c r="BF113" s="105">
        <f t="shared" si="453"/>
        <v>0</v>
      </c>
      <c r="BG113" s="105">
        <f t="shared" si="453"/>
        <v>0</v>
      </c>
      <c r="BH113" s="105">
        <f t="shared" si="453"/>
        <v>0</v>
      </c>
      <c r="BI113" s="105">
        <f t="shared" si="453"/>
        <v>0</v>
      </c>
      <c r="BJ113" s="105">
        <f t="shared" si="453"/>
        <v>0</v>
      </c>
      <c r="BK113" s="105">
        <f t="shared" si="453"/>
        <v>0</v>
      </c>
      <c r="BL113" s="105">
        <f t="shared" si="453"/>
        <v>0</v>
      </c>
      <c r="BM113" s="158" t="str">
        <f>IF(OR($F112="",$G112=""),"",IF(ABS(AU112-AU113)&gt;2,AU113,IF(ABS(AV112-AV113)&gt;1,AV113,IF(AW112&lt;&gt;AW113,AW113,IF(AX112&lt;&gt;AX113,AX113,IF(AY112&lt;&gt;AY113,AY113,IF(AZ112&lt;&gt;AZ113,AZ113,IF(BA112&lt;&gt;BA113,BA113,IF(BB112&lt;&gt;BB113,BB113,IF(BC112&lt;&gt;BC113,BC113,IF(BD112&lt;&gt;BD113,BD113,IF(BE112&lt;&gt;BE113,BE113,IF(BF112&lt;&gt;BF113,BF113,IF(BG112&lt;&gt;BG113,BG113,IF(BH112&lt;&gt;BH113,BH113,IF(BI112&lt;&gt;BI113,BI113,IF(BJ112&lt;&gt;BJ113,BJ113,IF(BK112&lt;&gt;BK113,BK113,IF(BL112&lt;&gt;BL113,BL113,CONCATENATE(BL113,"?"))))))))))))))))))))</f>
        <v/>
      </c>
      <c r="BN113" s="105" t="str">
        <f>IF(AND(OR($B112="",$B113=""),$C112&lt;&gt;"",$C113&lt;&gt;""),"You need to select the competition in column B.","")</f>
        <v/>
      </c>
      <c r="BO113" s="156"/>
      <c r="BP113" s="156"/>
      <c r="BQ113" s="156"/>
      <c r="BR113" s="105"/>
      <c r="BS113" s="105"/>
    </row>
    <row r="114" ht="9.0" customHeight="1">
      <c r="A114" s="152">
        <f t="shared" si="17"/>
        <v>1</v>
      </c>
      <c r="B114" s="93"/>
      <c r="C114" s="99"/>
      <c r="D114" s="96"/>
      <c r="E114" s="154" t="str">
        <f t="shared" si="5"/>
        <v>  </v>
      </c>
      <c r="F114" s="155" t="str">
        <f t="array" ref="F114">IFERROR(IF($C114="","",INDEX(Entries!$J$2:$K999,MATCH(1,($C114=Entries!$J$2:$J999)*(Entries!$C$2:$C999=$B114),0),2)),"")</f>
        <v/>
      </c>
      <c r="G114" s="106" t="str">
        <f>F115</f>
        <v/>
      </c>
      <c r="H114" s="106" t="str">
        <f t="shared" si="6"/>
        <v/>
      </c>
      <c r="I114" s="156" t="str">
        <f t="shared" ref="I114:T114" si="454">IF(OR($F114="",$G114=""),"",IF(RAND()&lt;$H114,1,0))</f>
        <v/>
      </c>
      <c r="J114" s="156" t="str">
        <f t="shared" si="454"/>
        <v/>
      </c>
      <c r="K114" s="156" t="str">
        <f t="shared" si="454"/>
        <v/>
      </c>
      <c r="L114" s="156" t="str">
        <f t="shared" si="454"/>
        <v/>
      </c>
      <c r="M114" s="156" t="str">
        <f t="shared" si="454"/>
        <v/>
      </c>
      <c r="N114" s="156" t="str">
        <f t="shared" si="454"/>
        <v/>
      </c>
      <c r="O114" s="156" t="str">
        <f t="shared" si="454"/>
        <v/>
      </c>
      <c r="P114" s="156" t="str">
        <f t="shared" si="454"/>
        <v/>
      </c>
      <c r="Q114" s="156" t="str">
        <f t="shared" si="454"/>
        <v/>
      </c>
      <c r="R114" s="156" t="str">
        <f t="shared" si="454"/>
        <v/>
      </c>
      <c r="S114" s="156" t="str">
        <f t="shared" si="454"/>
        <v/>
      </c>
      <c r="T114" s="156" t="str">
        <f t="shared" si="454"/>
        <v/>
      </c>
      <c r="U114" s="157">
        <f t="shared" si="8"/>
        <v>0</v>
      </c>
      <c r="V114" s="156" t="str">
        <f t="shared" ref="V114:Y114" si="455">IF(OR($F114="",$G114=""),"",IF(RAND()&lt;$H114,1,0))</f>
        <v/>
      </c>
      <c r="W114" s="156" t="str">
        <f t="shared" si="455"/>
        <v/>
      </c>
      <c r="X114" s="156" t="str">
        <f t="shared" si="455"/>
        <v/>
      </c>
      <c r="Y114" s="156" t="str">
        <f t="shared" si="455"/>
        <v/>
      </c>
      <c r="Z114" s="157">
        <f t="shared" si="10"/>
        <v>0</v>
      </c>
      <c r="AA114" s="105" t="str">
        <f t="shared" ref="AA114:AT114" si="456">IF(OR($F114="",$G114=""),"",IF(RAND()&lt;0.65,1,0))</f>
        <v/>
      </c>
      <c r="AB114" s="105" t="str">
        <f t="shared" si="456"/>
        <v/>
      </c>
      <c r="AC114" s="105" t="str">
        <f t="shared" si="456"/>
        <v/>
      </c>
      <c r="AD114" s="105" t="str">
        <f t="shared" si="456"/>
        <v/>
      </c>
      <c r="AE114" s="105" t="str">
        <f t="shared" si="456"/>
        <v/>
      </c>
      <c r="AF114" s="105" t="str">
        <f t="shared" si="456"/>
        <v/>
      </c>
      <c r="AG114" s="105" t="str">
        <f t="shared" si="456"/>
        <v/>
      </c>
      <c r="AH114" s="105" t="str">
        <f t="shared" si="456"/>
        <v/>
      </c>
      <c r="AI114" s="105" t="str">
        <f t="shared" si="456"/>
        <v/>
      </c>
      <c r="AJ114" s="105" t="str">
        <f t="shared" si="456"/>
        <v/>
      </c>
      <c r="AK114" s="105" t="str">
        <f t="shared" si="456"/>
        <v/>
      </c>
      <c r="AL114" s="105" t="str">
        <f t="shared" si="456"/>
        <v/>
      </c>
      <c r="AM114" s="105" t="str">
        <f t="shared" si="456"/>
        <v/>
      </c>
      <c r="AN114" s="105" t="str">
        <f t="shared" si="456"/>
        <v/>
      </c>
      <c r="AO114" s="105" t="str">
        <f t="shared" si="456"/>
        <v/>
      </c>
      <c r="AP114" s="105" t="str">
        <f t="shared" si="456"/>
        <v/>
      </c>
      <c r="AQ114" s="105" t="str">
        <f t="shared" si="456"/>
        <v/>
      </c>
      <c r="AR114" s="105" t="str">
        <f t="shared" si="456"/>
        <v/>
      </c>
      <c r="AS114" s="105" t="str">
        <f t="shared" si="456"/>
        <v/>
      </c>
      <c r="AT114" s="105" t="str">
        <f t="shared" si="456"/>
        <v/>
      </c>
      <c r="AU114" s="105">
        <f t="shared" ref="AU114:BL114" si="457">SUM($AA114:AC114)</f>
        <v>0</v>
      </c>
      <c r="AV114" s="105">
        <f t="shared" si="457"/>
        <v>0</v>
      </c>
      <c r="AW114" s="105">
        <f t="shared" si="457"/>
        <v>0</v>
      </c>
      <c r="AX114" s="105">
        <f t="shared" si="457"/>
        <v>0</v>
      </c>
      <c r="AY114" s="105">
        <f t="shared" si="457"/>
        <v>0</v>
      </c>
      <c r="AZ114" s="105">
        <f t="shared" si="457"/>
        <v>0</v>
      </c>
      <c r="BA114" s="105">
        <f t="shared" si="457"/>
        <v>0</v>
      </c>
      <c r="BB114" s="105">
        <f t="shared" si="457"/>
        <v>0</v>
      </c>
      <c r="BC114" s="105">
        <f t="shared" si="457"/>
        <v>0</v>
      </c>
      <c r="BD114" s="105">
        <f t="shared" si="457"/>
        <v>0</v>
      </c>
      <c r="BE114" s="105">
        <f t="shared" si="457"/>
        <v>0</v>
      </c>
      <c r="BF114" s="105">
        <f t="shared" si="457"/>
        <v>0</v>
      </c>
      <c r="BG114" s="105">
        <f t="shared" si="457"/>
        <v>0</v>
      </c>
      <c r="BH114" s="105">
        <f t="shared" si="457"/>
        <v>0</v>
      </c>
      <c r="BI114" s="105">
        <f t="shared" si="457"/>
        <v>0</v>
      </c>
      <c r="BJ114" s="105">
        <f t="shared" si="457"/>
        <v>0</v>
      </c>
      <c r="BK114" s="105">
        <f t="shared" si="457"/>
        <v>0</v>
      </c>
      <c r="BL114" s="105">
        <f t="shared" si="457"/>
        <v>0</v>
      </c>
      <c r="BM114" s="158" t="str">
        <f>IF(OR($F114="",$G114=""),"",IF(ABS(AU114-AU115)&gt;2,AU114,IF(ABS(AV114-AV115)&gt;1,AV114,IF(AW114&lt;&gt;AW115,AW114,IF(AX114&lt;&gt;AX115,AX114,IF(AY114&lt;&gt;AY115,AY114,IF(AZ114&lt;&gt;AZ115,AZ114,IF(BA114&lt;&gt;BA115,BA114,IF(BB114&lt;&gt;BB115,BB114,IF(BC114&lt;&gt;BC115,BC114,IF(BD114&lt;&gt;BD115,BD114,IF(BE114&lt;&gt;BE115,BE114,IF(BF114&lt;&gt;BF115,BF114,IF(BG114&lt;&gt;BG115,BG114,IF(BH114&lt;&gt;BH115,BH114,IF(BI114&lt;&gt;BI115,BI114,IF(BJ114&lt;&gt;BJ115,BJ114,IF(BK114&lt;&gt;BK115,BK114,IF(BL114&lt;&gt;BL115,BL114,CONCATENATE(BL114,"?"))))))))))))))))))))</f>
        <v/>
      </c>
      <c r="BN114" s="105" t="str">
        <f>IFERROR(IF(OR($F114="",$G114=""),"",CONCATENATE(RIGHT(C114,5)," ",REPT(" ",31-LEN(C114)),LEFT(C114,LEN(C114)-6),"  ")),"")</f>
        <v/>
      </c>
      <c r="BO114" s="156" t="str">
        <f>IF(OR($F114="",$G114=""),"",IF(AND(U114=U115,Z114&gt;Z115),"e",IF(AND(U114=U115,Z114=Z115,BM114&gt;BM115),"p"," ")))</f>
        <v/>
      </c>
      <c r="BP114" s="156" t="str">
        <f>IF(BN114="","",IF(U114=U115,CONCATENATE(IF(U114+Z114&lt;10," ",""),U114+Z114,"–",U115+Z115,IF(U115+Z115&lt;10," ","")),CONCATENATE(IF(U114&lt;10," ",""),U114,"–",U115,IF(U115&lt;10," ",""))))</f>
        <v/>
      </c>
      <c r="BQ114" s="156" t="str">
        <f>IF(OR($F114="",$G114=""),"",IF(AND(U114=U115,Z114&lt;Z115),"e",IF(AND(U114=U115,Z114=Z115,BM114&lt;BM115),"p"," ")))</f>
        <v/>
      </c>
      <c r="BR114" s="105" t="str">
        <f>IFERROR(IF(OR($F114="",$G114=""),"",CONCATENATE("  ",LEFT(C115,LEN(C115)-6),REPT(" ",31-LEN(C115))," ",RIGHT(C115,5))),"")</f>
        <v/>
      </c>
      <c r="BS114" s="105" t="str">
        <f>IF(OR($F114="",$G114=""),"",IF(U114=U115,CONCATENATE("(",U114,"–",U115," FT",IF(Z114=Z115,CONCATENATE(" · ",BM114,"–",BM115," pen"),""),")"),""))</f>
        <v/>
      </c>
    </row>
    <row r="115" ht="9.0" customHeight="1">
      <c r="A115" s="152">
        <f t="shared" si="17"/>
        <v>1</v>
      </c>
      <c r="B115" s="93"/>
      <c r="C115" s="99"/>
      <c r="D115" s="96"/>
      <c r="E115" s="154" t="str">
        <f t="shared" si="5"/>
        <v>  </v>
      </c>
      <c r="F115" s="155" t="str">
        <f t="array" ref="F115">IFERROR(IF($C115="","",INDEX(Entries!$J$2:$K999,MATCH(1,($C115=Entries!$J$2:$J999)*(Entries!$C$2:$C999=$B115),0),2)),"")</f>
        <v/>
      </c>
      <c r="G115" s="106" t="str">
        <f>F114</f>
        <v/>
      </c>
      <c r="H115" s="106" t="str">
        <f t="shared" si="6"/>
        <v/>
      </c>
      <c r="I115" s="156" t="str">
        <f t="shared" ref="I115:T115" si="458">IF(OR($F115="",$G115=""),"",IF(RAND()&lt;$H115,1,0))</f>
        <v/>
      </c>
      <c r="J115" s="156" t="str">
        <f t="shared" si="458"/>
        <v/>
      </c>
      <c r="K115" s="156" t="str">
        <f t="shared" si="458"/>
        <v/>
      </c>
      <c r="L115" s="156" t="str">
        <f t="shared" si="458"/>
        <v/>
      </c>
      <c r="M115" s="156" t="str">
        <f t="shared" si="458"/>
        <v/>
      </c>
      <c r="N115" s="156" t="str">
        <f t="shared" si="458"/>
        <v/>
      </c>
      <c r="O115" s="156" t="str">
        <f t="shared" si="458"/>
        <v/>
      </c>
      <c r="P115" s="156" t="str">
        <f t="shared" si="458"/>
        <v/>
      </c>
      <c r="Q115" s="156" t="str">
        <f t="shared" si="458"/>
        <v/>
      </c>
      <c r="R115" s="156" t="str">
        <f t="shared" si="458"/>
        <v/>
      </c>
      <c r="S115" s="156" t="str">
        <f t="shared" si="458"/>
        <v/>
      </c>
      <c r="T115" s="156" t="str">
        <f t="shared" si="458"/>
        <v/>
      </c>
      <c r="U115" s="157">
        <f t="shared" si="8"/>
        <v>0</v>
      </c>
      <c r="V115" s="156" t="str">
        <f t="shared" ref="V115:Y115" si="459">IF(OR($F115="",$G115=""),"",IF(RAND()&lt;$H115,1,0))</f>
        <v/>
      </c>
      <c r="W115" s="156" t="str">
        <f t="shared" si="459"/>
        <v/>
      </c>
      <c r="X115" s="156" t="str">
        <f t="shared" si="459"/>
        <v/>
      </c>
      <c r="Y115" s="156" t="str">
        <f t="shared" si="459"/>
        <v/>
      </c>
      <c r="Z115" s="157">
        <f t="shared" si="10"/>
        <v>0</v>
      </c>
      <c r="AA115" s="105" t="str">
        <f t="shared" ref="AA115:AT115" si="460">IF(OR($F115="",$G115=""),"",IF(RAND()&lt;0.65,1,0))</f>
        <v/>
      </c>
      <c r="AB115" s="105" t="str">
        <f t="shared" si="460"/>
        <v/>
      </c>
      <c r="AC115" s="105" t="str">
        <f t="shared" si="460"/>
        <v/>
      </c>
      <c r="AD115" s="105" t="str">
        <f t="shared" si="460"/>
        <v/>
      </c>
      <c r="AE115" s="105" t="str">
        <f t="shared" si="460"/>
        <v/>
      </c>
      <c r="AF115" s="105" t="str">
        <f t="shared" si="460"/>
        <v/>
      </c>
      <c r="AG115" s="105" t="str">
        <f t="shared" si="460"/>
        <v/>
      </c>
      <c r="AH115" s="105" t="str">
        <f t="shared" si="460"/>
        <v/>
      </c>
      <c r="AI115" s="105" t="str">
        <f t="shared" si="460"/>
        <v/>
      </c>
      <c r="AJ115" s="105" t="str">
        <f t="shared" si="460"/>
        <v/>
      </c>
      <c r="AK115" s="105" t="str">
        <f t="shared" si="460"/>
        <v/>
      </c>
      <c r="AL115" s="105" t="str">
        <f t="shared" si="460"/>
        <v/>
      </c>
      <c r="AM115" s="105" t="str">
        <f t="shared" si="460"/>
        <v/>
      </c>
      <c r="AN115" s="105" t="str">
        <f t="shared" si="460"/>
        <v/>
      </c>
      <c r="AO115" s="105" t="str">
        <f t="shared" si="460"/>
        <v/>
      </c>
      <c r="AP115" s="105" t="str">
        <f t="shared" si="460"/>
        <v/>
      </c>
      <c r="AQ115" s="105" t="str">
        <f t="shared" si="460"/>
        <v/>
      </c>
      <c r="AR115" s="105" t="str">
        <f t="shared" si="460"/>
        <v/>
      </c>
      <c r="AS115" s="105" t="str">
        <f t="shared" si="460"/>
        <v/>
      </c>
      <c r="AT115" s="105" t="str">
        <f t="shared" si="460"/>
        <v/>
      </c>
      <c r="AU115" s="105">
        <f t="shared" ref="AU115:BL115" si="461">SUM($AA115:AC115)</f>
        <v>0</v>
      </c>
      <c r="AV115" s="105">
        <f t="shared" si="461"/>
        <v>0</v>
      </c>
      <c r="AW115" s="105">
        <f t="shared" si="461"/>
        <v>0</v>
      </c>
      <c r="AX115" s="105">
        <f t="shared" si="461"/>
        <v>0</v>
      </c>
      <c r="AY115" s="105">
        <f t="shared" si="461"/>
        <v>0</v>
      </c>
      <c r="AZ115" s="105">
        <f t="shared" si="461"/>
        <v>0</v>
      </c>
      <c r="BA115" s="105">
        <f t="shared" si="461"/>
        <v>0</v>
      </c>
      <c r="BB115" s="105">
        <f t="shared" si="461"/>
        <v>0</v>
      </c>
      <c r="BC115" s="105">
        <f t="shared" si="461"/>
        <v>0</v>
      </c>
      <c r="BD115" s="105">
        <f t="shared" si="461"/>
        <v>0</v>
      </c>
      <c r="BE115" s="105">
        <f t="shared" si="461"/>
        <v>0</v>
      </c>
      <c r="BF115" s="105">
        <f t="shared" si="461"/>
        <v>0</v>
      </c>
      <c r="BG115" s="105">
        <f t="shared" si="461"/>
        <v>0</v>
      </c>
      <c r="BH115" s="105">
        <f t="shared" si="461"/>
        <v>0</v>
      </c>
      <c r="BI115" s="105">
        <f t="shared" si="461"/>
        <v>0</v>
      </c>
      <c r="BJ115" s="105">
        <f t="shared" si="461"/>
        <v>0</v>
      </c>
      <c r="BK115" s="105">
        <f t="shared" si="461"/>
        <v>0</v>
      </c>
      <c r="BL115" s="105">
        <f t="shared" si="461"/>
        <v>0</v>
      </c>
      <c r="BM115" s="158" t="str">
        <f>IF(OR($F114="",$G114=""),"",IF(ABS(AU114-AU115)&gt;2,AU115,IF(ABS(AV114-AV115)&gt;1,AV115,IF(AW114&lt;&gt;AW115,AW115,IF(AX114&lt;&gt;AX115,AX115,IF(AY114&lt;&gt;AY115,AY115,IF(AZ114&lt;&gt;AZ115,AZ115,IF(BA114&lt;&gt;BA115,BA115,IF(BB114&lt;&gt;BB115,BB115,IF(BC114&lt;&gt;BC115,BC115,IF(BD114&lt;&gt;BD115,BD115,IF(BE114&lt;&gt;BE115,BE115,IF(BF114&lt;&gt;BF115,BF115,IF(BG114&lt;&gt;BG115,BG115,IF(BH114&lt;&gt;BH115,BH115,IF(BI114&lt;&gt;BI115,BI115,IF(BJ114&lt;&gt;BJ115,BJ115,IF(BK114&lt;&gt;BK115,BK115,IF(BL114&lt;&gt;BL115,BL115,CONCATENATE(BL115,"?"))))))))))))))))))))</f>
        <v/>
      </c>
      <c r="BN115" s="105" t="str">
        <f>IF(AND(OR($B114="",$B115=""),$C114&lt;&gt;"",$C115&lt;&gt;""),"You need to select the competition in column B.","")</f>
        <v/>
      </c>
      <c r="BO115" s="156"/>
      <c r="BP115" s="156"/>
      <c r="BQ115" s="156"/>
      <c r="BR115" s="105"/>
      <c r="BS115" s="105"/>
    </row>
    <row r="116" ht="9.0" customHeight="1">
      <c r="A116" s="152">
        <f t="shared" si="17"/>
        <v>0</v>
      </c>
      <c r="B116" s="93"/>
      <c r="C116" s="99"/>
      <c r="D116" s="96"/>
      <c r="E116" s="154" t="str">
        <f t="shared" si="5"/>
        <v>  </v>
      </c>
      <c r="F116" s="155" t="str">
        <f t="array" ref="F116">IFERROR(IF($C116="","",INDEX(Entries!$J$2:$K999,MATCH(1,($C116=Entries!$J$2:$J999)*(Entries!$C$2:$C999=$B116),0),2)),"")</f>
        <v/>
      </c>
      <c r="G116" s="106" t="str">
        <f>F117</f>
        <v/>
      </c>
      <c r="H116" s="106" t="str">
        <f t="shared" si="6"/>
        <v/>
      </c>
      <c r="I116" s="156" t="str">
        <f t="shared" ref="I116:T116" si="462">IF(OR($F116="",$G116=""),"",IF(RAND()&lt;$H116,1,0))</f>
        <v/>
      </c>
      <c r="J116" s="156" t="str">
        <f t="shared" si="462"/>
        <v/>
      </c>
      <c r="K116" s="156" t="str">
        <f t="shared" si="462"/>
        <v/>
      </c>
      <c r="L116" s="156" t="str">
        <f t="shared" si="462"/>
        <v/>
      </c>
      <c r="M116" s="156" t="str">
        <f t="shared" si="462"/>
        <v/>
      </c>
      <c r="N116" s="156" t="str">
        <f t="shared" si="462"/>
        <v/>
      </c>
      <c r="O116" s="156" t="str">
        <f t="shared" si="462"/>
        <v/>
      </c>
      <c r="P116" s="156" t="str">
        <f t="shared" si="462"/>
        <v/>
      </c>
      <c r="Q116" s="156" t="str">
        <f t="shared" si="462"/>
        <v/>
      </c>
      <c r="R116" s="156" t="str">
        <f t="shared" si="462"/>
        <v/>
      </c>
      <c r="S116" s="156" t="str">
        <f t="shared" si="462"/>
        <v/>
      </c>
      <c r="T116" s="156" t="str">
        <f t="shared" si="462"/>
        <v/>
      </c>
      <c r="U116" s="157">
        <f t="shared" si="8"/>
        <v>0</v>
      </c>
      <c r="V116" s="156" t="str">
        <f t="shared" ref="V116:Y116" si="463">IF(OR($F116="",$G116=""),"",IF(RAND()&lt;$H116,1,0))</f>
        <v/>
      </c>
      <c r="W116" s="156" t="str">
        <f t="shared" si="463"/>
        <v/>
      </c>
      <c r="X116" s="156" t="str">
        <f t="shared" si="463"/>
        <v/>
      </c>
      <c r="Y116" s="156" t="str">
        <f t="shared" si="463"/>
        <v/>
      </c>
      <c r="Z116" s="157">
        <f t="shared" si="10"/>
        <v>0</v>
      </c>
      <c r="AA116" s="105" t="str">
        <f t="shared" ref="AA116:AT116" si="464">IF(OR($F116="",$G116=""),"",IF(RAND()&lt;0.65,1,0))</f>
        <v/>
      </c>
      <c r="AB116" s="105" t="str">
        <f t="shared" si="464"/>
        <v/>
      </c>
      <c r="AC116" s="105" t="str">
        <f t="shared" si="464"/>
        <v/>
      </c>
      <c r="AD116" s="105" t="str">
        <f t="shared" si="464"/>
        <v/>
      </c>
      <c r="AE116" s="105" t="str">
        <f t="shared" si="464"/>
        <v/>
      </c>
      <c r="AF116" s="105" t="str">
        <f t="shared" si="464"/>
        <v/>
      </c>
      <c r="AG116" s="105" t="str">
        <f t="shared" si="464"/>
        <v/>
      </c>
      <c r="AH116" s="105" t="str">
        <f t="shared" si="464"/>
        <v/>
      </c>
      <c r="AI116" s="105" t="str">
        <f t="shared" si="464"/>
        <v/>
      </c>
      <c r="AJ116" s="105" t="str">
        <f t="shared" si="464"/>
        <v/>
      </c>
      <c r="AK116" s="105" t="str">
        <f t="shared" si="464"/>
        <v/>
      </c>
      <c r="AL116" s="105" t="str">
        <f t="shared" si="464"/>
        <v/>
      </c>
      <c r="AM116" s="105" t="str">
        <f t="shared" si="464"/>
        <v/>
      </c>
      <c r="AN116" s="105" t="str">
        <f t="shared" si="464"/>
        <v/>
      </c>
      <c r="AO116" s="105" t="str">
        <f t="shared" si="464"/>
        <v/>
      </c>
      <c r="AP116" s="105" t="str">
        <f t="shared" si="464"/>
        <v/>
      </c>
      <c r="AQ116" s="105" t="str">
        <f t="shared" si="464"/>
        <v/>
      </c>
      <c r="AR116" s="105" t="str">
        <f t="shared" si="464"/>
        <v/>
      </c>
      <c r="AS116" s="105" t="str">
        <f t="shared" si="464"/>
        <v/>
      </c>
      <c r="AT116" s="105" t="str">
        <f t="shared" si="464"/>
        <v/>
      </c>
      <c r="AU116" s="105">
        <f t="shared" ref="AU116:BL116" si="465">SUM($AA116:AC116)</f>
        <v>0</v>
      </c>
      <c r="AV116" s="105">
        <f t="shared" si="465"/>
        <v>0</v>
      </c>
      <c r="AW116" s="105">
        <f t="shared" si="465"/>
        <v>0</v>
      </c>
      <c r="AX116" s="105">
        <f t="shared" si="465"/>
        <v>0</v>
      </c>
      <c r="AY116" s="105">
        <f t="shared" si="465"/>
        <v>0</v>
      </c>
      <c r="AZ116" s="105">
        <f t="shared" si="465"/>
        <v>0</v>
      </c>
      <c r="BA116" s="105">
        <f t="shared" si="465"/>
        <v>0</v>
      </c>
      <c r="BB116" s="105">
        <f t="shared" si="465"/>
        <v>0</v>
      </c>
      <c r="BC116" s="105">
        <f t="shared" si="465"/>
        <v>0</v>
      </c>
      <c r="BD116" s="105">
        <f t="shared" si="465"/>
        <v>0</v>
      </c>
      <c r="BE116" s="105">
        <f t="shared" si="465"/>
        <v>0</v>
      </c>
      <c r="BF116" s="105">
        <f t="shared" si="465"/>
        <v>0</v>
      </c>
      <c r="BG116" s="105">
        <f t="shared" si="465"/>
        <v>0</v>
      </c>
      <c r="BH116" s="105">
        <f t="shared" si="465"/>
        <v>0</v>
      </c>
      <c r="BI116" s="105">
        <f t="shared" si="465"/>
        <v>0</v>
      </c>
      <c r="BJ116" s="105">
        <f t="shared" si="465"/>
        <v>0</v>
      </c>
      <c r="BK116" s="105">
        <f t="shared" si="465"/>
        <v>0</v>
      </c>
      <c r="BL116" s="105">
        <f t="shared" si="465"/>
        <v>0</v>
      </c>
      <c r="BM116" s="158" t="str">
        <f>IF(OR($F116="",$G116=""),"",IF(ABS(AU116-AU117)&gt;2,AU116,IF(ABS(AV116-AV117)&gt;1,AV116,IF(AW116&lt;&gt;AW117,AW116,IF(AX116&lt;&gt;AX117,AX116,IF(AY116&lt;&gt;AY117,AY116,IF(AZ116&lt;&gt;AZ117,AZ116,IF(BA116&lt;&gt;BA117,BA116,IF(BB116&lt;&gt;BB117,BB116,IF(BC116&lt;&gt;BC117,BC116,IF(BD116&lt;&gt;BD117,BD116,IF(BE116&lt;&gt;BE117,BE116,IF(BF116&lt;&gt;BF117,BF116,IF(BG116&lt;&gt;BG117,BG116,IF(BH116&lt;&gt;BH117,BH116,IF(BI116&lt;&gt;BI117,BI116,IF(BJ116&lt;&gt;BJ117,BJ116,IF(BK116&lt;&gt;BK117,BK116,IF(BL116&lt;&gt;BL117,BL116,CONCATENATE(BL116,"?"))))))))))))))))))))</f>
        <v/>
      </c>
      <c r="BN116" s="105" t="str">
        <f>IFERROR(IF(OR($F116="",$G116=""),"",CONCATENATE(RIGHT(C116,5)," ",REPT(" ",31-LEN(C116)),LEFT(C116,LEN(C116)-6),"  ")),"")</f>
        <v/>
      </c>
      <c r="BO116" s="156" t="str">
        <f>IF(OR($F116="",$G116=""),"",IF(AND(U116=U117,Z116&gt;Z117),"e",IF(AND(U116=U117,Z116=Z117,BM116&gt;BM117),"p"," ")))</f>
        <v/>
      </c>
      <c r="BP116" s="156" t="str">
        <f>IF(BN116="","",IF(U116=U117,CONCATENATE(IF(U116+Z116&lt;10," ",""),U116+Z116,"–",U117+Z117,IF(U117+Z117&lt;10," ","")),CONCATENATE(IF(U116&lt;10," ",""),U116,"–",U117,IF(U117&lt;10," ",""))))</f>
        <v/>
      </c>
      <c r="BQ116" s="156" t="str">
        <f>IF(OR($F116="",$G116=""),"",IF(AND(U116=U117,Z116&lt;Z117),"e",IF(AND(U116=U117,Z116=Z117,BM116&lt;BM117),"p"," ")))</f>
        <v/>
      </c>
      <c r="BR116" s="105" t="str">
        <f>IFERROR(IF(OR($F116="",$G116=""),"",CONCATENATE("  ",LEFT(C117,LEN(C117)-6),REPT(" ",31-LEN(C117))," ",RIGHT(C117,5))),"")</f>
        <v/>
      </c>
      <c r="BS116" s="105" t="str">
        <f>IF(OR($F116="",$G116=""),"",IF(U116=U117,CONCATENATE("(",U116,"–",U117," FT",IF(Z116=Z117,CONCATENATE(" · ",BM116,"–",BM117," pen"),""),")"),""))</f>
        <v/>
      </c>
    </row>
    <row r="117" ht="9.0" customHeight="1">
      <c r="A117" s="152">
        <f t="shared" si="17"/>
        <v>0</v>
      </c>
      <c r="B117" s="93"/>
      <c r="C117" s="99"/>
      <c r="D117" s="96"/>
      <c r="E117" s="154" t="str">
        <f t="shared" si="5"/>
        <v>  </v>
      </c>
      <c r="F117" s="155" t="str">
        <f t="array" ref="F117">IFERROR(IF($C117="","",INDEX(Entries!$J$2:$K999,MATCH(1,($C117=Entries!$J$2:$J999)*(Entries!$C$2:$C999=$B117),0),2)),"")</f>
        <v/>
      </c>
      <c r="G117" s="106" t="str">
        <f>F116</f>
        <v/>
      </c>
      <c r="H117" s="106" t="str">
        <f t="shared" si="6"/>
        <v/>
      </c>
      <c r="I117" s="156" t="str">
        <f t="shared" ref="I117:T117" si="466">IF(OR($F117="",$G117=""),"",IF(RAND()&lt;$H117,1,0))</f>
        <v/>
      </c>
      <c r="J117" s="156" t="str">
        <f t="shared" si="466"/>
        <v/>
      </c>
      <c r="K117" s="156" t="str">
        <f t="shared" si="466"/>
        <v/>
      </c>
      <c r="L117" s="156" t="str">
        <f t="shared" si="466"/>
        <v/>
      </c>
      <c r="M117" s="156" t="str">
        <f t="shared" si="466"/>
        <v/>
      </c>
      <c r="N117" s="156" t="str">
        <f t="shared" si="466"/>
        <v/>
      </c>
      <c r="O117" s="156" t="str">
        <f t="shared" si="466"/>
        <v/>
      </c>
      <c r="P117" s="156" t="str">
        <f t="shared" si="466"/>
        <v/>
      </c>
      <c r="Q117" s="156" t="str">
        <f t="shared" si="466"/>
        <v/>
      </c>
      <c r="R117" s="156" t="str">
        <f t="shared" si="466"/>
        <v/>
      </c>
      <c r="S117" s="156" t="str">
        <f t="shared" si="466"/>
        <v/>
      </c>
      <c r="T117" s="156" t="str">
        <f t="shared" si="466"/>
        <v/>
      </c>
      <c r="U117" s="157">
        <f t="shared" si="8"/>
        <v>0</v>
      </c>
      <c r="V117" s="156" t="str">
        <f t="shared" ref="V117:Y117" si="467">IF(OR($F117="",$G117=""),"",IF(RAND()&lt;$H117,1,0))</f>
        <v/>
      </c>
      <c r="W117" s="156" t="str">
        <f t="shared" si="467"/>
        <v/>
      </c>
      <c r="X117" s="156" t="str">
        <f t="shared" si="467"/>
        <v/>
      </c>
      <c r="Y117" s="156" t="str">
        <f t="shared" si="467"/>
        <v/>
      </c>
      <c r="Z117" s="157">
        <f t="shared" si="10"/>
        <v>0</v>
      </c>
      <c r="AA117" s="105" t="str">
        <f t="shared" ref="AA117:AT117" si="468">IF(OR($F117="",$G117=""),"",IF(RAND()&lt;0.65,1,0))</f>
        <v/>
      </c>
      <c r="AB117" s="105" t="str">
        <f t="shared" si="468"/>
        <v/>
      </c>
      <c r="AC117" s="105" t="str">
        <f t="shared" si="468"/>
        <v/>
      </c>
      <c r="AD117" s="105" t="str">
        <f t="shared" si="468"/>
        <v/>
      </c>
      <c r="AE117" s="105" t="str">
        <f t="shared" si="468"/>
        <v/>
      </c>
      <c r="AF117" s="105" t="str">
        <f t="shared" si="468"/>
        <v/>
      </c>
      <c r="AG117" s="105" t="str">
        <f t="shared" si="468"/>
        <v/>
      </c>
      <c r="AH117" s="105" t="str">
        <f t="shared" si="468"/>
        <v/>
      </c>
      <c r="AI117" s="105" t="str">
        <f t="shared" si="468"/>
        <v/>
      </c>
      <c r="AJ117" s="105" t="str">
        <f t="shared" si="468"/>
        <v/>
      </c>
      <c r="AK117" s="105" t="str">
        <f t="shared" si="468"/>
        <v/>
      </c>
      <c r="AL117" s="105" t="str">
        <f t="shared" si="468"/>
        <v/>
      </c>
      <c r="AM117" s="105" t="str">
        <f t="shared" si="468"/>
        <v/>
      </c>
      <c r="AN117" s="105" t="str">
        <f t="shared" si="468"/>
        <v/>
      </c>
      <c r="AO117" s="105" t="str">
        <f t="shared" si="468"/>
        <v/>
      </c>
      <c r="AP117" s="105" t="str">
        <f t="shared" si="468"/>
        <v/>
      </c>
      <c r="AQ117" s="105" t="str">
        <f t="shared" si="468"/>
        <v/>
      </c>
      <c r="AR117" s="105" t="str">
        <f t="shared" si="468"/>
        <v/>
      </c>
      <c r="AS117" s="105" t="str">
        <f t="shared" si="468"/>
        <v/>
      </c>
      <c r="AT117" s="105" t="str">
        <f t="shared" si="468"/>
        <v/>
      </c>
      <c r="AU117" s="105">
        <f t="shared" ref="AU117:BL117" si="469">SUM($AA117:AC117)</f>
        <v>0</v>
      </c>
      <c r="AV117" s="105">
        <f t="shared" si="469"/>
        <v>0</v>
      </c>
      <c r="AW117" s="105">
        <f t="shared" si="469"/>
        <v>0</v>
      </c>
      <c r="AX117" s="105">
        <f t="shared" si="469"/>
        <v>0</v>
      </c>
      <c r="AY117" s="105">
        <f t="shared" si="469"/>
        <v>0</v>
      </c>
      <c r="AZ117" s="105">
        <f t="shared" si="469"/>
        <v>0</v>
      </c>
      <c r="BA117" s="105">
        <f t="shared" si="469"/>
        <v>0</v>
      </c>
      <c r="BB117" s="105">
        <f t="shared" si="469"/>
        <v>0</v>
      </c>
      <c r="BC117" s="105">
        <f t="shared" si="469"/>
        <v>0</v>
      </c>
      <c r="BD117" s="105">
        <f t="shared" si="469"/>
        <v>0</v>
      </c>
      <c r="BE117" s="105">
        <f t="shared" si="469"/>
        <v>0</v>
      </c>
      <c r="BF117" s="105">
        <f t="shared" si="469"/>
        <v>0</v>
      </c>
      <c r="BG117" s="105">
        <f t="shared" si="469"/>
        <v>0</v>
      </c>
      <c r="BH117" s="105">
        <f t="shared" si="469"/>
        <v>0</v>
      </c>
      <c r="BI117" s="105">
        <f t="shared" si="469"/>
        <v>0</v>
      </c>
      <c r="BJ117" s="105">
        <f t="shared" si="469"/>
        <v>0</v>
      </c>
      <c r="BK117" s="105">
        <f t="shared" si="469"/>
        <v>0</v>
      </c>
      <c r="BL117" s="105">
        <f t="shared" si="469"/>
        <v>0</v>
      </c>
      <c r="BM117" s="158" t="str">
        <f>IF(OR($F116="",$G116=""),"",IF(ABS(AU116-AU117)&gt;2,AU117,IF(ABS(AV116-AV117)&gt;1,AV117,IF(AW116&lt;&gt;AW117,AW117,IF(AX116&lt;&gt;AX117,AX117,IF(AY116&lt;&gt;AY117,AY117,IF(AZ116&lt;&gt;AZ117,AZ117,IF(BA116&lt;&gt;BA117,BA117,IF(BB116&lt;&gt;BB117,BB117,IF(BC116&lt;&gt;BC117,BC117,IF(BD116&lt;&gt;BD117,BD117,IF(BE116&lt;&gt;BE117,BE117,IF(BF116&lt;&gt;BF117,BF117,IF(BG116&lt;&gt;BG117,BG117,IF(BH116&lt;&gt;BH117,BH117,IF(BI116&lt;&gt;BI117,BI117,IF(BJ116&lt;&gt;BJ117,BJ117,IF(BK116&lt;&gt;BK117,BK117,IF(BL116&lt;&gt;BL117,BL117,CONCATENATE(BL117,"?"))))))))))))))))))))</f>
        <v/>
      </c>
      <c r="BN117" s="105" t="str">
        <f>IF(AND(OR($B116="",$B117=""),$C116&lt;&gt;"",$C117&lt;&gt;""),"You need to select the competition in column B.","")</f>
        <v/>
      </c>
      <c r="BO117" s="156"/>
      <c r="BP117" s="156"/>
      <c r="BQ117" s="156"/>
      <c r="BR117" s="105"/>
      <c r="BS117" s="105"/>
    </row>
    <row r="118" ht="9.0" customHeight="1">
      <c r="A118" s="152">
        <f t="shared" si="17"/>
        <v>1</v>
      </c>
      <c r="B118" s="93"/>
      <c r="C118" s="99"/>
      <c r="D118" s="96"/>
      <c r="E118" s="154" t="str">
        <f t="shared" si="5"/>
        <v>  </v>
      </c>
      <c r="F118" s="155" t="str">
        <f t="array" ref="F118">IFERROR(IF($C118="","",INDEX(Entries!$J$2:$K999,MATCH(1,($C118=Entries!$J$2:$J999)*(Entries!$C$2:$C999=$B118),0),2)),"")</f>
        <v/>
      </c>
      <c r="G118" s="106" t="str">
        <f>F119</f>
        <v/>
      </c>
      <c r="H118" s="106" t="str">
        <f t="shared" si="6"/>
        <v/>
      </c>
      <c r="I118" s="156" t="str">
        <f t="shared" ref="I118:T118" si="470">IF(OR($F118="",$G118=""),"",IF(RAND()&lt;$H118,1,0))</f>
        <v/>
      </c>
      <c r="J118" s="156" t="str">
        <f t="shared" si="470"/>
        <v/>
      </c>
      <c r="K118" s="156" t="str">
        <f t="shared" si="470"/>
        <v/>
      </c>
      <c r="L118" s="156" t="str">
        <f t="shared" si="470"/>
        <v/>
      </c>
      <c r="M118" s="156" t="str">
        <f t="shared" si="470"/>
        <v/>
      </c>
      <c r="N118" s="156" t="str">
        <f t="shared" si="470"/>
        <v/>
      </c>
      <c r="O118" s="156" t="str">
        <f t="shared" si="470"/>
        <v/>
      </c>
      <c r="P118" s="156" t="str">
        <f t="shared" si="470"/>
        <v/>
      </c>
      <c r="Q118" s="156" t="str">
        <f t="shared" si="470"/>
        <v/>
      </c>
      <c r="R118" s="156" t="str">
        <f t="shared" si="470"/>
        <v/>
      </c>
      <c r="S118" s="156" t="str">
        <f t="shared" si="470"/>
        <v/>
      </c>
      <c r="T118" s="156" t="str">
        <f t="shared" si="470"/>
        <v/>
      </c>
      <c r="U118" s="157">
        <f t="shared" si="8"/>
        <v>0</v>
      </c>
      <c r="V118" s="156" t="str">
        <f t="shared" ref="V118:Y118" si="471">IF(OR($F118="",$G118=""),"",IF(RAND()&lt;$H118,1,0))</f>
        <v/>
      </c>
      <c r="W118" s="156" t="str">
        <f t="shared" si="471"/>
        <v/>
      </c>
      <c r="X118" s="156" t="str">
        <f t="shared" si="471"/>
        <v/>
      </c>
      <c r="Y118" s="156" t="str">
        <f t="shared" si="471"/>
        <v/>
      </c>
      <c r="Z118" s="157">
        <f t="shared" si="10"/>
        <v>0</v>
      </c>
      <c r="AA118" s="105" t="str">
        <f t="shared" ref="AA118:AT118" si="472">IF(OR($F118="",$G118=""),"",IF(RAND()&lt;0.65,1,0))</f>
        <v/>
      </c>
      <c r="AB118" s="105" t="str">
        <f t="shared" si="472"/>
        <v/>
      </c>
      <c r="AC118" s="105" t="str">
        <f t="shared" si="472"/>
        <v/>
      </c>
      <c r="AD118" s="105" t="str">
        <f t="shared" si="472"/>
        <v/>
      </c>
      <c r="AE118" s="105" t="str">
        <f t="shared" si="472"/>
        <v/>
      </c>
      <c r="AF118" s="105" t="str">
        <f t="shared" si="472"/>
        <v/>
      </c>
      <c r="AG118" s="105" t="str">
        <f t="shared" si="472"/>
        <v/>
      </c>
      <c r="AH118" s="105" t="str">
        <f t="shared" si="472"/>
        <v/>
      </c>
      <c r="AI118" s="105" t="str">
        <f t="shared" si="472"/>
        <v/>
      </c>
      <c r="AJ118" s="105" t="str">
        <f t="shared" si="472"/>
        <v/>
      </c>
      <c r="AK118" s="105" t="str">
        <f t="shared" si="472"/>
        <v/>
      </c>
      <c r="AL118" s="105" t="str">
        <f t="shared" si="472"/>
        <v/>
      </c>
      <c r="AM118" s="105" t="str">
        <f t="shared" si="472"/>
        <v/>
      </c>
      <c r="AN118" s="105" t="str">
        <f t="shared" si="472"/>
        <v/>
      </c>
      <c r="AO118" s="105" t="str">
        <f t="shared" si="472"/>
        <v/>
      </c>
      <c r="AP118" s="105" t="str">
        <f t="shared" si="472"/>
        <v/>
      </c>
      <c r="AQ118" s="105" t="str">
        <f t="shared" si="472"/>
        <v/>
      </c>
      <c r="AR118" s="105" t="str">
        <f t="shared" si="472"/>
        <v/>
      </c>
      <c r="AS118" s="105" t="str">
        <f t="shared" si="472"/>
        <v/>
      </c>
      <c r="AT118" s="105" t="str">
        <f t="shared" si="472"/>
        <v/>
      </c>
      <c r="AU118" s="105">
        <f t="shared" ref="AU118:BL118" si="473">SUM($AA118:AC118)</f>
        <v>0</v>
      </c>
      <c r="AV118" s="105">
        <f t="shared" si="473"/>
        <v>0</v>
      </c>
      <c r="AW118" s="105">
        <f t="shared" si="473"/>
        <v>0</v>
      </c>
      <c r="AX118" s="105">
        <f t="shared" si="473"/>
        <v>0</v>
      </c>
      <c r="AY118" s="105">
        <f t="shared" si="473"/>
        <v>0</v>
      </c>
      <c r="AZ118" s="105">
        <f t="shared" si="473"/>
        <v>0</v>
      </c>
      <c r="BA118" s="105">
        <f t="shared" si="473"/>
        <v>0</v>
      </c>
      <c r="BB118" s="105">
        <f t="shared" si="473"/>
        <v>0</v>
      </c>
      <c r="BC118" s="105">
        <f t="shared" si="473"/>
        <v>0</v>
      </c>
      <c r="BD118" s="105">
        <f t="shared" si="473"/>
        <v>0</v>
      </c>
      <c r="BE118" s="105">
        <f t="shared" si="473"/>
        <v>0</v>
      </c>
      <c r="BF118" s="105">
        <f t="shared" si="473"/>
        <v>0</v>
      </c>
      <c r="BG118" s="105">
        <f t="shared" si="473"/>
        <v>0</v>
      </c>
      <c r="BH118" s="105">
        <f t="shared" si="473"/>
        <v>0</v>
      </c>
      <c r="BI118" s="105">
        <f t="shared" si="473"/>
        <v>0</v>
      </c>
      <c r="BJ118" s="105">
        <f t="shared" si="473"/>
        <v>0</v>
      </c>
      <c r="BK118" s="105">
        <f t="shared" si="473"/>
        <v>0</v>
      </c>
      <c r="BL118" s="105">
        <f t="shared" si="473"/>
        <v>0</v>
      </c>
      <c r="BM118" s="158" t="str">
        <f>IF(OR($F118="",$G118=""),"",IF(ABS(AU118-AU119)&gt;2,AU118,IF(ABS(AV118-AV119)&gt;1,AV118,IF(AW118&lt;&gt;AW119,AW118,IF(AX118&lt;&gt;AX119,AX118,IF(AY118&lt;&gt;AY119,AY118,IF(AZ118&lt;&gt;AZ119,AZ118,IF(BA118&lt;&gt;BA119,BA118,IF(BB118&lt;&gt;BB119,BB118,IF(BC118&lt;&gt;BC119,BC118,IF(BD118&lt;&gt;BD119,BD118,IF(BE118&lt;&gt;BE119,BE118,IF(BF118&lt;&gt;BF119,BF118,IF(BG118&lt;&gt;BG119,BG118,IF(BH118&lt;&gt;BH119,BH118,IF(BI118&lt;&gt;BI119,BI118,IF(BJ118&lt;&gt;BJ119,BJ118,IF(BK118&lt;&gt;BK119,BK118,IF(BL118&lt;&gt;BL119,BL118,CONCATENATE(BL118,"?"))))))))))))))))))))</f>
        <v/>
      </c>
      <c r="BN118" s="105" t="str">
        <f>IFERROR(IF(OR($F118="",$G118=""),"",CONCATENATE(RIGHT(C118,5)," ",REPT(" ",31-LEN(C118)),LEFT(C118,LEN(C118)-6),"  ")),"")</f>
        <v/>
      </c>
      <c r="BO118" s="156" t="str">
        <f>IF(OR($F118="",$G118=""),"",IF(AND(U118=U119,Z118&gt;Z119),"e",IF(AND(U118=U119,Z118=Z119,BM118&gt;BM119),"p"," ")))</f>
        <v/>
      </c>
      <c r="BP118" s="156" t="str">
        <f>IF(BN118="","",IF(U118=U119,CONCATENATE(IF(U118+Z118&lt;10," ",""),U118+Z118,"–",U119+Z119,IF(U119+Z119&lt;10," ","")),CONCATENATE(IF(U118&lt;10," ",""),U118,"–",U119,IF(U119&lt;10," ",""))))</f>
        <v/>
      </c>
      <c r="BQ118" s="156" t="str">
        <f>IF(OR($F118="",$G118=""),"",IF(AND(U118=U119,Z118&lt;Z119),"e",IF(AND(U118=U119,Z118=Z119,BM118&lt;BM119),"p"," ")))</f>
        <v/>
      </c>
      <c r="BR118" s="105" t="str">
        <f>IFERROR(IF(OR($F118="",$G118=""),"",CONCATENATE("  ",LEFT(C119,LEN(C119)-6),REPT(" ",31-LEN(C119))," ",RIGHT(C119,5))),"")</f>
        <v/>
      </c>
      <c r="BS118" s="105" t="str">
        <f>IF(OR($F118="",$G118=""),"",IF(U118=U119,CONCATENATE("(",U118,"–",U119," FT",IF(Z118=Z119,CONCATENATE(" · ",BM118,"–",BM119," pen"),""),")"),""))</f>
        <v/>
      </c>
    </row>
    <row r="119" ht="9.0" customHeight="1">
      <c r="A119" s="152">
        <f t="shared" si="17"/>
        <v>1</v>
      </c>
      <c r="B119" s="93"/>
      <c r="C119" s="99"/>
      <c r="D119" s="96"/>
      <c r="E119" s="154" t="str">
        <f t="shared" si="5"/>
        <v>  </v>
      </c>
      <c r="F119" s="155" t="str">
        <f t="array" ref="F119">IFERROR(IF($C119="","",INDEX(Entries!$J$2:$K999,MATCH(1,($C119=Entries!$J$2:$J999)*(Entries!$C$2:$C999=$B119),0),2)),"")</f>
        <v/>
      </c>
      <c r="G119" s="106" t="str">
        <f>F118</f>
        <v/>
      </c>
      <c r="H119" s="106" t="str">
        <f t="shared" si="6"/>
        <v/>
      </c>
      <c r="I119" s="156" t="str">
        <f t="shared" ref="I119:T119" si="474">IF(OR($F119="",$G119=""),"",IF(RAND()&lt;$H119,1,0))</f>
        <v/>
      </c>
      <c r="J119" s="156" t="str">
        <f t="shared" si="474"/>
        <v/>
      </c>
      <c r="K119" s="156" t="str">
        <f t="shared" si="474"/>
        <v/>
      </c>
      <c r="L119" s="156" t="str">
        <f t="shared" si="474"/>
        <v/>
      </c>
      <c r="M119" s="156" t="str">
        <f t="shared" si="474"/>
        <v/>
      </c>
      <c r="N119" s="156" t="str">
        <f t="shared" si="474"/>
        <v/>
      </c>
      <c r="O119" s="156" t="str">
        <f t="shared" si="474"/>
        <v/>
      </c>
      <c r="P119" s="156" t="str">
        <f t="shared" si="474"/>
        <v/>
      </c>
      <c r="Q119" s="156" t="str">
        <f t="shared" si="474"/>
        <v/>
      </c>
      <c r="R119" s="156" t="str">
        <f t="shared" si="474"/>
        <v/>
      </c>
      <c r="S119" s="156" t="str">
        <f t="shared" si="474"/>
        <v/>
      </c>
      <c r="T119" s="156" t="str">
        <f t="shared" si="474"/>
        <v/>
      </c>
      <c r="U119" s="157">
        <f t="shared" si="8"/>
        <v>0</v>
      </c>
      <c r="V119" s="156" t="str">
        <f t="shared" ref="V119:Y119" si="475">IF(OR($F119="",$G119=""),"",IF(RAND()&lt;$H119,1,0))</f>
        <v/>
      </c>
      <c r="W119" s="156" t="str">
        <f t="shared" si="475"/>
        <v/>
      </c>
      <c r="X119" s="156" t="str">
        <f t="shared" si="475"/>
        <v/>
      </c>
      <c r="Y119" s="156" t="str">
        <f t="shared" si="475"/>
        <v/>
      </c>
      <c r="Z119" s="157">
        <f t="shared" si="10"/>
        <v>0</v>
      </c>
      <c r="AA119" s="105" t="str">
        <f t="shared" ref="AA119:AT119" si="476">IF(OR($F119="",$G119=""),"",IF(RAND()&lt;0.65,1,0))</f>
        <v/>
      </c>
      <c r="AB119" s="105" t="str">
        <f t="shared" si="476"/>
        <v/>
      </c>
      <c r="AC119" s="105" t="str">
        <f t="shared" si="476"/>
        <v/>
      </c>
      <c r="AD119" s="105" t="str">
        <f t="shared" si="476"/>
        <v/>
      </c>
      <c r="AE119" s="105" t="str">
        <f t="shared" si="476"/>
        <v/>
      </c>
      <c r="AF119" s="105" t="str">
        <f t="shared" si="476"/>
        <v/>
      </c>
      <c r="AG119" s="105" t="str">
        <f t="shared" si="476"/>
        <v/>
      </c>
      <c r="AH119" s="105" t="str">
        <f t="shared" si="476"/>
        <v/>
      </c>
      <c r="AI119" s="105" t="str">
        <f t="shared" si="476"/>
        <v/>
      </c>
      <c r="AJ119" s="105" t="str">
        <f t="shared" si="476"/>
        <v/>
      </c>
      <c r="AK119" s="105" t="str">
        <f t="shared" si="476"/>
        <v/>
      </c>
      <c r="AL119" s="105" t="str">
        <f t="shared" si="476"/>
        <v/>
      </c>
      <c r="AM119" s="105" t="str">
        <f t="shared" si="476"/>
        <v/>
      </c>
      <c r="AN119" s="105" t="str">
        <f t="shared" si="476"/>
        <v/>
      </c>
      <c r="AO119" s="105" t="str">
        <f t="shared" si="476"/>
        <v/>
      </c>
      <c r="AP119" s="105" t="str">
        <f t="shared" si="476"/>
        <v/>
      </c>
      <c r="AQ119" s="105" t="str">
        <f t="shared" si="476"/>
        <v/>
      </c>
      <c r="AR119" s="105" t="str">
        <f t="shared" si="476"/>
        <v/>
      </c>
      <c r="AS119" s="105" t="str">
        <f t="shared" si="476"/>
        <v/>
      </c>
      <c r="AT119" s="105" t="str">
        <f t="shared" si="476"/>
        <v/>
      </c>
      <c r="AU119" s="105">
        <f t="shared" ref="AU119:BL119" si="477">SUM($AA119:AC119)</f>
        <v>0</v>
      </c>
      <c r="AV119" s="105">
        <f t="shared" si="477"/>
        <v>0</v>
      </c>
      <c r="AW119" s="105">
        <f t="shared" si="477"/>
        <v>0</v>
      </c>
      <c r="AX119" s="105">
        <f t="shared" si="477"/>
        <v>0</v>
      </c>
      <c r="AY119" s="105">
        <f t="shared" si="477"/>
        <v>0</v>
      </c>
      <c r="AZ119" s="105">
        <f t="shared" si="477"/>
        <v>0</v>
      </c>
      <c r="BA119" s="105">
        <f t="shared" si="477"/>
        <v>0</v>
      </c>
      <c r="BB119" s="105">
        <f t="shared" si="477"/>
        <v>0</v>
      </c>
      <c r="BC119" s="105">
        <f t="shared" si="477"/>
        <v>0</v>
      </c>
      <c r="BD119" s="105">
        <f t="shared" si="477"/>
        <v>0</v>
      </c>
      <c r="BE119" s="105">
        <f t="shared" si="477"/>
        <v>0</v>
      </c>
      <c r="BF119" s="105">
        <f t="shared" si="477"/>
        <v>0</v>
      </c>
      <c r="BG119" s="105">
        <f t="shared" si="477"/>
        <v>0</v>
      </c>
      <c r="BH119" s="105">
        <f t="shared" si="477"/>
        <v>0</v>
      </c>
      <c r="BI119" s="105">
        <f t="shared" si="477"/>
        <v>0</v>
      </c>
      <c r="BJ119" s="105">
        <f t="shared" si="477"/>
        <v>0</v>
      </c>
      <c r="BK119" s="105">
        <f t="shared" si="477"/>
        <v>0</v>
      </c>
      <c r="BL119" s="105">
        <f t="shared" si="477"/>
        <v>0</v>
      </c>
      <c r="BM119" s="158" t="str">
        <f>IF(OR($F118="",$G118=""),"",IF(ABS(AU118-AU119)&gt;2,AU119,IF(ABS(AV118-AV119)&gt;1,AV119,IF(AW118&lt;&gt;AW119,AW119,IF(AX118&lt;&gt;AX119,AX119,IF(AY118&lt;&gt;AY119,AY119,IF(AZ118&lt;&gt;AZ119,AZ119,IF(BA118&lt;&gt;BA119,BA119,IF(BB118&lt;&gt;BB119,BB119,IF(BC118&lt;&gt;BC119,BC119,IF(BD118&lt;&gt;BD119,BD119,IF(BE118&lt;&gt;BE119,BE119,IF(BF118&lt;&gt;BF119,BF119,IF(BG118&lt;&gt;BG119,BG119,IF(BH118&lt;&gt;BH119,BH119,IF(BI118&lt;&gt;BI119,BI119,IF(BJ118&lt;&gt;BJ119,BJ119,IF(BK118&lt;&gt;BK119,BK119,IF(BL118&lt;&gt;BL119,BL119,CONCATENATE(BL119,"?"))))))))))))))))))))</f>
        <v/>
      </c>
      <c r="BN119" s="105" t="str">
        <f>IF(AND(OR($B118="",$B119=""),$C118&lt;&gt;"",$C119&lt;&gt;""),"You need to select the competition in column B.","")</f>
        <v/>
      </c>
      <c r="BO119" s="156"/>
      <c r="BP119" s="156"/>
      <c r="BQ119" s="156"/>
      <c r="BR119" s="105"/>
      <c r="BS119" s="105"/>
    </row>
    <row r="120" ht="9.0" customHeight="1">
      <c r="A120" s="152">
        <f t="shared" si="17"/>
        <v>0</v>
      </c>
      <c r="B120" s="93"/>
      <c r="C120" s="99"/>
      <c r="D120" s="96"/>
      <c r="E120" s="154" t="str">
        <f t="shared" si="5"/>
        <v>  </v>
      </c>
      <c r="F120" s="155" t="str">
        <f t="array" ref="F120">IFERROR(IF($C120="","",INDEX(Entries!$J$2:$K999,MATCH(1,($C120=Entries!$J$2:$J999)*(Entries!$C$2:$C999=$B120),0),2)),"")</f>
        <v/>
      </c>
      <c r="G120" s="106" t="str">
        <f>F121</f>
        <v/>
      </c>
      <c r="H120" s="106" t="str">
        <f t="shared" si="6"/>
        <v/>
      </c>
      <c r="I120" s="156" t="str">
        <f t="shared" ref="I120:T120" si="478">IF(OR($F120="",$G120=""),"",IF(RAND()&lt;$H120,1,0))</f>
        <v/>
      </c>
      <c r="J120" s="156" t="str">
        <f t="shared" si="478"/>
        <v/>
      </c>
      <c r="K120" s="156" t="str">
        <f t="shared" si="478"/>
        <v/>
      </c>
      <c r="L120" s="156" t="str">
        <f t="shared" si="478"/>
        <v/>
      </c>
      <c r="M120" s="156" t="str">
        <f t="shared" si="478"/>
        <v/>
      </c>
      <c r="N120" s="156" t="str">
        <f t="shared" si="478"/>
        <v/>
      </c>
      <c r="O120" s="156" t="str">
        <f t="shared" si="478"/>
        <v/>
      </c>
      <c r="P120" s="156" t="str">
        <f t="shared" si="478"/>
        <v/>
      </c>
      <c r="Q120" s="156" t="str">
        <f t="shared" si="478"/>
        <v/>
      </c>
      <c r="R120" s="156" t="str">
        <f t="shared" si="478"/>
        <v/>
      </c>
      <c r="S120" s="156" t="str">
        <f t="shared" si="478"/>
        <v/>
      </c>
      <c r="T120" s="156" t="str">
        <f t="shared" si="478"/>
        <v/>
      </c>
      <c r="U120" s="157">
        <f t="shared" si="8"/>
        <v>0</v>
      </c>
      <c r="V120" s="156" t="str">
        <f t="shared" ref="V120:Y120" si="479">IF(OR($F120="",$G120=""),"",IF(RAND()&lt;$H120,1,0))</f>
        <v/>
      </c>
      <c r="W120" s="156" t="str">
        <f t="shared" si="479"/>
        <v/>
      </c>
      <c r="X120" s="156" t="str">
        <f t="shared" si="479"/>
        <v/>
      </c>
      <c r="Y120" s="156" t="str">
        <f t="shared" si="479"/>
        <v/>
      </c>
      <c r="Z120" s="157">
        <f t="shared" si="10"/>
        <v>0</v>
      </c>
      <c r="AA120" s="105" t="str">
        <f t="shared" ref="AA120:AT120" si="480">IF(OR($F120="",$G120=""),"",IF(RAND()&lt;0.65,1,0))</f>
        <v/>
      </c>
      <c r="AB120" s="105" t="str">
        <f t="shared" si="480"/>
        <v/>
      </c>
      <c r="AC120" s="105" t="str">
        <f t="shared" si="480"/>
        <v/>
      </c>
      <c r="AD120" s="105" t="str">
        <f t="shared" si="480"/>
        <v/>
      </c>
      <c r="AE120" s="105" t="str">
        <f t="shared" si="480"/>
        <v/>
      </c>
      <c r="AF120" s="105" t="str">
        <f t="shared" si="480"/>
        <v/>
      </c>
      <c r="AG120" s="105" t="str">
        <f t="shared" si="480"/>
        <v/>
      </c>
      <c r="AH120" s="105" t="str">
        <f t="shared" si="480"/>
        <v/>
      </c>
      <c r="AI120" s="105" t="str">
        <f t="shared" si="480"/>
        <v/>
      </c>
      <c r="AJ120" s="105" t="str">
        <f t="shared" si="480"/>
        <v/>
      </c>
      <c r="AK120" s="105" t="str">
        <f t="shared" si="480"/>
        <v/>
      </c>
      <c r="AL120" s="105" t="str">
        <f t="shared" si="480"/>
        <v/>
      </c>
      <c r="AM120" s="105" t="str">
        <f t="shared" si="480"/>
        <v/>
      </c>
      <c r="AN120" s="105" t="str">
        <f t="shared" si="480"/>
        <v/>
      </c>
      <c r="AO120" s="105" t="str">
        <f t="shared" si="480"/>
        <v/>
      </c>
      <c r="AP120" s="105" t="str">
        <f t="shared" si="480"/>
        <v/>
      </c>
      <c r="AQ120" s="105" t="str">
        <f t="shared" si="480"/>
        <v/>
      </c>
      <c r="AR120" s="105" t="str">
        <f t="shared" si="480"/>
        <v/>
      </c>
      <c r="AS120" s="105" t="str">
        <f t="shared" si="480"/>
        <v/>
      </c>
      <c r="AT120" s="105" t="str">
        <f t="shared" si="480"/>
        <v/>
      </c>
      <c r="AU120" s="105">
        <f t="shared" ref="AU120:BL120" si="481">SUM($AA120:AC120)</f>
        <v>0</v>
      </c>
      <c r="AV120" s="105">
        <f t="shared" si="481"/>
        <v>0</v>
      </c>
      <c r="AW120" s="105">
        <f t="shared" si="481"/>
        <v>0</v>
      </c>
      <c r="AX120" s="105">
        <f t="shared" si="481"/>
        <v>0</v>
      </c>
      <c r="AY120" s="105">
        <f t="shared" si="481"/>
        <v>0</v>
      </c>
      <c r="AZ120" s="105">
        <f t="shared" si="481"/>
        <v>0</v>
      </c>
      <c r="BA120" s="105">
        <f t="shared" si="481"/>
        <v>0</v>
      </c>
      <c r="BB120" s="105">
        <f t="shared" si="481"/>
        <v>0</v>
      </c>
      <c r="BC120" s="105">
        <f t="shared" si="481"/>
        <v>0</v>
      </c>
      <c r="BD120" s="105">
        <f t="shared" si="481"/>
        <v>0</v>
      </c>
      <c r="BE120" s="105">
        <f t="shared" si="481"/>
        <v>0</v>
      </c>
      <c r="BF120" s="105">
        <f t="shared" si="481"/>
        <v>0</v>
      </c>
      <c r="BG120" s="105">
        <f t="shared" si="481"/>
        <v>0</v>
      </c>
      <c r="BH120" s="105">
        <f t="shared" si="481"/>
        <v>0</v>
      </c>
      <c r="BI120" s="105">
        <f t="shared" si="481"/>
        <v>0</v>
      </c>
      <c r="BJ120" s="105">
        <f t="shared" si="481"/>
        <v>0</v>
      </c>
      <c r="BK120" s="105">
        <f t="shared" si="481"/>
        <v>0</v>
      </c>
      <c r="BL120" s="105">
        <f t="shared" si="481"/>
        <v>0</v>
      </c>
      <c r="BM120" s="158" t="str">
        <f>IF(OR($F120="",$G120=""),"",IF(ABS(AU120-AU121)&gt;2,AU120,IF(ABS(AV120-AV121)&gt;1,AV120,IF(AW120&lt;&gt;AW121,AW120,IF(AX120&lt;&gt;AX121,AX120,IF(AY120&lt;&gt;AY121,AY120,IF(AZ120&lt;&gt;AZ121,AZ120,IF(BA120&lt;&gt;BA121,BA120,IF(BB120&lt;&gt;BB121,BB120,IF(BC120&lt;&gt;BC121,BC120,IF(BD120&lt;&gt;BD121,BD120,IF(BE120&lt;&gt;BE121,BE120,IF(BF120&lt;&gt;BF121,BF120,IF(BG120&lt;&gt;BG121,BG120,IF(BH120&lt;&gt;BH121,BH120,IF(BI120&lt;&gt;BI121,BI120,IF(BJ120&lt;&gt;BJ121,BJ120,IF(BK120&lt;&gt;BK121,BK120,IF(BL120&lt;&gt;BL121,BL120,CONCATENATE(BL120,"?"))))))))))))))))))))</f>
        <v/>
      </c>
      <c r="BN120" s="105" t="str">
        <f>IFERROR(IF(OR($F120="",$G120=""),"",CONCATENATE(RIGHT(C120,5)," ",REPT(" ",31-LEN(C120)),LEFT(C120,LEN(C120)-6),"  ")),"")</f>
        <v/>
      </c>
      <c r="BO120" s="156" t="str">
        <f>IF(OR($F120="",$G120=""),"",IF(AND(U120=U121,Z120&gt;Z121),"e",IF(AND(U120=U121,Z120=Z121,BM120&gt;BM121),"p"," ")))</f>
        <v/>
      </c>
      <c r="BP120" s="156" t="str">
        <f>IF(BN120="","",IF(U120=U121,CONCATENATE(IF(U120+Z120&lt;10," ",""),U120+Z120,"–",U121+Z121,IF(U121+Z121&lt;10," ","")),CONCATENATE(IF(U120&lt;10," ",""),U120,"–",U121,IF(U121&lt;10," ",""))))</f>
        <v/>
      </c>
      <c r="BQ120" s="156" t="str">
        <f>IF(OR($F120="",$G120=""),"",IF(AND(U120=U121,Z120&lt;Z121),"e",IF(AND(U120=U121,Z120=Z121,BM120&lt;BM121),"p"," ")))</f>
        <v/>
      </c>
      <c r="BR120" s="105" t="str">
        <f>IFERROR(IF(OR($F120="",$G120=""),"",CONCATENATE("  ",LEFT(C121,LEN(C121)-6),REPT(" ",31-LEN(C121))," ",RIGHT(C121,5))),"")</f>
        <v/>
      </c>
      <c r="BS120" s="105" t="str">
        <f>IF(OR($F120="",$G120=""),"",IF(U120=U121,CONCATENATE("(",U120,"–",U121," FT",IF(Z120=Z121,CONCATENATE(" · ",BM120,"–",BM121," pen"),""),")"),""))</f>
        <v/>
      </c>
    </row>
    <row r="121" ht="9.0" customHeight="1">
      <c r="A121" s="152">
        <f t="shared" si="17"/>
        <v>0</v>
      </c>
      <c r="B121" s="93"/>
      <c r="C121" s="99"/>
      <c r="D121" s="96"/>
      <c r="E121" s="154" t="str">
        <f t="shared" si="5"/>
        <v>  </v>
      </c>
      <c r="F121" s="155" t="str">
        <f t="array" ref="F121">IFERROR(IF($C121="","",INDEX(Entries!$J$2:$K999,MATCH(1,($C121=Entries!$J$2:$J999)*(Entries!$C$2:$C999=$B121),0),2)),"")</f>
        <v/>
      </c>
      <c r="G121" s="106" t="str">
        <f>F120</f>
        <v/>
      </c>
      <c r="H121" s="106" t="str">
        <f t="shared" si="6"/>
        <v/>
      </c>
      <c r="I121" s="156" t="str">
        <f t="shared" ref="I121:T121" si="482">IF(OR($F121="",$G121=""),"",IF(RAND()&lt;$H121,1,0))</f>
        <v/>
      </c>
      <c r="J121" s="156" t="str">
        <f t="shared" si="482"/>
        <v/>
      </c>
      <c r="K121" s="156" t="str">
        <f t="shared" si="482"/>
        <v/>
      </c>
      <c r="L121" s="156" t="str">
        <f t="shared" si="482"/>
        <v/>
      </c>
      <c r="M121" s="156" t="str">
        <f t="shared" si="482"/>
        <v/>
      </c>
      <c r="N121" s="156" t="str">
        <f t="shared" si="482"/>
        <v/>
      </c>
      <c r="O121" s="156" t="str">
        <f t="shared" si="482"/>
        <v/>
      </c>
      <c r="P121" s="156" t="str">
        <f t="shared" si="482"/>
        <v/>
      </c>
      <c r="Q121" s="156" t="str">
        <f t="shared" si="482"/>
        <v/>
      </c>
      <c r="R121" s="156" t="str">
        <f t="shared" si="482"/>
        <v/>
      </c>
      <c r="S121" s="156" t="str">
        <f t="shared" si="482"/>
        <v/>
      </c>
      <c r="T121" s="156" t="str">
        <f t="shared" si="482"/>
        <v/>
      </c>
      <c r="U121" s="157">
        <f t="shared" si="8"/>
        <v>0</v>
      </c>
      <c r="V121" s="156" t="str">
        <f t="shared" ref="V121:Y121" si="483">IF(OR($F121="",$G121=""),"",IF(RAND()&lt;$H121,1,0))</f>
        <v/>
      </c>
      <c r="W121" s="156" t="str">
        <f t="shared" si="483"/>
        <v/>
      </c>
      <c r="X121" s="156" t="str">
        <f t="shared" si="483"/>
        <v/>
      </c>
      <c r="Y121" s="156" t="str">
        <f t="shared" si="483"/>
        <v/>
      </c>
      <c r="Z121" s="157">
        <f t="shared" si="10"/>
        <v>0</v>
      </c>
      <c r="AA121" s="105" t="str">
        <f t="shared" ref="AA121:AT121" si="484">IF(OR($F121="",$G121=""),"",IF(RAND()&lt;0.65,1,0))</f>
        <v/>
      </c>
      <c r="AB121" s="105" t="str">
        <f t="shared" si="484"/>
        <v/>
      </c>
      <c r="AC121" s="105" t="str">
        <f t="shared" si="484"/>
        <v/>
      </c>
      <c r="AD121" s="105" t="str">
        <f t="shared" si="484"/>
        <v/>
      </c>
      <c r="AE121" s="105" t="str">
        <f t="shared" si="484"/>
        <v/>
      </c>
      <c r="AF121" s="105" t="str">
        <f t="shared" si="484"/>
        <v/>
      </c>
      <c r="AG121" s="105" t="str">
        <f t="shared" si="484"/>
        <v/>
      </c>
      <c r="AH121" s="105" t="str">
        <f t="shared" si="484"/>
        <v/>
      </c>
      <c r="AI121" s="105" t="str">
        <f t="shared" si="484"/>
        <v/>
      </c>
      <c r="AJ121" s="105" t="str">
        <f t="shared" si="484"/>
        <v/>
      </c>
      <c r="AK121" s="105" t="str">
        <f t="shared" si="484"/>
        <v/>
      </c>
      <c r="AL121" s="105" t="str">
        <f t="shared" si="484"/>
        <v/>
      </c>
      <c r="AM121" s="105" t="str">
        <f t="shared" si="484"/>
        <v/>
      </c>
      <c r="AN121" s="105" t="str">
        <f t="shared" si="484"/>
        <v/>
      </c>
      <c r="AO121" s="105" t="str">
        <f t="shared" si="484"/>
        <v/>
      </c>
      <c r="AP121" s="105" t="str">
        <f t="shared" si="484"/>
        <v/>
      </c>
      <c r="AQ121" s="105" t="str">
        <f t="shared" si="484"/>
        <v/>
      </c>
      <c r="AR121" s="105" t="str">
        <f t="shared" si="484"/>
        <v/>
      </c>
      <c r="AS121" s="105" t="str">
        <f t="shared" si="484"/>
        <v/>
      </c>
      <c r="AT121" s="105" t="str">
        <f t="shared" si="484"/>
        <v/>
      </c>
      <c r="AU121" s="105">
        <f t="shared" ref="AU121:BL121" si="485">SUM($AA121:AC121)</f>
        <v>0</v>
      </c>
      <c r="AV121" s="105">
        <f t="shared" si="485"/>
        <v>0</v>
      </c>
      <c r="AW121" s="105">
        <f t="shared" si="485"/>
        <v>0</v>
      </c>
      <c r="AX121" s="105">
        <f t="shared" si="485"/>
        <v>0</v>
      </c>
      <c r="AY121" s="105">
        <f t="shared" si="485"/>
        <v>0</v>
      </c>
      <c r="AZ121" s="105">
        <f t="shared" si="485"/>
        <v>0</v>
      </c>
      <c r="BA121" s="105">
        <f t="shared" si="485"/>
        <v>0</v>
      </c>
      <c r="BB121" s="105">
        <f t="shared" si="485"/>
        <v>0</v>
      </c>
      <c r="BC121" s="105">
        <f t="shared" si="485"/>
        <v>0</v>
      </c>
      <c r="BD121" s="105">
        <f t="shared" si="485"/>
        <v>0</v>
      </c>
      <c r="BE121" s="105">
        <f t="shared" si="485"/>
        <v>0</v>
      </c>
      <c r="BF121" s="105">
        <f t="shared" si="485"/>
        <v>0</v>
      </c>
      <c r="BG121" s="105">
        <f t="shared" si="485"/>
        <v>0</v>
      </c>
      <c r="BH121" s="105">
        <f t="shared" si="485"/>
        <v>0</v>
      </c>
      <c r="BI121" s="105">
        <f t="shared" si="485"/>
        <v>0</v>
      </c>
      <c r="BJ121" s="105">
        <f t="shared" si="485"/>
        <v>0</v>
      </c>
      <c r="BK121" s="105">
        <f t="shared" si="485"/>
        <v>0</v>
      </c>
      <c r="BL121" s="105">
        <f t="shared" si="485"/>
        <v>0</v>
      </c>
      <c r="BM121" s="158" t="str">
        <f>IF(OR($F120="",$G120=""),"",IF(ABS(AU120-AU121)&gt;2,AU121,IF(ABS(AV120-AV121)&gt;1,AV121,IF(AW120&lt;&gt;AW121,AW121,IF(AX120&lt;&gt;AX121,AX121,IF(AY120&lt;&gt;AY121,AY121,IF(AZ120&lt;&gt;AZ121,AZ121,IF(BA120&lt;&gt;BA121,BA121,IF(BB120&lt;&gt;BB121,BB121,IF(BC120&lt;&gt;BC121,BC121,IF(BD120&lt;&gt;BD121,BD121,IF(BE120&lt;&gt;BE121,BE121,IF(BF120&lt;&gt;BF121,BF121,IF(BG120&lt;&gt;BG121,BG121,IF(BH120&lt;&gt;BH121,BH121,IF(BI120&lt;&gt;BI121,BI121,IF(BJ120&lt;&gt;BJ121,BJ121,IF(BK120&lt;&gt;BK121,BK121,IF(BL120&lt;&gt;BL121,BL121,CONCATENATE(BL121,"?"))))))))))))))))))))</f>
        <v/>
      </c>
      <c r="BN121" s="105" t="str">
        <f>IF(AND(OR($B120="",$B121=""),$C120&lt;&gt;"",$C121&lt;&gt;""),"You need to select the competition in column B.","")</f>
        <v/>
      </c>
      <c r="BO121" s="156"/>
      <c r="BP121" s="156"/>
      <c r="BQ121" s="156"/>
      <c r="BR121" s="105"/>
      <c r="BS121" s="105"/>
    </row>
    <row r="122" ht="9.0" customHeight="1">
      <c r="A122" s="152">
        <f t="shared" si="17"/>
        <v>1</v>
      </c>
      <c r="B122" s="93"/>
      <c r="C122" s="99"/>
      <c r="D122" s="96"/>
      <c r="E122" s="154" t="str">
        <f t="shared" si="5"/>
        <v>  </v>
      </c>
      <c r="F122" s="155" t="str">
        <f t="array" ref="F122">IFERROR(IF($C122="","",INDEX(Entries!$J$2:$K999,MATCH(1,($C122=Entries!$J$2:$J999)*(Entries!$C$2:$C999=$B122),0),2)),"")</f>
        <v/>
      </c>
      <c r="G122" s="106" t="str">
        <f>F123</f>
        <v/>
      </c>
      <c r="H122" s="106" t="str">
        <f t="shared" si="6"/>
        <v/>
      </c>
      <c r="I122" s="156" t="str">
        <f t="shared" ref="I122:T122" si="486">IF(OR($F122="",$G122=""),"",IF(RAND()&lt;$H122,1,0))</f>
        <v/>
      </c>
      <c r="J122" s="156" t="str">
        <f t="shared" si="486"/>
        <v/>
      </c>
      <c r="K122" s="156" t="str">
        <f t="shared" si="486"/>
        <v/>
      </c>
      <c r="L122" s="156" t="str">
        <f t="shared" si="486"/>
        <v/>
      </c>
      <c r="M122" s="156" t="str">
        <f t="shared" si="486"/>
        <v/>
      </c>
      <c r="N122" s="156" t="str">
        <f t="shared" si="486"/>
        <v/>
      </c>
      <c r="O122" s="156" t="str">
        <f t="shared" si="486"/>
        <v/>
      </c>
      <c r="P122" s="156" t="str">
        <f t="shared" si="486"/>
        <v/>
      </c>
      <c r="Q122" s="156" t="str">
        <f t="shared" si="486"/>
        <v/>
      </c>
      <c r="R122" s="156" t="str">
        <f t="shared" si="486"/>
        <v/>
      </c>
      <c r="S122" s="156" t="str">
        <f t="shared" si="486"/>
        <v/>
      </c>
      <c r="T122" s="156" t="str">
        <f t="shared" si="486"/>
        <v/>
      </c>
      <c r="U122" s="157">
        <f t="shared" si="8"/>
        <v>0</v>
      </c>
      <c r="V122" s="156" t="str">
        <f t="shared" ref="V122:Y122" si="487">IF(OR($F122="",$G122=""),"",IF(RAND()&lt;$H122,1,0))</f>
        <v/>
      </c>
      <c r="W122" s="156" t="str">
        <f t="shared" si="487"/>
        <v/>
      </c>
      <c r="X122" s="156" t="str">
        <f t="shared" si="487"/>
        <v/>
      </c>
      <c r="Y122" s="156" t="str">
        <f t="shared" si="487"/>
        <v/>
      </c>
      <c r="Z122" s="157">
        <f t="shared" si="10"/>
        <v>0</v>
      </c>
      <c r="AA122" s="105" t="str">
        <f t="shared" ref="AA122:AT122" si="488">IF(OR($F122="",$G122=""),"",IF(RAND()&lt;0.65,1,0))</f>
        <v/>
      </c>
      <c r="AB122" s="105" t="str">
        <f t="shared" si="488"/>
        <v/>
      </c>
      <c r="AC122" s="105" t="str">
        <f t="shared" si="488"/>
        <v/>
      </c>
      <c r="AD122" s="105" t="str">
        <f t="shared" si="488"/>
        <v/>
      </c>
      <c r="AE122" s="105" t="str">
        <f t="shared" si="488"/>
        <v/>
      </c>
      <c r="AF122" s="105" t="str">
        <f t="shared" si="488"/>
        <v/>
      </c>
      <c r="AG122" s="105" t="str">
        <f t="shared" si="488"/>
        <v/>
      </c>
      <c r="AH122" s="105" t="str">
        <f t="shared" si="488"/>
        <v/>
      </c>
      <c r="AI122" s="105" t="str">
        <f t="shared" si="488"/>
        <v/>
      </c>
      <c r="AJ122" s="105" t="str">
        <f t="shared" si="488"/>
        <v/>
      </c>
      <c r="AK122" s="105" t="str">
        <f t="shared" si="488"/>
        <v/>
      </c>
      <c r="AL122" s="105" t="str">
        <f t="shared" si="488"/>
        <v/>
      </c>
      <c r="AM122" s="105" t="str">
        <f t="shared" si="488"/>
        <v/>
      </c>
      <c r="AN122" s="105" t="str">
        <f t="shared" si="488"/>
        <v/>
      </c>
      <c r="AO122" s="105" t="str">
        <f t="shared" si="488"/>
        <v/>
      </c>
      <c r="AP122" s="105" t="str">
        <f t="shared" si="488"/>
        <v/>
      </c>
      <c r="AQ122" s="105" t="str">
        <f t="shared" si="488"/>
        <v/>
      </c>
      <c r="AR122" s="105" t="str">
        <f t="shared" si="488"/>
        <v/>
      </c>
      <c r="AS122" s="105" t="str">
        <f t="shared" si="488"/>
        <v/>
      </c>
      <c r="AT122" s="105" t="str">
        <f t="shared" si="488"/>
        <v/>
      </c>
      <c r="AU122" s="105">
        <f t="shared" ref="AU122:BL122" si="489">SUM($AA122:AC122)</f>
        <v>0</v>
      </c>
      <c r="AV122" s="105">
        <f t="shared" si="489"/>
        <v>0</v>
      </c>
      <c r="AW122" s="105">
        <f t="shared" si="489"/>
        <v>0</v>
      </c>
      <c r="AX122" s="105">
        <f t="shared" si="489"/>
        <v>0</v>
      </c>
      <c r="AY122" s="105">
        <f t="shared" si="489"/>
        <v>0</v>
      </c>
      <c r="AZ122" s="105">
        <f t="shared" si="489"/>
        <v>0</v>
      </c>
      <c r="BA122" s="105">
        <f t="shared" si="489"/>
        <v>0</v>
      </c>
      <c r="BB122" s="105">
        <f t="shared" si="489"/>
        <v>0</v>
      </c>
      <c r="BC122" s="105">
        <f t="shared" si="489"/>
        <v>0</v>
      </c>
      <c r="BD122" s="105">
        <f t="shared" si="489"/>
        <v>0</v>
      </c>
      <c r="BE122" s="105">
        <f t="shared" si="489"/>
        <v>0</v>
      </c>
      <c r="BF122" s="105">
        <f t="shared" si="489"/>
        <v>0</v>
      </c>
      <c r="BG122" s="105">
        <f t="shared" si="489"/>
        <v>0</v>
      </c>
      <c r="BH122" s="105">
        <f t="shared" si="489"/>
        <v>0</v>
      </c>
      <c r="BI122" s="105">
        <f t="shared" si="489"/>
        <v>0</v>
      </c>
      <c r="BJ122" s="105">
        <f t="shared" si="489"/>
        <v>0</v>
      </c>
      <c r="BK122" s="105">
        <f t="shared" si="489"/>
        <v>0</v>
      </c>
      <c r="BL122" s="105">
        <f t="shared" si="489"/>
        <v>0</v>
      </c>
      <c r="BM122" s="158" t="str">
        <f>IF(OR($F122="",$G122=""),"",IF(ABS(AU122-AU123)&gt;2,AU122,IF(ABS(AV122-AV123)&gt;1,AV122,IF(AW122&lt;&gt;AW123,AW122,IF(AX122&lt;&gt;AX123,AX122,IF(AY122&lt;&gt;AY123,AY122,IF(AZ122&lt;&gt;AZ123,AZ122,IF(BA122&lt;&gt;BA123,BA122,IF(BB122&lt;&gt;BB123,BB122,IF(BC122&lt;&gt;BC123,BC122,IF(BD122&lt;&gt;BD123,BD122,IF(BE122&lt;&gt;BE123,BE122,IF(BF122&lt;&gt;BF123,BF122,IF(BG122&lt;&gt;BG123,BG122,IF(BH122&lt;&gt;BH123,BH122,IF(BI122&lt;&gt;BI123,BI122,IF(BJ122&lt;&gt;BJ123,BJ122,IF(BK122&lt;&gt;BK123,BK122,IF(BL122&lt;&gt;BL123,BL122,CONCATENATE(BL122,"?"))))))))))))))))))))</f>
        <v/>
      </c>
      <c r="BN122" s="105" t="str">
        <f>IFERROR(IF(OR($F122="",$G122=""),"",CONCATENATE(RIGHT(C122,5)," ",REPT(" ",31-LEN(C122)),LEFT(C122,LEN(C122)-6),"  ")),"")</f>
        <v/>
      </c>
      <c r="BO122" s="156" t="str">
        <f>IF(OR($F122="",$G122=""),"",IF(AND(U122=U123,Z122&gt;Z123),"e",IF(AND(U122=U123,Z122=Z123,BM122&gt;BM123),"p"," ")))</f>
        <v/>
      </c>
      <c r="BP122" s="156" t="str">
        <f>IF(BN122="","",IF(U122=U123,CONCATENATE(IF(U122+Z122&lt;10," ",""),U122+Z122,"–",U123+Z123,IF(U123+Z123&lt;10," ","")),CONCATENATE(IF(U122&lt;10," ",""),U122,"–",U123,IF(U123&lt;10," ",""))))</f>
        <v/>
      </c>
      <c r="BQ122" s="156" t="str">
        <f>IF(OR($F122="",$G122=""),"",IF(AND(U122=U123,Z122&lt;Z123),"e",IF(AND(U122=U123,Z122=Z123,BM122&lt;BM123),"p"," ")))</f>
        <v/>
      </c>
      <c r="BR122" s="105" t="str">
        <f>IFERROR(IF(OR($F122="",$G122=""),"",CONCATENATE("  ",LEFT(C123,LEN(C123)-6),REPT(" ",31-LEN(C123))," ",RIGHT(C123,5))),"")</f>
        <v/>
      </c>
      <c r="BS122" s="105" t="str">
        <f>IF(OR($F122="",$G122=""),"",IF(U122=U123,CONCATENATE("(",U122,"–",U123," FT",IF(Z122=Z123,CONCATENATE(" · ",BM122,"–",BM123," pen"),""),")"),""))</f>
        <v/>
      </c>
    </row>
    <row r="123" ht="9.0" customHeight="1">
      <c r="A123" s="152">
        <f t="shared" si="17"/>
        <v>1</v>
      </c>
      <c r="B123" s="93"/>
      <c r="C123" s="99"/>
      <c r="D123" s="96"/>
      <c r="E123" s="154" t="str">
        <f t="shared" si="5"/>
        <v>  </v>
      </c>
      <c r="F123" s="155" t="str">
        <f t="array" ref="F123">IFERROR(IF($C123="","",INDEX(Entries!$J$2:$K999,MATCH(1,($C123=Entries!$J$2:$J999)*(Entries!$C$2:$C999=$B123),0),2)),"")</f>
        <v/>
      </c>
      <c r="G123" s="106" t="str">
        <f>F122</f>
        <v/>
      </c>
      <c r="H123" s="106" t="str">
        <f t="shared" si="6"/>
        <v/>
      </c>
      <c r="I123" s="156" t="str">
        <f t="shared" ref="I123:T123" si="490">IF(OR($F123="",$G123=""),"",IF(RAND()&lt;$H123,1,0))</f>
        <v/>
      </c>
      <c r="J123" s="156" t="str">
        <f t="shared" si="490"/>
        <v/>
      </c>
      <c r="K123" s="156" t="str">
        <f t="shared" si="490"/>
        <v/>
      </c>
      <c r="L123" s="156" t="str">
        <f t="shared" si="490"/>
        <v/>
      </c>
      <c r="M123" s="156" t="str">
        <f t="shared" si="490"/>
        <v/>
      </c>
      <c r="N123" s="156" t="str">
        <f t="shared" si="490"/>
        <v/>
      </c>
      <c r="O123" s="156" t="str">
        <f t="shared" si="490"/>
        <v/>
      </c>
      <c r="P123" s="156" t="str">
        <f t="shared" si="490"/>
        <v/>
      </c>
      <c r="Q123" s="156" t="str">
        <f t="shared" si="490"/>
        <v/>
      </c>
      <c r="R123" s="156" t="str">
        <f t="shared" si="490"/>
        <v/>
      </c>
      <c r="S123" s="156" t="str">
        <f t="shared" si="490"/>
        <v/>
      </c>
      <c r="T123" s="156" t="str">
        <f t="shared" si="490"/>
        <v/>
      </c>
      <c r="U123" s="157">
        <f t="shared" si="8"/>
        <v>0</v>
      </c>
      <c r="V123" s="156" t="str">
        <f t="shared" ref="V123:Y123" si="491">IF(OR($F123="",$G123=""),"",IF(RAND()&lt;$H123,1,0))</f>
        <v/>
      </c>
      <c r="W123" s="156" t="str">
        <f t="shared" si="491"/>
        <v/>
      </c>
      <c r="X123" s="156" t="str">
        <f t="shared" si="491"/>
        <v/>
      </c>
      <c r="Y123" s="156" t="str">
        <f t="shared" si="491"/>
        <v/>
      </c>
      <c r="Z123" s="157">
        <f t="shared" si="10"/>
        <v>0</v>
      </c>
      <c r="AA123" s="105" t="str">
        <f t="shared" ref="AA123:AT123" si="492">IF(OR($F123="",$G123=""),"",IF(RAND()&lt;0.65,1,0))</f>
        <v/>
      </c>
      <c r="AB123" s="105" t="str">
        <f t="shared" si="492"/>
        <v/>
      </c>
      <c r="AC123" s="105" t="str">
        <f t="shared" si="492"/>
        <v/>
      </c>
      <c r="AD123" s="105" t="str">
        <f t="shared" si="492"/>
        <v/>
      </c>
      <c r="AE123" s="105" t="str">
        <f t="shared" si="492"/>
        <v/>
      </c>
      <c r="AF123" s="105" t="str">
        <f t="shared" si="492"/>
        <v/>
      </c>
      <c r="AG123" s="105" t="str">
        <f t="shared" si="492"/>
        <v/>
      </c>
      <c r="AH123" s="105" t="str">
        <f t="shared" si="492"/>
        <v/>
      </c>
      <c r="AI123" s="105" t="str">
        <f t="shared" si="492"/>
        <v/>
      </c>
      <c r="AJ123" s="105" t="str">
        <f t="shared" si="492"/>
        <v/>
      </c>
      <c r="AK123" s="105" t="str">
        <f t="shared" si="492"/>
        <v/>
      </c>
      <c r="AL123" s="105" t="str">
        <f t="shared" si="492"/>
        <v/>
      </c>
      <c r="AM123" s="105" t="str">
        <f t="shared" si="492"/>
        <v/>
      </c>
      <c r="AN123" s="105" t="str">
        <f t="shared" si="492"/>
        <v/>
      </c>
      <c r="AO123" s="105" t="str">
        <f t="shared" si="492"/>
        <v/>
      </c>
      <c r="AP123" s="105" t="str">
        <f t="shared" si="492"/>
        <v/>
      </c>
      <c r="AQ123" s="105" t="str">
        <f t="shared" si="492"/>
        <v/>
      </c>
      <c r="AR123" s="105" t="str">
        <f t="shared" si="492"/>
        <v/>
      </c>
      <c r="AS123" s="105" t="str">
        <f t="shared" si="492"/>
        <v/>
      </c>
      <c r="AT123" s="105" t="str">
        <f t="shared" si="492"/>
        <v/>
      </c>
      <c r="AU123" s="105">
        <f t="shared" ref="AU123:BL123" si="493">SUM($AA123:AC123)</f>
        <v>0</v>
      </c>
      <c r="AV123" s="105">
        <f t="shared" si="493"/>
        <v>0</v>
      </c>
      <c r="AW123" s="105">
        <f t="shared" si="493"/>
        <v>0</v>
      </c>
      <c r="AX123" s="105">
        <f t="shared" si="493"/>
        <v>0</v>
      </c>
      <c r="AY123" s="105">
        <f t="shared" si="493"/>
        <v>0</v>
      </c>
      <c r="AZ123" s="105">
        <f t="shared" si="493"/>
        <v>0</v>
      </c>
      <c r="BA123" s="105">
        <f t="shared" si="493"/>
        <v>0</v>
      </c>
      <c r="BB123" s="105">
        <f t="shared" si="493"/>
        <v>0</v>
      </c>
      <c r="BC123" s="105">
        <f t="shared" si="493"/>
        <v>0</v>
      </c>
      <c r="BD123" s="105">
        <f t="shared" si="493"/>
        <v>0</v>
      </c>
      <c r="BE123" s="105">
        <f t="shared" si="493"/>
        <v>0</v>
      </c>
      <c r="BF123" s="105">
        <f t="shared" si="493"/>
        <v>0</v>
      </c>
      <c r="BG123" s="105">
        <f t="shared" si="493"/>
        <v>0</v>
      </c>
      <c r="BH123" s="105">
        <f t="shared" si="493"/>
        <v>0</v>
      </c>
      <c r="BI123" s="105">
        <f t="shared" si="493"/>
        <v>0</v>
      </c>
      <c r="BJ123" s="105">
        <f t="shared" si="493"/>
        <v>0</v>
      </c>
      <c r="BK123" s="105">
        <f t="shared" si="493"/>
        <v>0</v>
      </c>
      <c r="BL123" s="105">
        <f t="shared" si="493"/>
        <v>0</v>
      </c>
      <c r="BM123" s="158" t="str">
        <f>IF(OR($F122="",$G122=""),"",IF(ABS(AU122-AU123)&gt;2,AU123,IF(ABS(AV122-AV123)&gt;1,AV123,IF(AW122&lt;&gt;AW123,AW123,IF(AX122&lt;&gt;AX123,AX123,IF(AY122&lt;&gt;AY123,AY123,IF(AZ122&lt;&gt;AZ123,AZ123,IF(BA122&lt;&gt;BA123,BA123,IF(BB122&lt;&gt;BB123,BB123,IF(BC122&lt;&gt;BC123,BC123,IF(BD122&lt;&gt;BD123,BD123,IF(BE122&lt;&gt;BE123,BE123,IF(BF122&lt;&gt;BF123,BF123,IF(BG122&lt;&gt;BG123,BG123,IF(BH122&lt;&gt;BH123,BH123,IF(BI122&lt;&gt;BI123,BI123,IF(BJ122&lt;&gt;BJ123,BJ123,IF(BK122&lt;&gt;BK123,BK123,IF(BL122&lt;&gt;BL123,BL123,CONCATENATE(BL123,"?"))))))))))))))))))))</f>
        <v/>
      </c>
      <c r="BN123" s="105" t="str">
        <f>IF(AND(OR($B122="",$B123=""),$C122&lt;&gt;"",$C123&lt;&gt;""),"You need to select the competition in column B.","")</f>
        <v/>
      </c>
      <c r="BO123" s="156"/>
      <c r="BP123" s="156"/>
      <c r="BQ123" s="156"/>
      <c r="BR123" s="105"/>
      <c r="BS123" s="105"/>
    </row>
    <row r="124" ht="9.0" customHeight="1">
      <c r="A124" s="152">
        <f t="shared" si="17"/>
        <v>0</v>
      </c>
      <c r="B124" s="93"/>
      <c r="C124" s="99"/>
      <c r="D124" s="96"/>
      <c r="E124" s="154" t="str">
        <f t="shared" si="5"/>
        <v>  </v>
      </c>
      <c r="F124" s="155" t="str">
        <f t="array" ref="F124">IFERROR(IF($C124="","",INDEX(Entries!$J$2:$K999,MATCH(1,($C124=Entries!$J$2:$J999)*(Entries!$C$2:$C999=$B124),0),2)),"")</f>
        <v/>
      </c>
      <c r="G124" s="106" t="str">
        <f>F125</f>
        <v/>
      </c>
      <c r="H124" s="106" t="str">
        <f t="shared" si="6"/>
        <v/>
      </c>
      <c r="I124" s="156" t="str">
        <f t="shared" ref="I124:T124" si="494">IF(OR($F124="",$G124=""),"",IF(RAND()&lt;$H124,1,0))</f>
        <v/>
      </c>
      <c r="J124" s="156" t="str">
        <f t="shared" si="494"/>
        <v/>
      </c>
      <c r="K124" s="156" t="str">
        <f t="shared" si="494"/>
        <v/>
      </c>
      <c r="L124" s="156" t="str">
        <f t="shared" si="494"/>
        <v/>
      </c>
      <c r="M124" s="156" t="str">
        <f t="shared" si="494"/>
        <v/>
      </c>
      <c r="N124" s="156" t="str">
        <f t="shared" si="494"/>
        <v/>
      </c>
      <c r="O124" s="156" t="str">
        <f t="shared" si="494"/>
        <v/>
      </c>
      <c r="P124" s="156" t="str">
        <f t="shared" si="494"/>
        <v/>
      </c>
      <c r="Q124" s="156" t="str">
        <f t="shared" si="494"/>
        <v/>
      </c>
      <c r="R124" s="156" t="str">
        <f t="shared" si="494"/>
        <v/>
      </c>
      <c r="S124" s="156" t="str">
        <f t="shared" si="494"/>
        <v/>
      </c>
      <c r="T124" s="156" t="str">
        <f t="shared" si="494"/>
        <v/>
      </c>
      <c r="U124" s="157">
        <f t="shared" si="8"/>
        <v>0</v>
      </c>
      <c r="V124" s="156" t="str">
        <f t="shared" ref="V124:Y124" si="495">IF(OR($F124="",$G124=""),"",IF(RAND()&lt;$H124,1,0))</f>
        <v/>
      </c>
      <c r="W124" s="156" t="str">
        <f t="shared" si="495"/>
        <v/>
      </c>
      <c r="X124" s="156" t="str">
        <f t="shared" si="495"/>
        <v/>
      </c>
      <c r="Y124" s="156" t="str">
        <f t="shared" si="495"/>
        <v/>
      </c>
      <c r="Z124" s="157">
        <f t="shared" si="10"/>
        <v>0</v>
      </c>
      <c r="AA124" s="105" t="str">
        <f t="shared" ref="AA124:AT124" si="496">IF(OR($F124="",$G124=""),"",IF(RAND()&lt;0.65,1,0))</f>
        <v/>
      </c>
      <c r="AB124" s="105" t="str">
        <f t="shared" si="496"/>
        <v/>
      </c>
      <c r="AC124" s="105" t="str">
        <f t="shared" si="496"/>
        <v/>
      </c>
      <c r="AD124" s="105" t="str">
        <f t="shared" si="496"/>
        <v/>
      </c>
      <c r="AE124" s="105" t="str">
        <f t="shared" si="496"/>
        <v/>
      </c>
      <c r="AF124" s="105" t="str">
        <f t="shared" si="496"/>
        <v/>
      </c>
      <c r="AG124" s="105" t="str">
        <f t="shared" si="496"/>
        <v/>
      </c>
      <c r="AH124" s="105" t="str">
        <f t="shared" si="496"/>
        <v/>
      </c>
      <c r="AI124" s="105" t="str">
        <f t="shared" si="496"/>
        <v/>
      </c>
      <c r="AJ124" s="105" t="str">
        <f t="shared" si="496"/>
        <v/>
      </c>
      <c r="AK124" s="105" t="str">
        <f t="shared" si="496"/>
        <v/>
      </c>
      <c r="AL124" s="105" t="str">
        <f t="shared" si="496"/>
        <v/>
      </c>
      <c r="AM124" s="105" t="str">
        <f t="shared" si="496"/>
        <v/>
      </c>
      <c r="AN124" s="105" t="str">
        <f t="shared" si="496"/>
        <v/>
      </c>
      <c r="AO124" s="105" t="str">
        <f t="shared" si="496"/>
        <v/>
      </c>
      <c r="AP124" s="105" t="str">
        <f t="shared" si="496"/>
        <v/>
      </c>
      <c r="AQ124" s="105" t="str">
        <f t="shared" si="496"/>
        <v/>
      </c>
      <c r="AR124" s="105" t="str">
        <f t="shared" si="496"/>
        <v/>
      </c>
      <c r="AS124" s="105" t="str">
        <f t="shared" si="496"/>
        <v/>
      </c>
      <c r="AT124" s="105" t="str">
        <f t="shared" si="496"/>
        <v/>
      </c>
      <c r="AU124" s="105">
        <f t="shared" ref="AU124:BL124" si="497">SUM($AA124:AC124)</f>
        <v>0</v>
      </c>
      <c r="AV124" s="105">
        <f t="shared" si="497"/>
        <v>0</v>
      </c>
      <c r="AW124" s="105">
        <f t="shared" si="497"/>
        <v>0</v>
      </c>
      <c r="AX124" s="105">
        <f t="shared" si="497"/>
        <v>0</v>
      </c>
      <c r="AY124" s="105">
        <f t="shared" si="497"/>
        <v>0</v>
      </c>
      <c r="AZ124" s="105">
        <f t="shared" si="497"/>
        <v>0</v>
      </c>
      <c r="BA124" s="105">
        <f t="shared" si="497"/>
        <v>0</v>
      </c>
      <c r="BB124" s="105">
        <f t="shared" si="497"/>
        <v>0</v>
      </c>
      <c r="BC124" s="105">
        <f t="shared" si="497"/>
        <v>0</v>
      </c>
      <c r="BD124" s="105">
        <f t="shared" si="497"/>
        <v>0</v>
      </c>
      <c r="BE124" s="105">
        <f t="shared" si="497"/>
        <v>0</v>
      </c>
      <c r="BF124" s="105">
        <f t="shared" si="497"/>
        <v>0</v>
      </c>
      <c r="BG124" s="105">
        <f t="shared" si="497"/>
        <v>0</v>
      </c>
      <c r="BH124" s="105">
        <f t="shared" si="497"/>
        <v>0</v>
      </c>
      <c r="BI124" s="105">
        <f t="shared" si="497"/>
        <v>0</v>
      </c>
      <c r="BJ124" s="105">
        <f t="shared" si="497"/>
        <v>0</v>
      </c>
      <c r="BK124" s="105">
        <f t="shared" si="497"/>
        <v>0</v>
      </c>
      <c r="BL124" s="105">
        <f t="shared" si="497"/>
        <v>0</v>
      </c>
      <c r="BM124" s="158" t="str">
        <f>IF(OR($F124="",$G124=""),"",IF(ABS(AU124-AU125)&gt;2,AU124,IF(ABS(AV124-AV125)&gt;1,AV124,IF(AW124&lt;&gt;AW125,AW124,IF(AX124&lt;&gt;AX125,AX124,IF(AY124&lt;&gt;AY125,AY124,IF(AZ124&lt;&gt;AZ125,AZ124,IF(BA124&lt;&gt;BA125,BA124,IF(BB124&lt;&gt;BB125,BB124,IF(BC124&lt;&gt;BC125,BC124,IF(BD124&lt;&gt;BD125,BD124,IF(BE124&lt;&gt;BE125,BE124,IF(BF124&lt;&gt;BF125,BF124,IF(BG124&lt;&gt;BG125,BG124,IF(BH124&lt;&gt;BH125,BH124,IF(BI124&lt;&gt;BI125,BI124,IF(BJ124&lt;&gt;BJ125,BJ124,IF(BK124&lt;&gt;BK125,BK124,IF(BL124&lt;&gt;BL125,BL124,CONCATENATE(BL124,"?"))))))))))))))))))))</f>
        <v/>
      </c>
      <c r="BN124" s="105" t="str">
        <f>IFERROR(IF(OR($F124="",$G124=""),"",CONCATENATE(RIGHT(C124,5)," ",REPT(" ",31-LEN(C124)),LEFT(C124,LEN(C124)-6),"  ")),"")</f>
        <v/>
      </c>
      <c r="BO124" s="156" t="str">
        <f>IF(OR($F124="",$G124=""),"",IF(AND(U124=U125,Z124&gt;Z125),"e",IF(AND(U124=U125,Z124=Z125,BM124&gt;BM125),"p"," ")))</f>
        <v/>
      </c>
      <c r="BP124" s="156" t="str">
        <f>IF(BN124="","",IF(U124=U125,CONCATENATE(IF(U124+Z124&lt;10," ",""),U124+Z124,"–",U125+Z125,IF(U125+Z125&lt;10," ","")),CONCATENATE(IF(U124&lt;10," ",""),U124,"–",U125,IF(U125&lt;10," ",""))))</f>
        <v/>
      </c>
      <c r="BQ124" s="156" t="str">
        <f>IF(OR($F124="",$G124=""),"",IF(AND(U124=U125,Z124&lt;Z125),"e",IF(AND(U124=U125,Z124=Z125,BM124&lt;BM125),"p"," ")))</f>
        <v/>
      </c>
      <c r="BR124" s="105" t="str">
        <f>IFERROR(IF(OR($F124="",$G124=""),"",CONCATENATE("  ",LEFT(C125,LEN(C125)-6),REPT(" ",31-LEN(C125))," ",RIGHT(C125,5))),"")</f>
        <v/>
      </c>
      <c r="BS124" s="105" t="str">
        <f>IF(OR($F124="",$G124=""),"",IF(U124=U125,CONCATENATE("(",U124,"–",U125," FT",IF(Z124=Z125,CONCATENATE(" · ",BM124,"–",BM125," pen"),""),")"),""))</f>
        <v/>
      </c>
    </row>
    <row r="125" ht="9.0" customHeight="1">
      <c r="A125" s="152">
        <f t="shared" si="17"/>
        <v>0</v>
      </c>
      <c r="B125" s="93"/>
      <c r="C125" s="99"/>
      <c r="D125" s="96"/>
      <c r="E125" s="154" t="str">
        <f t="shared" si="5"/>
        <v>  </v>
      </c>
      <c r="F125" s="155" t="str">
        <f t="array" ref="F125">IFERROR(IF($C125="","",INDEX(Entries!$J$2:$K999,MATCH(1,($C125=Entries!$J$2:$J999)*(Entries!$C$2:$C999=$B125),0),2)),"")</f>
        <v/>
      </c>
      <c r="G125" s="106" t="str">
        <f>F124</f>
        <v/>
      </c>
      <c r="H125" s="106" t="str">
        <f t="shared" si="6"/>
        <v/>
      </c>
      <c r="I125" s="156" t="str">
        <f t="shared" ref="I125:T125" si="498">IF(OR($F125="",$G125=""),"",IF(RAND()&lt;$H125,1,0))</f>
        <v/>
      </c>
      <c r="J125" s="156" t="str">
        <f t="shared" si="498"/>
        <v/>
      </c>
      <c r="K125" s="156" t="str">
        <f t="shared" si="498"/>
        <v/>
      </c>
      <c r="L125" s="156" t="str">
        <f t="shared" si="498"/>
        <v/>
      </c>
      <c r="M125" s="156" t="str">
        <f t="shared" si="498"/>
        <v/>
      </c>
      <c r="N125" s="156" t="str">
        <f t="shared" si="498"/>
        <v/>
      </c>
      <c r="O125" s="156" t="str">
        <f t="shared" si="498"/>
        <v/>
      </c>
      <c r="P125" s="156" t="str">
        <f t="shared" si="498"/>
        <v/>
      </c>
      <c r="Q125" s="156" t="str">
        <f t="shared" si="498"/>
        <v/>
      </c>
      <c r="R125" s="156" t="str">
        <f t="shared" si="498"/>
        <v/>
      </c>
      <c r="S125" s="156" t="str">
        <f t="shared" si="498"/>
        <v/>
      </c>
      <c r="T125" s="156" t="str">
        <f t="shared" si="498"/>
        <v/>
      </c>
      <c r="U125" s="157">
        <f t="shared" si="8"/>
        <v>0</v>
      </c>
      <c r="V125" s="156" t="str">
        <f t="shared" ref="V125:Y125" si="499">IF(OR($F125="",$G125=""),"",IF(RAND()&lt;$H125,1,0))</f>
        <v/>
      </c>
      <c r="W125" s="156" t="str">
        <f t="shared" si="499"/>
        <v/>
      </c>
      <c r="X125" s="156" t="str">
        <f t="shared" si="499"/>
        <v/>
      </c>
      <c r="Y125" s="156" t="str">
        <f t="shared" si="499"/>
        <v/>
      </c>
      <c r="Z125" s="157">
        <f t="shared" si="10"/>
        <v>0</v>
      </c>
      <c r="AA125" s="105" t="str">
        <f t="shared" ref="AA125:AT125" si="500">IF(OR($F125="",$G125=""),"",IF(RAND()&lt;0.65,1,0))</f>
        <v/>
      </c>
      <c r="AB125" s="105" t="str">
        <f t="shared" si="500"/>
        <v/>
      </c>
      <c r="AC125" s="105" t="str">
        <f t="shared" si="500"/>
        <v/>
      </c>
      <c r="AD125" s="105" t="str">
        <f t="shared" si="500"/>
        <v/>
      </c>
      <c r="AE125" s="105" t="str">
        <f t="shared" si="500"/>
        <v/>
      </c>
      <c r="AF125" s="105" t="str">
        <f t="shared" si="500"/>
        <v/>
      </c>
      <c r="AG125" s="105" t="str">
        <f t="shared" si="500"/>
        <v/>
      </c>
      <c r="AH125" s="105" t="str">
        <f t="shared" si="500"/>
        <v/>
      </c>
      <c r="AI125" s="105" t="str">
        <f t="shared" si="500"/>
        <v/>
      </c>
      <c r="AJ125" s="105" t="str">
        <f t="shared" si="500"/>
        <v/>
      </c>
      <c r="AK125" s="105" t="str">
        <f t="shared" si="500"/>
        <v/>
      </c>
      <c r="AL125" s="105" t="str">
        <f t="shared" si="500"/>
        <v/>
      </c>
      <c r="AM125" s="105" t="str">
        <f t="shared" si="500"/>
        <v/>
      </c>
      <c r="AN125" s="105" t="str">
        <f t="shared" si="500"/>
        <v/>
      </c>
      <c r="AO125" s="105" t="str">
        <f t="shared" si="500"/>
        <v/>
      </c>
      <c r="AP125" s="105" t="str">
        <f t="shared" si="500"/>
        <v/>
      </c>
      <c r="AQ125" s="105" t="str">
        <f t="shared" si="500"/>
        <v/>
      </c>
      <c r="AR125" s="105" t="str">
        <f t="shared" si="500"/>
        <v/>
      </c>
      <c r="AS125" s="105" t="str">
        <f t="shared" si="500"/>
        <v/>
      </c>
      <c r="AT125" s="105" t="str">
        <f t="shared" si="500"/>
        <v/>
      </c>
      <c r="AU125" s="105">
        <f t="shared" ref="AU125:BL125" si="501">SUM($AA125:AC125)</f>
        <v>0</v>
      </c>
      <c r="AV125" s="105">
        <f t="shared" si="501"/>
        <v>0</v>
      </c>
      <c r="AW125" s="105">
        <f t="shared" si="501"/>
        <v>0</v>
      </c>
      <c r="AX125" s="105">
        <f t="shared" si="501"/>
        <v>0</v>
      </c>
      <c r="AY125" s="105">
        <f t="shared" si="501"/>
        <v>0</v>
      </c>
      <c r="AZ125" s="105">
        <f t="shared" si="501"/>
        <v>0</v>
      </c>
      <c r="BA125" s="105">
        <f t="shared" si="501"/>
        <v>0</v>
      </c>
      <c r="BB125" s="105">
        <f t="shared" si="501"/>
        <v>0</v>
      </c>
      <c r="BC125" s="105">
        <f t="shared" si="501"/>
        <v>0</v>
      </c>
      <c r="BD125" s="105">
        <f t="shared" si="501"/>
        <v>0</v>
      </c>
      <c r="BE125" s="105">
        <f t="shared" si="501"/>
        <v>0</v>
      </c>
      <c r="BF125" s="105">
        <f t="shared" si="501"/>
        <v>0</v>
      </c>
      <c r="BG125" s="105">
        <f t="shared" si="501"/>
        <v>0</v>
      </c>
      <c r="BH125" s="105">
        <f t="shared" si="501"/>
        <v>0</v>
      </c>
      <c r="BI125" s="105">
        <f t="shared" si="501"/>
        <v>0</v>
      </c>
      <c r="BJ125" s="105">
        <f t="shared" si="501"/>
        <v>0</v>
      </c>
      <c r="BK125" s="105">
        <f t="shared" si="501"/>
        <v>0</v>
      </c>
      <c r="BL125" s="105">
        <f t="shared" si="501"/>
        <v>0</v>
      </c>
      <c r="BM125" s="158" t="str">
        <f>IF(OR($F124="",$G124=""),"",IF(ABS(AU124-AU125)&gt;2,AU125,IF(ABS(AV124-AV125)&gt;1,AV125,IF(AW124&lt;&gt;AW125,AW125,IF(AX124&lt;&gt;AX125,AX125,IF(AY124&lt;&gt;AY125,AY125,IF(AZ124&lt;&gt;AZ125,AZ125,IF(BA124&lt;&gt;BA125,BA125,IF(BB124&lt;&gt;BB125,BB125,IF(BC124&lt;&gt;BC125,BC125,IF(BD124&lt;&gt;BD125,BD125,IF(BE124&lt;&gt;BE125,BE125,IF(BF124&lt;&gt;BF125,BF125,IF(BG124&lt;&gt;BG125,BG125,IF(BH124&lt;&gt;BH125,BH125,IF(BI124&lt;&gt;BI125,BI125,IF(BJ124&lt;&gt;BJ125,BJ125,IF(BK124&lt;&gt;BK125,BK125,IF(BL124&lt;&gt;BL125,BL125,CONCATENATE(BL125,"?"))))))))))))))))))))</f>
        <v/>
      </c>
      <c r="BN125" s="105" t="str">
        <f>IF(AND(OR($B124="",$B125=""),$C124&lt;&gt;"",$C125&lt;&gt;""),"You need to select the competition in column B.","")</f>
        <v/>
      </c>
      <c r="BO125" s="156"/>
      <c r="BP125" s="156"/>
      <c r="BQ125" s="156"/>
      <c r="BR125" s="105"/>
      <c r="BS125" s="105"/>
    </row>
    <row r="126" ht="9.0" customHeight="1">
      <c r="A126" s="152">
        <f t="shared" si="17"/>
        <v>1</v>
      </c>
      <c r="B126" s="93"/>
      <c r="C126" s="99"/>
      <c r="D126" s="96"/>
      <c r="E126" s="154" t="str">
        <f t="shared" si="5"/>
        <v>  </v>
      </c>
      <c r="F126" s="155" t="str">
        <f t="array" ref="F126">IFERROR(IF($C126="","",INDEX(Entries!$J$2:$K999,MATCH(1,($C126=Entries!$J$2:$J999)*(Entries!$C$2:$C999=$B126),0),2)),"")</f>
        <v/>
      </c>
      <c r="G126" s="106" t="str">
        <f>F127</f>
        <v/>
      </c>
      <c r="H126" s="106" t="str">
        <f t="shared" si="6"/>
        <v/>
      </c>
      <c r="I126" s="156" t="str">
        <f t="shared" ref="I126:T126" si="502">IF(OR($F126="",$G126=""),"",IF(RAND()&lt;$H126,1,0))</f>
        <v/>
      </c>
      <c r="J126" s="156" t="str">
        <f t="shared" si="502"/>
        <v/>
      </c>
      <c r="K126" s="156" t="str">
        <f t="shared" si="502"/>
        <v/>
      </c>
      <c r="L126" s="156" t="str">
        <f t="shared" si="502"/>
        <v/>
      </c>
      <c r="M126" s="156" t="str">
        <f t="shared" si="502"/>
        <v/>
      </c>
      <c r="N126" s="156" t="str">
        <f t="shared" si="502"/>
        <v/>
      </c>
      <c r="O126" s="156" t="str">
        <f t="shared" si="502"/>
        <v/>
      </c>
      <c r="P126" s="156" t="str">
        <f t="shared" si="502"/>
        <v/>
      </c>
      <c r="Q126" s="156" t="str">
        <f t="shared" si="502"/>
        <v/>
      </c>
      <c r="R126" s="156" t="str">
        <f t="shared" si="502"/>
        <v/>
      </c>
      <c r="S126" s="156" t="str">
        <f t="shared" si="502"/>
        <v/>
      </c>
      <c r="T126" s="156" t="str">
        <f t="shared" si="502"/>
        <v/>
      </c>
      <c r="U126" s="157">
        <f t="shared" si="8"/>
        <v>0</v>
      </c>
      <c r="V126" s="156" t="str">
        <f t="shared" ref="V126:Y126" si="503">IF(OR($F126="",$G126=""),"",IF(RAND()&lt;$H126,1,0))</f>
        <v/>
      </c>
      <c r="W126" s="156" t="str">
        <f t="shared" si="503"/>
        <v/>
      </c>
      <c r="X126" s="156" t="str">
        <f t="shared" si="503"/>
        <v/>
      </c>
      <c r="Y126" s="156" t="str">
        <f t="shared" si="503"/>
        <v/>
      </c>
      <c r="Z126" s="157">
        <f t="shared" si="10"/>
        <v>0</v>
      </c>
      <c r="AA126" s="105" t="str">
        <f t="shared" ref="AA126:AT126" si="504">IF(OR($F126="",$G126=""),"",IF(RAND()&lt;0.65,1,0))</f>
        <v/>
      </c>
      <c r="AB126" s="105" t="str">
        <f t="shared" si="504"/>
        <v/>
      </c>
      <c r="AC126" s="105" t="str">
        <f t="shared" si="504"/>
        <v/>
      </c>
      <c r="AD126" s="105" t="str">
        <f t="shared" si="504"/>
        <v/>
      </c>
      <c r="AE126" s="105" t="str">
        <f t="shared" si="504"/>
        <v/>
      </c>
      <c r="AF126" s="105" t="str">
        <f t="shared" si="504"/>
        <v/>
      </c>
      <c r="AG126" s="105" t="str">
        <f t="shared" si="504"/>
        <v/>
      </c>
      <c r="AH126" s="105" t="str">
        <f t="shared" si="504"/>
        <v/>
      </c>
      <c r="AI126" s="105" t="str">
        <f t="shared" si="504"/>
        <v/>
      </c>
      <c r="AJ126" s="105" t="str">
        <f t="shared" si="504"/>
        <v/>
      </c>
      <c r="AK126" s="105" t="str">
        <f t="shared" si="504"/>
        <v/>
      </c>
      <c r="AL126" s="105" t="str">
        <f t="shared" si="504"/>
        <v/>
      </c>
      <c r="AM126" s="105" t="str">
        <f t="shared" si="504"/>
        <v/>
      </c>
      <c r="AN126" s="105" t="str">
        <f t="shared" si="504"/>
        <v/>
      </c>
      <c r="AO126" s="105" t="str">
        <f t="shared" si="504"/>
        <v/>
      </c>
      <c r="AP126" s="105" t="str">
        <f t="shared" si="504"/>
        <v/>
      </c>
      <c r="AQ126" s="105" t="str">
        <f t="shared" si="504"/>
        <v/>
      </c>
      <c r="AR126" s="105" t="str">
        <f t="shared" si="504"/>
        <v/>
      </c>
      <c r="AS126" s="105" t="str">
        <f t="shared" si="504"/>
        <v/>
      </c>
      <c r="AT126" s="105" t="str">
        <f t="shared" si="504"/>
        <v/>
      </c>
      <c r="AU126" s="105">
        <f t="shared" ref="AU126:BL126" si="505">SUM($AA126:AC126)</f>
        <v>0</v>
      </c>
      <c r="AV126" s="105">
        <f t="shared" si="505"/>
        <v>0</v>
      </c>
      <c r="AW126" s="105">
        <f t="shared" si="505"/>
        <v>0</v>
      </c>
      <c r="AX126" s="105">
        <f t="shared" si="505"/>
        <v>0</v>
      </c>
      <c r="AY126" s="105">
        <f t="shared" si="505"/>
        <v>0</v>
      </c>
      <c r="AZ126" s="105">
        <f t="shared" si="505"/>
        <v>0</v>
      </c>
      <c r="BA126" s="105">
        <f t="shared" si="505"/>
        <v>0</v>
      </c>
      <c r="BB126" s="105">
        <f t="shared" si="505"/>
        <v>0</v>
      </c>
      <c r="BC126" s="105">
        <f t="shared" si="505"/>
        <v>0</v>
      </c>
      <c r="BD126" s="105">
        <f t="shared" si="505"/>
        <v>0</v>
      </c>
      <c r="BE126" s="105">
        <f t="shared" si="505"/>
        <v>0</v>
      </c>
      <c r="BF126" s="105">
        <f t="shared" si="505"/>
        <v>0</v>
      </c>
      <c r="BG126" s="105">
        <f t="shared" si="505"/>
        <v>0</v>
      </c>
      <c r="BH126" s="105">
        <f t="shared" si="505"/>
        <v>0</v>
      </c>
      <c r="BI126" s="105">
        <f t="shared" si="505"/>
        <v>0</v>
      </c>
      <c r="BJ126" s="105">
        <f t="shared" si="505"/>
        <v>0</v>
      </c>
      <c r="BK126" s="105">
        <f t="shared" si="505"/>
        <v>0</v>
      </c>
      <c r="BL126" s="105">
        <f t="shared" si="505"/>
        <v>0</v>
      </c>
      <c r="BM126" s="158" t="str">
        <f>IF(OR($F126="",$G126=""),"",IF(ABS(AU126-AU127)&gt;2,AU126,IF(ABS(AV126-AV127)&gt;1,AV126,IF(AW126&lt;&gt;AW127,AW126,IF(AX126&lt;&gt;AX127,AX126,IF(AY126&lt;&gt;AY127,AY126,IF(AZ126&lt;&gt;AZ127,AZ126,IF(BA126&lt;&gt;BA127,BA126,IF(BB126&lt;&gt;BB127,BB126,IF(BC126&lt;&gt;BC127,BC126,IF(BD126&lt;&gt;BD127,BD126,IF(BE126&lt;&gt;BE127,BE126,IF(BF126&lt;&gt;BF127,BF126,IF(BG126&lt;&gt;BG127,BG126,IF(BH126&lt;&gt;BH127,BH126,IF(BI126&lt;&gt;BI127,BI126,IF(BJ126&lt;&gt;BJ127,BJ126,IF(BK126&lt;&gt;BK127,BK126,IF(BL126&lt;&gt;BL127,BL126,CONCATENATE(BL126,"?"))))))))))))))))))))</f>
        <v/>
      </c>
      <c r="BN126" s="105" t="str">
        <f>IFERROR(IF(OR($F126="",$G126=""),"",CONCATENATE(RIGHT(C126,5)," ",REPT(" ",31-LEN(C126)),LEFT(C126,LEN(C126)-6),"  ")),"")</f>
        <v/>
      </c>
      <c r="BO126" s="156" t="str">
        <f>IF(OR($F126="",$G126=""),"",IF(AND(U126=U127,Z126&gt;Z127),"e",IF(AND(U126=U127,Z126=Z127,BM126&gt;BM127),"p"," ")))</f>
        <v/>
      </c>
      <c r="BP126" s="156" t="str">
        <f>IF(BN126="","",IF(U126=U127,CONCATENATE(IF(U126+Z126&lt;10," ",""),U126+Z126,"–",U127+Z127,IF(U127+Z127&lt;10," ","")),CONCATENATE(IF(U126&lt;10," ",""),U126,"–",U127,IF(U127&lt;10," ",""))))</f>
        <v/>
      </c>
      <c r="BQ126" s="156" t="str">
        <f>IF(OR($F126="",$G126=""),"",IF(AND(U126=U127,Z126&lt;Z127),"e",IF(AND(U126=U127,Z126=Z127,BM126&lt;BM127),"p"," ")))</f>
        <v/>
      </c>
      <c r="BR126" s="105" t="str">
        <f>IFERROR(IF(OR($F126="",$G126=""),"",CONCATENATE("  ",LEFT(C127,LEN(C127)-6),REPT(" ",31-LEN(C127))," ",RIGHT(C127,5))),"")</f>
        <v/>
      </c>
      <c r="BS126" s="105" t="str">
        <f>IF(OR($F126="",$G126=""),"",IF(U126=U127,CONCATENATE("(",U126,"–",U127," FT",IF(Z126=Z127,CONCATENATE(" · ",BM126,"–",BM127," pen"),""),")"),""))</f>
        <v/>
      </c>
    </row>
    <row r="127" ht="9.0" customHeight="1">
      <c r="A127" s="152">
        <f t="shared" si="17"/>
        <v>1</v>
      </c>
      <c r="B127" s="93"/>
      <c r="C127" s="99"/>
      <c r="D127" s="96"/>
      <c r="E127" s="154" t="str">
        <f t="shared" si="5"/>
        <v>  </v>
      </c>
      <c r="F127" s="155" t="str">
        <f t="array" ref="F127">IFERROR(IF($C127="","",INDEX(Entries!$J$2:$K999,MATCH(1,($C127=Entries!$J$2:$J999)*(Entries!$C$2:$C999=$B127),0),2)),"")</f>
        <v/>
      </c>
      <c r="G127" s="106" t="str">
        <f>F126</f>
        <v/>
      </c>
      <c r="H127" s="106" t="str">
        <f t="shared" si="6"/>
        <v/>
      </c>
      <c r="I127" s="156" t="str">
        <f t="shared" ref="I127:T127" si="506">IF(OR($F127="",$G127=""),"",IF(RAND()&lt;$H127,1,0))</f>
        <v/>
      </c>
      <c r="J127" s="156" t="str">
        <f t="shared" si="506"/>
        <v/>
      </c>
      <c r="K127" s="156" t="str">
        <f t="shared" si="506"/>
        <v/>
      </c>
      <c r="L127" s="156" t="str">
        <f t="shared" si="506"/>
        <v/>
      </c>
      <c r="M127" s="156" t="str">
        <f t="shared" si="506"/>
        <v/>
      </c>
      <c r="N127" s="156" t="str">
        <f t="shared" si="506"/>
        <v/>
      </c>
      <c r="O127" s="156" t="str">
        <f t="shared" si="506"/>
        <v/>
      </c>
      <c r="P127" s="156" t="str">
        <f t="shared" si="506"/>
        <v/>
      </c>
      <c r="Q127" s="156" t="str">
        <f t="shared" si="506"/>
        <v/>
      </c>
      <c r="R127" s="156" t="str">
        <f t="shared" si="506"/>
        <v/>
      </c>
      <c r="S127" s="156" t="str">
        <f t="shared" si="506"/>
        <v/>
      </c>
      <c r="T127" s="156" t="str">
        <f t="shared" si="506"/>
        <v/>
      </c>
      <c r="U127" s="157">
        <f t="shared" si="8"/>
        <v>0</v>
      </c>
      <c r="V127" s="156" t="str">
        <f t="shared" ref="V127:Y127" si="507">IF(OR($F127="",$G127=""),"",IF(RAND()&lt;$H127,1,0))</f>
        <v/>
      </c>
      <c r="W127" s="156" t="str">
        <f t="shared" si="507"/>
        <v/>
      </c>
      <c r="X127" s="156" t="str">
        <f t="shared" si="507"/>
        <v/>
      </c>
      <c r="Y127" s="156" t="str">
        <f t="shared" si="507"/>
        <v/>
      </c>
      <c r="Z127" s="157">
        <f t="shared" si="10"/>
        <v>0</v>
      </c>
      <c r="AA127" s="105" t="str">
        <f t="shared" ref="AA127:AT127" si="508">IF(OR($F127="",$G127=""),"",IF(RAND()&lt;0.65,1,0))</f>
        <v/>
      </c>
      <c r="AB127" s="105" t="str">
        <f t="shared" si="508"/>
        <v/>
      </c>
      <c r="AC127" s="105" t="str">
        <f t="shared" si="508"/>
        <v/>
      </c>
      <c r="AD127" s="105" t="str">
        <f t="shared" si="508"/>
        <v/>
      </c>
      <c r="AE127" s="105" t="str">
        <f t="shared" si="508"/>
        <v/>
      </c>
      <c r="AF127" s="105" t="str">
        <f t="shared" si="508"/>
        <v/>
      </c>
      <c r="AG127" s="105" t="str">
        <f t="shared" si="508"/>
        <v/>
      </c>
      <c r="AH127" s="105" t="str">
        <f t="shared" si="508"/>
        <v/>
      </c>
      <c r="AI127" s="105" t="str">
        <f t="shared" si="508"/>
        <v/>
      </c>
      <c r="AJ127" s="105" t="str">
        <f t="shared" si="508"/>
        <v/>
      </c>
      <c r="AK127" s="105" t="str">
        <f t="shared" si="508"/>
        <v/>
      </c>
      <c r="AL127" s="105" t="str">
        <f t="shared" si="508"/>
        <v/>
      </c>
      <c r="AM127" s="105" t="str">
        <f t="shared" si="508"/>
        <v/>
      </c>
      <c r="AN127" s="105" t="str">
        <f t="shared" si="508"/>
        <v/>
      </c>
      <c r="AO127" s="105" t="str">
        <f t="shared" si="508"/>
        <v/>
      </c>
      <c r="AP127" s="105" t="str">
        <f t="shared" si="508"/>
        <v/>
      </c>
      <c r="AQ127" s="105" t="str">
        <f t="shared" si="508"/>
        <v/>
      </c>
      <c r="AR127" s="105" t="str">
        <f t="shared" si="508"/>
        <v/>
      </c>
      <c r="AS127" s="105" t="str">
        <f t="shared" si="508"/>
        <v/>
      </c>
      <c r="AT127" s="105" t="str">
        <f t="shared" si="508"/>
        <v/>
      </c>
      <c r="AU127" s="105">
        <f t="shared" ref="AU127:BL127" si="509">SUM($AA127:AC127)</f>
        <v>0</v>
      </c>
      <c r="AV127" s="105">
        <f t="shared" si="509"/>
        <v>0</v>
      </c>
      <c r="AW127" s="105">
        <f t="shared" si="509"/>
        <v>0</v>
      </c>
      <c r="AX127" s="105">
        <f t="shared" si="509"/>
        <v>0</v>
      </c>
      <c r="AY127" s="105">
        <f t="shared" si="509"/>
        <v>0</v>
      </c>
      <c r="AZ127" s="105">
        <f t="shared" si="509"/>
        <v>0</v>
      </c>
      <c r="BA127" s="105">
        <f t="shared" si="509"/>
        <v>0</v>
      </c>
      <c r="BB127" s="105">
        <f t="shared" si="509"/>
        <v>0</v>
      </c>
      <c r="BC127" s="105">
        <f t="shared" si="509"/>
        <v>0</v>
      </c>
      <c r="BD127" s="105">
        <f t="shared" si="509"/>
        <v>0</v>
      </c>
      <c r="BE127" s="105">
        <f t="shared" si="509"/>
        <v>0</v>
      </c>
      <c r="BF127" s="105">
        <f t="shared" si="509"/>
        <v>0</v>
      </c>
      <c r="BG127" s="105">
        <f t="shared" si="509"/>
        <v>0</v>
      </c>
      <c r="BH127" s="105">
        <f t="shared" si="509"/>
        <v>0</v>
      </c>
      <c r="BI127" s="105">
        <f t="shared" si="509"/>
        <v>0</v>
      </c>
      <c r="BJ127" s="105">
        <f t="shared" si="509"/>
        <v>0</v>
      </c>
      <c r="BK127" s="105">
        <f t="shared" si="509"/>
        <v>0</v>
      </c>
      <c r="BL127" s="105">
        <f t="shared" si="509"/>
        <v>0</v>
      </c>
      <c r="BM127" s="158" t="str">
        <f>IF(OR($F126="",$G126=""),"",IF(ABS(AU126-AU127)&gt;2,AU127,IF(ABS(AV126-AV127)&gt;1,AV127,IF(AW126&lt;&gt;AW127,AW127,IF(AX126&lt;&gt;AX127,AX127,IF(AY126&lt;&gt;AY127,AY127,IF(AZ126&lt;&gt;AZ127,AZ127,IF(BA126&lt;&gt;BA127,BA127,IF(BB126&lt;&gt;BB127,BB127,IF(BC126&lt;&gt;BC127,BC127,IF(BD126&lt;&gt;BD127,BD127,IF(BE126&lt;&gt;BE127,BE127,IF(BF126&lt;&gt;BF127,BF127,IF(BG126&lt;&gt;BG127,BG127,IF(BH126&lt;&gt;BH127,BH127,IF(BI126&lt;&gt;BI127,BI127,IF(BJ126&lt;&gt;BJ127,BJ127,IF(BK126&lt;&gt;BK127,BK127,IF(BL126&lt;&gt;BL127,BL127,CONCATENATE(BL127,"?"))))))))))))))))))))</f>
        <v/>
      </c>
      <c r="BN127" s="105" t="str">
        <f>IF(AND(OR($B126="",$B127=""),$C126&lt;&gt;"",$C127&lt;&gt;""),"You need to select the competition in column B.","")</f>
        <v/>
      </c>
      <c r="BO127" s="156"/>
      <c r="BP127" s="156"/>
      <c r="BQ127" s="156"/>
      <c r="BR127" s="105"/>
      <c r="BS127" s="105"/>
    </row>
    <row r="128" ht="9.0" customHeight="1">
      <c r="A128" s="152">
        <f t="shared" si="17"/>
        <v>0</v>
      </c>
      <c r="B128" s="93"/>
      <c r="C128" s="99"/>
      <c r="D128" s="96"/>
      <c r="E128" s="154" t="str">
        <f t="shared" si="5"/>
        <v>  </v>
      </c>
      <c r="F128" s="155" t="str">
        <f t="array" ref="F128">IFERROR(IF($C128="","",INDEX(Entries!$J$2:$K999,MATCH(1,($C128=Entries!$J$2:$J999)*(Entries!$C$2:$C999=$B128),0),2)),"")</f>
        <v/>
      </c>
      <c r="G128" s="106" t="str">
        <f>F129</f>
        <v/>
      </c>
      <c r="H128" s="106" t="str">
        <f t="shared" si="6"/>
        <v/>
      </c>
      <c r="I128" s="156" t="str">
        <f t="shared" ref="I128:T128" si="510">IF(OR($F128="",$G128=""),"",IF(RAND()&lt;$H128,1,0))</f>
        <v/>
      </c>
      <c r="J128" s="156" t="str">
        <f t="shared" si="510"/>
        <v/>
      </c>
      <c r="K128" s="156" t="str">
        <f t="shared" si="510"/>
        <v/>
      </c>
      <c r="L128" s="156" t="str">
        <f t="shared" si="510"/>
        <v/>
      </c>
      <c r="M128" s="156" t="str">
        <f t="shared" si="510"/>
        <v/>
      </c>
      <c r="N128" s="156" t="str">
        <f t="shared" si="510"/>
        <v/>
      </c>
      <c r="O128" s="156" t="str">
        <f t="shared" si="510"/>
        <v/>
      </c>
      <c r="P128" s="156" t="str">
        <f t="shared" si="510"/>
        <v/>
      </c>
      <c r="Q128" s="156" t="str">
        <f t="shared" si="510"/>
        <v/>
      </c>
      <c r="R128" s="156" t="str">
        <f t="shared" si="510"/>
        <v/>
      </c>
      <c r="S128" s="156" t="str">
        <f t="shared" si="510"/>
        <v/>
      </c>
      <c r="T128" s="156" t="str">
        <f t="shared" si="510"/>
        <v/>
      </c>
      <c r="U128" s="157">
        <f t="shared" si="8"/>
        <v>0</v>
      </c>
      <c r="V128" s="156" t="str">
        <f t="shared" ref="V128:Y128" si="511">IF(OR($F128="",$G128=""),"",IF(RAND()&lt;$H128,1,0))</f>
        <v/>
      </c>
      <c r="W128" s="156" t="str">
        <f t="shared" si="511"/>
        <v/>
      </c>
      <c r="X128" s="156" t="str">
        <f t="shared" si="511"/>
        <v/>
      </c>
      <c r="Y128" s="156" t="str">
        <f t="shared" si="511"/>
        <v/>
      </c>
      <c r="Z128" s="157">
        <f t="shared" si="10"/>
        <v>0</v>
      </c>
      <c r="AA128" s="105" t="str">
        <f t="shared" ref="AA128:AT128" si="512">IF(OR($F128="",$G128=""),"",IF(RAND()&lt;0.65,1,0))</f>
        <v/>
      </c>
      <c r="AB128" s="105" t="str">
        <f t="shared" si="512"/>
        <v/>
      </c>
      <c r="AC128" s="105" t="str">
        <f t="shared" si="512"/>
        <v/>
      </c>
      <c r="AD128" s="105" t="str">
        <f t="shared" si="512"/>
        <v/>
      </c>
      <c r="AE128" s="105" t="str">
        <f t="shared" si="512"/>
        <v/>
      </c>
      <c r="AF128" s="105" t="str">
        <f t="shared" si="512"/>
        <v/>
      </c>
      <c r="AG128" s="105" t="str">
        <f t="shared" si="512"/>
        <v/>
      </c>
      <c r="AH128" s="105" t="str">
        <f t="shared" si="512"/>
        <v/>
      </c>
      <c r="AI128" s="105" t="str">
        <f t="shared" si="512"/>
        <v/>
      </c>
      <c r="AJ128" s="105" t="str">
        <f t="shared" si="512"/>
        <v/>
      </c>
      <c r="AK128" s="105" t="str">
        <f t="shared" si="512"/>
        <v/>
      </c>
      <c r="AL128" s="105" t="str">
        <f t="shared" si="512"/>
        <v/>
      </c>
      <c r="AM128" s="105" t="str">
        <f t="shared" si="512"/>
        <v/>
      </c>
      <c r="AN128" s="105" t="str">
        <f t="shared" si="512"/>
        <v/>
      </c>
      <c r="AO128" s="105" t="str">
        <f t="shared" si="512"/>
        <v/>
      </c>
      <c r="AP128" s="105" t="str">
        <f t="shared" si="512"/>
        <v/>
      </c>
      <c r="AQ128" s="105" t="str">
        <f t="shared" si="512"/>
        <v/>
      </c>
      <c r="AR128" s="105" t="str">
        <f t="shared" si="512"/>
        <v/>
      </c>
      <c r="AS128" s="105" t="str">
        <f t="shared" si="512"/>
        <v/>
      </c>
      <c r="AT128" s="105" t="str">
        <f t="shared" si="512"/>
        <v/>
      </c>
      <c r="AU128" s="105">
        <f t="shared" ref="AU128:BL128" si="513">SUM($AA128:AC128)</f>
        <v>0</v>
      </c>
      <c r="AV128" s="105">
        <f t="shared" si="513"/>
        <v>0</v>
      </c>
      <c r="AW128" s="105">
        <f t="shared" si="513"/>
        <v>0</v>
      </c>
      <c r="AX128" s="105">
        <f t="shared" si="513"/>
        <v>0</v>
      </c>
      <c r="AY128" s="105">
        <f t="shared" si="513"/>
        <v>0</v>
      </c>
      <c r="AZ128" s="105">
        <f t="shared" si="513"/>
        <v>0</v>
      </c>
      <c r="BA128" s="105">
        <f t="shared" si="513"/>
        <v>0</v>
      </c>
      <c r="BB128" s="105">
        <f t="shared" si="513"/>
        <v>0</v>
      </c>
      <c r="BC128" s="105">
        <f t="shared" si="513"/>
        <v>0</v>
      </c>
      <c r="BD128" s="105">
        <f t="shared" si="513"/>
        <v>0</v>
      </c>
      <c r="BE128" s="105">
        <f t="shared" si="513"/>
        <v>0</v>
      </c>
      <c r="BF128" s="105">
        <f t="shared" si="513"/>
        <v>0</v>
      </c>
      <c r="BG128" s="105">
        <f t="shared" si="513"/>
        <v>0</v>
      </c>
      <c r="BH128" s="105">
        <f t="shared" si="513"/>
        <v>0</v>
      </c>
      <c r="BI128" s="105">
        <f t="shared" si="513"/>
        <v>0</v>
      </c>
      <c r="BJ128" s="105">
        <f t="shared" si="513"/>
        <v>0</v>
      </c>
      <c r="BK128" s="105">
        <f t="shared" si="513"/>
        <v>0</v>
      </c>
      <c r="BL128" s="105">
        <f t="shared" si="513"/>
        <v>0</v>
      </c>
      <c r="BM128" s="158" t="str">
        <f>IF(OR($F128="",$G128=""),"",IF(ABS(AU128-AU129)&gt;2,AU128,IF(ABS(AV128-AV129)&gt;1,AV128,IF(AW128&lt;&gt;AW129,AW128,IF(AX128&lt;&gt;AX129,AX128,IF(AY128&lt;&gt;AY129,AY128,IF(AZ128&lt;&gt;AZ129,AZ128,IF(BA128&lt;&gt;BA129,BA128,IF(BB128&lt;&gt;BB129,BB128,IF(BC128&lt;&gt;BC129,BC128,IF(BD128&lt;&gt;BD129,BD128,IF(BE128&lt;&gt;BE129,BE128,IF(BF128&lt;&gt;BF129,BF128,IF(BG128&lt;&gt;BG129,BG128,IF(BH128&lt;&gt;BH129,BH128,IF(BI128&lt;&gt;BI129,BI128,IF(BJ128&lt;&gt;BJ129,BJ128,IF(BK128&lt;&gt;BK129,BK128,IF(BL128&lt;&gt;BL129,BL128,CONCATENATE(BL128,"?"))))))))))))))))))))</f>
        <v/>
      </c>
      <c r="BN128" s="105" t="str">
        <f>IFERROR(IF(OR($F128="",$G128=""),"",CONCATENATE(RIGHT(C128,5)," ",REPT(" ",31-LEN(C128)),LEFT(C128,LEN(C128)-6),"  ")),"")</f>
        <v/>
      </c>
      <c r="BO128" s="156" t="str">
        <f>IF(OR($F128="",$G128=""),"",IF(AND(U128=U129,Z128&gt;Z129),"e",IF(AND(U128=U129,Z128=Z129,BM128&gt;BM129),"p"," ")))</f>
        <v/>
      </c>
      <c r="BP128" s="156" t="str">
        <f>IF(BN128="","",IF(U128=U129,CONCATENATE(IF(U128+Z128&lt;10," ",""),U128+Z128,"–",U129+Z129,IF(U129+Z129&lt;10," ","")),CONCATENATE(IF(U128&lt;10," ",""),U128,"–",U129,IF(U129&lt;10," ",""))))</f>
        <v/>
      </c>
      <c r="BQ128" s="156" t="str">
        <f>IF(OR($F128="",$G128=""),"",IF(AND(U128=U129,Z128&lt;Z129),"e",IF(AND(U128=U129,Z128=Z129,BM128&lt;BM129),"p"," ")))</f>
        <v/>
      </c>
      <c r="BR128" s="105" t="str">
        <f>IFERROR(IF(OR($F128="",$G128=""),"",CONCATENATE("  ",LEFT(C129,LEN(C129)-6),REPT(" ",31-LEN(C129))," ",RIGHT(C129,5))),"")</f>
        <v/>
      </c>
      <c r="BS128" s="105" t="str">
        <f>IF(OR($F128="",$G128=""),"",IF(U128=U129,CONCATENATE("(",U128,"–",U129," FT",IF(Z128=Z129,CONCATENATE(" · ",BM128,"–",BM129," pen"),""),")"),""))</f>
        <v/>
      </c>
    </row>
    <row r="129" ht="9.0" customHeight="1">
      <c r="A129" s="152">
        <f t="shared" si="17"/>
        <v>0</v>
      </c>
      <c r="B129" s="93"/>
      <c r="C129" s="99"/>
      <c r="D129" s="96"/>
      <c r="E129" s="154" t="str">
        <f t="shared" si="5"/>
        <v>  </v>
      </c>
      <c r="F129" s="155" t="str">
        <f t="array" ref="F129">IFERROR(IF($C129="","",INDEX(Entries!$J$2:$K999,MATCH(1,($C129=Entries!$J$2:$J999)*(Entries!$C$2:$C999=$B129),0),2)),"")</f>
        <v/>
      </c>
      <c r="G129" s="106" t="str">
        <f>F128</f>
        <v/>
      </c>
      <c r="H129" s="106" t="str">
        <f t="shared" si="6"/>
        <v/>
      </c>
      <c r="I129" s="156" t="str">
        <f t="shared" ref="I129:T129" si="514">IF(OR($F129="",$G129=""),"",IF(RAND()&lt;$H129,1,0))</f>
        <v/>
      </c>
      <c r="J129" s="156" t="str">
        <f t="shared" si="514"/>
        <v/>
      </c>
      <c r="K129" s="156" t="str">
        <f t="shared" si="514"/>
        <v/>
      </c>
      <c r="L129" s="156" t="str">
        <f t="shared" si="514"/>
        <v/>
      </c>
      <c r="M129" s="156" t="str">
        <f t="shared" si="514"/>
        <v/>
      </c>
      <c r="N129" s="156" t="str">
        <f t="shared" si="514"/>
        <v/>
      </c>
      <c r="O129" s="156" t="str">
        <f t="shared" si="514"/>
        <v/>
      </c>
      <c r="P129" s="156" t="str">
        <f t="shared" si="514"/>
        <v/>
      </c>
      <c r="Q129" s="156" t="str">
        <f t="shared" si="514"/>
        <v/>
      </c>
      <c r="R129" s="156" t="str">
        <f t="shared" si="514"/>
        <v/>
      </c>
      <c r="S129" s="156" t="str">
        <f t="shared" si="514"/>
        <v/>
      </c>
      <c r="T129" s="156" t="str">
        <f t="shared" si="514"/>
        <v/>
      </c>
      <c r="U129" s="157">
        <f t="shared" si="8"/>
        <v>0</v>
      </c>
      <c r="V129" s="156" t="str">
        <f t="shared" ref="V129:Y129" si="515">IF(OR($F129="",$G129=""),"",IF(RAND()&lt;$H129,1,0))</f>
        <v/>
      </c>
      <c r="W129" s="156" t="str">
        <f t="shared" si="515"/>
        <v/>
      </c>
      <c r="X129" s="156" t="str">
        <f t="shared" si="515"/>
        <v/>
      </c>
      <c r="Y129" s="156" t="str">
        <f t="shared" si="515"/>
        <v/>
      </c>
      <c r="Z129" s="157">
        <f t="shared" si="10"/>
        <v>0</v>
      </c>
      <c r="AA129" s="105" t="str">
        <f t="shared" ref="AA129:AT129" si="516">IF(OR($F129="",$G129=""),"",IF(RAND()&lt;0.65,1,0))</f>
        <v/>
      </c>
      <c r="AB129" s="105" t="str">
        <f t="shared" si="516"/>
        <v/>
      </c>
      <c r="AC129" s="105" t="str">
        <f t="shared" si="516"/>
        <v/>
      </c>
      <c r="AD129" s="105" t="str">
        <f t="shared" si="516"/>
        <v/>
      </c>
      <c r="AE129" s="105" t="str">
        <f t="shared" si="516"/>
        <v/>
      </c>
      <c r="AF129" s="105" t="str">
        <f t="shared" si="516"/>
        <v/>
      </c>
      <c r="AG129" s="105" t="str">
        <f t="shared" si="516"/>
        <v/>
      </c>
      <c r="AH129" s="105" t="str">
        <f t="shared" si="516"/>
        <v/>
      </c>
      <c r="AI129" s="105" t="str">
        <f t="shared" si="516"/>
        <v/>
      </c>
      <c r="AJ129" s="105" t="str">
        <f t="shared" si="516"/>
        <v/>
      </c>
      <c r="AK129" s="105" t="str">
        <f t="shared" si="516"/>
        <v/>
      </c>
      <c r="AL129" s="105" t="str">
        <f t="shared" si="516"/>
        <v/>
      </c>
      <c r="AM129" s="105" t="str">
        <f t="shared" si="516"/>
        <v/>
      </c>
      <c r="AN129" s="105" t="str">
        <f t="shared" si="516"/>
        <v/>
      </c>
      <c r="AO129" s="105" t="str">
        <f t="shared" si="516"/>
        <v/>
      </c>
      <c r="AP129" s="105" t="str">
        <f t="shared" si="516"/>
        <v/>
      </c>
      <c r="AQ129" s="105" t="str">
        <f t="shared" si="516"/>
        <v/>
      </c>
      <c r="AR129" s="105" t="str">
        <f t="shared" si="516"/>
        <v/>
      </c>
      <c r="AS129" s="105" t="str">
        <f t="shared" si="516"/>
        <v/>
      </c>
      <c r="AT129" s="105" t="str">
        <f t="shared" si="516"/>
        <v/>
      </c>
      <c r="AU129" s="105">
        <f t="shared" ref="AU129:BL129" si="517">SUM($AA129:AC129)</f>
        <v>0</v>
      </c>
      <c r="AV129" s="105">
        <f t="shared" si="517"/>
        <v>0</v>
      </c>
      <c r="AW129" s="105">
        <f t="shared" si="517"/>
        <v>0</v>
      </c>
      <c r="AX129" s="105">
        <f t="shared" si="517"/>
        <v>0</v>
      </c>
      <c r="AY129" s="105">
        <f t="shared" si="517"/>
        <v>0</v>
      </c>
      <c r="AZ129" s="105">
        <f t="shared" si="517"/>
        <v>0</v>
      </c>
      <c r="BA129" s="105">
        <f t="shared" si="517"/>
        <v>0</v>
      </c>
      <c r="BB129" s="105">
        <f t="shared" si="517"/>
        <v>0</v>
      </c>
      <c r="BC129" s="105">
        <f t="shared" si="517"/>
        <v>0</v>
      </c>
      <c r="BD129" s="105">
        <f t="shared" si="517"/>
        <v>0</v>
      </c>
      <c r="BE129" s="105">
        <f t="shared" si="517"/>
        <v>0</v>
      </c>
      <c r="BF129" s="105">
        <f t="shared" si="517"/>
        <v>0</v>
      </c>
      <c r="BG129" s="105">
        <f t="shared" si="517"/>
        <v>0</v>
      </c>
      <c r="BH129" s="105">
        <f t="shared" si="517"/>
        <v>0</v>
      </c>
      <c r="BI129" s="105">
        <f t="shared" si="517"/>
        <v>0</v>
      </c>
      <c r="BJ129" s="105">
        <f t="shared" si="517"/>
        <v>0</v>
      </c>
      <c r="BK129" s="105">
        <f t="shared" si="517"/>
        <v>0</v>
      </c>
      <c r="BL129" s="105">
        <f t="shared" si="517"/>
        <v>0</v>
      </c>
      <c r="BM129" s="158" t="str">
        <f>IF(OR($F128="",$G128=""),"",IF(ABS(AU128-AU129)&gt;2,AU129,IF(ABS(AV128-AV129)&gt;1,AV129,IF(AW128&lt;&gt;AW129,AW129,IF(AX128&lt;&gt;AX129,AX129,IF(AY128&lt;&gt;AY129,AY129,IF(AZ128&lt;&gt;AZ129,AZ129,IF(BA128&lt;&gt;BA129,BA129,IF(BB128&lt;&gt;BB129,BB129,IF(BC128&lt;&gt;BC129,BC129,IF(BD128&lt;&gt;BD129,BD129,IF(BE128&lt;&gt;BE129,BE129,IF(BF128&lt;&gt;BF129,BF129,IF(BG128&lt;&gt;BG129,BG129,IF(BH128&lt;&gt;BH129,BH129,IF(BI128&lt;&gt;BI129,BI129,IF(BJ128&lt;&gt;BJ129,BJ129,IF(BK128&lt;&gt;BK129,BK129,IF(BL128&lt;&gt;BL129,BL129,CONCATENATE(BL129,"?"))))))))))))))))))))</f>
        <v/>
      </c>
      <c r="BN129" s="105" t="str">
        <f>IF(AND(OR($B128="",$B129=""),$C128&lt;&gt;"",$C129&lt;&gt;""),"You need to select the competition in column B.","")</f>
        <v/>
      </c>
      <c r="BO129" s="156"/>
      <c r="BP129" s="156"/>
      <c r="BQ129" s="156"/>
      <c r="BR129" s="105"/>
      <c r="BS129" s="105"/>
    </row>
    <row r="130" ht="9.0" customHeight="1">
      <c r="A130" s="152">
        <f t="shared" si="17"/>
        <v>1</v>
      </c>
      <c r="B130" s="93"/>
      <c r="C130" s="99"/>
      <c r="D130" s="96"/>
      <c r="E130" s="160"/>
      <c r="F130" s="155"/>
      <c r="G130" s="105"/>
      <c r="H130" s="105"/>
      <c r="I130" s="156"/>
      <c r="J130" s="156"/>
      <c r="K130" s="156"/>
      <c r="L130" s="156"/>
      <c r="M130" s="156"/>
      <c r="N130" s="156"/>
      <c r="O130" s="156"/>
      <c r="P130" s="156"/>
      <c r="Q130" s="156"/>
      <c r="R130" s="156"/>
      <c r="S130" s="156"/>
      <c r="T130" s="156"/>
      <c r="U130" s="157"/>
      <c r="V130" s="105"/>
      <c r="W130" s="105"/>
      <c r="X130" s="105"/>
      <c r="Y130" s="105"/>
      <c r="Z130" s="157"/>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5"/>
      <c r="AY130" s="105"/>
      <c r="AZ130" s="105"/>
      <c r="BA130" s="105"/>
      <c r="BB130" s="105"/>
      <c r="BC130" s="105"/>
      <c r="BD130" s="105"/>
      <c r="BE130" s="105"/>
      <c r="BF130" s="105"/>
      <c r="BG130" s="105"/>
      <c r="BH130" s="105"/>
      <c r="BI130" s="105"/>
      <c r="BJ130" s="105"/>
      <c r="BK130" s="105"/>
      <c r="BL130" s="105"/>
      <c r="BM130" s="158"/>
      <c r="BN130" s="105"/>
      <c r="BO130" s="156"/>
      <c r="BP130" s="156"/>
      <c r="BQ130" s="156"/>
      <c r="BR130" s="105"/>
      <c r="BS130" s="105"/>
    </row>
    <row r="131" ht="9.0" customHeight="1">
      <c r="A131" s="152">
        <f t="shared" si="17"/>
        <v>1</v>
      </c>
      <c r="B131" s="93"/>
      <c r="C131" s="99"/>
      <c r="D131" s="96"/>
      <c r="E131" s="160"/>
      <c r="F131" s="155"/>
      <c r="G131" s="105"/>
      <c r="H131" s="105"/>
      <c r="I131" s="156"/>
      <c r="J131" s="156"/>
      <c r="K131" s="156"/>
      <c r="L131" s="156"/>
      <c r="M131" s="156"/>
      <c r="N131" s="156"/>
      <c r="O131" s="156"/>
      <c r="P131" s="156"/>
      <c r="Q131" s="156"/>
      <c r="R131" s="156"/>
      <c r="S131" s="156"/>
      <c r="T131" s="156"/>
      <c r="U131" s="157"/>
      <c r="V131" s="105"/>
      <c r="W131" s="105"/>
      <c r="X131" s="105"/>
      <c r="Y131" s="105"/>
      <c r="Z131" s="157"/>
      <c r="AA131" s="105"/>
      <c r="AB131" s="105"/>
      <c r="AC131" s="105"/>
      <c r="AD131" s="105"/>
      <c r="AE131" s="105"/>
      <c r="AF131" s="105"/>
      <c r="AG131" s="105"/>
      <c r="AH131" s="105"/>
      <c r="AI131" s="105"/>
      <c r="AJ131" s="105"/>
      <c r="AK131" s="105"/>
      <c r="AL131" s="105"/>
      <c r="AM131" s="105"/>
      <c r="AN131" s="105"/>
      <c r="AO131" s="105"/>
      <c r="AP131" s="105"/>
      <c r="AQ131" s="105"/>
      <c r="AR131" s="105"/>
      <c r="AS131" s="105"/>
      <c r="AT131" s="105"/>
      <c r="AU131" s="105"/>
      <c r="AV131" s="105"/>
      <c r="AW131" s="105"/>
      <c r="AX131" s="105"/>
      <c r="AY131" s="105"/>
      <c r="AZ131" s="105"/>
      <c r="BA131" s="105"/>
      <c r="BB131" s="105"/>
      <c r="BC131" s="105"/>
      <c r="BD131" s="105"/>
      <c r="BE131" s="105"/>
      <c r="BF131" s="105"/>
      <c r="BG131" s="105"/>
      <c r="BH131" s="105"/>
      <c r="BI131" s="105"/>
      <c r="BJ131" s="105"/>
      <c r="BK131" s="105"/>
      <c r="BL131" s="105"/>
      <c r="BM131" s="158"/>
      <c r="BN131" s="105"/>
      <c r="BO131" s="156"/>
      <c r="BP131" s="156"/>
      <c r="BQ131" s="156"/>
      <c r="BR131" s="105"/>
      <c r="BS131" s="105"/>
    </row>
    <row r="132" ht="9.0" customHeight="1">
      <c r="A132" s="152">
        <f t="shared" si="17"/>
        <v>0</v>
      </c>
      <c r="B132" s="93"/>
      <c r="C132" s="99"/>
      <c r="D132" s="96"/>
      <c r="E132" s="160"/>
      <c r="F132" s="155"/>
      <c r="G132" s="105"/>
      <c r="H132" s="105"/>
      <c r="I132" s="156"/>
      <c r="J132" s="156"/>
      <c r="K132" s="156"/>
      <c r="L132" s="156"/>
      <c r="M132" s="156"/>
      <c r="N132" s="156"/>
      <c r="O132" s="156"/>
      <c r="P132" s="156"/>
      <c r="Q132" s="156"/>
      <c r="R132" s="156"/>
      <c r="S132" s="156"/>
      <c r="T132" s="156"/>
      <c r="U132" s="157"/>
      <c r="V132" s="105"/>
      <c r="W132" s="105"/>
      <c r="X132" s="105"/>
      <c r="Y132" s="105"/>
      <c r="Z132" s="157"/>
      <c r="AA132" s="105"/>
      <c r="AB132" s="105"/>
      <c r="AC132" s="105"/>
      <c r="AD132" s="105"/>
      <c r="AE132" s="105"/>
      <c r="AF132" s="105"/>
      <c r="AG132" s="105"/>
      <c r="AH132" s="105"/>
      <c r="AI132" s="105"/>
      <c r="AJ132" s="105"/>
      <c r="AK132" s="105"/>
      <c r="AL132" s="105"/>
      <c r="AM132" s="105"/>
      <c r="AN132" s="105"/>
      <c r="AO132" s="105"/>
      <c r="AP132" s="105"/>
      <c r="AQ132" s="105"/>
      <c r="AR132" s="105"/>
      <c r="AS132" s="105"/>
      <c r="AT132" s="105"/>
      <c r="AU132" s="105"/>
      <c r="AV132" s="105"/>
      <c r="AW132" s="105"/>
      <c r="AX132" s="105"/>
      <c r="AY132" s="105"/>
      <c r="AZ132" s="105"/>
      <c r="BA132" s="105"/>
      <c r="BB132" s="105"/>
      <c r="BC132" s="105"/>
      <c r="BD132" s="105"/>
      <c r="BE132" s="105"/>
      <c r="BF132" s="105"/>
      <c r="BG132" s="105"/>
      <c r="BH132" s="105"/>
      <c r="BI132" s="105"/>
      <c r="BJ132" s="105"/>
      <c r="BK132" s="105"/>
      <c r="BL132" s="105"/>
      <c r="BM132" s="158"/>
      <c r="BN132" s="105"/>
      <c r="BO132" s="156"/>
      <c r="BP132" s="156"/>
      <c r="BQ132" s="156"/>
      <c r="BR132" s="105"/>
      <c r="BS132" s="105"/>
    </row>
    <row r="133" ht="9.0" customHeight="1">
      <c r="A133" s="152">
        <f t="shared" si="17"/>
        <v>0</v>
      </c>
      <c r="B133" s="93"/>
      <c r="C133" s="99"/>
      <c r="D133" s="96"/>
      <c r="E133" s="160"/>
      <c r="F133" s="155"/>
      <c r="G133" s="105"/>
      <c r="H133" s="105"/>
      <c r="I133" s="156"/>
      <c r="J133" s="156"/>
      <c r="K133" s="156"/>
      <c r="L133" s="156"/>
      <c r="M133" s="156"/>
      <c r="N133" s="156"/>
      <c r="O133" s="156"/>
      <c r="P133" s="156"/>
      <c r="Q133" s="156"/>
      <c r="R133" s="156"/>
      <c r="S133" s="156"/>
      <c r="T133" s="156"/>
      <c r="U133" s="157"/>
      <c r="V133" s="105"/>
      <c r="W133" s="105"/>
      <c r="X133" s="105"/>
      <c r="Y133" s="105"/>
      <c r="Z133" s="157"/>
      <c r="AA133" s="105"/>
      <c r="AB133" s="105"/>
      <c r="AC133" s="105"/>
      <c r="AD133" s="105"/>
      <c r="AE133" s="105"/>
      <c r="AF133" s="105"/>
      <c r="AG133" s="105"/>
      <c r="AH133" s="105"/>
      <c r="AI133" s="105"/>
      <c r="AJ133" s="105"/>
      <c r="AK133" s="105"/>
      <c r="AL133" s="105"/>
      <c r="AM133" s="105"/>
      <c r="AN133" s="105"/>
      <c r="AO133" s="105"/>
      <c r="AP133" s="105"/>
      <c r="AQ133" s="105"/>
      <c r="AR133" s="105"/>
      <c r="AS133" s="105"/>
      <c r="AT133" s="105"/>
      <c r="AU133" s="105"/>
      <c r="AV133" s="105"/>
      <c r="AW133" s="105"/>
      <c r="AX133" s="105"/>
      <c r="AY133" s="105"/>
      <c r="AZ133" s="105"/>
      <c r="BA133" s="105"/>
      <c r="BB133" s="105"/>
      <c r="BC133" s="105"/>
      <c r="BD133" s="105"/>
      <c r="BE133" s="105"/>
      <c r="BF133" s="105"/>
      <c r="BG133" s="105"/>
      <c r="BH133" s="105"/>
      <c r="BI133" s="105"/>
      <c r="BJ133" s="105"/>
      <c r="BK133" s="105"/>
      <c r="BL133" s="105"/>
      <c r="BM133" s="158"/>
      <c r="BN133" s="105"/>
      <c r="BO133" s="156"/>
      <c r="BP133" s="156"/>
      <c r="BQ133" s="156"/>
      <c r="BR133" s="105"/>
      <c r="BS133" s="105"/>
    </row>
    <row r="134" ht="9.0" customHeight="1">
      <c r="A134" s="152">
        <f t="shared" si="17"/>
        <v>1</v>
      </c>
      <c r="B134" s="93"/>
      <c r="C134" s="99"/>
      <c r="D134" s="96"/>
      <c r="E134" s="160"/>
      <c r="F134" s="155"/>
      <c r="G134" s="105"/>
      <c r="H134" s="105"/>
      <c r="I134" s="156"/>
      <c r="J134" s="156"/>
      <c r="K134" s="156"/>
      <c r="L134" s="156"/>
      <c r="M134" s="156"/>
      <c r="N134" s="156"/>
      <c r="O134" s="156"/>
      <c r="P134" s="156"/>
      <c r="Q134" s="156"/>
      <c r="R134" s="156"/>
      <c r="S134" s="156"/>
      <c r="T134" s="156"/>
      <c r="U134" s="157"/>
      <c r="V134" s="105"/>
      <c r="W134" s="105"/>
      <c r="X134" s="105"/>
      <c r="Y134" s="105"/>
      <c r="Z134" s="157"/>
      <c r="AA134" s="105"/>
      <c r="AB134" s="105"/>
      <c r="AC134" s="105"/>
      <c r="AD134" s="105"/>
      <c r="AE134" s="105"/>
      <c r="AF134" s="105"/>
      <c r="AG134" s="105"/>
      <c r="AH134" s="105"/>
      <c r="AI134" s="105"/>
      <c r="AJ134" s="105"/>
      <c r="AK134" s="105"/>
      <c r="AL134" s="105"/>
      <c r="AM134" s="105"/>
      <c r="AN134" s="105"/>
      <c r="AO134" s="105"/>
      <c r="AP134" s="105"/>
      <c r="AQ134" s="105"/>
      <c r="AR134" s="105"/>
      <c r="AS134" s="105"/>
      <c r="AT134" s="105"/>
      <c r="AU134" s="105"/>
      <c r="AV134" s="105"/>
      <c r="AW134" s="105"/>
      <c r="AX134" s="105"/>
      <c r="AY134" s="105"/>
      <c r="AZ134" s="105"/>
      <c r="BA134" s="105"/>
      <c r="BB134" s="105"/>
      <c r="BC134" s="105"/>
      <c r="BD134" s="105"/>
      <c r="BE134" s="105"/>
      <c r="BF134" s="105"/>
      <c r="BG134" s="105"/>
      <c r="BH134" s="105"/>
      <c r="BI134" s="105"/>
      <c r="BJ134" s="105"/>
      <c r="BK134" s="105"/>
      <c r="BL134" s="105"/>
      <c r="BM134" s="158"/>
      <c r="BN134" s="105"/>
      <c r="BO134" s="156"/>
      <c r="BP134" s="156"/>
      <c r="BQ134" s="156"/>
      <c r="BR134" s="105"/>
      <c r="BS134" s="105"/>
    </row>
    <row r="135" ht="9.0" customHeight="1">
      <c r="A135" s="152">
        <f t="shared" si="17"/>
        <v>1</v>
      </c>
      <c r="B135" s="93"/>
      <c r="C135" s="99"/>
      <c r="D135" s="96"/>
      <c r="E135" s="160"/>
      <c r="F135" s="155"/>
      <c r="G135" s="105"/>
      <c r="H135" s="105"/>
      <c r="I135" s="156"/>
      <c r="J135" s="156"/>
      <c r="K135" s="156"/>
      <c r="L135" s="156"/>
      <c r="M135" s="156"/>
      <c r="N135" s="156"/>
      <c r="O135" s="156"/>
      <c r="P135" s="156"/>
      <c r="Q135" s="156"/>
      <c r="R135" s="156"/>
      <c r="S135" s="156"/>
      <c r="T135" s="156"/>
      <c r="U135" s="157"/>
      <c r="V135" s="105"/>
      <c r="W135" s="105"/>
      <c r="X135" s="105"/>
      <c r="Y135" s="105"/>
      <c r="Z135" s="157"/>
      <c r="AA135" s="105"/>
      <c r="AB135" s="105"/>
      <c r="AC135" s="105"/>
      <c r="AD135" s="105"/>
      <c r="AE135" s="105"/>
      <c r="AF135" s="105"/>
      <c r="AG135" s="105"/>
      <c r="AH135" s="105"/>
      <c r="AI135" s="105"/>
      <c r="AJ135" s="105"/>
      <c r="AK135" s="105"/>
      <c r="AL135" s="105"/>
      <c r="AM135" s="105"/>
      <c r="AN135" s="105"/>
      <c r="AO135" s="105"/>
      <c r="AP135" s="105"/>
      <c r="AQ135" s="105"/>
      <c r="AR135" s="105"/>
      <c r="AS135" s="105"/>
      <c r="AT135" s="105"/>
      <c r="AU135" s="105"/>
      <c r="AV135" s="105"/>
      <c r="AW135" s="105"/>
      <c r="AX135" s="105"/>
      <c r="AY135" s="105"/>
      <c r="AZ135" s="105"/>
      <c r="BA135" s="105"/>
      <c r="BB135" s="105"/>
      <c r="BC135" s="105"/>
      <c r="BD135" s="105"/>
      <c r="BE135" s="105"/>
      <c r="BF135" s="105"/>
      <c r="BG135" s="105"/>
      <c r="BH135" s="105"/>
      <c r="BI135" s="105"/>
      <c r="BJ135" s="105"/>
      <c r="BK135" s="105"/>
      <c r="BL135" s="105"/>
      <c r="BM135" s="158"/>
      <c r="BN135" s="105"/>
      <c r="BO135" s="156"/>
      <c r="BP135" s="156"/>
      <c r="BQ135" s="156"/>
      <c r="BR135" s="105"/>
      <c r="BS135" s="105"/>
    </row>
    <row r="136" ht="9.0" customHeight="1">
      <c r="A136" s="152">
        <f t="shared" si="17"/>
        <v>0</v>
      </c>
      <c r="B136" s="93"/>
      <c r="C136" s="99"/>
      <c r="D136" s="96"/>
      <c r="E136" s="160"/>
      <c r="F136" s="155"/>
      <c r="G136" s="105"/>
      <c r="H136" s="105"/>
      <c r="I136" s="156"/>
      <c r="J136" s="156"/>
      <c r="K136" s="156"/>
      <c r="L136" s="156"/>
      <c r="M136" s="156"/>
      <c r="N136" s="156"/>
      <c r="O136" s="156"/>
      <c r="P136" s="156"/>
      <c r="Q136" s="156"/>
      <c r="R136" s="156"/>
      <c r="S136" s="156"/>
      <c r="T136" s="156"/>
      <c r="U136" s="157"/>
      <c r="V136" s="105"/>
      <c r="W136" s="105"/>
      <c r="X136" s="105"/>
      <c r="Y136" s="105"/>
      <c r="Z136" s="157"/>
      <c r="AA136" s="105"/>
      <c r="AB136" s="105"/>
      <c r="AC136" s="105"/>
      <c r="AD136" s="105"/>
      <c r="AE136" s="105"/>
      <c r="AF136" s="105"/>
      <c r="AG136" s="105"/>
      <c r="AH136" s="105"/>
      <c r="AI136" s="105"/>
      <c r="AJ136" s="105"/>
      <c r="AK136" s="105"/>
      <c r="AL136" s="105"/>
      <c r="AM136" s="105"/>
      <c r="AN136" s="105"/>
      <c r="AO136" s="105"/>
      <c r="AP136" s="105"/>
      <c r="AQ136" s="105"/>
      <c r="AR136" s="105"/>
      <c r="AS136" s="105"/>
      <c r="AT136" s="105"/>
      <c r="AU136" s="105"/>
      <c r="AV136" s="105"/>
      <c r="AW136" s="105"/>
      <c r="AX136" s="105"/>
      <c r="AY136" s="105"/>
      <c r="AZ136" s="105"/>
      <c r="BA136" s="105"/>
      <c r="BB136" s="105"/>
      <c r="BC136" s="105"/>
      <c r="BD136" s="105"/>
      <c r="BE136" s="105"/>
      <c r="BF136" s="105"/>
      <c r="BG136" s="105"/>
      <c r="BH136" s="105"/>
      <c r="BI136" s="105"/>
      <c r="BJ136" s="105"/>
      <c r="BK136" s="105"/>
      <c r="BL136" s="105"/>
      <c r="BM136" s="158"/>
      <c r="BN136" s="105"/>
      <c r="BO136" s="156"/>
      <c r="BP136" s="156"/>
      <c r="BQ136" s="156"/>
      <c r="BR136" s="105"/>
      <c r="BS136" s="105"/>
    </row>
    <row r="137" ht="9.0" customHeight="1">
      <c r="A137" s="152">
        <f t="shared" si="17"/>
        <v>0</v>
      </c>
      <c r="B137" s="93"/>
      <c r="C137" s="99"/>
      <c r="D137" s="96"/>
      <c r="E137" s="160"/>
      <c r="F137" s="155"/>
      <c r="G137" s="105"/>
      <c r="H137" s="105"/>
      <c r="I137" s="156"/>
      <c r="J137" s="156"/>
      <c r="K137" s="156"/>
      <c r="L137" s="156"/>
      <c r="M137" s="156"/>
      <c r="N137" s="156"/>
      <c r="O137" s="156"/>
      <c r="P137" s="156"/>
      <c r="Q137" s="156"/>
      <c r="R137" s="156"/>
      <c r="S137" s="156"/>
      <c r="T137" s="156"/>
      <c r="U137" s="157"/>
      <c r="V137" s="105"/>
      <c r="W137" s="105"/>
      <c r="X137" s="105"/>
      <c r="Y137" s="105"/>
      <c r="Z137" s="157"/>
      <c r="AA137" s="105"/>
      <c r="AB137" s="105"/>
      <c r="AC137" s="105"/>
      <c r="AD137" s="105"/>
      <c r="AE137" s="105"/>
      <c r="AF137" s="105"/>
      <c r="AG137" s="105"/>
      <c r="AH137" s="105"/>
      <c r="AI137" s="105"/>
      <c r="AJ137" s="105"/>
      <c r="AK137" s="105"/>
      <c r="AL137" s="105"/>
      <c r="AM137" s="105"/>
      <c r="AN137" s="105"/>
      <c r="AO137" s="105"/>
      <c r="AP137" s="105"/>
      <c r="AQ137" s="105"/>
      <c r="AR137" s="105"/>
      <c r="AS137" s="105"/>
      <c r="AT137" s="105"/>
      <c r="AU137" s="105"/>
      <c r="AV137" s="105"/>
      <c r="AW137" s="105"/>
      <c r="AX137" s="105"/>
      <c r="AY137" s="105"/>
      <c r="AZ137" s="105"/>
      <c r="BA137" s="105"/>
      <c r="BB137" s="105"/>
      <c r="BC137" s="105"/>
      <c r="BD137" s="105"/>
      <c r="BE137" s="105"/>
      <c r="BF137" s="105"/>
      <c r="BG137" s="105"/>
      <c r="BH137" s="105"/>
      <c r="BI137" s="105"/>
      <c r="BJ137" s="105"/>
      <c r="BK137" s="105"/>
      <c r="BL137" s="105"/>
      <c r="BM137" s="158"/>
      <c r="BN137" s="105"/>
      <c r="BO137" s="156"/>
      <c r="BP137" s="156"/>
      <c r="BQ137" s="156"/>
      <c r="BR137" s="105"/>
      <c r="BS137" s="105"/>
    </row>
    <row r="138" ht="9.0" customHeight="1">
      <c r="A138" s="152">
        <f t="shared" si="17"/>
        <v>1</v>
      </c>
      <c r="B138" s="93"/>
      <c r="C138" s="99"/>
      <c r="D138" s="96"/>
      <c r="E138" s="160"/>
      <c r="F138" s="155"/>
      <c r="G138" s="105"/>
      <c r="H138" s="105"/>
      <c r="I138" s="156"/>
      <c r="J138" s="156"/>
      <c r="K138" s="156"/>
      <c r="L138" s="156"/>
      <c r="M138" s="156"/>
      <c r="N138" s="156"/>
      <c r="O138" s="156"/>
      <c r="P138" s="156"/>
      <c r="Q138" s="156"/>
      <c r="R138" s="156"/>
      <c r="S138" s="156"/>
      <c r="T138" s="156"/>
      <c r="U138" s="157"/>
      <c r="V138" s="105"/>
      <c r="W138" s="105"/>
      <c r="X138" s="105"/>
      <c r="Y138" s="105"/>
      <c r="Z138" s="157"/>
      <c r="AA138" s="105"/>
      <c r="AB138" s="105"/>
      <c r="AC138" s="105"/>
      <c r="AD138" s="105"/>
      <c r="AE138" s="105"/>
      <c r="AF138" s="105"/>
      <c r="AG138" s="105"/>
      <c r="AH138" s="105"/>
      <c r="AI138" s="105"/>
      <c r="AJ138" s="105"/>
      <c r="AK138" s="105"/>
      <c r="AL138" s="105"/>
      <c r="AM138" s="105"/>
      <c r="AN138" s="105"/>
      <c r="AO138" s="105"/>
      <c r="AP138" s="105"/>
      <c r="AQ138" s="105"/>
      <c r="AR138" s="105"/>
      <c r="AS138" s="105"/>
      <c r="AT138" s="105"/>
      <c r="AU138" s="105"/>
      <c r="AV138" s="105"/>
      <c r="AW138" s="105"/>
      <c r="AX138" s="105"/>
      <c r="AY138" s="105"/>
      <c r="AZ138" s="105"/>
      <c r="BA138" s="105"/>
      <c r="BB138" s="105"/>
      <c r="BC138" s="105"/>
      <c r="BD138" s="105"/>
      <c r="BE138" s="105"/>
      <c r="BF138" s="105"/>
      <c r="BG138" s="105"/>
      <c r="BH138" s="105"/>
      <c r="BI138" s="105"/>
      <c r="BJ138" s="105"/>
      <c r="BK138" s="105"/>
      <c r="BL138" s="105"/>
      <c r="BM138" s="158"/>
      <c r="BN138" s="105"/>
      <c r="BO138" s="156"/>
      <c r="BP138" s="156"/>
      <c r="BQ138" s="156"/>
      <c r="BR138" s="105"/>
      <c r="BS138" s="105"/>
    </row>
    <row r="139" ht="9.0" customHeight="1">
      <c r="A139" s="152">
        <f t="shared" si="17"/>
        <v>1</v>
      </c>
      <c r="B139" s="93"/>
      <c r="C139" s="99"/>
      <c r="D139" s="96"/>
      <c r="E139" s="160"/>
      <c r="F139" s="155"/>
      <c r="G139" s="105"/>
      <c r="H139" s="105"/>
      <c r="I139" s="156"/>
      <c r="J139" s="156"/>
      <c r="K139" s="156"/>
      <c r="L139" s="156"/>
      <c r="M139" s="156"/>
      <c r="N139" s="156"/>
      <c r="O139" s="156"/>
      <c r="P139" s="156"/>
      <c r="Q139" s="156"/>
      <c r="R139" s="156"/>
      <c r="S139" s="156"/>
      <c r="T139" s="156"/>
      <c r="U139" s="157"/>
      <c r="V139" s="105"/>
      <c r="W139" s="105"/>
      <c r="X139" s="105"/>
      <c r="Y139" s="105"/>
      <c r="Z139" s="157"/>
      <c r="AA139" s="105"/>
      <c r="AB139" s="105"/>
      <c r="AC139" s="105"/>
      <c r="AD139" s="105"/>
      <c r="AE139" s="105"/>
      <c r="AF139" s="105"/>
      <c r="AG139" s="105"/>
      <c r="AH139" s="105"/>
      <c r="AI139" s="105"/>
      <c r="AJ139" s="105"/>
      <c r="AK139" s="105"/>
      <c r="AL139" s="105"/>
      <c r="AM139" s="105"/>
      <c r="AN139" s="105"/>
      <c r="AO139" s="105"/>
      <c r="AP139" s="105"/>
      <c r="AQ139" s="105"/>
      <c r="AR139" s="105"/>
      <c r="AS139" s="105"/>
      <c r="AT139" s="105"/>
      <c r="AU139" s="105"/>
      <c r="AV139" s="105"/>
      <c r="AW139" s="105"/>
      <c r="AX139" s="105"/>
      <c r="AY139" s="105"/>
      <c r="AZ139" s="105"/>
      <c r="BA139" s="105"/>
      <c r="BB139" s="105"/>
      <c r="BC139" s="105"/>
      <c r="BD139" s="105"/>
      <c r="BE139" s="105"/>
      <c r="BF139" s="105"/>
      <c r="BG139" s="105"/>
      <c r="BH139" s="105"/>
      <c r="BI139" s="105"/>
      <c r="BJ139" s="105"/>
      <c r="BK139" s="105"/>
      <c r="BL139" s="105"/>
      <c r="BM139" s="158"/>
      <c r="BN139" s="105"/>
      <c r="BO139" s="156"/>
      <c r="BP139" s="156"/>
      <c r="BQ139" s="156"/>
      <c r="BR139" s="105"/>
      <c r="BS139" s="105"/>
    </row>
    <row r="140" ht="9.0" customHeight="1">
      <c r="A140" s="152">
        <f t="shared" si="17"/>
        <v>0</v>
      </c>
      <c r="B140" s="93"/>
      <c r="C140" s="99"/>
      <c r="D140" s="96"/>
      <c r="E140" s="160"/>
      <c r="F140" s="155"/>
      <c r="G140" s="105"/>
      <c r="H140" s="105"/>
      <c r="I140" s="156"/>
      <c r="J140" s="156"/>
      <c r="K140" s="156"/>
      <c r="L140" s="156"/>
      <c r="M140" s="156"/>
      <c r="N140" s="156"/>
      <c r="O140" s="156"/>
      <c r="P140" s="156"/>
      <c r="Q140" s="156"/>
      <c r="R140" s="156"/>
      <c r="S140" s="156"/>
      <c r="T140" s="156"/>
      <c r="U140" s="157"/>
      <c r="V140" s="105"/>
      <c r="W140" s="105"/>
      <c r="X140" s="105"/>
      <c r="Y140" s="105"/>
      <c r="Z140" s="157"/>
      <c r="AA140" s="105"/>
      <c r="AB140" s="105"/>
      <c r="AC140" s="105"/>
      <c r="AD140" s="105"/>
      <c r="AE140" s="105"/>
      <c r="AF140" s="105"/>
      <c r="AG140" s="105"/>
      <c r="AH140" s="105"/>
      <c r="AI140" s="105"/>
      <c r="AJ140" s="105"/>
      <c r="AK140" s="105"/>
      <c r="AL140" s="105"/>
      <c r="AM140" s="105"/>
      <c r="AN140" s="105"/>
      <c r="AO140" s="105"/>
      <c r="AP140" s="105"/>
      <c r="AQ140" s="105"/>
      <c r="AR140" s="105"/>
      <c r="AS140" s="105"/>
      <c r="AT140" s="105"/>
      <c r="AU140" s="105"/>
      <c r="AV140" s="105"/>
      <c r="AW140" s="105"/>
      <c r="AX140" s="105"/>
      <c r="AY140" s="105"/>
      <c r="AZ140" s="105"/>
      <c r="BA140" s="105"/>
      <c r="BB140" s="105"/>
      <c r="BC140" s="105"/>
      <c r="BD140" s="105"/>
      <c r="BE140" s="105"/>
      <c r="BF140" s="105"/>
      <c r="BG140" s="105"/>
      <c r="BH140" s="105"/>
      <c r="BI140" s="105"/>
      <c r="BJ140" s="105"/>
      <c r="BK140" s="105"/>
      <c r="BL140" s="105"/>
      <c r="BM140" s="158"/>
      <c r="BN140" s="105"/>
      <c r="BO140" s="156"/>
      <c r="BP140" s="156"/>
      <c r="BQ140" s="156"/>
      <c r="BR140" s="105"/>
      <c r="BS140" s="105"/>
    </row>
    <row r="141" ht="9.0" customHeight="1">
      <c r="A141" s="152">
        <f t="shared" si="17"/>
        <v>0</v>
      </c>
      <c r="B141" s="93"/>
      <c r="C141" s="99"/>
      <c r="D141" s="96"/>
      <c r="E141" s="160"/>
      <c r="F141" s="155"/>
      <c r="G141" s="105"/>
      <c r="H141" s="105"/>
      <c r="I141" s="156"/>
      <c r="J141" s="156"/>
      <c r="K141" s="156"/>
      <c r="L141" s="156"/>
      <c r="M141" s="156"/>
      <c r="N141" s="156"/>
      <c r="O141" s="156"/>
      <c r="P141" s="156"/>
      <c r="Q141" s="156"/>
      <c r="R141" s="156"/>
      <c r="S141" s="156"/>
      <c r="T141" s="156"/>
      <c r="U141" s="157"/>
      <c r="V141" s="105"/>
      <c r="W141" s="105"/>
      <c r="X141" s="105"/>
      <c r="Y141" s="105"/>
      <c r="Z141" s="157"/>
      <c r="AA141" s="105"/>
      <c r="AB141" s="105"/>
      <c r="AC141" s="105"/>
      <c r="AD141" s="105"/>
      <c r="AE141" s="105"/>
      <c r="AF141" s="105"/>
      <c r="AG141" s="105"/>
      <c r="AH141" s="105"/>
      <c r="AI141" s="105"/>
      <c r="AJ141" s="105"/>
      <c r="AK141" s="105"/>
      <c r="AL141" s="105"/>
      <c r="AM141" s="105"/>
      <c r="AN141" s="105"/>
      <c r="AO141" s="105"/>
      <c r="AP141" s="105"/>
      <c r="AQ141" s="105"/>
      <c r="AR141" s="105"/>
      <c r="AS141" s="105"/>
      <c r="AT141" s="105"/>
      <c r="AU141" s="105"/>
      <c r="AV141" s="105"/>
      <c r="AW141" s="105"/>
      <c r="AX141" s="105"/>
      <c r="AY141" s="105"/>
      <c r="AZ141" s="105"/>
      <c r="BA141" s="105"/>
      <c r="BB141" s="105"/>
      <c r="BC141" s="105"/>
      <c r="BD141" s="105"/>
      <c r="BE141" s="105"/>
      <c r="BF141" s="105"/>
      <c r="BG141" s="105"/>
      <c r="BH141" s="105"/>
      <c r="BI141" s="105"/>
      <c r="BJ141" s="105"/>
      <c r="BK141" s="105"/>
      <c r="BL141" s="105"/>
      <c r="BM141" s="158"/>
      <c r="BN141" s="105"/>
      <c r="BO141" s="156"/>
      <c r="BP141" s="156"/>
      <c r="BQ141" s="156"/>
      <c r="BR141" s="105"/>
      <c r="BS141" s="105"/>
    </row>
    <row r="142" ht="9.0" customHeight="1">
      <c r="A142" s="152">
        <f t="shared" si="17"/>
        <v>1</v>
      </c>
      <c r="B142" s="93"/>
      <c r="C142" s="99"/>
      <c r="D142" s="96"/>
      <c r="E142" s="160"/>
      <c r="F142" s="155"/>
      <c r="G142" s="105"/>
      <c r="H142" s="105"/>
      <c r="I142" s="156"/>
      <c r="J142" s="156"/>
      <c r="K142" s="156"/>
      <c r="L142" s="156"/>
      <c r="M142" s="156"/>
      <c r="N142" s="156"/>
      <c r="O142" s="156"/>
      <c r="P142" s="156"/>
      <c r="Q142" s="156"/>
      <c r="R142" s="156"/>
      <c r="S142" s="156"/>
      <c r="T142" s="156"/>
      <c r="U142" s="157"/>
      <c r="V142" s="105"/>
      <c r="W142" s="105"/>
      <c r="X142" s="105"/>
      <c r="Y142" s="105"/>
      <c r="Z142" s="157"/>
      <c r="AA142" s="105"/>
      <c r="AB142" s="105"/>
      <c r="AC142" s="105"/>
      <c r="AD142" s="105"/>
      <c r="AE142" s="105"/>
      <c r="AF142" s="105"/>
      <c r="AG142" s="105"/>
      <c r="AH142" s="105"/>
      <c r="AI142" s="105"/>
      <c r="AJ142" s="105"/>
      <c r="AK142" s="105"/>
      <c r="AL142" s="105"/>
      <c r="AM142" s="105"/>
      <c r="AN142" s="105"/>
      <c r="AO142" s="105"/>
      <c r="AP142" s="105"/>
      <c r="AQ142" s="105"/>
      <c r="AR142" s="105"/>
      <c r="AS142" s="105"/>
      <c r="AT142" s="105"/>
      <c r="AU142" s="105"/>
      <c r="AV142" s="105"/>
      <c r="AW142" s="105"/>
      <c r="AX142" s="105"/>
      <c r="AY142" s="105"/>
      <c r="AZ142" s="105"/>
      <c r="BA142" s="105"/>
      <c r="BB142" s="105"/>
      <c r="BC142" s="105"/>
      <c r="BD142" s="105"/>
      <c r="BE142" s="105"/>
      <c r="BF142" s="105"/>
      <c r="BG142" s="105"/>
      <c r="BH142" s="105"/>
      <c r="BI142" s="105"/>
      <c r="BJ142" s="105"/>
      <c r="BK142" s="105"/>
      <c r="BL142" s="105"/>
      <c r="BM142" s="158"/>
      <c r="BN142" s="105"/>
      <c r="BO142" s="156"/>
      <c r="BP142" s="156"/>
      <c r="BQ142" s="156"/>
      <c r="BR142" s="105"/>
      <c r="BS142" s="105"/>
    </row>
    <row r="143" ht="9.0" customHeight="1">
      <c r="A143" s="152">
        <f t="shared" si="17"/>
        <v>1</v>
      </c>
      <c r="B143" s="93"/>
      <c r="C143" s="99"/>
      <c r="D143" s="96"/>
      <c r="E143" s="160"/>
      <c r="F143" s="155"/>
      <c r="G143" s="105"/>
      <c r="H143" s="105"/>
      <c r="I143" s="156"/>
      <c r="J143" s="156"/>
      <c r="K143" s="156"/>
      <c r="L143" s="156"/>
      <c r="M143" s="156"/>
      <c r="N143" s="156"/>
      <c r="O143" s="156"/>
      <c r="P143" s="156"/>
      <c r="Q143" s="156"/>
      <c r="R143" s="156"/>
      <c r="S143" s="156"/>
      <c r="T143" s="156"/>
      <c r="U143" s="157"/>
      <c r="V143" s="105"/>
      <c r="W143" s="105"/>
      <c r="X143" s="105"/>
      <c r="Y143" s="105"/>
      <c r="Z143" s="157"/>
      <c r="AA143" s="105"/>
      <c r="AB143" s="105"/>
      <c r="AC143" s="105"/>
      <c r="AD143" s="105"/>
      <c r="AE143" s="105"/>
      <c r="AF143" s="105"/>
      <c r="AG143" s="105"/>
      <c r="AH143" s="105"/>
      <c r="AI143" s="105"/>
      <c r="AJ143" s="105"/>
      <c r="AK143" s="105"/>
      <c r="AL143" s="105"/>
      <c r="AM143" s="105"/>
      <c r="AN143" s="105"/>
      <c r="AO143" s="105"/>
      <c r="AP143" s="105"/>
      <c r="AQ143" s="105"/>
      <c r="AR143" s="105"/>
      <c r="AS143" s="105"/>
      <c r="AT143" s="105"/>
      <c r="AU143" s="105"/>
      <c r="AV143" s="105"/>
      <c r="AW143" s="105"/>
      <c r="AX143" s="105"/>
      <c r="AY143" s="105"/>
      <c r="AZ143" s="105"/>
      <c r="BA143" s="105"/>
      <c r="BB143" s="105"/>
      <c r="BC143" s="105"/>
      <c r="BD143" s="105"/>
      <c r="BE143" s="105"/>
      <c r="BF143" s="105"/>
      <c r="BG143" s="105"/>
      <c r="BH143" s="105"/>
      <c r="BI143" s="105"/>
      <c r="BJ143" s="105"/>
      <c r="BK143" s="105"/>
      <c r="BL143" s="105"/>
      <c r="BM143" s="158"/>
      <c r="BN143" s="105"/>
      <c r="BO143" s="156"/>
      <c r="BP143" s="156"/>
      <c r="BQ143" s="156"/>
      <c r="BR143" s="105"/>
      <c r="BS143" s="105"/>
    </row>
    <row r="144" ht="9.0" customHeight="1">
      <c r="A144" s="152">
        <f t="shared" si="17"/>
        <v>0</v>
      </c>
      <c r="B144" s="93"/>
      <c r="C144" s="99"/>
      <c r="D144" s="96"/>
      <c r="E144" s="160"/>
      <c r="F144" s="155"/>
      <c r="G144" s="105"/>
      <c r="H144" s="105"/>
      <c r="I144" s="156"/>
      <c r="J144" s="156"/>
      <c r="K144" s="156"/>
      <c r="L144" s="156"/>
      <c r="M144" s="156"/>
      <c r="N144" s="156"/>
      <c r="O144" s="156"/>
      <c r="P144" s="156"/>
      <c r="Q144" s="156"/>
      <c r="R144" s="156"/>
      <c r="S144" s="156"/>
      <c r="T144" s="156"/>
      <c r="U144" s="157"/>
      <c r="V144" s="105"/>
      <c r="W144" s="105"/>
      <c r="X144" s="105"/>
      <c r="Y144" s="105"/>
      <c r="Z144" s="157"/>
      <c r="AA144" s="105"/>
      <c r="AB144" s="105"/>
      <c r="AC144" s="105"/>
      <c r="AD144" s="105"/>
      <c r="AE144" s="105"/>
      <c r="AF144" s="105"/>
      <c r="AG144" s="105"/>
      <c r="AH144" s="105"/>
      <c r="AI144" s="105"/>
      <c r="AJ144" s="105"/>
      <c r="AK144" s="105"/>
      <c r="AL144" s="105"/>
      <c r="AM144" s="105"/>
      <c r="AN144" s="105"/>
      <c r="AO144" s="105"/>
      <c r="AP144" s="105"/>
      <c r="AQ144" s="105"/>
      <c r="AR144" s="105"/>
      <c r="AS144" s="105"/>
      <c r="AT144" s="105"/>
      <c r="AU144" s="105"/>
      <c r="AV144" s="105"/>
      <c r="AW144" s="105"/>
      <c r="AX144" s="105"/>
      <c r="AY144" s="105"/>
      <c r="AZ144" s="105"/>
      <c r="BA144" s="105"/>
      <c r="BB144" s="105"/>
      <c r="BC144" s="105"/>
      <c r="BD144" s="105"/>
      <c r="BE144" s="105"/>
      <c r="BF144" s="105"/>
      <c r="BG144" s="105"/>
      <c r="BH144" s="105"/>
      <c r="BI144" s="105"/>
      <c r="BJ144" s="105"/>
      <c r="BK144" s="105"/>
      <c r="BL144" s="105"/>
      <c r="BM144" s="158"/>
      <c r="BN144" s="105"/>
      <c r="BO144" s="156"/>
      <c r="BP144" s="156"/>
      <c r="BQ144" s="156"/>
      <c r="BR144" s="105"/>
      <c r="BS144" s="105"/>
    </row>
    <row r="145" ht="9.0" customHeight="1">
      <c r="A145" s="152">
        <f t="shared" si="17"/>
        <v>0</v>
      </c>
      <c r="B145" s="93"/>
      <c r="C145" s="99"/>
      <c r="D145" s="96"/>
      <c r="E145" s="160"/>
      <c r="F145" s="155"/>
      <c r="G145" s="105"/>
      <c r="H145" s="105"/>
      <c r="I145" s="156"/>
      <c r="J145" s="156"/>
      <c r="K145" s="156"/>
      <c r="L145" s="156"/>
      <c r="M145" s="156"/>
      <c r="N145" s="156"/>
      <c r="O145" s="156"/>
      <c r="P145" s="156"/>
      <c r="Q145" s="156"/>
      <c r="R145" s="156"/>
      <c r="S145" s="156"/>
      <c r="T145" s="156"/>
      <c r="U145" s="157"/>
      <c r="V145" s="105"/>
      <c r="W145" s="105"/>
      <c r="X145" s="105"/>
      <c r="Y145" s="105"/>
      <c r="Z145" s="157"/>
      <c r="AA145" s="105"/>
      <c r="AB145" s="105"/>
      <c r="AC145" s="105"/>
      <c r="AD145" s="105"/>
      <c r="AE145" s="105"/>
      <c r="AF145" s="105"/>
      <c r="AG145" s="105"/>
      <c r="AH145" s="105"/>
      <c r="AI145" s="105"/>
      <c r="AJ145" s="105"/>
      <c r="AK145" s="105"/>
      <c r="AL145" s="105"/>
      <c r="AM145" s="105"/>
      <c r="AN145" s="105"/>
      <c r="AO145" s="105"/>
      <c r="AP145" s="105"/>
      <c r="AQ145" s="105"/>
      <c r="AR145" s="105"/>
      <c r="AS145" s="105"/>
      <c r="AT145" s="105"/>
      <c r="AU145" s="105"/>
      <c r="AV145" s="105"/>
      <c r="AW145" s="105"/>
      <c r="AX145" s="105"/>
      <c r="AY145" s="105"/>
      <c r="AZ145" s="105"/>
      <c r="BA145" s="105"/>
      <c r="BB145" s="105"/>
      <c r="BC145" s="105"/>
      <c r="BD145" s="105"/>
      <c r="BE145" s="105"/>
      <c r="BF145" s="105"/>
      <c r="BG145" s="105"/>
      <c r="BH145" s="105"/>
      <c r="BI145" s="105"/>
      <c r="BJ145" s="105"/>
      <c r="BK145" s="105"/>
      <c r="BL145" s="105"/>
      <c r="BM145" s="158"/>
      <c r="BN145" s="105"/>
      <c r="BO145" s="156"/>
      <c r="BP145" s="156"/>
      <c r="BQ145" s="156"/>
      <c r="BR145" s="105"/>
      <c r="BS145" s="105"/>
    </row>
    <row r="146" ht="9.0" customHeight="1">
      <c r="A146" s="152">
        <f t="shared" si="17"/>
        <v>1</v>
      </c>
      <c r="B146" s="93"/>
      <c r="C146" s="99"/>
      <c r="D146" s="96"/>
      <c r="E146" s="160"/>
      <c r="F146" s="155"/>
      <c r="G146" s="105"/>
      <c r="H146" s="105"/>
      <c r="I146" s="156"/>
      <c r="J146" s="156"/>
      <c r="K146" s="156"/>
      <c r="L146" s="156"/>
      <c r="M146" s="156"/>
      <c r="N146" s="156"/>
      <c r="O146" s="156"/>
      <c r="P146" s="156"/>
      <c r="Q146" s="156"/>
      <c r="R146" s="156"/>
      <c r="S146" s="156"/>
      <c r="T146" s="156"/>
      <c r="U146" s="157"/>
      <c r="V146" s="105"/>
      <c r="W146" s="105"/>
      <c r="X146" s="105"/>
      <c r="Y146" s="105"/>
      <c r="Z146" s="157"/>
      <c r="AA146" s="105"/>
      <c r="AB146" s="105"/>
      <c r="AC146" s="105"/>
      <c r="AD146" s="105"/>
      <c r="AE146" s="105"/>
      <c r="AF146" s="105"/>
      <c r="AG146" s="105"/>
      <c r="AH146" s="105"/>
      <c r="AI146" s="105"/>
      <c r="AJ146" s="105"/>
      <c r="AK146" s="105"/>
      <c r="AL146" s="105"/>
      <c r="AM146" s="105"/>
      <c r="AN146" s="105"/>
      <c r="AO146" s="105"/>
      <c r="AP146" s="105"/>
      <c r="AQ146" s="105"/>
      <c r="AR146" s="105"/>
      <c r="AS146" s="105"/>
      <c r="AT146" s="105"/>
      <c r="AU146" s="105"/>
      <c r="AV146" s="105"/>
      <c r="AW146" s="105"/>
      <c r="AX146" s="105"/>
      <c r="AY146" s="105"/>
      <c r="AZ146" s="105"/>
      <c r="BA146" s="105"/>
      <c r="BB146" s="105"/>
      <c r="BC146" s="105"/>
      <c r="BD146" s="105"/>
      <c r="BE146" s="105"/>
      <c r="BF146" s="105"/>
      <c r="BG146" s="105"/>
      <c r="BH146" s="105"/>
      <c r="BI146" s="105"/>
      <c r="BJ146" s="105"/>
      <c r="BK146" s="105"/>
      <c r="BL146" s="105"/>
      <c r="BM146" s="158"/>
      <c r="BN146" s="105"/>
      <c r="BO146" s="156"/>
      <c r="BP146" s="156"/>
      <c r="BQ146" s="156"/>
      <c r="BR146" s="105"/>
      <c r="BS146" s="105"/>
    </row>
    <row r="147" ht="9.0" customHeight="1">
      <c r="A147" s="152">
        <f t="shared" si="17"/>
        <v>1</v>
      </c>
      <c r="B147" s="93"/>
      <c r="C147" s="99"/>
      <c r="D147" s="96"/>
      <c r="E147" s="160"/>
      <c r="F147" s="155"/>
      <c r="G147" s="105"/>
      <c r="H147" s="105"/>
      <c r="I147" s="156"/>
      <c r="J147" s="156"/>
      <c r="K147" s="156"/>
      <c r="L147" s="156"/>
      <c r="M147" s="156"/>
      <c r="N147" s="156"/>
      <c r="O147" s="156"/>
      <c r="P147" s="156"/>
      <c r="Q147" s="156"/>
      <c r="R147" s="156"/>
      <c r="S147" s="156"/>
      <c r="T147" s="156"/>
      <c r="U147" s="157"/>
      <c r="V147" s="105"/>
      <c r="W147" s="105"/>
      <c r="X147" s="105"/>
      <c r="Y147" s="105"/>
      <c r="Z147" s="157"/>
      <c r="AA147" s="105"/>
      <c r="AB147" s="105"/>
      <c r="AC147" s="105"/>
      <c r="AD147" s="105"/>
      <c r="AE147" s="105"/>
      <c r="AF147" s="105"/>
      <c r="AG147" s="105"/>
      <c r="AH147" s="105"/>
      <c r="AI147" s="105"/>
      <c r="AJ147" s="105"/>
      <c r="AK147" s="105"/>
      <c r="AL147" s="105"/>
      <c r="AM147" s="105"/>
      <c r="AN147" s="105"/>
      <c r="AO147" s="105"/>
      <c r="AP147" s="105"/>
      <c r="AQ147" s="105"/>
      <c r="AR147" s="105"/>
      <c r="AS147" s="105"/>
      <c r="AT147" s="105"/>
      <c r="AU147" s="105"/>
      <c r="AV147" s="105"/>
      <c r="AW147" s="105"/>
      <c r="AX147" s="105"/>
      <c r="AY147" s="105"/>
      <c r="AZ147" s="105"/>
      <c r="BA147" s="105"/>
      <c r="BB147" s="105"/>
      <c r="BC147" s="105"/>
      <c r="BD147" s="105"/>
      <c r="BE147" s="105"/>
      <c r="BF147" s="105"/>
      <c r="BG147" s="105"/>
      <c r="BH147" s="105"/>
      <c r="BI147" s="105"/>
      <c r="BJ147" s="105"/>
      <c r="BK147" s="105"/>
      <c r="BL147" s="105"/>
      <c r="BM147" s="158"/>
      <c r="BN147" s="105"/>
      <c r="BO147" s="156"/>
      <c r="BP147" s="156"/>
      <c r="BQ147" s="156"/>
      <c r="BR147" s="105"/>
      <c r="BS147" s="105"/>
    </row>
    <row r="148" ht="9.0" customHeight="1">
      <c r="A148" s="152">
        <f t="shared" si="17"/>
        <v>0</v>
      </c>
      <c r="B148" s="93"/>
      <c r="C148" s="99"/>
      <c r="D148" s="96"/>
      <c r="E148" s="160"/>
      <c r="F148" s="155"/>
      <c r="G148" s="105"/>
      <c r="H148" s="105"/>
      <c r="I148" s="156"/>
      <c r="J148" s="156"/>
      <c r="K148" s="156"/>
      <c r="L148" s="156"/>
      <c r="M148" s="156"/>
      <c r="N148" s="156"/>
      <c r="O148" s="156"/>
      <c r="P148" s="156"/>
      <c r="Q148" s="156"/>
      <c r="R148" s="156"/>
      <c r="S148" s="156"/>
      <c r="T148" s="156"/>
      <c r="U148" s="157"/>
      <c r="V148" s="105"/>
      <c r="W148" s="105"/>
      <c r="X148" s="105"/>
      <c r="Y148" s="105"/>
      <c r="Z148" s="157"/>
      <c r="AA148" s="105"/>
      <c r="AB148" s="105"/>
      <c r="AC148" s="105"/>
      <c r="AD148" s="105"/>
      <c r="AE148" s="105"/>
      <c r="AF148" s="105"/>
      <c r="AG148" s="105"/>
      <c r="AH148" s="105"/>
      <c r="AI148" s="105"/>
      <c r="AJ148" s="105"/>
      <c r="AK148" s="105"/>
      <c r="AL148" s="105"/>
      <c r="AM148" s="105"/>
      <c r="AN148" s="105"/>
      <c r="AO148" s="105"/>
      <c r="AP148" s="105"/>
      <c r="AQ148" s="105"/>
      <c r="AR148" s="105"/>
      <c r="AS148" s="105"/>
      <c r="AT148" s="105"/>
      <c r="AU148" s="105"/>
      <c r="AV148" s="105"/>
      <c r="AW148" s="105"/>
      <c r="AX148" s="105"/>
      <c r="AY148" s="105"/>
      <c r="AZ148" s="105"/>
      <c r="BA148" s="105"/>
      <c r="BB148" s="105"/>
      <c r="BC148" s="105"/>
      <c r="BD148" s="105"/>
      <c r="BE148" s="105"/>
      <c r="BF148" s="105"/>
      <c r="BG148" s="105"/>
      <c r="BH148" s="105"/>
      <c r="BI148" s="105"/>
      <c r="BJ148" s="105"/>
      <c r="BK148" s="105"/>
      <c r="BL148" s="105"/>
      <c r="BM148" s="158"/>
      <c r="BN148" s="105"/>
      <c r="BO148" s="156"/>
      <c r="BP148" s="156"/>
      <c r="BQ148" s="156"/>
      <c r="BR148" s="105"/>
      <c r="BS148" s="105"/>
    </row>
    <row r="149" ht="9.0" customHeight="1">
      <c r="A149" s="152">
        <f t="shared" si="17"/>
        <v>0</v>
      </c>
      <c r="B149" s="93"/>
      <c r="C149" s="99"/>
      <c r="D149" s="96"/>
      <c r="E149" s="160"/>
      <c r="F149" s="155"/>
      <c r="G149" s="105"/>
      <c r="H149" s="105"/>
      <c r="I149" s="156"/>
      <c r="J149" s="156"/>
      <c r="K149" s="156"/>
      <c r="L149" s="156"/>
      <c r="M149" s="156"/>
      <c r="N149" s="156"/>
      <c r="O149" s="156"/>
      <c r="P149" s="156"/>
      <c r="Q149" s="156"/>
      <c r="R149" s="156"/>
      <c r="S149" s="156"/>
      <c r="T149" s="156"/>
      <c r="U149" s="157"/>
      <c r="V149" s="105"/>
      <c r="W149" s="105"/>
      <c r="X149" s="105"/>
      <c r="Y149" s="105"/>
      <c r="Z149" s="157"/>
      <c r="AA149" s="105"/>
      <c r="AB149" s="105"/>
      <c r="AC149" s="105"/>
      <c r="AD149" s="105"/>
      <c r="AE149" s="105"/>
      <c r="AF149" s="105"/>
      <c r="AG149" s="105"/>
      <c r="AH149" s="105"/>
      <c r="AI149" s="105"/>
      <c r="AJ149" s="105"/>
      <c r="AK149" s="105"/>
      <c r="AL149" s="105"/>
      <c r="AM149" s="105"/>
      <c r="AN149" s="105"/>
      <c r="AO149" s="105"/>
      <c r="AP149" s="105"/>
      <c r="AQ149" s="105"/>
      <c r="AR149" s="105"/>
      <c r="AS149" s="105"/>
      <c r="AT149" s="105"/>
      <c r="AU149" s="105"/>
      <c r="AV149" s="105"/>
      <c r="AW149" s="105"/>
      <c r="AX149" s="105"/>
      <c r="AY149" s="105"/>
      <c r="AZ149" s="105"/>
      <c r="BA149" s="105"/>
      <c r="BB149" s="105"/>
      <c r="BC149" s="105"/>
      <c r="BD149" s="105"/>
      <c r="BE149" s="105"/>
      <c r="BF149" s="105"/>
      <c r="BG149" s="105"/>
      <c r="BH149" s="105"/>
      <c r="BI149" s="105"/>
      <c r="BJ149" s="105"/>
      <c r="BK149" s="105"/>
      <c r="BL149" s="105"/>
      <c r="BM149" s="158"/>
      <c r="BN149" s="105"/>
      <c r="BO149" s="156"/>
      <c r="BP149" s="156"/>
      <c r="BQ149" s="156"/>
      <c r="BR149" s="105"/>
      <c r="BS149" s="105"/>
    </row>
    <row r="150" ht="9.0" customHeight="1">
      <c r="A150" s="152">
        <f t="shared" si="17"/>
        <v>1</v>
      </c>
      <c r="B150" s="93"/>
      <c r="C150" s="99"/>
      <c r="D150" s="96"/>
      <c r="E150" s="160"/>
      <c r="F150" s="155"/>
      <c r="G150" s="105"/>
      <c r="H150" s="105"/>
      <c r="I150" s="156"/>
      <c r="J150" s="156"/>
      <c r="K150" s="156"/>
      <c r="L150" s="156"/>
      <c r="M150" s="156"/>
      <c r="N150" s="156"/>
      <c r="O150" s="156"/>
      <c r="P150" s="156"/>
      <c r="Q150" s="156"/>
      <c r="R150" s="156"/>
      <c r="S150" s="156"/>
      <c r="T150" s="156"/>
      <c r="U150" s="157"/>
      <c r="V150" s="105"/>
      <c r="W150" s="105"/>
      <c r="X150" s="105"/>
      <c r="Y150" s="105"/>
      <c r="Z150" s="157"/>
      <c r="AA150" s="105"/>
      <c r="AB150" s="105"/>
      <c r="AC150" s="105"/>
      <c r="AD150" s="105"/>
      <c r="AE150" s="105"/>
      <c r="AF150" s="105"/>
      <c r="AG150" s="105"/>
      <c r="AH150" s="105"/>
      <c r="AI150" s="105"/>
      <c r="AJ150" s="105"/>
      <c r="AK150" s="105"/>
      <c r="AL150" s="105"/>
      <c r="AM150" s="105"/>
      <c r="AN150" s="105"/>
      <c r="AO150" s="105"/>
      <c r="AP150" s="105"/>
      <c r="AQ150" s="105"/>
      <c r="AR150" s="105"/>
      <c r="AS150" s="105"/>
      <c r="AT150" s="105"/>
      <c r="AU150" s="105"/>
      <c r="AV150" s="105"/>
      <c r="AW150" s="105"/>
      <c r="AX150" s="105"/>
      <c r="AY150" s="105"/>
      <c r="AZ150" s="105"/>
      <c r="BA150" s="105"/>
      <c r="BB150" s="105"/>
      <c r="BC150" s="105"/>
      <c r="BD150" s="105"/>
      <c r="BE150" s="105"/>
      <c r="BF150" s="105"/>
      <c r="BG150" s="105"/>
      <c r="BH150" s="105"/>
      <c r="BI150" s="105"/>
      <c r="BJ150" s="105"/>
      <c r="BK150" s="105"/>
      <c r="BL150" s="105"/>
      <c r="BM150" s="158"/>
      <c r="BN150" s="105"/>
      <c r="BO150" s="156"/>
      <c r="BP150" s="156"/>
      <c r="BQ150" s="156"/>
      <c r="BR150" s="105"/>
      <c r="BS150" s="105"/>
    </row>
    <row r="151" ht="9.0" customHeight="1">
      <c r="A151" s="152">
        <f t="shared" si="17"/>
        <v>1</v>
      </c>
      <c r="B151" s="93"/>
      <c r="C151" s="99"/>
      <c r="D151" s="96"/>
      <c r="E151" s="160"/>
      <c r="F151" s="155"/>
      <c r="G151" s="105"/>
      <c r="H151" s="105"/>
      <c r="I151" s="156"/>
      <c r="J151" s="156"/>
      <c r="K151" s="156"/>
      <c r="L151" s="156"/>
      <c r="M151" s="156"/>
      <c r="N151" s="156"/>
      <c r="O151" s="156"/>
      <c r="P151" s="156"/>
      <c r="Q151" s="156"/>
      <c r="R151" s="156"/>
      <c r="S151" s="156"/>
      <c r="T151" s="156"/>
      <c r="U151" s="157"/>
      <c r="V151" s="105"/>
      <c r="W151" s="105"/>
      <c r="X151" s="105"/>
      <c r="Y151" s="105"/>
      <c r="Z151" s="157"/>
      <c r="AA151" s="105"/>
      <c r="AB151" s="105"/>
      <c r="AC151" s="105"/>
      <c r="AD151" s="105"/>
      <c r="AE151" s="105"/>
      <c r="AF151" s="105"/>
      <c r="AG151" s="105"/>
      <c r="AH151" s="105"/>
      <c r="AI151" s="105"/>
      <c r="AJ151" s="105"/>
      <c r="AK151" s="105"/>
      <c r="AL151" s="105"/>
      <c r="AM151" s="105"/>
      <c r="AN151" s="105"/>
      <c r="AO151" s="105"/>
      <c r="AP151" s="105"/>
      <c r="AQ151" s="105"/>
      <c r="AR151" s="105"/>
      <c r="AS151" s="105"/>
      <c r="AT151" s="105"/>
      <c r="AU151" s="105"/>
      <c r="AV151" s="105"/>
      <c r="AW151" s="105"/>
      <c r="AX151" s="105"/>
      <c r="AY151" s="105"/>
      <c r="AZ151" s="105"/>
      <c r="BA151" s="105"/>
      <c r="BB151" s="105"/>
      <c r="BC151" s="105"/>
      <c r="BD151" s="105"/>
      <c r="BE151" s="105"/>
      <c r="BF151" s="105"/>
      <c r="BG151" s="105"/>
      <c r="BH151" s="105"/>
      <c r="BI151" s="105"/>
      <c r="BJ151" s="105"/>
      <c r="BK151" s="105"/>
      <c r="BL151" s="105"/>
      <c r="BM151" s="158"/>
      <c r="BN151" s="105"/>
      <c r="BO151" s="156"/>
      <c r="BP151" s="156"/>
      <c r="BQ151" s="156"/>
      <c r="BR151" s="105"/>
      <c r="BS151" s="105"/>
    </row>
    <row r="152" ht="9.0" customHeight="1">
      <c r="A152" s="152">
        <f t="shared" si="17"/>
        <v>0</v>
      </c>
      <c r="B152" s="93"/>
      <c r="C152" s="99"/>
      <c r="D152" s="96"/>
      <c r="E152" s="160"/>
      <c r="F152" s="155"/>
      <c r="G152" s="105"/>
      <c r="H152" s="105"/>
      <c r="I152" s="156"/>
      <c r="J152" s="156"/>
      <c r="K152" s="156"/>
      <c r="L152" s="156"/>
      <c r="M152" s="156"/>
      <c r="N152" s="156"/>
      <c r="O152" s="156"/>
      <c r="P152" s="156"/>
      <c r="Q152" s="156"/>
      <c r="R152" s="156"/>
      <c r="S152" s="156"/>
      <c r="T152" s="156"/>
      <c r="U152" s="157"/>
      <c r="V152" s="105"/>
      <c r="W152" s="105"/>
      <c r="X152" s="105"/>
      <c r="Y152" s="105"/>
      <c r="Z152" s="157"/>
      <c r="AA152" s="105"/>
      <c r="AB152" s="105"/>
      <c r="AC152" s="105"/>
      <c r="AD152" s="105"/>
      <c r="AE152" s="105"/>
      <c r="AF152" s="105"/>
      <c r="AG152" s="105"/>
      <c r="AH152" s="105"/>
      <c r="AI152" s="105"/>
      <c r="AJ152" s="105"/>
      <c r="AK152" s="105"/>
      <c r="AL152" s="105"/>
      <c r="AM152" s="105"/>
      <c r="AN152" s="105"/>
      <c r="AO152" s="105"/>
      <c r="AP152" s="105"/>
      <c r="AQ152" s="105"/>
      <c r="AR152" s="105"/>
      <c r="AS152" s="105"/>
      <c r="AT152" s="105"/>
      <c r="AU152" s="105"/>
      <c r="AV152" s="105"/>
      <c r="AW152" s="105"/>
      <c r="AX152" s="105"/>
      <c r="AY152" s="105"/>
      <c r="AZ152" s="105"/>
      <c r="BA152" s="105"/>
      <c r="BB152" s="105"/>
      <c r="BC152" s="105"/>
      <c r="BD152" s="105"/>
      <c r="BE152" s="105"/>
      <c r="BF152" s="105"/>
      <c r="BG152" s="105"/>
      <c r="BH152" s="105"/>
      <c r="BI152" s="105"/>
      <c r="BJ152" s="105"/>
      <c r="BK152" s="105"/>
      <c r="BL152" s="105"/>
      <c r="BM152" s="158"/>
      <c r="BN152" s="105"/>
      <c r="BO152" s="156"/>
      <c r="BP152" s="156"/>
      <c r="BQ152" s="156"/>
      <c r="BR152" s="105"/>
      <c r="BS152" s="105"/>
    </row>
    <row r="153" ht="9.0" customHeight="1">
      <c r="A153" s="152">
        <f t="shared" si="17"/>
        <v>0</v>
      </c>
      <c r="B153" s="93"/>
      <c r="C153" s="99"/>
      <c r="D153" s="96"/>
      <c r="E153" s="160"/>
      <c r="F153" s="155"/>
      <c r="G153" s="105"/>
      <c r="H153" s="105"/>
      <c r="I153" s="156"/>
      <c r="J153" s="156"/>
      <c r="K153" s="156"/>
      <c r="L153" s="156"/>
      <c r="M153" s="156"/>
      <c r="N153" s="156"/>
      <c r="O153" s="156"/>
      <c r="P153" s="156"/>
      <c r="Q153" s="156"/>
      <c r="R153" s="156"/>
      <c r="S153" s="156"/>
      <c r="T153" s="156"/>
      <c r="U153" s="157"/>
      <c r="V153" s="105"/>
      <c r="W153" s="105"/>
      <c r="X153" s="105"/>
      <c r="Y153" s="105"/>
      <c r="Z153" s="157"/>
      <c r="AA153" s="105"/>
      <c r="AB153" s="105"/>
      <c r="AC153" s="105"/>
      <c r="AD153" s="105"/>
      <c r="AE153" s="105"/>
      <c r="AF153" s="105"/>
      <c r="AG153" s="105"/>
      <c r="AH153" s="105"/>
      <c r="AI153" s="105"/>
      <c r="AJ153" s="105"/>
      <c r="AK153" s="105"/>
      <c r="AL153" s="105"/>
      <c r="AM153" s="105"/>
      <c r="AN153" s="105"/>
      <c r="AO153" s="105"/>
      <c r="AP153" s="105"/>
      <c r="AQ153" s="105"/>
      <c r="AR153" s="105"/>
      <c r="AS153" s="105"/>
      <c r="AT153" s="105"/>
      <c r="AU153" s="105"/>
      <c r="AV153" s="105"/>
      <c r="AW153" s="105"/>
      <c r="AX153" s="105"/>
      <c r="AY153" s="105"/>
      <c r="AZ153" s="105"/>
      <c r="BA153" s="105"/>
      <c r="BB153" s="105"/>
      <c r="BC153" s="105"/>
      <c r="BD153" s="105"/>
      <c r="BE153" s="105"/>
      <c r="BF153" s="105"/>
      <c r="BG153" s="105"/>
      <c r="BH153" s="105"/>
      <c r="BI153" s="105"/>
      <c r="BJ153" s="105"/>
      <c r="BK153" s="105"/>
      <c r="BL153" s="105"/>
      <c r="BM153" s="158"/>
      <c r="BN153" s="105"/>
      <c r="BO153" s="156"/>
      <c r="BP153" s="156"/>
      <c r="BQ153" s="156"/>
      <c r="BR153" s="105"/>
      <c r="BS153" s="105"/>
    </row>
    <row r="154" ht="9.0" customHeight="1">
      <c r="A154" s="152">
        <f t="shared" si="17"/>
        <v>1</v>
      </c>
      <c r="B154" s="93"/>
      <c r="C154" s="99"/>
      <c r="D154" s="96"/>
      <c r="E154" s="160"/>
      <c r="F154" s="155"/>
      <c r="G154" s="105"/>
      <c r="H154" s="105"/>
      <c r="I154" s="156"/>
      <c r="J154" s="156"/>
      <c r="K154" s="156"/>
      <c r="L154" s="156"/>
      <c r="M154" s="156"/>
      <c r="N154" s="156"/>
      <c r="O154" s="156"/>
      <c r="P154" s="156"/>
      <c r="Q154" s="156"/>
      <c r="R154" s="156"/>
      <c r="S154" s="156"/>
      <c r="T154" s="156"/>
      <c r="U154" s="157"/>
      <c r="V154" s="105"/>
      <c r="W154" s="105"/>
      <c r="X154" s="105"/>
      <c r="Y154" s="105"/>
      <c r="Z154" s="157"/>
      <c r="AA154" s="105"/>
      <c r="AB154" s="105"/>
      <c r="AC154" s="105"/>
      <c r="AD154" s="105"/>
      <c r="AE154" s="105"/>
      <c r="AF154" s="105"/>
      <c r="AG154" s="105"/>
      <c r="AH154" s="105"/>
      <c r="AI154" s="105"/>
      <c r="AJ154" s="105"/>
      <c r="AK154" s="105"/>
      <c r="AL154" s="105"/>
      <c r="AM154" s="105"/>
      <c r="AN154" s="105"/>
      <c r="AO154" s="105"/>
      <c r="AP154" s="105"/>
      <c r="AQ154" s="105"/>
      <c r="AR154" s="105"/>
      <c r="AS154" s="105"/>
      <c r="AT154" s="105"/>
      <c r="AU154" s="105"/>
      <c r="AV154" s="105"/>
      <c r="AW154" s="105"/>
      <c r="AX154" s="105"/>
      <c r="AY154" s="105"/>
      <c r="AZ154" s="105"/>
      <c r="BA154" s="105"/>
      <c r="BB154" s="105"/>
      <c r="BC154" s="105"/>
      <c r="BD154" s="105"/>
      <c r="BE154" s="105"/>
      <c r="BF154" s="105"/>
      <c r="BG154" s="105"/>
      <c r="BH154" s="105"/>
      <c r="BI154" s="105"/>
      <c r="BJ154" s="105"/>
      <c r="BK154" s="105"/>
      <c r="BL154" s="105"/>
      <c r="BM154" s="158"/>
      <c r="BN154" s="105"/>
      <c r="BO154" s="156"/>
      <c r="BP154" s="156"/>
      <c r="BQ154" s="156"/>
      <c r="BR154" s="105"/>
      <c r="BS154" s="105"/>
    </row>
    <row r="155" ht="9.0" customHeight="1">
      <c r="A155" s="152">
        <f t="shared" si="17"/>
        <v>1</v>
      </c>
      <c r="B155" s="93"/>
      <c r="C155" s="99"/>
      <c r="D155" s="96"/>
      <c r="E155" s="160"/>
      <c r="F155" s="155"/>
      <c r="G155" s="105"/>
      <c r="H155" s="105"/>
      <c r="I155" s="156"/>
      <c r="J155" s="156"/>
      <c r="K155" s="156"/>
      <c r="L155" s="156"/>
      <c r="M155" s="156"/>
      <c r="N155" s="156"/>
      <c r="O155" s="156"/>
      <c r="P155" s="156"/>
      <c r="Q155" s="156"/>
      <c r="R155" s="156"/>
      <c r="S155" s="156"/>
      <c r="T155" s="156"/>
      <c r="U155" s="157"/>
      <c r="V155" s="105"/>
      <c r="W155" s="105"/>
      <c r="X155" s="105"/>
      <c r="Y155" s="105"/>
      <c r="Z155" s="157"/>
      <c r="AA155" s="105"/>
      <c r="AB155" s="105"/>
      <c r="AC155" s="105"/>
      <c r="AD155" s="105"/>
      <c r="AE155" s="105"/>
      <c r="AF155" s="105"/>
      <c r="AG155" s="105"/>
      <c r="AH155" s="105"/>
      <c r="AI155" s="105"/>
      <c r="AJ155" s="105"/>
      <c r="AK155" s="105"/>
      <c r="AL155" s="105"/>
      <c r="AM155" s="105"/>
      <c r="AN155" s="105"/>
      <c r="AO155" s="105"/>
      <c r="AP155" s="105"/>
      <c r="AQ155" s="105"/>
      <c r="AR155" s="105"/>
      <c r="AS155" s="105"/>
      <c r="AT155" s="105"/>
      <c r="AU155" s="105"/>
      <c r="AV155" s="105"/>
      <c r="AW155" s="105"/>
      <c r="AX155" s="105"/>
      <c r="AY155" s="105"/>
      <c r="AZ155" s="105"/>
      <c r="BA155" s="105"/>
      <c r="BB155" s="105"/>
      <c r="BC155" s="105"/>
      <c r="BD155" s="105"/>
      <c r="BE155" s="105"/>
      <c r="BF155" s="105"/>
      <c r="BG155" s="105"/>
      <c r="BH155" s="105"/>
      <c r="BI155" s="105"/>
      <c r="BJ155" s="105"/>
      <c r="BK155" s="105"/>
      <c r="BL155" s="105"/>
      <c r="BM155" s="158"/>
      <c r="BN155" s="105"/>
      <c r="BO155" s="156"/>
      <c r="BP155" s="156"/>
      <c r="BQ155" s="156"/>
      <c r="BR155" s="105"/>
      <c r="BS155" s="105"/>
    </row>
    <row r="156" ht="9.0" customHeight="1">
      <c r="A156" s="152">
        <f t="shared" si="17"/>
        <v>0</v>
      </c>
      <c r="B156" s="93"/>
      <c r="C156" s="99"/>
      <c r="D156" s="96"/>
      <c r="E156" s="160"/>
      <c r="F156" s="155"/>
      <c r="G156" s="105"/>
      <c r="H156" s="105"/>
      <c r="I156" s="156"/>
      <c r="J156" s="156"/>
      <c r="K156" s="156"/>
      <c r="L156" s="156"/>
      <c r="M156" s="156"/>
      <c r="N156" s="156"/>
      <c r="O156" s="156"/>
      <c r="P156" s="156"/>
      <c r="Q156" s="156"/>
      <c r="R156" s="156"/>
      <c r="S156" s="156"/>
      <c r="T156" s="156"/>
      <c r="U156" s="157"/>
      <c r="V156" s="105"/>
      <c r="W156" s="105"/>
      <c r="X156" s="105"/>
      <c r="Y156" s="105"/>
      <c r="Z156" s="157"/>
      <c r="AA156" s="105"/>
      <c r="AB156" s="105"/>
      <c r="AC156" s="105"/>
      <c r="AD156" s="105"/>
      <c r="AE156" s="105"/>
      <c r="AF156" s="105"/>
      <c r="AG156" s="105"/>
      <c r="AH156" s="105"/>
      <c r="AI156" s="105"/>
      <c r="AJ156" s="105"/>
      <c r="AK156" s="105"/>
      <c r="AL156" s="105"/>
      <c r="AM156" s="105"/>
      <c r="AN156" s="105"/>
      <c r="AO156" s="105"/>
      <c r="AP156" s="105"/>
      <c r="AQ156" s="105"/>
      <c r="AR156" s="105"/>
      <c r="AS156" s="105"/>
      <c r="AT156" s="105"/>
      <c r="AU156" s="105"/>
      <c r="AV156" s="105"/>
      <c r="AW156" s="105"/>
      <c r="AX156" s="105"/>
      <c r="AY156" s="105"/>
      <c r="AZ156" s="105"/>
      <c r="BA156" s="105"/>
      <c r="BB156" s="105"/>
      <c r="BC156" s="105"/>
      <c r="BD156" s="105"/>
      <c r="BE156" s="105"/>
      <c r="BF156" s="105"/>
      <c r="BG156" s="105"/>
      <c r="BH156" s="105"/>
      <c r="BI156" s="105"/>
      <c r="BJ156" s="105"/>
      <c r="BK156" s="105"/>
      <c r="BL156" s="105"/>
      <c r="BM156" s="158"/>
      <c r="BN156" s="105"/>
      <c r="BO156" s="156"/>
      <c r="BP156" s="156"/>
      <c r="BQ156" s="156"/>
      <c r="BR156" s="105"/>
      <c r="BS156" s="105"/>
    </row>
    <row r="157" ht="9.0" customHeight="1">
      <c r="A157" s="152">
        <f t="shared" si="17"/>
        <v>0</v>
      </c>
      <c r="B157" s="93"/>
      <c r="C157" s="99"/>
      <c r="D157" s="96"/>
      <c r="E157" s="160"/>
      <c r="F157" s="155"/>
      <c r="G157" s="105"/>
      <c r="H157" s="105"/>
      <c r="I157" s="156"/>
      <c r="J157" s="156"/>
      <c r="K157" s="156"/>
      <c r="L157" s="156"/>
      <c r="M157" s="156"/>
      <c r="N157" s="156"/>
      <c r="O157" s="156"/>
      <c r="P157" s="156"/>
      <c r="Q157" s="156"/>
      <c r="R157" s="156"/>
      <c r="S157" s="156"/>
      <c r="T157" s="156"/>
      <c r="U157" s="157"/>
      <c r="V157" s="105"/>
      <c r="W157" s="105"/>
      <c r="X157" s="105"/>
      <c r="Y157" s="105"/>
      <c r="Z157" s="157"/>
      <c r="AA157" s="105"/>
      <c r="AB157" s="105"/>
      <c r="AC157" s="105"/>
      <c r="AD157" s="105"/>
      <c r="AE157" s="105"/>
      <c r="AF157" s="105"/>
      <c r="AG157" s="105"/>
      <c r="AH157" s="105"/>
      <c r="AI157" s="105"/>
      <c r="AJ157" s="105"/>
      <c r="AK157" s="105"/>
      <c r="AL157" s="105"/>
      <c r="AM157" s="105"/>
      <c r="AN157" s="105"/>
      <c r="AO157" s="105"/>
      <c r="AP157" s="105"/>
      <c r="AQ157" s="105"/>
      <c r="AR157" s="105"/>
      <c r="AS157" s="105"/>
      <c r="AT157" s="105"/>
      <c r="AU157" s="105"/>
      <c r="AV157" s="105"/>
      <c r="AW157" s="105"/>
      <c r="AX157" s="105"/>
      <c r="AY157" s="105"/>
      <c r="AZ157" s="105"/>
      <c r="BA157" s="105"/>
      <c r="BB157" s="105"/>
      <c r="BC157" s="105"/>
      <c r="BD157" s="105"/>
      <c r="BE157" s="105"/>
      <c r="BF157" s="105"/>
      <c r="BG157" s="105"/>
      <c r="BH157" s="105"/>
      <c r="BI157" s="105"/>
      <c r="BJ157" s="105"/>
      <c r="BK157" s="105"/>
      <c r="BL157" s="105"/>
      <c r="BM157" s="158"/>
      <c r="BN157" s="105"/>
      <c r="BO157" s="156"/>
      <c r="BP157" s="156"/>
      <c r="BQ157" s="156"/>
      <c r="BR157" s="105"/>
      <c r="BS157" s="105"/>
    </row>
    <row r="158" ht="9.0" customHeight="1">
      <c r="A158" s="152">
        <f t="shared" si="17"/>
        <v>1</v>
      </c>
      <c r="B158" s="93"/>
      <c r="C158" s="99"/>
      <c r="D158" s="96"/>
      <c r="E158" s="160"/>
      <c r="F158" s="155"/>
      <c r="G158" s="105"/>
      <c r="H158" s="105"/>
      <c r="I158" s="156"/>
      <c r="J158" s="156"/>
      <c r="K158" s="156"/>
      <c r="L158" s="156"/>
      <c r="M158" s="156"/>
      <c r="N158" s="156"/>
      <c r="O158" s="156"/>
      <c r="P158" s="156"/>
      <c r="Q158" s="156"/>
      <c r="R158" s="156"/>
      <c r="S158" s="156"/>
      <c r="T158" s="156"/>
      <c r="U158" s="157"/>
      <c r="V158" s="105"/>
      <c r="W158" s="105"/>
      <c r="X158" s="105"/>
      <c r="Y158" s="105"/>
      <c r="Z158" s="157"/>
      <c r="AA158" s="105"/>
      <c r="AB158" s="105"/>
      <c r="AC158" s="105"/>
      <c r="AD158" s="105"/>
      <c r="AE158" s="105"/>
      <c r="AF158" s="105"/>
      <c r="AG158" s="105"/>
      <c r="AH158" s="105"/>
      <c r="AI158" s="105"/>
      <c r="AJ158" s="105"/>
      <c r="AK158" s="105"/>
      <c r="AL158" s="105"/>
      <c r="AM158" s="105"/>
      <c r="AN158" s="105"/>
      <c r="AO158" s="105"/>
      <c r="AP158" s="105"/>
      <c r="AQ158" s="105"/>
      <c r="AR158" s="105"/>
      <c r="AS158" s="105"/>
      <c r="AT158" s="105"/>
      <c r="AU158" s="105"/>
      <c r="AV158" s="105"/>
      <c r="AW158" s="105"/>
      <c r="AX158" s="105"/>
      <c r="AY158" s="105"/>
      <c r="AZ158" s="105"/>
      <c r="BA158" s="105"/>
      <c r="BB158" s="105"/>
      <c r="BC158" s="105"/>
      <c r="BD158" s="105"/>
      <c r="BE158" s="105"/>
      <c r="BF158" s="105"/>
      <c r="BG158" s="105"/>
      <c r="BH158" s="105"/>
      <c r="BI158" s="105"/>
      <c r="BJ158" s="105"/>
      <c r="BK158" s="105"/>
      <c r="BL158" s="105"/>
      <c r="BM158" s="158"/>
      <c r="BN158" s="105"/>
      <c r="BO158" s="156"/>
      <c r="BP158" s="156"/>
      <c r="BQ158" s="156"/>
      <c r="BR158" s="105"/>
      <c r="BS158" s="105"/>
    </row>
    <row r="159" ht="9.0" customHeight="1">
      <c r="A159" s="152">
        <f t="shared" si="17"/>
        <v>1</v>
      </c>
      <c r="B159" s="93"/>
      <c r="C159" s="99"/>
      <c r="D159" s="96"/>
      <c r="E159" s="160"/>
      <c r="F159" s="155"/>
      <c r="G159" s="105"/>
      <c r="H159" s="105"/>
      <c r="I159" s="156"/>
      <c r="J159" s="156"/>
      <c r="K159" s="156"/>
      <c r="L159" s="156"/>
      <c r="M159" s="156"/>
      <c r="N159" s="156"/>
      <c r="O159" s="156"/>
      <c r="P159" s="156"/>
      <c r="Q159" s="156"/>
      <c r="R159" s="156"/>
      <c r="S159" s="156"/>
      <c r="T159" s="156"/>
      <c r="U159" s="157"/>
      <c r="V159" s="105"/>
      <c r="W159" s="105"/>
      <c r="X159" s="105"/>
      <c r="Y159" s="105"/>
      <c r="Z159" s="157"/>
      <c r="AA159" s="105"/>
      <c r="AB159" s="105"/>
      <c r="AC159" s="105"/>
      <c r="AD159" s="105"/>
      <c r="AE159" s="105"/>
      <c r="AF159" s="105"/>
      <c r="AG159" s="105"/>
      <c r="AH159" s="105"/>
      <c r="AI159" s="105"/>
      <c r="AJ159" s="105"/>
      <c r="AK159" s="105"/>
      <c r="AL159" s="105"/>
      <c r="AM159" s="105"/>
      <c r="AN159" s="105"/>
      <c r="AO159" s="105"/>
      <c r="AP159" s="105"/>
      <c r="AQ159" s="105"/>
      <c r="AR159" s="105"/>
      <c r="AS159" s="105"/>
      <c r="AT159" s="105"/>
      <c r="AU159" s="105"/>
      <c r="AV159" s="105"/>
      <c r="AW159" s="105"/>
      <c r="AX159" s="105"/>
      <c r="AY159" s="105"/>
      <c r="AZ159" s="105"/>
      <c r="BA159" s="105"/>
      <c r="BB159" s="105"/>
      <c r="BC159" s="105"/>
      <c r="BD159" s="105"/>
      <c r="BE159" s="105"/>
      <c r="BF159" s="105"/>
      <c r="BG159" s="105"/>
      <c r="BH159" s="105"/>
      <c r="BI159" s="105"/>
      <c r="BJ159" s="105"/>
      <c r="BK159" s="105"/>
      <c r="BL159" s="105"/>
      <c r="BM159" s="158"/>
      <c r="BN159" s="105"/>
      <c r="BO159" s="156"/>
      <c r="BP159" s="156"/>
      <c r="BQ159" s="156"/>
      <c r="BR159" s="105"/>
      <c r="BS159" s="105"/>
    </row>
    <row r="160" ht="9.0" customHeight="1">
      <c r="A160" s="152">
        <f t="shared" si="17"/>
        <v>0</v>
      </c>
      <c r="B160" s="93"/>
      <c r="C160" s="99"/>
      <c r="D160" s="96"/>
      <c r="E160" s="160"/>
      <c r="F160" s="155"/>
      <c r="G160" s="105"/>
      <c r="H160" s="105"/>
      <c r="I160" s="156"/>
      <c r="J160" s="156"/>
      <c r="K160" s="156"/>
      <c r="L160" s="156"/>
      <c r="M160" s="156"/>
      <c r="N160" s="156"/>
      <c r="O160" s="156"/>
      <c r="P160" s="156"/>
      <c r="Q160" s="156"/>
      <c r="R160" s="156"/>
      <c r="S160" s="156"/>
      <c r="T160" s="156"/>
      <c r="U160" s="157"/>
      <c r="V160" s="105"/>
      <c r="W160" s="105"/>
      <c r="X160" s="105"/>
      <c r="Y160" s="105"/>
      <c r="Z160" s="157"/>
      <c r="AA160" s="105"/>
      <c r="AB160" s="105"/>
      <c r="AC160" s="105"/>
      <c r="AD160" s="105"/>
      <c r="AE160" s="105"/>
      <c r="AF160" s="105"/>
      <c r="AG160" s="105"/>
      <c r="AH160" s="105"/>
      <c r="AI160" s="105"/>
      <c r="AJ160" s="105"/>
      <c r="AK160" s="105"/>
      <c r="AL160" s="105"/>
      <c r="AM160" s="105"/>
      <c r="AN160" s="105"/>
      <c r="AO160" s="105"/>
      <c r="AP160" s="105"/>
      <c r="AQ160" s="105"/>
      <c r="AR160" s="105"/>
      <c r="AS160" s="105"/>
      <c r="AT160" s="105"/>
      <c r="AU160" s="105"/>
      <c r="AV160" s="105"/>
      <c r="AW160" s="105"/>
      <c r="AX160" s="105"/>
      <c r="AY160" s="105"/>
      <c r="AZ160" s="105"/>
      <c r="BA160" s="105"/>
      <c r="BB160" s="105"/>
      <c r="BC160" s="105"/>
      <c r="BD160" s="105"/>
      <c r="BE160" s="105"/>
      <c r="BF160" s="105"/>
      <c r="BG160" s="105"/>
      <c r="BH160" s="105"/>
      <c r="BI160" s="105"/>
      <c r="BJ160" s="105"/>
      <c r="BK160" s="105"/>
      <c r="BL160" s="105"/>
      <c r="BM160" s="158"/>
      <c r="BN160" s="105"/>
      <c r="BO160" s="156"/>
      <c r="BP160" s="156"/>
      <c r="BQ160" s="156"/>
      <c r="BR160" s="105"/>
      <c r="BS160" s="105"/>
    </row>
    <row r="161" ht="9.0" customHeight="1">
      <c r="A161" s="152">
        <f t="shared" si="17"/>
        <v>0</v>
      </c>
      <c r="B161" s="93"/>
      <c r="C161" s="99"/>
      <c r="D161" s="96"/>
      <c r="E161" s="160"/>
      <c r="F161" s="155"/>
      <c r="G161" s="105"/>
      <c r="H161" s="105"/>
      <c r="I161" s="156"/>
      <c r="J161" s="156"/>
      <c r="K161" s="156"/>
      <c r="L161" s="156"/>
      <c r="M161" s="156"/>
      <c r="N161" s="156"/>
      <c r="O161" s="156"/>
      <c r="P161" s="156"/>
      <c r="Q161" s="156"/>
      <c r="R161" s="156"/>
      <c r="S161" s="156"/>
      <c r="T161" s="156"/>
      <c r="U161" s="157"/>
      <c r="V161" s="105"/>
      <c r="W161" s="105"/>
      <c r="X161" s="105"/>
      <c r="Y161" s="105"/>
      <c r="Z161" s="157"/>
      <c r="AA161" s="105"/>
      <c r="AB161" s="105"/>
      <c r="AC161" s="105"/>
      <c r="AD161" s="105"/>
      <c r="AE161" s="105"/>
      <c r="AF161" s="105"/>
      <c r="AG161" s="105"/>
      <c r="AH161" s="105"/>
      <c r="AI161" s="105"/>
      <c r="AJ161" s="105"/>
      <c r="AK161" s="105"/>
      <c r="AL161" s="105"/>
      <c r="AM161" s="105"/>
      <c r="AN161" s="105"/>
      <c r="AO161" s="105"/>
      <c r="AP161" s="105"/>
      <c r="AQ161" s="105"/>
      <c r="AR161" s="105"/>
      <c r="AS161" s="105"/>
      <c r="AT161" s="105"/>
      <c r="AU161" s="105"/>
      <c r="AV161" s="105"/>
      <c r="AW161" s="105"/>
      <c r="AX161" s="105"/>
      <c r="AY161" s="105"/>
      <c r="AZ161" s="105"/>
      <c r="BA161" s="105"/>
      <c r="BB161" s="105"/>
      <c r="BC161" s="105"/>
      <c r="BD161" s="105"/>
      <c r="BE161" s="105"/>
      <c r="BF161" s="105"/>
      <c r="BG161" s="105"/>
      <c r="BH161" s="105"/>
      <c r="BI161" s="105"/>
      <c r="BJ161" s="105"/>
      <c r="BK161" s="105"/>
      <c r="BL161" s="105"/>
      <c r="BM161" s="158"/>
      <c r="BN161" s="105"/>
      <c r="BO161" s="156"/>
      <c r="BP161" s="156"/>
      <c r="BQ161" s="156"/>
      <c r="BR161" s="105"/>
      <c r="BS161" s="105"/>
    </row>
    <row r="162" ht="9.0" customHeight="1">
      <c r="A162" s="152">
        <f t="shared" si="17"/>
        <v>1</v>
      </c>
      <c r="B162" s="93"/>
      <c r="C162" s="99"/>
      <c r="D162" s="96"/>
      <c r="E162" s="160"/>
      <c r="F162" s="155"/>
      <c r="G162" s="105"/>
      <c r="H162" s="105"/>
      <c r="I162" s="156"/>
      <c r="J162" s="156"/>
      <c r="K162" s="156"/>
      <c r="L162" s="156"/>
      <c r="M162" s="156"/>
      <c r="N162" s="156"/>
      <c r="O162" s="156"/>
      <c r="P162" s="156"/>
      <c r="Q162" s="156"/>
      <c r="R162" s="156"/>
      <c r="S162" s="156"/>
      <c r="T162" s="156"/>
      <c r="U162" s="157"/>
      <c r="V162" s="105"/>
      <c r="W162" s="105"/>
      <c r="X162" s="105"/>
      <c r="Y162" s="105"/>
      <c r="Z162" s="157"/>
      <c r="AA162" s="105"/>
      <c r="AB162" s="105"/>
      <c r="AC162" s="105"/>
      <c r="AD162" s="105"/>
      <c r="AE162" s="105"/>
      <c r="AF162" s="105"/>
      <c r="AG162" s="105"/>
      <c r="AH162" s="105"/>
      <c r="AI162" s="105"/>
      <c r="AJ162" s="105"/>
      <c r="AK162" s="105"/>
      <c r="AL162" s="105"/>
      <c r="AM162" s="105"/>
      <c r="AN162" s="105"/>
      <c r="AO162" s="105"/>
      <c r="AP162" s="105"/>
      <c r="AQ162" s="105"/>
      <c r="AR162" s="105"/>
      <c r="AS162" s="105"/>
      <c r="AT162" s="105"/>
      <c r="AU162" s="105"/>
      <c r="AV162" s="105"/>
      <c r="AW162" s="105"/>
      <c r="AX162" s="105"/>
      <c r="AY162" s="105"/>
      <c r="AZ162" s="105"/>
      <c r="BA162" s="105"/>
      <c r="BB162" s="105"/>
      <c r="BC162" s="105"/>
      <c r="BD162" s="105"/>
      <c r="BE162" s="105"/>
      <c r="BF162" s="105"/>
      <c r="BG162" s="105"/>
      <c r="BH162" s="105"/>
      <c r="BI162" s="105"/>
      <c r="BJ162" s="105"/>
      <c r="BK162" s="105"/>
      <c r="BL162" s="105"/>
      <c r="BM162" s="158"/>
      <c r="BN162" s="105"/>
      <c r="BO162" s="156"/>
      <c r="BP162" s="156"/>
      <c r="BQ162" s="156"/>
      <c r="BR162" s="105"/>
      <c r="BS162" s="105"/>
    </row>
    <row r="163" ht="9.0" customHeight="1">
      <c r="A163" s="152">
        <f t="shared" si="17"/>
        <v>1</v>
      </c>
      <c r="B163" s="93"/>
      <c r="C163" s="99"/>
      <c r="D163" s="96"/>
      <c r="E163" s="160"/>
      <c r="F163" s="155"/>
      <c r="G163" s="105"/>
      <c r="H163" s="105"/>
      <c r="I163" s="156"/>
      <c r="J163" s="156"/>
      <c r="K163" s="156"/>
      <c r="L163" s="156"/>
      <c r="M163" s="156"/>
      <c r="N163" s="156"/>
      <c r="O163" s="156"/>
      <c r="P163" s="156"/>
      <c r="Q163" s="156"/>
      <c r="R163" s="156"/>
      <c r="S163" s="156"/>
      <c r="T163" s="156"/>
      <c r="U163" s="157"/>
      <c r="V163" s="105"/>
      <c r="W163" s="105"/>
      <c r="X163" s="105"/>
      <c r="Y163" s="105"/>
      <c r="Z163" s="157"/>
      <c r="AA163" s="105"/>
      <c r="AB163" s="105"/>
      <c r="AC163" s="105"/>
      <c r="AD163" s="105"/>
      <c r="AE163" s="105"/>
      <c r="AF163" s="105"/>
      <c r="AG163" s="105"/>
      <c r="AH163" s="105"/>
      <c r="AI163" s="105"/>
      <c r="AJ163" s="105"/>
      <c r="AK163" s="105"/>
      <c r="AL163" s="105"/>
      <c r="AM163" s="105"/>
      <c r="AN163" s="105"/>
      <c r="AO163" s="105"/>
      <c r="AP163" s="105"/>
      <c r="AQ163" s="105"/>
      <c r="AR163" s="105"/>
      <c r="AS163" s="105"/>
      <c r="AT163" s="105"/>
      <c r="AU163" s="105"/>
      <c r="AV163" s="105"/>
      <c r="AW163" s="105"/>
      <c r="AX163" s="105"/>
      <c r="AY163" s="105"/>
      <c r="AZ163" s="105"/>
      <c r="BA163" s="105"/>
      <c r="BB163" s="105"/>
      <c r="BC163" s="105"/>
      <c r="BD163" s="105"/>
      <c r="BE163" s="105"/>
      <c r="BF163" s="105"/>
      <c r="BG163" s="105"/>
      <c r="BH163" s="105"/>
      <c r="BI163" s="105"/>
      <c r="BJ163" s="105"/>
      <c r="BK163" s="105"/>
      <c r="BL163" s="105"/>
      <c r="BM163" s="158"/>
      <c r="BN163" s="105"/>
      <c r="BO163" s="156"/>
      <c r="BP163" s="156"/>
      <c r="BQ163" s="156"/>
      <c r="BR163" s="105"/>
      <c r="BS163" s="105"/>
    </row>
    <row r="164" ht="9.0" customHeight="1">
      <c r="A164" s="152">
        <f t="shared" si="17"/>
        <v>0</v>
      </c>
      <c r="B164" s="93"/>
      <c r="C164" s="99"/>
      <c r="D164" s="96"/>
      <c r="E164" s="160"/>
      <c r="F164" s="155"/>
      <c r="G164" s="105"/>
      <c r="H164" s="105"/>
      <c r="I164" s="156"/>
      <c r="J164" s="156"/>
      <c r="K164" s="156"/>
      <c r="L164" s="156"/>
      <c r="M164" s="156"/>
      <c r="N164" s="156"/>
      <c r="O164" s="156"/>
      <c r="P164" s="156"/>
      <c r="Q164" s="156"/>
      <c r="R164" s="156"/>
      <c r="S164" s="156"/>
      <c r="T164" s="156"/>
      <c r="U164" s="157"/>
      <c r="V164" s="105"/>
      <c r="W164" s="105"/>
      <c r="X164" s="105"/>
      <c r="Y164" s="105"/>
      <c r="Z164" s="157"/>
      <c r="AA164" s="105"/>
      <c r="AB164" s="105"/>
      <c r="AC164" s="105"/>
      <c r="AD164" s="105"/>
      <c r="AE164" s="105"/>
      <c r="AF164" s="105"/>
      <c r="AG164" s="105"/>
      <c r="AH164" s="105"/>
      <c r="AI164" s="105"/>
      <c r="AJ164" s="105"/>
      <c r="AK164" s="105"/>
      <c r="AL164" s="105"/>
      <c r="AM164" s="105"/>
      <c r="AN164" s="105"/>
      <c r="AO164" s="105"/>
      <c r="AP164" s="105"/>
      <c r="AQ164" s="105"/>
      <c r="AR164" s="105"/>
      <c r="AS164" s="105"/>
      <c r="AT164" s="105"/>
      <c r="AU164" s="105"/>
      <c r="AV164" s="105"/>
      <c r="AW164" s="105"/>
      <c r="AX164" s="105"/>
      <c r="AY164" s="105"/>
      <c r="AZ164" s="105"/>
      <c r="BA164" s="105"/>
      <c r="BB164" s="105"/>
      <c r="BC164" s="105"/>
      <c r="BD164" s="105"/>
      <c r="BE164" s="105"/>
      <c r="BF164" s="105"/>
      <c r="BG164" s="105"/>
      <c r="BH164" s="105"/>
      <c r="BI164" s="105"/>
      <c r="BJ164" s="105"/>
      <c r="BK164" s="105"/>
      <c r="BL164" s="105"/>
      <c r="BM164" s="158"/>
      <c r="BN164" s="105"/>
      <c r="BO164" s="156"/>
      <c r="BP164" s="156"/>
      <c r="BQ164" s="156"/>
      <c r="BR164" s="105"/>
      <c r="BS164" s="105"/>
    </row>
    <row r="165" ht="9.0" customHeight="1">
      <c r="A165" s="152">
        <f t="shared" si="17"/>
        <v>0</v>
      </c>
      <c r="B165" s="93"/>
      <c r="C165" s="99"/>
      <c r="D165" s="96"/>
      <c r="E165" s="160"/>
      <c r="F165" s="155"/>
      <c r="G165" s="105"/>
      <c r="H165" s="105"/>
      <c r="I165" s="156"/>
      <c r="J165" s="156"/>
      <c r="K165" s="156"/>
      <c r="L165" s="156"/>
      <c r="M165" s="156"/>
      <c r="N165" s="156"/>
      <c r="O165" s="156"/>
      <c r="P165" s="156"/>
      <c r="Q165" s="156"/>
      <c r="R165" s="156"/>
      <c r="S165" s="156"/>
      <c r="T165" s="156"/>
      <c r="U165" s="157"/>
      <c r="V165" s="105"/>
      <c r="W165" s="105"/>
      <c r="X165" s="105"/>
      <c r="Y165" s="105"/>
      <c r="Z165" s="157"/>
      <c r="AA165" s="105"/>
      <c r="AB165" s="105"/>
      <c r="AC165" s="105"/>
      <c r="AD165" s="105"/>
      <c r="AE165" s="105"/>
      <c r="AF165" s="105"/>
      <c r="AG165" s="105"/>
      <c r="AH165" s="105"/>
      <c r="AI165" s="105"/>
      <c r="AJ165" s="105"/>
      <c r="AK165" s="105"/>
      <c r="AL165" s="105"/>
      <c r="AM165" s="105"/>
      <c r="AN165" s="105"/>
      <c r="AO165" s="105"/>
      <c r="AP165" s="105"/>
      <c r="AQ165" s="105"/>
      <c r="AR165" s="105"/>
      <c r="AS165" s="105"/>
      <c r="AT165" s="105"/>
      <c r="AU165" s="105"/>
      <c r="AV165" s="105"/>
      <c r="AW165" s="105"/>
      <c r="AX165" s="105"/>
      <c r="AY165" s="105"/>
      <c r="AZ165" s="105"/>
      <c r="BA165" s="105"/>
      <c r="BB165" s="105"/>
      <c r="BC165" s="105"/>
      <c r="BD165" s="105"/>
      <c r="BE165" s="105"/>
      <c r="BF165" s="105"/>
      <c r="BG165" s="105"/>
      <c r="BH165" s="105"/>
      <c r="BI165" s="105"/>
      <c r="BJ165" s="105"/>
      <c r="BK165" s="105"/>
      <c r="BL165" s="105"/>
      <c r="BM165" s="158"/>
      <c r="BN165" s="105"/>
      <c r="BO165" s="156"/>
      <c r="BP165" s="156"/>
      <c r="BQ165" s="156"/>
      <c r="BR165" s="105"/>
      <c r="BS165" s="105"/>
    </row>
    <row r="166" ht="9.0" customHeight="1">
      <c r="A166" s="152">
        <f t="shared" si="17"/>
        <v>1</v>
      </c>
      <c r="B166" s="93"/>
      <c r="C166" s="99"/>
      <c r="D166" s="96"/>
      <c r="E166" s="160"/>
      <c r="F166" s="155"/>
      <c r="G166" s="105"/>
      <c r="H166" s="105"/>
      <c r="I166" s="156"/>
      <c r="J166" s="156"/>
      <c r="K166" s="156"/>
      <c r="L166" s="156"/>
      <c r="M166" s="156"/>
      <c r="N166" s="156"/>
      <c r="O166" s="156"/>
      <c r="P166" s="156"/>
      <c r="Q166" s="156"/>
      <c r="R166" s="156"/>
      <c r="S166" s="156"/>
      <c r="T166" s="156"/>
      <c r="U166" s="157"/>
      <c r="V166" s="105"/>
      <c r="W166" s="105"/>
      <c r="X166" s="105"/>
      <c r="Y166" s="105"/>
      <c r="Z166" s="157"/>
      <c r="AA166" s="105"/>
      <c r="AB166" s="105"/>
      <c r="AC166" s="105"/>
      <c r="AD166" s="105"/>
      <c r="AE166" s="105"/>
      <c r="AF166" s="105"/>
      <c r="AG166" s="105"/>
      <c r="AH166" s="105"/>
      <c r="AI166" s="105"/>
      <c r="AJ166" s="105"/>
      <c r="AK166" s="105"/>
      <c r="AL166" s="105"/>
      <c r="AM166" s="105"/>
      <c r="AN166" s="105"/>
      <c r="AO166" s="105"/>
      <c r="AP166" s="105"/>
      <c r="AQ166" s="105"/>
      <c r="AR166" s="105"/>
      <c r="AS166" s="105"/>
      <c r="AT166" s="105"/>
      <c r="AU166" s="105"/>
      <c r="AV166" s="105"/>
      <c r="AW166" s="105"/>
      <c r="AX166" s="105"/>
      <c r="AY166" s="105"/>
      <c r="AZ166" s="105"/>
      <c r="BA166" s="105"/>
      <c r="BB166" s="105"/>
      <c r="BC166" s="105"/>
      <c r="BD166" s="105"/>
      <c r="BE166" s="105"/>
      <c r="BF166" s="105"/>
      <c r="BG166" s="105"/>
      <c r="BH166" s="105"/>
      <c r="BI166" s="105"/>
      <c r="BJ166" s="105"/>
      <c r="BK166" s="105"/>
      <c r="BL166" s="105"/>
      <c r="BM166" s="158"/>
      <c r="BN166" s="105"/>
      <c r="BO166" s="156"/>
      <c r="BP166" s="156"/>
      <c r="BQ166" s="156"/>
      <c r="BR166" s="105"/>
      <c r="BS166" s="105"/>
    </row>
    <row r="167" ht="9.0" customHeight="1">
      <c r="A167" s="152">
        <f t="shared" si="17"/>
        <v>1</v>
      </c>
      <c r="B167" s="93"/>
      <c r="C167" s="99"/>
      <c r="D167" s="96"/>
      <c r="E167" s="160"/>
      <c r="F167" s="155"/>
      <c r="G167" s="105"/>
      <c r="H167" s="105"/>
      <c r="I167" s="156"/>
      <c r="J167" s="156"/>
      <c r="K167" s="156"/>
      <c r="L167" s="156"/>
      <c r="M167" s="156"/>
      <c r="N167" s="156"/>
      <c r="O167" s="156"/>
      <c r="P167" s="156"/>
      <c r="Q167" s="156"/>
      <c r="R167" s="156"/>
      <c r="S167" s="156"/>
      <c r="T167" s="156"/>
      <c r="U167" s="157"/>
      <c r="V167" s="105"/>
      <c r="W167" s="105"/>
      <c r="X167" s="105"/>
      <c r="Y167" s="105"/>
      <c r="Z167" s="157"/>
      <c r="AA167" s="105"/>
      <c r="AB167" s="105"/>
      <c r="AC167" s="105"/>
      <c r="AD167" s="105"/>
      <c r="AE167" s="105"/>
      <c r="AF167" s="105"/>
      <c r="AG167" s="105"/>
      <c r="AH167" s="105"/>
      <c r="AI167" s="105"/>
      <c r="AJ167" s="105"/>
      <c r="AK167" s="105"/>
      <c r="AL167" s="105"/>
      <c r="AM167" s="105"/>
      <c r="AN167" s="105"/>
      <c r="AO167" s="105"/>
      <c r="AP167" s="105"/>
      <c r="AQ167" s="105"/>
      <c r="AR167" s="105"/>
      <c r="AS167" s="105"/>
      <c r="AT167" s="105"/>
      <c r="AU167" s="105"/>
      <c r="AV167" s="105"/>
      <c r="AW167" s="105"/>
      <c r="AX167" s="105"/>
      <c r="AY167" s="105"/>
      <c r="AZ167" s="105"/>
      <c r="BA167" s="105"/>
      <c r="BB167" s="105"/>
      <c r="BC167" s="105"/>
      <c r="BD167" s="105"/>
      <c r="BE167" s="105"/>
      <c r="BF167" s="105"/>
      <c r="BG167" s="105"/>
      <c r="BH167" s="105"/>
      <c r="BI167" s="105"/>
      <c r="BJ167" s="105"/>
      <c r="BK167" s="105"/>
      <c r="BL167" s="105"/>
      <c r="BM167" s="158"/>
      <c r="BN167" s="105"/>
      <c r="BO167" s="156"/>
      <c r="BP167" s="156"/>
      <c r="BQ167" s="156"/>
      <c r="BR167" s="105"/>
      <c r="BS167" s="105"/>
    </row>
    <row r="168" ht="9.0" customHeight="1">
      <c r="A168" s="152">
        <f t="shared" si="17"/>
        <v>0</v>
      </c>
      <c r="B168" s="93"/>
      <c r="C168" s="99"/>
      <c r="D168" s="96"/>
      <c r="E168" s="160"/>
      <c r="F168" s="155"/>
      <c r="G168" s="105"/>
      <c r="H168" s="105"/>
      <c r="I168" s="156"/>
      <c r="J168" s="156"/>
      <c r="K168" s="156"/>
      <c r="L168" s="156"/>
      <c r="M168" s="156"/>
      <c r="N168" s="156"/>
      <c r="O168" s="156"/>
      <c r="P168" s="156"/>
      <c r="Q168" s="156"/>
      <c r="R168" s="156"/>
      <c r="S168" s="156"/>
      <c r="T168" s="156"/>
      <c r="U168" s="157"/>
      <c r="V168" s="105"/>
      <c r="W168" s="105"/>
      <c r="X168" s="105"/>
      <c r="Y168" s="105"/>
      <c r="Z168" s="157"/>
      <c r="AA168" s="105"/>
      <c r="AB168" s="105"/>
      <c r="AC168" s="105"/>
      <c r="AD168" s="105"/>
      <c r="AE168" s="105"/>
      <c r="AF168" s="105"/>
      <c r="AG168" s="105"/>
      <c r="AH168" s="105"/>
      <c r="AI168" s="105"/>
      <c r="AJ168" s="105"/>
      <c r="AK168" s="105"/>
      <c r="AL168" s="105"/>
      <c r="AM168" s="105"/>
      <c r="AN168" s="105"/>
      <c r="AO168" s="105"/>
      <c r="AP168" s="105"/>
      <c r="AQ168" s="105"/>
      <c r="AR168" s="105"/>
      <c r="AS168" s="105"/>
      <c r="AT168" s="105"/>
      <c r="AU168" s="105"/>
      <c r="AV168" s="105"/>
      <c r="AW168" s="105"/>
      <c r="AX168" s="105"/>
      <c r="AY168" s="105"/>
      <c r="AZ168" s="105"/>
      <c r="BA168" s="105"/>
      <c r="BB168" s="105"/>
      <c r="BC168" s="105"/>
      <c r="BD168" s="105"/>
      <c r="BE168" s="105"/>
      <c r="BF168" s="105"/>
      <c r="BG168" s="105"/>
      <c r="BH168" s="105"/>
      <c r="BI168" s="105"/>
      <c r="BJ168" s="105"/>
      <c r="BK168" s="105"/>
      <c r="BL168" s="105"/>
      <c r="BM168" s="158"/>
      <c r="BN168" s="105"/>
      <c r="BO168" s="156"/>
      <c r="BP168" s="156"/>
      <c r="BQ168" s="156"/>
      <c r="BR168" s="105"/>
      <c r="BS168" s="105"/>
    </row>
    <row r="169" ht="9.0" customHeight="1">
      <c r="A169" s="152">
        <f t="shared" si="17"/>
        <v>0</v>
      </c>
      <c r="B169" s="93"/>
      <c r="C169" s="99"/>
      <c r="D169" s="96"/>
      <c r="E169" s="160"/>
      <c r="F169" s="155"/>
      <c r="G169" s="105"/>
      <c r="H169" s="105"/>
      <c r="I169" s="156"/>
      <c r="J169" s="156"/>
      <c r="K169" s="156"/>
      <c r="L169" s="156"/>
      <c r="M169" s="156"/>
      <c r="N169" s="156"/>
      <c r="O169" s="156"/>
      <c r="P169" s="156"/>
      <c r="Q169" s="156"/>
      <c r="R169" s="156"/>
      <c r="S169" s="156"/>
      <c r="T169" s="156"/>
      <c r="U169" s="157"/>
      <c r="V169" s="105"/>
      <c r="W169" s="105"/>
      <c r="X169" s="105"/>
      <c r="Y169" s="105"/>
      <c r="Z169" s="157"/>
      <c r="AA169" s="105"/>
      <c r="AB169" s="105"/>
      <c r="AC169" s="105"/>
      <c r="AD169" s="105"/>
      <c r="AE169" s="105"/>
      <c r="AF169" s="105"/>
      <c r="AG169" s="105"/>
      <c r="AH169" s="105"/>
      <c r="AI169" s="105"/>
      <c r="AJ169" s="105"/>
      <c r="AK169" s="105"/>
      <c r="AL169" s="105"/>
      <c r="AM169" s="105"/>
      <c r="AN169" s="105"/>
      <c r="AO169" s="105"/>
      <c r="AP169" s="105"/>
      <c r="AQ169" s="105"/>
      <c r="AR169" s="105"/>
      <c r="AS169" s="105"/>
      <c r="AT169" s="105"/>
      <c r="AU169" s="105"/>
      <c r="AV169" s="105"/>
      <c r="AW169" s="105"/>
      <c r="AX169" s="105"/>
      <c r="AY169" s="105"/>
      <c r="AZ169" s="105"/>
      <c r="BA169" s="105"/>
      <c r="BB169" s="105"/>
      <c r="BC169" s="105"/>
      <c r="BD169" s="105"/>
      <c r="BE169" s="105"/>
      <c r="BF169" s="105"/>
      <c r="BG169" s="105"/>
      <c r="BH169" s="105"/>
      <c r="BI169" s="105"/>
      <c r="BJ169" s="105"/>
      <c r="BK169" s="105"/>
      <c r="BL169" s="105"/>
      <c r="BM169" s="158"/>
      <c r="BN169" s="105"/>
      <c r="BO169" s="156"/>
      <c r="BP169" s="156"/>
      <c r="BQ169" s="156"/>
      <c r="BR169" s="105"/>
      <c r="BS169" s="105"/>
    </row>
    <row r="170" ht="9.0" customHeight="1">
      <c r="A170" s="152">
        <f t="shared" si="17"/>
        <v>1</v>
      </c>
      <c r="B170" s="93"/>
      <c r="C170" s="99"/>
      <c r="D170" s="96"/>
      <c r="E170" s="160"/>
      <c r="F170" s="155"/>
      <c r="G170" s="105"/>
      <c r="H170" s="105"/>
      <c r="I170" s="156"/>
      <c r="J170" s="156"/>
      <c r="K170" s="156"/>
      <c r="L170" s="156"/>
      <c r="M170" s="156"/>
      <c r="N170" s="156"/>
      <c r="O170" s="156"/>
      <c r="P170" s="156"/>
      <c r="Q170" s="156"/>
      <c r="R170" s="156"/>
      <c r="S170" s="156"/>
      <c r="T170" s="156"/>
      <c r="U170" s="157"/>
      <c r="V170" s="105"/>
      <c r="W170" s="105"/>
      <c r="X170" s="105"/>
      <c r="Y170" s="105"/>
      <c r="Z170" s="157"/>
      <c r="AA170" s="105"/>
      <c r="AB170" s="105"/>
      <c r="AC170" s="105"/>
      <c r="AD170" s="105"/>
      <c r="AE170" s="105"/>
      <c r="AF170" s="105"/>
      <c r="AG170" s="105"/>
      <c r="AH170" s="105"/>
      <c r="AI170" s="105"/>
      <c r="AJ170" s="105"/>
      <c r="AK170" s="105"/>
      <c r="AL170" s="105"/>
      <c r="AM170" s="105"/>
      <c r="AN170" s="105"/>
      <c r="AO170" s="105"/>
      <c r="AP170" s="105"/>
      <c r="AQ170" s="105"/>
      <c r="AR170" s="105"/>
      <c r="AS170" s="105"/>
      <c r="AT170" s="105"/>
      <c r="AU170" s="105"/>
      <c r="AV170" s="105"/>
      <c r="AW170" s="105"/>
      <c r="AX170" s="105"/>
      <c r="AY170" s="105"/>
      <c r="AZ170" s="105"/>
      <c r="BA170" s="105"/>
      <c r="BB170" s="105"/>
      <c r="BC170" s="105"/>
      <c r="BD170" s="105"/>
      <c r="BE170" s="105"/>
      <c r="BF170" s="105"/>
      <c r="BG170" s="105"/>
      <c r="BH170" s="105"/>
      <c r="BI170" s="105"/>
      <c r="BJ170" s="105"/>
      <c r="BK170" s="105"/>
      <c r="BL170" s="105"/>
      <c r="BM170" s="158"/>
      <c r="BN170" s="105"/>
      <c r="BO170" s="156"/>
      <c r="BP170" s="156"/>
      <c r="BQ170" s="156"/>
      <c r="BR170" s="105"/>
      <c r="BS170" s="105"/>
    </row>
    <row r="171" ht="9.0" customHeight="1">
      <c r="A171" s="152">
        <f t="shared" si="17"/>
        <v>1</v>
      </c>
      <c r="B171" s="93"/>
      <c r="C171" s="99"/>
      <c r="D171" s="96"/>
      <c r="E171" s="160"/>
      <c r="F171" s="155"/>
      <c r="G171" s="105"/>
      <c r="H171" s="105"/>
      <c r="I171" s="156"/>
      <c r="J171" s="156"/>
      <c r="K171" s="156"/>
      <c r="L171" s="156"/>
      <c r="M171" s="156"/>
      <c r="N171" s="156"/>
      <c r="O171" s="156"/>
      <c r="P171" s="156"/>
      <c r="Q171" s="156"/>
      <c r="R171" s="156"/>
      <c r="S171" s="156"/>
      <c r="T171" s="156"/>
      <c r="U171" s="157"/>
      <c r="V171" s="105"/>
      <c r="W171" s="105"/>
      <c r="X171" s="105"/>
      <c r="Y171" s="105"/>
      <c r="Z171" s="157"/>
      <c r="AA171" s="105"/>
      <c r="AB171" s="105"/>
      <c r="AC171" s="105"/>
      <c r="AD171" s="105"/>
      <c r="AE171" s="105"/>
      <c r="AF171" s="105"/>
      <c r="AG171" s="105"/>
      <c r="AH171" s="105"/>
      <c r="AI171" s="105"/>
      <c r="AJ171" s="105"/>
      <c r="AK171" s="105"/>
      <c r="AL171" s="105"/>
      <c r="AM171" s="105"/>
      <c r="AN171" s="105"/>
      <c r="AO171" s="105"/>
      <c r="AP171" s="105"/>
      <c r="AQ171" s="105"/>
      <c r="AR171" s="105"/>
      <c r="AS171" s="105"/>
      <c r="AT171" s="105"/>
      <c r="AU171" s="105"/>
      <c r="AV171" s="105"/>
      <c r="AW171" s="105"/>
      <c r="AX171" s="105"/>
      <c r="AY171" s="105"/>
      <c r="AZ171" s="105"/>
      <c r="BA171" s="105"/>
      <c r="BB171" s="105"/>
      <c r="BC171" s="105"/>
      <c r="BD171" s="105"/>
      <c r="BE171" s="105"/>
      <c r="BF171" s="105"/>
      <c r="BG171" s="105"/>
      <c r="BH171" s="105"/>
      <c r="BI171" s="105"/>
      <c r="BJ171" s="105"/>
      <c r="BK171" s="105"/>
      <c r="BL171" s="105"/>
      <c r="BM171" s="158"/>
      <c r="BN171" s="105"/>
      <c r="BO171" s="156"/>
      <c r="BP171" s="156"/>
      <c r="BQ171" s="156"/>
      <c r="BR171" s="105"/>
      <c r="BS171" s="105"/>
    </row>
    <row r="172" ht="9.0" customHeight="1">
      <c r="A172" s="152">
        <f t="shared" si="17"/>
        <v>0</v>
      </c>
      <c r="B172" s="93"/>
      <c r="C172" s="99"/>
      <c r="D172" s="96"/>
      <c r="E172" s="160"/>
      <c r="F172" s="155"/>
      <c r="G172" s="105"/>
      <c r="H172" s="105"/>
      <c r="I172" s="156"/>
      <c r="J172" s="156"/>
      <c r="K172" s="156"/>
      <c r="L172" s="156"/>
      <c r="M172" s="156"/>
      <c r="N172" s="156"/>
      <c r="O172" s="156"/>
      <c r="P172" s="156"/>
      <c r="Q172" s="156"/>
      <c r="R172" s="156"/>
      <c r="S172" s="156"/>
      <c r="T172" s="156"/>
      <c r="U172" s="157"/>
      <c r="V172" s="105"/>
      <c r="W172" s="105"/>
      <c r="X172" s="105"/>
      <c r="Y172" s="105"/>
      <c r="Z172" s="157"/>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5"/>
      <c r="AY172" s="105"/>
      <c r="AZ172" s="105"/>
      <c r="BA172" s="105"/>
      <c r="BB172" s="105"/>
      <c r="BC172" s="105"/>
      <c r="BD172" s="105"/>
      <c r="BE172" s="105"/>
      <c r="BF172" s="105"/>
      <c r="BG172" s="105"/>
      <c r="BH172" s="105"/>
      <c r="BI172" s="105"/>
      <c r="BJ172" s="105"/>
      <c r="BK172" s="105"/>
      <c r="BL172" s="105"/>
      <c r="BM172" s="158"/>
      <c r="BN172" s="105"/>
      <c r="BO172" s="156"/>
      <c r="BP172" s="156"/>
      <c r="BQ172" s="156"/>
      <c r="BR172" s="105"/>
      <c r="BS172" s="105"/>
    </row>
    <row r="173" ht="9.0" customHeight="1">
      <c r="A173" s="152">
        <f t="shared" si="17"/>
        <v>0</v>
      </c>
      <c r="B173" s="93"/>
      <c r="C173" s="99"/>
      <c r="D173" s="96"/>
      <c r="E173" s="160"/>
      <c r="F173" s="155"/>
      <c r="G173" s="105"/>
      <c r="H173" s="105"/>
      <c r="I173" s="156"/>
      <c r="J173" s="156"/>
      <c r="K173" s="156"/>
      <c r="L173" s="156"/>
      <c r="M173" s="156"/>
      <c r="N173" s="156"/>
      <c r="O173" s="156"/>
      <c r="P173" s="156"/>
      <c r="Q173" s="156"/>
      <c r="R173" s="156"/>
      <c r="S173" s="156"/>
      <c r="T173" s="156"/>
      <c r="U173" s="157"/>
      <c r="V173" s="105"/>
      <c r="W173" s="105"/>
      <c r="X173" s="105"/>
      <c r="Y173" s="105"/>
      <c r="Z173" s="157"/>
      <c r="AA173" s="105"/>
      <c r="AB173" s="105"/>
      <c r="AC173" s="105"/>
      <c r="AD173" s="105"/>
      <c r="AE173" s="105"/>
      <c r="AF173" s="105"/>
      <c r="AG173" s="105"/>
      <c r="AH173" s="105"/>
      <c r="AI173" s="105"/>
      <c r="AJ173" s="105"/>
      <c r="AK173" s="105"/>
      <c r="AL173" s="105"/>
      <c r="AM173" s="105"/>
      <c r="AN173" s="105"/>
      <c r="AO173" s="105"/>
      <c r="AP173" s="105"/>
      <c r="AQ173" s="105"/>
      <c r="AR173" s="105"/>
      <c r="AS173" s="105"/>
      <c r="AT173" s="105"/>
      <c r="AU173" s="105"/>
      <c r="AV173" s="105"/>
      <c r="AW173" s="105"/>
      <c r="AX173" s="105"/>
      <c r="AY173" s="105"/>
      <c r="AZ173" s="105"/>
      <c r="BA173" s="105"/>
      <c r="BB173" s="105"/>
      <c r="BC173" s="105"/>
      <c r="BD173" s="105"/>
      <c r="BE173" s="105"/>
      <c r="BF173" s="105"/>
      <c r="BG173" s="105"/>
      <c r="BH173" s="105"/>
      <c r="BI173" s="105"/>
      <c r="BJ173" s="105"/>
      <c r="BK173" s="105"/>
      <c r="BL173" s="105"/>
      <c r="BM173" s="158"/>
      <c r="BN173" s="105"/>
      <c r="BO173" s="156"/>
      <c r="BP173" s="156"/>
      <c r="BQ173" s="156"/>
      <c r="BR173" s="105"/>
      <c r="BS173" s="105"/>
    </row>
    <row r="174" ht="9.0" customHeight="1">
      <c r="A174" s="152">
        <f t="shared" si="17"/>
        <v>1</v>
      </c>
      <c r="B174" s="93"/>
      <c r="C174" s="99"/>
      <c r="D174" s="96"/>
      <c r="E174" s="160"/>
      <c r="F174" s="155"/>
      <c r="G174" s="105"/>
      <c r="H174" s="105"/>
      <c r="I174" s="156"/>
      <c r="J174" s="156"/>
      <c r="K174" s="156"/>
      <c r="L174" s="156"/>
      <c r="M174" s="156"/>
      <c r="N174" s="156"/>
      <c r="O174" s="156"/>
      <c r="P174" s="156"/>
      <c r="Q174" s="156"/>
      <c r="R174" s="156"/>
      <c r="S174" s="156"/>
      <c r="T174" s="156"/>
      <c r="U174" s="157"/>
      <c r="V174" s="105"/>
      <c r="W174" s="105"/>
      <c r="X174" s="105"/>
      <c r="Y174" s="105"/>
      <c r="Z174" s="157"/>
      <c r="AA174" s="105"/>
      <c r="AB174" s="105"/>
      <c r="AC174" s="105"/>
      <c r="AD174" s="105"/>
      <c r="AE174" s="105"/>
      <c r="AF174" s="105"/>
      <c r="AG174" s="105"/>
      <c r="AH174" s="105"/>
      <c r="AI174" s="105"/>
      <c r="AJ174" s="105"/>
      <c r="AK174" s="105"/>
      <c r="AL174" s="105"/>
      <c r="AM174" s="105"/>
      <c r="AN174" s="105"/>
      <c r="AO174" s="105"/>
      <c r="AP174" s="105"/>
      <c r="AQ174" s="105"/>
      <c r="AR174" s="105"/>
      <c r="AS174" s="105"/>
      <c r="AT174" s="105"/>
      <c r="AU174" s="105"/>
      <c r="AV174" s="105"/>
      <c r="AW174" s="105"/>
      <c r="AX174" s="105"/>
      <c r="AY174" s="105"/>
      <c r="AZ174" s="105"/>
      <c r="BA174" s="105"/>
      <c r="BB174" s="105"/>
      <c r="BC174" s="105"/>
      <c r="BD174" s="105"/>
      <c r="BE174" s="105"/>
      <c r="BF174" s="105"/>
      <c r="BG174" s="105"/>
      <c r="BH174" s="105"/>
      <c r="BI174" s="105"/>
      <c r="BJ174" s="105"/>
      <c r="BK174" s="105"/>
      <c r="BL174" s="105"/>
      <c r="BM174" s="158"/>
      <c r="BN174" s="105"/>
      <c r="BO174" s="156"/>
      <c r="BP174" s="156"/>
      <c r="BQ174" s="156"/>
      <c r="BR174" s="105"/>
      <c r="BS174" s="105"/>
    </row>
    <row r="175" ht="9.0" customHeight="1">
      <c r="A175" s="152">
        <f t="shared" si="17"/>
        <v>1</v>
      </c>
      <c r="B175" s="93"/>
      <c r="C175" s="99"/>
      <c r="D175" s="96"/>
      <c r="E175" s="160"/>
      <c r="F175" s="155"/>
      <c r="G175" s="105"/>
      <c r="H175" s="105"/>
      <c r="I175" s="156"/>
      <c r="J175" s="156"/>
      <c r="K175" s="156"/>
      <c r="L175" s="156"/>
      <c r="M175" s="156"/>
      <c r="N175" s="156"/>
      <c r="O175" s="156"/>
      <c r="P175" s="156"/>
      <c r="Q175" s="156"/>
      <c r="R175" s="156"/>
      <c r="S175" s="156"/>
      <c r="T175" s="156"/>
      <c r="U175" s="157"/>
      <c r="V175" s="105"/>
      <c r="W175" s="105"/>
      <c r="X175" s="105"/>
      <c r="Y175" s="105"/>
      <c r="Z175" s="157"/>
      <c r="AA175" s="105"/>
      <c r="AB175" s="105"/>
      <c r="AC175" s="105"/>
      <c r="AD175" s="105"/>
      <c r="AE175" s="105"/>
      <c r="AF175" s="105"/>
      <c r="AG175" s="105"/>
      <c r="AH175" s="105"/>
      <c r="AI175" s="105"/>
      <c r="AJ175" s="105"/>
      <c r="AK175" s="105"/>
      <c r="AL175" s="105"/>
      <c r="AM175" s="105"/>
      <c r="AN175" s="105"/>
      <c r="AO175" s="105"/>
      <c r="AP175" s="105"/>
      <c r="AQ175" s="105"/>
      <c r="AR175" s="105"/>
      <c r="AS175" s="105"/>
      <c r="AT175" s="105"/>
      <c r="AU175" s="105"/>
      <c r="AV175" s="105"/>
      <c r="AW175" s="105"/>
      <c r="AX175" s="105"/>
      <c r="AY175" s="105"/>
      <c r="AZ175" s="105"/>
      <c r="BA175" s="105"/>
      <c r="BB175" s="105"/>
      <c r="BC175" s="105"/>
      <c r="BD175" s="105"/>
      <c r="BE175" s="105"/>
      <c r="BF175" s="105"/>
      <c r="BG175" s="105"/>
      <c r="BH175" s="105"/>
      <c r="BI175" s="105"/>
      <c r="BJ175" s="105"/>
      <c r="BK175" s="105"/>
      <c r="BL175" s="105"/>
      <c r="BM175" s="158"/>
      <c r="BN175" s="105"/>
      <c r="BO175" s="156"/>
      <c r="BP175" s="156"/>
      <c r="BQ175" s="156"/>
      <c r="BR175" s="105"/>
      <c r="BS175" s="105"/>
    </row>
    <row r="176" ht="9.0" customHeight="1">
      <c r="A176" s="152">
        <f t="shared" si="17"/>
        <v>0</v>
      </c>
      <c r="B176" s="93"/>
      <c r="C176" s="99"/>
      <c r="D176" s="96"/>
      <c r="E176" s="160"/>
      <c r="F176" s="155"/>
      <c r="G176" s="105"/>
      <c r="H176" s="105"/>
      <c r="I176" s="156"/>
      <c r="J176" s="156"/>
      <c r="K176" s="156"/>
      <c r="L176" s="156"/>
      <c r="M176" s="156"/>
      <c r="N176" s="156"/>
      <c r="O176" s="156"/>
      <c r="P176" s="156"/>
      <c r="Q176" s="156"/>
      <c r="R176" s="156"/>
      <c r="S176" s="156"/>
      <c r="T176" s="156"/>
      <c r="U176" s="157"/>
      <c r="V176" s="105"/>
      <c r="W176" s="105"/>
      <c r="X176" s="105"/>
      <c r="Y176" s="105"/>
      <c r="Z176" s="157"/>
      <c r="AA176" s="105"/>
      <c r="AB176" s="105"/>
      <c r="AC176" s="105"/>
      <c r="AD176" s="105"/>
      <c r="AE176" s="105"/>
      <c r="AF176" s="105"/>
      <c r="AG176" s="105"/>
      <c r="AH176" s="105"/>
      <c r="AI176" s="105"/>
      <c r="AJ176" s="105"/>
      <c r="AK176" s="105"/>
      <c r="AL176" s="105"/>
      <c r="AM176" s="105"/>
      <c r="AN176" s="105"/>
      <c r="AO176" s="105"/>
      <c r="AP176" s="105"/>
      <c r="AQ176" s="105"/>
      <c r="AR176" s="105"/>
      <c r="AS176" s="105"/>
      <c r="AT176" s="105"/>
      <c r="AU176" s="105"/>
      <c r="AV176" s="105"/>
      <c r="AW176" s="105"/>
      <c r="AX176" s="105"/>
      <c r="AY176" s="105"/>
      <c r="AZ176" s="105"/>
      <c r="BA176" s="105"/>
      <c r="BB176" s="105"/>
      <c r="BC176" s="105"/>
      <c r="BD176" s="105"/>
      <c r="BE176" s="105"/>
      <c r="BF176" s="105"/>
      <c r="BG176" s="105"/>
      <c r="BH176" s="105"/>
      <c r="BI176" s="105"/>
      <c r="BJ176" s="105"/>
      <c r="BK176" s="105"/>
      <c r="BL176" s="105"/>
      <c r="BM176" s="158"/>
      <c r="BN176" s="105"/>
      <c r="BO176" s="156"/>
      <c r="BP176" s="156"/>
      <c r="BQ176" s="156"/>
      <c r="BR176" s="105"/>
      <c r="BS176" s="105"/>
    </row>
    <row r="177" ht="9.0" customHeight="1">
      <c r="A177" s="152">
        <f t="shared" si="17"/>
        <v>0</v>
      </c>
      <c r="B177" s="93"/>
      <c r="C177" s="99"/>
      <c r="D177" s="96"/>
      <c r="E177" s="160"/>
      <c r="F177" s="155"/>
      <c r="G177" s="105"/>
      <c r="H177" s="105"/>
      <c r="I177" s="156"/>
      <c r="J177" s="156"/>
      <c r="K177" s="156"/>
      <c r="L177" s="156"/>
      <c r="M177" s="156"/>
      <c r="N177" s="156"/>
      <c r="O177" s="156"/>
      <c r="P177" s="156"/>
      <c r="Q177" s="156"/>
      <c r="R177" s="156"/>
      <c r="S177" s="156"/>
      <c r="T177" s="156"/>
      <c r="U177" s="157"/>
      <c r="V177" s="105"/>
      <c r="W177" s="105"/>
      <c r="X177" s="105"/>
      <c r="Y177" s="105"/>
      <c r="Z177" s="157"/>
      <c r="AA177" s="105"/>
      <c r="AB177" s="105"/>
      <c r="AC177" s="105"/>
      <c r="AD177" s="105"/>
      <c r="AE177" s="105"/>
      <c r="AF177" s="105"/>
      <c r="AG177" s="105"/>
      <c r="AH177" s="105"/>
      <c r="AI177" s="105"/>
      <c r="AJ177" s="105"/>
      <c r="AK177" s="105"/>
      <c r="AL177" s="105"/>
      <c r="AM177" s="105"/>
      <c r="AN177" s="105"/>
      <c r="AO177" s="105"/>
      <c r="AP177" s="105"/>
      <c r="AQ177" s="105"/>
      <c r="AR177" s="105"/>
      <c r="AS177" s="105"/>
      <c r="AT177" s="105"/>
      <c r="AU177" s="105"/>
      <c r="AV177" s="105"/>
      <c r="AW177" s="105"/>
      <c r="AX177" s="105"/>
      <c r="AY177" s="105"/>
      <c r="AZ177" s="105"/>
      <c r="BA177" s="105"/>
      <c r="BB177" s="105"/>
      <c r="BC177" s="105"/>
      <c r="BD177" s="105"/>
      <c r="BE177" s="105"/>
      <c r="BF177" s="105"/>
      <c r="BG177" s="105"/>
      <c r="BH177" s="105"/>
      <c r="BI177" s="105"/>
      <c r="BJ177" s="105"/>
      <c r="BK177" s="105"/>
      <c r="BL177" s="105"/>
      <c r="BM177" s="158"/>
      <c r="BN177" s="105"/>
      <c r="BO177" s="156"/>
      <c r="BP177" s="156"/>
      <c r="BQ177" s="156"/>
      <c r="BR177" s="105"/>
      <c r="BS177" s="105"/>
    </row>
    <row r="178" ht="9.0" customHeight="1">
      <c r="A178" s="152">
        <f t="shared" si="17"/>
        <v>1</v>
      </c>
      <c r="B178" s="93"/>
      <c r="C178" s="99"/>
      <c r="D178" s="96"/>
      <c r="E178" s="160"/>
      <c r="F178" s="155"/>
      <c r="G178" s="105"/>
      <c r="H178" s="105"/>
      <c r="I178" s="156"/>
      <c r="J178" s="156"/>
      <c r="K178" s="156"/>
      <c r="L178" s="156"/>
      <c r="M178" s="156"/>
      <c r="N178" s="156"/>
      <c r="O178" s="156"/>
      <c r="P178" s="156"/>
      <c r="Q178" s="156"/>
      <c r="R178" s="156"/>
      <c r="S178" s="156"/>
      <c r="T178" s="156"/>
      <c r="U178" s="157"/>
      <c r="V178" s="105"/>
      <c r="W178" s="105"/>
      <c r="X178" s="105"/>
      <c r="Y178" s="105"/>
      <c r="Z178" s="157"/>
      <c r="AA178" s="105"/>
      <c r="AB178" s="105"/>
      <c r="AC178" s="105"/>
      <c r="AD178" s="105"/>
      <c r="AE178" s="105"/>
      <c r="AF178" s="105"/>
      <c r="AG178" s="105"/>
      <c r="AH178" s="105"/>
      <c r="AI178" s="105"/>
      <c r="AJ178" s="105"/>
      <c r="AK178" s="105"/>
      <c r="AL178" s="105"/>
      <c r="AM178" s="105"/>
      <c r="AN178" s="105"/>
      <c r="AO178" s="105"/>
      <c r="AP178" s="105"/>
      <c r="AQ178" s="105"/>
      <c r="AR178" s="105"/>
      <c r="AS178" s="105"/>
      <c r="AT178" s="105"/>
      <c r="AU178" s="105"/>
      <c r="AV178" s="105"/>
      <c r="AW178" s="105"/>
      <c r="AX178" s="105"/>
      <c r="AY178" s="105"/>
      <c r="AZ178" s="105"/>
      <c r="BA178" s="105"/>
      <c r="BB178" s="105"/>
      <c r="BC178" s="105"/>
      <c r="BD178" s="105"/>
      <c r="BE178" s="105"/>
      <c r="BF178" s="105"/>
      <c r="BG178" s="105"/>
      <c r="BH178" s="105"/>
      <c r="BI178" s="105"/>
      <c r="BJ178" s="105"/>
      <c r="BK178" s="105"/>
      <c r="BL178" s="105"/>
      <c r="BM178" s="158"/>
      <c r="BN178" s="105"/>
      <c r="BO178" s="156"/>
      <c r="BP178" s="156"/>
      <c r="BQ178" s="156"/>
      <c r="BR178" s="105"/>
      <c r="BS178" s="105"/>
    </row>
    <row r="179" ht="9.0" customHeight="1">
      <c r="A179" s="152">
        <f t="shared" si="17"/>
        <v>1</v>
      </c>
      <c r="B179" s="93"/>
      <c r="C179" s="99"/>
      <c r="D179" s="96"/>
      <c r="E179" s="160"/>
      <c r="F179" s="155"/>
      <c r="G179" s="105"/>
      <c r="H179" s="105"/>
      <c r="I179" s="156"/>
      <c r="J179" s="156"/>
      <c r="K179" s="156"/>
      <c r="L179" s="156"/>
      <c r="M179" s="156"/>
      <c r="N179" s="156"/>
      <c r="O179" s="156"/>
      <c r="P179" s="156"/>
      <c r="Q179" s="156"/>
      <c r="R179" s="156"/>
      <c r="S179" s="156"/>
      <c r="T179" s="156"/>
      <c r="U179" s="157"/>
      <c r="V179" s="105"/>
      <c r="W179" s="105"/>
      <c r="X179" s="105"/>
      <c r="Y179" s="105"/>
      <c r="Z179" s="157"/>
      <c r="AA179" s="105"/>
      <c r="AB179" s="105"/>
      <c r="AC179" s="105"/>
      <c r="AD179" s="105"/>
      <c r="AE179" s="105"/>
      <c r="AF179" s="105"/>
      <c r="AG179" s="105"/>
      <c r="AH179" s="105"/>
      <c r="AI179" s="105"/>
      <c r="AJ179" s="105"/>
      <c r="AK179" s="105"/>
      <c r="AL179" s="105"/>
      <c r="AM179" s="105"/>
      <c r="AN179" s="105"/>
      <c r="AO179" s="105"/>
      <c r="AP179" s="105"/>
      <c r="AQ179" s="105"/>
      <c r="AR179" s="105"/>
      <c r="AS179" s="105"/>
      <c r="AT179" s="105"/>
      <c r="AU179" s="105"/>
      <c r="AV179" s="105"/>
      <c r="AW179" s="105"/>
      <c r="AX179" s="105"/>
      <c r="AY179" s="105"/>
      <c r="AZ179" s="105"/>
      <c r="BA179" s="105"/>
      <c r="BB179" s="105"/>
      <c r="BC179" s="105"/>
      <c r="BD179" s="105"/>
      <c r="BE179" s="105"/>
      <c r="BF179" s="105"/>
      <c r="BG179" s="105"/>
      <c r="BH179" s="105"/>
      <c r="BI179" s="105"/>
      <c r="BJ179" s="105"/>
      <c r="BK179" s="105"/>
      <c r="BL179" s="105"/>
      <c r="BM179" s="158"/>
      <c r="BN179" s="105"/>
      <c r="BO179" s="156"/>
      <c r="BP179" s="156"/>
      <c r="BQ179" s="156"/>
      <c r="BR179" s="105"/>
      <c r="BS179" s="105"/>
    </row>
    <row r="180" ht="9.0" customHeight="1">
      <c r="A180" s="152">
        <f t="shared" si="17"/>
        <v>0</v>
      </c>
      <c r="B180" s="93"/>
      <c r="C180" s="99"/>
      <c r="D180" s="96"/>
      <c r="E180" s="160"/>
      <c r="F180" s="155"/>
      <c r="G180" s="105"/>
      <c r="H180" s="105"/>
      <c r="I180" s="156"/>
      <c r="J180" s="156"/>
      <c r="K180" s="156"/>
      <c r="L180" s="156"/>
      <c r="M180" s="156"/>
      <c r="N180" s="156"/>
      <c r="O180" s="156"/>
      <c r="P180" s="156"/>
      <c r="Q180" s="156"/>
      <c r="R180" s="156"/>
      <c r="S180" s="156"/>
      <c r="T180" s="156"/>
      <c r="U180" s="157"/>
      <c r="V180" s="105"/>
      <c r="W180" s="105"/>
      <c r="X180" s="105"/>
      <c r="Y180" s="105"/>
      <c r="Z180" s="157"/>
      <c r="AA180" s="105"/>
      <c r="AB180" s="105"/>
      <c r="AC180" s="105"/>
      <c r="AD180" s="105"/>
      <c r="AE180" s="105"/>
      <c r="AF180" s="105"/>
      <c r="AG180" s="105"/>
      <c r="AH180" s="105"/>
      <c r="AI180" s="105"/>
      <c r="AJ180" s="105"/>
      <c r="AK180" s="105"/>
      <c r="AL180" s="105"/>
      <c r="AM180" s="105"/>
      <c r="AN180" s="105"/>
      <c r="AO180" s="105"/>
      <c r="AP180" s="105"/>
      <c r="AQ180" s="105"/>
      <c r="AR180" s="105"/>
      <c r="AS180" s="105"/>
      <c r="AT180" s="105"/>
      <c r="AU180" s="105"/>
      <c r="AV180" s="105"/>
      <c r="AW180" s="105"/>
      <c r="AX180" s="105"/>
      <c r="AY180" s="105"/>
      <c r="AZ180" s="105"/>
      <c r="BA180" s="105"/>
      <c r="BB180" s="105"/>
      <c r="BC180" s="105"/>
      <c r="BD180" s="105"/>
      <c r="BE180" s="105"/>
      <c r="BF180" s="105"/>
      <c r="BG180" s="105"/>
      <c r="BH180" s="105"/>
      <c r="BI180" s="105"/>
      <c r="BJ180" s="105"/>
      <c r="BK180" s="105"/>
      <c r="BL180" s="105"/>
      <c r="BM180" s="158"/>
      <c r="BN180" s="105"/>
      <c r="BO180" s="156"/>
      <c r="BP180" s="156"/>
      <c r="BQ180" s="156"/>
      <c r="BR180" s="105"/>
      <c r="BS180" s="105"/>
    </row>
    <row r="181" ht="9.0" customHeight="1">
      <c r="A181" s="152">
        <f t="shared" si="17"/>
        <v>0</v>
      </c>
      <c r="B181" s="93"/>
      <c r="C181" s="99"/>
      <c r="D181" s="96"/>
      <c r="E181" s="160"/>
      <c r="F181" s="155"/>
      <c r="G181" s="105"/>
      <c r="H181" s="105"/>
      <c r="I181" s="156"/>
      <c r="J181" s="156"/>
      <c r="K181" s="156"/>
      <c r="L181" s="156"/>
      <c r="M181" s="156"/>
      <c r="N181" s="156"/>
      <c r="O181" s="156"/>
      <c r="P181" s="156"/>
      <c r="Q181" s="156"/>
      <c r="R181" s="156"/>
      <c r="S181" s="156"/>
      <c r="T181" s="156"/>
      <c r="U181" s="157"/>
      <c r="V181" s="105"/>
      <c r="W181" s="105"/>
      <c r="X181" s="105"/>
      <c r="Y181" s="105"/>
      <c r="Z181" s="157"/>
      <c r="AA181" s="105"/>
      <c r="AB181" s="105"/>
      <c r="AC181" s="105"/>
      <c r="AD181" s="105"/>
      <c r="AE181" s="105"/>
      <c r="AF181" s="105"/>
      <c r="AG181" s="105"/>
      <c r="AH181" s="105"/>
      <c r="AI181" s="105"/>
      <c r="AJ181" s="105"/>
      <c r="AK181" s="105"/>
      <c r="AL181" s="105"/>
      <c r="AM181" s="105"/>
      <c r="AN181" s="105"/>
      <c r="AO181" s="105"/>
      <c r="AP181" s="105"/>
      <c r="AQ181" s="105"/>
      <c r="AR181" s="105"/>
      <c r="AS181" s="105"/>
      <c r="AT181" s="105"/>
      <c r="AU181" s="105"/>
      <c r="AV181" s="105"/>
      <c r="AW181" s="105"/>
      <c r="AX181" s="105"/>
      <c r="AY181" s="105"/>
      <c r="AZ181" s="105"/>
      <c r="BA181" s="105"/>
      <c r="BB181" s="105"/>
      <c r="BC181" s="105"/>
      <c r="BD181" s="105"/>
      <c r="BE181" s="105"/>
      <c r="BF181" s="105"/>
      <c r="BG181" s="105"/>
      <c r="BH181" s="105"/>
      <c r="BI181" s="105"/>
      <c r="BJ181" s="105"/>
      <c r="BK181" s="105"/>
      <c r="BL181" s="105"/>
      <c r="BM181" s="158"/>
      <c r="BN181" s="105"/>
      <c r="BO181" s="156"/>
      <c r="BP181" s="156"/>
      <c r="BQ181" s="156"/>
      <c r="BR181" s="105"/>
      <c r="BS181" s="105"/>
    </row>
    <row r="182" ht="9.0" customHeight="1">
      <c r="A182" s="152">
        <f t="shared" si="17"/>
        <v>1</v>
      </c>
      <c r="B182" s="93"/>
      <c r="C182" s="99"/>
      <c r="D182" s="96"/>
      <c r="E182" s="160"/>
      <c r="F182" s="155"/>
      <c r="G182" s="105"/>
      <c r="H182" s="105"/>
      <c r="I182" s="156"/>
      <c r="J182" s="156"/>
      <c r="K182" s="156"/>
      <c r="L182" s="156"/>
      <c r="M182" s="156"/>
      <c r="N182" s="156"/>
      <c r="O182" s="156"/>
      <c r="P182" s="156"/>
      <c r="Q182" s="156"/>
      <c r="R182" s="156"/>
      <c r="S182" s="156"/>
      <c r="T182" s="156"/>
      <c r="U182" s="157"/>
      <c r="V182" s="105"/>
      <c r="W182" s="105"/>
      <c r="X182" s="105"/>
      <c r="Y182" s="105"/>
      <c r="Z182" s="157"/>
      <c r="AA182" s="105"/>
      <c r="AB182" s="105"/>
      <c r="AC182" s="105"/>
      <c r="AD182" s="105"/>
      <c r="AE182" s="105"/>
      <c r="AF182" s="105"/>
      <c r="AG182" s="105"/>
      <c r="AH182" s="105"/>
      <c r="AI182" s="105"/>
      <c r="AJ182" s="105"/>
      <c r="AK182" s="105"/>
      <c r="AL182" s="105"/>
      <c r="AM182" s="105"/>
      <c r="AN182" s="105"/>
      <c r="AO182" s="105"/>
      <c r="AP182" s="105"/>
      <c r="AQ182" s="105"/>
      <c r="AR182" s="105"/>
      <c r="AS182" s="105"/>
      <c r="AT182" s="105"/>
      <c r="AU182" s="105"/>
      <c r="AV182" s="105"/>
      <c r="AW182" s="105"/>
      <c r="AX182" s="105"/>
      <c r="AY182" s="105"/>
      <c r="AZ182" s="105"/>
      <c r="BA182" s="105"/>
      <c r="BB182" s="105"/>
      <c r="BC182" s="105"/>
      <c r="BD182" s="105"/>
      <c r="BE182" s="105"/>
      <c r="BF182" s="105"/>
      <c r="BG182" s="105"/>
      <c r="BH182" s="105"/>
      <c r="BI182" s="105"/>
      <c r="BJ182" s="105"/>
      <c r="BK182" s="105"/>
      <c r="BL182" s="105"/>
      <c r="BM182" s="158"/>
      <c r="BN182" s="105"/>
      <c r="BO182" s="156"/>
      <c r="BP182" s="156"/>
      <c r="BQ182" s="156"/>
      <c r="BR182" s="105"/>
      <c r="BS182" s="105"/>
    </row>
    <row r="183" ht="9.0" customHeight="1">
      <c r="A183" s="152">
        <f t="shared" si="17"/>
        <v>1</v>
      </c>
      <c r="B183" s="93"/>
      <c r="C183" s="99"/>
      <c r="D183" s="96"/>
      <c r="E183" s="160"/>
      <c r="F183" s="155"/>
      <c r="G183" s="105"/>
      <c r="H183" s="105"/>
      <c r="I183" s="156"/>
      <c r="J183" s="156"/>
      <c r="K183" s="156"/>
      <c r="L183" s="156"/>
      <c r="M183" s="156"/>
      <c r="N183" s="156"/>
      <c r="O183" s="156"/>
      <c r="P183" s="156"/>
      <c r="Q183" s="156"/>
      <c r="R183" s="156"/>
      <c r="S183" s="156"/>
      <c r="T183" s="156"/>
      <c r="U183" s="157"/>
      <c r="V183" s="105"/>
      <c r="W183" s="105"/>
      <c r="X183" s="105"/>
      <c r="Y183" s="105"/>
      <c r="Z183" s="157"/>
      <c r="AA183" s="105"/>
      <c r="AB183" s="105"/>
      <c r="AC183" s="105"/>
      <c r="AD183" s="105"/>
      <c r="AE183" s="105"/>
      <c r="AF183" s="105"/>
      <c r="AG183" s="105"/>
      <c r="AH183" s="105"/>
      <c r="AI183" s="105"/>
      <c r="AJ183" s="105"/>
      <c r="AK183" s="105"/>
      <c r="AL183" s="105"/>
      <c r="AM183" s="105"/>
      <c r="AN183" s="105"/>
      <c r="AO183" s="105"/>
      <c r="AP183" s="105"/>
      <c r="AQ183" s="105"/>
      <c r="AR183" s="105"/>
      <c r="AS183" s="105"/>
      <c r="AT183" s="105"/>
      <c r="AU183" s="105"/>
      <c r="AV183" s="105"/>
      <c r="AW183" s="105"/>
      <c r="AX183" s="105"/>
      <c r="AY183" s="105"/>
      <c r="AZ183" s="105"/>
      <c r="BA183" s="105"/>
      <c r="BB183" s="105"/>
      <c r="BC183" s="105"/>
      <c r="BD183" s="105"/>
      <c r="BE183" s="105"/>
      <c r="BF183" s="105"/>
      <c r="BG183" s="105"/>
      <c r="BH183" s="105"/>
      <c r="BI183" s="105"/>
      <c r="BJ183" s="105"/>
      <c r="BK183" s="105"/>
      <c r="BL183" s="105"/>
      <c r="BM183" s="158"/>
      <c r="BN183" s="105"/>
      <c r="BO183" s="156"/>
      <c r="BP183" s="156"/>
      <c r="BQ183" s="156"/>
      <c r="BR183" s="105"/>
      <c r="BS183" s="105"/>
    </row>
    <row r="184" ht="9.0" customHeight="1">
      <c r="A184" s="152">
        <f t="shared" si="17"/>
        <v>0</v>
      </c>
      <c r="B184" s="93"/>
      <c r="C184" s="99"/>
      <c r="D184" s="96"/>
      <c r="E184" s="160"/>
      <c r="F184" s="155"/>
      <c r="G184" s="105"/>
      <c r="H184" s="105"/>
      <c r="I184" s="156"/>
      <c r="J184" s="156"/>
      <c r="K184" s="156"/>
      <c r="L184" s="156"/>
      <c r="M184" s="156"/>
      <c r="N184" s="156"/>
      <c r="O184" s="156"/>
      <c r="P184" s="156"/>
      <c r="Q184" s="156"/>
      <c r="R184" s="156"/>
      <c r="S184" s="156"/>
      <c r="T184" s="156"/>
      <c r="U184" s="157"/>
      <c r="V184" s="105"/>
      <c r="W184" s="105"/>
      <c r="X184" s="105"/>
      <c r="Y184" s="105"/>
      <c r="Z184" s="157"/>
      <c r="AA184" s="105"/>
      <c r="AB184" s="105"/>
      <c r="AC184" s="105"/>
      <c r="AD184" s="105"/>
      <c r="AE184" s="105"/>
      <c r="AF184" s="105"/>
      <c r="AG184" s="105"/>
      <c r="AH184" s="105"/>
      <c r="AI184" s="105"/>
      <c r="AJ184" s="105"/>
      <c r="AK184" s="105"/>
      <c r="AL184" s="105"/>
      <c r="AM184" s="105"/>
      <c r="AN184" s="105"/>
      <c r="AO184" s="105"/>
      <c r="AP184" s="105"/>
      <c r="AQ184" s="105"/>
      <c r="AR184" s="105"/>
      <c r="AS184" s="105"/>
      <c r="AT184" s="105"/>
      <c r="AU184" s="105"/>
      <c r="AV184" s="105"/>
      <c r="AW184" s="105"/>
      <c r="AX184" s="105"/>
      <c r="AY184" s="105"/>
      <c r="AZ184" s="105"/>
      <c r="BA184" s="105"/>
      <c r="BB184" s="105"/>
      <c r="BC184" s="105"/>
      <c r="BD184" s="105"/>
      <c r="BE184" s="105"/>
      <c r="BF184" s="105"/>
      <c r="BG184" s="105"/>
      <c r="BH184" s="105"/>
      <c r="BI184" s="105"/>
      <c r="BJ184" s="105"/>
      <c r="BK184" s="105"/>
      <c r="BL184" s="105"/>
      <c r="BM184" s="158"/>
      <c r="BN184" s="105"/>
      <c r="BO184" s="156"/>
      <c r="BP184" s="156"/>
      <c r="BQ184" s="156"/>
      <c r="BR184" s="105"/>
      <c r="BS184" s="105"/>
    </row>
    <row r="185" ht="9.0" customHeight="1">
      <c r="A185" s="152">
        <f t="shared" si="17"/>
        <v>0</v>
      </c>
      <c r="B185" s="93"/>
      <c r="C185" s="99"/>
      <c r="D185" s="96"/>
      <c r="E185" s="160"/>
      <c r="F185" s="155"/>
      <c r="G185" s="105"/>
      <c r="H185" s="105"/>
      <c r="I185" s="156"/>
      <c r="J185" s="156"/>
      <c r="K185" s="156"/>
      <c r="L185" s="156"/>
      <c r="M185" s="156"/>
      <c r="N185" s="156"/>
      <c r="O185" s="156"/>
      <c r="P185" s="156"/>
      <c r="Q185" s="156"/>
      <c r="R185" s="156"/>
      <c r="S185" s="156"/>
      <c r="T185" s="156"/>
      <c r="U185" s="157"/>
      <c r="V185" s="105"/>
      <c r="W185" s="105"/>
      <c r="X185" s="105"/>
      <c r="Y185" s="105"/>
      <c r="Z185" s="157"/>
      <c r="AA185" s="105"/>
      <c r="AB185" s="105"/>
      <c r="AC185" s="105"/>
      <c r="AD185" s="105"/>
      <c r="AE185" s="105"/>
      <c r="AF185" s="105"/>
      <c r="AG185" s="105"/>
      <c r="AH185" s="105"/>
      <c r="AI185" s="105"/>
      <c r="AJ185" s="105"/>
      <c r="AK185" s="105"/>
      <c r="AL185" s="105"/>
      <c r="AM185" s="105"/>
      <c r="AN185" s="105"/>
      <c r="AO185" s="105"/>
      <c r="AP185" s="105"/>
      <c r="AQ185" s="105"/>
      <c r="AR185" s="105"/>
      <c r="AS185" s="105"/>
      <c r="AT185" s="105"/>
      <c r="AU185" s="105"/>
      <c r="AV185" s="105"/>
      <c r="AW185" s="105"/>
      <c r="AX185" s="105"/>
      <c r="AY185" s="105"/>
      <c r="AZ185" s="105"/>
      <c r="BA185" s="105"/>
      <c r="BB185" s="105"/>
      <c r="BC185" s="105"/>
      <c r="BD185" s="105"/>
      <c r="BE185" s="105"/>
      <c r="BF185" s="105"/>
      <c r="BG185" s="105"/>
      <c r="BH185" s="105"/>
      <c r="BI185" s="105"/>
      <c r="BJ185" s="105"/>
      <c r="BK185" s="105"/>
      <c r="BL185" s="105"/>
      <c r="BM185" s="158"/>
      <c r="BN185" s="105"/>
      <c r="BO185" s="156"/>
      <c r="BP185" s="156"/>
      <c r="BQ185" s="156"/>
      <c r="BR185" s="105"/>
      <c r="BS185" s="105"/>
    </row>
    <row r="186" ht="9.0" customHeight="1">
      <c r="A186" s="152">
        <f t="shared" si="17"/>
        <v>1</v>
      </c>
      <c r="B186" s="93"/>
      <c r="C186" s="99"/>
      <c r="D186" s="96"/>
      <c r="E186" s="160"/>
      <c r="F186" s="155"/>
      <c r="G186" s="105"/>
      <c r="H186" s="105"/>
      <c r="I186" s="156"/>
      <c r="J186" s="156"/>
      <c r="K186" s="156"/>
      <c r="L186" s="156"/>
      <c r="M186" s="156"/>
      <c r="N186" s="156"/>
      <c r="O186" s="156"/>
      <c r="P186" s="156"/>
      <c r="Q186" s="156"/>
      <c r="R186" s="156"/>
      <c r="S186" s="156"/>
      <c r="T186" s="156"/>
      <c r="U186" s="157"/>
      <c r="V186" s="105"/>
      <c r="W186" s="105"/>
      <c r="X186" s="105"/>
      <c r="Y186" s="105"/>
      <c r="Z186" s="157"/>
      <c r="AA186" s="105"/>
      <c r="AB186" s="105"/>
      <c r="AC186" s="105"/>
      <c r="AD186" s="105"/>
      <c r="AE186" s="105"/>
      <c r="AF186" s="105"/>
      <c r="AG186" s="105"/>
      <c r="AH186" s="105"/>
      <c r="AI186" s="105"/>
      <c r="AJ186" s="105"/>
      <c r="AK186" s="105"/>
      <c r="AL186" s="105"/>
      <c r="AM186" s="105"/>
      <c r="AN186" s="105"/>
      <c r="AO186" s="105"/>
      <c r="AP186" s="105"/>
      <c r="AQ186" s="105"/>
      <c r="AR186" s="105"/>
      <c r="AS186" s="105"/>
      <c r="AT186" s="105"/>
      <c r="AU186" s="105"/>
      <c r="AV186" s="105"/>
      <c r="AW186" s="105"/>
      <c r="AX186" s="105"/>
      <c r="AY186" s="105"/>
      <c r="AZ186" s="105"/>
      <c r="BA186" s="105"/>
      <c r="BB186" s="105"/>
      <c r="BC186" s="105"/>
      <c r="BD186" s="105"/>
      <c r="BE186" s="105"/>
      <c r="BF186" s="105"/>
      <c r="BG186" s="105"/>
      <c r="BH186" s="105"/>
      <c r="BI186" s="105"/>
      <c r="BJ186" s="105"/>
      <c r="BK186" s="105"/>
      <c r="BL186" s="105"/>
      <c r="BM186" s="158"/>
      <c r="BN186" s="105"/>
      <c r="BO186" s="156"/>
      <c r="BP186" s="156"/>
      <c r="BQ186" s="156"/>
      <c r="BR186" s="105"/>
      <c r="BS186" s="105"/>
    </row>
    <row r="187" ht="9.0" customHeight="1">
      <c r="A187" s="152">
        <f t="shared" si="17"/>
        <v>1</v>
      </c>
      <c r="B187" s="93"/>
      <c r="C187" s="99"/>
      <c r="D187" s="96"/>
      <c r="E187" s="160"/>
      <c r="F187" s="155"/>
      <c r="G187" s="105"/>
      <c r="H187" s="105"/>
      <c r="I187" s="156"/>
      <c r="J187" s="156"/>
      <c r="K187" s="156"/>
      <c r="L187" s="156"/>
      <c r="M187" s="156"/>
      <c r="N187" s="156"/>
      <c r="O187" s="156"/>
      <c r="P187" s="156"/>
      <c r="Q187" s="156"/>
      <c r="R187" s="156"/>
      <c r="S187" s="156"/>
      <c r="T187" s="156"/>
      <c r="U187" s="157"/>
      <c r="V187" s="105"/>
      <c r="W187" s="105"/>
      <c r="X187" s="105"/>
      <c r="Y187" s="105"/>
      <c r="Z187" s="157"/>
      <c r="AA187" s="105"/>
      <c r="AB187" s="105"/>
      <c r="AC187" s="105"/>
      <c r="AD187" s="105"/>
      <c r="AE187" s="105"/>
      <c r="AF187" s="105"/>
      <c r="AG187" s="105"/>
      <c r="AH187" s="105"/>
      <c r="AI187" s="105"/>
      <c r="AJ187" s="105"/>
      <c r="AK187" s="105"/>
      <c r="AL187" s="105"/>
      <c r="AM187" s="105"/>
      <c r="AN187" s="105"/>
      <c r="AO187" s="105"/>
      <c r="AP187" s="105"/>
      <c r="AQ187" s="105"/>
      <c r="AR187" s="105"/>
      <c r="AS187" s="105"/>
      <c r="AT187" s="105"/>
      <c r="AU187" s="105"/>
      <c r="AV187" s="105"/>
      <c r="AW187" s="105"/>
      <c r="AX187" s="105"/>
      <c r="AY187" s="105"/>
      <c r="AZ187" s="105"/>
      <c r="BA187" s="105"/>
      <c r="BB187" s="105"/>
      <c r="BC187" s="105"/>
      <c r="BD187" s="105"/>
      <c r="BE187" s="105"/>
      <c r="BF187" s="105"/>
      <c r="BG187" s="105"/>
      <c r="BH187" s="105"/>
      <c r="BI187" s="105"/>
      <c r="BJ187" s="105"/>
      <c r="BK187" s="105"/>
      <c r="BL187" s="105"/>
      <c r="BM187" s="158"/>
      <c r="BN187" s="105"/>
      <c r="BO187" s="156"/>
      <c r="BP187" s="156"/>
      <c r="BQ187" s="156"/>
      <c r="BR187" s="105"/>
      <c r="BS187" s="105"/>
    </row>
    <row r="188" ht="9.0" customHeight="1">
      <c r="A188" s="152">
        <f t="shared" si="17"/>
        <v>0</v>
      </c>
      <c r="B188" s="93"/>
      <c r="C188" s="99"/>
      <c r="D188" s="96"/>
      <c r="E188" s="160"/>
      <c r="F188" s="155"/>
      <c r="G188" s="105"/>
      <c r="H188" s="105"/>
      <c r="I188" s="156"/>
      <c r="J188" s="156"/>
      <c r="K188" s="156"/>
      <c r="L188" s="156"/>
      <c r="M188" s="156"/>
      <c r="N188" s="156"/>
      <c r="O188" s="156"/>
      <c r="P188" s="156"/>
      <c r="Q188" s="156"/>
      <c r="R188" s="156"/>
      <c r="S188" s="156"/>
      <c r="T188" s="156"/>
      <c r="U188" s="157"/>
      <c r="V188" s="105"/>
      <c r="W188" s="105"/>
      <c r="X188" s="105"/>
      <c r="Y188" s="105"/>
      <c r="Z188" s="157"/>
      <c r="AA188" s="105"/>
      <c r="AB188" s="105"/>
      <c r="AC188" s="105"/>
      <c r="AD188" s="105"/>
      <c r="AE188" s="105"/>
      <c r="AF188" s="105"/>
      <c r="AG188" s="105"/>
      <c r="AH188" s="105"/>
      <c r="AI188" s="105"/>
      <c r="AJ188" s="105"/>
      <c r="AK188" s="105"/>
      <c r="AL188" s="105"/>
      <c r="AM188" s="105"/>
      <c r="AN188" s="105"/>
      <c r="AO188" s="105"/>
      <c r="AP188" s="105"/>
      <c r="AQ188" s="105"/>
      <c r="AR188" s="105"/>
      <c r="AS188" s="105"/>
      <c r="AT188" s="105"/>
      <c r="AU188" s="105"/>
      <c r="AV188" s="105"/>
      <c r="AW188" s="105"/>
      <c r="AX188" s="105"/>
      <c r="AY188" s="105"/>
      <c r="AZ188" s="105"/>
      <c r="BA188" s="105"/>
      <c r="BB188" s="105"/>
      <c r="BC188" s="105"/>
      <c r="BD188" s="105"/>
      <c r="BE188" s="105"/>
      <c r="BF188" s="105"/>
      <c r="BG188" s="105"/>
      <c r="BH188" s="105"/>
      <c r="BI188" s="105"/>
      <c r="BJ188" s="105"/>
      <c r="BK188" s="105"/>
      <c r="BL188" s="105"/>
      <c r="BM188" s="158"/>
      <c r="BN188" s="105"/>
      <c r="BO188" s="156"/>
      <c r="BP188" s="156"/>
      <c r="BQ188" s="156"/>
      <c r="BR188" s="105"/>
      <c r="BS188" s="105"/>
    </row>
    <row r="189" ht="9.0" customHeight="1">
      <c r="A189" s="152">
        <f t="shared" si="17"/>
        <v>0</v>
      </c>
      <c r="B189" s="93"/>
      <c r="C189" s="99"/>
      <c r="D189" s="96"/>
      <c r="E189" s="160"/>
      <c r="F189" s="155"/>
      <c r="G189" s="105"/>
      <c r="H189" s="105"/>
      <c r="I189" s="156"/>
      <c r="J189" s="156"/>
      <c r="K189" s="156"/>
      <c r="L189" s="156"/>
      <c r="M189" s="156"/>
      <c r="N189" s="156"/>
      <c r="O189" s="156"/>
      <c r="P189" s="156"/>
      <c r="Q189" s="156"/>
      <c r="R189" s="156"/>
      <c r="S189" s="156"/>
      <c r="T189" s="156"/>
      <c r="U189" s="157"/>
      <c r="V189" s="105"/>
      <c r="W189" s="105"/>
      <c r="X189" s="105"/>
      <c r="Y189" s="105"/>
      <c r="Z189" s="157"/>
      <c r="AA189" s="105"/>
      <c r="AB189" s="105"/>
      <c r="AC189" s="105"/>
      <c r="AD189" s="105"/>
      <c r="AE189" s="105"/>
      <c r="AF189" s="105"/>
      <c r="AG189" s="105"/>
      <c r="AH189" s="105"/>
      <c r="AI189" s="105"/>
      <c r="AJ189" s="105"/>
      <c r="AK189" s="105"/>
      <c r="AL189" s="105"/>
      <c r="AM189" s="105"/>
      <c r="AN189" s="105"/>
      <c r="AO189" s="105"/>
      <c r="AP189" s="105"/>
      <c r="AQ189" s="105"/>
      <c r="AR189" s="105"/>
      <c r="AS189" s="105"/>
      <c r="AT189" s="105"/>
      <c r="AU189" s="105"/>
      <c r="AV189" s="105"/>
      <c r="AW189" s="105"/>
      <c r="AX189" s="105"/>
      <c r="AY189" s="105"/>
      <c r="AZ189" s="105"/>
      <c r="BA189" s="105"/>
      <c r="BB189" s="105"/>
      <c r="BC189" s="105"/>
      <c r="BD189" s="105"/>
      <c r="BE189" s="105"/>
      <c r="BF189" s="105"/>
      <c r="BG189" s="105"/>
      <c r="BH189" s="105"/>
      <c r="BI189" s="105"/>
      <c r="BJ189" s="105"/>
      <c r="BK189" s="105"/>
      <c r="BL189" s="105"/>
      <c r="BM189" s="158"/>
      <c r="BN189" s="105"/>
      <c r="BO189" s="156"/>
      <c r="BP189" s="156"/>
      <c r="BQ189" s="156"/>
      <c r="BR189" s="105"/>
      <c r="BS189" s="105"/>
    </row>
    <row r="190" ht="9.0" customHeight="1">
      <c r="A190" s="152">
        <f t="shared" si="17"/>
        <v>1</v>
      </c>
      <c r="B190" s="93"/>
      <c r="C190" s="99"/>
      <c r="D190" s="96"/>
      <c r="E190" s="160"/>
      <c r="F190" s="155"/>
      <c r="G190" s="105"/>
      <c r="H190" s="105"/>
      <c r="I190" s="156"/>
      <c r="J190" s="156"/>
      <c r="K190" s="156"/>
      <c r="L190" s="156"/>
      <c r="M190" s="156"/>
      <c r="N190" s="156"/>
      <c r="O190" s="156"/>
      <c r="P190" s="156"/>
      <c r="Q190" s="156"/>
      <c r="R190" s="156"/>
      <c r="S190" s="156"/>
      <c r="T190" s="156"/>
      <c r="U190" s="157"/>
      <c r="V190" s="105"/>
      <c r="W190" s="105"/>
      <c r="X190" s="105"/>
      <c r="Y190" s="105"/>
      <c r="Z190" s="157"/>
      <c r="AA190" s="105"/>
      <c r="AB190" s="105"/>
      <c r="AC190" s="105"/>
      <c r="AD190" s="105"/>
      <c r="AE190" s="105"/>
      <c r="AF190" s="105"/>
      <c r="AG190" s="105"/>
      <c r="AH190" s="105"/>
      <c r="AI190" s="105"/>
      <c r="AJ190" s="105"/>
      <c r="AK190" s="105"/>
      <c r="AL190" s="105"/>
      <c r="AM190" s="105"/>
      <c r="AN190" s="105"/>
      <c r="AO190" s="105"/>
      <c r="AP190" s="105"/>
      <c r="AQ190" s="105"/>
      <c r="AR190" s="105"/>
      <c r="AS190" s="105"/>
      <c r="AT190" s="105"/>
      <c r="AU190" s="105"/>
      <c r="AV190" s="105"/>
      <c r="AW190" s="105"/>
      <c r="AX190" s="105"/>
      <c r="AY190" s="105"/>
      <c r="AZ190" s="105"/>
      <c r="BA190" s="105"/>
      <c r="BB190" s="105"/>
      <c r="BC190" s="105"/>
      <c r="BD190" s="105"/>
      <c r="BE190" s="105"/>
      <c r="BF190" s="105"/>
      <c r="BG190" s="105"/>
      <c r="BH190" s="105"/>
      <c r="BI190" s="105"/>
      <c r="BJ190" s="105"/>
      <c r="BK190" s="105"/>
      <c r="BL190" s="105"/>
      <c r="BM190" s="158"/>
      <c r="BN190" s="105"/>
      <c r="BO190" s="156"/>
      <c r="BP190" s="156"/>
      <c r="BQ190" s="156"/>
      <c r="BR190" s="105"/>
      <c r="BS190" s="105"/>
    </row>
    <row r="191" ht="9.0" customHeight="1">
      <c r="A191" s="152">
        <f t="shared" si="17"/>
        <v>1</v>
      </c>
      <c r="B191" s="93"/>
      <c r="C191" s="99"/>
      <c r="D191" s="96"/>
      <c r="E191" s="160"/>
      <c r="F191" s="155"/>
      <c r="G191" s="105"/>
      <c r="H191" s="105"/>
      <c r="I191" s="156"/>
      <c r="J191" s="156"/>
      <c r="K191" s="156"/>
      <c r="L191" s="156"/>
      <c r="M191" s="156"/>
      <c r="N191" s="156"/>
      <c r="O191" s="156"/>
      <c r="P191" s="156"/>
      <c r="Q191" s="156"/>
      <c r="R191" s="156"/>
      <c r="S191" s="156"/>
      <c r="T191" s="156"/>
      <c r="U191" s="157"/>
      <c r="V191" s="105"/>
      <c r="W191" s="105"/>
      <c r="X191" s="105"/>
      <c r="Y191" s="105"/>
      <c r="Z191" s="157"/>
      <c r="AA191" s="105"/>
      <c r="AB191" s="105"/>
      <c r="AC191" s="105"/>
      <c r="AD191" s="105"/>
      <c r="AE191" s="105"/>
      <c r="AF191" s="105"/>
      <c r="AG191" s="105"/>
      <c r="AH191" s="105"/>
      <c r="AI191" s="105"/>
      <c r="AJ191" s="105"/>
      <c r="AK191" s="105"/>
      <c r="AL191" s="105"/>
      <c r="AM191" s="105"/>
      <c r="AN191" s="105"/>
      <c r="AO191" s="105"/>
      <c r="AP191" s="105"/>
      <c r="AQ191" s="105"/>
      <c r="AR191" s="105"/>
      <c r="AS191" s="105"/>
      <c r="AT191" s="105"/>
      <c r="AU191" s="105"/>
      <c r="AV191" s="105"/>
      <c r="AW191" s="105"/>
      <c r="AX191" s="105"/>
      <c r="AY191" s="105"/>
      <c r="AZ191" s="105"/>
      <c r="BA191" s="105"/>
      <c r="BB191" s="105"/>
      <c r="BC191" s="105"/>
      <c r="BD191" s="105"/>
      <c r="BE191" s="105"/>
      <c r="BF191" s="105"/>
      <c r="BG191" s="105"/>
      <c r="BH191" s="105"/>
      <c r="BI191" s="105"/>
      <c r="BJ191" s="105"/>
      <c r="BK191" s="105"/>
      <c r="BL191" s="105"/>
      <c r="BM191" s="158"/>
      <c r="BN191" s="105"/>
      <c r="BO191" s="156"/>
      <c r="BP191" s="156"/>
      <c r="BQ191" s="156"/>
      <c r="BR191" s="105"/>
      <c r="BS191" s="105"/>
    </row>
    <row r="192" ht="9.0" customHeight="1">
      <c r="A192" s="152">
        <f t="shared" si="17"/>
        <v>0</v>
      </c>
      <c r="B192" s="93"/>
      <c r="C192" s="99"/>
      <c r="D192" s="96"/>
      <c r="E192" s="160"/>
      <c r="F192" s="155"/>
      <c r="G192" s="105"/>
      <c r="H192" s="105"/>
      <c r="I192" s="156"/>
      <c r="J192" s="156"/>
      <c r="K192" s="156"/>
      <c r="L192" s="156"/>
      <c r="M192" s="156"/>
      <c r="N192" s="156"/>
      <c r="O192" s="156"/>
      <c r="P192" s="156"/>
      <c r="Q192" s="156"/>
      <c r="R192" s="156"/>
      <c r="S192" s="156"/>
      <c r="T192" s="156"/>
      <c r="U192" s="157"/>
      <c r="V192" s="105"/>
      <c r="W192" s="105"/>
      <c r="X192" s="105"/>
      <c r="Y192" s="105"/>
      <c r="Z192" s="157"/>
      <c r="AA192" s="105"/>
      <c r="AB192" s="105"/>
      <c r="AC192" s="105"/>
      <c r="AD192" s="105"/>
      <c r="AE192" s="105"/>
      <c r="AF192" s="105"/>
      <c r="AG192" s="105"/>
      <c r="AH192" s="105"/>
      <c r="AI192" s="105"/>
      <c r="AJ192" s="105"/>
      <c r="AK192" s="105"/>
      <c r="AL192" s="105"/>
      <c r="AM192" s="105"/>
      <c r="AN192" s="105"/>
      <c r="AO192" s="105"/>
      <c r="AP192" s="105"/>
      <c r="AQ192" s="105"/>
      <c r="AR192" s="105"/>
      <c r="AS192" s="105"/>
      <c r="AT192" s="105"/>
      <c r="AU192" s="105"/>
      <c r="AV192" s="105"/>
      <c r="AW192" s="105"/>
      <c r="AX192" s="105"/>
      <c r="AY192" s="105"/>
      <c r="AZ192" s="105"/>
      <c r="BA192" s="105"/>
      <c r="BB192" s="105"/>
      <c r="BC192" s="105"/>
      <c r="BD192" s="105"/>
      <c r="BE192" s="105"/>
      <c r="BF192" s="105"/>
      <c r="BG192" s="105"/>
      <c r="BH192" s="105"/>
      <c r="BI192" s="105"/>
      <c r="BJ192" s="105"/>
      <c r="BK192" s="105"/>
      <c r="BL192" s="105"/>
      <c r="BM192" s="158"/>
      <c r="BN192" s="105"/>
      <c r="BO192" s="156"/>
      <c r="BP192" s="156"/>
      <c r="BQ192" s="156"/>
      <c r="BR192" s="105"/>
      <c r="BS192" s="105"/>
    </row>
    <row r="193" ht="9.0" customHeight="1">
      <c r="A193" s="152">
        <f t="shared" si="17"/>
        <v>0</v>
      </c>
      <c r="B193" s="93"/>
      <c r="C193" s="99"/>
      <c r="D193" s="96"/>
      <c r="E193" s="160"/>
      <c r="F193" s="155"/>
      <c r="G193" s="105"/>
      <c r="H193" s="105"/>
      <c r="I193" s="156"/>
      <c r="J193" s="156"/>
      <c r="K193" s="156"/>
      <c r="L193" s="156"/>
      <c r="M193" s="156"/>
      <c r="N193" s="156"/>
      <c r="O193" s="156"/>
      <c r="P193" s="156"/>
      <c r="Q193" s="156"/>
      <c r="R193" s="156"/>
      <c r="S193" s="156"/>
      <c r="T193" s="156"/>
      <c r="U193" s="157"/>
      <c r="V193" s="105"/>
      <c r="W193" s="105"/>
      <c r="X193" s="105"/>
      <c r="Y193" s="105"/>
      <c r="Z193" s="157"/>
      <c r="AA193" s="105"/>
      <c r="AB193" s="105"/>
      <c r="AC193" s="105"/>
      <c r="AD193" s="105"/>
      <c r="AE193" s="105"/>
      <c r="AF193" s="105"/>
      <c r="AG193" s="105"/>
      <c r="AH193" s="105"/>
      <c r="AI193" s="105"/>
      <c r="AJ193" s="105"/>
      <c r="AK193" s="105"/>
      <c r="AL193" s="105"/>
      <c r="AM193" s="105"/>
      <c r="AN193" s="105"/>
      <c r="AO193" s="105"/>
      <c r="AP193" s="105"/>
      <c r="AQ193" s="105"/>
      <c r="AR193" s="105"/>
      <c r="AS193" s="105"/>
      <c r="AT193" s="105"/>
      <c r="AU193" s="105"/>
      <c r="AV193" s="105"/>
      <c r="AW193" s="105"/>
      <c r="AX193" s="105"/>
      <c r="AY193" s="105"/>
      <c r="AZ193" s="105"/>
      <c r="BA193" s="105"/>
      <c r="BB193" s="105"/>
      <c r="BC193" s="105"/>
      <c r="BD193" s="105"/>
      <c r="BE193" s="105"/>
      <c r="BF193" s="105"/>
      <c r="BG193" s="105"/>
      <c r="BH193" s="105"/>
      <c r="BI193" s="105"/>
      <c r="BJ193" s="105"/>
      <c r="BK193" s="105"/>
      <c r="BL193" s="105"/>
      <c r="BM193" s="158"/>
      <c r="BN193" s="105"/>
      <c r="BO193" s="156"/>
      <c r="BP193" s="156"/>
      <c r="BQ193" s="156"/>
      <c r="BR193" s="105"/>
      <c r="BS193" s="105"/>
    </row>
    <row r="194" ht="9.0" customHeight="1">
      <c r="A194" s="152">
        <f t="shared" si="17"/>
        <v>1</v>
      </c>
      <c r="B194" s="93"/>
      <c r="C194" s="99"/>
      <c r="D194" s="96"/>
      <c r="E194" s="160"/>
      <c r="F194" s="155"/>
      <c r="G194" s="105"/>
      <c r="H194" s="105"/>
      <c r="I194" s="156"/>
      <c r="J194" s="156"/>
      <c r="K194" s="156"/>
      <c r="L194" s="156"/>
      <c r="M194" s="156"/>
      <c r="N194" s="156"/>
      <c r="O194" s="156"/>
      <c r="P194" s="156"/>
      <c r="Q194" s="156"/>
      <c r="R194" s="156"/>
      <c r="S194" s="156"/>
      <c r="T194" s="156"/>
      <c r="U194" s="157"/>
      <c r="V194" s="105"/>
      <c r="W194" s="105"/>
      <c r="X194" s="105"/>
      <c r="Y194" s="105"/>
      <c r="Z194" s="157"/>
      <c r="AA194" s="105"/>
      <c r="AB194" s="105"/>
      <c r="AC194" s="105"/>
      <c r="AD194" s="105"/>
      <c r="AE194" s="105"/>
      <c r="AF194" s="105"/>
      <c r="AG194" s="105"/>
      <c r="AH194" s="105"/>
      <c r="AI194" s="105"/>
      <c r="AJ194" s="105"/>
      <c r="AK194" s="105"/>
      <c r="AL194" s="105"/>
      <c r="AM194" s="105"/>
      <c r="AN194" s="105"/>
      <c r="AO194" s="105"/>
      <c r="AP194" s="105"/>
      <c r="AQ194" s="105"/>
      <c r="AR194" s="105"/>
      <c r="AS194" s="105"/>
      <c r="AT194" s="105"/>
      <c r="AU194" s="105"/>
      <c r="AV194" s="105"/>
      <c r="AW194" s="105"/>
      <c r="AX194" s="105"/>
      <c r="AY194" s="105"/>
      <c r="AZ194" s="105"/>
      <c r="BA194" s="105"/>
      <c r="BB194" s="105"/>
      <c r="BC194" s="105"/>
      <c r="BD194" s="105"/>
      <c r="BE194" s="105"/>
      <c r="BF194" s="105"/>
      <c r="BG194" s="105"/>
      <c r="BH194" s="105"/>
      <c r="BI194" s="105"/>
      <c r="BJ194" s="105"/>
      <c r="BK194" s="105"/>
      <c r="BL194" s="105"/>
      <c r="BM194" s="158"/>
      <c r="BN194" s="105"/>
      <c r="BO194" s="156"/>
      <c r="BP194" s="156"/>
      <c r="BQ194" s="156"/>
      <c r="BR194" s="105"/>
      <c r="BS194" s="105"/>
    </row>
    <row r="195" ht="9.0" customHeight="1">
      <c r="A195" s="152">
        <f t="shared" si="17"/>
        <v>1</v>
      </c>
      <c r="B195" s="93"/>
      <c r="C195" s="99"/>
      <c r="D195" s="96"/>
      <c r="E195" s="160"/>
      <c r="F195" s="155"/>
      <c r="G195" s="105"/>
      <c r="H195" s="105"/>
      <c r="I195" s="156"/>
      <c r="J195" s="156"/>
      <c r="K195" s="156"/>
      <c r="L195" s="156"/>
      <c r="M195" s="156"/>
      <c r="N195" s="156"/>
      <c r="O195" s="156"/>
      <c r="P195" s="156"/>
      <c r="Q195" s="156"/>
      <c r="R195" s="156"/>
      <c r="S195" s="156"/>
      <c r="T195" s="156"/>
      <c r="U195" s="157"/>
      <c r="V195" s="105"/>
      <c r="W195" s="105"/>
      <c r="X195" s="105"/>
      <c r="Y195" s="105"/>
      <c r="Z195" s="157"/>
      <c r="AA195" s="105"/>
      <c r="AB195" s="105"/>
      <c r="AC195" s="105"/>
      <c r="AD195" s="105"/>
      <c r="AE195" s="105"/>
      <c r="AF195" s="105"/>
      <c r="AG195" s="105"/>
      <c r="AH195" s="105"/>
      <c r="AI195" s="105"/>
      <c r="AJ195" s="105"/>
      <c r="AK195" s="105"/>
      <c r="AL195" s="105"/>
      <c r="AM195" s="105"/>
      <c r="AN195" s="105"/>
      <c r="AO195" s="105"/>
      <c r="AP195" s="105"/>
      <c r="AQ195" s="105"/>
      <c r="AR195" s="105"/>
      <c r="AS195" s="105"/>
      <c r="AT195" s="105"/>
      <c r="AU195" s="105"/>
      <c r="AV195" s="105"/>
      <c r="AW195" s="105"/>
      <c r="AX195" s="105"/>
      <c r="AY195" s="105"/>
      <c r="AZ195" s="105"/>
      <c r="BA195" s="105"/>
      <c r="BB195" s="105"/>
      <c r="BC195" s="105"/>
      <c r="BD195" s="105"/>
      <c r="BE195" s="105"/>
      <c r="BF195" s="105"/>
      <c r="BG195" s="105"/>
      <c r="BH195" s="105"/>
      <c r="BI195" s="105"/>
      <c r="BJ195" s="105"/>
      <c r="BK195" s="105"/>
      <c r="BL195" s="105"/>
      <c r="BM195" s="158"/>
      <c r="BN195" s="105"/>
      <c r="BO195" s="156"/>
      <c r="BP195" s="156"/>
      <c r="BQ195" s="156"/>
      <c r="BR195" s="105"/>
      <c r="BS195" s="105"/>
    </row>
    <row r="196" ht="9.0" customHeight="1">
      <c r="A196" s="152">
        <f t="shared" si="17"/>
        <v>0</v>
      </c>
      <c r="B196" s="93"/>
      <c r="C196" s="99"/>
      <c r="D196" s="96"/>
      <c r="E196" s="160"/>
      <c r="F196" s="155"/>
      <c r="G196" s="105"/>
      <c r="H196" s="105"/>
      <c r="I196" s="156"/>
      <c r="J196" s="156"/>
      <c r="K196" s="156"/>
      <c r="L196" s="156"/>
      <c r="M196" s="156"/>
      <c r="N196" s="156"/>
      <c r="O196" s="156"/>
      <c r="P196" s="156"/>
      <c r="Q196" s="156"/>
      <c r="R196" s="156"/>
      <c r="S196" s="156"/>
      <c r="T196" s="156"/>
      <c r="U196" s="157"/>
      <c r="V196" s="105"/>
      <c r="W196" s="105"/>
      <c r="X196" s="105"/>
      <c r="Y196" s="105"/>
      <c r="Z196" s="157"/>
      <c r="AA196" s="105"/>
      <c r="AB196" s="105"/>
      <c r="AC196" s="105"/>
      <c r="AD196" s="105"/>
      <c r="AE196" s="105"/>
      <c r="AF196" s="105"/>
      <c r="AG196" s="105"/>
      <c r="AH196" s="105"/>
      <c r="AI196" s="105"/>
      <c r="AJ196" s="105"/>
      <c r="AK196" s="105"/>
      <c r="AL196" s="105"/>
      <c r="AM196" s="105"/>
      <c r="AN196" s="105"/>
      <c r="AO196" s="105"/>
      <c r="AP196" s="105"/>
      <c r="AQ196" s="105"/>
      <c r="AR196" s="105"/>
      <c r="AS196" s="105"/>
      <c r="AT196" s="105"/>
      <c r="AU196" s="105"/>
      <c r="AV196" s="105"/>
      <c r="AW196" s="105"/>
      <c r="AX196" s="105"/>
      <c r="AY196" s="105"/>
      <c r="AZ196" s="105"/>
      <c r="BA196" s="105"/>
      <c r="BB196" s="105"/>
      <c r="BC196" s="105"/>
      <c r="BD196" s="105"/>
      <c r="BE196" s="105"/>
      <c r="BF196" s="105"/>
      <c r="BG196" s="105"/>
      <c r="BH196" s="105"/>
      <c r="BI196" s="105"/>
      <c r="BJ196" s="105"/>
      <c r="BK196" s="105"/>
      <c r="BL196" s="105"/>
      <c r="BM196" s="158"/>
      <c r="BN196" s="105"/>
      <c r="BO196" s="156"/>
      <c r="BP196" s="156"/>
      <c r="BQ196" s="156"/>
      <c r="BR196" s="105"/>
      <c r="BS196" s="105"/>
    </row>
    <row r="197" ht="9.0" customHeight="1">
      <c r="A197" s="152">
        <f t="shared" si="17"/>
        <v>0</v>
      </c>
      <c r="B197" s="93"/>
      <c r="C197" s="99"/>
      <c r="D197" s="96"/>
      <c r="E197" s="160"/>
      <c r="F197" s="155"/>
      <c r="G197" s="105"/>
      <c r="H197" s="105"/>
      <c r="I197" s="156"/>
      <c r="J197" s="156"/>
      <c r="K197" s="156"/>
      <c r="L197" s="156"/>
      <c r="M197" s="156"/>
      <c r="N197" s="156"/>
      <c r="O197" s="156"/>
      <c r="P197" s="156"/>
      <c r="Q197" s="156"/>
      <c r="R197" s="156"/>
      <c r="S197" s="156"/>
      <c r="T197" s="156"/>
      <c r="U197" s="157"/>
      <c r="V197" s="105"/>
      <c r="W197" s="105"/>
      <c r="X197" s="105"/>
      <c r="Y197" s="105"/>
      <c r="Z197" s="157"/>
      <c r="AA197" s="105"/>
      <c r="AB197" s="105"/>
      <c r="AC197" s="105"/>
      <c r="AD197" s="105"/>
      <c r="AE197" s="105"/>
      <c r="AF197" s="105"/>
      <c r="AG197" s="105"/>
      <c r="AH197" s="105"/>
      <c r="AI197" s="105"/>
      <c r="AJ197" s="105"/>
      <c r="AK197" s="105"/>
      <c r="AL197" s="105"/>
      <c r="AM197" s="105"/>
      <c r="AN197" s="105"/>
      <c r="AO197" s="105"/>
      <c r="AP197" s="105"/>
      <c r="AQ197" s="105"/>
      <c r="AR197" s="105"/>
      <c r="AS197" s="105"/>
      <c r="AT197" s="105"/>
      <c r="AU197" s="105"/>
      <c r="AV197" s="105"/>
      <c r="AW197" s="105"/>
      <c r="AX197" s="105"/>
      <c r="AY197" s="105"/>
      <c r="AZ197" s="105"/>
      <c r="BA197" s="105"/>
      <c r="BB197" s="105"/>
      <c r="BC197" s="105"/>
      <c r="BD197" s="105"/>
      <c r="BE197" s="105"/>
      <c r="BF197" s="105"/>
      <c r="BG197" s="105"/>
      <c r="BH197" s="105"/>
      <c r="BI197" s="105"/>
      <c r="BJ197" s="105"/>
      <c r="BK197" s="105"/>
      <c r="BL197" s="105"/>
      <c r="BM197" s="158"/>
      <c r="BN197" s="105"/>
      <c r="BO197" s="156"/>
      <c r="BP197" s="156"/>
      <c r="BQ197" s="156"/>
      <c r="BR197" s="105"/>
      <c r="BS197" s="105"/>
    </row>
    <row r="198" ht="9.0" customHeight="1">
      <c r="A198" s="152">
        <f t="shared" si="17"/>
        <v>1</v>
      </c>
      <c r="B198" s="93"/>
      <c r="C198" s="99"/>
      <c r="D198" s="96"/>
      <c r="E198" s="160"/>
      <c r="F198" s="155"/>
      <c r="G198" s="105"/>
      <c r="H198" s="105"/>
      <c r="I198" s="156"/>
      <c r="J198" s="156"/>
      <c r="K198" s="156"/>
      <c r="L198" s="156"/>
      <c r="M198" s="156"/>
      <c r="N198" s="156"/>
      <c r="O198" s="156"/>
      <c r="P198" s="156"/>
      <c r="Q198" s="156"/>
      <c r="R198" s="156"/>
      <c r="S198" s="156"/>
      <c r="T198" s="156"/>
      <c r="U198" s="157"/>
      <c r="V198" s="105"/>
      <c r="W198" s="105"/>
      <c r="X198" s="105"/>
      <c r="Y198" s="105"/>
      <c r="Z198" s="157"/>
      <c r="AA198" s="105"/>
      <c r="AB198" s="105"/>
      <c r="AC198" s="105"/>
      <c r="AD198" s="105"/>
      <c r="AE198" s="105"/>
      <c r="AF198" s="105"/>
      <c r="AG198" s="105"/>
      <c r="AH198" s="105"/>
      <c r="AI198" s="105"/>
      <c r="AJ198" s="105"/>
      <c r="AK198" s="105"/>
      <c r="AL198" s="105"/>
      <c r="AM198" s="105"/>
      <c r="AN198" s="105"/>
      <c r="AO198" s="105"/>
      <c r="AP198" s="105"/>
      <c r="AQ198" s="105"/>
      <c r="AR198" s="105"/>
      <c r="AS198" s="105"/>
      <c r="AT198" s="105"/>
      <c r="AU198" s="105"/>
      <c r="AV198" s="105"/>
      <c r="AW198" s="105"/>
      <c r="AX198" s="105"/>
      <c r="AY198" s="105"/>
      <c r="AZ198" s="105"/>
      <c r="BA198" s="105"/>
      <c r="BB198" s="105"/>
      <c r="BC198" s="105"/>
      <c r="BD198" s="105"/>
      <c r="BE198" s="105"/>
      <c r="BF198" s="105"/>
      <c r="BG198" s="105"/>
      <c r="BH198" s="105"/>
      <c r="BI198" s="105"/>
      <c r="BJ198" s="105"/>
      <c r="BK198" s="105"/>
      <c r="BL198" s="105"/>
      <c r="BM198" s="158"/>
      <c r="BN198" s="105"/>
      <c r="BO198" s="156"/>
      <c r="BP198" s="156"/>
      <c r="BQ198" s="156"/>
      <c r="BR198" s="105"/>
      <c r="BS198" s="105"/>
    </row>
    <row r="199" ht="9.0" customHeight="1">
      <c r="A199" s="152">
        <f t="shared" si="17"/>
        <v>1</v>
      </c>
      <c r="B199" s="93"/>
      <c r="C199" s="99"/>
      <c r="D199" s="96"/>
      <c r="E199" s="160"/>
      <c r="F199" s="155"/>
      <c r="G199" s="105"/>
      <c r="H199" s="105"/>
      <c r="I199" s="156"/>
      <c r="J199" s="156"/>
      <c r="K199" s="156"/>
      <c r="L199" s="156"/>
      <c r="M199" s="156"/>
      <c r="N199" s="156"/>
      <c r="O199" s="156"/>
      <c r="P199" s="156"/>
      <c r="Q199" s="156"/>
      <c r="R199" s="156"/>
      <c r="S199" s="156"/>
      <c r="T199" s="156"/>
      <c r="U199" s="157"/>
      <c r="V199" s="105"/>
      <c r="W199" s="105"/>
      <c r="X199" s="105"/>
      <c r="Y199" s="105"/>
      <c r="Z199" s="157"/>
      <c r="AA199" s="105"/>
      <c r="AB199" s="105"/>
      <c r="AC199" s="105"/>
      <c r="AD199" s="105"/>
      <c r="AE199" s="105"/>
      <c r="AF199" s="105"/>
      <c r="AG199" s="105"/>
      <c r="AH199" s="105"/>
      <c r="AI199" s="105"/>
      <c r="AJ199" s="105"/>
      <c r="AK199" s="105"/>
      <c r="AL199" s="105"/>
      <c r="AM199" s="105"/>
      <c r="AN199" s="105"/>
      <c r="AO199" s="105"/>
      <c r="AP199" s="105"/>
      <c r="AQ199" s="105"/>
      <c r="AR199" s="105"/>
      <c r="AS199" s="105"/>
      <c r="AT199" s="105"/>
      <c r="AU199" s="105"/>
      <c r="AV199" s="105"/>
      <c r="AW199" s="105"/>
      <c r="AX199" s="105"/>
      <c r="AY199" s="105"/>
      <c r="AZ199" s="105"/>
      <c r="BA199" s="105"/>
      <c r="BB199" s="105"/>
      <c r="BC199" s="105"/>
      <c r="BD199" s="105"/>
      <c r="BE199" s="105"/>
      <c r="BF199" s="105"/>
      <c r="BG199" s="105"/>
      <c r="BH199" s="105"/>
      <c r="BI199" s="105"/>
      <c r="BJ199" s="105"/>
      <c r="BK199" s="105"/>
      <c r="BL199" s="105"/>
      <c r="BM199" s="158"/>
      <c r="BN199" s="105"/>
      <c r="BO199" s="156"/>
      <c r="BP199" s="156"/>
      <c r="BQ199" s="156"/>
      <c r="BR199" s="105"/>
      <c r="BS199" s="105"/>
    </row>
    <row r="200" ht="9.0" customHeight="1">
      <c r="A200" s="152">
        <f t="shared" si="17"/>
        <v>0</v>
      </c>
      <c r="B200" s="93"/>
      <c r="C200" s="99"/>
      <c r="D200" s="96"/>
      <c r="E200" s="160"/>
      <c r="F200" s="155"/>
      <c r="G200" s="105"/>
      <c r="H200" s="105"/>
      <c r="I200" s="156"/>
      <c r="J200" s="156"/>
      <c r="K200" s="156"/>
      <c r="L200" s="156"/>
      <c r="M200" s="156"/>
      <c r="N200" s="156"/>
      <c r="O200" s="156"/>
      <c r="P200" s="156"/>
      <c r="Q200" s="156"/>
      <c r="R200" s="156"/>
      <c r="S200" s="156"/>
      <c r="T200" s="156"/>
      <c r="U200" s="157"/>
      <c r="V200" s="105"/>
      <c r="W200" s="105"/>
      <c r="X200" s="105"/>
      <c r="Y200" s="105"/>
      <c r="Z200" s="157"/>
      <c r="AA200" s="105"/>
      <c r="AB200" s="105"/>
      <c r="AC200" s="105"/>
      <c r="AD200" s="105"/>
      <c r="AE200" s="105"/>
      <c r="AF200" s="105"/>
      <c r="AG200" s="105"/>
      <c r="AH200" s="105"/>
      <c r="AI200" s="105"/>
      <c r="AJ200" s="105"/>
      <c r="AK200" s="105"/>
      <c r="AL200" s="105"/>
      <c r="AM200" s="105"/>
      <c r="AN200" s="105"/>
      <c r="AO200" s="105"/>
      <c r="AP200" s="105"/>
      <c r="AQ200" s="105"/>
      <c r="AR200" s="105"/>
      <c r="AS200" s="105"/>
      <c r="AT200" s="105"/>
      <c r="AU200" s="105"/>
      <c r="AV200" s="105"/>
      <c r="AW200" s="105"/>
      <c r="AX200" s="105"/>
      <c r="AY200" s="105"/>
      <c r="AZ200" s="105"/>
      <c r="BA200" s="105"/>
      <c r="BB200" s="105"/>
      <c r="BC200" s="105"/>
      <c r="BD200" s="105"/>
      <c r="BE200" s="105"/>
      <c r="BF200" s="105"/>
      <c r="BG200" s="105"/>
      <c r="BH200" s="105"/>
      <c r="BI200" s="105"/>
      <c r="BJ200" s="105"/>
      <c r="BK200" s="105"/>
      <c r="BL200" s="105"/>
      <c r="BM200" s="158"/>
      <c r="BN200" s="105"/>
      <c r="BO200" s="156"/>
      <c r="BP200" s="156"/>
      <c r="BQ200" s="156"/>
      <c r="BR200" s="105"/>
      <c r="BS200" s="105"/>
    </row>
    <row r="201" ht="9.0" customHeight="1">
      <c r="A201" s="152">
        <f t="shared" si="17"/>
        <v>0</v>
      </c>
      <c r="B201" s="93"/>
      <c r="C201" s="99"/>
      <c r="D201" s="96"/>
      <c r="E201" s="160"/>
      <c r="F201" s="155"/>
      <c r="G201" s="105"/>
      <c r="H201" s="105"/>
      <c r="I201" s="156"/>
      <c r="J201" s="156"/>
      <c r="K201" s="156"/>
      <c r="L201" s="156"/>
      <c r="M201" s="156"/>
      <c r="N201" s="156"/>
      <c r="O201" s="156"/>
      <c r="P201" s="156"/>
      <c r="Q201" s="156"/>
      <c r="R201" s="156"/>
      <c r="S201" s="156"/>
      <c r="T201" s="156"/>
      <c r="U201" s="157"/>
      <c r="V201" s="105"/>
      <c r="W201" s="105"/>
      <c r="X201" s="105"/>
      <c r="Y201" s="105"/>
      <c r="Z201" s="157"/>
      <c r="AA201" s="105"/>
      <c r="AB201" s="105"/>
      <c r="AC201" s="105"/>
      <c r="AD201" s="105"/>
      <c r="AE201" s="105"/>
      <c r="AF201" s="105"/>
      <c r="AG201" s="105"/>
      <c r="AH201" s="105"/>
      <c r="AI201" s="105"/>
      <c r="AJ201" s="105"/>
      <c r="AK201" s="105"/>
      <c r="AL201" s="105"/>
      <c r="AM201" s="105"/>
      <c r="AN201" s="105"/>
      <c r="AO201" s="105"/>
      <c r="AP201" s="105"/>
      <c r="AQ201" s="105"/>
      <c r="AR201" s="105"/>
      <c r="AS201" s="105"/>
      <c r="AT201" s="105"/>
      <c r="AU201" s="105"/>
      <c r="AV201" s="105"/>
      <c r="AW201" s="105"/>
      <c r="AX201" s="105"/>
      <c r="AY201" s="105"/>
      <c r="AZ201" s="105"/>
      <c r="BA201" s="105"/>
      <c r="BB201" s="105"/>
      <c r="BC201" s="105"/>
      <c r="BD201" s="105"/>
      <c r="BE201" s="105"/>
      <c r="BF201" s="105"/>
      <c r="BG201" s="105"/>
      <c r="BH201" s="105"/>
      <c r="BI201" s="105"/>
      <c r="BJ201" s="105"/>
      <c r="BK201" s="105"/>
      <c r="BL201" s="105"/>
      <c r="BM201" s="158"/>
      <c r="BN201" s="105"/>
      <c r="BO201" s="156"/>
      <c r="BP201" s="156"/>
      <c r="BQ201" s="156"/>
      <c r="BR201" s="105"/>
      <c r="BS201" s="105"/>
    </row>
    <row r="202" ht="9.0" customHeight="1">
      <c r="A202" s="152">
        <f t="shared" si="17"/>
        <v>1</v>
      </c>
      <c r="B202" s="93"/>
      <c r="C202" s="99"/>
      <c r="D202" s="96"/>
      <c r="E202" s="160"/>
      <c r="F202" s="155"/>
      <c r="G202" s="105"/>
      <c r="H202" s="105"/>
      <c r="I202" s="156"/>
      <c r="J202" s="156"/>
      <c r="K202" s="156"/>
      <c r="L202" s="156"/>
      <c r="M202" s="156"/>
      <c r="N202" s="156"/>
      <c r="O202" s="156"/>
      <c r="P202" s="156"/>
      <c r="Q202" s="156"/>
      <c r="R202" s="156"/>
      <c r="S202" s="156"/>
      <c r="T202" s="156"/>
      <c r="U202" s="157"/>
      <c r="V202" s="105"/>
      <c r="W202" s="105"/>
      <c r="X202" s="105"/>
      <c r="Y202" s="105"/>
      <c r="Z202" s="157"/>
      <c r="AA202" s="105"/>
      <c r="AB202" s="105"/>
      <c r="AC202" s="105"/>
      <c r="AD202" s="105"/>
      <c r="AE202" s="105"/>
      <c r="AF202" s="105"/>
      <c r="AG202" s="105"/>
      <c r="AH202" s="105"/>
      <c r="AI202" s="105"/>
      <c r="AJ202" s="105"/>
      <c r="AK202" s="105"/>
      <c r="AL202" s="105"/>
      <c r="AM202" s="105"/>
      <c r="AN202" s="105"/>
      <c r="AO202" s="105"/>
      <c r="AP202" s="105"/>
      <c r="AQ202" s="105"/>
      <c r="AR202" s="105"/>
      <c r="AS202" s="105"/>
      <c r="AT202" s="105"/>
      <c r="AU202" s="105"/>
      <c r="AV202" s="105"/>
      <c r="AW202" s="105"/>
      <c r="AX202" s="105"/>
      <c r="AY202" s="105"/>
      <c r="AZ202" s="105"/>
      <c r="BA202" s="105"/>
      <c r="BB202" s="105"/>
      <c r="BC202" s="105"/>
      <c r="BD202" s="105"/>
      <c r="BE202" s="105"/>
      <c r="BF202" s="105"/>
      <c r="BG202" s="105"/>
      <c r="BH202" s="105"/>
      <c r="BI202" s="105"/>
      <c r="BJ202" s="105"/>
      <c r="BK202" s="105"/>
      <c r="BL202" s="105"/>
      <c r="BM202" s="158"/>
      <c r="BN202" s="105"/>
      <c r="BO202" s="156"/>
      <c r="BP202" s="156"/>
      <c r="BQ202" s="156"/>
      <c r="BR202" s="105"/>
      <c r="BS202" s="105"/>
    </row>
    <row r="203" ht="9.0" customHeight="1">
      <c r="A203" s="152">
        <f t="shared" si="17"/>
        <v>1</v>
      </c>
      <c r="B203" s="93"/>
      <c r="C203" s="99"/>
      <c r="D203" s="96"/>
      <c r="E203" s="160"/>
      <c r="F203" s="155"/>
      <c r="G203" s="105"/>
      <c r="H203" s="105"/>
      <c r="I203" s="156"/>
      <c r="J203" s="156"/>
      <c r="K203" s="156"/>
      <c r="L203" s="156"/>
      <c r="M203" s="156"/>
      <c r="N203" s="156"/>
      <c r="O203" s="156"/>
      <c r="P203" s="156"/>
      <c r="Q203" s="156"/>
      <c r="R203" s="156"/>
      <c r="S203" s="156"/>
      <c r="T203" s="156"/>
      <c r="U203" s="157"/>
      <c r="V203" s="105"/>
      <c r="W203" s="105"/>
      <c r="X203" s="105"/>
      <c r="Y203" s="105"/>
      <c r="Z203" s="157"/>
      <c r="AA203" s="105"/>
      <c r="AB203" s="105"/>
      <c r="AC203" s="105"/>
      <c r="AD203" s="105"/>
      <c r="AE203" s="105"/>
      <c r="AF203" s="105"/>
      <c r="AG203" s="105"/>
      <c r="AH203" s="105"/>
      <c r="AI203" s="105"/>
      <c r="AJ203" s="105"/>
      <c r="AK203" s="105"/>
      <c r="AL203" s="105"/>
      <c r="AM203" s="105"/>
      <c r="AN203" s="105"/>
      <c r="AO203" s="105"/>
      <c r="AP203" s="105"/>
      <c r="AQ203" s="105"/>
      <c r="AR203" s="105"/>
      <c r="AS203" s="105"/>
      <c r="AT203" s="105"/>
      <c r="AU203" s="105"/>
      <c r="AV203" s="105"/>
      <c r="AW203" s="105"/>
      <c r="AX203" s="105"/>
      <c r="AY203" s="105"/>
      <c r="AZ203" s="105"/>
      <c r="BA203" s="105"/>
      <c r="BB203" s="105"/>
      <c r="BC203" s="105"/>
      <c r="BD203" s="105"/>
      <c r="BE203" s="105"/>
      <c r="BF203" s="105"/>
      <c r="BG203" s="105"/>
      <c r="BH203" s="105"/>
      <c r="BI203" s="105"/>
      <c r="BJ203" s="105"/>
      <c r="BK203" s="105"/>
      <c r="BL203" s="105"/>
      <c r="BM203" s="158"/>
      <c r="BN203" s="105"/>
      <c r="BO203" s="156"/>
      <c r="BP203" s="156"/>
      <c r="BQ203" s="156"/>
      <c r="BR203" s="105"/>
      <c r="BS203" s="105"/>
    </row>
    <row r="204" ht="9.0" customHeight="1">
      <c r="A204" s="152">
        <f t="shared" si="17"/>
        <v>0</v>
      </c>
      <c r="B204" s="93"/>
      <c r="C204" s="99"/>
      <c r="D204" s="96"/>
      <c r="E204" s="160"/>
      <c r="F204" s="155"/>
      <c r="G204" s="105"/>
      <c r="H204" s="105"/>
      <c r="I204" s="156"/>
      <c r="J204" s="156"/>
      <c r="K204" s="156"/>
      <c r="L204" s="156"/>
      <c r="M204" s="156"/>
      <c r="N204" s="156"/>
      <c r="O204" s="156"/>
      <c r="P204" s="156"/>
      <c r="Q204" s="156"/>
      <c r="R204" s="156"/>
      <c r="S204" s="156"/>
      <c r="T204" s="156"/>
      <c r="U204" s="157"/>
      <c r="V204" s="105"/>
      <c r="W204" s="105"/>
      <c r="X204" s="105"/>
      <c r="Y204" s="105"/>
      <c r="Z204" s="157"/>
      <c r="AA204" s="105"/>
      <c r="AB204" s="105"/>
      <c r="AC204" s="105"/>
      <c r="AD204" s="105"/>
      <c r="AE204" s="105"/>
      <c r="AF204" s="105"/>
      <c r="AG204" s="105"/>
      <c r="AH204" s="105"/>
      <c r="AI204" s="105"/>
      <c r="AJ204" s="105"/>
      <c r="AK204" s="105"/>
      <c r="AL204" s="105"/>
      <c r="AM204" s="105"/>
      <c r="AN204" s="105"/>
      <c r="AO204" s="105"/>
      <c r="AP204" s="105"/>
      <c r="AQ204" s="105"/>
      <c r="AR204" s="105"/>
      <c r="AS204" s="105"/>
      <c r="AT204" s="105"/>
      <c r="AU204" s="105"/>
      <c r="AV204" s="105"/>
      <c r="AW204" s="105"/>
      <c r="AX204" s="105"/>
      <c r="AY204" s="105"/>
      <c r="AZ204" s="105"/>
      <c r="BA204" s="105"/>
      <c r="BB204" s="105"/>
      <c r="BC204" s="105"/>
      <c r="BD204" s="105"/>
      <c r="BE204" s="105"/>
      <c r="BF204" s="105"/>
      <c r="BG204" s="105"/>
      <c r="BH204" s="105"/>
      <c r="BI204" s="105"/>
      <c r="BJ204" s="105"/>
      <c r="BK204" s="105"/>
      <c r="BL204" s="105"/>
      <c r="BM204" s="158"/>
      <c r="BN204" s="105"/>
      <c r="BO204" s="156"/>
      <c r="BP204" s="156"/>
      <c r="BQ204" s="156"/>
      <c r="BR204" s="105"/>
      <c r="BS204" s="105"/>
    </row>
    <row r="205" ht="9.0" customHeight="1">
      <c r="A205" s="152">
        <f t="shared" si="17"/>
        <v>0</v>
      </c>
      <c r="B205" s="93"/>
      <c r="C205" s="99"/>
      <c r="D205" s="96"/>
      <c r="E205" s="160"/>
      <c r="F205" s="155"/>
      <c r="G205" s="105"/>
      <c r="H205" s="105"/>
      <c r="I205" s="156"/>
      <c r="J205" s="156"/>
      <c r="K205" s="156"/>
      <c r="L205" s="156"/>
      <c r="M205" s="156"/>
      <c r="N205" s="156"/>
      <c r="O205" s="156"/>
      <c r="P205" s="156"/>
      <c r="Q205" s="156"/>
      <c r="R205" s="156"/>
      <c r="S205" s="156"/>
      <c r="T205" s="156"/>
      <c r="U205" s="157"/>
      <c r="V205" s="105"/>
      <c r="W205" s="105"/>
      <c r="X205" s="105"/>
      <c r="Y205" s="105"/>
      <c r="Z205" s="157"/>
      <c r="AA205" s="105"/>
      <c r="AB205" s="105"/>
      <c r="AC205" s="105"/>
      <c r="AD205" s="105"/>
      <c r="AE205" s="105"/>
      <c r="AF205" s="105"/>
      <c r="AG205" s="105"/>
      <c r="AH205" s="105"/>
      <c r="AI205" s="105"/>
      <c r="AJ205" s="105"/>
      <c r="AK205" s="105"/>
      <c r="AL205" s="105"/>
      <c r="AM205" s="105"/>
      <c r="AN205" s="105"/>
      <c r="AO205" s="105"/>
      <c r="AP205" s="105"/>
      <c r="AQ205" s="105"/>
      <c r="AR205" s="105"/>
      <c r="AS205" s="105"/>
      <c r="AT205" s="105"/>
      <c r="AU205" s="105"/>
      <c r="AV205" s="105"/>
      <c r="AW205" s="105"/>
      <c r="AX205" s="105"/>
      <c r="AY205" s="105"/>
      <c r="AZ205" s="105"/>
      <c r="BA205" s="105"/>
      <c r="BB205" s="105"/>
      <c r="BC205" s="105"/>
      <c r="BD205" s="105"/>
      <c r="BE205" s="105"/>
      <c r="BF205" s="105"/>
      <c r="BG205" s="105"/>
      <c r="BH205" s="105"/>
      <c r="BI205" s="105"/>
      <c r="BJ205" s="105"/>
      <c r="BK205" s="105"/>
      <c r="BL205" s="105"/>
      <c r="BM205" s="158"/>
      <c r="BN205" s="105"/>
      <c r="BO205" s="156"/>
      <c r="BP205" s="156"/>
      <c r="BQ205" s="156"/>
      <c r="BR205" s="105"/>
      <c r="BS205" s="105"/>
    </row>
    <row r="206" ht="9.0" customHeight="1">
      <c r="A206" s="152">
        <f t="shared" si="17"/>
        <v>1</v>
      </c>
      <c r="B206" s="93"/>
      <c r="C206" s="99"/>
      <c r="D206" s="96"/>
      <c r="E206" s="160"/>
      <c r="F206" s="155"/>
      <c r="G206" s="105"/>
      <c r="H206" s="105"/>
      <c r="I206" s="156"/>
      <c r="J206" s="156"/>
      <c r="K206" s="156"/>
      <c r="L206" s="156"/>
      <c r="M206" s="156"/>
      <c r="N206" s="156"/>
      <c r="O206" s="156"/>
      <c r="P206" s="156"/>
      <c r="Q206" s="156"/>
      <c r="R206" s="156"/>
      <c r="S206" s="156"/>
      <c r="T206" s="156"/>
      <c r="U206" s="157"/>
      <c r="V206" s="105"/>
      <c r="W206" s="105"/>
      <c r="X206" s="105"/>
      <c r="Y206" s="105"/>
      <c r="Z206" s="157"/>
      <c r="AA206" s="105"/>
      <c r="AB206" s="105"/>
      <c r="AC206" s="105"/>
      <c r="AD206" s="105"/>
      <c r="AE206" s="105"/>
      <c r="AF206" s="105"/>
      <c r="AG206" s="105"/>
      <c r="AH206" s="105"/>
      <c r="AI206" s="105"/>
      <c r="AJ206" s="105"/>
      <c r="AK206" s="105"/>
      <c r="AL206" s="105"/>
      <c r="AM206" s="105"/>
      <c r="AN206" s="105"/>
      <c r="AO206" s="105"/>
      <c r="AP206" s="105"/>
      <c r="AQ206" s="105"/>
      <c r="AR206" s="105"/>
      <c r="AS206" s="105"/>
      <c r="AT206" s="105"/>
      <c r="AU206" s="105"/>
      <c r="AV206" s="105"/>
      <c r="AW206" s="105"/>
      <c r="AX206" s="105"/>
      <c r="AY206" s="105"/>
      <c r="AZ206" s="105"/>
      <c r="BA206" s="105"/>
      <c r="BB206" s="105"/>
      <c r="BC206" s="105"/>
      <c r="BD206" s="105"/>
      <c r="BE206" s="105"/>
      <c r="BF206" s="105"/>
      <c r="BG206" s="105"/>
      <c r="BH206" s="105"/>
      <c r="BI206" s="105"/>
      <c r="BJ206" s="105"/>
      <c r="BK206" s="105"/>
      <c r="BL206" s="105"/>
      <c r="BM206" s="158"/>
      <c r="BN206" s="105"/>
      <c r="BO206" s="156"/>
      <c r="BP206" s="156"/>
      <c r="BQ206" s="156"/>
      <c r="BR206" s="105"/>
      <c r="BS206" s="105"/>
    </row>
    <row r="207" ht="9.0" customHeight="1">
      <c r="A207" s="152">
        <f t="shared" si="17"/>
        <v>1</v>
      </c>
      <c r="B207" s="93"/>
      <c r="C207" s="99"/>
      <c r="D207" s="96"/>
      <c r="E207" s="160"/>
      <c r="F207" s="155"/>
      <c r="G207" s="105"/>
      <c r="H207" s="105"/>
      <c r="I207" s="156"/>
      <c r="J207" s="156"/>
      <c r="K207" s="156"/>
      <c r="L207" s="156"/>
      <c r="M207" s="156"/>
      <c r="N207" s="156"/>
      <c r="O207" s="156"/>
      <c r="P207" s="156"/>
      <c r="Q207" s="156"/>
      <c r="R207" s="156"/>
      <c r="S207" s="156"/>
      <c r="T207" s="156"/>
      <c r="U207" s="157"/>
      <c r="V207" s="105"/>
      <c r="W207" s="105"/>
      <c r="X207" s="105"/>
      <c r="Y207" s="105"/>
      <c r="Z207" s="157"/>
      <c r="AA207" s="105"/>
      <c r="AB207" s="105"/>
      <c r="AC207" s="105"/>
      <c r="AD207" s="105"/>
      <c r="AE207" s="105"/>
      <c r="AF207" s="105"/>
      <c r="AG207" s="105"/>
      <c r="AH207" s="105"/>
      <c r="AI207" s="105"/>
      <c r="AJ207" s="105"/>
      <c r="AK207" s="105"/>
      <c r="AL207" s="105"/>
      <c r="AM207" s="105"/>
      <c r="AN207" s="105"/>
      <c r="AO207" s="105"/>
      <c r="AP207" s="105"/>
      <c r="AQ207" s="105"/>
      <c r="AR207" s="105"/>
      <c r="AS207" s="105"/>
      <c r="AT207" s="105"/>
      <c r="AU207" s="105"/>
      <c r="AV207" s="105"/>
      <c r="AW207" s="105"/>
      <c r="AX207" s="105"/>
      <c r="AY207" s="105"/>
      <c r="AZ207" s="105"/>
      <c r="BA207" s="105"/>
      <c r="BB207" s="105"/>
      <c r="BC207" s="105"/>
      <c r="BD207" s="105"/>
      <c r="BE207" s="105"/>
      <c r="BF207" s="105"/>
      <c r="BG207" s="105"/>
      <c r="BH207" s="105"/>
      <c r="BI207" s="105"/>
      <c r="BJ207" s="105"/>
      <c r="BK207" s="105"/>
      <c r="BL207" s="105"/>
      <c r="BM207" s="158"/>
      <c r="BN207" s="105"/>
      <c r="BO207" s="156"/>
      <c r="BP207" s="156"/>
      <c r="BQ207" s="156"/>
      <c r="BR207" s="105"/>
      <c r="BS207" s="105"/>
    </row>
    <row r="208" ht="9.0" customHeight="1">
      <c r="A208" s="152">
        <f t="shared" si="17"/>
        <v>0</v>
      </c>
      <c r="B208" s="93"/>
      <c r="C208" s="99"/>
      <c r="D208" s="96"/>
      <c r="E208" s="160"/>
      <c r="F208" s="155"/>
      <c r="G208" s="105"/>
      <c r="H208" s="105"/>
      <c r="I208" s="156"/>
      <c r="J208" s="156"/>
      <c r="K208" s="156"/>
      <c r="L208" s="156"/>
      <c r="M208" s="156"/>
      <c r="N208" s="156"/>
      <c r="O208" s="156"/>
      <c r="P208" s="156"/>
      <c r="Q208" s="156"/>
      <c r="R208" s="156"/>
      <c r="S208" s="156"/>
      <c r="T208" s="156"/>
      <c r="U208" s="157"/>
      <c r="V208" s="105"/>
      <c r="W208" s="105"/>
      <c r="X208" s="105"/>
      <c r="Y208" s="105"/>
      <c r="Z208" s="157"/>
      <c r="AA208" s="105"/>
      <c r="AB208" s="105"/>
      <c r="AC208" s="105"/>
      <c r="AD208" s="105"/>
      <c r="AE208" s="105"/>
      <c r="AF208" s="105"/>
      <c r="AG208" s="105"/>
      <c r="AH208" s="105"/>
      <c r="AI208" s="105"/>
      <c r="AJ208" s="105"/>
      <c r="AK208" s="105"/>
      <c r="AL208" s="105"/>
      <c r="AM208" s="105"/>
      <c r="AN208" s="105"/>
      <c r="AO208" s="105"/>
      <c r="AP208" s="105"/>
      <c r="AQ208" s="105"/>
      <c r="AR208" s="105"/>
      <c r="AS208" s="105"/>
      <c r="AT208" s="105"/>
      <c r="AU208" s="105"/>
      <c r="AV208" s="105"/>
      <c r="AW208" s="105"/>
      <c r="AX208" s="105"/>
      <c r="AY208" s="105"/>
      <c r="AZ208" s="105"/>
      <c r="BA208" s="105"/>
      <c r="BB208" s="105"/>
      <c r="BC208" s="105"/>
      <c r="BD208" s="105"/>
      <c r="BE208" s="105"/>
      <c r="BF208" s="105"/>
      <c r="BG208" s="105"/>
      <c r="BH208" s="105"/>
      <c r="BI208" s="105"/>
      <c r="BJ208" s="105"/>
      <c r="BK208" s="105"/>
      <c r="BL208" s="105"/>
      <c r="BM208" s="158"/>
      <c r="BN208" s="105"/>
      <c r="BO208" s="156"/>
      <c r="BP208" s="156"/>
      <c r="BQ208" s="156"/>
      <c r="BR208" s="105"/>
      <c r="BS208" s="105"/>
    </row>
    <row r="209" ht="9.0" customHeight="1">
      <c r="A209" s="152">
        <f t="shared" si="17"/>
        <v>0</v>
      </c>
      <c r="B209" s="93"/>
      <c r="C209" s="99"/>
      <c r="D209" s="96"/>
      <c r="E209" s="160"/>
      <c r="F209" s="155"/>
      <c r="G209" s="105"/>
      <c r="H209" s="105"/>
      <c r="I209" s="156"/>
      <c r="J209" s="156"/>
      <c r="K209" s="156"/>
      <c r="L209" s="156"/>
      <c r="M209" s="156"/>
      <c r="N209" s="156"/>
      <c r="O209" s="156"/>
      <c r="P209" s="156"/>
      <c r="Q209" s="156"/>
      <c r="R209" s="156"/>
      <c r="S209" s="156"/>
      <c r="T209" s="156"/>
      <c r="U209" s="157"/>
      <c r="V209" s="105"/>
      <c r="W209" s="105"/>
      <c r="X209" s="105"/>
      <c r="Y209" s="105"/>
      <c r="Z209" s="157"/>
      <c r="AA209" s="105"/>
      <c r="AB209" s="105"/>
      <c r="AC209" s="105"/>
      <c r="AD209" s="105"/>
      <c r="AE209" s="105"/>
      <c r="AF209" s="105"/>
      <c r="AG209" s="105"/>
      <c r="AH209" s="105"/>
      <c r="AI209" s="105"/>
      <c r="AJ209" s="105"/>
      <c r="AK209" s="105"/>
      <c r="AL209" s="105"/>
      <c r="AM209" s="105"/>
      <c r="AN209" s="105"/>
      <c r="AO209" s="105"/>
      <c r="AP209" s="105"/>
      <c r="AQ209" s="105"/>
      <c r="AR209" s="105"/>
      <c r="AS209" s="105"/>
      <c r="AT209" s="105"/>
      <c r="AU209" s="105"/>
      <c r="AV209" s="105"/>
      <c r="AW209" s="105"/>
      <c r="AX209" s="105"/>
      <c r="AY209" s="105"/>
      <c r="AZ209" s="105"/>
      <c r="BA209" s="105"/>
      <c r="BB209" s="105"/>
      <c r="BC209" s="105"/>
      <c r="BD209" s="105"/>
      <c r="BE209" s="105"/>
      <c r="BF209" s="105"/>
      <c r="BG209" s="105"/>
      <c r="BH209" s="105"/>
      <c r="BI209" s="105"/>
      <c r="BJ209" s="105"/>
      <c r="BK209" s="105"/>
      <c r="BL209" s="105"/>
      <c r="BM209" s="158"/>
      <c r="BN209" s="105"/>
      <c r="BO209" s="156"/>
      <c r="BP209" s="156"/>
      <c r="BQ209" s="156"/>
      <c r="BR209" s="105"/>
      <c r="BS209" s="105"/>
    </row>
    <row r="210" ht="9.0" customHeight="1">
      <c r="A210" s="152">
        <f t="shared" si="17"/>
        <v>1</v>
      </c>
      <c r="B210" s="93"/>
      <c r="C210" s="99"/>
      <c r="D210" s="96"/>
      <c r="E210" s="160"/>
      <c r="F210" s="155"/>
      <c r="G210" s="105"/>
      <c r="H210" s="105"/>
      <c r="I210" s="156"/>
      <c r="J210" s="156"/>
      <c r="K210" s="156"/>
      <c r="L210" s="156"/>
      <c r="M210" s="156"/>
      <c r="N210" s="156"/>
      <c r="O210" s="156"/>
      <c r="P210" s="156"/>
      <c r="Q210" s="156"/>
      <c r="R210" s="156"/>
      <c r="S210" s="156"/>
      <c r="T210" s="156"/>
      <c r="U210" s="157"/>
      <c r="V210" s="105"/>
      <c r="W210" s="105"/>
      <c r="X210" s="105"/>
      <c r="Y210" s="105"/>
      <c r="Z210" s="157"/>
      <c r="AA210" s="105"/>
      <c r="AB210" s="105"/>
      <c r="AC210" s="105"/>
      <c r="AD210" s="105"/>
      <c r="AE210" s="105"/>
      <c r="AF210" s="105"/>
      <c r="AG210" s="105"/>
      <c r="AH210" s="105"/>
      <c r="AI210" s="105"/>
      <c r="AJ210" s="105"/>
      <c r="AK210" s="105"/>
      <c r="AL210" s="105"/>
      <c r="AM210" s="105"/>
      <c r="AN210" s="105"/>
      <c r="AO210" s="105"/>
      <c r="AP210" s="105"/>
      <c r="AQ210" s="105"/>
      <c r="AR210" s="105"/>
      <c r="AS210" s="105"/>
      <c r="AT210" s="105"/>
      <c r="AU210" s="105"/>
      <c r="AV210" s="105"/>
      <c r="AW210" s="105"/>
      <c r="AX210" s="105"/>
      <c r="AY210" s="105"/>
      <c r="AZ210" s="105"/>
      <c r="BA210" s="105"/>
      <c r="BB210" s="105"/>
      <c r="BC210" s="105"/>
      <c r="BD210" s="105"/>
      <c r="BE210" s="105"/>
      <c r="BF210" s="105"/>
      <c r="BG210" s="105"/>
      <c r="BH210" s="105"/>
      <c r="BI210" s="105"/>
      <c r="BJ210" s="105"/>
      <c r="BK210" s="105"/>
      <c r="BL210" s="105"/>
      <c r="BM210" s="158"/>
      <c r="BN210" s="105"/>
      <c r="BO210" s="156"/>
      <c r="BP210" s="156"/>
      <c r="BQ210" s="156"/>
      <c r="BR210" s="105"/>
      <c r="BS210" s="105"/>
    </row>
    <row r="211" ht="9.0" customHeight="1">
      <c r="A211" s="152">
        <f t="shared" si="17"/>
        <v>1</v>
      </c>
      <c r="B211" s="93"/>
      <c r="C211" s="99"/>
      <c r="D211" s="96"/>
      <c r="E211" s="160"/>
      <c r="F211" s="155"/>
      <c r="G211" s="105"/>
      <c r="H211" s="105"/>
      <c r="I211" s="156"/>
      <c r="J211" s="156"/>
      <c r="K211" s="156"/>
      <c r="L211" s="156"/>
      <c r="M211" s="156"/>
      <c r="N211" s="156"/>
      <c r="O211" s="156"/>
      <c r="P211" s="156"/>
      <c r="Q211" s="156"/>
      <c r="R211" s="156"/>
      <c r="S211" s="156"/>
      <c r="T211" s="156"/>
      <c r="U211" s="157"/>
      <c r="V211" s="105"/>
      <c r="W211" s="105"/>
      <c r="X211" s="105"/>
      <c r="Y211" s="105"/>
      <c r="Z211" s="157"/>
      <c r="AA211" s="105"/>
      <c r="AB211" s="105"/>
      <c r="AC211" s="105"/>
      <c r="AD211" s="105"/>
      <c r="AE211" s="105"/>
      <c r="AF211" s="105"/>
      <c r="AG211" s="105"/>
      <c r="AH211" s="105"/>
      <c r="AI211" s="105"/>
      <c r="AJ211" s="105"/>
      <c r="AK211" s="105"/>
      <c r="AL211" s="105"/>
      <c r="AM211" s="105"/>
      <c r="AN211" s="105"/>
      <c r="AO211" s="105"/>
      <c r="AP211" s="105"/>
      <c r="AQ211" s="105"/>
      <c r="AR211" s="105"/>
      <c r="AS211" s="105"/>
      <c r="AT211" s="105"/>
      <c r="AU211" s="105"/>
      <c r="AV211" s="105"/>
      <c r="AW211" s="105"/>
      <c r="AX211" s="105"/>
      <c r="AY211" s="105"/>
      <c r="AZ211" s="105"/>
      <c r="BA211" s="105"/>
      <c r="BB211" s="105"/>
      <c r="BC211" s="105"/>
      <c r="BD211" s="105"/>
      <c r="BE211" s="105"/>
      <c r="BF211" s="105"/>
      <c r="BG211" s="105"/>
      <c r="BH211" s="105"/>
      <c r="BI211" s="105"/>
      <c r="BJ211" s="105"/>
      <c r="BK211" s="105"/>
      <c r="BL211" s="105"/>
      <c r="BM211" s="158"/>
      <c r="BN211" s="105"/>
      <c r="BO211" s="156"/>
      <c r="BP211" s="156"/>
      <c r="BQ211" s="156"/>
      <c r="BR211" s="105"/>
      <c r="BS211" s="105"/>
    </row>
    <row r="212" ht="9.0" customHeight="1">
      <c r="A212" s="152">
        <f t="shared" si="17"/>
        <v>0</v>
      </c>
      <c r="B212" s="93"/>
      <c r="C212" s="99"/>
      <c r="D212" s="96"/>
      <c r="E212" s="160"/>
      <c r="F212" s="155"/>
      <c r="G212" s="105"/>
      <c r="H212" s="105"/>
      <c r="I212" s="156"/>
      <c r="J212" s="156"/>
      <c r="K212" s="156"/>
      <c r="L212" s="156"/>
      <c r="M212" s="156"/>
      <c r="N212" s="156"/>
      <c r="O212" s="156"/>
      <c r="P212" s="156"/>
      <c r="Q212" s="156"/>
      <c r="R212" s="156"/>
      <c r="S212" s="156"/>
      <c r="T212" s="156"/>
      <c r="U212" s="157"/>
      <c r="V212" s="105"/>
      <c r="W212" s="105"/>
      <c r="X212" s="105"/>
      <c r="Y212" s="105"/>
      <c r="Z212" s="157"/>
      <c r="AA212" s="105"/>
      <c r="AB212" s="105"/>
      <c r="AC212" s="105"/>
      <c r="AD212" s="105"/>
      <c r="AE212" s="105"/>
      <c r="AF212" s="105"/>
      <c r="AG212" s="105"/>
      <c r="AH212" s="105"/>
      <c r="AI212" s="105"/>
      <c r="AJ212" s="105"/>
      <c r="AK212" s="105"/>
      <c r="AL212" s="105"/>
      <c r="AM212" s="105"/>
      <c r="AN212" s="105"/>
      <c r="AO212" s="105"/>
      <c r="AP212" s="105"/>
      <c r="AQ212" s="105"/>
      <c r="AR212" s="105"/>
      <c r="AS212" s="105"/>
      <c r="AT212" s="105"/>
      <c r="AU212" s="105"/>
      <c r="AV212" s="105"/>
      <c r="AW212" s="105"/>
      <c r="AX212" s="105"/>
      <c r="AY212" s="105"/>
      <c r="AZ212" s="105"/>
      <c r="BA212" s="105"/>
      <c r="BB212" s="105"/>
      <c r="BC212" s="105"/>
      <c r="BD212" s="105"/>
      <c r="BE212" s="105"/>
      <c r="BF212" s="105"/>
      <c r="BG212" s="105"/>
      <c r="BH212" s="105"/>
      <c r="BI212" s="105"/>
      <c r="BJ212" s="105"/>
      <c r="BK212" s="105"/>
      <c r="BL212" s="105"/>
      <c r="BM212" s="158"/>
      <c r="BN212" s="105"/>
      <c r="BO212" s="156"/>
      <c r="BP212" s="156"/>
      <c r="BQ212" s="156"/>
      <c r="BR212" s="105"/>
      <c r="BS212" s="105"/>
    </row>
    <row r="213" ht="9.0" customHeight="1">
      <c r="A213" s="152">
        <f t="shared" si="17"/>
        <v>0</v>
      </c>
      <c r="B213" s="93"/>
      <c r="C213" s="99"/>
      <c r="D213" s="96"/>
      <c r="E213" s="160"/>
      <c r="F213" s="155"/>
      <c r="G213" s="105"/>
      <c r="H213" s="105"/>
      <c r="I213" s="156"/>
      <c r="J213" s="156"/>
      <c r="K213" s="156"/>
      <c r="L213" s="156"/>
      <c r="M213" s="156"/>
      <c r="N213" s="156"/>
      <c r="O213" s="156"/>
      <c r="P213" s="156"/>
      <c r="Q213" s="156"/>
      <c r="R213" s="156"/>
      <c r="S213" s="156"/>
      <c r="T213" s="156"/>
      <c r="U213" s="157"/>
      <c r="V213" s="105"/>
      <c r="W213" s="105"/>
      <c r="X213" s="105"/>
      <c r="Y213" s="105"/>
      <c r="Z213" s="157"/>
      <c r="AA213" s="105"/>
      <c r="AB213" s="105"/>
      <c r="AC213" s="105"/>
      <c r="AD213" s="105"/>
      <c r="AE213" s="105"/>
      <c r="AF213" s="105"/>
      <c r="AG213" s="105"/>
      <c r="AH213" s="105"/>
      <c r="AI213" s="105"/>
      <c r="AJ213" s="105"/>
      <c r="AK213" s="105"/>
      <c r="AL213" s="105"/>
      <c r="AM213" s="105"/>
      <c r="AN213" s="105"/>
      <c r="AO213" s="105"/>
      <c r="AP213" s="105"/>
      <c r="AQ213" s="105"/>
      <c r="AR213" s="105"/>
      <c r="AS213" s="105"/>
      <c r="AT213" s="105"/>
      <c r="AU213" s="105"/>
      <c r="AV213" s="105"/>
      <c r="AW213" s="105"/>
      <c r="AX213" s="105"/>
      <c r="AY213" s="105"/>
      <c r="AZ213" s="105"/>
      <c r="BA213" s="105"/>
      <c r="BB213" s="105"/>
      <c r="BC213" s="105"/>
      <c r="BD213" s="105"/>
      <c r="BE213" s="105"/>
      <c r="BF213" s="105"/>
      <c r="BG213" s="105"/>
      <c r="BH213" s="105"/>
      <c r="BI213" s="105"/>
      <c r="BJ213" s="105"/>
      <c r="BK213" s="105"/>
      <c r="BL213" s="105"/>
      <c r="BM213" s="158"/>
      <c r="BN213" s="105"/>
      <c r="BO213" s="156"/>
      <c r="BP213" s="156"/>
      <c r="BQ213" s="156"/>
      <c r="BR213" s="105"/>
      <c r="BS213" s="105"/>
    </row>
    <row r="214" ht="9.0" customHeight="1">
      <c r="A214" s="152">
        <f t="shared" si="17"/>
        <v>1</v>
      </c>
      <c r="B214" s="93"/>
      <c r="C214" s="99"/>
      <c r="D214" s="96"/>
      <c r="E214" s="160"/>
      <c r="F214" s="155"/>
      <c r="G214" s="105"/>
      <c r="H214" s="105"/>
      <c r="I214" s="156"/>
      <c r="J214" s="156"/>
      <c r="K214" s="156"/>
      <c r="L214" s="156"/>
      <c r="M214" s="156"/>
      <c r="N214" s="156"/>
      <c r="O214" s="156"/>
      <c r="P214" s="156"/>
      <c r="Q214" s="156"/>
      <c r="R214" s="156"/>
      <c r="S214" s="156"/>
      <c r="T214" s="156"/>
      <c r="U214" s="157"/>
      <c r="V214" s="105"/>
      <c r="W214" s="105"/>
      <c r="X214" s="105"/>
      <c r="Y214" s="105"/>
      <c r="Z214" s="157"/>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5"/>
      <c r="AY214" s="105"/>
      <c r="AZ214" s="105"/>
      <c r="BA214" s="105"/>
      <c r="BB214" s="105"/>
      <c r="BC214" s="105"/>
      <c r="BD214" s="105"/>
      <c r="BE214" s="105"/>
      <c r="BF214" s="105"/>
      <c r="BG214" s="105"/>
      <c r="BH214" s="105"/>
      <c r="BI214" s="105"/>
      <c r="BJ214" s="105"/>
      <c r="BK214" s="105"/>
      <c r="BL214" s="105"/>
      <c r="BM214" s="158"/>
      <c r="BN214" s="105"/>
      <c r="BO214" s="156"/>
      <c r="BP214" s="156"/>
      <c r="BQ214" s="156"/>
      <c r="BR214" s="105"/>
      <c r="BS214" s="105"/>
    </row>
    <row r="215" ht="9.0" customHeight="1">
      <c r="A215" s="152">
        <f t="shared" si="17"/>
        <v>1</v>
      </c>
      <c r="B215" s="93"/>
      <c r="C215" s="99"/>
      <c r="D215" s="96"/>
      <c r="E215" s="160"/>
      <c r="F215" s="155"/>
      <c r="G215" s="105"/>
      <c r="H215" s="105"/>
      <c r="I215" s="156"/>
      <c r="J215" s="156"/>
      <c r="K215" s="156"/>
      <c r="L215" s="156"/>
      <c r="M215" s="156"/>
      <c r="N215" s="156"/>
      <c r="O215" s="156"/>
      <c r="P215" s="156"/>
      <c r="Q215" s="156"/>
      <c r="R215" s="156"/>
      <c r="S215" s="156"/>
      <c r="T215" s="156"/>
      <c r="U215" s="157"/>
      <c r="V215" s="105"/>
      <c r="W215" s="105"/>
      <c r="X215" s="105"/>
      <c r="Y215" s="105"/>
      <c r="Z215" s="157"/>
      <c r="AA215" s="105"/>
      <c r="AB215" s="105"/>
      <c r="AC215" s="105"/>
      <c r="AD215" s="105"/>
      <c r="AE215" s="105"/>
      <c r="AF215" s="105"/>
      <c r="AG215" s="105"/>
      <c r="AH215" s="105"/>
      <c r="AI215" s="105"/>
      <c r="AJ215" s="105"/>
      <c r="AK215" s="105"/>
      <c r="AL215" s="105"/>
      <c r="AM215" s="105"/>
      <c r="AN215" s="105"/>
      <c r="AO215" s="105"/>
      <c r="AP215" s="105"/>
      <c r="AQ215" s="105"/>
      <c r="AR215" s="105"/>
      <c r="AS215" s="105"/>
      <c r="AT215" s="105"/>
      <c r="AU215" s="105"/>
      <c r="AV215" s="105"/>
      <c r="AW215" s="105"/>
      <c r="AX215" s="105"/>
      <c r="AY215" s="105"/>
      <c r="AZ215" s="105"/>
      <c r="BA215" s="105"/>
      <c r="BB215" s="105"/>
      <c r="BC215" s="105"/>
      <c r="BD215" s="105"/>
      <c r="BE215" s="105"/>
      <c r="BF215" s="105"/>
      <c r="BG215" s="105"/>
      <c r="BH215" s="105"/>
      <c r="BI215" s="105"/>
      <c r="BJ215" s="105"/>
      <c r="BK215" s="105"/>
      <c r="BL215" s="105"/>
      <c r="BM215" s="158"/>
      <c r="BN215" s="105"/>
      <c r="BO215" s="156"/>
      <c r="BP215" s="156"/>
      <c r="BQ215" s="156"/>
      <c r="BR215" s="105"/>
      <c r="BS215" s="105"/>
    </row>
    <row r="216" ht="9.0" customHeight="1">
      <c r="A216" s="152">
        <f t="shared" si="17"/>
        <v>0</v>
      </c>
      <c r="B216" s="93"/>
      <c r="C216" s="99"/>
      <c r="D216" s="96"/>
      <c r="E216" s="160"/>
      <c r="F216" s="155"/>
      <c r="G216" s="105"/>
      <c r="H216" s="105"/>
      <c r="I216" s="156"/>
      <c r="J216" s="156"/>
      <c r="K216" s="156"/>
      <c r="L216" s="156"/>
      <c r="M216" s="156"/>
      <c r="N216" s="156"/>
      <c r="O216" s="156"/>
      <c r="P216" s="156"/>
      <c r="Q216" s="156"/>
      <c r="R216" s="156"/>
      <c r="S216" s="156"/>
      <c r="T216" s="156"/>
      <c r="U216" s="157"/>
      <c r="V216" s="105"/>
      <c r="W216" s="105"/>
      <c r="X216" s="105"/>
      <c r="Y216" s="105"/>
      <c r="Z216" s="157"/>
      <c r="AA216" s="105"/>
      <c r="AB216" s="105"/>
      <c r="AC216" s="105"/>
      <c r="AD216" s="105"/>
      <c r="AE216" s="105"/>
      <c r="AF216" s="105"/>
      <c r="AG216" s="105"/>
      <c r="AH216" s="105"/>
      <c r="AI216" s="105"/>
      <c r="AJ216" s="105"/>
      <c r="AK216" s="105"/>
      <c r="AL216" s="105"/>
      <c r="AM216" s="105"/>
      <c r="AN216" s="105"/>
      <c r="AO216" s="105"/>
      <c r="AP216" s="105"/>
      <c r="AQ216" s="105"/>
      <c r="AR216" s="105"/>
      <c r="AS216" s="105"/>
      <c r="AT216" s="105"/>
      <c r="AU216" s="105"/>
      <c r="AV216" s="105"/>
      <c r="AW216" s="105"/>
      <c r="AX216" s="105"/>
      <c r="AY216" s="105"/>
      <c r="AZ216" s="105"/>
      <c r="BA216" s="105"/>
      <c r="BB216" s="105"/>
      <c r="BC216" s="105"/>
      <c r="BD216" s="105"/>
      <c r="BE216" s="105"/>
      <c r="BF216" s="105"/>
      <c r="BG216" s="105"/>
      <c r="BH216" s="105"/>
      <c r="BI216" s="105"/>
      <c r="BJ216" s="105"/>
      <c r="BK216" s="105"/>
      <c r="BL216" s="105"/>
      <c r="BM216" s="158"/>
      <c r="BN216" s="105"/>
      <c r="BO216" s="156"/>
      <c r="BP216" s="156"/>
      <c r="BQ216" s="156"/>
      <c r="BR216" s="105"/>
      <c r="BS216" s="105"/>
    </row>
    <row r="217" ht="9.0" customHeight="1">
      <c r="A217" s="152">
        <f t="shared" si="17"/>
        <v>0</v>
      </c>
      <c r="B217" s="93"/>
      <c r="C217" s="99"/>
      <c r="D217" s="96"/>
      <c r="E217" s="160"/>
      <c r="F217" s="155"/>
      <c r="G217" s="105"/>
      <c r="H217" s="105"/>
      <c r="I217" s="156"/>
      <c r="J217" s="156"/>
      <c r="K217" s="156"/>
      <c r="L217" s="156"/>
      <c r="M217" s="156"/>
      <c r="N217" s="156"/>
      <c r="O217" s="156"/>
      <c r="P217" s="156"/>
      <c r="Q217" s="156"/>
      <c r="R217" s="156"/>
      <c r="S217" s="156"/>
      <c r="T217" s="156"/>
      <c r="U217" s="157"/>
      <c r="V217" s="105"/>
      <c r="W217" s="105"/>
      <c r="X217" s="105"/>
      <c r="Y217" s="105"/>
      <c r="Z217" s="157"/>
      <c r="AA217" s="105"/>
      <c r="AB217" s="105"/>
      <c r="AC217" s="105"/>
      <c r="AD217" s="105"/>
      <c r="AE217" s="105"/>
      <c r="AF217" s="105"/>
      <c r="AG217" s="105"/>
      <c r="AH217" s="105"/>
      <c r="AI217" s="105"/>
      <c r="AJ217" s="105"/>
      <c r="AK217" s="105"/>
      <c r="AL217" s="105"/>
      <c r="AM217" s="105"/>
      <c r="AN217" s="105"/>
      <c r="AO217" s="105"/>
      <c r="AP217" s="105"/>
      <c r="AQ217" s="105"/>
      <c r="AR217" s="105"/>
      <c r="AS217" s="105"/>
      <c r="AT217" s="105"/>
      <c r="AU217" s="105"/>
      <c r="AV217" s="105"/>
      <c r="AW217" s="105"/>
      <c r="AX217" s="105"/>
      <c r="AY217" s="105"/>
      <c r="AZ217" s="105"/>
      <c r="BA217" s="105"/>
      <c r="BB217" s="105"/>
      <c r="BC217" s="105"/>
      <c r="BD217" s="105"/>
      <c r="BE217" s="105"/>
      <c r="BF217" s="105"/>
      <c r="BG217" s="105"/>
      <c r="BH217" s="105"/>
      <c r="BI217" s="105"/>
      <c r="BJ217" s="105"/>
      <c r="BK217" s="105"/>
      <c r="BL217" s="105"/>
      <c r="BM217" s="158"/>
      <c r="BN217" s="105"/>
      <c r="BO217" s="156"/>
      <c r="BP217" s="156"/>
      <c r="BQ217" s="156"/>
      <c r="BR217" s="105"/>
      <c r="BS217" s="105"/>
    </row>
    <row r="218" ht="9.0" customHeight="1">
      <c r="A218" s="152">
        <f t="shared" si="17"/>
        <v>1</v>
      </c>
      <c r="B218" s="93"/>
      <c r="C218" s="99"/>
      <c r="D218" s="96"/>
      <c r="E218" s="160"/>
      <c r="F218" s="155"/>
      <c r="G218" s="105"/>
      <c r="H218" s="105"/>
      <c r="I218" s="156"/>
      <c r="J218" s="156"/>
      <c r="K218" s="156"/>
      <c r="L218" s="156"/>
      <c r="M218" s="156"/>
      <c r="N218" s="156"/>
      <c r="O218" s="156"/>
      <c r="P218" s="156"/>
      <c r="Q218" s="156"/>
      <c r="R218" s="156"/>
      <c r="S218" s="156"/>
      <c r="T218" s="156"/>
      <c r="U218" s="157"/>
      <c r="V218" s="105"/>
      <c r="W218" s="105"/>
      <c r="X218" s="105"/>
      <c r="Y218" s="105"/>
      <c r="Z218" s="157"/>
      <c r="AA218" s="105"/>
      <c r="AB218" s="105"/>
      <c r="AC218" s="105"/>
      <c r="AD218" s="105"/>
      <c r="AE218" s="105"/>
      <c r="AF218" s="105"/>
      <c r="AG218" s="105"/>
      <c r="AH218" s="105"/>
      <c r="AI218" s="105"/>
      <c r="AJ218" s="105"/>
      <c r="AK218" s="105"/>
      <c r="AL218" s="105"/>
      <c r="AM218" s="105"/>
      <c r="AN218" s="105"/>
      <c r="AO218" s="105"/>
      <c r="AP218" s="105"/>
      <c r="AQ218" s="105"/>
      <c r="AR218" s="105"/>
      <c r="AS218" s="105"/>
      <c r="AT218" s="105"/>
      <c r="AU218" s="105"/>
      <c r="AV218" s="105"/>
      <c r="AW218" s="105"/>
      <c r="AX218" s="105"/>
      <c r="AY218" s="105"/>
      <c r="AZ218" s="105"/>
      <c r="BA218" s="105"/>
      <c r="BB218" s="105"/>
      <c r="BC218" s="105"/>
      <c r="BD218" s="105"/>
      <c r="BE218" s="105"/>
      <c r="BF218" s="105"/>
      <c r="BG218" s="105"/>
      <c r="BH218" s="105"/>
      <c r="BI218" s="105"/>
      <c r="BJ218" s="105"/>
      <c r="BK218" s="105"/>
      <c r="BL218" s="105"/>
      <c r="BM218" s="158"/>
      <c r="BN218" s="105"/>
      <c r="BO218" s="156"/>
      <c r="BP218" s="156"/>
      <c r="BQ218" s="156"/>
      <c r="BR218" s="105"/>
      <c r="BS218" s="105"/>
    </row>
    <row r="219" ht="9.0" customHeight="1">
      <c r="A219" s="152">
        <f t="shared" si="17"/>
        <v>1</v>
      </c>
      <c r="B219" s="93"/>
      <c r="C219" s="99"/>
      <c r="D219" s="96"/>
      <c r="E219" s="160"/>
      <c r="F219" s="155"/>
      <c r="G219" s="105"/>
      <c r="H219" s="105"/>
      <c r="I219" s="156"/>
      <c r="J219" s="156"/>
      <c r="K219" s="156"/>
      <c r="L219" s="156"/>
      <c r="M219" s="156"/>
      <c r="N219" s="156"/>
      <c r="O219" s="156"/>
      <c r="P219" s="156"/>
      <c r="Q219" s="156"/>
      <c r="R219" s="156"/>
      <c r="S219" s="156"/>
      <c r="T219" s="156"/>
      <c r="U219" s="157"/>
      <c r="V219" s="105"/>
      <c r="W219" s="105"/>
      <c r="X219" s="105"/>
      <c r="Y219" s="105"/>
      <c r="Z219" s="157"/>
      <c r="AA219" s="105"/>
      <c r="AB219" s="105"/>
      <c r="AC219" s="105"/>
      <c r="AD219" s="105"/>
      <c r="AE219" s="105"/>
      <c r="AF219" s="105"/>
      <c r="AG219" s="105"/>
      <c r="AH219" s="105"/>
      <c r="AI219" s="105"/>
      <c r="AJ219" s="105"/>
      <c r="AK219" s="105"/>
      <c r="AL219" s="105"/>
      <c r="AM219" s="105"/>
      <c r="AN219" s="105"/>
      <c r="AO219" s="105"/>
      <c r="AP219" s="105"/>
      <c r="AQ219" s="105"/>
      <c r="AR219" s="105"/>
      <c r="AS219" s="105"/>
      <c r="AT219" s="105"/>
      <c r="AU219" s="105"/>
      <c r="AV219" s="105"/>
      <c r="AW219" s="105"/>
      <c r="AX219" s="105"/>
      <c r="AY219" s="105"/>
      <c r="AZ219" s="105"/>
      <c r="BA219" s="105"/>
      <c r="BB219" s="105"/>
      <c r="BC219" s="105"/>
      <c r="BD219" s="105"/>
      <c r="BE219" s="105"/>
      <c r="BF219" s="105"/>
      <c r="BG219" s="105"/>
      <c r="BH219" s="105"/>
      <c r="BI219" s="105"/>
      <c r="BJ219" s="105"/>
      <c r="BK219" s="105"/>
      <c r="BL219" s="105"/>
      <c r="BM219" s="158"/>
      <c r="BN219" s="105"/>
      <c r="BO219" s="156"/>
      <c r="BP219" s="156"/>
      <c r="BQ219" s="156"/>
      <c r="BR219" s="105"/>
      <c r="BS219" s="105"/>
    </row>
    <row r="220" ht="9.0" customHeight="1">
      <c r="A220" s="152">
        <f t="shared" si="17"/>
        <v>0</v>
      </c>
      <c r="B220" s="93"/>
      <c r="C220" s="99"/>
      <c r="D220" s="96"/>
      <c r="E220" s="160"/>
      <c r="F220" s="155"/>
      <c r="G220" s="105"/>
      <c r="H220" s="105"/>
      <c r="I220" s="156"/>
      <c r="J220" s="156"/>
      <c r="K220" s="156"/>
      <c r="L220" s="156"/>
      <c r="M220" s="156"/>
      <c r="N220" s="156"/>
      <c r="O220" s="156"/>
      <c r="P220" s="156"/>
      <c r="Q220" s="156"/>
      <c r="R220" s="156"/>
      <c r="S220" s="156"/>
      <c r="T220" s="156"/>
      <c r="U220" s="157"/>
      <c r="V220" s="105"/>
      <c r="W220" s="105"/>
      <c r="X220" s="105"/>
      <c r="Y220" s="105"/>
      <c r="Z220" s="157"/>
      <c r="AA220" s="105"/>
      <c r="AB220" s="105"/>
      <c r="AC220" s="105"/>
      <c r="AD220" s="105"/>
      <c r="AE220" s="105"/>
      <c r="AF220" s="105"/>
      <c r="AG220" s="105"/>
      <c r="AH220" s="105"/>
      <c r="AI220" s="105"/>
      <c r="AJ220" s="105"/>
      <c r="AK220" s="105"/>
      <c r="AL220" s="105"/>
      <c r="AM220" s="105"/>
      <c r="AN220" s="105"/>
      <c r="AO220" s="105"/>
      <c r="AP220" s="105"/>
      <c r="AQ220" s="105"/>
      <c r="AR220" s="105"/>
      <c r="AS220" s="105"/>
      <c r="AT220" s="105"/>
      <c r="AU220" s="105"/>
      <c r="AV220" s="105"/>
      <c r="AW220" s="105"/>
      <c r="AX220" s="105"/>
      <c r="AY220" s="105"/>
      <c r="AZ220" s="105"/>
      <c r="BA220" s="105"/>
      <c r="BB220" s="105"/>
      <c r="BC220" s="105"/>
      <c r="BD220" s="105"/>
      <c r="BE220" s="105"/>
      <c r="BF220" s="105"/>
      <c r="BG220" s="105"/>
      <c r="BH220" s="105"/>
      <c r="BI220" s="105"/>
      <c r="BJ220" s="105"/>
      <c r="BK220" s="105"/>
      <c r="BL220" s="105"/>
      <c r="BM220" s="158"/>
      <c r="BN220" s="105"/>
      <c r="BO220" s="156"/>
      <c r="BP220" s="156"/>
      <c r="BQ220" s="156"/>
      <c r="BR220" s="105"/>
      <c r="BS220" s="105"/>
    </row>
    <row r="221" ht="9.0" customHeight="1">
      <c r="A221" s="152">
        <f t="shared" si="17"/>
        <v>0</v>
      </c>
      <c r="B221" s="93"/>
      <c r="C221" s="99"/>
      <c r="D221" s="96"/>
      <c r="E221" s="160"/>
      <c r="F221" s="155"/>
      <c r="G221" s="105"/>
      <c r="H221" s="105"/>
      <c r="I221" s="156"/>
      <c r="J221" s="156"/>
      <c r="K221" s="156"/>
      <c r="L221" s="156"/>
      <c r="M221" s="156"/>
      <c r="N221" s="156"/>
      <c r="O221" s="156"/>
      <c r="P221" s="156"/>
      <c r="Q221" s="156"/>
      <c r="R221" s="156"/>
      <c r="S221" s="156"/>
      <c r="T221" s="156"/>
      <c r="U221" s="157"/>
      <c r="V221" s="105"/>
      <c r="W221" s="105"/>
      <c r="X221" s="105"/>
      <c r="Y221" s="105"/>
      <c r="Z221" s="157"/>
      <c r="AA221" s="105"/>
      <c r="AB221" s="105"/>
      <c r="AC221" s="105"/>
      <c r="AD221" s="105"/>
      <c r="AE221" s="105"/>
      <c r="AF221" s="105"/>
      <c r="AG221" s="105"/>
      <c r="AH221" s="105"/>
      <c r="AI221" s="105"/>
      <c r="AJ221" s="105"/>
      <c r="AK221" s="105"/>
      <c r="AL221" s="105"/>
      <c r="AM221" s="105"/>
      <c r="AN221" s="105"/>
      <c r="AO221" s="105"/>
      <c r="AP221" s="105"/>
      <c r="AQ221" s="105"/>
      <c r="AR221" s="105"/>
      <c r="AS221" s="105"/>
      <c r="AT221" s="105"/>
      <c r="AU221" s="105"/>
      <c r="AV221" s="105"/>
      <c r="AW221" s="105"/>
      <c r="AX221" s="105"/>
      <c r="AY221" s="105"/>
      <c r="AZ221" s="105"/>
      <c r="BA221" s="105"/>
      <c r="BB221" s="105"/>
      <c r="BC221" s="105"/>
      <c r="BD221" s="105"/>
      <c r="BE221" s="105"/>
      <c r="BF221" s="105"/>
      <c r="BG221" s="105"/>
      <c r="BH221" s="105"/>
      <c r="BI221" s="105"/>
      <c r="BJ221" s="105"/>
      <c r="BK221" s="105"/>
      <c r="BL221" s="105"/>
      <c r="BM221" s="158"/>
      <c r="BN221" s="105"/>
      <c r="BO221" s="156"/>
      <c r="BP221" s="156"/>
      <c r="BQ221" s="156"/>
      <c r="BR221" s="105"/>
      <c r="BS221" s="105"/>
    </row>
    <row r="222" ht="9.0" customHeight="1">
      <c r="A222" s="152">
        <f t="shared" si="17"/>
        <v>1</v>
      </c>
      <c r="B222" s="93"/>
      <c r="C222" s="99"/>
      <c r="D222" s="96"/>
      <c r="E222" s="160"/>
      <c r="F222" s="155"/>
      <c r="G222" s="105"/>
      <c r="H222" s="105"/>
      <c r="I222" s="156"/>
      <c r="J222" s="156"/>
      <c r="K222" s="156"/>
      <c r="L222" s="156"/>
      <c r="M222" s="156"/>
      <c r="N222" s="156"/>
      <c r="O222" s="156"/>
      <c r="P222" s="156"/>
      <c r="Q222" s="156"/>
      <c r="R222" s="156"/>
      <c r="S222" s="156"/>
      <c r="T222" s="156"/>
      <c r="U222" s="157"/>
      <c r="V222" s="105"/>
      <c r="W222" s="105"/>
      <c r="X222" s="105"/>
      <c r="Y222" s="105"/>
      <c r="Z222" s="157"/>
      <c r="AA222" s="105"/>
      <c r="AB222" s="105"/>
      <c r="AC222" s="105"/>
      <c r="AD222" s="105"/>
      <c r="AE222" s="105"/>
      <c r="AF222" s="105"/>
      <c r="AG222" s="105"/>
      <c r="AH222" s="105"/>
      <c r="AI222" s="105"/>
      <c r="AJ222" s="105"/>
      <c r="AK222" s="105"/>
      <c r="AL222" s="105"/>
      <c r="AM222" s="105"/>
      <c r="AN222" s="105"/>
      <c r="AO222" s="105"/>
      <c r="AP222" s="105"/>
      <c r="AQ222" s="105"/>
      <c r="AR222" s="105"/>
      <c r="AS222" s="105"/>
      <c r="AT222" s="105"/>
      <c r="AU222" s="105"/>
      <c r="AV222" s="105"/>
      <c r="AW222" s="105"/>
      <c r="AX222" s="105"/>
      <c r="AY222" s="105"/>
      <c r="AZ222" s="105"/>
      <c r="BA222" s="105"/>
      <c r="BB222" s="105"/>
      <c r="BC222" s="105"/>
      <c r="BD222" s="105"/>
      <c r="BE222" s="105"/>
      <c r="BF222" s="105"/>
      <c r="BG222" s="105"/>
      <c r="BH222" s="105"/>
      <c r="BI222" s="105"/>
      <c r="BJ222" s="105"/>
      <c r="BK222" s="105"/>
      <c r="BL222" s="105"/>
      <c r="BM222" s="158"/>
      <c r="BN222" s="105"/>
      <c r="BO222" s="156"/>
      <c r="BP222" s="156"/>
      <c r="BQ222" s="156"/>
      <c r="BR222" s="105"/>
      <c r="BS222" s="105"/>
    </row>
    <row r="223" ht="9.0" customHeight="1">
      <c r="A223" s="152">
        <f t="shared" si="17"/>
        <v>1</v>
      </c>
      <c r="B223" s="93"/>
      <c r="C223" s="99"/>
      <c r="D223" s="96"/>
      <c r="E223" s="160"/>
      <c r="F223" s="155"/>
      <c r="G223" s="105"/>
      <c r="H223" s="105"/>
      <c r="I223" s="156"/>
      <c r="J223" s="156"/>
      <c r="K223" s="156"/>
      <c r="L223" s="156"/>
      <c r="M223" s="156"/>
      <c r="N223" s="156"/>
      <c r="O223" s="156"/>
      <c r="P223" s="156"/>
      <c r="Q223" s="156"/>
      <c r="R223" s="156"/>
      <c r="S223" s="156"/>
      <c r="T223" s="156"/>
      <c r="U223" s="157"/>
      <c r="V223" s="105"/>
      <c r="W223" s="105"/>
      <c r="X223" s="105"/>
      <c r="Y223" s="105"/>
      <c r="Z223" s="157"/>
      <c r="AA223" s="105"/>
      <c r="AB223" s="105"/>
      <c r="AC223" s="105"/>
      <c r="AD223" s="105"/>
      <c r="AE223" s="105"/>
      <c r="AF223" s="105"/>
      <c r="AG223" s="105"/>
      <c r="AH223" s="105"/>
      <c r="AI223" s="105"/>
      <c r="AJ223" s="105"/>
      <c r="AK223" s="105"/>
      <c r="AL223" s="105"/>
      <c r="AM223" s="105"/>
      <c r="AN223" s="105"/>
      <c r="AO223" s="105"/>
      <c r="AP223" s="105"/>
      <c r="AQ223" s="105"/>
      <c r="AR223" s="105"/>
      <c r="AS223" s="105"/>
      <c r="AT223" s="105"/>
      <c r="AU223" s="105"/>
      <c r="AV223" s="105"/>
      <c r="AW223" s="105"/>
      <c r="AX223" s="105"/>
      <c r="AY223" s="105"/>
      <c r="AZ223" s="105"/>
      <c r="BA223" s="105"/>
      <c r="BB223" s="105"/>
      <c r="BC223" s="105"/>
      <c r="BD223" s="105"/>
      <c r="BE223" s="105"/>
      <c r="BF223" s="105"/>
      <c r="BG223" s="105"/>
      <c r="BH223" s="105"/>
      <c r="BI223" s="105"/>
      <c r="BJ223" s="105"/>
      <c r="BK223" s="105"/>
      <c r="BL223" s="105"/>
      <c r="BM223" s="158"/>
      <c r="BN223" s="105"/>
      <c r="BO223" s="156"/>
      <c r="BP223" s="156"/>
      <c r="BQ223" s="156"/>
      <c r="BR223" s="105"/>
      <c r="BS223" s="105"/>
    </row>
    <row r="224" ht="9.0" customHeight="1">
      <c r="A224" s="152">
        <f t="shared" si="17"/>
        <v>0</v>
      </c>
      <c r="B224" s="93"/>
      <c r="C224" s="99"/>
      <c r="D224" s="96"/>
      <c r="E224" s="160"/>
      <c r="F224" s="155"/>
      <c r="G224" s="105"/>
      <c r="H224" s="105"/>
      <c r="I224" s="156"/>
      <c r="J224" s="156"/>
      <c r="K224" s="156"/>
      <c r="L224" s="156"/>
      <c r="M224" s="156"/>
      <c r="N224" s="156"/>
      <c r="O224" s="156"/>
      <c r="P224" s="156"/>
      <c r="Q224" s="156"/>
      <c r="R224" s="156"/>
      <c r="S224" s="156"/>
      <c r="T224" s="156"/>
      <c r="U224" s="157"/>
      <c r="V224" s="105"/>
      <c r="W224" s="105"/>
      <c r="X224" s="105"/>
      <c r="Y224" s="105"/>
      <c r="Z224" s="157"/>
      <c r="AA224" s="105"/>
      <c r="AB224" s="105"/>
      <c r="AC224" s="105"/>
      <c r="AD224" s="105"/>
      <c r="AE224" s="105"/>
      <c r="AF224" s="105"/>
      <c r="AG224" s="105"/>
      <c r="AH224" s="105"/>
      <c r="AI224" s="105"/>
      <c r="AJ224" s="105"/>
      <c r="AK224" s="105"/>
      <c r="AL224" s="105"/>
      <c r="AM224" s="105"/>
      <c r="AN224" s="105"/>
      <c r="AO224" s="105"/>
      <c r="AP224" s="105"/>
      <c r="AQ224" s="105"/>
      <c r="AR224" s="105"/>
      <c r="AS224" s="105"/>
      <c r="AT224" s="105"/>
      <c r="AU224" s="105"/>
      <c r="AV224" s="105"/>
      <c r="AW224" s="105"/>
      <c r="AX224" s="105"/>
      <c r="AY224" s="105"/>
      <c r="AZ224" s="105"/>
      <c r="BA224" s="105"/>
      <c r="BB224" s="105"/>
      <c r="BC224" s="105"/>
      <c r="BD224" s="105"/>
      <c r="BE224" s="105"/>
      <c r="BF224" s="105"/>
      <c r="BG224" s="105"/>
      <c r="BH224" s="105"/>
      <c r="BI224" s="105"/>
      <c r="BJ224" s="105"/>
      <c r="BK224" s="105"/>
      <c r="BL224" s="105"/>
      <c r="BM224" s="158"/>
      <c r="BN224" s="105"/>
      <c r="BO224" s="156"/>
      <c r="BP224" s="156"/>
      <c r="BQ224" s="156"/>
      <c r="BR224" s="105"/>
      <c r="BS224" s="105"/>
    </row>
    <row r="225" ht="9.0" customHeight="1">
      <c r="A225" s="152">
        <f t="shared" si="17"/>
        <v>0</v>
      </c>
      <c r="B225" s="93"/>
      <c r="C225" s="99"/>
      <c r="D225" s="96"/>
      <c r="E225" s="160"/>
      <c r="F225" s="155"/>
      <c r="G225" s="105"/>
      <c r="H225" s="105"/>
      <c r="I225" s="156"/>
      <c r="J225" s="156"/>
      <c r="K225" s="156"/>
      <c r="L225" s="156"/>
      <c r="M225" s="156"/>
      <c r="N225" s="156"/>
      <c r="O225" s="156"/>
      <c r="P225" s="156"/>
      <c r="Q225" s="156"/>
      <c r="R225" s="156"/>
      <c r="S225" s="156"/>
      <c r="T225" s="156"/>
      <c r="U225" s="157"/>
      <c r="V225" s="105"/>
      <c r="W225" s="105"/>
      <c r="X225" s="105"/>
      <c r="Y225" s="105"/>
      <c r="Z225" s="157"/>
      <c r="AA225" s="105"/>
      <c r="AB225" s="105"/>
      <c r="AC225" s="105"/>
      <c r="AD225" s="105"/>
      <c r="AE225" s="105"/>
      <c r="AF225" s="105"/>
      <c r="AG225" s="105"/>
      <c r="AH225" s="105"/>
      <c r="AI225" s="105"/>
      <c r="AJ225" s="105"/>
      <c r="AK225" s="105"/>
      <c r="AL225" s="105"/>
      <c r="AM225" s="105"/>
      <c r="AN225" s="105"/>
      <c r="AO225" s="105"/>
      <c r="AP225" s="105"/>
      <c r="AQ225" s="105"/>
      <c r="AR225" s="105"/>
      <c r="AS225" s="105"/>
      <c r="AT225" s="105"/>
      <c r="AU225" s="105"/>
      <c r="AV225" s="105"/>
      <c r="AW225" s="105"/>
      <c r="AX225" s="105"/>
      <c r="AY225" s="105"/>
      <c r="AZ225" s="105"/>
      <c r="BA225" s="105"/>
      <c r="BB225" s="105"/>
      <c r="BC225" s="105"/>
      <c r="BD225" s="105"/>
      <c r="BE225" s="105"/>
      <c r="BF225" s="105"/>
      <c r="BG225" s="105"/>
      <c r="BH225" s="105"/>
      <c r="BI225" s="105"/>
      <c r="BJ225" s="105"/>
      <c r="BK225" s="105"/>
      <c r="BL225" s="105"/>
      <c r="BM225" s="158"/>
      <c r="BN225" s="105"/>
      <c r="BO225" s="156"/>
      <c r="BP225" s="156"/>
      <c r="BQ225" s="156"/>
      <c r="BR225" s="105"/>
      <c r="BS225" s="105"/>
    </row>
    <row r="226" ht="9.0" customHeight="1">
      <c r="A226" s="152">
        <f t="shared" si="17"/>
        <v>1</v>
      </c>
      <c r="B226" s="93"/>
      <c r="C226" s="99"/>
      <c r="D226" s="96"/>
      <c r="E226" s="160"/>
      <c r="F226" s="155"/>
      <c r="G226" s="105"/>
      <c r="H226" s="105"/>
      <c r="I226" s="156"/>
      <c r="J226" s="156"/>
      <c r="K226" s="156"/>
      <c r="L226" s="156"/>
      <c r="M226" s="156"/>
      <c r="N226" s="156"/>
      <c r="O226" s="156"/>
      <c r="P226" s="156"/>
      <c r="Q226" s="156"/>
      <c r="R226" s="156"/>
      <c r="S226" s="156"/>
      <c r="T226" s="156"/>
      <c r="U226" s="157"/>
      <c r="V226" s="105"/>
      <c r="W226" s="105"/>
      <c r="X226" s="105"/>
      <c r="Y226" s="105"/>
      <c r="Z226" s="157"/>
      <c r="AA226" s="105"/>
      <c r="AB226" s="105"/>
      <c r="AC226" s="105"/>
      <c r="AD226" s="105"/>
      <c r="AE226" s="105"/>
      <c r="AF226" s="105"/>
      <c r="AG226" s="105"/>
      <c r="AH226" s="105"/>
      <c r="AI226" s="105"/>
      <c r="AJ226" s="105"/>
      <c r="AK226" s="105"/>
      <c r="AL226" s="105"/>
      <c r="AM226" s="105"/>
      <c r="AN226" s="105"/>
      <c r="AO226" s="105"/>
      <c r="AP226" s="105"/>
      <c r="AQ226" s="105"/>
      <c r="AR226" s="105"/>
      <c r="AS226" s="105"/>
      <c r="AT226" s="105"/>
      <c r="AU226" s="105"/>
      <c r="AV226" s="105"/>
      <c r="AW226" s="105"/>
      <c r="AX226" s="105"/>
      <c r="AY226" s="105"/>
      <c r="AZ226" s="105"/>
      <c r="BA226" s="105"/>
      <c r="BB226" s="105"/>
      <c r="BC226" s="105"/>
      <c r="BD226" s="105"/>
      <c r="BE226" s="105"/>
      <c r="BF226" s="105"/>
      <c r="BG226" s="105"/>
      <c r="BH226" s="105"/>
      <c r="BI226" s="105"/>
      <c r="BJ226" s="105"/>
      <c r="BK226" s="105"/>
      <c r="BL226" s="105"/>
      <c r="BM226" s="158"/>
      <c r="BN226" s="105"/>
      <c r="BO226" s="156"/>
      <c r="BP226" s="156"/>
      <c r="BQ226" s="156"/>
      <c r="BR226" s="105"/>
      <c r="BS226" s="105"/>
    </row>
    <row r="227" ht="9.0" customHeight="1">
      <c r="A227" s="152">
        <f t="shared" si="17"/>
        <v>1</v>
      </c>
      <c r="B227" s="93"/>
      <c r="C227" s="99"/>
      <c r="D227" s="96"/>
      <c r="E227" s="160"/>
      <c r="F227" s="155"/>
      <c r="G227" s="105"/>
      <c r="H227" s="105"/>
      <c r="I227" s="156"/>
      <c r="J227" s="156"/>
      <c r="K227" s="156"/>
      <c r="L227" s="156"/>
      <c r="M227" s="156"/>
      <c r="N227" s="156"/>
      <c r="O227" s="156"/>
      <c r="P227" s="156"/>
      <c r="Q227" s="156"/>
      <c r="R227" s="156"/>
      <c r="S227" s="156"/>
      <c r="T227" s="156"/>
      <c r="U227" s="157"/>
      <c r="V227" s="105"/>
      <c r="W227" s="105"/>
      <c r="X227" s="105"/>
      <c r="Y227" s="105"/>
      <c r="Z227" s="157"/>
      <c r="AA227" s="105"/>
      <c r="AB227" s="105"/>
      <c r="AC227" s="105"/>
      <c r="AD227" s="105"/>
      <c r="AE227" s="105"/>
      <c r="AF227" s="105"/>
      <c r="AG227" s="105"/>
      <c r="AH227" s="105"/>
      <c r="AI227" s="105"/>
      <c r="AJ227" s="105"/>
      <c r="AK227" s="105"/>
      <c r="AL227" s="105"/>
      <c r="AM227" s="105"/>
      <c r="AN227" s="105"/>
      <c r="AO227" s="105"/>
      <c r="AP227" s="105"/>
      <c r="AQ227" s="105"/>
      <c r="AR227" s="105"/>
      <c r="AS227" s="105"/>
      <c r="AT227" s="105"/>
      <c r="AU227" s="105"/>
      <c r="AV227" s="105"/>
      <c r="AW227" s="105"/>
      <c r="AX227" s="105"/>
      <c r="AY227" s="105"/>
      <c r="AZ227" s="105"/>
      <c r="BA227" s="105"/>
      <c r="BB227" s="105"/>
      <c r="BC227" s="105"/>
      <c r="BD227" s="105"/>
      <c r="BE227" s="105"/>
      <c r="BF227" s="105"/>
      <c r="BG227" s="105"/>
      <c r="BH227" s="105"/>
      <c r="BI227" s="105"/>
      <c r="BJ227" s="105"/>
      <c r="BK227" s="105"/>
      <c r="BL227" s="105"/>
      <c r="BM227" s="158"/>
      <c r="BN227" s="105"/>
      <c r="BO227" s="156"/>
      <c r="BP227" s="156"/>
      <c r="BQ227" s="156"/>
      <c r="BR227" s="105"/>
      <c r="BS227" s="105"/>
    </row>
    <row r="228" ht="9.0" customHeight="1">
      <c r="A228" s="152">
        <f t="shared" si="17"/>
        <v>0</v>
      </c>
      <c r="B228" s="93"/>
      <c r="C228" s="99"/>
      <c r="D228" s="96"/>
      <c r="E228" s="160"/>
      <c r="F228" s="155"/>
      <c r="G228" s="105"/>
      <c r="H228" s="105"/>
      <c r="I228" s="156"/>
      <c r="J228" s="156"/>
      <c r="K228" s="156"/>
      <c r="L228" s="156"/>
      <c r="M228" s="156"/>
      <c r="N228" s="156"/>
      <c r="O228" s="156"/>
      <c r="P228" s="156"/>
      <c r="Q228" s="156"/>
      <c r="R228" s="156"/>
      <c r="S228" s="156"/>
      <c r="T228" s="156"/>
      <c r="U228" s="157"/>
      <c r="V228" s="105"/>
      <c r="W228" s="105"/>
      <c r="X228" s="105"/>
      <c r="Y228" s="105"/>
      <c r="Z228" s="157"/>
      <c r="AA228" s="105"/>
      <c r="AB228" s="105"/>
      <c r="AC228" s="105"/>
      <c r="AD228" s="105"/>
      <c r="AE228" s="105"/>
      <c r="AF228" s="105"/>
      <c r="AG228" s="105"/>
      <c r="AH228" s="105"/>
      <c r="AI228" s="105"/>
      <c r="AJ228" s="105"/>
      <c r="AK228" s="105"/>
      <c r="AL228" s="105"/>
      <c r="AM228" s="105"/>
      <c r="AN228" s="105"/>
      <c r="AO228" s="105"/>
      <c r="AP228" s="105"/>
      <c r="AQ228" s="105"/>
      <c r="AR228" s="105"/>
      <c r="AS228" s="105"/>
      <c r="AT228" s="105"/>
      <c r="AU228" s="105"/>
      <c r="AV228" s="105"/>
      <c r="AW228" s="105"/>
      <c r="AX228" s="105"/>
      <c r="AY228" s="105"/>
      <c r="AZ228" s="105"/>
      <c r="BA228" s="105"/>
      <c r="BB228" s="105"/>
      <c r="BC228" s="105"/>
      <c r="BD228" s="105"/>
      <c r="BE228" s="105"/>
      <c r="BF228" s="105"/>
      <c r="BG228" s="105"/>
      <c r="BH228" s="105"/>
      <c r="BI228" s="105"/>
      <c r="BJ228" s="105"/>
      <c r="BK228" s="105"/>
      <c r="BL228" s="105"/>
      <c r="BM228" s="158"/>
      <c r="BN228" s="105"/>
      <c r="BO228" s="156"/>
      <c r="BP228" s="156"/>
      <c r="BQ228" s="156"/>
      <c r="BR228" s="105"/>
      <c r="BS228" s="105"/>
    </row>
    <row r="229" ht="9.0" customHeight="1">
      <c r="A229" s="152">
        <f t="shared" si="17"/>
        <v>0</v>
      </c>
      <c r="B229" s="93"/>
      <c r="C229" s="99"/>
      <c r="D229" s="96"/>
      <c r="E229" s="160"/>
      <c r="F229" s="155"/>
      <c r="G229" s="105"/>
      <c r="H229" s="105"/>
      <c r="I229" s="156"/>
      <c r="J229" s="156"/>
      <c r="K229" s="156"/>
      <c r="L229" s="156"/>
      <c r="M229" s="156"/>
      <c r="N229" s="156"/>
      <c r="O229" s="156"/>
      <c r="P229" s="156"/>
      <c r="Q229" s="156"/>
      <c r="R229" s="156"/>
      <c r="S229" s="156"/>
      <c r="T229" s="156"/>
      <c r="U229" s="157"/>
      <c r="V229" s="105"/>
      <c r="W229" s="105"/>
      <c r="X229" s="105"/>
      <c r="Y229" s="105"/>
      <c r="Z229" s="157"/>
      <c r="AA229" s="105"/>
      <c r="AB229" s="105"/>
      <c r="AC229" s="105"/>
      <c r="AD229" s="105"/>
      <c r="AE229" s="105"/>
      <c r="AF229" s="105"/>
      <c r="AG229" s="105"/>
      <c r="AH229" s="105"/>
      <c r="AI229" s="105"/>
      <c r="AJ229" s="105"/>
      <c r="AK229" s="105"/>
      <c r="AL229" s="105"/>
      <c r="AM229" s="105"/>
      <c r="AN229" s="105"/>
      <c r="AO229" s="105"/>
      <c r="AP229" s="105"/>
      <c r="AQ229" s="105"/>
      <c r="AR229" s="105"/>
      <c r="AS229" s="105"/>
      <c r="AT229" s="105"/>
      <c r="AU229" s="105"/>
      <c r="AV229" s="105"/>
      <c r="AW229" s="105"/>
      <c r="AX229" s="105"/>
      <c r="AY229" s="105"/>
      <c r="AZ229" s="105"/>
      <c r="BA229" s="105"/>
      <c r="BB229" s="105"/>
      <c r="BC229" s="105"/>
      <c r="BD229" s="105"/>
      <c r="BE229" s="105"/>
      <c r="BF229" s="105"/>
      <c r="BG229" s="105"/>
      <c r="BH229" s="105"/>
      <c r="BI229" s="105"/>
      <c r="BJ229" s="105"/>
      <c r="BK229" s="105"/>
      <c r="BL229" s="105"/>
      <c r="BM229" s="158"/>
      <c r="BN229" s="105"/>
      <c r="BO229" s="156"/>
      <c r="BP229" s="156"/>
      <c r="BQ229" s="156"/>
      <c r="BR229" s="105"/>
      <c r="BS229" s="105"/>
    </row>
    <row r="230" ht="9.0" customHeight="1">
      <c r="A230" s="152">
        <f t="shared" si="17"/>
        <v>1</v>
      </c>
      <c r="B230" s="93"/>
      <c r="C230" s="99"/>
      <c r="D230" s="96"/>
      <c r="E230" s="160"/>
      <c r="F230" s="155"/>
      <c r="G230" s="105"/>
      <c r="H230" s="105"/>
      <c r="I230" s="156"/>
      <c r="J230" s="156"/>
      <c r="K230" s="156"/>
      <c r="L230" s="156"/>
      <c r="M230" s="156"/>
      <c r="N230" s="156"/>
      <c r="O230" s="156"/>
      <c r="P230" s="156"/>
      <c r="Q230" s="156"/>
      <c r="R230" s="156"/>
      <c r="S230" s="156"/>
      <c r="T230" s="156"/>
      <c r="U230" s="157"/>
      <c r="V230" s="105"/>
      <c r="W230" s="105"/>
      <c r="X230" s="105"/>
      <c r="Y230" s="105"/>
      <c r="Z230" s="157"/>
      <c r="AA230" s="105"/>
      <c r="AB230" s="105"/>
      <c r="AC230" s="105"/>
      <c r="AD230" s="105"/>
      <c r="AE230" s="105"/>
      <c r="AF230" s="105"/>
      <c r="AG230" s="105"/>
      <c r="AH230" s="105"/>
      <c r="AI230" s="105"/>
      <c r="AJ230" s="105"/>
      <c r="AK230" s="105"/>
      <c r="AL230" s="105"/>
      <c r="AM230" s="105"/>
      <c r="AN230" s="105"/>
      <c r="AO230" s="105"/>
      <c r="AP230" s="105"/>
      <c r="AQ230" s="105"/>
      <c r="AR230" s="105"/>
      <c r="AS230" s="105"/>
      <c r="AT230" s="105"/>
      <c r="AU230" s="105"/>
      <c r="AV230" s="105"/>
      <c r="AW230" s="105"/>
      <c r="AX230" s="105"/>
      <c r="AY230" s="105"/>
      <c r="AZ230" s="105"/>
      <c r="BA230" s="105"/>
      <c r="BB230" s="105"/>
      <c r="BC230" s="105"/>
      <c r="BD230" s="105"/>
      <c r="BE230" s="105"/>
      <c r="BF230" s="105"/>
      <c r="BG230" s="105"/>
      <c r="BH230" s="105"/>
      <c r="BI230" s="105"/>
      <c r="BJ230" s="105"/>
      <c r="BK230" s="105"/>
      <c r="BL230" s="105"/>
      <c r="BM230" s="158"/>
      <c r="BN230" s="105"/>
      <c r="BO230" s="156"/>
      <c r="BP230" s="156"/>
      <c r="BQ230" s="156"/>
      <c r="BR230" s="105"/>
      <c r="BS230" s="105"/>
    </row>
    <row r="231" ht="9.0" customHeight="1">
      <c r="A231" s="152">
        <f t="shared" si="17"/>
        <v>1</v>
      </c>
      <c r="B231" s="93"/>
      <c r="C231" s="99"/>
      <c r="D231" s="96"/>
      <c r="E231" s="160"/>
      <c r="F231" s="155"/>
      <c r="G231" s="105"/>
      <c r="H231" s="105"/>
      <c r="I231" s="156"/>
      <c r="J231" s="156"/>
      <c r="K231" s="156"/>
      <c r="L231" s="156"/>
      <c r="M231" s="156"/>
      <c r="N231" s="156"/>
      <c r="O231" s="156"/>
      <c r="P231" s="156"/>
      <c r="Q231" s="156"/>
      <c r="R231" s="156"/>
      <c r="S231" s="156"/>
      <c r="T231" s="156"/>
      <c r="U231" s="157"/>
      <c r="V231" s="105"/>
      <c r="W231" s="105"/>
      <c r="X231" s="105"/>
      <c r="Y231" s="105"/>
      <c r="Z231" s="157"/>
      <c r="AA231" s="105"/>
      <c r="AB231" s="105"/>
      <c r="AC231" s="105"/>
      <c r="AD231" s="105"/>
      <c r="AE231" s="105"/>
      <c r="AF231" s="105"/>
      <c r="AG231" s="105"/>
      <c r="AH231" s="105"/>
      <c r="AI231" s="105"/>
      <c r="AJ231" s="105"/>
      <c r="AK231" s="105"/>
      <c r="AL231" s="105"/>
      <c r="AM231" s="105"/>
      <c r="AN231" s="105"/>
      <c r="AO231" s="105"/>
      <c r="AP231" s="105"/>
      <c r="AQ231" s="105"/>
      <c r="AR231" s="105"/>
      <c r="AS231" s="105"/>
      <c r="AT231" s="105"/>
      <c r="AU231" s="105"/>
      <c r="AV231" s="105"/>
      <c r="AW231" s="105"/>
      <c r="AX231" s="105"/>
      <c r="AY231" s="105"/>
      <c r="AZ231" s="105"/>
      <c r="BA231" s="105"/>
      <c r="BB231" s="105"/>
      <c r="BC231" s="105"/>
      <c r="BD231" s="105"/>
      <c r="BE231" s="105"/>
      <c r="BF231" s="105"/>
      <c r="BG231" s="105"/>
      <c r="BH231" s="105"/>
      <c r="BI231" s="105"/>
      <c r="BJ231" s="105"/>
      <c r="BK231" s="105"/>
      <c r="BL231" s="105"/>
      <c r="BM231" s="158"/>
      <c r="BN231" s="105"/>
      <c r="BO231" s="156"/>
      <c r="BP231" s="156"/>
      <c r="BQ231" s="156"/>
      <c r="BR231" s="105"/>
      <c r="BS231" s="105"/>
    </row>
    <row r="232" ht="9.0" customHeight="1">
      <c r="A232" s="152">
        <f t="shared" si="17"/>
        <v>0</v>
      </c>
      <c r="B232" s="93"/>
      <c r="C232" s="99"/>
      <c r="D232" s="96"/>
      <c r="E232" s="160"/>
      <c r="F232" s="155"/>
      <c r="G232" s="105"/>
      <c r="H232" s="105"/>
      <c r="I232" s="156"/>
      <c r="J232" s="156"/>
      <c r="K232" s="156"/>
      <c r="L232" s="156"/>
      <c r="M232" s="156"/>
      <c r="N232" s="156"/>
      <c r="O232" s="156"/>
      <c r="P232" s="156"/>
      <c r="Q232" s="156"/>
      <c r="R232" s="156"/>
      <c r="S232" s="156"/>
      <c r="T232" s="156"/>
      <c r="U232" s="157"/>
      <c r="V232" s="105"/>
      <c r="W232" s="105"/>
      <c r="X232" s="105"/>
      <c r="Y232" s="105"/>
      <c r="Z232" s="157"/>
      <c r="AA232" s="105"/>
      <c r="AB232" s="105"/>
      <c r="AC232" s="105"/>
      <c r="AD232" s="105"/>
      <c r="AE232" s="105"/>
      <c r="AF232" s="105"/>
      <c r="AG232" s="105"/>
      <c r="AH232" s="105"/>
      <c r="AI232" s="105"/>
      <c r="AJ232" s="105"/>
      <c r="AK232" s="105"/>
      <c r="AL232" s="105"/>
      <c r="AM232" s="105"/>
      <c r="AN232" s="105"/>
      <c r="AO232" s="105"/>
      <c r="AP232" s="105"/>
      <c r="AQ232" s="105"/>
      <c r="AR232" s="105"/>
      <c r="AS232" s="105"/>
      <c r="AT232" s="105"/>
      <c r="AU232" s="105"/>
      <c r="AV232" s="105"/>
      <c r="AW232" s="105"/>
      <c r="AX232" s="105"/>
      <c r="AY232" s="105"/>
      <c r="AZ232" s="105"/>
      <c r="BA232" s="105"/>
      <c r="BB232" s="105"/>
      <c r="BC232" s="105"/>
      <c r="BD232" s="105"/>
      <c r="BE232" s="105"/>
      <c r="BF232" s="105"/>
      <c r="BG232" s="105"/>
      <c r="BH232" s="105"/>
      <c r="BI232" s="105"/>
      <c r="BJ232" s="105"/>
      <c r="BK232" s="105"/>
      <c r="BL232" s="105"/>
      <c r="BM232" s="158"/>
      <c r="BN232" s="105"/>
      <c r="BO232" s="156"/>
      <c r="BP232" s="156"/>
      <c r="BQ232" s="156"/>
      <c r="BR232" s="105"/>
      <c r="BS232" s="105"/>
    </row>
    <row r="233" ht="9.0" customHeight="1">
      <c r="A233" s="152">
        <f t="shared" si="17"/>
        <v>0</v>
      </c>
      <c r="B233" s="93"/>
      <c r="C233" s="99"/>
      <c r="D233" s="96"/>
      <c r="E233" s="160"/>
      <c r="F233" s="155"/>
      <c r="G233" s="105"/>
      <c r="H233" s="105"/>
      <c r="I233" s="156"/>
      <c r="J233" s="156"/>
      <c r="K233" s="156"/>
      <c r="L233" s="156"/>
      <c r="M233" s="156"/>
      <c r="N233" s="156"/>
      <c r="O233" s="156"/>
      <c r="P233" s="156"/>
      <c r="Q233" s="156"/>
      <c r="R233" s="156"/>
      <c r="S233" s="156"/>
      <c r="T233" s="156"/>
      <c r="U233" s="157"/>
      <c r="V233" s="105"/>
      <c r="W233" s="105"/>
      <c r="X233" s="105"/>
      <c r="Y233" s="105"/>
      <c r="Z233" s="157"/>
      <c r="AA233" s="105"/>
      <c r="AB233" s="105"/>
      <c r="AC233" s="105"/>
      <c r="AD233" s="105"/>
      <c r="AE233" s="105"/>
      <c r="AF233" s="105"/>
      <c r="AG233" s="105"/>
      <c r="AH233" s="105"/>
      <c r="AI233" s="105"/>
      <c r="AJ233" s="105"/>
      <c r="AK233" s="105"/>
      <c r="AL233" s="105"/>
      <c r="AM233" s="105"/>
      <c r="AN233" s="105"/>
      <c r="AO233" s="105"/>
      <c r="AP233" s="105"/>
      <c r="AQ233" s="105"/>
      <c r="AR233" s="105"/>
      <c r="AS233" s="105"/>
      <c r="AT233" s="105"/>
      <c r="AU233" s="105"/>
      <c r="AV233" s="105"/>
      <c r="AW233" s="105"/>
      <c r="AX233" s="105"/>
      <c r="AY233" s="105"/>
      <c r="AZ233" s="105"/>
      <c r="BA233" s="105"/>
      <c r="BB233" s="105"/>
      <c r="BC233" s="105"/>
      <c r="BD233" s="105"/>
      <c r="BE233" s="105"/>
      <c r="BF233" s="105"/>
      <c r="BG233" s="105"/>
      <c r="BH233" s="105"/>
      <c r="BI233" s="105"/>
      <c r="BJ233" s="105"/>
      <c r="BK233" s="105"/>
      <c r="BL233" s="105"/>
      <c r="BM233" s="158"/>
      <c r="BN233" s="105"/>
      <c r="BO233" s="156"/>
      <c r="BP233" s="156"/>
      <c r="BQ233" s="156"/>
      <c r="BR233" s="105"/>
      <c r="BS233" s="105"/>
    </row>
    <row r="234" ht="9.0" customHeight="1">
      <c r="A234" s="152">
        <f t="shared" si="17"/>
        <v>1</v>
      </c>
      <c r="B234" s="93"/>
      <c r="C234" s="99"/>
      <c r="D234" s="96"/>
      <c r="E234" s="160"/>
      <c r="F234" s="155"/>
      <c r="G234" s="105"/>
      <c r="H234" s="105"/>
      <c r="I234" s="156"/>
      <c r="J234" s="156"/>
      <c r="K234" s="156"/>
      <c r="L234" s="156"/>
      <c r="M234" s="156"/>
      <c r="N234" s="156"/>
      <c r="O234" s="156"/>
      <c r="P234" s="156"/>
      <c r="Q234" s="156"/>
      <c r="R234" s="156"/>
      <c r="S234" s="156"/>
      <c r="T234" s="156"/>
      <c r="U234" s="157"/>
      <c r="V234" s="105"/>
      <c r="W234" s="105"/>
      <c r="X234" s="105"/>
      <c r="Y234" s="105"/>
      <c r="Z234" s="157"/>
      <c r="AA234" s="105"/>
      <c r="AB234" s="105"/>
      <c r="AC234" s="105"/>
      <c r="AD234" s="105"/>
      <c r="AE234" s="105"/>
      <c r="AF234" s="105"/>
      <c r="AG234" s="105"/>
      <c r="AH234" s="105"/>
      <c r="AI234" s="105"/>
      <c r="AJ234" s="105"/>
      <c r="AK234" s="105"/>
      <c r="AL234" s="105"/>
      <c r="AM234" s="105"/>
      <c r="AN234" s="105"/>
      <c r="AO234" s="105"/>
      <c r="AP234" s="105"/>
      <c r="AQ234" s="105"/>
      <c r="AR234" s="105"/>
      <c r="AS234" s="105"/>
      <c r="AT234" s="105"/>
      <c r="AU234" s="105"/>
      <c r="AV234" s="105"/>
      <c r="AW234" s="105"/>
      <c r="AX234" s="105"/>
      <c r="AY234" s="105"/>
      <c r="AZ234" s="105"/>
      <c r="BA234" s="105"/>
      <c r="BB234" s="105"/>
      <c r="BC234" s="105"/>
      <c r="BD234" s="105"/>
      <c r="BE234" s="105"/>
      <c r="BF234" s="105"/>
      <c r="BG234" s="105"/>
      <c r="BH234" s="105"/>
      <c r="BI234" s="105"/>
      <c r="BJ234" s="105"/>
      <c r="BK234" s="105"/>
      <c r="BL234" s="105"/>
      <c r="BM234" s="158"/>
      <c r="BN234" s="105"/>
      <c r="BO234" s="156"/>
      <c r="BP234" s="156"/>
      <c r="BQ234" s="156"/>
      <c r="BR234" s="105"/>
      <c r="BS234" s="105"/>
    </row>
    <row r="235" ht="9.0" customHeight="1">
      <c r="A235" s="152">
        <f t="shared" si="17"/>
        <v>1</v>
      </c>
      <c r="B235" s="93"/>
      <c r="C235" s="99"/>
      <c r="D235" s="96"/>
      <c r="E235" s="160"/>
      <c r="F235" s="155"/>
      <c r="G235" s="105"/>
      <c r="H235" s="105"/>
      <c r="I235" s="156"/>
      <c r="J235" s="156"/>
      <c r="K235" s="156"/>
      <c r="L235" s="156"/>
      <c r="M235" s="156"/>
      <c r="N235" s="156"/>
      <c r="O235" s="156"/>
      <c r="P235" s="156"/>
      <c r="Q235" s="156"/>
      <c r="R235" s="156"/>
      <c r="S235" s="156"/>
      <c r="T235" s="156"/>
      <c r="U235" s="157"/>
      <c r="V235" s="105"/>
      <c r="W235" s="105"/>
      <c r="X235" s="105"/>
      <c r="Y235" s="105"/>
      <c r="Z235" s="157"/>
      <c r="AA235" s="105"/>
      <c r="AB235" s="105"/>
      <c r="AC235" s="105"/>
      <c r="AD235" s="105"/>
      <c r="AE235" s="105"/>
      <c r="AF235" s="105"/>
      <c r="AG235" s="105"/>
      <c r="AH235" s="105"/>
      <c r="AI235" s="105"/>
      <c r="AJ235" s="105"/>
      <c r="AK235" s="105"/>
      <c r="AL235" s="105"/>
      <c r="AM235" s="105"/>
      <c r="AN235" s="105"/>
      <c r="AO235" s="105"/>
      <c r="AP235" s="105"/>
      <c r="AQ235" s="105"/>
      <c r="AR235" s="105"/>
      <c r="AS235" s="105"/>
      <c r="AT235" s="105"/>
      <c r="AU235" s="105"/>
      <c r="AV235" s="105"/>
      <c r="AW235" s="105"/>
      <c r="AX235" s="105"/>
      <c r="AY235" s="105"/>
      <c r="AZ235" s="105"/>
      <c r="BA235" s="105"/>
      <c r="BB235" s="105"/>
      <c r="BC235" s="105"/>
      <c r="BD235" s="105"/>
      <c r="BE235" s="105"/>
      <c r="BF235" s="105"/>
      <c r="BG235" s="105"/>
      <c r="BH235" s="105"/>
      <c r="BI235" s="105"/>
      <c r="BJ235" s="105"/>
      <c r="BK235" s="105"/>
      <c r="BL235" s="105"/>
      <c r="BM235" s="158"/>
      <c r="BN235" s="105"/>
      <c r="BO235" s="156"/>
      <c r="BP235" s="156"/>
      <c r="BQ235" s="156"/>
      <c r="BR235" s="105"/>
      <c r="BS235" s="105"/>
    </row>
    <row r="236" ht="9.0" customHeight="1">
      <c r="A236" s="152">
        <f t="shared" si="17"/>
        <v>0</v>
      </c>
      <c r="B236" s="93"/>
      <c r="C236" s="99"/>
      <c r="D236" s="96"/>
      <c r="E236" s="160"/>
      <c r="F236" s="155"/>
      <c r="G236" s="105"/>
      <c r="H236" s="105"/>
      <c r="I236" s="156"/>
      <c r="J236" s="156"/>
      <c r="K236" s="156"/>
      <c r="L236" s="156"/>
      <c r="M236" s="156"/>
      <c r="N236" s="156"/>
      <c r="O236" s="156"/>
      <c r="P236" s="156"/>
      <c r="Q236" s="156"/>
      <c r="R236" s="156"/>
      <c r="S236" s="156"/>
      <c r="T236" s="156"/>
      <c r="U236" s="157"/>
      <c r="V236" s="105"/>
      <c r="W236" s="105"/>
      <c r="X236" s="105"/>
      <c r="Y236" s="105"/>
      <c r="Z236" s="157"/>
      <c r="AA236" s="105"/>
      <c r="AB236" s="105"/>
      <c r="AC236" s="105"/>
      <c r="AD236" s="105"/>
      <c r="AE236" s="105"/>
      <c r="AF236" s="105"/>
      <c r="AG236" s="105"/>
      <c r="AH236" s="105"/>
      <c r="AI236" s="105"/>
      <c r="AJ236" s="105"/>
      <c r="AK236" s="105"/>
      <c r="AL236" s="105"/>
      <c r="AM236" s="105"/>
      <c r="AN236" s="105"/>
      <c r="AO236" s="105"/>
      <c r="AP236" s="105"/>
      <c r="AQ236" s="105"/>
      <c r="AR236" s="105"/>
      <c r="AS236" s="105"/>
      <c r="AT236" s="105"/>
      <c r="AU236" s="105"/>
      <c r="AV236" s="105"/>
      <c r="AW236" s="105"/>
      <c r="AX236" s="105"/>
      <c r="AY236" s="105"/>
      <c r="AZ236" s="105"/>
      <c r="BA236" s="105"/>
      <c r="BB236" s="105"/>
      <c r="BC236" s="105"/>
      <c r="BD236" s="105"/>
      <c r="BE236" s="105"/>
      <c r="BF236" s="105"/>
      <c r="BG236" s="105"/>
      <c r="BH236" s="105"/>
      <c r="BI236" s="105"/>
      <c r="BJ236" s="105"/>
      <c r="BK236" s="105"/>
      <c r="BL236" s="105"/>
      <c r="BM236" s="158"/>
      <c r="BN236" s="105"/>
      <c r="BO236" s="156"/>
      <c r="BP236" s="156"/>
      <c r="BQ236" s="156"/>
      <c r="BR236" s="105"/>
      <c r="BS236" s="105"/>
    </row>
    <row r="237" ht="9.0" customHeight="1">
      <c r="A237" s="152">
        <f t="shared" si="17"/>
        <v>0</v>
      </c>
      <c r="B237" s="93"/>
      <c r="C237" s="99"/>
      <c r="D237" s="96"/>
      <c r="E237" s="160"/>
      <c r="F237" s="155"/>
      <c r="G237" s="105"/>
      <c r="H237" s="105"/>
      <c r="I237" s="156"/>
      <c r="J237" s="156"/>
      <c r="K237" s="156"/>
      <c r="L237" s="156"/>
      <c r="M237" s="156"/>
      <c r="N237" s="156"/>
      <c r="O237" s="156"/>
      <c r="P237" s="156"/>
      <c r="Q237" s="156"/>
      <c r="R237" s="156"/>
      <c r="S237" s="156"/>
      <c r="T237" s="156"/>
      <c r="U237" s="157"/>
      <c r="V237" s="105"/>
      <c r="W237" s="105"/>
      <c r="X237" s="105"/>
      <c r="Y237" s="105"/>
      <c r="Z237" s="157"/>
      <c r="AA237" s="105"/>
      <c r="AB237" s="105"/>
      <c r="AC237" s="105"/>
      <c r="AD237" s="105"/>
      <c r="AE237" s="105"/>
      <c r="AF237" s="105"/>
      <c r="AG237" s="105"/>
      <c r="AH237" s="105"/>
      <c r="AI237" s="105"/>
      <c r="AJ237" s="105"/>
      <c r="AK237" s="105"/>
      <c r="AL237" s="105"/>
      <c r="AM237" s="105"/>
      <c r="AN237" s="105"/>
      <c r="AO237" s="105"/>
      <c r="AP237" s="105"/>
      <c r="AQ237" s="105"/>
      <c r="AR237" s="105"/>
      <c r="AS237" s="105"/>
      <c r="AT237" s="105"/>
      <c r="AU237" s="105"/>
      <c r="AV237" s="105"/>
      <c r="AW237" s="105"/>
      <c r="AX237" s="105"/>
      <c r="AY237" s="105"/>
      <c r="AZ237" s="105"/>
      <c r="BA237" s="105"/>
      <c r="BB237" s="105"/>
      <c r="BC237" s="105"/>
      <c r="BD237" s="105"/>
      <c r="BE237" s="105"/>
      <c r="BF237" s="105"/>
      <c r="BG237" s="105"/>
      <c r="BH237" s="105"/>
      <c r="BI237" s="105"/>
      <c r="BJ237" s="105"/>
      <c r="BK237" s="105"/>
      <c r="BL237" s="105"/>
      <c r="BM237" s="158"/>
      <c r="BN237" s="105"/>
      <c r="BO237" s="156"/>
      <c r="BP237" s="156"/>
      <c r="BQ237" s="156"/>
      <c r="BR237" s="105"/>
      <c r="BS237" s="105"/>
    </row>
    <row r="238" ht="9.0" customHeight="1">
      <c r="A238" s="152">
        <f t="shared" si="17"/>
        <v>1</v>
      </c>
      <c r="B238" s="93"/>
      <c r="C238" s="99"/>
      <c r="D238" s="96"/>
      <c r="E238" s="160"/>
      <c r="F238" s="155"/>
      <c r="G238" s="105"/>
      <c r="H238" s="105"/>
      <c r="I238" s="156"/>
      <c r="J238" s="156"/>
      <c r="K238" s="156"/>
      <c r="L238" s="156"/>
      <c r="M238" s="156"/>
      <c r="N238" s="156"/>
      <c r="O238" s="156"/>
      <c r="P238" s="156"/>
      <c r="Q238" s="156"/>
      <c r="R238" s="156"/>
      <c r="S238" s="156"/>
      <c r="T238" s="156"/>
      <c r="U238" s="157"/>
      <c r="V238" s="105"/>
      <c r="W238" s="105"/>
      <c r="X238" s="105"/>
      <c r="Y238" s="105"/>
      <c r="Z238" s="157"/>
      <c r="AA238" s="105"/>
      <c r="AB238" s="105"/>
      <c r="AC238" s="105"/>
      <c r="AD238" s="105"/>
      <c r="AE238" s="105"/>
      <c r="AF238" s="105"/>
      <c r="AG238" s="105"/>
      <c r="AH238" s="105"/>
      <c r="AI238" s="105"/>
      <c r="AJ238" s="105"/>
      <c r="AK238" s="105"/>
      <c r="AL238" s="105"/>
      <c r="AM238" s="105"/>
      <c r="AN238" s="105"/>
      <c r="AO238" s="105"/>
      <c r="AP238" s="105"/>
      <c r="AQ238" s="105"/>
      <c r="AR238" s="105"/>
      <c r="AS238" s="105"/>
      <c r="AT238" s="105"/>
      <c r="AU238" s="105"/>
      <c r="AV238" s="105"/>
      <c r="AW238" s="105"/>
      <c r="AX238" s="105"/>
      <c r="AY238" s="105"/>
      <c r="AZ238" s="105"/>
      <c r="BA238" s="105"/>
      <c r="BB238" s="105"/>
      <c r="BC238" s="105"/>
      <c r="BD238" s="105"/>
      <c r="BE238" s="105"/>
      <c r="BF238" s="105"/>
      <c r="BG238" s="105"/>
      <c r="BH238" s="105"/>
      <c r="BI238" s="105"/>
      <c r="BJ238" s="105"/>
      <c r="BK238" s="105"/>
      <c r="BL238" s="105"/>
      <c r="BM238" s="158"/>
      <c r="BN238" s="105"/>
      <c r="BO238" s="156"/>
      <c r="BP238" s="156"/>
      <c r="BQ238" s="156"/>
      <c r="BR238" s="105"/>
      <c r="BS238" s="105"/>
    </row>
    <row r="239" ht="9.0" customHeight="1">
      <c r="A239" s="152">
        <f t="shared" si="17"/>
        <v>1</v>
      </c>
      <c r="B239" s="93"/>
      <c r="C239" s="99"/>
      <c r="D239" s="96"/>
      <c r="E239" s="160"/>
      <c r="F239" s="155"/>
      <c r="G239" s="105"/>
      <c r="H239" s="105"/>
      <c r="I239" s="156"/>
      <c r="J239" s="156"/>
      <c r="K239" s="156"/>
      <c r="L239" s="156"/>
      <c r="M239" s="156"/>
      <c r="N239" s="156"/>
      <c r="O239" s="156"/>
      <c r="P239" s="156"/>
      <c r="Q239" s="156"/>
      <c r="R239" s="156"/>
      <c r="S239" s="156"/>
      <c r="T239" s="156"/>
      <c r="U239" s="157"/>
      <c r="V239" s="105"/>
      <c r="W239" s="105"/>
      <c r="X239" s="105"/>
      <c r="Y239" s="105"/>
      <c r="Z239" s="157"/>
      <c r="AA239" s="105"/>
      <c r="AB239" s="105"/>
      <c r="AC239" s="105"/>
      <c r="AD239" s="105"/>
      <c r="AE239" s="105"/>
      <c r="AF239" s="105"/>
      <c r="AG239" s="105"/>
      <c r="AH239" s="105"/>
      <c r="AI239" s="105"/>
      <c r="AJ239" s="105"/>
      <c r="AK239" s="105"/>
      <c r="AL239" s="105"/>
      <c r="AM239" s="105"/>
      <c r="AN239" s="105"/>
      <c r="AO239" s="105"/>
      <c r="AP239" s="105"/>
      <c r="AQ239" s="105"/>
      <c r="AR239" s="105"/>
      <c r="AS239" s="105"/>
      <c r="AT239" s="105"/>
      <c r="AU239" s="105"/>
      <c r="AV239" s="105"/>
      <c r="AW239" s="105"/>
      <c r="AX239" s="105"/>
      <c r="AY239" s="105"/>
      <c r="AZ239" s="105"/>
      <c r="BA239" s="105"/>
      <c r="BB239" s="105"/>
      <c r="BC239" s="105"/>
      <c r="BD239" s="105"/>
      <c r="BE239" s="105"/>
      <c r="BF239" s="105"/>
      <c r="BG239" s="105"/>
      <c r="BH239" s="105"/>
      <c r="BI239" s="105"/>
      <c r="BJ239" s="105"/>
      <c r="BK239" s="105"/>
      <c r="BL239" s="105"/>
      <c r="BM239" s="158"/>
      <c r="BN239" s="105"/>
      <c r="BO239" s="156"/>
      <c r="BP239" s="156"/>
      <c r="BQ239" s="156"/>
      <c r="BR239" s="105"/>
      <c r="BS239" s="105"/>
    </row>
    <row r="240" ht="9.0" customHeight="1">
      <c r="A240" s="152">
        <f t="shared" si="17"/>
        <v>0</v>
      </c>
      <c r="B240" s="93"/>
      <c r="C240" s="99"/>
      <c r="D240" s="96"/>
      <c r="E240" s="160"/>
      <c r="F240" s="155"/>
      <c r="G240" s="105"/>
      <c r="H240" s="105"/>
      <c r="I240" s="156"/>
      <c r="J240" s="156"/>
      <c r="K240" s="156"/>
      <c r="L240" s="156"/>
      <c r="M240" s="156"/>
      <c r="N240" s="156"/>
      <c r="O240" s="156"/>
      <c r="P240" s="156"/>
      <c r="Q240" s="156"/>
      <c r="R240" s="156"/>
      <c r="S240" s="156"/>
      <c r="T240" s="156"/>
      <c r="U240" s="157"/>
      <c r="V240" s="105"/>
      <c r="W240" s="105"/>
      <c r="X240" s="105"/>
      <c r="Y240" s="105"/>
      <c r="Z240" s="157"/>
      <c r="AA240" s="105"/>
      <c r="AB240" s="105"/>
      <c r="AC240" s="105"/>
      <c r="AD240" s="105"/>
      <c r="AE240" s="105"/>
      <c r="AF240" s="105"/>
      <c r="AG240" s="105"/>
      <c r="AH240" s="105"/>
      <c r="AI240" s="105"/>
      <c r="AJ240" s="105"/>
      <c r="AK240" s="105"/>
      <c r="AL240" s="105"/>
      <c r="AM240" s="105"/>
      <c r="AN240" s="105"/>
      <c r="AO240" s="105"/>
      <c r="AP240" s="105"/>
      <c r="AQ240" s="105"/>
      <c r="AR240" s="105"/>
      <c r="AS240" s="105"/>
      <c r="AT240" s="105"/>
      <c r="AU240" s="105"/>
      <c r="AV240" s="105"/>
      <c r="AW240" s="105"/>
      <c r="AX240" s="105"/>
      <c r="AY240" s="105"/>
      <c r="AZ240" s="105"/>
      <c r="BA240" s="105"/>
      <c r="BB240" s="105"/>
      <c r="BC240" s="105"/>
      <c r="BD240" s="105"/>
      <c r="BE240" s="105"/>
      <c r="BF240" s="105"/>
      <c r="BG240" s="105"/>
      <c r="BH240" s="105"/>
      <c r="BI240" s="105"/>
      <c r="BJ240" s="105"/>
      <c r="BK240" s="105"/>
      <c r="BL240" s="105"/>
      <c r="BM240" s="158"/>
      <c r="BN240" s="105"/>
      <c r="BO240" s="156"/>
      <c r="BP240" s="156"/>
      <c r="BQ240" s="156"/>
      <c r="BR240" s="105"/>
      <c r="BS240" s="105"/>
    </row>
    <row r="241" ht="9.0" customHeight="1">
      <c r="A241" s="152">
        <f t="shared" si="17"/>
        <v>0</v>
      </c>
      <c r="B241" s="93"/>
      <c r="C241" s="99"/>
      <c r="D241" s="96"/>
      <c r="E241" s="160"/>
      <c r="F241" s="155"/>
      <c r="G241" s="105"/>
      <c r="H241" s="105"/>
      <c r="I241" s="156"/>
      <c r="J241" s="156"/>
      <c r="K241" s="156"/>
      <c r="L241" s="156"/>
      <c r="M241" s="156"/>
      <c r="N241" s="156"/>
      <c r="O241" s="156"/>
      <c r="P241" s="156"/>
      <c r="Q241" s="156"/>
      <c r="R241" s="156"/>
      <c r="S241" s="156"/>
      <c r="T241" s="156"/>
      <c r="U241" s="157"/>
      <c r="V241" s="105"/>
      <c r="W241" s="105"/>
      <c r="X241" s="105"/>
      <c r="Y241" s="105"/>
      <c r="Z241" s="157"/>
      <c r="AA241" s="105"/>
      <c r="AB241" s="105"/>
      <c r="AC241" s="105"/>
      <c r="AD241" s="105"/>
      <c r="AE241" s="105"/>
      <c r="AF241" s="105"/>
      <c r="AG241" s="105"/>
      <c r="AH241" s="105"/>
      <c r="AI241" s="105"/>
      <c r="AJ241" s="105"/>
      <c r="AK241" s="105"/>
      <c r="AL241" s="105"/>
      <c r="AM241" s="105"/>
      <c r="AN241" s="105"/>
      <c r="AO241" s="105"/>
      <c r="AP241" s="105"/>
      <c r="AQ241" s="105"/>
      <c r="AR241" s="105"/>
      <c r="AS241" s="105"/>
      <c r="AT241" s="105"/>
      <c r="AU241" s="105"/>
      <c r="AV241" s="105"/>
      <c r="AW241" s="105"/>
      <c r="AX241" s="105"/>
      <c r="AY241" s="105"/>
      <c r="AZ241" s="105"/>
      <c r="BA241" s="105"/>
      <c r="BB241" s="105"/>
      <c r="BC241" s="105"/>
      <c r="BD241" s="105"/>
      <c r="BE241" s="105"/>
      <c r="BF241" s="105"/>
      <c r="BG241" s="105"/>
      <c r="BH241" s="105"/>
      <c r="BI241" s="105"/>
      <c r="BJ241" s="105"/>
      <c r="BK241" s="105"/>
      <c r="BL241" s="105"/>
      <c r="BM241" s="158"/>
      <c r="BN241" s="105"/>
      <c r="BO241" s="156"/>
      <c r="BP241" s="156"/>
      <c r="BQ241" s="156"/>
      <c r="BR241" s="105"/>
      <c r="BS241" s="105"/>
    </row>
    <row r="242" ht="9.0" customHeight="1">
      <c r="A242" s="152">
        <f t="shared" si="17"/>
        <v>1</v>
      </c>
      <c r="B242" s="93"/>
      <c r="C242" s="99"/>
      <c r="D242" s="96"/>
      <c r="E242" s="160"/>
      <c r="F242" s="155"/>
      <c r="G242" s="105"/>
      <c r="H242" s="105"/>
      <c r="I242" s="156"/>
      <c r="J242" s="156"/>
      <c r="K242" s="156"/>
      <c r="L242" s="156"/>
      <c r="M242" s="156"/>
      <c r="N242" s="156"/>
      <c r="O242" s="156"/>
      <c r="P242" s="156"/>
      <c r="Q242" s="156"/>
      <c r="R242" s="156"/>
      <c r="S242" s="156"/>
      <c r="T242" s="156"/>
      <c r="U242" s="157"/>
      <c r="V242" s="105"/>
      <c r="W242" s="105"/>
      <c r="X242" s="105"/>
      <c r="Y242" s="105"/>
      <c r="Z242" s="157"/>
      <c r="AA242" s="105"/>
      <c r="AB242" s="105"/>
      <c r="AC242" s="105"/>
      <c r="AD242" s="105"/>
      <c r="AE242" s="105"/>
      <c r="AF242" s="105"/>
      <c r="AG242" s="105"/>
      <c r="AH242" s="105"/>
      <c r="AI242" s="105"/>
      <c r="AJ242" s="105"/>
      <c r="AK242" s="105"/>
      <c r="AL242" s="105"/>
      <c r="AM242" s="105"/>
      <c r="AN242" s="105"/>
      <c r="AO242" s="105"/>
      <c r="AP242" s="105"/>
      <c r="AQ242" s="105"/>
      <c r="AR242" s="105"/>
      <c r="AS242" s="105"/>
      <c r="AT242" s="105"/>
      <c r="AU242" s="105"/>
      <c r="AV242" s="105"/>
      <c r="AW242" s="105"/>
      <c r="AX242" s="105"/>
      <c r="AY242" s="105"/>
      <c r="AZ242" s="105"/>
      <c r="BA242" s="105"/>
      <c r="BB242" s="105"/>
      <c r="BC242" s="105"/>
      <c r="BD242" s="105"/>
      <c r="BE242" s="105"/>
      <c r="BF242" s="105"/>
      <c r="BG242" s="105"/>
      <c r="BH242" s="105"/>
      <c r="BI242" s="105"/>
      <c r="BJ242" s="105"/>
      <c r="BK242" s="105"/>
      <c r="BL242" s="105"/>
      <c r="BM242" s="158"/>
      <c r="BN242" s="105"/>
      <c r="BO242" s="156"/>
      <c r="BP242" s="156"/>
      <c r="BQ242" s="156"/>
      <c r="BR242" s="105"/>
      <c r="BS242" s="105"/>
    </row>
    <row r="243" ht="9.0" customHeight="1">
      <c r="A243" s="152">
        <f t="shared" si="17"/>
        <v>1</v>
      </c>
      <c r="B243" s="93"/>
      <c r="C243" s="99"/>
      <c r="D243" s="96"/>
      <c r="E243" s="160"/>
      <c r="F243" s="155"/>
      <c r="G243" s="105"/>
      <c r="H243" s="105"/>
      <c r="I243" s="156"/>
      <c r="J243" s="156"/>
      <c r="K243" s="156"/>
      <c r="L243" s="156"/>
      <c r="M243" s="156"/>
      <c r="N243" s="156"/>
      <c r="O243" s="156"/>
      <c r="P243" s="156"/>
      <c r="Q243" s="156"/>
      <c r="R243" s="156"/>
      <c r="S243" s="156"/>
      <c r="T243" s="156"/>
      <c r="U243" s="157"/>
      <c r="V243" s="105"/>
      <c r="W243" s="105"/>
      <c r="X243" s="105"/>
      <c r="Y243" s="105"/>
      <c r="Z243" s="157"/>
      <c r="AA243" s="105"/>
      <c r="AB243" s="105"/>
      <c r="AC243" s="105"/>
      <c r="AD243" s="105"/>
      <c r="AE243" s="105"/>
      <c r="AF243" s="105"/>
      <c r="AG243" s="105"/>
      <c r="AH243" s="105"/>
      <c r="AI243" s="105"/>
      <c r="AJ243" s="105"/>
      <c r="AK243" s="105"/>
      <c r="AL243" s="105"/>
      <c r="AM243" s="105"/>
      <c r="AN243" s="105"/>
      <c r="AO243" s="105"/>
      <c r="AP243" s="105"/>
      <c r="AQ243" s="105"/>
      <c r="AR243" s="105"/>
      <c r="AS243" s="105"/>
      <c r="AT243" s="105"/>
      <c r="AU243" s="105"/>
      <c r="AV243" s="105"/>
      <c r="AW243" s="105"/>
      <c r="AX243" s="105"/>
      <c r="AY243" s="105"/>
      <c r="AZ243" s="105"/>
      <c r="BA243" s="105"/>
      <c r="BB243" s="105"/>
      <c r="BC243" s="105"/>
      <c r="BD243" s="105"/>
      <c r="BE243" s="105"/>
      <c r="BF243" s="105"/>
      <c r="BG243" s="105"/>
      <c r="BH243" s="105"/>
      <c r="BI243" s="105"/>
      <c r="BJ243" s="105"/>
      <c r="BK243" s="105"/>
      <c r="BL243" s="105"/>
      <c r="BM243" s="158"/>
      <c r="BN243" s="105"/>
      <c r="BO243" s="156"/>
      <c r="BP243" s="156"/>
      <c r="BQ243" s="156"/>
      <c r="BR243" s="105"/>
      <c r="BS243" s="105"/>
    </row>
    <row r="244" ht="9.0" customHeight="1">
      <c r="A244" s="152">
        <f t="shared" si="17"/>
        <v>0</v>
      </c>
      <c r="B244" s="93"/>
      <c r="C244" s="99"/>
      <c r="D244" s="96"/>
      <c r="E244" s="160"/>
      <c r="F244" s="155"/>
      <c r="G244" s="105"/>
      <c r="H244" s="105"/>
      <c r="I244" s="156"/>
      <c r="J244" s="156"/>
      <c r="K244" s="156"/>
      <c r="L244" s="156"/>
      <c r="M244" s="156"/>
      <c r="N244" s="156"/>
      <c r="O244" s="156"/>
      <c r="P244" s="156"/>
      <c r="Q244" s="156"/>
      <c r="R244" s="156"/>
      <c r="S244" s="156"/>
      <c r="T244" s="156"/>
      <c r="U244" s="157"/>
      <c r="V244" s="105"/>
      <c r="W244" s="105"/>
      <c r="X244" s="105"/>
      <c r="Y244" s="105"/>
      <c r="Z244" s="157"/>
      <c r="AA244" s="105"/>
      <c r="AB244" s="105"/>
      <c r="AC244" s="105"/>
      <c r="AD244" s="105"/>
      <c r="AE244" s="105"/>
      <c r="AF244" s="105"/>
      <c r="AG244" s="105"/>
      <c r="AH244" s="105"/>
      <c r="AI244" s="105"/>
      <c r="AJ244" s="105"/>
      <c r="AK244" s="105"/>
      <c r="AL244" s="105"/>
      <c r="AM244" s="105"/>
      <c r="AN244" s="105"/>
      <c r="AO244" s="105"/>
      <c r="AP244" s="105"/>
      <c r="AQ244" s="105"/>
      <c r="AR244" s="105"/>
      <c r="AS244" s="105"/>
      <c r="AT244" s="105"/>
      <c r="AU244" s="105"/>
      <c r="AV244" s="105"/>
      <c r="AW244" s="105"/>
      <c r="AX244" s="105"/>
      <c r="AY244" s="105"/>
      <c r="AZ244" s="105"/>
      <c r="BA244" s="105"/>
      <c r="BB244" s="105"/>
      <c r="BC244" s="105"/>
      <c r="BD244" s="105"/>
      <c r="BE244" s="105"/>
      <c r="BF244" s="105"/>
      <c r="BG244" s="105"/>
      <c r="BH244" s="105"/>
      <c r="BI244" s="105"/>
      <c r="BJ244" s="105"/>
      <c r="BK244" s="105"/>
      <c r="BL244" s="105"/>
      <c r="BM244" s="158"/>
      <c r="BN244" s="105"/>
      <c r="BO244" s="156"/>
      <c r="BP244" s="156"/>
      <c r="BQ244" s="156"/>
      <c r="BR244" s="105"/>
      <c r="BS244" s="105"/>
    </row>
    <row r="245" ht="9.0" customHeight="1">
      <c r="A245" s="152">
        <f t="shared" si="17"/>
        <v>0</v>
      </c>
      <c r="B245" s="93"/>
      <c r="C245" s="99"/>
      <c r="D245" s="96"/>
      <c r="E245" s="160"/>
      <c r="F245" s="155"/>
      <c r="G245" s="105"/>
      <c r="H245" s="105"/>
      <c r="I245" s="156"/>
      <c r="J245" s="156"/>
      <c r="K245" s="156"/>
      <c r="L245" s="156"/>
      <c r="M245" s="156"/>
      <c r="N245" s="156"/>
      <c r="O245" s="156"/>
      <c r="P245" s="156"/>
      <c r="Q245" s="156"/>
      <c r="R245" s="156"/>
      <c r="S245" s="156"/>
      <c r="T245" s="156"/>
      <c r="U245" s="157"/>
      <c r="V245" s="105"/>
      <c r="W245" s="105"/>
      <c r="X245" s="105"/>
      <c r="Y245" s="105"/>
      <c r="Z245" s="157"/>
      <c r="AA245" s="105"/>
      <c r="AB245" s="105"/>
      <c r="AC245" s="105"/>
      <c r="AD245" s="105"/>
      <c r="AE245" s="105"/>
      <c r="AF245" s="105"/>
      <c r="AG245" s="105"/>
      <c r="AH245" s="105"/>
      <c r="AI245" s="105"/>
      <c r="AJ245" s="105"/>
      <c r="AK245" s="105"/>
      <c r="AL245" s="105"/>
      <c r="AM245" s="105"/>
      <c r="AN245" s="105"/>
      <c r="AO245" s="105"/>
      <c r="AP245" s="105"/>
      <c r="AQ245" s="105"/>
      <c r="AR245" s="105"/>
      <c r="AS245" s="105"/>
      <c r="AT245" s="105"/>
      <c r="AU245" s="105"/>
      <c r="AV245" s="105"/>
      <c r="AW245" s="105"/>
      <c r="AX245" s="105"/>
      <c r="AY245" s="105"/>
      <c r="AZ245" s="105"/>
      <c r="BA245" s="105"/>
      <c r="BB245" s="105"/>
      <c r="BC245" s="105"/>
      <c r="BD245" s="105"/>
      <c r="BE245" s="105"/>
      <c r="BF245" s="105"/>
      <c r="BG245" s="105"/>
      <c r="BH245" s="105"/>
      <c r="BI245" s="105"/>
      <c r="BJ245" s="105"/>
      <c r="BK245" s="105"/>
      <c r="BL245" s="105"/>
      <c r="BM245" s="158"/>
      <c r="BN245" s="105"/>
      <c r="BO245" s="156"/>
      <c r="BP245" s="156"/>
      <c r="BQ245" s="156"/>
      <c r="BR245" s="105"/>
      <c r="BS245" s="105"/>
    </row>
    <row r="246" ht="9.0" customHeight="1">
      <c r="A246" s="152">
        <f t="shared" si="17"/>
        <v>1</v>
      </c>
      <c r="B246" s="93"/>
      <c r="C246" s="99"/>
      <c r="D246" s="96"/>
      <c r="E246" s="160"/>
      <c r="F246" s="155"/>
      <c r="G246" s="105"/>
      <c r="H246" s="105"/>
      <c r="I246" s="156"/>
      <c r="J246" s="156"/>
      <c r="K246" s="156"/>
      <c r="L246" s="156"/>
      <c r="M246" s="156"/>
      <c r="N246" s="156"/>
      <c r="O246" s="156"/>
      <c r="P246" s="156"/>
      <c r="Q246" s="156"/>
      <c r="R246" s="156"/>
      <c r="S246" s="156"/>
      <c r="T246" s="156"/>
      <c r="U246" s="157"/>
      <c r="V246" s="105"/>
      <c r="W246" s="105"/>
      <c r="X246" s="105"/>
      <c r="Y246" s="105"/>
      <c r="Z246" s="157"/>
      <c r="AA246" s="105"/>
      <c r="AB246" s="105"/>
      <c r="AC246" s="105"/>
      <c r="AD246" s="105"/>
      <c r="AE246" s="105"/>
      <c r="AF246" s="105"/>
      <c r="AG246" s="105"/>
      <c r="AH246" s="105"/>
      <c r="AI246" s="105"/>
      <c r="AJ246" s="105"/>
      <c r="AK246" s="105"/>
      <c r="AL246" s="105"/>
      <c r="AM246" s="105"/>
      <c r="AN246" s="105"/>
      <c r="AO246" s="105"/>
      <c r="AP246" s="105"/>
      <c r="AQ246" s="105"/>
      <c r="AR246" s="105"/>
      <c r="AS246" s="105"/>
      <c r="AT246" s="105"/>
      <c r="AU246" s="105"/>
      <c r="AV246" s="105"/>
      <c r="AW246" s="105"/>
      <c r="AX246" s="105"/>
      <c r="AY246" s="105"/>
      <c r="AZ246" s="105"/>
      <c r="BA246" s="105"/>
      <c r="BB246" s="105"/>
      <c r="BC246" s="105"/>
      <c r="BD246" s="105"/>
      <c r="BE246" s="105"/>
      <c r="BF246" s="105"/>
      <c r="BG246" s="105"/>
      <c r="BH246" s="105"/>
      <c r="BI246" s="105"/>
      <c r="BJ246" s="105"/>
      <c r="BK246" s="105"/>
      <c r="BL246" s="105"/>
      <c r="BM246" s="158"/>
      <c r="BN246" s="105"/>
      <c r="BO246" s="156"/>
      <c r="BP246" s="156"/>
      <c r="BQ246" s="156"/>
      <c r="BR246" s="105"/>
      <c r="BS246" s="105"/>
    </row>
    <row r="247" ht="9.0" customHeight="1">
      <c r="A247" s="152">
        <f t="shared" si="17"/>
        <v>1</v>
      </c>
      <c r="B247" s="93"/>
      <c r="C247" s="99"/>
      <c r="D247" s="96"/>
      <c r="E247" s="160"/>
      <c r="F247" s="155"/>
      <c r="G247" s="105"/>
      <c r="H247" s="105"/>
      <c r="I247" s="156"/>
      <c r="J247" s="156"/>
      <c r="K247" s="156"/>
      <c r="L247" s="156"/>
      <c r="M247" s="156"/>
      <c r="N247" s="156"/>
      <c r="O247" s="156"/>
      <c r="P247" s="156"/>
      <c r="Q247" s="156"/>
      <c r="R247" s="156"/>
      <c r="S247" s="156"/>
      <c r="T247" s="156"/>
      <c r="U247" s="157"/>
      <c r="V247" s="105"/>
      <c r="W247" s="105"/>
      <c r="X247" s="105"/>
      <c r="Y247" s="105"/>
      <c r="Z247" s="157"/>
      <c r="AA247" s="105"/>
      <c r="AB247" s="105"/>
      <c r="AC247" s="105"/>
      <c r="AD247" s="105"/>
      <c r="AE247" s="105"/>
      <c r="AF247" s="105"/>
      <c r="AG247" s="105"/>
      <c r="AH247" s="105"/>
      <c r="AI247" s="105"/>
      <c r="AJ247" s="105"/>
      <c r="AK247" s="105"/>
      <c r="AL247" s="105"/>
      <c r="AM247" s="105"/>
      <c r="AN247" s="105"/>
      <c r="AO247" s="105"/>
      <c r="AP247" s="105"/>
      <c r="AQ247" s="105"/>
      <c r="AR247" s="105"/>
      <c r="AS247" s="105"/>
      <c r="AT247" s="105"/>
      <c r="AU247" s="105"/>
      <c r="AV247" s="105"/>
      <c r="AW247" s="105"/>
      <c r="AX247" s="105"/>
      <c r="AY247" s="105"/>
      <c r="AZ247" s="105"/>
      <c r="BA247" s="105"/>
      <c r="BB247" s="105"/>
      <c r="BC247" s="105"/>
      <c r="BD247" s="105"/>
      <c r="BE247" s="105"/>
      <c r="BF247" s="105"/>
      <c r="BG247" s="105"/>
      <c r="BH247" s="105"/>
      <c r="BI247" s="105"/>
      <c r="BJ247" s="105"/>
      <c r="BK247" s="105"/>
      <c r="BL247" s="105"/>
      <c r="BM247" s="158"/>
      <c r="BN247" s="105"/>
      <c r="BO247" s="156"/>
      <c r="BP247" s="156"/>
      <c r="BQ247" s="156"/>
      <c r="BR247" s="105"/>
      <c r="BS247" s="105"/>
    </row>
    <row r="248" ht="9.0" customHeight="1">
      <c r="A248" s="152">
        <f t="shared" si="17"/>
        <v>0</v>
      </c>
      <c r="B248" s="93"/>
      <c r="C248" s="99"/>
      <c r="D248" s="96"/>
      <c r="E248" s="160"/>
      <c r="F248" s="155"/>
      <c r="G248" s="105"/>
      <c r="H248" s="105"/>
      <c r="I248" s="156"/>
      <c r="J248" s="156"/>
      <c r="K248" s="156"/>
      <c r="L248" s="156"/>
      <c r="M248" s="156"/>
      <c r="N248" s="156"/>
      <c r="O248" s="156"/>
      <c r="P248" s="156"/>
      <c r="Q248" s="156"/>
      <c r="R248" s="156"/>
      <c r="S248" s="156"/>
      <c r="T248" s="156"/>
      <c r="U248" s="157"/>
      <c r="V248" s="105"/>
      <c r="W248" s="105"/>
      <c r="X248" s="105"/>
      <c r="Y248" s="105"/>
      <c r="Z248" s="157"/>
      <c r="AA248" s="105"/>
      <c r="AB248" s="105"/>
      <c r="AC248" s="105"/>
      <c r="AD248" s="105"/>
      <c r="AE248" s="105"/>
      <c r="AF248" s="105"/>
      <c r="AG248" s="105"/>
      <c r="AH248" s="105"/>
      <c r="AI248" s="105"/>
      <c r="AJ248" s="105"/>
      <c r="AK248" s="105"/>
      <c r="AL248" s="105"/>
      <c r="AM248" s="105"/>
      <c r="AN248" s="105"/>
      <c r="AO248" s="105"/>
      <c r="AP248" s="105"/>
      <c r="AQ248" s="105"/>
      <c r="AR248" s="105"/>
      <c r="AS248" s="105"/>
      <c r="AT248" s="105"/>
      <c r="AU248" s="105"/>
      <c r="AV248" s="105"/>
      <c r="AW248" s="105"/>
      <c r="AX248" s="105"/>
      <c r="AY248" s="105"/>
      <c r="AZ248" s="105"/>
      <c r="BA248" s="105"/>
      <c r="BB248" s="105"/>
      <c r="BC248" s="105"/>
      <c r="BD248" s="105"/>
      <c r="BE248" s="105"/>
      <c r="BF248" s="105"/>
      <c r="BG248" s="105"/>
      <c r="BH248" s="105"/>
      <c r="BI248" s="105"/>
      <c r="BJ248" s="105"/>
      <c r="BK248" s="105"/>
      <c r="BL248" s="105"/>
      <c r="BM248" s="158"/>
      <c r="BN248" s="105"/>
      <c r="BO248" s="156"/>
      <c r="BP248" s="156"/>
      <c r="BQ248" s="156"/>
      <c r="BR248" s="105"/>
      <c r="BS248" s="105"/>
    </row>
    <row r="249" ht="9.0" customHeight="1">
      <c r="A249" s="152">
        <f t="shared" si="17"/>
        <v>0</v>
      </c>
      <c r="B249" s="93"/>
      <c r="C249" s="99"/>
      <c r="D249" s="96"/>
      <c r="E249" s="160"/>
      <c r="F249" s="155"/>
      <c r="G249" s="105"/>
      <c r="H249" s="105"/>
      <c r="I249" s="156"/>
      <c r="J249" s="156"/>
      <c r="K249" s="156"/>
      <c r="L249" s="156"/>
      <c r="M249" s="156"/>
      <c r="N249" s="156"/>
      <c r="O249" s="156"/>
      <c r="P249" s="156"/>
      <c r="Q249" s="156"/>
      <c r="R249" s="156"/>
      <c r="S249" s="156"/>
      <c r="T249" s="156"/>
      <c r="U249" s="157"/>
      <c r="V249" s="105"/>
      <c r="W249" s="105"/>
      <c r="X249" s="105"/>
      <c r="Y249" s="105"/>
      <c r="Z249" s="157"/>
      <c r="AA249" s="105"/>
      <c r="AB249" s="105"/>
      <c r="AC249" s="105"/>
      <c r="AD249" s="105"/>
      <c r="AE249" s="105"/>
      <c r="AF249" s="105"/>
      <c r="AG249" s="105"/>
      <c r="AH249" s="105"/>
      <c r="AI249" s="105"/>
      <c r="AJ249" s="105"/>
      <c r="AK249" s="105"/>
      <c r="AL249" s="105"/>
      <c r="AM249" s="105"/>
      <c r="AN249" s="105"/>
      <c r="AO249" s="105"/>
      <c r="AP249" s="105"/>
      <c r="AQ249" s="105"/>
      <c r="AR249" s="105"/>
      <c r="AS249" s="105"/>
      <c r="AT249" s="105"/>
      <c r="AU249" s="105"/>
      <c r="AV249" s="105"/>
      <c r="AW249" s="105"/>
      <c r="AX249" s="105"/>
      <c r="AY249" s="105"/>
      <c r="AZ249" s="105"/>
      <c r="BA249" s="105"/>
      <c r="BB249" s="105"/>
      <c r="BC249" s="105"/>
      <c r="BD249" s="105"/>
      <c r="BE249" s="105"/>
      <c r="BF249" s="105"/>
      <c r="BG249" s="105"/>
      <c r="BH249" s="105"/>
      <c r="BI249" s="105"/>
      <c r="BJ249" s="105"/>
      <c r="BK249" s="105"/>
      <c r="BL249" s="105"/>
      <c r="BM249" s="158"/>
      <c r="BN249" s="105"/>
      <c r="BO249" s="156"/>
      <c r="BP249" s="156"/>
      <c r="BQ249" s="156"/>
      <c r="BR249" s="105"/>
      <c r="BS249" s="105"/>
    </row>
    <row r="250" ht="9.0" customHeight="1">
      <c r="A250" s="152">
        <f t="shared" si="17"/>
        <v>1</v>
      </c>
      <c r="B250" s="93"/>
      <c r="C250" s="99"/>
      <c r="D250" s="96"/>
      <c r="E250" s="160"/>
      <c r="F250" s="155"/>
      <c r="G250" s="105"/>
      <c r="H250" s="105"/>
      <c r="I250" s="156"/>
      <c r="J250" s="156"/>
      <c r="K250" s="156"/>
      <c r="L250" s="156"/>
      <c r="M250" s="156"/>
      <c r="N250" s="156"/>
      <c r="O250" s="156"/>
      <c r="P250" s="156"/>
      <c r="Q250" s="156"/>
      <c r="R250" s="156"/>
      <c r="S250" s="156"/>
      <c r="T250" s="156"/>
      <c r="U250" s="157"/>
      <c r="V250" s="105"/>
      <c r="W250" s="105"/>
      <c r="X250" s="105"/>
      <c r="Y250" s="105"/>
      <c r="Z250" s="157"/>
      <c r="AA250" s="105"/>
      <c r="AB250" s="105"/>
      <c r="AC250" s="105"/>
      <c r="AD250" s="105"/>
      <c r="AE250" s="105"/>
      <c r="AF250" s="105"/>
      <c r="AG250" s="105"/>
      <c r="AH250" s="105"/>
      <c r="AI250" s="105"/>
      <c r="AJ250" s="105"/>
      <c r="AK250" s="105"/>
      <c r="AL250" s="105"/>
      <c r="AM250" s="105"/>
      <c r="AN250" s="105"/>
      <c r="AO250" s="105"/>
      <c r="AP250" s="105"/>
      <c r="AQ250" s="105"/>
      <c r="AR250" s="105"/>
      <c r="AS250" s="105"/>
      <c r="AT250" s="105"/>
      <c r="AU250" s="105"/>
      <c r="AV250" s="105"/>
      <c r="AW250" s="105"/>
      <c r="AX250" s="105"/>
      <c r="AY250" s="105"/>
      <c r="AZ250" s="105"/>
      <c r="BA250" s="105"/>
      <c r="BB250" s="105"/>
      <c r="BC250" s="105"/>
      <c r="BD250" s="105"/>
      <c r="BE250" s="105"/>
      <c r="BF250" s="105"/>
      <c r="BG250" s="105"/>
      <c r="BH250" s="105"/>
      <c r="BI250" s="105"/>
      <c r="BJ250" s="105"/>
      <c r="BK250" s="105"/>
      <c r="BL250" s="105"/>
      <c r="BM250" s="158"/>
      <c r="BN250" s="105"/>
      <c r="BO250" s="156"/>
      <c r="BP250" s="156"/>
      <c r="BQ250" s="156"/>
      <c r="BR250" s="105"/>
      <c r="BS250" s="105"/>
    </row>
    <row r="251" ht="9.0" customHeight="1">
      <c r="A251" s="152">
        <f t="shared" si="17"/>
        <v>1</v>
      </c>
      <c r="B251" s="93"/>
      <c r="C251" s="99"/>
      <c r="D251" s="96"/>
      <c r="E251" s="160"/>
      <c r="F251" s="155"/>
      <c r="G251" s="105"/>
      <c r="H251" s="105"/>
      <c r="I251" s="156"/>
      <c r="J251" s="156"/>
      <c r="K251" s="156"/>
      <c r="L251" s="156"/>
      <c r="M251" s="156"/>
      <c r="N251" s="156"/>
      <c r="O251" s="156"/>
      <c r="P251" s="156"/>
      <c r="Q251" s="156"/>
      <c r="R251" s="156"/>
      <c r="S251" s="156"/>
      <c r="T251" s="156"/>
      <c r="U251" s="157"/>
      <c r="V251" s="105"/>
      <c r="W251" s="105"/>
      <c r="X251" s="105"/>
      <c r="Y251" s="105"/>
      <c r="Z251" s="157"/>
      <c r="AA251" s="105"/>
      <c r="AB251" s="105"/>
      <c r="AC251" s="105"/>
      <c r="AD251" s="105"/>
      <c r="AE251" s="105"/>
      <c r="AF251" s="105"/>
      <c r="AG251" s="105"/>
      <c r="AH251" s="105"/>
      <c r="AI251" s="105"/>
      <c r="AJ251" s="105"/>
      <c r="AK251" s="105"/>
      <c r="AL251" s="105"/>
      <c r="AM251" s="105"/>
      <c r="AN251" s="105"/>
      <c r="AO251" s="105"/>
      <c r="AP251" s="105"/>
      <c r="AQ251" s="105"/>
      <c r="AR251" s="105"/>
      <c r="AS251" s="105"/>
      <c r="AT251" s="105"/>
      <c r="AU251" s="105"/>
      <c r="AV251" s="105"/>
      <c r="AW251" s="105"/>
      <c r="AX251" s="105"/>
      <c r="AY251" s="105"/>
      <c r="AZ251" s="105"/>
      <c r="BA251" s="105"/>
      <c r="BB251" s="105"/>
      <c r="BC251" s="105"/>
      <c r="BD251" s="105"/>
      <c r="BE251" s="105"/>
      <c r="BF251" s="105"/>
      <c r="BG251" s="105"/>
      <c r="BH251" s="105"/>
      <c r="BI251" s="105"/>
      <c r="BJ251" s="105"/>
      <c r="BK251" s="105"/>
      <c r="BL251" s="105"/>
      <c r="BM251" s="158"/>
      <c r="BN251" s="105"/>
      <c r="BO251" s="156"/>
      <c r="BP251" s="156"/>
      <c r="BQ251" s="156"/>
      <c r="BR251" s="105"/>
      <c r="BS251" s="105"/>
    </row>
    <row r="252" ht="9.0" customHeight="1">
      <c r="A252" s="152">
        <f t="shared" si="17"/>
        <v>0</v>
      </c>
      <c r="B252" s="93"/>
      <c r="C252" s="99"/>
      <c r="D252" s="96"/>
      <c r="E252" s="160"/>
      <c r="F252" s="155"/>
      <c r="G252" s="105"/>
      <c r="H252" s="105"/>
      <c r="I252" s="156"/>
      <c r="J252" s="156"/>
      <c r="K252" s="156"/>
      <c r="L252" s="156"/>
      <c r="M252" s="156"/>
      <c r="N252" s="156"/>
      <c r="O252" s="156"/>
      <c r="P252" s="156"/>
      <c r="Q252" s="156"/>
      <c r="R252" s="156"/>
      <c r="S252" s="156"/>
      <c r="T252" s="156"/>
      <c r="U252" s="157"/>
      <c r="V252" s="105"/>
      <c r="W252" s="105"/>
      <c r="X252" s="105"/>
      <c r="Y252" s="105"/>
      <c r="Z252" s="157"/>
      <c r="AA252" s="105"/>
      <c r="AB252" s="105"/>
      <c r="AC252" s="105"/>
      <c r="AD252" s="105"/>
      <c r="AE252" s="105"/>
      <c r="AF252" s="105"/>
      <c r="AG252" s="105"/>
      <c r="AH252" s="105"/>
      <c r="AI252" s="105"/>
      <c r="AJ252" s="105"/>
      <c r="AK252" s="105"/>
      <c r="AL252" s="105"/>
      <c r="AM252" s="105"/>
      <c r="AN252" s="105"/>
      <c r="AO252" s="105"/>
      <c r="AP252" s="105"/>
      <c r="AQ252" s="105"/>
      <c r="AR252" s="105"/>
      <c r="AS252" s="105"/>
      <c r="AT252" s="105"/>
      <c r="AU252" s="105"/>
      <c r="AV252" s="105"/>
      <c r="AW252" s="105"/>
      <c r="AX252" s="105"/>
      <c r="AY252" s="105"/>
      <c r="AZ252" s="105"/>
      <c r="BA252" s="105"/>
      <c r="BB252" s="105"/>
      <c r="BC252" s="105"/>
      <c r="BD252" s="105"/>
      <c r="BE252" s="105"/>
      <c r="BF252" s="105"/>
      <c r="BG252" s="105"/>
      <c r="BH252" s="105"/>
      <c r="BI252" s="105"/>
      <c r="BJ252" s="105"/>
      <c r="BK252" s="105"/>
      <c r="BL252" s="105"/>
      <c r="BM252" s="158"/>
      <c r="BN252" s="105"/>
      <c r="BO252" s="156"/>
      <c r="BP252" s="156"/>
      <c r="BQ252" s="156"/>
      <c r="BR252" s="105"/>
      <c r="BS252" s="105"/>
    </row>
    <row r="253" ht="9.0" customHeight="1">
      <c r="A253" s="152">
        <f t="shared" si="17"/>
        <v>0</v>
      </c>
      <c r="B253" s="93"/>
      <c r="C253" s="99"/>
      <c r="D253" s="96"/>
      <c r="E253" s="160"/>
      <c r="F253" s="155"/>
      <c r="G253" s="105"/>
      <c r="H253" s="105"/>
      <c r="I253" s="156"/>
      <c r="J253" s="156"/>
      <c r="K253" s="156"/>
      <c r="L253" s="156"/>
      <c r="M253" s="156"/>
      <c r="N253" s="156"/>
      <c r="O253" s="156"/>
      <c r="P253" s="156"/>
      <c r="Q253" s="156"/>
      <c r="R253" s="156"/>
      <c r="S253" s="156"/>
      <c r="T253" s="156"/>
      <c r="U253" s="157"/>
      <c r="V253" s="105"/>
      <c r="W253" s="105"/>
      <c r="X253" s="105"/>
      <c r="Y253" s="105"/>
      <c r="Z253" s="157"/>
      <c r="AA253" s="105"/>
      <c r="AB253" s="105"/>
      <c r="AC253" s="105"/>
      <c r="AD253" s="105"/>
      <c r="AE253" s="105"/>
      <c r="AF253" s="105"/>
      <c r="AG253" s="105"/>
      <c r="AH253" s="105"/>
      <c r="AI253" s="105"/>
      <c r="AJ253" s="105"/>
      <c r="AK253" s="105"/>
      <c r="AL253" s="105"/>
      <c r="AM253" s="105"/>
      <c r="AN253" s="105"/>
      <c r="AO253" s="105"/>
      <c r="AP253" s="105"/>
      <c r="AQ253" s="105"/>
      <c r="AR253" s="105"/>
      <c r="AS253" s="105"/>
      <c r="AT253" s="105"/>
      <c r="AU253" s="105"/>
      <c r="AV253" s="105"/>
      <c r="AW253" s="105"/>
      <c r="AX253" s="105"/>
      <c r="AY253" s="105"/>
      <c r="AZ253" s="105"/>
      <c r="BA253" s="105"/>
      <c r="BB253" s="105"/>
      <c r="BC253" s="105"/>
      <c r="BD253" s="105"/>
      <c r="BE253" s="105"/>
      <c r="BF253" s="105"/>
      <c r="BG253" s="105"/>
      <c r="BH253" s="105"/>
      <c r="BI253" s="105"/>
      <c r="BJ253" s="105"/>
      <c r="BK253" s="105"/>
      <c r="BL253" s="105"/>
      <c r="BM253" s="158"/>
      <c r="BN253" s="105"/>
      <c r="BO253" s="156"/>
      <c r="BP253" s="156"/>
      <c r="BQ253" s="156"/>
      <c r="BR253" s="105"/>
      <c r="BS253" s="105"/>
    </row>
    <row r="254" ht="9.0" customHeight="1">
      <c r="A254" s="152">
        <f t="shared" si="17"/>
        <v>1</v>
      </c>
      <c r="B254" s="93"/>
      <c r="C254" s="99"/>
      <c r="D254" s="96"/>
      <c r="E254" s="160"/>
      <c r="F254" s="155"/>
      <c r="G254" s="105"/>
      <c r="H254" s="105"/>
      <c r="I254" s="156"/>
      <c r="J254" s="156"/>
      <c r="K254" s="156"/>
      <c r="L254" s="156"/>
      <c r="M254" s="156"/>
      <c r="N254" s="156"/>
      <c r="O254" s="156"/>
      <c r="P254" s="156"/>
      <c r="Q254" s="156"/>
      <c r="R254" s="156"/>
      <c r="S254" s="156"/>
      <c r="T254" s="156"/>
      <c r="U254" s="157"/>
      <c r="V254" s="105"/>
      <c r="W254" s="105"/>
      <c r="X254" s="105"/>
      <c r="Y254" s="105"/>
      <c r="Z254" s="157"/>
      <c r="AA254" s="105"/>
      <c r="AB254" s="105"/>
      <c r="AC254" s="105"/>
      <c r="AD254" s="105"/>
      <c r="AE254" s="105"/>
      <c r="AF254" s="105"/>
      <c r="AG254" s="105"/>
      <c r="AH254" s="105"/>
      <c r="AI254" s="105"/>
      <c r="AJ254" s="105"/>
      <c r="AK254" s="105"/>
      <c r="AL254" s="105"/>
      <c r="AM254" s="105"/>
      <c r="AN254" s="105"/>
      <c r="AO254" s="105"/>
      <c r="AP254" s="105"/>
      <c r="AQ254" s="105"/>
      <c r="AR254" s="105"/>
      <c r="AS254" s="105"/>
      <c r="AT254" s="105"/>
      <c r="AU254" s="105"/>
      <c r="AV254" s="105"/>
      <c r="AW254" s="105"/>
      <c r="AX254" s="105"/>
      <c r="AY254" s="105"/>
      <c r="AZ254" s="105"/>
      <c r="BA254" s="105"/>
      <c r="BB254" s="105"/>
      <c r="BC254" s="105"/>
      <c r="BD254" s="105"/>
      <c r="BE254" s="105"/>
      <c r="BF254" s="105"/>
      <c r="BG254" s="105"/>
      <c r="BH254" s="105"/>
      <c r="BI254" s="105"/>
      <c r="BJ254" s="105"/>
      <c r="BK254" s="105"/>
      <c r="BL254" s="105"/>
      <c r="BM254" s="158"/>
      <c r="BN254" s="105"/>
      <c r="BO254" s="156"/>
      <c r="BP254" s="156"/>
      <c r="BQ254" s="156"/>
      <c r="BR254" s="105"/>
      <c r="BS254" s="105"/>
    </row>
    <row r="255" ht="9.0" customHeight="1">
      <c r="A255" s="152">
        <f t="shared" si="17"/>
        <v>1</v>
      </c>
      <c r="B255" s="93"/>
      <c r="C255" s="99"/>
      <c r="D255" s="96"/>
      <c r="E255" s="160"/>
      <c r="F255" s="155"/>
      <c r="G255" s="105"/>
      <c r="H255" s="105"/>
      <c r="I255" s="156"/>
      <c r="J255" s="156"/>
      <c r="K255" s="156"/>
      <c r="L255" s="156"/>
      <c r="M255" s="156"/>
      <c r="N255" s="156"/>
      <c r="O255" s="156"/>
      <c r="P255" s="156"/>
      <c r="Q255" s="156"/>
      <c r="R255" s="156"/>
      <c r="S255" s="156"/>
      <c r="T255" s="156"/>
      <c r="U255" s="157"/>
      <c r="V255" s="105"/>
      <c r="W255" s="105"/>
      <c r="X255" s="105"/>
      <c r="Y255" s="105"/>
      <c r="Z255" s="157"/>
      <c r="AA255" s="105"/>
      <c r="AB255" s="105"/>
      <c r="AC255" s="105"/>
      <c r="AD255" s="105"/>
      <c r="AE255" s="105"/>
      <c r="AF255" s="105"/>
      <c r="AG255" s="105"/>
      <c r="AH255" s="105"/>
      <c r="AI255" s="105"/>
      <c r="AJ255" s="105"/>
      <c r="AK255" s="105"/>
      <c r="AL255" s="105"/>
      <c r="AM255" s="105"/>
      <c r="AN255" s="105"/>
      <c r="AO255" s="105"/>
      <c r="AP255" s="105"/>
      <c r="AQ255" s="105"/>
      <c r="AR255" s="105"/>
      <c r="AS255" s="105"/>
      <c r="AT255" s="105"/>
      <c r="AU255" s="105"/>
      <c r="AV255" s="105"/>
      <c r="AW255" s="105"/>
      <c r="AX255" s="105"/>
      <c r="AY255" s="105"/>
      <c r="AZ255" s="105"/>
      <c r="BA255" s="105"/>
      <c r="BB255" s="105"/>
      <c r="BC255" s="105"/>
      <c r="BD255" s="105"/>
      <c r="BE255" s="105"/>
      <c r="BF255" s="105"/>
      <c r="BG255" s="105"/>
      <c r="BH255" s="105"/>
      <c r="BI255" s="105"/>
      <c r="BJ255" s="105"/>
      <c r="BK255" s="105"/>
      <c r="BL255" s="105"/>
      <c r="BM255" s="158"/>
      <c r="BN255" s="105"/>
      <c r="BO255" s="156"/>
      <c r="BP255" s="156"/>
      <c r="BQ255" s="156"/>
      <c r="BR255" s="105"/>
      <c r="BS255" s="105"/>
    </row>
    <row r="256" ht="9.0" customHeight="1">
      <c r="A256" s="152">
        <f t="shared" si="17"/>
        <v>0</v>
      </c>
      <c r="B256" s="93"/>
      <c r="C256" s="99"/>
      <c r="D256" s="96"/>
      <c r="E256" s="160"/>
      <c r="F256" s="155"/>
      <c r="G256" s="105"/>
      <c r="H256" s="105"/>
      <c r="I256" s="156"/>
      <c r="J256" s="156"/>
      <c r="K256" s="156"/>
      <c r="L256" s="156"/>
      <c r="M256" s="156"/>
      <c r="N256" s="156"/>
      <c r="O256" s="156"/>
      <c r="P256" s="156"/>
      <c r="Q256" s="156"/>
      <c r="R256" s="156"/>
      <c r="S256" s="156"/>
      <c r="T256" s="156"/>
      <c r="U256" s="157"/>
      <c r="V256" s="105"/>
      <c r="W256" s="105"/>
      <c r="X256" s="105"/>
      <c r="Y256" s="105"/>
      <c r="Z256" s="157"/>
      <c r="AA256" s="105"/>
      <c r="AB256" s="105"/>
      <c r="AC256" s="105"/>
      <c r="AD256" s="105"/>
      <c r="AE256" s="105"/>
      <c r="AF256" s="105"/>
      <c r="AG256" s="105"/>
      <c r="AH256" s="105"/>
      <c r="AI256" s="105"/>
      <c r="AJ256" s="105"/>
      <c r="AK256" s="105"/>
      <c r="AL256" s="105"/>
      <c r="AM256" s="105"/>
      <c r="AN256" s="105"/>
      <c r="AO256" s="105"/>
      <c r="AP256" s="105"/>
      <c r="AQ256" s="105"/>
      <c r="AR256" s="105"/>
      <c r="AS256" s="105"/>
      <c r="AT256" s="105"/>
      <c r="AU256" s="105"/>
      <c r="AV256" s="105"/>
      <c r="AW256" s="105"/>
      <c r="AX256" s="105"/>
      <c r="AY256" s="105"/>
      <c r="AZ256" s="105"/>
      <c r="BA256" s="105"/>
      <c r="BB256" s="105"/>
      <c r="BC256" s="105"/>
      <c r="BD256" s="105"/>
      <c r="BE256" s="105"/>
      <c r="BF256" s="105"/>
      <c r="BG256" s="105"/>
      <c r="BH256" s="105"/>
      <c r="BI256" s="105"/>
      <c r="BJ256" s="105"/>
      <c r="BK256" s="105"/>
      <c r="BL256" s="105"/>
      <c r="BM256" s="158"/>
      <c r="BN256" s="105"/>
      <c r="BO256" s="156"/>
      <c r="BP256" s="156"/>
      <c r="BQ256" s="156"/>
      <c r="BR256" s="105"/>
      <c r="BS256" s="105"/>
    </row>
    <row r="257" ht="9.0" customHeight="1">
      <c r="A257" s="152">
        <f t="shared" si="17"/>
        <v>0</v>
      </c>
      <c r="B257" s="93"/>
      <c r="C257" s="99"/>
      <c r="D257" s="96"/>
      <c r="E257" s="160"/>
      <c r="F257" s="155"/>
      <c r="G257" s="105"/>
      <c r="H257" s="105"/>
      <c r="I257" s="156"/>
      <c r="J257" s="156"/>
      <c r="K257" s="156"/>
      <c r="L257" s="156"/>
      <c r="M257" s="156"/>
      <c r="N257" s="156"/>
      <c r="O257" s="156"/>
      <c r="P257" s="156"/>
      <c r="Q257" s="156"/>
      <c r="R257" s="156"/>
      <c r="S257" s="156"/>
      <c r="T257" s="156"/>
      <c r="U257" s="157"/>
      <c r="V257" s="105"/>
      <c r="W257" s="105"/>
      <c r="X257" s="105"/>
      <c r="Y257" s="105"/>
      <c r="Z257" s="157"/>
      <c r="AA257" s="105"/>
      <c r="AB257" s="105"/>
      <c r="AC257" s="105"/>
      <c r="AD257" s="105"/>
      <c r="AE257" s="105"/>
      <c r="AF257" s="105"/>
      <c r="AG257" s="105"/>
      <c r="AH257" s="105"/>
      <c r="AI257" s="105"/>
      <c r="AJ257" s="105"/>
      <c r="AK257" s="105"/>
      <c r="AL257" s="105"/>
      <c r="AM257" s="105"/>
      <c r="AN257" s="105"/>
      <c r="AO257" s="105"/>
      <c r="AP257" s="105"/>
      <c r="AQ257" s="105"/>
      <c r="AR257" s="105"/>
      <c r="AS257" s="105"/>
      <c r="AT257" s="105"/>
      <c r="AU257" s="105"/>
      <c r="AV257" s="105"/>
      <c r="AW257" s="105"/>
      <c r="AX257" s="105"/>
      <c r="AY257" s="105"/>
      <c r="AZ257" s="105"/>
      <c r="BA257" s="105"/>
      <c r="BB257" s="105"/>
      <c r="BC257" s="105"/>
      <c r="BD257" s="105"/>
      <c r="BE257" s="105"/>
      <c r="BF257" s="105"/>
      <c r="BG257" s="105"/>
      <c r="BH257" s="105"/>
      <c r="BI257" s="105"/>
      <c r="BJ257" s="105"/>
      <c r="BK257" s="105"/>
      <c r="BL257" s="105"/>
      <c r="BM257" s="158"/>
      <c r="BN257" s="105"/>
      <c r="BO257" s="156"/>
      <c r="BP257" s="156"/>
      <c r="BQ257" s="156"/>
      <c r="BR257" s="105"/>
      <c r="BS257" s="105"/>
    </row>
    <row r="258" ht="9.0" customHeight="1">
      <c r="A258" s="152">
        <f t="shared" si="17"/>
        <v>1</v>
      </c>
      <c r="B258" s="93"/>
      <c r="C258" s="99"/>
      <c r="D258" s="96"/>
      <c r="E258" s="160"/>
      <c r="F258" s="155"/>
      <c r="G258" s="105"/>
      <c r="H258" s="105"/>
      <c r="I258" s="156"/>
      <c r="J258" s="156"/>
      <c r="K258" s="156"/>
      <c r="L258" s="156"/>
      <c r="M258" s="156"/>
      <c r="N258" s="156"/>
      <c r="O258" s="156"/>
      <c r="P258" s="156"/>
      <c r="Q258" s="156"/>
      <c r="R258" s="156"/>
      <c r="S258" s="156"/>
      <c r="T258" s="156"/>
      <c r="U258" s="157"/>
      <c r="V258" s="105"/>
      <c r="W258" s="105"/>
      <c r="X258" s="105"/>
      <c r="Y258" s="105"/>
      <c r="Z258" s="157"/>
      <c r="AA258" s="105"/>
      <c r="AB258" s="105"/>
      <c r="AC258" s="105"/>
      <c r="AD258" s="105"/>
      <c r="AE258" s="105"/>
      <c r="AF258" s="105"/>
      <c r="AG258" s="105"/>
      <c r="AH258" s="105"/>
      <c r="AI258" s="105"/>
      <c r="AJ258" s="105"/>
      <c r="AK258" s="105"/>
      <c r="AL258" s="105"/>
      <c r="AM258" s="105"/>
      <c r="AN258" s="105"/>
      <c r="AO258" s="105"/>
      <c r="AP258" s="105"/>
      <c r="AQ258" s="105"/>
      <c r="AR258" s="105"/>
      <c r="AS258" s="105"/>
      <c r="AT258" s="105"/>
      <c r="AU258" s="105"/>
      <c r="AV258" s="105"/>
      <c r="AW258" s="105"/>
      <c r="AX258" s="105"/>
      <c r="AY258" s="105"/>
      <c r="AZ258" s="105"/>
      <c r="BA258" s="105"/>
      <c r="BB258" s="105"/>
      <c r="BC258" s="105"/>
      <c r="BD258" s="105"/>
      <c r="BE258" s="105"/>
      <c r="BF258" s="105"/>
      <c r="BG258" s="105"/>
      <c r="BH258" s="105"/>
      <c r="BI258" s="105"/>
      <c r="BJ258" s="105"/>
      <c r="BK258" s="105"/>
      <c r="BL258" s="105"/>
      <c r="BM258" s="158"/>
      <c r="BN258" s="105"/>
      <c r="BO258" s="156"/>
      <c r="BP258" s="156"/>
      <c r="BQ258" s="156"/>
      <c r="BR258" s="105"/>
      <c r="BS258" s="105"/>
    </row>
    <row r="259" ht="9.0" customHeight="1">
      <c r="A259" s="152">
        <f t="shared" si="17"/>
        <v>1</v>
      </c>
      <c r="B259" s="93"/>
      <c r="C259" s="99"/>
      <c r="D259" s="96"/>
      <c r="E259" s="160"/>
      <c r="F259" s="155"/>
      <c r="G259" s="105"/>
      <c r="H259" s="105"/>
      <c r="I259" s="156"/>
      <c r="J259" s="156"/>
      <c r="K259" s="156"/>
      <c r="L259" s="156"/>
      <c r="M259" s="156"/>
      <c r="N259" s="156"/>
      <c r="O259" s="156"/>
      <c r="P259" s="156"/>
      <c r="Q259" s="156"/>
      <c r="R259" s="156"/>
      <c r="S259" s="156"/>
      <c r="T259" s="156"/>
      <c r="U259" s="157"/>
      <c r="V259" s="105"/>
      <c r="W259" s="105"/>
      <c r="X259" s="105"/>
      <c r="Y259" s="105"/>
      <c r="Z259" s="157"/>
      <c r="AA259" s="105"/>
      <c r="AB259" s="105"/>
      <c r="AC259" s="105"/>
      <c r="AD259" s="105"/>
      <c r="AE259" s="105"/>
      <c r="AF259" s="105"/>
      <c r="AG259" s="105"/>
      <c r="AH259" s="105"/>
      <c r="AI259" s="105"/>
      <c r="AJ259" s="105"/>
      <c r="AK259" s="105"/>
      <c r="AL259" s="105"/>
      <c r="AM259" s="105"/>
      <c r="AN259" s="105"/>
      <c r="AO259" s="105"/>
      <c r="AP259" s="105"/>
      <c r="AQ259" s="105"/>
      <c r="AR259" s="105"/>
      <c r="AS259" s="105"/>
      <c r="AT259" s="105"/>
      <c r="AU259" s="105"/>
      <c r="AV259" s="105"/>
      <c r="AW259" s="105"/>
      <c r="AX259" s="105"/>
      <c r="AY259" s="105"/>
      <c r="AZ259" s="105"/>
      <c r="BA259" s="105"/>
      <c r="BB259" s="105"/>
      <c r="BC259" s="105"/>
      <c r="BD259" s="105"/>
      <c r="BE259" s="105"/>
      <c r="BF259" s="105"/>
      <c r="BG259" s="105"/>
      <c r="BH259" s="105"/>
      <c r="BI259" s="105"/>
      <c r="BJ259" s="105"/>
      <c r="BK259" s="105"/>
      <c r="BL259" s="105"/>
      <c r="BM259" s="158"/>
      <c r="BN259" s="105"/>
      <c r="BO259" s="156"/>
      <c r="BP259" s="156"/>
      <c r="BQ259" s="156"/>
      <c r="BR259" s="105"/>
      <c r="BS259" s="105"/>
    </row>
    <row r="260" ht="9.0" customHeight="1">
      <c r="A260" s="152">
        <f t="shared" si="17"/>
        <v>0</v>
      </c>
      <c r="B260" s="93"/>
      <c r="C260" s="99"/>
      <c r="D260" s="96"/>
      <c r="E260" s="160"/>
      <c r="F260" s="155"/>
      <c r="G260" s="105"/>
      <c r="H260" s="105"/>
      <c r="I260" s="156"/>
      <c r="J260" s="156"/>
      <c r="K260" s="156"/>
      <c r="L260" s="156"/>
      <c r="M260" s="156"/>
      <c r="N260" s="156"/>
      <c r="O260" s="156"/>
      <c r="P260" s="156"/>
      <c r="Q260" s="156"/>
      <c r="R260" s="156"/>
      <c r="S260" s="156"/>
      <c r="T260" s="156"/>
      <c r="U260" s="157"/>
      <c r="V260" s="105"/>
      <c r="W260" s="105"/>
      <c r="X260" s="105"/>
      <c r="Y260" s="105"/>
      <c r="Z260" s="157"/>
      <c r="AA260" s="105"/>
      <c r="AB260" s="105"/>
      <c r="AC260" s="105"/>
      <c r="AD260" s="105"/>
      <c r="AE260" s="105"/>
      <c r="AF260" s="105"/>
      <c r="AG260" s="105"/>
      <c r="AH260" s="105"/>
      <c r="AI260" s="105"/>
      <c r="AJ260" s="105"/>
      <c r="AK260" s="105"/>
      <c r="AL260" s="105"/>
      <c r="AM260" s="105"/>
      <c r="AN260" s="105"/>
      <c r="AO260" s="105"/>
      <c r="AP260" s="105"/>
      <c r="AQ260" s="105"/>
      <c r="AR260" s="105"/>
      <c r="AS260" s="105"/>
      <c r="AT260" s="105"/>
      <c r="AU260" s="105"/>
      <c r="AV260" s="105"/>
      <c r="AW260" s="105"/>
      <c r="AX260" s="105"/>
      <c r="AY260" s="105"/>
      <c r="AZ260" s="105"/>
      <c r="BA260" s="105"/>
      <c r="BB260" s="105"/>
      <c r="BC260" s="105"/>
      <c r="BD260" s="105"/>
      <c r="BE260" s="105"/>
      <c r="BF260" s="105"/>
      <c r="BG260" s="105"/>
      <c r="BH260" s="105"/>
      <c r="BI260" s="105"/>
      <c r="BJ260" s="105"/>
      <c r="BK260" s="105"/>
      <c r="BL260" s="105"/>
      <c r="BM260" s="158"/>
      <c r="BN260" s="105"/>
      <c r="BO260" s="156"/>
      <c r="BP260" s="156"/>
      <c r="BQ260" s="156"/>
      <c r="BR260" s="105"/>
      <c r="BS260" s="105"/>
    </row>
    <row r="261" ht="9.0" customHeight="1">
      <c r="A261" s="152">
        <f t="shared" si="17"/>
        <v>0</v>
      </c>
      <c r="B261" s="93"/>
      <c r="C261" s="99"/>
      <c r="D261" s="96"/>
      <c r="E261" s="160"/>
      <c r="F261" s="155"/>
      <c r="G261" s="105"/>
      <c r="H261" s="105"/>
      <c r="I261" s="156"/>
      <c r="J261" s="156"/>
      <c r="K261" s="156"/>
      <c r="L261" s="156"/>
      <c r="M261" s="156"/>
      <c r="N261" s="156"/>
      <c r="O261" s="156"/>
      <c r="P261" s="156"/>
      <c r="Q261" s="156"/>
      <c r="R261" s="156"/>
      <c r="S261" s="156"/>
      <c r="T261" s="156"/>
      <c r="U261" s="157"/>
      <c r="V261" s="105"/>
      <c r="W261" s="105"/>
      <c r="X261" s="105"/>
      <c r="Y261" s="105"/>
      <c r="Z261" s="157"/>
      <c r="AA261" s="105"/>
      <c r="AB261" s="105"/>
      <c r="AC261" s="105"/>
      <c r="AD261" s="105"/>
      <c r="AE261" s="105"/>
      <c r="AF261" s="105"/>
      <c r="AG261" s="105"/>
      <c r="AH261" s="105"/>
      <c r="AI261" s="105"/>
      <c r="AJ261" s="105"/>
      <c r="AK261" s="105"/>
      <c r="AL261" s="105"/>
      <c r="AM261" s="105"/>
      <c r="AN261" s="105"/>
      <c r="AO261" s="105"/>
      <c r="AP261" s="105"/>
      <c r="AQ261" s="105"/>
      <c r="AR261" s="105"/>
      <c r="AS261" s="105"/>
      <c r="AT261" s="105"/>
      <c r="AU261" s="105"/>
      <c r="AV261" s="105"/>
      <c r="AW261" s="105"/>
      <c r="AX261" s="105"/>
      <c r="AY261" s="105"/>
      <c r="AZ261" s="105"/>
      <c r="BA261" s="105"/>
      <c r="BB261" s="105"/>
      <c r="BC261" s="105"/>
      <c r="BD261" s="105"/>
      <c r="BE261" s="105"/>
      <c r="BF261" s="105"/>
      <c r="BG261" s="105"/>
      <c r="BH261" s="105"/>
      <c r="BI261" s="105"/>
      <c r="BJ261" s="105"/>
      <c r="BK261" s="105"/>
      <c r="BL261" s="105"/>
      <c r="BM261" s="158"/>
      <c r="BN261" s="105"/>
      <c r="BO261" s="156"/>
      <c r="BP261" s="156"/>
      <c r="BQ261" s="156"/>
      <c r="BR261" s="105"/>
      <c r="BS261" s="105"/>
    </row>
    <row r="262" ht="9.0" customHeight="1">
      <c r="A262" s="152">
        <f t="shared" si="17"/>
        <v>1</v>
      </c>
      <c r="B262" s="93"/>
      <c r="C262" s="99"/>
      <c r="D262" s="96"/>
      <c r="E262" s="160"/>
      <c r="F262" s="155"/>
      <c r="G262" s="105"/>
      <c r="H262" s="105"/>
      <c r="I262" s="156"/>
      <c r="J262" s="156"/>
      <c r="K262" s="156"/>
      <c r="L262" s="156"/>
      <c r="M262" s="156"/>
      <c r="N262" s="156"/>
      <c r="O262" s="156"/>
      <c r="P262" s="156"/>
      <c r="Q262" s="156"/>
      <c r="R262" s="156"/>
      <c r="S262" s="156"/>
      <c r="T262" s="156"/>
      <c r="U262" s="157"/>
      <c r="V262" s="105"/>
      <c r="W262" s="105"/>
      <c r="X262" s="105"/>
      <c r="Y262" s="105"/>
      <c r="Z262" s="157"/>
      <c r="AA262" s="105"/>
      <c r="AB262" s="105"/>
      <c r="AC262" s="105"/>
      <c r="AD262" s="105"/>
      <c r="AE262" s="105"/>
      <c r="AF262" s="105"/>
      <c r="AG262" s="105"/>
      <c r="AH262" s="105"/>
      <c r="AI262" s="105"/>
      <c r="AJ262" s="105"/>
      <c r="AK262" s="105"/>
      <c r="AL262" s="105"/>
      <c r="AM262" s="105"/>
      <c r="AN262" s="105"/>
      <c r="AO262" s="105"/>
      <c r="AP262" s="105"/>
      <c r="AQ262" s="105"/>
      <c r="AR262" s="105"/>
      <c r="AS262" s="105"/>
      <c r="AT262" s="105"/>
      <c r="AU262" s="105"/>
      <c r="AV262" s="105"/>
      <c r="AW262" s="105"/>
      <c r="AX262" s="105"/>
      <c r="AY262" s="105"/>
      <c r="AZ262" s="105"/>
      <c r="BA262" s="105"/>
      <c r="BB262" s="105"/>
      <c r="BC262" s="105"/>
      <c r="BD262" s="105"/>
      <c r="BE262" s="105"/>
      <c r="BF262" s="105"/>
      <c r="BG262" s="105"/>
      <c r="BH262" s="105"/>
      <c r="BI262" s="105"/>
      <c r="BJ262" s="105"/>
      <c r="BK262" s="105"/>
      <c r="BL262" s="105"/>
      <c r="BM262" s="158"/>
      <c r="BN262" s="105"/>
      <c r="BO262" s="156"/>
      <c r="BP262" s="156"/>
      <c r="BQ262" s="156"/>
      <c r="BR262" s="105"/>
      <c r="BS262" s="105"/>
    </row>
    <row r="263" ht="9.0" customHeight="1">
      <c r="A263" s="152">
        <f t="shared" si="17"/>
        <v>1</v>
      </c>
      <c r="B263" s="93"/>
      <c r="C263" s="99"/>
      <c r="D263" s="96"/>
      <c r="E263" s="160"/>
      <c r="F263" s="155"/>
      <c r="G263" s="105"/>
      <c r="H263" s="105"/>
      <c r="I263" s="156"/>
      <c r="J263" s="156"/>
      <c r="K263" s="156"/>
      <c r="L263" s="156"/>
      <c r="M263" s="156"/>
      <c r="N263" s="156"/>
      <c r="O263" s="156"/>
      <c r="P263" s="156"/>
      <c r="Q263" s="156"/>
      <c r="R263" s="156"/>
      <c r="S263" s="156"/>
      <c r="T263" s="156"/>
      <c r="U263" s="157"/>
      <c r="V263" s="105"/>
      <c r="W263" s="105"/>
      <c r="X263" s="105"/>
      <c r="Y263" s="105"/>
      <c r="Z263" s="157"/>
      <c r="AA263" s="105"/>
      <c r="AB263" s="105"/>
      <c r="AC263" s="105"/>
      <c r="AD263" s="105"/>
      <c r="AE263" s="105"/>
      <c r="AF263" s="105"/>
      <c r="AG263" s="105"/>
      <c r="AH263" s="105"/>
      <c r="AI263" s="105"/>
      <c r="AJ263" s="105"/>
      <c r="AK263" s="105"/>
      <c r="AL263" s="105"/>
      <c r="AM263" s="105"/>
      <c r="AN263" s="105"/>
      <c r="AO263" s="105"/>
      <c r="AP263" s="105"/>
      <c r="AQ263" s="105"/>
      <c r="AR263" s="105"/>
      <c r="AS263" s="105"/>
      <c r="AT263" s="105"/>
      <c r="AU263" s="105"/>
      <c r="AV263" s="105"/>
      <c r="AW263" s="105"/>
      <c r="AX263" s="105"/>
      <c r="AY263" s="105"/>
      <c r="AZ263" s="105"/>
      <c r="BA263" s="105"/>
      <c r="BB263" s="105"/>
      <c r="BC263" s="105"/>
      <c r="BD263" s="105"/>
      <c r="BE263" s="105"/>
      <c r="BF263" s="105"/>
      <c r="BG263" s="105"/>
      <c r="BH263" s="105"/>
      <c r="BI263" s="105"/>
      <c r="BJ263" s="105"/>
      <c r="BK263" s="105"/>
      <c r="BL263" s="105"/>
      <c r="BM263" s="158"/>
      <c r="BN263" s="105"/>
      <c r="BO263" s="156"/>
      <c r="BP263" s="156"/>
      <c r="BQ263" s="156"/>
      <c r="BR263" s="105"/>
      <c r="BS263" s="105"/>
    </row>
    <row r="264" ht="9.0" customHeight="1">
      <c r="A264" s="152">
        <f t="shared" si="17"/>
        <v>0</v>
      </c>
      <c r="B264" s="93"/>
      <c r="C264" s="99"/>
      <c r="D264" s="96"/>
      <c r="E264" s="160"/>
      <c r="F264" s="155"/>
      <c r="G264" s="105"/>
      <c r="H264" s="105"/>
      <c r="I264" s="156"/>
      <c r="J264" s="156"/>
      <c r="K264" s="156"/>
      <c r="L264" s="156"/>
      <c r="M264" s="156"/>
      <c r="N264" s="156"/>
      <c r="O264" s="156"/>
      <c r="P264" s="156"/>
      <c r="Q264" s="156"/>
      <c r="R264" s="156"/>
      <c r="S264" s="156"/>
      <c r="T264" s="156"/>
      <c r="U264" s="157"/>
      <c r="V264" s="105"/>
      <c r="W264" s="105"/>
      <c r="X264" s="105"/>
      <c r="Y264" s="105"/>
      <c r="Z264" s="157"/>
      <c r="AA264" s="105"/>
      <c r="AB264" s="105"/>
      <c r="AC264" s="105"/>
      <c r="AD264" s="105"/>
      <c r="AE264" s="105"/>
      <c r="AF264" s="105"/>
      <c r="AG264" s="105"/>
      <c r="AH264" s="105"/>
      <c r="AI264" s="105"/>
      <c r="AJ264" s="105"/>
      <c r="AK264" s="105"/>
      <c r="AL264" s="105"/>
      <c r="AM264" s="105"/>
      <c r="AN264" s="105"/>
      <c r="AO264" s="105"/>
      <c r="AP264" s="105"/>
      <c r="AQ264" s="105"/>
      <c r="AR264" s="105"/>
      <c r="AS264" s="105"/>
      <c r="AT264" s="105"/>
      <c r="AU264" s="105"/>
      <c r="AV264" s="105"/>
      <c r="AW264" s="105"/>
      <c r="AX264" s="105"/>
      <c r="AY264" s="105"/>
      <c r="AZ264" s="105"/>
      <c r="BA264" s="105"/>
      <c r="BB264" s="105"/>
      <c r="BC264" s="105"/>
      <c r="BD264" s="105"/>
      <c r="BE264" s="105"/>
      <c r="BF264" s="105"/>
      <c r="BG264" s="105"/>
      <c r="BH264" s="105"/>
      <c r="BI264" s="105"/>
      <c r="BJ264" s="105"/>
      <c r="BK264" s="105"/>
      <c r="BL264" s="105"/>
      <c r="BM264" s="158"/>
      <c r="BN264" s="105"/>
      <c r="BO264" s="156"/>
      <c r="BP264" s="156"/>
      <c r="BQ264" s="156"/>
      <c r="BR264" s="105"/>
      <c r="BS264" s="105"/>
    </row>
    <row r="265" ht="9.0" customHeight="1">
      <c r="A265" s="152">
        <f t="shared" si="17"/>
        <v>0</v>
      </c>
      <c r="B265" s="93"/>
      <c r="C265" s="99"/>
      <c r="D265" s="96"/>
      <c r="E265" s="160"/>
      <c r="F265" s="155"/>
      <c r="G265" s="105"/>
      <c r="H265" s="105"/>
      <c r="I265" s="156"/>
      <c r="J265" s="156"/>
      <c r="K265" s="156"/>
      <c r="L265" s="156"/>
      <c r="M265" s="156"/>
      <c r="N265" s="156"/>
      <c r="O265" s="156"/>
      <c r="P265" s="156"/>
      <c r="Q265" s="156"/>
      <c r="R265" s="156"/>
      <c r="S265" s="156"/>
      <c r="T265" s="156"/>
      <c r="U265" s="157"/>
      <c r="V265" s="105"/>
      <c r="W265" s="105"/>
      <c r="X265" s="105"/>
      <c r="Y265" s="105"/>
      <c r="Z265" s="157"/>
      <c r="AA265" s="105"/>
      <c r="AB265" s="105"/>
      <c r="AC265" s="105"/>
      <c r="AD265" s="105"/>
      <c r="AE265" s="105"/>
      <c r="AF265" s="105"/>
      <c r="AG265" s="105"/>
      <c r="AH265" s="105"/>
      <c r="AI265" s="105"/>
      <c r="AJ265" s="105"/>
      <c r="AK265" s="105"/>
      <c r="AL265" s="105"/>
      <c r="AM265" s="105"/>
      <c r="AN265" s="105"/>
      <c r="AO265" s="105"/>
      <c r="AP265" s="105"/>
      <c r="AQ265" s="105"/>
      <c r="AR265" s="105"/>
      <c r="AS265" s="105"/>
      <c r="AT265" s="105"/>
      <c r="AU265" s="105"/>
      <c r="AV265" s="105"/>
      <c r="AW265" s="105"/>
      <c r="AX265" s="105"/>
      <c r="AY265" s="105"/>
      <c r="AZ265" s="105"/>
      <c r="BA265" s="105"/>
      <c r="BB265" s="105"/>
      <c r="BC265" s="105"/>
      <c r="BD265" s="105"/>
      <c r="BE265" s="105"/>
      <c r="BF265" s="105"/>
      <c r="BG265" s="105"/>
      <c r="BH265" s="105"/>
      <c r="BI265" s="105"/>
      <c r="BJ265" s="105"/>
      <c r="BK265" s="105"/>
      <c r="BL265" s="105"/>
      <c r="BM265" s="158"/>
      <c r="BN265" s="105"/>
      <c r="BO265" s="156"/>
      <c r="BP265" s="156"/>
      <c r="BQ265" s="156"/>
      <c r="BR265" s="105"/>
      <c r="BS265" s="105"/>
    </row>
    <row r="266" ht="9.0" customHeight="1">
      <c r="A266" s="152">
        <f t="shared" si="17"/>
        <v>1</v>
      </c>
      <c r="B266" s="93"/>
      <c r="C266" s="99"/>
      <c r="D266" s="96"/>
      <c r="E266" s="160"/>
      <c r="F266" s="155"/>
      <c r="G266" s="105"/>
      <c r="H266" s="105"/>
      <c r="I266" s="156"/>
      <c r="J266" s="156"/>
      <c r="K266" s="156"/>
      <c r="L266" s="156"/>
      <c r="M266" s="156"/>
      <c r="N266" s="156"/>
      <c r="O266" s="156"/>
      <c r="P266" s="156"/>
      <c r="Q266" s="156"/>
      <c r="R266" s="156"/>
      <c r="S266" s="156"/>
      <c r="T266" s="156"/>
      <c r="U266" s="157"/>
      <c r="V266" s="105"/>
      <c r="W266" s="105"/>
      <c r="X266" s="105"/>
      <c r="Y266" s="105"/>
      <c r="Z266" s="157"/>
      <c r="AA266" s="105"/>
      <c r="AB266" s="105"/>
      <c r="AC266" s="105"/>
      <c r="AD266" s="105"/>
      <c r="AE266" s="105"/>
      <c r="AF266" s="105"/>
      <c r="AG266" s="105"/>
      <c r="AH266" s="105"/>
      <c r="AI266" s="105"/>
      <c r="AJ266" s="105"/>
      <c r="AK266" s="105"/>
      <c r="AL266" s="105"/>
      <c r="AM266" s="105"/>
      <c r="AN266" s="105"/>
      <c r="AO266" s="105"/>
      <c r="AP266" s="105"/>
      <c r="AQ266" s="105"/>
      <c r="AR266" s="105"/>
      <c r="AS266" s="105"/>
      <c r="AT266" s="105"/>
      <c r="AU266" s="105"/>
      <c r="AV266" s="105"/>
      <c r="AW266" s="105"/>
      <c r="AX266" s="105"/>
      <c r="AY266" s="105"/>
      <c r="AZ266" s="105"/>
      <c r="BA266" s="105"/>
      <c r="BB266" s="105"/>
      <c r="BC266" s="105"/>
      <c r="BD266" s="105"/>
      <c r="BE266" s="105"/>
      <c r="BF266" s="105"/>
      <c r="BG266" s="105"/>
      <c r="BH266" s="105"/>
      <c r="BI266" s="105"/>
      <c r="BJ266" s="105"/>
      <c r="BK266" s="105"/>
      <c r="BL266" s="105"/>
      <c r="BM266" s="158"/>
      <c r="BN266" s="105"/>
      <c r="BO266" s="156"/>
      <c r="BP266" s="156"/>
      <c r="BQ266" s="156"/>
      <c r="BR266" s="105"/>
      <c r="BS266" s="105"/>
    </row>
    <row r="267" ht="9.0" customHeight="1">
      <c r="A267" s="152">
        <f t="shared" si="17"/>
        <v>1</v>
      </c>
      <c r="B267" s="93"/>
      <c r="C267" s="99"/>
      <c r="D267" s="96"/>
      <c r="E267" s="160"/>
      <c r="F267" s="155"/>
      <c r="G267" s="105"/>
      <c r="H267" s="105"/>
      <c r="I267" s="156"/>
      <c r="J267" s="156"/>
      <c r="K267" s="156"/>
      <c r="L267" s="156"/>
      <c r="M267" s="156"/>
      <c r="N267" s="156"/>
      <c r="O267" s="156"/>
      <c r="P267" s="156"/>
      <c r="Q267" s="156"/>
      <c r="R267" s="156"/>
      <c r="S267" s="156"/>
      <c r="T267" s="156"/>
      <c r="U267" s="157"/>
      <c r="V267" s="105"/>
      <c r="W267" s="105"/>
      <c r="X267" s="105"/>
      <c r="Y267" s="105"/>
      <c r="Z267" s="157"/>
      <c r="AA267" s="105"/>
      <c r="AB267" s="105"/>
      <c r="AC267" s="105"/>
      <c r="AD267" s="105"/>
      <c r="AE267" s="105"/>
      <c r="AF267" s="105"/>
      <c r="AG267" s="105"/>
      <c r="AH267" s="105"/>
      <c r="AI267" s="105"/>
      <c r="AJ267" s="105"/>
      <c r="AK267" s="105"/>
      <c r="AL267" s="105"/>
      <c r="AM267" s="105"/>
      <c r="AN267" s="105"/>
      <c r="AO267" s="105"/>
      <c r="AP267" s="105"/>
      <c r="AQ267" s="105"/>
      <c r="AR267" s="105"/>
      <c r="AS267" s="105"/>
      <c r="AT267" s="105"/>
      <c r="AU267" s="105"/>
      <c r="AV267" s="105"/>
      <c r="AW267" s="105"/>
      <c r="AX267" s="105"/>
      <c r="AY267" s="105"/>
      <c r="AZ267" s="105"/>
      <c r="BA267" s="105"/>
      <c r="BB267" s="105"/>
      <c r="BC267" s="105"/>
      <c r="BD267" s="105"/>
      <c r="BE267" s="105"/>
      <c r="BF267" s="105"/>
      <c r="BG267" s="105"/>
      <c r="BH267" s="105"/>
      <c r="BI267" s="105"/>
      <c r="BJ267" s="105"/>
      <c r="BK267" s="105"/>
      <c r="BL267" s="105"/>
      <c r="BM267" s="158"/>
      <c r="BN267" s="105"/>
      <c r="BO267" s="156"/>
      <c r="BP267" s="156"/>
      <c r="BQ267" s="156"/>
      <c r="BR267" s="105"/>
      <c r="BS267" s="105"/>
    </row>
    <row r="268" ht="9.0" customHeight="1">
      <c r="A268" s="152">
        <f t="shared" si="17"/>
        <v>0</v>
      </c>
      <c r="B268" s="93"/>
      <c r="C268" s="99"/>
      <c r="D268" s="96"/>
      <c r="E268" s="160"/>
      <c r="F268" s="155"/>
      <c r="G268" s="105"/>
      <c r="H268" s="105"/>
      <c r="I268" s="156"/>
      <c r="J268" s="156"/>
      <c r="K268" s="156"/>
      <c r="L268" s="156"/>
      <c r="M268" s="156"/>
      <c r="N268" s="156"/>
      <c r="O268" s="156"/>
      <c r="P268" s="156"/>
      <c r="Q268" s="156"/>
      <c r="R268" s="156"/>
      <c r="S268" s="156"/>
      <c r="T268" s="156"/>
      <c r="U268" s="157"/>
      <c r="V268" s="105"/>
      <c r="W268" s="105"/>
      <c r="X268" s="105"/>
      <c r="Y268" s="105"/>
      <c r="Z268" s="157"/>
      <c r="AA268" s="105"/>
      <c r="AB268" s="105"/>
      <c r="AC268" s="105"/>
      <c r="AD268" s="105"/>
      <c r="AE268" s="105"/>
      <c r="AF268" s="105"/>
      <c r="AG268" s="105"/>
      <c r="AH268" s="105"/>
      <c r="AI268" s="105"/>
      <c r="AJ268" s="105"/>
      <c r="AK268" s="105"/>
      <c r="AL268" s="105"/>
      <c r="AM268" s="105"/>
      <c r="AN268" s="105"/>
      <c r="AO268" s="105"/>
      <c r="AP268" s="105"/>
      <c r="AQ268" s="105"/>
      <c r="AR268" s="105"/>
      <c r="AS268" s="105"/>
      <c r="AT268" s="105"/>
      <c r="AU268" s="105"/>
      <c r="AV268" s="105"/>
      <c r="AW268" s="105"/>
      <c r="AX268" s="105"/>
      <c r="AY268" s="105"/>
      <c r="AZ268" s="105"/>
      <c r="BA268" s="105"/>
      <c r="BB268" s="105"/>
      <c r="BC268" s="105"/>
      <c r="BD268" s="105"/>
      <c r="BE268" s="105"/>
      <c r="BF268" s="105"/>
      <c r="BG268" s="105"/>
      <c r="BH268" s="105"/>
      <c r="BI268" s="105"/>
      <c r="BJ268" s="105"/>
      <c r="BK268" s="105"/>
      <c r="BL268" s="105"/>
      <c r="BM268" s="158"/>
      <c r="BN268" s="105"/>
      <c r="BO268" s="156"/>
      <c r="BP268" s="156"/>
      <c r="BQ268" s="156"/>
      <c r="BR268" s="105"/>
      <c r="BS268" s="105"/>
    </row>
    <row r="269" ht="9.0" customHeight="1">
      <c r="A269" s="152">
        <f t="shared" si="17"/>
        <v>0</v>
      </c>
      <c r="B269" s="93"/>
      <c r="C269" s="99"/>
      <c r="D269" s="96"/>
      <c r="E269" s="160"/>
      <c r="F269" s="155"/>
      <c r="G269" s="105"/>
      <c r="H269" s="105"/>
      <c r="I269" s="156"/>
      <c r="J269" s="156"/>
      <c r="K269" s="156"/>
      <c r="L269" s="156"/>
      <c r="M269" s="156"/>
      <c r="N269" s="156"/>
      <c r="O269" s="156"/>
      <c r="P269" s="156"/>
      <c r="Q269" s="156"/>
      <c r="R269" s="156"/>
      <c r="S269" s="156"/>
      <c r="T269" s="156"/>
      <c r="U269" s="157"/>
      <c r="V269" s="105"/>
      <c r="W269" s="105"/>
      <c r="X269" s="105"/>
      <c r="Y269" s="105"/>
      <c r="Z269" s="157"/>
      <c r="AA269" s="105"/>
      <c r="AB269" s="105"/>
      <c r="AC269" s="105"/>
      <c r="AD269" s="105"/>
      <c r="AE269" s="105"/>
      <c r="AF269" s="105"/>
      <c r="AG269" s="105"/>
      <c r="AH269" s="105"/>
      <c r="AI269" s="105"/>
      <c r="AJ269" s="105"/>
      <c r="AK269" s="105"/>
      <c r="AL269" s="105"/>
      <c r="AM269" s="105"/>
      <c r="AN269" s="105"/>
      <c r="AO269" s="105"/>
      <c r="AP269" s="105"/>
      <c r="AQ269" s="105"/>
      <c r="AR269" s="105"/>
      <c r="AS269" s="105"/>
      <c r="AT269" s="105"/>
      <c r="AU269" s="105"/>
      <c r="AV269" s="105"/>
      <c r="AW269" s="105"/>
      <c r="AX269" s="105"/>
      <c r="AY269" s="105"/>
      <c r="AZ269" s="105"/>
      <c r="BA269" s="105"/>
      <c r="BB269" s="105"/>
      <c r="BC269" s="105"/>
      <c r="BD269" s="105"/>
      <c r="BE269" s="105"/>
      <c r="BF269" s="105"/>
      <c r="BG269" s="105"/>
      <c r="BH269" s="105"/>
      <c r="BI269" s="105"/>
      <c r="BJ269" s="105"/>
      <c r="BK269" s="105"/>
      <c r="BL269" s="105"/>
      <c r="BM269" s="158"/>
      <c r="BN269" s="105"/>
      <c r="BO269" s="156"/>
      <c r="BP269" s="156"/>
      <c r="BQ269" s="156"/>
      <c r="BR269" s="105"/>
      <c r="BS269" s="105"/>
    </row>
    <row r="270" ht="9.0" customHeight="1">
      <c r="A270" s="152">
        <f t="shared" si="17"/>
        <v>1</v>
      </c>
      <c r="B270" s="93"/>
      <c r="C270" s="99"/>
      <c r="D270" s="96"/>
      <c r="E270" s="160"/>
      <c r="F270" s="155"/>
      <c r="G270" s="105"/>
      <c r="H270" s="105"/>
      <c r="I270" s="156"/>
      <c r="J270" s="156"/>
      <c r="K270" s="156"/>
      <c r="L270" s="156"/>
      <c r="M270" s="156"/>
      <c r="N270" s="156"/>
      <c r="O270" s="156"/>
      <c r="P270" s="156"/>
      <c r="Q270" s="156"/>
      <c r="R270" s="156"/>
      <c r="S270" s="156"/>
      <c r="T270" s="156"/>
      <c r="U270" s="157"/>
      <c r="V270" s="105"/>
      <c r="W270" s="105"/>
      <c r="X270" s="105"/>
      <c r="Y270" s="105"/>
      <c r="Z270" s="157"/>
      <c r="AA270" s="105"/>
      <c r="AB270" s="105"/>
      <c r="AC270" s="105"/>
      <c r="AD270" s="105"/>
      <c r="AE270" s="105"/>
      <c r="AF270" s="105"/>
      <c r="AG270" s="105"/>
      <c r="AH270" s="105"/>
      <c r="AI270" s="105"/>
      <c r="AJ270" s="105"/>
      <c r="AK270" s="105"/>
      <c r="AL270" s="105"/>
      <c r="AM270" s="105"/>
      <c r="AN270" s="105"/>
      <c r="AO270" s="105"/>
      <c r="AP270" s="105"/>
      <c r="AQ270" s="105"/>
      <c r="AR270" s="105"/>
      <c r="AS270" s="105"/>
      <c r="AT270" s="105"/>
      <c r="AU270" s="105"/>
      <c r="AV270" s="105"/>
      <c r="AW270" s="105"/>
      <c r="AX270" s="105"/>
      <c r="AY270" s="105"/>
      <c r="AZ270" s="105"/>
      <c r="BA270" s="105"/>
      <c r="BB270" s="105"/>
      <c r="BC270" s="105"/>
      <c r="BD270" s="105"/>
      <c r="BE270" s="105"/>
      <c r="BF270" s="105"/>
      <c r="BG270" s="105"/>
      <c r="BH270" s="105"/>
      <c r="BI270" s="105"/>
      <c r="BJ270" s="105"/>
      <c r="BK270" s="105"/>
      <c r="BL270" s="105"/>
      <c r="BM270" s="158"/>
      <c r="BN270" s="105"/>
      <c r="BO270" s="156"/>
      <c r="BP270" s="156"/>
      <c r="BQ270" s="156"/>
      <c r="BR270" s="105"/>
      <c r="BS270" s="105"/>
    </row>
    <row r="271" ht="9.0" customHeight="1">
      <c r="A271" s="152">
        <f t="shared" si="17"/>
        <v>1</v>
      </c>
      <c r="B271" s="93"/>
      <c r="C271" s="99"/>
      <c r="D271" s="96"/>
      <c r="E271" s="160"/>
      <c r="F271" s="155"/>
      <c r="G271" s="105"/>
      <c r="H271" s="105"/>
      <c r="I271" s="156"/>
      <c r="J271" s="156"/>
      <c r="K271" s="156"/>
      <c r="L271" s="156"/>
      <c r="M271" s="156"/>
      <c r="N271" s="156"/>
      <c r="O271" s="156"/>
      <c r="P271" s="156"/>
      <c r="Q271" s="156"/>
      <c r="R271" s="156"/>
      <c r="S271" s="156"/>
      <c r="T271" s="156"/>
      <c r="U271" s="157"/>
      <c r="V271" s="105"/>
      <c r="W271" s="105"/>
      <c r="X271" s="105"/>
      <c r="Y271" s="105"/>
      <c r="Z271" s="157"/>
      <c r="AA271" s="105"/>
      <c r="AB271" s="105"/>
      <c r="AC271" s="105"/>
      <c r="AD271" s="105"/>
      <c r="AE271" s="105"/>
      <c r="AF271" s="105"/>
      <c r="AG271" s="105"/>
      <c r="AH271" s="105"/>
      <c r="AI271" s="105"/>
      <c r="AJ271" s="105"/>
      <c r="AK271" s="105"/>
      <c r="AL271" s="105"/>
      <c r="AM271" s="105"/>
      <c r="AN271" s="105"/>
      <c r="AO271" s="105"/>
      <c r="AP271" s="105"/>
      <c r="AQ271" s="105"/>
      <c r="AR271" s="105"/>
      <c r="AS271" s="105"/>
      <c r="AT271" s="105"/>
      <c r="AU271" s="105"/>
      <c r="AV271" s="105"/>
      <c r="AW271" s="105"/>
      <c r="AX271" s="105"/>
      <c r="AY271" s="105"/>
      <c r="AZ271" s="105"/>
      <c r="BA271" s="105"/>
      <c r="BB271" s="105"/>
      <c r="BC271" s="105"/>
      <c r="BD271" s="105"/>
      <c r="BE271" s="105"/>
      <c r="BF271" s="105"/>
      <c r="BG271" s="105"/>
      <c r="BH271" s="105"/>
      <c r="BI271" s="105"/>
      <c r="BJ271" s="105"/>
      <c r="BK271" s="105"/>
      <c r="BL271" s="105"/>
      <c r="BM271" s="158"/>
      <c r="BN271" s="105"/>
      <c r="BO271" s="156"/>
      <c r="BP271" s="156"/>
      <c r="BQ271" s="156"/>
      <c r="BR271" s="105"/>
      <c r="BS271" s="105"/>
    </row>
    <row r="272" ht="9.0" customHeight="1">
      <c r="A272" s="152">
        <f t="shared" si="17"/>
        <v>0</v>
      </c>
      <c r="B272" s="93"/>
      <c r="C272" s="99"/>
      <c r="D272" s="96"/>
      <c r="E272" s="160"/>
      <c r="F272" s="155"/>
      <c r="G272" s="105"/>
      <c r="H272" s="105"/>
      <c r="I272" s="156"/>
      <c r="J272" s="156"/>
      <c r="K272" s="156"/>
      <c r="L272" s="156"/>
      <c r="M272" s="156"/>
      <c r="N272" s="156"/>
      <c r="O272" s="156"/>
      <c r="P272" s="156"/>
      <c r="Q272" s="156"/>
      <c r="R272" s="156"/>
      <c r="S272" s="156"/>
      <c r="T272" s="156"/>
      <c r="U272" s="157"/>
      <c r="V272" s="105"/>
      <c r="W272" s="105"/>
      <c r="X272" s="105"/>
      <c r="Y272" s="105"/>
      <c r="Z272" s="157"/>
      <c r="AA272" s="105"/>
      <c r="AB272" s="105"/>
      <c r="AC272" s="105"/>
      <c r="AD272" s="105"/>
      <c r="AE272" s="105"/>
      <c r="AF272" s="105"/>
      <c r="AG272" s="105"/>
      <c r="AH272" s="105"/>
      <c r="AI272" s="105"/>
      <c r="AJ272" s="105"/>
      <c r="AK272" s="105"/>
      <c r="AL272" s="105"/>
      <c r="AM272" s="105"/>
      <c r="AN272" s="105"/>
      <c r="AO272" s="105"/>
      <c r="AP272" s="105"/>
      <c r="AQ272" s="105"/>
      <c r="AR272" s="105"/>
      <c r="AS272" s="105"/>
      <c r="AT272" s="105"/>
      <c r="AU272" s="105"/>
      <c r="AV272" s="105"/>
      <c r="AW272" s="105"/>
      <c r="AX272" s="105"/>
      <c r="AY272" s="105"/>
      <c r="AZ272" s="105"/>
      <c r="BA272" s="105"/>
      <c r="BB272" s="105"/>
      <c r="BC272" s="105"/>
      <c r="BD272" s="105"/>
      <c r="BE272" s="105"/>
      <c r="BF272" s="105"/>
      <c r="BG272" s="105"/>
      <c r="BH272" s="105"/>
      <c r="BI272" s="105"/>
      <c r="BJ272" s="105"/>
      <c r="BK272" s="105"/>
      <c r="BL272" s="105"/>
      <c r="BM272" s="158"/>
      <c r="BN272" s="105"/>
      <c r="BO272" s="156"/>
      <c r="BP272" s="156"/>
      <c r="BQ272" s="156"/>
      <c r="BR272" s="105"/>
      <c r="BS272" s="105"/>
    </row>
    <row r="273" ht="9.0" customHeight="1">
      <c r="A273" s="152">
        <f t="shared" si="17"/>
        <v>0</v>
      </c>
      <c r="B273" s="93"/>
      <c r="C273" s="99"/>
      <c r="D273" s="96"/>
      <c r="E273" s="160"/>
      <c r="F273" s="155"/>
      <c r="G273" s="105"/>
      <c r="H273" s="105"/>
      <c r="I273" s="156"/>
      <c r="J273" s="156"/>
      <c r="K273" s="156"/>
      <c r="L273" s="156"/>
      <c r="M273" s="156"/>
      <c r="N273" s="156"/>
      <c r="O273" s="156"/>
      <c r="P273" s="156"/>
      <c r="Q273" s="156"/>
      <c r="R273" s="156"/>
      <c r="S273" s="156"/>
      <c r="T273" s="156"/>
      <c r="U273" s="157"/>
      <c r="V273" s="105"/>
      <c r="W273" s="105"/>
      <c r="X273" s="105"/>
      <c r="Y273" s="105"/>
      <c r="Z273" s="157"/>
      <c r="AA273" s="105"/>
      <c r="AB273" s="105"/>
      <c r="AC273" s="105"/>
      <c r="AD273" s="105"/>
      <c r="AE273" s="105"/>
      <c r="AF273" s="105"/>
      <c r="AG273" s="105"/>
      <c r="AH273" s="105"/>
      <c r="AI273" s="105"/>
      <c r="AJ273" s="105"/>
      <c r="AK273" s="105"/>
      <c r="AL273" s="105"/>
      <c r="AM273" s="105"/>
      <c r="AN273" s="105"/>
      <c r="AO273" s="105"/>
      <c r="AP273" s="105"/>
      <c r="AQ273" s="105"/>
      <c r="AR273" s="105"/>
      <c r="AS273" s="105"/>
      <c r="AT273" s="105"/>
      <c r="AU273" s="105"/>
      <c r="AV273" s="105"/>
      <c r="AW273" s="105"/>
      <c r="AX273" s="105"/>
      <c r="AY273" s="105"/>
      <c r="AZ273" s="105"/>
      <c r="BA273" s="105"/>
      <c r="BB273" s="105"/>
      <c r="BC273" s="105"/>
      <c r="BD273" s="105"/>
      <c r="BE273" s="105"/>
      <c r="BF273" s="105"/>
      <c r="BG273" s="105"/>
      <c r="BH273" s="105"/>
      <c r="BI273" s="105"/>
      <c r="BJ273" s="105"/>
      <c r="BK273" s="105"/>
      <c r="BL273" s="105"/>
      <c r="BM273" s="158"/>
      <c r="BN273" s="105"/>
      <c r="BO273" s="156"/>
      <c r="BP273" s="156"/>
      <c r="BQ273" s="156"/>
      <c r="BR273" s="105"/>
      <c r="BS273" s="105"/>
    </row>
    <row r="274" ht="9.0" customHeight="1">
      <c r="A274" s="152">
        <f t="shared" si="17"/>
        <v>1</v>
      </c>
      <c r="B274" s="93"/>
      <c r="C274" s="99"/>
      <c r="D274" s="96"/>
      <c r="E274" s="160"/>
      <c r="F274" s="155"/>
      <c r="G274" s="105"/>
      <c r="H274" s="105"/>
      <c r="I274" s="156"/>
      <c r="J274" s="156"/>
      <c r="K274" s="156"/>
      <c r="L274" s="156"/>
      <c r="M274" s="156"/>
      <c r="N274" s="156"/>
      <c r="O274" s="156"/>
      <c r="P274" s="156"/>
      <c r="Q274" s="156"/>
      <c r="R274" s="156"/>
      <c r="S274" s="156"/>
      <c r="T274" s="156"/>
      <c r="U274" s="157"/>
      <c r="V274" s="105"/>
      <c r="W274" s="105"/>
      <c r="X274" s="105"/>
      <c r="Y274" s="105"/>
      <c r="Z274" s="157"/>
      <c r="AA274" s="105"/>
      <c r="AB274" s="105"/>
      <c r="AC274" s="105"/>
      <c r="AD274" s="105"/>
      <c r="AE274" s="105"/>
      <c r="AF274" s="105"/>
      <c r="AG274" s="105"/>
      <c r="AH274" s="105"/>
      <c r="AI274" s="105"/>
      <c r="AJ274" s="105"/>
      <c r="AK274" s="105"/>
      <c r="AL274" s="105"/>
      <c r="AM274" s="105"/>
      <c r="AN274" s="105"/>
      <c r="AO274" s="105"/>
      <c r="AP274" s="105"/>
      <c r="AQ274" s="105"/>
      <c r="AR274" s="105"/>
      <c r="AS274" s="105"/>
      <c r="AT274" s="105"/>
      <c r="AU274" s="105"/>
      <c r="AV274" s="105"/>
      <c r="AW274" s="105"/>
      <c r="AX274" s="105"/>
      <c r="AY274" s="105"/>
      <c r="AZ274" s="105"/>
      <c r="BA274" s="105"/>
      <c r="BB274" s="105"/>
      <c r="BC274" s="105"/>
      <c r="BD274" s="105"/>
      <c r="BE274" s="105"/>
      <c r="BF274" s="105"/>
      <c r="BG274" s="105"/>
      <c r="BH274" s="105"/>
      <c r="BI274" s="105"/>
      <c r="BJ274" s="105"/>
      <c r="BK274" s="105"/>
      <c r="BL274" s="105"/>
      <c r="BM274" s="158"/>
      <c r="BN274" s="105"/>
      <c r="BO274" s="156"/>
      <c r="BP274" s="156"/>
      <c r="BQ274" s="156"/>
      <c r="BR274" s="105"/>
      <c r="BS274" s="105"/>
    </row>
    <row r="275" ht="9.0" customHeight="1">
      <c r="A275" s="152">
        <f t="shared" si="17"/>
        <v>1</v>
      </c>
      <c r="B275" s="93"/>
      <c r="C275" s="99"/>
      <c r="D275" s="96"/>
      <c r="E275" s="160"/>
      <c r="F275" s="155"/>
      <c r="G275" s="105"/>
      <c r="H275" s="105"/>
      <c r="I275" s="156"/>
      <c r="J275" s="156"/>
      <c r="K275" s="156"/>
      <c r="L275" s="156"/>
      <c r="M275" s="156"/>
      <c r="N275" s="156"/>
      <c r="O275" s="156"/>
      <c r="P275" s="156"/>
      <c r="Q275" s="156"/>
      <c r="R275" s="156"/>
      <c r="S275" s="156"/>
      <c r="T275" s="156"/>
      <c r="U275" s="157"/>
      <c r="V275" s="105"/>
      <c r="W275" s="105"/>
      <c r="X275" s="105"/>
      <c r="Y275" s="105"/>
      <c r="Z275" s="157"/>
      <c r="AA275" s="105"/>
      <c r="AB275" s="105"/>
      <c r="AC275" s="105"/>
      <c r="AD275" s="105"/>
      <c r="AE275" s="105"/>
      <c r="AF275" s="105"/>
      <c r="AG275" s="105"/>
      <c r="AH275" s="105"/>
      <c r="AI275" s="105"/>
      <c r="AJ275" s="105"/>
      <c r="AK275" s="105"/>
      <c r="AL275" s="105"/>
      <c r="AM275" s="105"/>
      <c r="AN275" s="105"/>
      <c r="AO275" s="105"/>
      <c r="AP275" s="105"/>
      <c r="AQ275" s="105"/>
      <c r="AR275" s="105"/>
      <c r="AS275" s="105"/>
      <c r="AT275" s="105"/>
      <c r="AU275" s="105"/>
      <c r="AV275" s="105"/>
      <c r="AW275" s="105"/>
      <c r="AX275" s="105"/>
      <c r="AY275" s="105"/>
      <c r="AZ275" s="105"/>
      <c r="BA275" s="105"/>
      <c r="BB275" s="105"/>
      <c r="BC275" s="105"/>
      <c r="BD275" s="105"/>
      <c r="BE275" s="105"/>
      <c r="BF275" s="105"/>
      <c r="BG275" s="105"/>
      <c r="BH275" s="105"/>
      <c r="BI275" s="105"/>
      <c r="BJ275" s="105"/>
      <c r="BK275" s="105"/>
      <c r="BL275" s="105"/>
      <c r="BM275" s="158"/>
      <c r="BN275" s="105"/>
      <c r="BO275" s="156"/>
      <c r="BP275" s="156"/>
      <c r="BQ275" s="156"/>
      <c r="BR275" s="105"/>
      <c r="BS275" s="105"/>
    </row>
    <row r="276" ht="9.0" customHeight="1">
      <c r="A276" s="152">
        <f t="shared" si="17"/>
        <v>0</v>
      </c>
      <c r="B276" s="93"/>
      <c r="C276" s="99"/>
      <c r="D276" s="96"/>
      <c r="E276" s="160"/>
      <c r="F276" s="155"/>
      <c r="G276" s="105"/>
      <c r="H276" s="105"/>
      <c r="I276" s="156"/>
      <c r="J276" s="156"/>
      <c r="K276" s="156"/>
      <c r="L276" s="156"/>
      <c r="M276" s="156"/>
      <c r="N276" s="156"/>
      <c r="O276" s="156"/>
      <c r="P276" s="156"/>
      <c r="Q276" s="156"/>
      <c r="R276" s="156"/>
      <c r="S276" s="156"/>
      <c r="T276" s="156"/>
      <c r="U276" s="157"/>
      <c r="V276" s="105"/>
      <c r="W276" s="105"/>
      <c r="X276" s="105"/>
      <c r="Y276" s="105"/>
      <c r="Z276" s="157"/>
      <c r="AA276" s="105"/>
      <c r="AB276" s="105"/>
      <c r="AC276" s="105"/>
      <c r="AD276" s="105"/>
      <c r="AE276" s="105"/>
      <c r="AF276" s="105"/>
      <c r="AG276" s="105"/>
      <c r="AH276" s="105"/>
      <c r="AI276" s="105"/>
      <c r="AJ276" s="105"/>
      <c r="AK276" s="105"/>
      <c r="AL276" s="105"/>
      <c r="AM276" s="105"/>
      <c r="AN276" s="105"/>
      <c r="AO276" s="105"/>
      <c r="AP276" s="105"/>
      <c r="AQ276" s="105"/>
      <c r="AR276" s="105"/>
      <c r="AS276" s="105"/>
      <c r="AT276" s="105"/>
      <c r="AU276" s="105"/>
      <c r="AV276" s="105"/>
      <c r="AW276" s="105"/>
      <c r="AX276" s="105"/>
      <c r="AY276" s="105"/>
      <c r="AZ276" s="105"/>
      <c r="BA276" s="105"/>
      <c r="BB276" s="105"/>
      <c r="BC276" s="105"/>
      <c r="BD276" s="105"/>
      <c r="BE276" s="105"/>
      <c r="BF276" s="105"/>
      <c r="BG276" s="105"/>
      <c r="BH276" s="105"/>
      <c r="BI276" s="105"/>
      <c r="BJ276" s="105"/>
      <c r="BK276" s="105"/>
      <c r="BL276" s="105"/>
      <c r="BM276" s="158"/>
      <c r="BN276" s="105"/>
      <c r="BO276" s="156"/>
      <c r="BP276" s="156"/>
      <c r="BQ276" s="156"/>
      <c r="BR276" s="105"/>
      <c r="BS276" s="105"/>
    </row>
    <row r="277" ht="9.0" customHeight="1">
      <c r="A277" s="152">
        <f t="shared" si="17"/>
        <v>0</v>
      </c>
      <c r="B277" s="93"/>
      <c r="C277" s="99"/>
      <c r="D277" s="96"/>
      <c r="E277" s="160"/>
      <c r="F277" s="155"/>
      <c r="G277" s="105"/>
      <c r="H277" s="105"/>
      <c r="I277" s="156"/>
      <c r="J277" s="156"/>
      <c r="K277" s="156"/>
      <c r="L277" s="156"/>
      <c r="M277" s="156"/>
      <c r="N277" s="156"/>
      <c r="O277" s="156"/>
      <c r="P277" s="156"/>
      <c r="Q277" s="156"/>
      <c r="R277" s="156"/>
      <c r="S277" s="156"/>
      <c r="T277" s="156"/>
      <c r="U277" s="157"/>
      <c r="V277" s="105"/>
      <c r="W277" s="105"/>
      <c r="X277" s="105"/>
      <c r="Y277" s="105"/>
      <c r="Z277" s="157"/>
      <c r="AA277" s="105"/>
      <c r="AB277" s="105"/>
      <c r="AC277" s="105"/>
      <c r="AD277" s="105"/>
      <c r="AE277" s="105"/>
      <c r="AF277" s="105"/>
      <c r="AG277" s="105"/>
      <c r="AH277" s="105"/>
      <c r="AI277" s="105"/>
      <c r="AJ277" s="105"/>
      <c r="AK277" s="105"/>
      <c r="AL277" s="105"/>
      <c r="AM277" s="105"/>
      <c r="AN277" s="105"/>
      <c r="AO277" s="105"/>
      <c r="AP277" s="105"/>
      <c r="AQ277" s="105"/>
      <c r="AR277" s="105"/>
      <c r="AS277" s="105"/>
      <c r="AT277" s="105"/>
      <c r="AU277" s="105"/>
      <c r="AV277" s="105"/>
      <c r="AW277" s="105"/>
      <c r="AX277" s="105"/>
      <c r="AY277" s="105"/>
      <c r="AZ277" s="105"/>
      <c r="BA277" s="105"/>
      <c r="BB277" s="105"/>
      <c r="BC277" s="105"/>
      <c r="BD277" s="105"/>
      <c r="BE277" s="105"/>
      <c r="BF277" s="105"/>
      <c r="BG277" s="105"/>
      <c r="BH277" s="105"/>
      <c r="BI277" s="105"/>
      <c r="BJ277" s="105"/>
      <c r="BK277" s="105"/>
      <c r="BL277" s="105"/>
      <c r="BM277" s="158"/>
      <c r="BN277" s="105"/>
      <c r="BO277" s="156"/>
      <c r="BP277" s="156"/>
      <c r="BQ277" s="156"/>
      <c r="BR277" s="105"/>
      <c r="BS277" s="105"/>
    </row>
    <row r="278" ht="9.0" customHeight="1">
      <c r="A278" s="152">
        <f t="shared" si="17"/>
        <v>1</v>
      </c>
      <c r="B278" s="93"/>
      <c r="C278" s="99"/>
      <c r="D278" s="96"/>
      <c r="E278" s="160"/>
      <c r="F278" s="155"/>
      <c r="G278" s="105"/>
      <c r="H278" s="105"/>
      <c r="I278" s="156"/>
      <c r="J278" s="156"/>
      <c r="K278" s="156"/>
      <c r="L278" s="156"/>
      <c r="M278" s="156"/>
      <c r="N278" s="156"/>
      <c r="O278" s="156"/>
      <c r="P278" s="156"/>
      <c r="Q278" s="156"/>
      <c r="R278" s="156"/>
      <c r="S278" s="156"/>
      <c r="T278" s="156"/>
      <c r="U278" s="157"/>
      <c r="V278" s="105"/>
      <c r="W278" s="105"/>
      <c r="X278" s="105"/>
      <c r="Y278" s="105"/>
      <c r="Z278" s="157"/>
      <c r="AA278" s="105"/>
      <c r="AB278" s="105"/>
      <c r="AC278" s="105"/>
      <c r="AD278" s="105"/>
      <c r="AE278" s="105"/>
      <c r="AF278" s="105"/>
      <c r="AG278" s="105"/>
      <c r="AH278" s="105"/>
      <c r="AI278" s="105"/>
      <c r="AJ278" s="105"/>
      <c r="AK278" s="105"/>
      <c r="AL278" s="105"/>
      <c r="AM278" s="105"/>
      <c r="AN278" s="105"/>
      <c r="AO278" s="105"/>
      <c r="AP278" s="105"/>
      <c r="AQ278" s="105"/>
      <c r="AR278" s="105"/>
      <c r="AS278" s="105"/>
      <c r="AT278" s="105"/>
      <c r="AU278" s="105"/>
      <c r="AV278" s="105"/>
      <c r="AW278" s="105"/>
      <c r="AX278" s="105"/>
      <c r="AY278" s="105"/>
      <c r="AZ278" s="105"/>
      <c r="BA278" s="105"/>
      <c r="BB278" s="105"/>
      <c r="BC278" s="105"/>
      <c r="BD278" s="105"/>
      <c r="BE278" s="105"/>
      <c r="BF278" s="105"/>
      <c r="BG278" s="105"/>
      <c r="BH278" s="105"/>
      <c r="BI278" s="105"/>
      <c r="BJ278" s="105"/>
      <c r="BK278" s="105"/>
      <c r="BL278" s="105"/>
      <c r="BM278" s="158"/>
      <c r="BN278" s="105"/>
      <c r="BO278" s="156"/>
      <c r="BP278" s="156"/>
      <c r="BQ278" s="156"/>
      <c r="BR278" s="105"/>
      <c r="BS278" s="105"/>
    </row>
    <row r="279" ht="9.0" customHeight="1">
      <c r="A279" s="152">
        <f t="shared" si="17"/>
        <v>1</v>
      </c>
      <c r="B279" s="93"/>
      <c r="C279" s="99"/>
      <c r="D279" s="96"/>
      <c r="E279" s="160"/>
      <c r="F279" s="155"/>
      <c r="G279" s="105"/>
      <c r="H279" s="105"/>
      <c r="I279" s="156"/>
      <c r="J279" s="156"/>
      <c r="K279" s="156"/>
      <c r="L279" s="156"/>
      <c r="M279" s="156"/>
      <c r="N279" s="156"/>
      <c r="O279" s="156"/>
      <c r="P279" s="156"/>
      <c r="Q279" s="156"/>
      <c r="R279" s="156"/>
      <c r="S279" s="156"/>
      <c r="T279" s="156"/>
      <c r="U279" s="157"/>
      <c r="V279" s="105"/>
      <c r="W279" s="105"/>
      <c r="X279" s="105"/>
      <c r="Y279" s="105"/>
      <c r="Z279" s="157"/>
      <c r="AA279" s="105"/>
      <c r="AB279" s="105"/>
      <c r="AC279" s="105"/>
      <c r="AD279" s="105"/>
      <c r="AE279" s="105"/>
      <c r="AF279" s="105"/>
      <c r="AG279" s="105"/>
      <c r="AH279" s="105"/>
      <c r="AI279" s="105"/>
      <c r="AJ279" s="105"/>
      <c r="AK279" s="105"/>
      <c r="AL279" s="105"/>
      <c r="AM279" s="105"/>
      <c r="AN279" s="105"/>
      <c r="AO279" s="105"/>
      <c r="AP279" s="105"/>
      <c r="AQ279" s="105"/>
      <c r="AR279" s="105"/>
      <c r="AS279" s="105"/>
      <c r="AT279" s="105"/>
      <c r="AU279" s="105"/>
      <c r="AV279" s="105"/>
      <c r="AW279" s="105"/>
      <c r="AX279" s="105"/>
      <c r="AY279" s="105"/>
      <c r="AZ279" s="105"/>
      <c r="BA279" s="105"/>
      <c r="BB279" s="105"/>
      <c r="BC279" s="105"/>
      <c r="BD279" s="105"/>
      <c r="BE279" s="105"/>
      <c r="BF279" s="105"/>
      <c r="BG279" s="105"/>
      <c r="BH279" s="105"/>
      <c r="BI279" s="105"/>
      <c r="BJ279" s="105"/>
      <c r="BK279" s="105"/>
      <c r="BL279" s="105"/>
      <c r="BM279" s="158"/>
      <c r="BN279" s="105"/>
      <c r="BO279" s="156"/>
      <c r="BP279" s="156"/>
      <c r="BQ279" s="156"/>
      <c r="BR279" s="105"/>
      <c r="BS279" s="105"/>
    </row>
    <row r="280" ht="9.0" customHeight="1">
      <c r="A280" s="152">
        <f t="shared" si="17"/>
        <v>0</v>
      </c>
      <c r="B280" s="93"/>
      <c r="C280" s="99"/>
      <c r="D280" s="96"/>
      <c r="E280" s="160"/>
      <c r="F280" s="155"/>
      <c r="G280" s="105"/>
      <c r="H280" s="105"/>
      <c r="I280" s="156"/>
      <c r="J280" s="156"/>
      <c r="K280" s="156"/>
      <c r="L280" s="156"/>
      <c r="M280" s="156"/>
      <c r="N280" s="156"/>
      <c r="O280" s="156"/>
      <c r="P280" s="156"/>
      <c r="Q280" s="156"/>
      <c r="R280" s="156"/>
      <c r="S280" s="156"/>
      <c r="T280" s="156"/>
      <c r="U280" s="157"/>
      <c r="V280" s="105"/>
      <c r="W280" s="105"/>
      <c r="X280" s="105"/>
      <c r="Y280" s="105"/>
      <c r="Z280" s="157"/>
      <c r="AA280" s="105"/>
      <c r="AB280" s="105"/>
      <c r="AC280" s="105"/>
      <c r="AD280" s="105"/>
      <c r="AE280" s="105"/>
      <c r="AF280" s="105"/>
      <c r="AG280" s="105"/>
      <c r="AH280" s="105"/>
      <c r="AI280" s="105"/>
      <c r="AJ280" s="105"/>
      <c r="AK280" s="105"/>
      <c r="AL280" s="105"/>
      <c r="AM280" s="105"/>
      <c r="AN280" s="105"/>
      <c r="AO280" s="105"/>
      <c r="AP280" s="105"/>
      <c r="AQ280" s="105"/>
      <c r="AR280" s="105"/>
      <c r="AS280" s="105"/>
      <c r="AT280" s="105"/>
      <c r="AU280" s="105"/>
      <c r="AV280" s="105"/>
      <c r="AW280" s="105"/>
      <c r="AX280" s="105"/>
      <c r="AY280" s="105"/>
      <c r="AZ280" s="105"/>
      <c r="BA280" s="105"/>
      <c r="BB280" s="105"/>
      <c r="BC280" s="105"/>
      <c r="BD280" s="105"/>
      <c r="BE280" s="105"/>
      <c r="BF280" s="105"/>
      <c r="BG280" s="105"/>
      <c r="BH280" s="105"/>
      <c r="BI280" s="105"/>
      <c r="BJ280" s="105"/>
      <c r="BK280" s="105"/>
      <c r="BL280" s="105"/>
      <c r="BM280" s="158"/>
      <c r="BN280" s="105"/>
      <c r="BO280" s="156"/>
      <c r="BP280" s="156"/>
      <c r="BQ280" s="156"/>
      <c r="BR280" s="105"/>
      <c r="BS280" s="105"/>
    </row>
    <row r="281" ht="9.0" customHeight="1">
      <c r="A281" s="152">
        <f t="shared" si="17"/>
        <v>0</v>
      </c>
      <c r="B281" s="93"/>
      <c r="C281" s="99"/>
      <c r="D281" s="96"/>
      <c r="E281" s="160"/>
      <c r="F281" s="155"/>
      <c r="G281" s="105"/>
      <c r="H281" s="105"/>
      <c r="I281" s="156"/>
      <c r="J281" s="156"/>
      <c r="K281" s="156"/>
      <c r="L281" s="156"/>
      <c r="M281" s="156"/>
      <c r="N281" s="156"/>
      <c r="O281" s="156"/>
      <c r="P281" s="156"/>
      <c r="Q281" s="156"/>
      <c r="R281" s="156"/>
      <c r="S281" s="156"/>
      <c r="T281" s="156"/>
      <c r="U281" s="157"/>
      <c r="V281" s="105"/>
      <c r="W281" s="105"/>
      <c r="X281" s="105"/>
      <c r="Y281" s="105"/>
      <c r="Z281" s="157"/>
      <c r="AA281" s="105"/>
      <c r="AB281" s="105"/>
      <c r="AC281" s="105"/>
      <c r="AD281" s="105"/>
      <c r="AE281" s="105"/>
      <c r="AF281" s="105"/>
      <c r="AG281" s="105"/>
      <c r="AH281" s="105"/>
      <c r="AI281" s="105"/>
      <c r="AJ281" s="105"/>
      <c r="AK281" s="105"/>
      <c r="AL281" s="105"/>
      <c r="AM281" s="105"/>
      <c r="AN281" s="105"/>
      <c r="AO281" s="105"/>
      <c r="AP281" s="105"/>
      <c r="AQ281" s="105"/>
      <c r="AR281" s="105"/>
      <c r="AS281" s="105"/>
      <c r="AT281" s="105"/>
      <c r="AU281" s="105"/>
      <c r="AV281" s="105"/>
      <c r="AW281" s="105"/>
      <c r="AX281" s="105"/>
      <c r="AY281" s="105"/>
      <c r="AZ281" s="105"/>
      <c r="BA281" s="105"/>
      <c r="BB281" s="105"/>
      <c r="BC281" s="105"/>
      <c r="BD281" s="105"/>
      <c r="BE281" s="105"/>
      <c r="BF281" s="105"/>
      <c r="BG281" s="105"/>
      <c r="BH281" s="105"/>
      <c r="BI281" s="105"/>
      <c r="BJ281" s="105"/>
      <c r="BK281" s="105"/>
      <c r="BL281" s="105"/>
      <c r="BM281" s="158"/>
      <c r="BN281" s="105"/>
      <c r="BO281" s="156"/>
      <c r="BP281" s="156"/>
      <c r="BQ281" s="156"/>
      <c r="BR281" s="105"/>
      <c r="BS281" s="105"/>
    </row>
    <row r="282" ht="9.0" customHeight="1">
      <c r="A282" s="152">
        <f t="shared" si="17"/>
        <v>1</v>
      </c>
      <c r="B282" s="93"/>
      <c r="C282" s="99"/>
      <c r="D282" s="96"/>
      <c r="E282" s="160"/>
      <c r="F282" s="155"/>
      <c r="G282" s="105"/>
      <c r="H282" s="105"/>
      <c r="I282" s="156"/>
      <c r="J282" s="156"/>
      <c r="K282" s="156"/>
      <c r="L282" s="156"/>
      <c r="M282" s="156"/>
      <c r="N282" s="156"/>
      <c r="O282" s="156"/>
      <c r="P282" s="156"/>
      <c r="Q282" s="156"/>
      <c r="R282" s="156"/>
      <c r="S282" s="156"/>
      <c r="T282" s="156"/>
      <c r="U282" s="157"/>
      <c r="V282" s="105"/>
      <c r="W282" s="105"/>
      <c r="X282" s="105"/>
      <c r="Y282" s="105"/>
      <c r="Z282" s="157"/>
      <c r="AA282" s="105"/>
      <c r="AB282" s="105"/>
      <c r="AC282" s="105"/>
      <c r="AD282" s="105"/>
      <c r="AE282" s="105"/>
      <c r="AF282" s="105"/>
      <c r="AG282" s="105"/>
      <c r="AH282" s="105"/>
      <c r="AI282" s="105"/>
      <c r="AJ282" s="105"/>
      <c r="AK282" s="105"/>
      <c r="AL282" s="105"/>
      <c r="AM282" s="105"/>
      <c r="AN282" s="105"/>
      <c r="AO282" s="105"/>
      <c r="AP282" s="105"/>
      <c r="AQ282" s="105"/>
      <c r="AR282" s="105"/>
      <c r="AS282" s="105"/>
      <c r="AT282" s="105"/>
      <c r="AU282" s="105"/>
      <c r="AV282" s="105"/>
      <c r="AW282" s="105"/>
      <c r="AX282" s="105"/>
      <c r="AY282" s="105"/>
      <c r="AZ282" s="105"/>
      <c r="BA282" s="105"/>
      <c r="BB282" s="105"/>
      <c r="BC282" s="105"/>
      <c r="BD282" s="105"/>
      <c r="BE282" s="105"/>
      <c r="BF282" s="105"/>
      <c r="BG282" s="105"/>
      <c r="BH282" s="105"/>
      <c r="BI282" s="105"/>
      <c r="BJ282" s="105"/>
      <c r="BK282" s="105"/>
      <c r="BL282" s="105"/>
      <c r="BM282" s="158"/>
      <c r="BN282" s="105"/>
      <c r="BO282" s="156"/>
      <c r="BP282" s="156"/>
      <c r="BQ282" s="156"/>
      <c r="BR282" s="105"/>
      <c r="BS282" s="105"/>
    </row>
    <row r="283" ht="9.0" customHeight="1">
      <c r="A283" s="152">
        <f t="shared" si="17"/>
        <v>1</v>
      </c>
      <c r="B283" s="93"/>
      <c r="C283" s="99"/>
      <c r="D283" s="96"/>
      <c r="E283" s="160"/>
      <c r="F283" s="155"/>
      <c r="G283" s="105"/>
      <c r="H283" s="105"/>
      <c r="I283" s="156"/>
      <c r="J283" s="156"/>
      <c r="K283" s="156"/>
      <c r="L283" s="156"/>
      <c r="M283" s="156"/>
      <c r="N283" s="156"/>
      <c r="O283" s="156"/>
      <c r="P283" s="156"/>
      <c r="Q283" s="156"/>
      <c r="R283" s="156"/>
      <c r="S283" s="156"/>
      <c r="T283" s="156"/>
      <c r="U283" s="157"/>
      <c r="V283" s="105"/>
      <c r="W283" s="105"/>
      <c r="X283" s="105"/>
      <c r="Y283" s="105"/>
      <c r="Z283" s="157"/>
      <c r="AA283" s="105"/>
      <c r="AB283" s="105"/>
      <c r="AC283" s="105"/>
      <c r="AD283" s="105"/>
      <c r="AE283" s="105"/>
      <c r="AF283" s="105"/>
      <c r="AG283" s="105"/>
      <c r="AH283" s="105"/>
      <c r="AI283" s="105"/>
      <c r="AJ283" s="105"/>
      <c r="AK283" s="105"/>
      <c r="AL283" s="105"/>
      <c r="AM283" s="105"/>
      <c r="AN283" s="105"/>
      <c r="AO283" s="105"/>
      <c r="AP283" s="105"/>
      <c r="AQ283" s="105"/>
      <c r="AR283" s="105"/>
      <c r="AS283" s="105"/>
      <c r="AT283" s="105"/>
      <c r="AU283" s="105"/>
      <c r="AV283" s="105"/>
      <c r="AW283" s="105"/>
      <c r="AX283" s="105"/>
      <c r="AY283" s="105"/>
      <c r="AZ283" s="105"/>
      <c r="BA283" s="105"/>
      <c r="BB283" s="105"/>
      <c r="BC283" s="105"/>
      <c r="BD283" s="105"/>
      <c r="BE283" s="105"/>
      <c r="BF283" s="105"/>
      <c r="BG283" s="105"/>
      <c r="BH283" s="105"/>
      <c r="BI283" s="105"/>
      <c r="BJ283" s="105"/>
      <c r="BK283" s="105"/>
      <c r="BL283" s="105"/>
      <c r="BM283" s="158"/>
      <c r="BN283" s="105"/>
      <c r="BO283" s="156"/>
      <c r="BP283" s="156"/>
      <c r="BQ283" s="156"/>
      <c r="BR283" s="105"/>
      <c r="BS283" s="105"/>
    </row>
    <row r="284" ht="9.0" customHeight="1">
      <c r="A284" s="152">
        <f t="shared" si="17"/>
        <v>0</v>
      </c>
      <c r="B284" s="93"/>
      <c r="C284" s="99"/>
      <c r="D284" s="96"/>
      <c r="E284" s="160"/>
      <c r="F284" s="155"/>
      <c r="G284" s="105"/>
      <c r="H284" s="105"/>
      <c r="I284" s="156"/>
      <c r="J284" s="156"/>
      <c r="K284" s="156"/>
      <c r="L284" s="156"/>
      <c r="M284" s="156"/>
      <c r="N284" s="156"/>
      <c r="O284" s="156"/>
      <c r="P284" s="156"/>
      <c r="Q284" s="156"/>
      <c r="R284" s="156"/>
      <c r="S284" s="156"/>
      <c r="T284" s="156"/>
      <c r="U284" s="157"/>
      <c r="V284" s="105"/>
      <c r="W284" s="105"/>
      <c r="X284" s="105"/>
      <c r="Y284" s="105"/>
      <c r="Z284" s="157"/>
      <c r="AA284" s="105"/>
      <c r="AB284" s="105"/>
      <c r="AC284" s="105"/>
      <c r="AD284" s="105"/>
      <c r="AE284" s="105"/>
      <c r="AF284" s="105"/>
      <c r="AG284" s="105"/>
      <c r="AH284" s="105"/>
      <c r="AI284" s="105"/>
      <c r="AJ284" s="105"/>
      <c r="AK284" s="105"/>
      <c r="AL284" s="105"/>
      <c r="AM284" s="105"/>
      <c r="AN284" s="105"/>
      <c r="AO284" s="105"/>
      <c r="AP284" s="105"/>
      <c r="AQ284" s="105"/>
      <c r="AR284" s="105"/>
      <c r="AS284" s="105"/>
      <c r="AT284" s="105"/>
      <c r="AU284" s="105"/>
      <c r="AV284" s="105"/>
      <c r="AW284" s="105"/>
      <c r="AX284" s="105"/>
      <c r="AY284" s="105"/>
      <c r="AZ284" s="105"/>
      <c r="BA284" s="105"/>
      <c r="BB284" s="105"/>
      <c r="BC284" s="105"/>
      <c r="BD284" s="105"/>
      <c r="BE284" s="105"/>
      <c r="BF284" s="105"/>
      <c r="BG284" s="105"/>
      <c r="BH284" s="105"/>
      <c r="BI284" s="105"/>
      <c r="BJ284" s="105"/>
      <c r="BK284" s="105"/>
      <c r="BL284" s="105"/>
      <c r="BM284" s="158"/>
      <c r="BN284" s="105"/>
      <c r="BO284" s="156"/>
      <c r="BP284" s="156"/>
      <c r="BQ284" s="156"/>
      <c r="BR284" s="105"/>
      <c r="BS284" s="105"/>
    </row>
    <row r="285" ht="9.0" customHeight="1">
      <c r="A285" s="152">
        <f t="shared" si="17"/>
        <v>0</v>
      </c>
      <c r="B285" s="93"/>
      <c r="C285" s="99"/>
      <c r="D285" s="96"/>
      <c r="E285" s="160"/>
      <c r="F285" s="155"/>
      <c r="G285" s="105"/>
      <c r="H285" s="105"/>
      <c r="I285" s="156"/>
      <c r="J285" s="156"/>
      <c r="K285" s="156"/>
      <c r="L285" s="156"/>
      <c r="M285" s="156"/>
      <c r="N285" s="156"/>
      <c r="O285" s="156"/>
      <c r="P285" s="156"/>
      <c r="Q285" s="156"/>
      <c r="R285" s="156"/>
      <c r="S285" s="156"/>
      <c r="T285" s="156"/>
      <c r="U285" s="157"/>
      <c r="V285" s="105"/>
      <c r="W285" s="105"/>
      <c r="X285" s="105"/>
      <c r="Y285" s="105"/>
      <c r="Z285" s="157"/>
      <c r="AA285" s="105"/>
      <c r="AB285" s="105"/>
      <c r="AC285" s="105"/>
      <c r="AD285" s="105"/>
      <c r="AE285" s="105"/>
      <c r="AF285" s="105"/>
      <c r="AG285" s="105"/>
      <c r="AH285" s="105"/>
      <c r="AI285" s="105"/>
      <c r="AJ285" s="105"/>
      <c r="AK285" s="105"/>
      <c r="AL285" s="105"/>
      <c r="AM285" s="105"/>
      <c r="AN285" s="105"/>
      <c r="AO285" s="105"/>
      <c r="AP285" s="105"/>
      <c r="AQ285" s="105"/>
      <c r="AR285" s="105"/>
      <c r="AS285" s="105"/>
      <c r="AT285" s="105"/>
      <c r="AU285" s="105"/>
      <c r="AV285" s="105"/>
      <c r="AW285" s="105"/>
      <c r="AX285" s="105"/>
      <c r="AY285" s="105"/>
      <c r="AZ285" s="105"/>
      <c r="BA285" s="105"/>
      <c r="BB285" s="105"/>
      <c r="BC285" s="105"/>
      <c r="BD285" s="105"/>
      <c r="BE285" s="105"/>
      <c r="BF285" s="105"/>
      <c r="BG285" s="105"/>
      <c r="BH285" s="105"/>
      <c r="BI285" s="105"/>
      <c r="BJ285" s="105"/>
      <c r="BK285" s="105"/>
      <c r="BL285" s="105"/>
      <c r="BM285" s="158"/>
      <c r="BN285" s="105"/>
      <c r="BO285" s="156"/>
      <c r="BP285" s="156"/>
      <c r="BQ285" s="156"/>
      <c r="BR285" s="105"/>
      <c r="BS285" s="105"/>
    </row>
    <row r="286" ht="9.0" customHeight="1">
      <c r="A286" s="152">
        <f t="shared" si="17"/>
        <v>1</v>
      </c>
      <c r="B286" s="93"/>
      <c r="C286" s="99"/>
      <c r="D286" s="96"/>
      <c r="E286" s="160"/>
      <c r="F286" s="155"/>
      <c r="G286" s="105"/>
      <c r="H286" s="105"/>
      <c r="I286" s="156"/>
      <c r="J286" s="156"/>
      <c r="K286" s="156"/>
      <c r="L286" s="156"/>
      <c r="M286" s="156"/>
      <c r="N286" s="156"/>
      <c r="O286" s="156"/>
      <c r="P286" s="156"/>
      <c r="Q286" s="156"/>
      <c r="R286" s="156"/>
      <c r="S286" s="156"/>
      <c r="T286" s="156"/>
      <c r="U286" s="157"/>
      <c r="V286" s="105"/>
      <c r="W286" s="105"/>
      <c r="X286" s="105"/>
      <c r="Y286" s="105"/>
      <c r="Z286" s="157"/>
      <c r="AA286" s="105"/>
      <c r="AB286" s="105"/>
      <c r="AC286" s="105"/>
      <c r="AD286" s="105"/>
      <c r="AE286" s="105"/>
      <c r="AF286" s="105"/>
      <c r="AG286" s="105"/>
      <c r="AH286" s="105"/>
      <c r="AI286" s="105"/>
      <c r="AJ286" s="105"/>
      <c r="AK286" s="105"/>
      <c r="AL286" s="105"/>
      <c r="AM286" s="105"/>
      <c r="AN286" s="105"/>
      <c r="AO286" s="105"/>
      <c r="AP286" s="105"/>
      <c r="AQ286" s="105"/>
      <c r="AR286" s="105"/>
      <c r="AS286" s="105"/>
      <c r="AT286" s="105"/>
      <c r="AU286" s="105"/>
      <c r="AV286" s="105"/>
      <c r="AW286" s="105"/>
      <c r="AX286" s="105"/>
      <c r="AY286" s="105"/>
      <c r="AZ286" s="105"/>
      <c r="BA286" s="105"/>
      <c r="BB286" s="105"/>
      <c r="BC286" s="105"/>
      <c r="BD286" s="105"/>
      <c r="BE286" s="105"/>
      <c r="BF286" s="105"/>
      <c r="BG286" s="105"/>
      <c r="BH286" s="105"/>
      <c r="BI286" s="105"/>
      <c r="BJ286" s="105"/>
      <c r="BK286" s="105"/>
      <c r="BL286" s="105"/>
      <c r="BM286" s="158"/>
      <c r="BN286" s="105"/>
      <c r="BO286" s="156"/>
      <c r="BP286" s="156"/>
      <c r="BQ286" s="156"/>
      <c r="BR286" s="105"/>
      <c r="BS286" s="105"/>
    </row>
    <row r="287" ht="9.0" customHeight="1">
      <c r="A287" s="152">
        <f t="shared" si="17"/>
        <v>1</v>
      </c>
      <c r="B287" s="93"/>
      <c r="C287" s="99"/>
      <c r="D287" s="96"/>
      <c r="E287" s="160"/>
      <c r="F287" s="155"/>
      <c r="G287" s="105"/>
      <c r="H287" s="105"/>
      <c r="I287" s="156"/>
      <c r="J287" s="156"/>
      <c r="K287" s="156"/>
      <c r="L287" s="156"/>
      <c r="M287" s="156"/>
      <c r="N287" s="156"/>
      <c r="O287" s="156"/>
      <c r="P287" s="156"/>
      <c r="Q287" s="156"/>
      <c r="R287" s="156"/>
      <c r="S287" s="156"/>
      <c r="T287" s="156"/>
      <c r="U287" s="157"/>
      <c r="V287" s="105"/>
      <c r="W287" s="105"/>
      <c r="X287" s="105"/>
      <c r="Y287" s="105"/>
      <c r="Z287" s="157"/>
      <c r="AA287" s="105"/>
      <c r="AB287" s="105"/>
      <c r="AC287" s="105"/>
      <c r="AD287" s="105"/>
      <c r="AE287" s="105"/>
      <c r="AF287" s="105"/>
      <c r="AG287" s="105"/>
      <c r="AH287" s="105"/>
      <c r="AI287" s="105"/>
      <c r="AJ287" s="105"/>
      <c r="AK287" s="105"/>
      <c r="AL287" s="105"/>
      <c r="AM287" s="105"/>
      <c r="AN287" s="105"/>
      <c r="AO287" s="105"/>
      <c r="AP287" s="105"/>
      <c r="AQ287" s="105"/>
      <c r="AR287" s="105"/>
      <c r="AS287" s="105"/>
      <c r="AT287" s="105"/>
      <c r="AU287" s="105"/>
      <c r="AV287" s="105"/>
      <c r="AW287" s="105"/>
      <c r="AX287" s="105"/>
      <c r="AY287" s="105"/>
      <c r="AZ287" s="105"/>
      <c r="BA287" s="105"/>
      <c r="BB287" s="105"/>
      <c r="BC287" s="105"/>
      <c r="BD287" s="105"/>
      <c r="BE287" s="105"/>
      <c r="BF287" s="105"/>
      <c r="BG287" s="105"/>
      <c r="BH287" s="105"/>
      <c r="BI287" s="105"/>
      <c r="BJ287" s="105"/>
      <c r="BK287" s="105"/>
      <c r="BL287" s="105"/>
      <c r="BM287" s="158"/>
      <c r="BN287" s="105"/>
      <c r="BO287" s="156"/>
      <c r="BP287" s="156"/>
      <c r="BQ287" s="156"/>
      <c r="BR287" s="105"/>
      <c r="BS287" s="105"/>
    </row>
    <row r="288" ht="9.0" customHeight="1">
      <c r="A288" s="152">
        <f t="shared" si="17"/>
        <v>0</v>
      </c>
      <c r="B288" s="93"/>
      <c r="C288" s="99"/>
      <c r="D288" s="96"/>
      <c r="E288" s="160"/>
      <c r="F288" s="155"/>
      <c r="G288" s="105"/>
      <c r="H288" s="105"/>
      <c r="I288" s="156"/>
      <c r="J288" s="156"/>
      <c r="K288" s="156"/>
      <c r="L288" s="156"/>
      <c r="M288" s="156"/>
      <c r="N288" s="156"/>
      <c r="O288" s="156"/>
      <c r="P288" s="156"/>
      <c r="Q288" s="156"/>
      <c r="R288" s="156"/>
      <c r="S288" s="156"/>
      <c r="T288" s="156"/>
      <c r="U288" s="157"/>
      <c r="V288" s="105"/>
      <c r="W288" s="105"/>
      <c r="X288" s="105"/>
      <c r="Y288" s="105"/>
      <c r="Z288" s="157"/>
      <c r="AA288" s="105"/>
      <c r="AB288" s="105"/>
      <c r="AC288" s="105"/>
      <c r="AD288" s="105"/>
      <c r="AE288" s="105"/>
      <c r="AF288" s="105"/>
      <c r="AG288" s="105"/>
      <c r="AH288" s="105"/>
      <c r="AI288" s="105"/>
      <c r="AJ288" s="105"/>
      <c r="AK288" s="105"/>
      <c r="AL288" s="105"/>
      <c r="AM288" s="105"/>
      <c r="AN288" s="105"/>
      <c r="AO288" s="105"/>
      <c r="AP288" s="105"/>
      <c r="AQ288" s="105"/>
      <c r="AR288" s="105"/>
      <c r="AS288" s="105"/>
      <c r="AT288" s="105"/>
      <c r="AU288" s="105"/>
      <c r="AV288" s="105"/>
      <c r="AW288" s="105"/>
      <c r="AX288" s="105"/>
      <c r="AY288" s="105"/>
      <c r="AZ288" s="105"/>
      <c r="BA288" s="105"/>
      <c r="BB288" s="105"/>
      <c r="BC288" s="105"/>
      <c r="BD288" s="105"/>
      <c r="BE288" s="105"/>
      <c r="BF288" s="105"/>
      <c r="BG288" s="105"/>
      <c r="BH288" s="105"/>
      <c r="BI288" s="105"/>
      <c r="BJ288" s="105"/>
      <c r="BK288" s="105"/>
      <c r="BL288" s="105"/>
      <c r="BM288" s="158"/>
      <c r="BN288" s="105"/>
      <c r="BO288" s="156"/>
      <c r="BP288" s="156"/>
      <c r="BQ288" s="156"/>
      <c r="BR288" s="105"/>
      <c r="BS288" s="105"/>
    </row>
    <row r="289" ht="9.0" customHeight="1">
      <c r="A289" s="152">
        <f t="shared" si="17"/>
        <v>0</v>
      </c>
      <c r="B289" s="93"/>
      <c r="C289" s="99"/>
      <c r="D289" s="96"/>
      <c r="E289" s="160"/>
      <c r="F289" s="155"/>
      <c r="G289" s="105"/>
      <c r="H289" s="105"/>
      <c r="I289" s="156"/>
      <c r="J289" s="156"/>
      <c r="K289" s="156"/>
      <c r="L289" s="156"/>
      <c r="M289" s="156"/>
      <c r="N289" s="156"/>
      <c r="O289" s="156"/>
      <c r="P289" s="156"/>
      <c r="Q289" s="156"/>
      <c r="R289" s="156"/>
      <c r="S289" s="156"/>
      <c r="T289" s="156"/>
      <c r="U289" s="157"/>
      <c r="V289" s="105"/>
      <c r="W289" s="105"/>
      <c r="X289" s="105"/>
      <c r="Y289" s="105"/>
      <c r="Z289" s="157"/>
      <c r="AA289" s="105"/>
      <c r="AB289" s="105"/>
      <c r="AC289" s="105"/>
      <c r="AD289" s="105"/>
      <c r="AE289" s="105"/>
      <c r="AF289" s="105"/>
      <c r="AG289" s="105"/>
      <c r="AH289" s="105"/>
      <c r="AI289" s="105"/>
      <c r="AJ289" s="105"/>
      <c r="AK289" s="105"/>
      <c r="AL289" s="105"/>
      <c r="AM289" s="105"/>
      <c r="AN289" s="105"/>
      <c r="AO289" s="105"/>
      <c r="AP289" s="105"/>
      <c r="AQ289" s="105"/>
      <c r="AR289" s="105"/>
      <c r="AS289" s="105"/>
      <c r="AT289" s="105"/>
      <c r="AU289" s="105"/>
      <c r="AV289" s="105"/>
      <c r="AW289" s="105"/>
      <c r="AX289" s="105"/>
      <c r="AY289" s="105"/>
      <c r="AZ289" s="105"/>
      <c r="BA289" s="105"/>
      <c r="BB289" s="105"/>
      <c r="BC289" s="105"/>
      <c r="BD289" s="105"/>
      <c r="BE289" s="105"/>
      <c r="BF289" s="105"/>
      <c r="BG289" s="105"/>
      <c r="BH289" s="105"/>
      <c r="BI289" s="105"/>
      <c r="BJ289" s="105"/>
      <c r="BK289" s="105"/>
      <c r="BL289" s="105"/>
      <c r="BM289" s="158"/>
      <c r="BN289" s="105"/>
      <c r="BO289" s="156"/>
      <c r="BP289" s="156"/>
      <c r="BQ289" s="156"/>
      <c r="BR289" s="105"/>
      <c r="BS289" s="105"/>
    </row>
    <row r="290" ht="9.0" customHeight="1">
      <c r="A290" s="152">
        <f t="shared" si="17"/>
        <v>1</v>
      </c>
      <c r="B290" s="93"/>
      <c r="C290" s="99"/>
      <c r="D290" s="96"/>
      <c r="E290" s="160"/>
      <c r="F290" s="155"/>
      <c r="G290" s="105"/>
      <c r="H290" s="105"/>
      <c r="I290" s="156"/>
      <c r="J290" s="156"/>
      <c r="K290" s="156"/>
      <c r="L290" s="156"/>
      <c r="M290" s="156"/>
      <c r="N290" s="156"/>
      <c r="O290" s="156"/>
      <c r="P290" s="156"/>
      <c r="Q290" s="156"/>
      <c r="R290" s="156"/>
      <c r="S290" s="156"/>
      <c r="T290" s="156"/>
      <c r="U290" s="157"/>
      <c r="V290" s="105"/>
      <c r="W290" s="105"/>
      <c r="X290" s="105"/>
      <c r="Y290" s="105"/>
      <c r="Z290" s="157"/>
      <c r="AA290" s="105"/>
      <c r="AB290" s="105"/>
      <c r="AC290" s="105"/>
      <c r="AD290" s="105"/>
      <c r="AE290" s="105"/>
      <c r="AF290" s="105"/>
      <c r="AG290" s="105"/>
      <c r="AH290" s="105"/>
      <c r="AI290" s="105"/>
      <c r="AJ290" s="105"/>
      <c r="AK290" s="105"/>
      <c r="AL290" s="105"/>
      <c r="AM290" s="105"/>
      <c r="AN290" s="105"/>
      <c r="AO290" s="105"/>
      <c r="AP290" s="105"/>
      <c r="AQ290" s="105"/>
      <c r="AR290" s="105"/>
      <c r="AS290" s="105"/>
      <c r="AT290" s="105"/>
      <c r="AU290" s="105"/>
      <c r="AV290" s="105"/>
      <c r="AW290" s="105"/>
      <c r="AX290" s="105"/>
      <c r="AY290" s="105"/>
      <c r="AZ290" s="105"/>
      <c r="BA290" s="105"/>
      <c r="BB290" s="105"/>
      <c r="BC290" s="105"/>
      <c r="BD290" s="105"/>
      <c r="BE290" s="105"/>
      <c r="BF290" s="105"/>
      <c r="BG290" s="105"/>
      <c r="BH290" s="105"/>
      <c r="BI290" s="105"/>
      <c r="BJ290" s="105"/>
      <c r="BK290" s="105"/>
      <c r="BL290" s="105"/>
      <c r="BM290" s="158"/>
      <c r="BN290" s="105"/>
      <c r="BO290" s="156"/>
      <c r="BP290" s="156"/>
      <c r="BQ290" s="156"/>
      <c r="BR290" s="105"/>
      <c r="BS290" s="105"/>
    </row>
    <row r="291" ht="9.0" customHeight="1">
      <c r="A291" s="152">
        <f t="shared" si="17"/>
        <v>1</v>
      </c>
      <c r="B291" s="93"/>
      <c r="C291" s="99"/>
      <c r="D291" s="96"/>
      <c r="E291" s="160"/>
      <c r="F291" s="155"/>
      <c r="G291" s="105"/>
      <c r="H291" s="105"/>
      <c r="I291" s="156"/>
      <c r="J291" s="156"/>
      <c r="K291" s="156"/>
      <c r="L291" s="156"/>
      <c r="M291" s="156"/>
      <c r="N291" s="156"/>
      <c r="O291" s="156"/>
      <c r="P291" s="156"/>
      <c r="Q291" s="156"/>
      <c r="R291" s="156"/>
      <c r="S291" s="156"/>
      <c r="T291" s="156"/>
      <c r="U291" s="157"/>
      <c r="V291" s="105"/>
      <c r="W291" s="105"/>
      <c r="X291" s="105"/>
      <c r="Y291" s="105"/>
      <c r="Z291" s="157"/>
      <c r="AA291" s="105"/>
      <c r="AB291" s="105"/>
      <c r="AC291" s="105"/>
      <c r="AD291" s="105"/>
      <c r="AE291" s="105"/>
      <c r="AF291" s="105"/>
      <c r="AG291" s="105"/>
      <c r="AH291" s="105"/>
      <c r="AI291" s="105"/>
      <c r="AJ291" s="105"/>
      <c r="AK291" s="105"/>
      <c r="AL291" s="105"/>
      <c r="AM291" s="105"/>
      <c r="AN291" s="105"/>
      <c r="AO291" s="105"/>
      <c r="AP291" s="105"/>
      <c r="AQ291" s="105"/>
      <c r="AR291" s="105"/>
      <c r="AS291" s="105"/>
      <c r="AT291" s="105"/>
      <c r="AU291" s="105"/>
      <c r="AV291" s="105"/>
      <c r="AW291" s="105"/>
      <c r="AX291" s="105"/>
      <c r="AY291" s="105"/>
      <c r="AZ291" s="105"/>
      <c r="BA291" s="105"/>
      <c r="BB291" s="105"/>
      <c r="BC291" s="105"/>
      <c r="BD291" s="105"/>
      <c r="BE291" s="105"/>
      <c r="BF291" s="105"/>
      <c r="BG291" s="105"/>
      <c r="BH291" s="105"/>
      <c r="BI291" s="105"/>
      <c r="BJ291" s="105"/>
      <c r="BK291" s="105"/>
      <c r="BL291" s="105"/>
      <c r="BM291" s="158"/>
      <c r="BN291" s="105"/>
      <c r="BO291" s="156"/>
      <c r="BP291" s="156"/>
      <c r="BQ291" s="156"/>
      <c r="BR291" s="105"/>
      <c r="BS291" s="105"/>
    </row>
    <row r="292" ht="9.0" customHeight="1">
      <c r="A292" s="152">
        <f t="shared" si="17"/>
        <v>0</v>
      </c>
      <c r="B292" s="93"/>
      <c r="C292" s="99"/>
      <c r="D292" s="96"/>
      <c r="E292" s="160"/>
      <c r="F292" s="155"/>
      <c r="G292" s="105"/>
      <c r="H292" s="105"/>
      <c r="I292" s="156"/>
      <c r="J292" s="156"/>
      <c r="K292" s="156"/>
      <c r="L292" s="156"/>
      <c r="M292" s="156"/>
      <c r="N292" s="156"/>
      <c r="O292" s="156"/>
      <c r="P292" s="156"/>
      <c r="Q292" s="156"/>
      <c r="R292" s="156"/>
      <c r="S292" s="156"/>
      <c r="T292" s="156"/>
      <c r="U292" s="157"/>
      <c r="V292" s="105"/>
      <c r="W292" s="105"/>
      <c r="X292" s="105"/>
      <c r="Y292" s="105"/>
      <c r="Z292" s="157"/>
      <c r="AA292" s="105"/>
      <c r="AB292" s="105"/>
      <c r="AC292" s="105"/>
      <c r="AD292" s="105"/>
      <c r="AE292" s="105"/>
      <c r="AF292" s="105"/>
      <c r="AG292" s="105"/>
      <c r="AH292" s="105"/>
      <c r="AI292" s="105"/>
      <c r="AJ292" s="105"/>
      <c r="AK292" s="105"/>
      <c r="AL292" s="105"/>
      <c r="AM292" s="105"/>
      <c r="AN292" s="105"/>
      <c r="AO292" s="105"/>
      <c r="AP292" s="105"/>
      <c r="AQ292" s="105"/>
      <c r="AR292" s="105"/>
      <c r="AS292" s="105"/>
      <c r="AT292" s="105"/>
      <c r="AU292" s="105"/>
      <c r="AV292" s="105"/>
      <c r="AW292" s="105"/>
      <c r="AX292" s="105"/>
      <c r="AY292" s="105"/>
      <c r="AZ292" s="105"/>
      <c r="BA292" s="105"/>
      <c r="BB292" s="105"/>
      <c r="BC292" s="105"/>
      <c r="BD292" s="105"/>
      <c r="BE292" s="105"/>
      <c r="BF292" s="105"/>
      <c r="BG292" s="105"/>
      <c r="BH292" s="105"/>
      <c r="BI292" s="105"/>
      <c r="BJ292" s="105"/>
      <c r="BK292" s="105"/>
      <c r="BL292" s="105"/>
      <c r="BM292" s="158"/>
      <c r="BN292" s="105"/>
      <c r="BO292" s="156"/>
      <c r="BP292" s="156"/>
      <c r="BQ292" s="156"/>
      <c r="BR292" s="105"/>
      <c r="BS292" s="105"/>
    </row>
    <row r="293" ht="9.0" customHeight="1">
      <c r="A293" s="152">
        <f t="shared" si="17"/>
        <v>0</v>
      </c>
      <c r="B293" s="93"/>
      <c r="C293" s="99"/>
      <c r="D293" s="96"/>
      <c r="E293" s="160"/>
      <c r="F293" s="155"/>
      <c r="G293" s="105"/>
      <c r="H293" s="105"/>
      <c r="I293" s="156"/>
      <c r="J293" s="156"/>
      <c r="K293" s="156"/>
      <c r="L293" s="156"/>
      <c r="M293" s="156"/>
      <c r="N293" s="156"/>
      <c r="O293" s="156"/>
      <c r="P293" s="156"/>
      <c r="Q293" s="156"/>
      <c r="R293" s="156"/>
      <c r="S293" s="156"/>
      <c r="T293" s="156"/>
      <c r="U293" s="157"/>
      <c r="V293" s="105"/>
      <c r="W293" s="105"/>
      <c r="X293" s="105"/>
      <c r="Y293" s="105"/>
      <c r="Z293" s="157"/>
      <c r="AA293" s="105"/>
      <c r="AB293" s="105"/>
      <c r="AC293" s="105"/>
      <c r="AD293" s="105"/>
      <c r="AE293" s="105"/>
      <c r="AF293" s="105"/>
      <c r="AG293" s="105"/>
      <c r="AH293" s="105"/>
      <c r="AI293" s="105"/>
      <c r="AJ293" s="105"/>
      <c r="AK293" s="105"/>
      <c r="AL293" s="105"/>
      <c r="AM293" s="105"/>
      <c r="AN293" s="105"/>
      <c r="AO293" s="105"/>
      <c r="AP293" s="105"/>
      <c r="AQ293" s="105"/>
      <c r="AR293" s="105"/>
      <c r="AS293" s="105"/>
      <c r="AT293" s="105"/>
      <c r="AU293" s="105"/>
      <c r="AV293" s="105"/>
      <c r="AW293" s="105"/>
      <c r="AX293" s="105"/>
      <c r="AY293" s="105"/>
      <c r="AZ293" s="105"/>
      <c r="BA293" s="105"/>
      <c r="BB293" s="105"/>
      <c r="BC293" s="105"/>
      <c r="BD293" s="105"/>
      <c r="BE293" s="105"/>
      <c r="BF293" s="105"/>
      <c r="BG293" s="105"/>
      <c r="BH293" s="105"/>
      <c r="BI293" s="105"/>
      <c r="BJ293" s="105"/>
      <c r="BK293" s="105"/>
      <c r="BL293" s="105"/>
      <c r="BM293" s="158"/>
      <c r="BN293" s="105"/>
      <c r="BO293" s="156"/>
      <c r="BP293" s="156"/>
      <c r="BQ293" s="156"/>
      <c r="BR293" s="105"/>
      <c r="BS293" s="105"/>
    </row>
    <row r="294" ht="9.0" customHeight="1">
      <c r="A294" s="152">
        <f t="shared" si="17"/>
        <v>1</v>
      </c>
      <c r="B294" s="93"/>
      <c r="C294" s="99"/>
      <c r="D294" s="96"/>
      <c r="E294" s="160"/>
      <c r="F294" s="155"/>
      <c r="G294" s="105"/>
      <c r="H294" s="105"/>
      <c r="I294" s="156"/>
      <c r="J294" s="156"/>
      <c r="K294" s="156"/>
      <c r="L294" s="156"/>
      <c r="M294" s="156"/>
      <c r="N294" s="156"/>
      <c r="O294" s="156"/>
      <c r="P294" s="156"/>
      <c r="Q294" s="156"/>
      <c r="R294" s="156"/>
      <c r="S294" s="156"/>
      <c r="T294" s="156"/>
      <c r="U294" s="157"/>
      <c r="V294" s="105"/>
      <c r="W294" s="105"/>
      <c r="X294" s="105"/>
      <c r="Y294" s="105"/>
      <c r="Z294" s="157"/>
      <c r="AA294" s="105"/>
      <c r="AB294" s="105"/>
      <c r="AC294" s="105"/>
      <c r="AD294" s="105"/>
      <c r="AE294" s="105"/>
      <c r="AF294" s="105"/>
      <c r="AG294" s="105"/>
      <c r="AH294" s="105"/>
      <c r="AI294" s="105"/>
      <c r="AJ294" s="105"/>
      <c r="AK294" s="105"/>
      <c r="AL294" s="105"/>
      <c r="AM294" s="105"/>
      <c r="AN294" s="105"/>
      <c r="AO294" s="105"/>
      <c r="AP294" s="105"/>
      <c r="AQ294" s="105"/>
      <c r="AR294" s="105"/>
      <c r="AS294" s="105"/>
      <c r="AT294" s="105"/>
      <c r="AU294" s="105"/>
      <c r="AV294" s="105"/>
      <c r="AW294" s="105"/>
      <c r="AX294" s="105"/>
      <c r="AY294" s="105"/>
      <c r="AZ294" s="105"/>
      <c r="BA294" s="105"/>
      <c r="BB294" s="105"/>
      <c r="BC294" s="105"/>
      <c r="BD294" s="105"/>
      <c r="BE294" s="105"/>
      <c r="BF294" s="105"/>
      <c r="BG294" s="105"/>
      <c r="BH294" s="105"/>
      <c r="BI294" s="105"/>
      <c r="BJ294" s="105"/>
      <c r="BK294" s="105"/>
      <c r="BL294" s="105"/>
      <c r="BM294" s="158"/>
      <c r="BN294" s="105"/>
      <c r="BO294" s="156"/>
      <c r="BP294" s="156"/>
      <c r="BQ294" s="156"/>
      <c r="BR294" s="105"/>
      <c r="BS294" s="105"/>
    </row>
    <row r="295" ht="9.0" customHeight="1">
      <c r="A295" s="152">
        <f t="shared" si="17"/>
        <v>1</v>
      </c>
      <c r="B295" s="93"/>
      <c r="C295" s="99"/>
      <c r="D295" s="96"/>
      <c r="E295" s="160"/>
      <c r="F295" s="155"/>
      <c r="G295" s="105"/>
      <c r="H295" s="105"/>
      <c r="I295" s="156"/>
      <c r="J295" s="156"/>
      <c r="K295" s="156"/>
      <c r="L295" s="156"/>
      <c r="M295" s="156"/>
      <c r="N295" s="156"/>
      <c r="O295" s="156"/>
      <c r="P295" s="156"/>
      <c r="Q295" s="156"/>
      <c r="R295" s="156"/>
      <c r="S295" s="156"/>
      <c r="T295" s="156"/>
      <c r="U295" s="157"/>
      <c r="V295" s="105"/>
      <c r="W295" s="105"/>
      <c r="X295" s="105"/>
      <c r="Y295" s="105"/>
      <c r="Z295" s="157"/>
      <c r="AA295" s="105"/>
      <c r="AB295" s="105"/>
      <c r="AC295" s="105"/>
      <c r="AD295" s="105"/>
      <c r="AE295" s="105"/>
      <c r="AF295" s="105"/>
      <c r="AG295" s="105"/>
      <c r="AH295" s="105"/>
      <c r="AI295" s="105"/>
      <c r="AJ295" s="105"/>
      <c r="AK295" s="105"/>
      <c r="AL295" s="105"/>
      <c r="AM295" s="105"/>
      <c r="AN295" s="105"/>
      <c r="AO295" s="105"/>
      <c r="AP295" s="105"/>
      <c r="AQ295" s="105"/>
      <c r="AR295" s="105"/>
      <c r="AS295" s="105"/>
      <c r="AT295" s="105"/>
      <c r="AU295" s="105"/>
      <c r="AV295" s="105"/>
      <c r="AW295" s="105"/>
      <c r="AX295" s="105"/>
      <c r="AY295" s="105"/>
      <c r="AZ295" s="105"/>
      <c r="BA295" s="105"/>
      <c r="BB295" s="105"/>
      <c r="BC295" s="105"/>
      <c r="BD295" s="105"/>
      <c r="BE295" s="105"/>
      <c r="BF295" s="105"/>
      <c r="BG295" s="105"/>
      <c r="BH295" s="105"/>
      <c r="BI295" s="105"/>
      <c r="BJ295" s="105"/>
      <c r="BK295" s="105"/>
      <c r="BL295" s="105"/>
      <c r="BM295" s="158"/>
      <c r="BN295" s="105"/>
      <c r="BO295" s="156"/>
      <c r="BP295" s="156"/>
      <c r="BQ295" s="156"/>
      <c r="BR295" s="105"/>
      <c r="BS295" s="105"/>
    </row>
    <row r="296" ht="9.0" customHeight="1">
      <c r="A296" s="152">
        <f t="shared" si="17"/>
        <v>0</v>
      </c>
      <c r="B296" s="93"/>
      <c r="C296" s="99"/>
      <c r="D296" s="96"/>
      <c r="E296" s="160"/>
      <c r="F296" s="155"/>
      <c r="G296" s="105"/>
      <c r="H296" s="105"/>
      <c r="I296" s="156"/>
      <c r="J296" s="156"/>
      <c r="K296" s="156"/>
      <c r="L296" s="156"/>
      <c r="M296" s="156"/>
      <c r="N296" s="156"/>
      <c r="O296" s="156"/>
      <c r="P296" s="156"/>
      <c r="Q296" s="156"/>
      <c r="R296" s="156"/>
      <c r="S296" s="156"/>
      <c r="T296" s="156"/>
      <c r="U296" s="157"/>
      <c r="V296" s="105"/>
      <c r="W296" s="105"/>
      <c r="X296" s="105"/>
      <c r="Y296" s="105"/>
      <c r="Z296" s="157"/>
      <c r="AA296" s="105"/>
      <c r="AB296" s="105"/>
      <c r="AC296" s="105"/>
      <c r="AD296" s="105"/>
      <c r="AE296" s="105"/>
      <c r="AF296" s="105"/>
      <c r="AG296" s="105"/>
      <c r="AH296" s="105"/>
      <c r="AI296" s="105"/>
      <c r="AJ296" s="105"/>
      <c r="AK296" s="105"/>
      <c r="AL296" s="105"/>
      <c r="AM296" s="105"/>
      <c r="AN296" s="105"/>
      <c r="AO296" s="105"/>
      <c r="AP296" s="105"/>
      <c r="AQ296" s="105"/>
      <c r="AR296" s="105"/>
      <c r="AS296" s="105"/>
      <c r="AT296" s="105"/>
      <c r="AU296" s="105"/>
      <c r="AV296" s="105"/>
      <c r="AW296" s="105"/>
      <c r="AX296" s="105"/>
      <c r="AY296" s="105"/>
      <c r="AZ296" s="105"/>
      <c r="BA296" s="105"/>
      <c r="BB296" s="105"/>
      <c r="BC296" s="105"/>
      <c r="BD296" s="105"/>
      <c r="BE296" s="105"/>
      <c r="BF296" s="105"/>
      <c r="BG296" s="105"/>
      <c r="BH296" s="105"/>
      <c r="BI296" s="105"/>
      <c r="BJ296" s="105"/>
      <c r="BK296" s="105"/>
      <c r="BL296" s="105"/>
      <c r="BM296" s="158"/>
      <c r="BN296" s="105"/>
      <c r="BO296" s="156"/>
      <c r="BP296" s="156"/>
      <c r="BQ296" s="156"/>
      <c r="BR296" s="105"/>
      <c r="BS296" s="105"/>
    </row>
    <row r="297" ht="9.0" customHeight="1">
      <c r="A297" s="152">
        <f t="shared" si="17"/>
        <v>0</v>
      </c>
      <c r="B297" s="93"/>
      <c r="C297" s="99"/>
      <c r="D297" s="96"/>
      <c r="E297" s="160"/>
      <c r="F297" s="155"/>
      <c r="G297" s="105"/>
      <c r="H297" s="105"/>
      <c r="I297" s="156"/>
      <c r="J297" s="156"/>
      <c r="K297" s="156"/>
      <c r="L297" s="156"/>
      <c r="M297" s="156"/>
      <c r="N297" s="156"/>
      <c r="O297" s="156"/>
      <c r="P297" s="156"/>
      <c r="Q297" s="156"/>
      <c r="R297" s="156"/>
      <c r="S297" s="156"/>
      <c r="T297" s="156"/>
      <c r="U297" s="157"/>
      <c r="V297" s="105"/>
      <c r="W297" s="105"/>
      <c r="X297" s="105"/>
      <c r="Y297" s="105"/>
      <c r="Z297" s="157"/>
      <c r="AA297" s="105"/>
      <c r="AB297" s="105"/>
      <c r="AC297" s="105"/>
      <c r="AD297" s="105"/>
      <c r="AE297" s="105"/>
      <c r="AF297" s="105"/>
      <c r="AG297" s="105"/>
      <c r="AH297" s="105"/>
      <c r="AI297" s="105"/>
      <c r="AJ297" s="105"/>
      <c r="AK297" s="105"/>
      <c r="AL297" s="105"/>
      <c r="AM297" s="105"/>
      <c r="AN297" s="105"/>
      <c r="AO297" s="105"/>
      <c r="AP297" s="105"/>
      <c r="AQ297" s="105"/>
      <c r="AR297" s="105"/>
      <c r="AS297" s="105"/>
      <c r="AT297" s="105"/>
      <c r="AU297" s="105"/>
      <c r="AV297" s="105"/>
      <c r="AW297" s="105"/>
      <c r="AX297" s="105"/>
      <c r="AY297" s="105"/>
      <c r="AZ297" s="105"/>
      <c r="BA297" s="105"/>
      <c r="BB297" s="105"/>
      <c r="BC297" s="105"/>
      <c r="BD297" s="105"/>
      <c r="BE297" s="105"/>
      <c r="BF297" s="105"/>
      <c r="BG297" s="105"/>
      <c r="BH297" s="105"/>
      <c r="BI297" s="105"/>
      <c r="BJ297" s="105"/>
      <c r="BK297" s="105"/>
      <c r="BL297" s="105"/>
      <c r="BM297" s="158"/>
      <c r="BN297" s="105"/>
      <c r="BO297" s="156"/>
      <c r="BP297" s="156"/>
      <c r="BQ297" s="156"/>
      <c r="BR297" s="105"/>
      <c r="BS297" s="105"/>
    </row>
    <row r="298" ht="9.0" customHeight="1">
      <c r="A298" s="152">
        <f t="shared" si="17"/>
        <v>1</v>
      </c>
      <c r="B298" s="93"/>
      <c r="C298" s="99"/>
      <c r="D298" s="96"/>
      <c r="E298" s="160"/>
      <c r="F298" s="155"/>
      <c r="G298" s="105"/>
      <c r="H298" s="105"/>
      <c r="I298" s="156"/>
      <c r="J298" s="156"/>
      <c r="K298" s="156"/>
      <c r="L298" s="156"/>
      <c r="M298" s="156"/>
      <c r="N298" s="156"/>
      <c r="O298" s="156"/>
      <c r="P298" s="156"/>
      <c r="Q298" s="156"/>
      <c r="R298" s="156"/>
      <c r="S298" s="156"/>
      <c r="T298" s="156"/>
      <c r="U298" s="157"/>
      <c r="V298" s="105"/>
      <c r="W298" s="105"/>
      <c r="X298" s="105"/>
      <c r="Y298" s="105"/>
      <c r="Z298" s="157"/>
      <c r="AA298" s="105"/>
      <c r="AB298" s="105"/>
      <c r="AC298" s="105"/>
      <c r="AD298" s="105"/>
      <c r="AE298" s="105"/>
      <c r="AF298" s="105"/>
      <c r="AG298" s="105"/>
      <c r="AH298" s="105"/>
      <c r="AI298" s="105"/>
      <c r="AJ298" s="105"/>
      <c r="AK298" s="105"/>
      <c r="AL298" s="105"/>
      <c r="AM298" s="105"/>
      <c r="AN298" s="105"/>
      <c r="AO298" s="105"/>
      <c r="AP298" s="105"/>
      <c r="AQ298" s="105"/>
      <c r="AR298" s="105"/>
      <c r="AS298" s="105"/>
      <c r="AT298" s="105"/>
      <c r="AU298" s="105"/>
      <c r="AV298" s="105"/>
      <c r="AW298" s="105"/>
      <c r="AX298" s="105"/>
      <c r="AY298" s="105"/>
      <c r="AZ298" s="105"/>
      <c r="BA298" s="105"/>
      <c r="BB298" s="105"/>
      <c r="BC298" s="105"/>
      <c r="BD298" s="105"/>
      <c r="BE298" s="105"/>
      <c r="BF298" s="105"/>
      <c r="BG298" s="105"/>
      <c r="BH298" s="105"/>
      <c r="BI298" s="105"/>
      <c r="BJ298" s="105"/>
      <c r="BK298" s="105"/>
      <c r="BL298" s="105"/>
      <c r="BM298" s="158"/>
      <c r="BN298" s="105"/>
      <c r="BO298" s="156"/>
      <c r="BP298" s="156"/>
      <c r="BQ298" s="156"/>
      <c r="BR298" s="105"/>
      <c r="BS298" s="105"/>
    </row>
    <row r="299" ht="9.0" customHeight="1">
      <c r="A299" s="152">
        <f t="shared" si="17"/>
        <v>1</v>
      </c>
      <c r="B299" s="93"/>
      <c r="C299" s="99"/>
      <c r="D299" s="96"/>
      <c r="E299" s="160"/>
      <c r="F299" s="155"/>
      <c r="G299" s="105"/>
      <c r="H299" s="105"/>
      <c r="I299" s="156"/>
      <c r="J299" s="156"/>
      <c r="K299" s="156"/>
      <c r="L299" s="156"/>
      <c r="M299" s="156"/>
      <c r="N299" s="156"/>
      <c r="O299" s="156"/>
      <c r="P299" s="156"/>
      <c r="Q299" s="156"/>
      <c r="R299" s="156"/>
      <c r="S299" s="156"/>
      <c r="T299" s="156"/>
      <c r="U299" s="157"/>
      <c r="V299" s="105"/>
      <c r="W299" s="105"/>
      <c r="X299" s="105"/>
      <c r="Y299" s="105"/>
      <c r="Z299" s="157"/>
      <c r="AA299" s="105"/>
      <c r="AB299" s="105"/>
      <c r="AC299" s="105"/>
      <c r="AD299" s="105"/>
      <c r="AE299" s="105"/>
      <c r="AF299" s="105"/>
      <c r="AG299" s="105"/>
      <c r="AH299" s="105"/>
      <c r="AI299" s="105"/>
      <c r="AJ299" s="105"/>
      <c r="AK299" s="105"/>
      <c r="AL299" s="105"/>
      <c r="AM299" s="105"/>
      <c r="AN299" s="105"/>
      <c r="AO299" s="105"/>
      <c r="AP299" s="105"/>
      <c r="AQ299" s="105"/>
      <c r="AR299" s="105"/>
      <c r="AS299" s="105"/>
      <c r="AT299" s="105"/>
      <c r="AU299" s="105"/>
      <c r="AV299" s="105"/>
      <c r="AW299" s="105"/>
      <c r="AX299" s="105"/>
      <c r="AY299" s="105"/>
      <c r="AZ299" s="105"/>
      <c r="BA299" s="105"/>
      <c r="BB299" s="105"/>
      <c r="BC299" s="105"/>
      <c r="BD299" s="105"/>
      <c r="BE299" s="105"/>
      <c r="BF299" s="105"/>
      <c r="BG299" s="105"/>
      <c r="BH299" s="105"/>
      <c r="BI299" s="105"/>
      <c r="BJ299" s="105"/>
      <c r="BK299" s="105"/>
      <c r="BL299" s="105"/>
      <c r="BM299" s="158"/>
      <c r="BN299" s="105"/>
      <c r="BO299" s="156"/>
      <c r="BP299" s="156"/>
      <c r="BQ299" s="156"/>
      <c r="BR299" s="105"/>
      <c r="BS299" s="105"/>
    </row>
    <row r="300" ht="9.0" customHeight="1">
      <c r="A300" s="152">
        <f t="shared" si="17"/>
        <v>0</v>
      </c>
      <c r="B300" s="93"/>
      <c r="C300" s="99"/>
      <c r="D300" s="96"/>
      <c r="E300" s="160"/>
      <c r="F300" s="155"/>
      <c r="G300" s="105"/>
      <c r="H300" s="105"/>
      <c r="I300" s="156"/>
      <c r="J300" s="156"/>
      <c r="K300" s="156"/>
      <c r="L300" s="156"/>
      <c r="M300" s="156"/>
      <c r="N300" s="156"/>
      <c r="O300" s="156"/>
      <c r="P300" s="156"/>
      <c r="Q300" s="156"/>
      <c r="R300" s="156"/>
      <c r="S300" s="156"/>
      <c r="T300" s="156"/>
      <c r="U300" s="157"/>
      <c r="V300" s="105"/>
      <c r="W300" s="105"/>
      <c r="X300" s="105"/>
      <c r="Y300" s="105"/>
      <c r="Z300" s="157"/>
      <c r="AA300" s="105"/>
      <c r="AB300" s="105"/>
      <c r="AC300" s="105"/>
      <c r="AD300" s="105"/>
      <c r="AE300" s="105"/>
      <c r="AF300" s="105"/>
      <c r="AG300" s="105"/>
      <c r="AH300" s="105"/>
      <c r="AI300" s="105"/>
      <c r="AJ300" s="105"/>
      <c r="AK300" s="105"/>
      <c r="AL300" s="105"/>
      <c r="AM300" s="105"/>
      <c r="AN300" s="105"/>
      <c r="AO300" s="105"/>
      <c r="AP300" s="105"/>
      <c r="AQ300" s="105"/>
      <c r="AR300" s="105"/>
      <c r="AS300" s="105"/>
      <c r="AT300" s="105"/>
      <c r="AU300" s="105"/>
      <c r="AV300" s="105"/>
      <c r="AW300" s="105"/>
      <c r="AX300" s="105"/>
      <c r="AY300" s="105"/>
      <c r="AZ300" s="105"/>
      <c r="BA300" s="105"/>
      <c r="BB300" s="105"/>
      <c r="BC300" s="105"/>
      <c r="BD300" s="105"/>
      <c r="BE300" s="105"/>
      <c r="BF300" s="105"/>
      <c r="BG300" s="105"/>
      <c r="BH300" s="105"/>
      <c r="BI300" s="105"/>
      <c r="BJ300" s="105"/>
      <c r="BK300" s="105"/>
      <c r="BL300" s="105"/>
      <c r="BM300" s="158"/>
      <c r="BN300" s="105"/>
      <c r="BO300" s="156"/>
      <c r="BP300" s="156"/>
      <c r="BQ300" s="156"/>
      <c r="BR300" s="105"/>
      <c r="BS300" s="105"/>
    </row>
    <row r="301" ht="9.0" customHeight="1">
      <c r="A301" s="152">
        <f t="shared" si="17"/>
        <v>0</v>
      </c>
      <c r="B301" s="93"/>
      <c r="C301" s="99"/>
      <c r="D301" s="96"/>
      <c r="E301" s="160"/>
      <c r="F301" s="155"/>
      <c r="G301" s="105"/>
      <c r="H301" s="105"/>
      <c r="I301" s="156"/>
      <c r="J301" s="156"/>
      <c r="K301" s="156"/>
      <c r="L301" s="156"/>
      <c r="M301" s="156"/>
      <c r="N301" s="156"/>
      <c r="O301" s="156"/>
      <c r="P301" s="156"/>
      <c r="Q301" s="156"/>
      <c r="R301" s="156"/>
      <c r="S301" s="156"/>
      <c r="T301" s="156"/>
      <c r="U301" s="157"/>
      <c r="V301" s="105"/>
      <c r="W301" s="105"/>
      <c r="X301" s="105"/>
      <c r="Y301" s="105"/>
      <c r="Z301" s="157"/>
      <c r="AA301" s="105"/>
      <c r="AB301" s="105"/>
      <c r="AC301" s="105"/>
      <c r="AD301" s="105"/>
      <c r="AE301" s="105"/>
      <c r="AF301" s="105"/>
      <c r="AG301" s="105"/>
      <c r="AH301" s="105"/>
      <c r="AI301" s="105"/>
      <c r="AJ301" s="105"/>
      <c r="AK301" s="105"/>
      <c r="AL301" s="105"/>
      <c r="AM301" s="105"/>
      <c r="AN301" s="105"/>
      <c r="AO301" s="105"/>
      <c r="AP301" s="105"/>
      <c r="AQ301" s="105"/>
      <c r="AR301" s="105"/>
      <c r="AS301" s="105"/>
      <c r="AT301" s="105"/>
      <c r="AU301" s="105"/>
      <c r="AV301" s="105"/>
      <c r="AW301" s="105"/>
      <c r="AX301" s="105"/>
      <c r="AY301" s="105"/>
      <c r="AZ301" s="105"/>
      <c r="BA301" s="105"/>
      <c r="BB301" s="105"/>
      <c r="BC301" s="105"/>
      <c r="BD301" s="105"/>
      <c r="BE301" s="105"/>
      <c r="BF301" s="105"/>
      <c r="BG301" s="105"/>
      <c r="BH301" s="105"/>
      <c r="BI301" s="105"/>
      <c r="BJ301" s="105"/>
      <c r="BK301" s="105"/>
      <c r="BL301" s="105"/>
      <c r="BM301" s="158"/>
      <c r="BN301" s="105"/>
      <c r="BO301" s="156"/>
      <c r="BP301" s="156"/>
      <c r="BQ301" s="156"/>
      <c r="BR301" s="105"/>
      <c r="BS301" s="105"/>
    </row>
    <row r="302" ht="9.0" customHeight="1">
      <c r="A302" s="152">
        <f t="shared" si="17"/>
        <v>1</v>
      </c>
      <c r="B302" s="93"/>
      <c r="C302" s="99"/>
      <c r="D302" s="96"/>
      <c r="E302" s="160"/>
      <c r="F302" s="155"/>
      <c r="G302" s="105"/>
      <c r="H302" s="105"/>
      <c r="I302" s="156"/>
      <c r="J302" s="156"/>
      <c r="K302" s="156"/>
      <c r="L302" s="156"/>
      <c r="M302" s="156"/>
      <c r="N302" s="156"/>
      <c r="O302" s="156"/>
      <c r="P302" s="156"/>
      <c r="Q302" s="156"/>
      <c r="R302" s="156"/>
      <c r="S302" s="156"/>
      <c r="T302" s="156"/>
      <c r="U302" s="157"/>
      <c r="V302" s="105"/>
      <c r="W302" s="105"/>
      <c r="X302" s="105"/>
      <c r="Y302" s="105"/>
      <c r="Z302" s="157"/>
      <c r="AA302" s="105"/>
      <c r="AB302" s="105"/>
      <c r="AC302" s="105"/>
      <c r="AD302" s="105"/>
      <c r="AE302" s="105"/>
      <c r="AF302" s="105"/>
      <c r="AG302" s="105"/>
      <c r="AH302" s="105"/>
      <c r="AI302" s="105"/>
      <c r="AJ302" s="105"/>
      <c r="AK302" s="105"/>
      <c r="AL302" s="105"/>
      <c r="AM302" s="105"/>
      <c r="AN302" s="105"/>
      <c r="AO302" s="105"/>
      <c r="AP302" s="105"/>
      <c r="AQ302" s="105"/>
      <c r="AR302" s="105"/>
      <c r="AS302" s="105"/>
      <c r="AT302" s="105"/>
      <c r="AU302" s="105"/>
      <c r="AV302" s="105"/>
      <c r="AW302" s="105"/>
      <c r="AX302" s="105"/>
      <c r="AY302" s="105"/>
      <c r="AZ302" s="105"/>
      <c r="BA302" s="105"/>
      <c r="BB302" s="105"/>
      <c r="BC302" s="105"/>
      <c r="BD302" s="105"/>
      <c r="BE302" s="105"/>
      <c r="BF302" s="105"/>
      <c r="BG302" s="105"/>
      <c r="BH302" s="105"/>
      <c r="BI302" s="105"/>
      <c r="BJ302" s="105"/>
      <c r="BK302" s="105"/>
      <c r="BL302" s="105"/>
      <c r="BM302" s="158"/>
      <c r="BN302" s="105"/>
      <c r="BO302" s="156"/>
      <c r="BP302" s="156"/>
      <c r="BQ302" s="156"/>
      <c r="BR302" s="105"/>
      <c r="BS302" s="105"/>
    </row>
    <row r="303" ht="9.0" customHeight="1">
      <c r="A303" s="152">
        <f t="shared" si="17"/>
        <v>1</v>
      </c>
      <c r="B303" s="93"/>
      <c r="C303" s="99"/>
      <c r="D303" s="96"/>
      <c r="E303" s="160"/>
      <c r="F303" s="155"/>
      <c r="G303" s="105"/>
      <c r="H303" s="105"/>
      <c r="I303" s="156"/>
      <c r="J303" s="156"/>
      <c r="K303" s="156"/>
      <c r="L303" s="156"/>
      <c r="M303" s="156"/>
      <c r="N303" s="156"/>
      <c r="O303" s="156"/>
      <c r="P303" s="156"/>
      <c r="Q303" s="156"/>
      <c r="R303" s="156"/>
      <c r="S303" s="156"/>
      <c r="T303" s="156"/>
      <c r="U303" s="157"/>
      <c r="V303" s="105"/>
      <c r="W303" s="105"/>
      <c r="X303" s="105"/>
      <c r="Y303" s="105"/>
      <c r="Z303" s="157"/>
      <c r="AA303" s="105"/>
      <c r="AB303" s="105"/>
      <c r="AC303" s="105"/>
      <c r="AD303" s="105"/>
      <c r="AE303" s="105"/>
      <c r="AF303" s="105"/>
      <c r="AG303" s="105"/>
      <c r="AH303" s="105"/>
      <c r="AI303" s="105"/>
      <c r="AJ303" s="105"/>
      <c r="AK303" s="105"/>
      <c r="AL303" s="105"/>
      <c r="AM303" s="105"/>
      <c r="AN303" s="105"/>
      <c r="AO303" s="105"/>
      <c r="AP303" s="105"/>
      <c r="AQ303" s="105"/>
      <c r="AR303" s="105"/>
      <c r="AS303" s="105"/>
      <c r="AT303" s="105"/>
      <c r="AU303" s="105"/>
      <c r="AV303" s="105"/>
      <c r="AW303" s="105"/>
      <c r="AX303" s="105"/>
      <c r="AY303" s="105"/>
      <c r="AZ303" s="105"/>
      <c r="BA303" s="105"/>
      <c r="BB303" s="105"/>
      <c r="BC303" s="105"/>
      <c r="BD303" s="105"/>
      <c r="BE303" s="105"/>
      <c r="BF303" s="105"/>
      <c r="BG303" s="105"/>
      <c r="BH303" s="105"/>
      <c r="BI303" s="105"/>
      <c r="BJ303" s="105"/>
      <c r="BK303" s="105"/>
      <c r="BL303" s="105"/>
      <c r="BM303" s="158"/>
      <c r="BN303" s="105"/>
      <c r="BO303" s="156"/>
      <c r="BP303" s="156"/>
      <c r="BQ303" s="156"/>
      <c r="BR303" s="105"/>
      <c r="BS303" s="105"/>
    </row>
    <row r="304" ht="9.0" customHeight="1">
      <c r="A304" s="152">
        <f t="shared" si="17"/>
        <v>0</v>
      </c>
      <c r="B304" s="93"/>
      <c r="C304" s="99"/>
      <c r="D304" s="96"/>
      <c r="E304" s="160"/>
      <c r="F304" s="155"/>
      <c r="G304" s="105"/>
      <c r="H304" s="105"/>
      <c r="I304" s="156"/>
      <c r="J304" s="156"/>
      <c r="K304" s="156"/>
      <c r="L304" s="156"/>
      <c r="M304" s="156"/>
      <c r="N304" s="156"/>
      <c r="O304" s="156"/>
      <c r="P304" s="156"/>
      <c r="Q304" s="156"/>
      <c r="R304" s="156"/>
      <c r="S304" s="156"/>
      <c r="T304" s="156"/>
      <c r="U304" s="157"/>
      <c r="V304" s="105"/>
      <c r="W304" s="105"/>
      <c r="X304" s="105"/>
      <c r="Y304" s="105"/>
      <c r="Z304" s="157"/>
      <c r="AA304" s="105"/>
      <c r="AB304" s="105"/>
      <c r="AC304" s="105"/>
      <c r="AD304" s="105"/>
      <c r="AE304" s="105"/>
      <c r="AF304" s="105"/>
      <c r="AG304" s="105"/>
      <c r="AH304" s="105"/>
      <c r="AI304" s="105"/>
      <c r="AJ304" s="105"/>
      <c r="AK304" s="105"/>
      <c r="AL304" s="105"/>
      <c r="AM304" s="105"/>
      <c r="AN304" s="105"/>
      <c r="AO304" s="105"/>
      <c r="AP304" s="105"/>
      <c r="AQ304" s="105"/>
      <c r="AR304" s="105"/>
      <c r="AS304" s="105"/>
      <c r="AT304" s="105"/>
      <c r="AU304" s="105"/>
      <c r="AV304" s="105"/>
      <c r="AW304" s="105"/>
      <c r="AX304" s="105"/>
      <c r="AY304" s="105"/>
      <c r="AZ304" s="105"/>
      <c r="BA304" s="105"/>
      <c r="BB304" s="105"/>
      <c r="BC304" s="105"/>
      <c r="BD304" s="105"/>
      <c r="BE304" s="105"/>
      <c r="BF304" s="105"/>
      <c r="BG304" s="105"/>
      <c r="BH304" s="105"/>
      <c r="BI304" s="105"/>
      <c r="BJ304" s="105"/>
      <c r="BK304" s="105"/>
      <c r="BL304" s="105"/>
      <c r="BM304" s="158"/>
      <c r="BN304" s="105"/>
      <c r="BO304" s="156"/>
      <c r="BP304" s="156"/>
      <c r="BQ304" s="156"/>
      <c r="BR304" s="105"/>
      <c r="BS304" s="105"/>
    </row>
    <row r="305" ht="9.0" customHeight="1">
      <c r="A305" s="152">
        <f t="shared" si="17"/>
        <v>0</v>
      </c>
      <c r="B305" s="93"/>
      <c r="C305" s="99"/>
      <c r="D305" s="96"/>
      <c r="E305" s="160"/>
      <c r="F305" s="155"/>
      <c r="G305" s="105"/>
      <c r="H305" s="105"/>
      <c r="I305" s="156"/>
      <c r="J305" s="156"/>
      <c r="K305" s="156"/>
      <c r="L305" s="156"/>
      <c r="M305" s="156"/>
      <c r="N305" s="156"/>
      <c r="O305" s="156"/>
      <c r="P305" s="156"/>
      <c r="Q305" s="156"/>
      <c r="R305" s="156"/>
      <c r="S305" s="156"/>
      <c r="T305" s="156"/>
      <c r="U305" s="157"/>
      <c r="V305" s="105"/>
      <c r="W305" s="105"/>
      <c r="X305" s="105"/>
      <c r="Y305" s="105"/>
      <c r="Z305" s="157"/>
      <c r="AA305" s="105"/>
      <c r="AB305" s="105"/>
      <c r="AC305" s="105"/>
      <c r="AD305" s="105"/>
      <c r="AE305" s="105"/>
      <c r="AF305" s="105"/>
      <c r="AG305" s="105"/>
      <c r="AH305" s="105"/>
      <c r="AI305" s="105"/>
      <c r="AJ305" s="105"/>
      <c r="AK305" s="105"/>
      <c r="AL305" s="105"/>
      <c r="AM305" s="105"/>
      <c r="AN305" s="105"/>
      <c r="AO305" s="105"/>
      <c r="AP305" s="105"/>
      <c r="AQ305" s="105"/>
      <c r="AR305" s="105"/>
      <c r="AS305" s="105"/>
      <c r="AT305" s="105"/>
      <c r="AU305" s="105"/>
      <c r="AV305" s="105"/>
      <c r="AW305" s="105"/>
      <c r="AX305" s="105"/>
      <c r="AY305" s="105"/>
      <c r="AZ305" s="105"/>
      <c r="BA305" s="105"/>
      <c r="BB305" s="105"/>
      <c r="BC305" s="105"/>
      <c r="BD305" s="105"/>
      <c r="BE305" s="105"/>
      <c r="BF305" s="105"/>
      <c r="BG305" s="105"/>
      <c r="BH305" s="105"/>
      <c r="BI305" s="105"/>
      <c r="BJ305" s="105"/>
      <c r="BK305" s="105"/>
      <c r="BL305" s="105"/>
      <c r="BM305" s="158"/>
      <c r="BN305" s="105"/>
      <c r="BO305" s="156"/>
      <c r="BP305" s="156"/>
      <c r="BQ305" s="156"/>
      <c r="BR305" s="105"/>
      <c r="BS305" s="105"/>
    </row>
    <row r="306" ht="9.0" customHeight="1">
      <c r="A306" s="152">
        <f t="shared" si="17"/>
        <v>1</v>
      </c>
      <c r="B306" s="93"/>
      <c r="C306" s="99"/>
      <c r="D306" s="96"/>
      <c r="E306" s="160"/>
      <c r="F306" s="155"/>
      <c r="G306" s="105"/>
      <c r="H306" s="105"/>
      <c r="I306" s="156"/>
      <c r="J306" s="156"/>
      <c r="K306" s="156"/>
      <c r="L306" s="156"/>
      <c r="M306" s="156"/>
      <c r="N306" s="156"/>
      <c r="O306" s="156"/>
      <c r="P306" s="156"/>
      <c r="Q306" s="156"/>
      <c r="R306" s="156"/>
      <c r="S306" s="156"/>
      <c r="T306" s="156"/>
      <c r="U306" s="157"/>
      <c r="V306" s="105"/>
      <c r="W306" s="105"/>
      <c r="X306" s="105"/>
      <c r="Y306" s="105"/>
      <c r="Z306" s="157"/>
      <c r="AA306" s="105"/>
      <c r="AB306" s="105"/>
      <c r="AC306" s="105"/>
      <c r="AD306" s="105"/>
      <c r="AE306" s="105"/>
      <c r="AF306" s="105"/>
      <c r="AG306" s="105"/>
      <c r="AH306" s="105"/>
      <c r="AI306" s="105"/>
      <c r="AJ306" s="105"/>
      <c r="AK306" s="105"/>
      <c r="AL306" s="105"/>
      <c r="AM306" s="105"/>
      <c r="AN306" s="105"/>
      <c r="AO306" s="105"/>
      <c r="AP306" s="105"/>
      <c r="AQ306" s="105"/>
      <c r="AR306" s="105"/>
      <c r="AS306" s="105"/>
      <c r="AT306" s="105"/>
      <c r="AU306" s="105"/>
      <c r="AV306" s="105"/>
      <c r="AW306" s="105"/>
      <c r="AX306" s="105"/>
      <c r="AY306" s="105"/>
      <c r="AZ306" s="105"/>
      <c r="BA306" s="105"/>
      <c r="BB306" s="105"/>
      <c r="BC306" s="105"/>
      <c r="BD306" s="105"/>
      <c r="BE306" s="105"/>
      <c r="BF306" s="105"/>
      <c r="BG306" s="105"/>
      <c r="BH306" s="105"/>
      <c r="BI306" s="105"/>
      <c r="BJ306" s="105"/>
      <c r="BK306" s="105"/>
      <c r="BL306" s="105"/>
      <c r="BM306" s="158"/>
      <c r="BN306" s="105"/>
      <c r="BO306" s="156"/>
      <c r="BP306" s="156"/>
      <c r="BQ306" s="156"/>
      <c r="BR306" s="105"/>
      <c r="BS306" s="105"/>
    </row>
    <row r="307" ht="9.0" customHeight="1">
      <c r="A307" s="152">
        <f t="shared" si="17"/>
        <v>1</v>
      </c>
      <c r="B307" s="93"/>
      <c r="C307" s="99"/>
      <c r="D307" s="96"/>
      <c r="E307" s="160"/>
      <c r="F307" s="155"/>
      <c r="G307" s="105"/>
      <c r="H307" s="105"/>
      <c r="I307" s="156"/>
      <c r="J307" s="156"/>
      <c r="K307" s="156"/>
      <c r="L307" s="156"/>
      <c r="M307" s="156"/>
      <c r="N307" s="156"/>
      <c r="O307" s="156"/>
      <c r="P307" s="156"/>
      <c r="Q307" s="156"/>
      <c r="R307" s="156"/>
      <c r="S307" s="156"/>
      <c r="T307" s="156"/>
      <c r="U307" s="157"/>
      <c r="V307" s="105"/>
      <c r="W307" s="105"/>
      <c r="X307" s="105"/>
      <c r="Y307" s="105"/>
      <c r="Z307" s="157"/>
      <c r="AA307" s="105"/>
      <c r="AB307" s="105"/>
      <c r="AC307" s="105"/>
      <c r="AD307" s="105"/>
      <c r="AE307" s="105"/>
      <c r="AF307" s="105"/>
      <c r="AG307" s="105"/>
      <c r="AH307" s="105"/>
      <c r="AI307" s="105"/>
      <c r="AJ307" s="105"/>
      <c r="AK307" s="105"/>
      <c r="AL307" s="105"/>
      <c r="AM307" s="105"/>
      <c r="AN307" s="105"/>
      <c r="AO307" s="105"/>
      <c r="AP307" s="105"/>
      <c r="AQ307" s="105"/>
      <c r="AR307" s="105"/>
      <c r="AS307" s="105"/>
      <c r="AT307" s="105"/>
      <c r="AU307" s="105"/>
      <c r="AV307" s="105"/>
      <c r="AW307" s="105"/>
      <c r="AX307" s="105"/>
      <c r="AY307" s="105"/>
      <c r="AZ307" s="105"/>
      <c r="BA307" s="105"/>
      <c r="BB307" s="105"/>
      <c r="BC307" s="105"/>
      <c r="BD307" s="105"/>
      <c r="BE307" s="105"/>
      <c r="BF307" s="105"/>
      <c r="BG307" s="105"/>
      <c r="BH307" s="105"/>
      <c r="BI307" s="105"/>
      <c r="BJ307" s="105"/>
      <c r="BK307" s="105"/>
      <c r="BL307" s="105"/>
      <c r="BM307" s="158"/>
      <c r="BN307" s="105"/>
      <c r="BO307" s="156"/>
      <c r="BP307" s="156"/>
      <c r="BQ307" s="156"/>
      <c r="BR307" s="105"/>
      <c r="BS307" s="105"/>
    </row>
    <row r="308" ht="9.0" customHeight="1">
      <c r="A308" s="152">
        <f t="shared" si="17"/>
        <v>0</v>
      </c>
      <c r="B308" s="93"/>
      <c r="C308" s="99"/>
      <c r="D308" s="96"/>
      <c r="E308" s="160"/>
      <c r="F308" s="155"/>
      <c r="G308" s="105"/>
      <c r="H308" s="105"/>
      <c r="I308" s="156"/>
      <c r="J308" s="156"/>
      <c r="K308" s="156"/>
      <c r="L308" s="156"/>
      <c r="M308" s="156"/>
      <c r="N308" s="156"/>
      <c r="O308" s="156"/>
      <c r="P308" s="156"/>
      <c r="Q308" s="156"/>
      <c r="R308" s="156"/>
      <c r="S308" s="156"/>
      <c r="T308" s="156"/>
      <c r="U308" s="157"/>
      <c r="V308" s="105"/>
      <c r="W308" s="105"/>
      <c r="X308" s="105"/>
      <c r="Y308" s="105"/>
      <c r="Z308" s="157"/>
      <c r="AA308" s="105"/>
      <c r="AB308" s="105"/>
      <c r="AC308" s="105"/>
      <c r="AD308" s="105"/>
      <c r="AE308" s="105"/>
      <c r="AF308" s="105"/>
      <c r="AG308" s="105"/>
      <c r="AH308" s="105"/>
      <c r="AI308" s="105"/>
      <c r="AJ308" s="105"/>
      <c r="AK308" s="105"/>
      <c r="AL308" s="105"/>
      <c r="AM308" s="105"/>
      <c r="AN308" s="105"/>
      <c r="AO308" s="105"/>
      <c r="AP308" s="105"/>
      <c r="AQ308" s="105"/>
      <c r="AR308" s="105"/>
      <c r="AS308" s="105"/>
      <c r="AT308" s="105"/>
      <c r="AU308" s="105"/>
      <c r="AV308" s="105"/>
      <c r="AW308" s="105"/>
      <c r="AX308" s="105"/>
      <c r="AY308" s="105"/>
      <c r="AZ308" s="105"/>
      <c r="BA308" s="105"/>
      <c r="BB308" s="105"/>
      <c r="BC308" s="105"/>
      <c r="BD308" s="105"/>
      <c r="BE308" s="105"/>
      <c r="BF308" s="105"/>
      <c r="BG308" s="105"/>
      <c r="BH308" s="105"/>
      <c r="BI308" s="105"/>
      <c r="BJ308" s="105"/>
      <c r="BK308" s="105"/>
      <c r="BL308" s="105"/>
      <c r="BM308" s="158"/>
      <c r="BN308" s="105"/>
      <c r="BO308" s="156"/>
      <c r="BP308" s="156"/>
      <c r="BQ308" s="156"/>
      <c r="BR308" s="105"/>
      <c r="BS308" s="105"/>
    </row>
    <row r="309" ht="9.0" customHeight="1">
      <c r="A309" s="152">
        <f t="shared" si="17"/>
        <v>0</v>
      </c>
      <c r="B309" s="93"/>
      <c r="C309" s="99"/>
      <c r="D309" s="96"/>
      <c r="E309" s="160"/>
      <c r="F309" s="155"/>
      <c r="G309" s="105"/>
      <c r="H309" s="105"/>
      <c r="I309" s="156"/>
      <c r="J309" s="156"/>
      <c r="K309" s="156"/>
      <c r="L309" s="156"/>
      <c r="M309" s="156"/>
      <c r="N309" s="156"/>
      <c r="O309" s="156"/>
      <c r="P309" s="156"/>
      <c r="Q309" s="156"/>
      <c r="R309" s="156"/>
      <c r="S309" s="156"/>
      <c r="T309" s="156"/>
      <c r="U309" s="157"/>
      <c r="V309" s="105"/>
      <c r="W309" s="105"/>
      <c r="X309" s="105"/>
      <c r="Y309" s="105"/>
      <c r="Z309" s="157"/>
      <c r="AA309" s="105"/>
      <c r="AB309" s="105"/>
      <c r="AC309" s="105"/>
      <c r="AD309" s="105"/>
      <c r="AE309" s="105"/>
      <c r="AF309" s="105"/>
      <c r="AG309" s="105"/>
      <c r="AH309" s="105"/>
      <c r="AI309" s="105"/>
      <c r="AJ309" s="105"/>
      <c r="AK309" s="105"/>
      <c r="AL309" s="105"/>
      <c r="AM309" s="105"/>
      <c r="AN309" s="105"/>
      <c r="AO309" s="105"/>
      <c r="AP309" s="105"/>
      <c r="AQ309" s="105"/>
      <c r="AR309" s="105"/>
      <c r="AS309" s="105"/>
      <c r="AT309" s="105"/>
      <c r="AU309" s="105"/>
      <c r="AV309" s="105"/>
      <c r="AW309" s="105"/>
      <c r="AX309" s="105"/>
      <c r="AY309" s="105"/>
      <c r="AZ309" s="105"/>
      <c r="BA309" s="105"/>
      <c r="BB309" s="105"/>
      <c r="BC309" s="105"/>
      <c r="BD309" s="105"/>
      <c r="BE309" s="105"/>
      <c r="BF309" s="105"/>
      <c r="BG309" s="105"/>
      <c r="BH309" s="105"/>
      <c r="BI309" s="105"/>
      <c r="BJ309" s="105"/>
      <c r="BK309" s="105"/>
      <c r="BL309" s="105"/>
      <c r="BM309" s="158"/>
      <c r="BN309" s="105"/>
      <c r="BO309" s="156"/>
      <c r="BP309" s="156"/>
      <c r="BQ309" s="156"/>
      <c r="BR309" s="105"/>
      <c r="BS309" s="105"/>
    </row>
    <row r="310" ht="9.0" customHeight="1">
      <c r="A310" s="152">
        <f t="shared" si="17"/>
        <v>1</v>
      </c>
      <c r="B310" s="93"/>
      <c r="C310" s="99"/>
      <c r="D310" s="96"/>
      <c r="E310" s="160"/>
      <c r="F310" s="155"/>
      <c r="G310" s="105"/>
      <c r="H310" s="105"/>
      <c r="I310" s="156"/>
      <c r="J310" s="156"/>
      <c r="K310" s="156"/>
      <c r="L310" s="156"/>
      <c r="M310" s="156"/>
      <c r="N310" s="156"/>
      <c r="O310" s="156"/>
      <c r="P310" s="156"/>
      <c r="Q310" s="156"/>
      <c r="R310" s="156"/>
      <c r="S310" s="156"/>
      <c r="T310" s="156"/>
      <c r="U310" s="157"/>
      <c r="V310" s="105"/>
      <c r="W310" s="105"/>
      <c r="X310" s="105"/>
      <c r="Y310" s="105"/>
      <c r="Z310" s="157"/>
      <c r="AA310" s="105"/>
      <c r="AB310" s="105"/>
      <c r="AC310" s="105"/>
      <c r="AD310" s="105"/>
      <c r="AE310" s="105"/>
      <c r="AF310" s="105"/>
      <c r="AG310" s="105"/>
      <c r="AH310" s="105"/>
      <c r="AI310" s="105"/>
      <c r="AJ310" s="105"/>
      <c r="AK310" s="105"/>
      <c r="AL310" s="105"/>
      <c r="AM310" s="105"/>
      <c r="AN310" s="105"/>
      <c r="AO310" s="105"/>
      <c r="AP310" s="105"/>
      <c r="AQ310" s="105"/>
      <c r="AR310" s="105"/>
      <c r="AS310" s="105"/>
      <c r="AT310" s="105"/>
      <c r="AU310" s="105"/>
      <c r="AV310" s="105"/>
      <c r="AW310" s="105"/>
      <c r="AX310" s="105"/>
      <c r="AY310" s="105"/>
      <c r="AZ310" s="105"/>
      <c r="BA310" s="105"/>
      <c r="BB310" s="105"/>
      <c r="BC310" s="105"/>
      <c r="BD310" s="105"/>
      <c r="BE310" s="105"/>
      <c r="BF310" s="105"/>
      <c r="BG310" s="105"/>
      <c r="BH310" s="105"/>
      <c r="BI310" s="105"/>
      <c r="BJ310" s="105"/>
      <c r="BK310" s="105"/>
      <c r="BL310" s="105"/>
      <c r="BM310" s="158"/>
      <c r="BN310" s="105"/>
      <c r="BO310" s="156"/>
      <c r="BP310" s="156"/>
      <c r="BQ310" s="156"/>
      <c r="BR310" s="105"/>
      <c r="BS310" s="105"/>
    </row>
    <row r="311" ht="9.0" customHeight="1">
      <c r="A311" s="152">
        <f t="shared" si="17"/>
        <v>1</v>
      </c>
      <c r="B311" s="93"/>
      <c r="C311" s="99"/>
      <c r="D311" s="96"/>
      <c r="E311" s="160"/>
      <c r="F311" s="155"/>
      <c r="G311" s="105"/>
      <c r="H311" s="105"/>
      <c r="I311" s="156"/>
      <c r="J311" s="156"/>
      <c r="K311" s="156"/>
      <c r="L311" s="156"/>
      <c r="M311" s="156"/>
      <c r="N311" s="156"/>
      <c r="O311" s="156"/>
      <c r="P311" s="156"/>
      <c r="Q311" s="156"/>
      <c r="R311" s="156"/>
      <c r="S311" s="156"/>
      <c r="T311" s="156"/>
      <c r="U311" s="157"/>
      <c r="V311" s="105"/>
      <c r="W311" s="105"/>
      <c r="X311" s="105"/>
      <c r="Y311" s="105"/>
      <c r="Z311" s="157"/>
      <c r="AA311" s="105"/>
      <c r="AB311" s="105"/>
      <c r="AC311" s="105"/>
      <c r="AD311" s="105"/>
      <c r="AE311" s="105"/>
      <c r="AF311" s="105"/>
      <c r="AG311" s="105"/>
      <c r="AH311" s="105"/>
      <c r="AI311" s="105"/>
      <c r="AJ311" s="105"/>
      <c r="AK311" s="105"/>
      <c r="AL311" s="105"/>
      <c r="AM311" s="105"/>
      <c r="AN311" s="105"/>
      <c r="AO311" s="105"/>
      <c r="AP311" s="105"/>
      <c r="AQ311" s="105"/>
      <c r="AR311" s="105"/>
      <c r="AS311" s="105"/>
      <c r="AT311" s="105"/>
      <c r="AU311" s="105"/>
      <c r="AV311" s="105"/>
      <c r="AW311" s="105"/>
      <c r="AX311" s="105"/>
      <c r="AY311" s="105"/>
      <c r="AZ311" s="105"/>
      <c r="BA311" s="105"/>
      <c r="BB311" s="105"/>
      <c r="BC311" s="105"/>
      <c r="BD311" s="105"/>
      <c r="BE311" s="105"/>
      <c r="BF311" s="105"/>
      <c r="BG311" s="105"/>
      <c r="BH311" s="105"/>
      <c r="BI311" s="105"/>
      <c r="BJ311" s="105"/>
      <c r="BK311" s="105"/>
      <c r="BL311" s="105"/>
      <c r="BM311" s="158"/>
      <c r="BN311" s="105"/>
      <c r="BO311" s="156"/>
      <c r="BP311" s="156"/>
      <c r="BQ311" s="156"/>
      <c r="BR311" s="105"/>
      <c r="BS311" s="105"/>
    </row>
    <row r="312" ht="9.0" customHeight="1">
      <c r="A312" s="152">
        <f t="shared" si="17"/>
        <v>0</v>
      </c>
      <c r="B312" s="93"/>
      <c r="C312" s="99"/>
      <c r="D312" s="96"/>
      <c r="E312" s="160"/>
      <c r="F312" s="155"/>
      <c r="G312" s="105"/>
      <c r="H312" s="105"/>
      <c r="I312" s="156"/>
      <c r="J312" s="156"/>
      <c r="K312" s="156"/>
      <c r="L312" s="156"/>
      <c r="M312" s="156"/>
      <c r="N312" s="156"/>
      <c r="O312" s="156"/>
      <c r="P312" s="156"/>
      <c r="Q312" s="156"/>
      <c r="R312" s="156"/>
      <c r="S312" s="156"/>
      <c r="T312" s="156"/>
      <c r="U312" s="157"/>
      <c r="V312" s="105"/>
      <c r="W312" s="105"/>
      <c r="X312" s="105"/>
      <c r="Y312" s="105"/>
      <c r="Z312" s="157"/>
      <c r="AA312" s="105"/>
      <c r="AB312" s="105"/>
      <c r="AC312" s="105"/>
      <c r="AD312" s="105"/>
      <c r="AE312" s="105"/>
      <c r="AF312" s="105"/>
      <c r="AG312" s="105"/>
      <c r="AH312" s="105"/>
      <c r="AI312" s="105"/>
      <c r="AJ312" s="105"/>
      <c r="AK312" s="105"/>
      <c r="AL312" s="105"/>
      <c r="AM312" s="105"/>
      <c r="AN312" s="105"/>
      <c r="AO312" s="105"/>
      <c r="AP312" s="105"/>
      <c r="AQ312" s="105"/>
      <c r="AR312" s="105"/>
      <c r="AS312" s="105"/>
      <c r="AT312" s="105"/>
      <c r="AU312" s="105"/>
      <c r="AV312" s="105"/>
      <c r="AW312" s="105"/>
      <c r="AX312" s="105"/>
      <c r="AY312" s="105"/>
      <c r="AZ312" s="105"/>
      <c r="BA312" s="105"/>
      <c r="BB312" s="105"/>
      <c r="BC312" s="105"/>
      <c r="BD312" s="105"/>
      <c r="BE312" s="105"/>
      <c r="BF312" s="105"/>
      <c r="BG312" s="105"/>
      <c r="BH312" s="105"/>
      <c r="BI312" s="105"/>
      <c r="BJ312" s="105"/>
      <c r="BK312" s="105"/>
      <c r="BL312" s="105"/>
      <c r="BM312" s="158"/>
      <c r="BN312" s="105"/>
      <c r="BO312" s="156"/>
      <c r="BP312" s="156"/>
      <c r="BQ312" s="156"/>
      <c r="BR312" s="105"/>
      <c r="BS312" s="105"/>
    </row>
    <row r="313" ht="9.0" customHeight="1">
      <c r="A313" s="152">
        <f t="shared" si="17"/>
        <v>0</v>
      </c>
      <c r="B313" s="93"/>
      <c r="C313" s="99"/>
      <c r="D313" s="96"/>
      <c r="E313" s="160"/>
      <c r="F313" s="155"/>
      <c r="G313" s="105"/>
      <c r="H313" s="105"/>
      <c r="I313" s="156"/>
      <c r="J313" s="156"/>
      <c r="K313" s="156"/>
      <c r="L313" s="156"/>
      <c r="M313" s="156"/>
      <c r="N313" s="156"/>
      <c r="O313" s="156"/>
      <c r="P313" s="156"/>
      <c r="Q313" s="156"/>
      <c r="R313" s="156"/>
      <c r="S313" s="156"/>
      <c r="T313" s="156"/>
      <c r="U313" s="157"/>
      <c r="V313" s="105"/>
      <c r="W313" s="105"/>
      <c r="X313" s="105"/>
      <c r="Y313" s="105"/>
      <c r="Z313" s="157"/>
      <c r="AA313" s="105"/>
      <c r="AB313" s="105"/>
      <c r="AC313" s="105"/>
      <c r="AD313" s="105"/>
      <c r="AE313" s="105"/>
      <c r="AF313" s="105"/>
      <c r="AG313" s="105"/>
      <c r="AH313" s="105"/>
      <c r="AI313" s="105"/>
      <c r="AJ313" s="105"/>
      <c r="AK313" s="105"/>
      <c r="AL313" s="105"/>
      <c r="AM313" s="105"/>
      <c r="AN313" s="105"/>
      <c r="AO313" s="105"/>
      <c r="AP313" s="105"/>
      <c r="AQ313" s="105"/>
      <c r="AR313" s="105"/>
      <c r="AS313" s="105"/>
      <c r="AT313" s="105"/>
      <c r="AU313" s="105"/>
      <c r="AV313" s="105"/>
      <c r="AW313" s="105"/>
      <c r="AX313" s="105"/>
      <c r="AY313" s="105"/>
      <c r="AZ313" s="105"/>
      <c r="BA313" s="105"/>
      <c r="BB313" s="105"/>
      <c r="BC313" s="105"/>
      <c r="BD313" s="105"/>
      <c r="BE313" s="105"/>
      <c r="BF313" s="105"/>
      <c r="BG313" s="105"/>
      <c r="BH313" s="105"/>
      <c r="BI313" s="105"/>
      <c r="BJ313" s="105"/>
      <c r="BK313" s="105"/>
      <c r="BL313" s="105"/>
      <c r="BM313" s="158"/>
      <c r="BN313" s="105"/>
      <c r="BO313" s="156"/>
      <c r="BP313" s="156"/>
      <c r="BQ313" s="156"/>
      <c r="BR313" s="105"/>
      <c r="BS313" s="105"/>
    </row>
    <row r="314" ht="9.0" customHeight="1">
      <c r="A314" s="152">
        <f t="shared" si="17"/>
        <v>1</v>
      </c>
      <c r="B314" s="93"/>
      <c r="C314" s="99"/>
      <c r="D314" s="96"/>
      <c r="E314" s="160"/>
      <c r="F314" s="155"/>
      <c r="G314" s="105"/>
      <c r="H314" s="105"/>
      <c r="I314" s="156"/>
      <c r="J314" s="156"/>
      <c r="K314" s="156"/>
      <c r="L314" s="156"/>
      <c r="M314" s="156"/>
      <c r="N314" s="156"/>
      <c r="O314" s="156"/>
      <c r="P314" s="156"/>
      <c r="Q314" s="156"/>
      <c r="R314" s="156"/>
      <c r="S314" s="156"/>
      <c r="T314" s="156"/>
      <c r="U314" s="157"/>
      <c r="V314" s="105"/>
      <c r="W314" s="105"/>
      <c r="X314" s="105"/>
      <c r="Y314" s="105"/>
      <c r="Z314" s="157"/>
      <c r="AA314" s="105"/>
      <c r="AB314" s="105"/>
      <c r="AC314" s="105"/>
      <c r="AD314" s="105"/>
      <c r="AE314" s="105"/>
      <c r="AF314" s="105"/>
      <c r="AG314" s="105"/>
      <c r="AH314" s="105"/>
      <c r="AI314" s="105"/>
      <c r="AJ314" s="105"/>
      <c r="AK314" s="105"/>
      <c r="AL314" s="105"/>
      <c r="AM314" s="105"/>
      <c r="AN314" s="105"/>
      <c r="AO314" s="105"/>
      <c r="AP314" s="105"/>
      <c r="AQ314" s="105"/>
      <c r="AR314" s="105"/>
      <c r="AS314" s="105"/>
      <c r="AT314" s="105"/>
      <c r="AU314" s="105"/>
      <c r="AV314" s="105"/>
      <c r="AW314" s="105"/>
      <c r="AX314" s="105"/>
      <c r="AY314" s="105"/>
      <c r="AZ314" s="105"/>
      <c r="BA314" s="105"/>
      <c r="BB314" s="105"/>
      <c r="BC314" s="105"/>
      <c r="BD314" s="105"/>
      <c r="BE314" s="105"/>
      <c r="BF314" s="105"/>
      <c r="BG314" s="105"/>
      <c r="BH314" s="105"/>
      <c r="BI314" s="105"/>
      <c r="BJ314" s="105"/>
      <c r="BK314" s="105"/>
      <c r="BL314" s="105"/>
      <c r="BM314" s="158"/>
      <c r="BN314" s="105"/>
      <c r="BO314" s="156"/>
      <c r="BP314" s="156"/>
      <c r="BQ314" s="156"/>
      <c r="BR314" s="105"/>
      <c r="BS314" s="105"/>
    </row>
    <row r="315" ht="9.0" customHeight="1">
      <c r="A315" s="152">
        <f t="shared" si="17"/>
        <v>1</v>
      </c>
      <c r="B315" s="93"/>
      <c r="C315" s="99"/>
      <c r="D315" s="96"/>
      <c r="E315" s="160"/>
      <c r="F315" s="155"/>
      <c r="G315" s="105"/>
      <c r="H315" s="105"/>
      <c r="I315" s="156"/>
      <c r="J315" s="156"/>
      <c r="K315" s="156"/>
      <c r="L315" s="156"/>
      <c r="M315" s="156"/>
      <c r="N315" s="156"/>
      <c r="O315" s="156"/>
      <c r="P315" s="156"/>
      <c r="Q315" s="156"/>
      <c r="R315" s="156"/>
      <c r="S315" s="156"/>
      <c r="T315" s="156"/>
      <c r="U315" s="157"/>
      <c r="V315" s="105"/>
      <c r="W315" s="105"/>
      <c r="X315" s="105"/>
      <c r="Y315" s="105"/>
      <c r="Z315" s="157"/>
      <c r="AA315" s="105"/>
      <c r="AB315" s="105"/>
      <c r="AC315" s="105"/>
      <c r="AD315" s="105"/>
      <c r="AE315" s="105"/>
      <c r="AF315" s="105"/>
      <c r="AG315" s="105"/>
      <c r="AH315" s="105"/>
      <c r="AI315" s="105"/>
      <c r="AJ315" s="105"/>
      <c r="AK315" s="105"/>
      <c r="AL315" s="105"/>
      <c r="AM315" s="105"/>
      <c r="AN315" s="105"/>
      <c r="AO315" s="105"/>
      <c r="AP315" s="105"/>
      <c r="AQ315" s="105"/>
      <c r="AR315" s="105"/>
      <c r="AS315" s="105"/>
      <c r="AT315" s="105"/>
      <c r="AU315" s="105"/>
      <c r="AV315" s="105"/>
      <c r="AW315" s="105"/>
      <c r="AX315" s="105"/>
      <c r="AY315" s="105"/>
      <c r="AZ315" s="105"/>
      <c r="BA315" s="105"/>
      <c r="BB315" s="105"/>
      <c r="BC315" s="105"/>
      <c r="BD315" s="105"/>
      <c r="BE315" s="105"/>
      <c r="BF315" s="105"/>
      <c r="BG315" s="105"/>
      <c r="BH315" s="105"/>
      <c r="BI315" s="105"/>
      <c r="BJ315" s="105"/>
      <c r="BK315" s="105"/>
      <c r="BL315" s="105"/>
      <c r="BM315" s="158"/>
      <c r="BN315" s="105"/>
      <c r="BO315" s="156"/>
      <c r="BP315" s="156"/>
      <c r="BQ315" s="156"/>
      <c r="BR315" s="105"/>
      <c r="BS315" s="105"/>
    </row>
    <row r="316" ht="9.0" customHeight="1">
      <c r="A316" s="152">
        <f t="shared" si="17"/>
        <v>0</v>
      </c>
      <c r="B316" s="93"/>
      <c r="C316" s="99"/>
      <c r="D316" s="96"/>
      <c r="E316" s="160"/>
      <c r="F316" s="155"/>
      <c r="G316" s="105"/>
      <c r="H316" s="105"/>
      <c r="I316" s="156"/>
      <c r="J316" s="156"/>
      <c r="K316" s="156"/>
      <c r="L316" s="156"/>
      <c r="M316" s="156"/>
      <c r="N316" s="156"/>
      <c r="O316" s="156"/>
      <c r="P316" s="156"/>
      <c r="Q316" s="156"/>
      <c r="R316" s="156"/>
      <c r="S316" s="156"/>
      <c r="T316" s="156"/>
      <c r="U316" s="157"/>
      <c r="V316" s="105"/>
      <c r="W316" s="105"/>
      <c r="X316" s="105"/>
      <c r="Y316" s="105"/>
      <c r="Z316" s="157"/>
      <c r="AA316" s="105"/>
      <c r="AB316" s="105"/>
      <c r="AC316" s="105"/>
      <c r="AD316" s="105"/>
      <c r="AE316" s="105"/>
      <c r="AF316" s="105"/>
      <c r="AG316" s="105"/>
      <c r="AH316" s="105"/>
      <c r="AI316" s="105"/>
      <c r="AJ316" s="105"/>
      <c r="AK316" s="105"/>
      <c r="AL316" s="105"/>
      <c r="AM316" s="105"/>
      <c r="AN316" s="105"/>
      <c r="AO316" s="105"/>
      <c r="AP316" s="105"/>
      <c r="AQ316" s="105"/>
      <c r="AR316" s="105"/>
      <c r="AS316" s="105"/>
      <c r="AT316" s="105"/>
      <c r="AU316" s="105"/>
      <c r="AV316" s="105"/>
      <c r="AW316" s="105"/>
      <c r="AX316" s="105"/>
      <c r="AY316" s="105"/>
      <c r="AZ316" s="105"/>
      <c r="BA316" s="105"/>
      <c r="BB316" s="105"/>
      <c r="BC316" s="105"/>
      <c r="BD316" s="105"/>
      <c r="BE316" s="105"/>
      <c r="BF316" s="105"/>
      <c r="BG316" s="105"/>
      <c r="BH316" s="105"/>
      <c r="BI316" s="105"/>
      <c r="BJ316" s="105"/>
      <c r="BK316" s="105"/>
      <c r="BL316" s="105"/>
      <c r="BM316" s="158"/>
      <c r="BN316" s="105"/>
      <c r="BO316" s="156"/>
      <c r="BP316" s="156"/>
      <c r="BQ316" s="156"/>
      <c r="BR316" s="105"/>
      <c r="BS316" s="105"/>
    </row>
    <row r="317" ht="9.0" customHeight="1">
      <c r="A317" s="152">
        <f t="shared" si="17"/>
        <v>0</v>
      </c>
      <c r="B317" s="93"/>
      <c r="C317" s="99"/>
      <c r="D317" s="96"/>
      <c r="E317" s="160"/>
      <c r="F317" s="155"/>
      <c r="G317" s="105"/>
      <c r="H317" s="105"/>
      <c r="I317" s="156"/>
      <c r="J317" s="156"/>
      <c r="K317" s="156"/>
      <c r="L317" s="156"/>
      <c r="M317" s="156"/>
      <c r="N317" s="156"/>
      <c r="O317" s="156"/>
      <c r="P317" s="156"/>
      <c r="Q317" s="156"/>
      <c r="R317" s="156"/>
      <c r="S317" s="156"/>
      <c r="T317" s="156"/>
      <c r="U317" s="157"/>
      <c r="V317" s="105"/>
      <c r="W317" s="105"/>
      <c r="X317" s="105"/>
      <c r="Y317" s="105"/>
      <c r="Z317" s="157"/>
      <c r="AA317" s="105"/>
      <c r="AB317" s="105"/>
      <c r="AC317" s="105"/>
      <c r="AD317" s="105"/>
      <c r="AE317" s="105"/>
      <c r="AF317" s="105"/>
      <c r="AG317" s="105"/>
      <c r="AH317" s="105"/>
      <c r="AI317" s="105"/>
      <c r="AJ317" s="105"/>
      <c r="AK317" s="105"/>
      <c r="AL317" s="105"/>
      <c r="AM317" s="105"/>
      <c r="AN317" s="105"/>
      <c r="AO317" s="105"/>
      <c r="AP317" s="105"/>
      <c r="AQ317" s="105"/>
      <c r="AR317" s="105"/>
      <c r="AS317" s="105"/>
      <c r="AT317" s="105"/>
      <c r="AU317" s="105"/>
      <c r="AV317" s="105"/>
      <c r="AW317" s="105"/>
      <c r="AX317" s="105"/>
      <c r="AY317" s="105"/>
      <c r="AZ317" s="105"/>
      <c r="BA317" s="105"/>
      <c r="BB317" s="105"/>
      <c r="BC317" s="105"/>
      <c r="BD317" s="105"/>
      <c r="BE317" s="105"/>
      <c r="BF317" s="105"/>
      <c r="BG317" s="105"/>
      <c r="BH317" s="105"/>
      <c r="BI317" s="105"/>
      <c r="BJ317" s="105"/>
      <c r="BK317" s="105"/>
      <c r="BL317" s="105"/>
      <c r="BM317" s="158"/>
      <c r="BN317" s="105"/>
      <c r="BO317" s="156"/>
      <c r="BP317" s="156"/>
      <c r="BQ317" s="156"/>
      <c r="BR317" s="105"/>
      <c r="BS317" s="105"/>
    </row>
    <row r="318" ht="9.0" customHeight="1">
      <c r="A318" s="152">
        <f t="shared" si="17"/>
        <v>1</v>
      </c>
      <c r="B318" s="93"/>
      <c r="C318" s="99"/>
      <c r="D318" s="96"/>
      <c r="E318" s="160"/>
      <c r="F318" s="155"/>
      <c r="G318" s="105"/>
      <c r="H318" s="105"/>
      <c r="I318" s="156"/>
      <c r="J318" s="156"/>
      <c r="K318" s="156"/>
      <c r="L318" s="156"/>
      <c r="M318" s="156"/>
      <c r="N318" s="156"/>
      <c r="O318" s="156"/>
      <c r="P318" s="156"/>
      <c r="Q318" s="156"/>
      <c r="R318" s="156"/>
      <c r="S318" s="156"/>
      <c r="T318" s="156"/>
      <c r="U318" s="157"/>
      <c r="V318" s="105"/>
      <c r="W318" s="105"/>
      <c r="X318" s="105"/>
      <c r="Y318" s="105"/>
      <c r="Z318" s="157"/>
      <c r="AA318" s="105"/>
      <c r="AB318" s="105"/>
      <c r="AC318" s="105"/>
      <c r="AD318" s="105"/>
      <c r="AE318" s="105"/>
      <c r="AF318" s="105"/>
      <c r="AG318" s="105"/>
      <c r="AH318" s="105"/>
      <c r="AI318" s="105"/>
      <c r="AJ318" s="105"/>
      <c r="AK318" s="105"/>
      <c r="AL318" s="105"/>
      <c r="AM318" s="105"/>
      <c r="AN318" s="105"/>
      <c r="AO318" s="105"/>
      <c r="AP318" s="105"/>
      <c r="AQ318" s="105"/>
      <c r="AR318" s="105"/>
      <c r="AS318" s="105"/>
      <c r="AT318" s="105"/>
      <c r="AU318" s="105"/>
      <c r="AV318" s="105"/>
      <c r="AW318" s="105"/>
      <c r="AX318" s="105"/>
      <c r="AY318" s="105"/>
      <c r="AZ318" s="105"/>
      <c r="BA318" s="105"/>
      <c r="BB318" s="105"/>
      <c r="BC318" s="105"/>
      <c r="BD318" s="105"/>
      <c r="BE318" s="105"/>
      <c r="BF318" s="105"/>
      <c r="BG318" s="105"/>
      <c r="BH318" s="105"/>
      <c r="BI318" s="105"/>
      <c r="BJ318" s="105"/>
      <c r="BK318" s="105"/>
      <c r="BL318" s="105"/>
      <c r="BM318" s="158"/>
      <c r="BN318" s="105"/>
      <c r="BO318" s="156"/>
      <c r="BP318" s="156"/>
      <c r="BQ318" s="156"/>
      <c r="BR318" s="105"/>
      <c r="BS318" s="105"/>
    </row>
    <row r="319" ht="9.0" customHeight="1">
      <c r="A319" s="152">
        <f t="shared" si="17"/>
        <v>1</v>
      </c>
      <c r="B319" s="93"/>
      <c r="C319" s="99"/>
      <c r="D319" s="96"/>
      <c r="E319" s="160"/>
      <c r="F319" s="155"/>
      <c r="G319" s="105"/>
      <c r="H319" s="105"/>
      <c r="I319" s="156"/>
      <c r="J319" s="156"/>
      <c r="K319" s="156"/>
      <c r="L319" s="156"/>
      <c r="M319" s="156"/>
      <c r="N319" s="156"/>
      <c r="O319" s="156"/>
      <c r="P319" s="156"/>
      <c r="Q319" s="156"/>
      <c r="R319" s="156"/>
      <c r="S319" s="156"/>
      <c r="T319" s="156"/>
      <c r="U319" s="157"/>
      <c r="V319" s="105"/>
      <c r="W319" s="105"/>
      <c r="X319" s="105"/>
      <c r="Y319" s="105"/>
      <c r="Z319" s="157"/>
      <c r="AA319" s="105"/>
      <c r="AB319" s="105"/>
      <c r="AC319" s="105"/>
      <c r="AD319" s="105"/>
      <c r="AE319" s="105"/>
      <c r="AF319" s="105"/>
      <c r="AG319" s="105"/>
      <c r="AH319" s="105"/>
      <c r="AI319" s="105"/>
      <c r="AJ319" s="105"/>
      <c r="AK319" s="105"/>
      <c r="AL319" s="105"/>
      <c r="AM319" s="105"/>
      <c r="AN319" s="105"/>
      <c r="AO319" s="105"/>
      <c r="AP319" s="105"/>
      <c r="AQ319" s="105"/>
      <c r="AR319" s="105"/>
      <c r="AS319" s="105"/>
      <c r="AT319" s="105"/>
      <c r="AU319" s="105"/>
      <c r="AV319" s="105"/>
      <c r="AW319" s="105"/>
      <c r="AX319" s="105"/>
      <c r="AY319" s="105"/>
      <c r="AZ319" s="105"/>
      <c r="BA319" s="105"/>
      <c r="BB319" s="105"/>
      <c r="BC319" s="105"/>
      <c r="BD319" s="105"/>
      <c r="BE319" s="105"/>
      <c r="BF319" s="105"/>
      <c r="BG319" s="105"/>
      <c r="BH319" s="105"/>
      <c r="BI319" s="105"/>
      <c r="BJ319" s="105"/>
      <c r="BK319" s="105"/>
      <c r="BL319" s="105"/>
      <c r="BM319" s="158"/>
      <c r="BN319" s="105"/>
      <c r="BO319" s="156"/>
      <c r="BP319" s="156"/>
      <c r="BQ319" s="156"/>
      <c r="BR319" s="105"/>
      <c r="BS319" s="105"/>
    </row>
    <row r="320" ht="9.0" customHeight="1">
      <c r="A320" s="152">
        <f t="shared" si="17"/>
        <v>0</v>
      </c>
      <c r="B320" s="93"/>
      <c r="C320" s="99"/>
      <c r="D320" s="96"/>
      <c r="E320" s="160"/>
      <c r="F320" s="155"/>
      <c r="G320" s="105"/>
      <c r="H320" s="105"/>
      <c r="I320" s="156"/>
      <c r="J320" s="156"/>
      <c r="K320" s="156"/>
      <c r="L320" s="156"/>
      <c r="M320" s="156"/>
      <c r="N320" s="156"/>
      <c r="O320" s="156"/>
      <c r="P320" s="156"/>
      <c r="Q320" s="156"/>
      <c r="R320" s="156"/>
      <c r="S320" s="156"/>
      <c r="T320" s="156"/>
      <c r="U320" s="157"/>
      <c r="V320" s="105"/>
      <c r="W320" s="105"/>
      <c r="X320" s="105"/>
      <c r="Y320" s="105"/>
      <c r="Z320" s="157"/>
      <c r="AA320" s="105"/>
      <c r="AB320" s="105"/>
      <c r="AC320" s="105"/>
      <c r="AD320" s="105"/>
      <c r="AE320" s="105"/>
      <c r="AF320" s="105"/>
      <c r="AG320" s="105"/>
      <c r="AH320" s="105"/>
      <c r="AI320" s="105"/>
      <c r="AJ320" s="105"/>
      <c r="AK320" s="105"/>
      <c r="AL320" s="105"/>
      <c r="AM320" s="105"/>
      <c r="AN320" s="105"/>
      <c r="AO320" s="105"/>
      <c r="AP320" s="105"/>
      <c r="AQ320" s="105"/>
      <c r="AR320" s="105"/>
      <c r="AS320" s="105"/>
      <c r="AT320" s="105"/>
      <c r="AU320" s="105"/>
      <c r="AV320" s="105"/>
      <c r="AW320" s="105"/>
      <c r="AX320" s="105"/>
      <c r="AY320" s="105"/>
      <c r="AZ320" s="105"/>
      <c r="BA320" s="105"/>
      <c r="BB320" s="105"/>
      <c r="BC320" s="105"/>
      <c r="BD320" s="105"/>
      <c r="BE320" s="105"/>
      <c r="BF320" s="105"/>
      <c r="BG320" s="105"/>
      <c r="BH320" s="105"/>
      <c r="BI320" s="105"/>
      <c r="BJ320" s="105"/>
      <c r="BK320" s="105"/>
      <c r="BL320" s="105"/>
      <c r="BM320" s="158"/>
      <c r="BN320" s="105"/>
      <c r="BO320" s="156"/>
      <c r="BP320" s="156"/>
      <c r="BQ320" s="156"/>
      <c r="BR320" s="105"/>
      <c r="BS320" s="105"/>
    </row>
    <row r="321" ht="9.0" customHeight="1">
      <c r="A321" s="152">
        <f t="shared" si="17"/>
        <v>0</v>
      </c>
      <c r="B321" s="93"/>
      <c r="C321" s="99"/>
      <c r="D321" s="96"/>
      <c r="E321" s="160"/>
      <c r="F321" s="155"/>
      <c r="G321" s="105"/>
      <c r="H321" s="105"/>
      <c r="I321" s="156"/>
      <c r="J321" s="156"/>
      <c r="K321" s="156"/>
      <c r="L321" s="156"/>
      <c r="M321" s="156"/>
      <c r="N321" s="156"/>
      <c r="O321" s="156"/>
      <c r="P321" s="156"/>
      <c r="Q321" s="156"/>
      <c r="R321" s="156"/>
      <c r="S321" s="156"/>
      <c r="T321" s="156"/>
      <c r="U321" s="157"/>
      <c r="V321" s="105"/>
      <c r="W321" s="105"/>
      <c r="X321" s="105"/>
      <c r="Y321" s="105"/>
      <c r="Z321" s="157"/>
      <c r="AA321" s="105"/>
      <c r="AB321" s="105"/>
      <c r="AC321" s="105"/>
      <c r="AD321" s="105"/>
      <c r="AE321" s="105"/>
      <c r="AF321" s="105"/>
      <c r="AG321" s="105"/>
      <c r="AH321" s="105"/>
      <c r="AI321" s="105"/>
      <c r="AJ321" s="105"/>
      <c r="AK321" s="105"/>
      <c r="AL321" s="105"/>
      <c r="AM321" s="105"/>
      <c r="AN321" s="105"/>
      <c r="AO321" s="105"/>
      <c r="AP321" s="105"/>
      <c r="AQ321" s="105"/>
      <c r="AR321" s="105"/>
      <c r="AS321" s="105"/>
      <c r="AT321" s="105"/>
      <c r="AU321" s="105"/>
      <c r="AV321" s="105"/>
      <c r="AW321" s="105"/>
      <c r="AX321" s="105"/>
      <c r="AY321" s="105"/>
      <c r="AZ321" s="105"/>
      <c r="BA321" s="105"/>
      <c r="BB321" s="105"/>
      <c r="BC321" s="105"/>
      <c r="BD321" s="105"/>
      <c r="BE321" s="105"/>
      <c r="BF321" s="105"/>
      <c r="BG321" s="105"/>
      <c r="BH321" s="105"/>
      <c r="BI321" s="105"/>
      <c r="BJ321" s="105"/>
      <c r="BK321" s="105"/>
      <c r="BL321" s="105"/>
      <c r="BM321" s="158"/>
      <c r="BN321" s="105"/>
      <c r="BO321" s="156"/>
      <c r="BP321" s="156"/>
      <c r="BQ321" s="156"/>
      <c r="BR321" s="105"/>
      <c r="BS321" s="105"/>
    </row>
    <row r="322" ht="9.0" customHeight="1">
      <c r="A322" s="152">
        <f t="shared" si="17"/>
        <v>1</v>
      </c>
      <c r="B322" s="93"/>
      <c r="C322" s="99"/>
      <c r="D322" s="96"/>
      <c r="E322" s="160"/>
      <c r="F322" s="155"/>
      <c r="G322" s="105"/>
      <c r="H322" s="105"/>
      <c r="I322" s="156"/>
      <c r="J322" s="156"/>
      <c r="K322" s="156"/>
      <c r="L322" s="156"/>
      <c r="M322" s="156"/>
      <c r="N322" s="156"/>
      <c r="O322" s="156"/>
      <c r="P322" s="156"/>
      <c r="Q322" s="156"/>
      <c r="R322" s="156"/>
      <c r="S322" s="156"/>
      <c r="T322" s="156"/>
      <c r="U322" s="157"/>
      <c r="V322" s="105"/>
      <c r="W322" s="105"/>
      <c r="X322" s="105"/>
      <c r="Y322" s="105"/>
      <c r="Z322" s="157"/>
      <c r="AA322" s="105"/>
      <c r="AB322" s="105"/>
      <c r="AC322" s="105"/>
      <c r="AD322" s="105"/>
      <c r="AE322" s="105"/>
      <c r="AF322" s="105"/>
      <c r="AG322" s="105"/>
      <c r="AH322" s="105"/>
      <c r="AI322" s="105"/>
      <c r="AJ322" s="105"/>
      <c r="AK322" s="105"/>
      <c r="AL322" s="105"/>
      <c r="AM322" s="105"/>
      <c r="AN322" s="105"/>
      <c r="AO322" s="105"/>
      <c r="AP322" s="105"/>
      <c r="AQ322" s="105"/>
      <c r="AR322" s="105"/>
      <c r="AS322" s="105"/>
      <c r="AT322" s="105"/>
      <c r="AU322" s="105"/>
      <c r="AV322" s="105"/>
      <c r="AW322" s="105"/>
      <c r="AX322" s="105"/>
      <c r="AY322" s="105"/>
      <c r="AZ322" s="105"/>
      <c r="BA322" s="105"/>
      <c r="BB322" s="105"/>
      <c r="BC322" s="105"/>
      <c r="BD322" s="105"/>
      <c r="BE322" s="105"/>
      <c r="BF322" s="105"/>
      <c r="BG322" s="105"/>
      <c r="BH322" s="105"/>
      <c r="BI322" s="105"/>
      <c r="BJ322" s="105"/>
      <c r="BK322" s="105"/>
      <c r="BL322" s="105"/>
      <c r="BM322" s="158"/>
      <c r="BN322" s="105"/>
      <c r="BO322" s="156"/>
      <c r="BP322" s="156"/>
      <c r="BQ322" s="156"/>
      <c r="BR322" s="105"/>
      <c r="BS322" s="105"/>
    </row>
    <row r="323" ht="9.0" customHeight="1">
      <c r="A323" s="152">
        <f t="shared" si="17"/>
        <v>1</v>
      </c>
      <c r="B323" s="93"/>
      <c r="C323" s="99"/>
      <c r="D323" s="96"/>
      <c r="E323" s="160"/>
      <c r="F323" s="155"/>
      <c r="G323" s="105"/>
      <c r="H323" s="105"/>
      <c r="I323" s="156"/>
      <c r="J323" s="156"/>
      <c r="K323" s="156"/>
      <c r="L323" s="156"/>
      <c r="M323" s="156"/>
      <c r="N323" s="156"/>
      <c r="O323" s="156"/>
      <c r="P323" s="156"/>
      <c r="Q323" s="156"/>
      <c r="R323" s="156"/>
      <c r="S323" s="156"/>
      <c r="T323" s="156"/>
      <c r="U323" s="157"/>
      <c r="V323" s="105"/>
      <c r="W323" s="105"/>
      <c r="X323" s="105"/>
      <c r="Y323" s="105"/>
      <c r="Z323" s="157"/>
      <c r="AA323" s="105"/>
      <c r="AB323" s="105"/>
      <c r="AC323" s="105"/>
      <c r="AD323" s="105"/>
      <c r="AE323" s="105"/>
      <c r="AF323" s="105"/>
      <c r="AG323" s="105"/>
      <c r="AH323" s="105"/>
      <c r="AI323" s="105"/>
      <c r="AJ323" s="105"/>
      <c r="AK323" s="105"/>
      <c r="AL323" s="105"/>
      <c r="AM323" s="105"/>
      <c r="AN323" s="105"/>
      <c r="AO323" s="105"/>
      <c r="AP323" s="105"/>
      <c r="AQ323" s="105"/>
      <c r="AR323" s="105"/>
      <c r="AS323" s="105"/>
      <c r="AT323" s="105"/>
      <c r="AU323" s="105"/>
      <c r="AV323" s="105"/>
      <c r="AW323" s="105"/>
      <c r="AX323" s="105"/>
      <c r="AY323" s="105"/>
      <c r="AZ323" s="105"/>
      <c r="BA323" s="105"/>
      <c r="BB323" s="105"/>
      <c r="BC323" s="105"/>
      <c r="BD323" s="105"/>
      <c r="BE323" s="105"/>
      <c r="BF323" s="105"/>
      <c r="BG323" s="105"/>
      <c r="BH323" s="105"/>
      <c r="BI323" s="105"/>
      <c r="BJ323" s="105"/>
      <c r="BK323" s="105"/>
      <c r="BL323" s="105"/>
      <c r="BM323" s="158"/>
      <c r="BN323" s="105"/>
      <c r="BO323" s="156"/>
      <c r="BP323" s="156"/>
      <c r="BQ323" s="156"/>
      <c r="BR323" s="105"/>
      <c r="BS323" s="105"/>
    </row>
    <row r="324" ht="9.0" customHeight="1">
      <c r="A324" s="152">
        <f t="shared" si="17"/>
        <v>0</v>
      </c>
      <c r="B324" s="93"/>
      <c r="C324" s="99"/>
      <c r="D324" s="96"/>
      <c r="E324" s="160"/>
      <c r="F324" s="155"/>
      <c r="G324" s="105"/>
      <c r="H324" s="105"/>
      <c r="I324" s="156"/>
      <c r="J324" s="156"/>
      <c r="K324" s="156"/>
      <c r="L324" s="156"/>
      <c r="M324" s="156"/>
      <c r="N324" s="156"/>
      <c r="O324" s="156"/>
      <c r="P324" s="156"/>
      <c r="Q324" s="156"/>
      <c r="R324" s="156"/>
      <c r="S324" s="156"/>
      <c r="T324" s="156"/>
      <c r="U324" s="157"/>
      <c r="V324" s="105"/>
      <c r="W324" s="105"/>
      <c r="X324" s="105"/>
      <c r="Y324" s="105"/>
      <c r="Z324" s="157"/>
      <c r="AA324" s="105"/>
      <c r="AB324" s="105"/>
      <c r="AC324" s="105"/>
      <c r="AD324" s="105"/>
      <c r="AE324" s="105"/>
      <c r="AF324" s="105"/>
      <c r="AG324" s="105"/>
      <c r="AH324" s="105"/>
      <c r="AI324" s="105"/>
      <c r="AJ324" s="105"/>
      <c r="AK324" s="105"/>
      <c r="AL324" s="105"/>
      <c r="AM324" s="105"/>
      <c r="AN324" s="105"/>
      <c r="AO324" s="105"/>
      <c r="AP324" s="105"/>
      <c r="AQ324" s="105"/>
      <c r="AR324" s="105"/>
      <c r="AS324" s="105"/>
      <c r="AT324" s="105"/>
      <c r="AU324" s="105"/>
      <c r="AV324" s="105"/>
      <c r="AW324" s="105"/>
      <c r="AX324" s="105"/>
      <c r="AY324" s="105"/>
      <c r="AZ324" s="105"/>
      <c r="BA324" s="105"/>
      <c r="BB324" s="105"/>
      <c r="BC324" s="105"/>
      <c r="BD324" s="105"/>
      <c r="BE324" s="105"/>
      <c r="BF324" s="105"/>
      <c r="BG324" s="105"/>
      <c r="BH324" s="105"/>
      <c r="BI324" s="105"/>
      <c r="BJ324" s="105"/>
      <c r="BK324" s="105"/>
      <c r="BL324" s="105"/>
      <c r="BM324" s="158"/>
      <c r="BN324" s="105"/>
      <c r="BO324" s="156"/>
      <c r="BP324" s="156"/>
      <c r="BQ324" s="156"/>
      <c r="BR324" s="105"/>
      <c r="BS324" s="105"/>
    </row>
    <row r="325" ht="9.0" customHeight="1">
      <c r="A325" s="152">
        <f t="shared" si="17"/>
        <v>0</v>
      </c>
      <c r="B325" s="93"/>
      <c r="C325" s="99"/>
      <c r="D325" s="96"/>
      <c r="E325" s="160"/>
      <c r="F325" s="155"/>
      <c r="G325" s="105"/>
      <c r="H325" s="105"/>
      <c r="I325" s="156"/>
      <c r="J325" s="156"/>
      <c r="K325" s="156"/>
      <c r="L325" s="156"/>
      <c r="M325" s="156"/>
      <c r="N325" s="156"/>
      <c r="O325" s="156"/>
      <c r="P325" s="156"/>
      <c r="Q325" s="156"/>
      <c r="R325" s="156"/>
      <c r="S325" s="156"/>
      <c r="T325" s="156"/>
      <c r="U325" s="157"/>
      <c r="V325" s="105"/>
      <c r="W325" s="105"/>
      <c r="X325" s="105"/>
      <c r="Y325" s="105"/>
      <c r="Z325" s="157"/>
      <c r="AA325" s="105"/>
      <c r="AB325" s="105"/>
      <c r="AC325" s="105"/>
      <c r="AD325" s="105"/>
      <c r="AE325" s="105"/>
      <c r="AF325" s="105"/>
      <c r="AG325" s="105"/>
      <c r="AH325" s="105"/>
      <c r="AI325" s="105"/>
      <c r="AJ325" s="105"/>
      <c r="AK325" s="105"/>
      <c r="AL325" s="105"/>
      <c r="AM325" s="105"/>
      <c r="AN325" s="105"/>
      <c r="AO325" s="105"/>
      <c r="AP325" s="105"/>
      <c r="AQ325" s="105"/>
      <c r="AR325" s="105"/>
      <c r="AS325" s="105"/>
      <c r="AT325" s="105"/>
      <c r="AU325" s="105"/>
      <c r="AV325" s="105"/>
      <c r="AW325" s="105"/>
      <c r="AX325" s="105"/>
      <c r="AY325" s="105"/>
      <c r="AZ325" s="105"/>
      <c r="BA325" s="105"/>
      <c r="BB325" s="105"/>
      <c r="BC325" s="105"/>
      <c r="BD325" s="105"/>
      <c r="BE325" s="105"/>
      <c r="BF325" s="105"/>
      <c r="BG325" s="105"/>
      <c r="BH325" s="105"/>
      <c r="BI325" s="105"/>
      <c r="BJ325" s="105"/>
      <c r="BK325" s="105"/>
      <c r="BL325" s="105"/>
      <c r="BM325" s="158"/>
      <c r="BN325" s="105"/>
      <c r="BO325" s="156"/>
      <c r="BP325" s="156"/>
      <c r="BQ325" s="156"/>
      <c r="BR325" s="105"/>
      <c r="BS325" s="105"/>
    </row>
    <row r="326" ht="9.0" customHeight="1">
      <c r="A326" s="152">
        <f t="shared" si="17"/>
        <v>1</v>
      </c>
      <c r="B326" s="93"/>
      <c r="C326" s="99"/>
      <c r="D326" s="96"/>
      <c r="E326" s="160"/>
      <c r="F326" s="155"/>
      <c r="G326" s="105"/>
      <c r="H326" s="105"/>
      <c r="I326" s="156"/>
      <c r="J326" s="156"/>
      <c r="K326" s="156"/>
      <c r="L326" s="156"/>
      <c r="M326" s="156"/>
      <c r="N326" s="156"/>
      <c r="O326" s="156"/>
      <c r="P326" s="156"/>
      <c r="Q326" s="156"/>
      <c r="R326" s="156"/>
      <c r="S326" s="156"/>
      <c r="T326" s="156"/>
      <c r="U326" s="157"/>
      <c r="V326" s="105"/>
      <c r="W326" s="105"/>
      <c r="X326" s="105"/>
      <c r="Y326" s="105"/>
      <c r="Z326" s="157"/>
      <c r="AA326" s="105"/>
      <c r="AB326" s="105"/>
      <c r="AC326" s="105"/>
      <c r="AD326" s="105"/>
      <c r="AE326" s="105"/>
      <c r="AF326" s="105"/>
      <c r="AG326" s="105"/>
      <c r="AH326" s="105"/>
      <c r="AI326" s="105"/>
      <c r="AJ326" s="105"/>
      <c r="AK326" s="105"/>
      <c r="AL326" s="105"/>
      <c r="AM326" s="105"/>
      <c r="AN326" s="105"/>
      <c r="AO326" s="105"/>
      <c r="AP326" s="105"/>
      <c r="AQ326" s="105"/>
      <c r="AR326" s="105"/>
      <c r="AS326" s="105"/>
      <c r="AT326" s="105"/>
      <c r="AU326" s="105"/>
      <c r="AV326" s="105"/>
      <c r="AW326" s="105"/>
      <c r="AX326" s="105"/>
      <c r="AY326" s="105"/>
      <c r="AZ326" s="105"/>
      <c r="BA326" s="105"/>
      <c r="BB326" s="105"/>
      <c r="BC326" s="105"/>
      <c r="BD326" s="105"/>
      <c r="BE326" s="105"/>
      <c r="BF326" s="105"/>
      <c r="BG326" s="105"/>
      <c r="BH326" s="105"/>
      <c r="BI326" s="105"/>
      <c r="BJ326" s="105"/>
      <c r="BK326" s="105"/>
      <c r="BL326" s="105"/>
      <c r="BM326" s="158"/>
      <c r="BN326" s="105"/>
      <c r="BO326" s="156"/>
      <c r="BP326" s="156"/>
      <c r="BQ326" s="156"/>
      <c r="BR326" s="105"/>
      <c r="BS326" s="105"/>
    </row>
    <row r="327" ht="9.0" customHeight="1">
      <c r="A327" s="152">
        <f t="shared" si="17"/>
        <v>1</v>
      </c>
      <c r="B327" s="93"/>
      <c r="C327" s="99"/>
      <c r="D327" s="96"/>
      <c r="E327" s="160"/>
      <c r="F327" s="155"/>
      <c r="G327" s="105"/>
      <c r="H327" s="105"/>
      <c r="I327" s="156"/>
      <c r="J327" s="156"/>
      <c r="K327" s="156"/>
      <c r="L327" s="156"/>
      <c r="M327" s="156"/>
      <c r="N327" s="156"/>
      <c r="O327" s="156"/>
      <c r="P327" s="156"/>
      <c r="Q327" s="156"/>
      <c r="R327" s="156"/>
      <c r="S327" s="156"/>
      <c r="T327" s="156"/>
      <c r="U327" s="157"/>
      <c r="V327" s="105"/>
      <c r="W327" s="105"/>
      <c r="X327" s="105"/>
      <c r="Y327" s="105"/>
      <c r="Z327" s="157"/>
      <c r="AA327" s="105"/>
      <c r="AB327" s="105"/>
      <c r="AC327" s="105"/>
      <c r="AD327" s="105"/>
      <c r="AE327" s="105"/>
      <c r="AF327" s="105"/>
      <c r="AG327" s="105"/>
      <c r="AH327" s="105"/>
      <c r="AI327" s="105"/>
      <c r="AJ327" s="105"/>
      <c r="AK327" s="105"/>
      <c r="AL327" s="105"/>
      <c r="AM327" s="105"/>
      <c r="AN327" s="105"/>
      <c r="AO327" s="105"/>
      <c r="AP327" s="105"/>
      <c r="AQ327" s="105"/>
      <c r="AR327" s="105"/>
      <c r="AS327" s="105"/>
      <c r="AT327" s="105"/>
      <c r="AU327" s="105"/>
      <c r="AV327" s="105"/>
      <c r="AW327" s="105"/>
      <c r="AX327" s="105"/>
      <c r="AY327" s="105"/>
      <c r="AZ327" s="105"/>
      <c r="BA327" s="105"/>
      <c r="BB327" s="105"/>
      <c r="BC327" s="105"/>
      <c r="BD327" s="105"/>
      <c r="BE327" s="105"/>
      <c r="BF327" s="105"/>
      <c r="BG327" s="105"/>
      <c r="BH327" s="105"/>
      <c r="BI327" s="105"/>
      <c r="BJ327" s="105"/>
      <c r="BK327" s="105"/>
      <c r="BL327" s="105"/>
      <c r="BM327" s="158"/>
      <c r="BN327" s="105"/>
      <c r="BO327" s="156"/>
      <c r="BP327" s="156"/>
      <c r="BQ327" s="156"/>
      <c r="BR327" s="105"/>
      <c r="BS327" s="105"/>
    </row>
    <row r="328" ht="9.0" customHeight="1">
      <c r="A328" s="152">
        <f t="shared" si="17"/>
        <v>0</v>
      </c>
      <c r="B328" s="93"/>
      <c r="C328" s="99"/>
      <c r="D328" s="96"/>
      <c r="E328" s="160"/>
      <c r="F328" s="155"/>
      <c r="G328" s="105"/>
      <c r="H328" s="105"/>
      <c r="I328" s="156"/>
      <c r="J328" s="156"/>
      <c r="K328" s="156"/>
      <c r="L328" s="156"/>
      <c r="M328" s="156"/>
      <c r="N328" s="156"/>
      <c r="O328" s="156"/>
      <c r="P328" s="156"/>
      <c r="Q328" s="156"/>
      <c r="R328" s="156"/>
      <c r="S328" s="156"/>
      <c r="T328" s="156"/>
      <c r="U328" s="157"/>
      <c r="V328" s="105"/>
      <c r="W328" s="105"/>
      <c r="X328" s="105"/>
      <c r="Y328" s="105"/>
      <c r="Z328" s="157"/>
      <c r="AA328" s="105"/>
      <c r="AB328" s="105"/>
      <c r="AC328" s="105"/>
      <c r="AD328" s="105"/>
      <c r="AE328" s="105"/>
      <c r="AF328" s="105"/>
      <c r="AG328" s="105"/>
      <c r="AH328" s="105"/>
      <c r="AI328" s="105"/>
      <c r="AJ328" s="105"/>
      <c r="AK328" s="105"/>
      <c r="AL328" s="105"/>
      <c r="AM328" s="105"/>
      <c r="AN328" s="105"/>
      <c r="AO328" s="105"/>
      <c r="AP328" s="105"/>
      <c r="AQ328" s="105"/>
      <c r="AR328" s="105"/>
      <c r="AS328" s="105"/>
      <c r="AT328" s="105"/>
      <c r="AU328" s="105"/>
      <c r="AV328" s="105"/>
      <c r="AW328" s="105"/>
      <c r="AX328" s="105"/>
      <c r="AY328" s="105"/>
      <c r="AZ328" s="105"/>
      <c r="BA328" s="105"/>
      <c r="BB328" s="105"/>
      <c r="BC328" s="105"/>
      <c r="BD328" s="105"/>
      <c r="BE328" s="105"/>
      <c r="BF328" s="105"/>
      <c r="BG328" s="105"/>
      <c r="BH328" s="105"/>
      <c r="BI328" s="105"/>
      <c r="BJ328" s="105"/>
      <c r="BK328" s="105"/>
      <c r="BL328" s="105"/>
      <c r="BM328" s="158"/>
      <c r="BN328" s="105"/>
      <c r="BO328" s="156"/>
      <c r="BP328" s="156"/>
      <c r="BQ328" s="156"/>
      <c r="BR328" s="105"/>
      <c r="BS328" s="105"/>
    </row>
    <row r="329" ht="9.0" customHeight="1">
      <c r="A329" s="152">
        <f t="shared" si="17"/>
        <v>0</v>
      </c>
      <c r="B329" s="93"/>
      <c r="C329" s="99"/>
      <c r="D329" s="96"/>
      <c r="E329" s="160"/>
      <c r="F329" s="155"/>
      <c r="G329" s="105"/>
      <c r="H329" s="105"/>
      <c r="I329" s="156"/>
      <c r="J329" s="156"/>
      <c r="K329" s="156"/>
      <c r="L329" s="156"/>
      <c r="M329" s="156"/>
      <c r="N329" s="156"/>
      <c r="O329" s="156"/>
      <c r="P329" s="156"/>
      <c r="Q329" s="156"/>
      <c r="R329" s="156"/>
      <c r="S329" s="156"/>
      <c r="T329" s="156"/>
      <c r="U329" s="157"/>
      <c r="V329" s="105"/>
      <c r="W329" s="105"/>
      <c r="X329" s="105"/>
      <c r="Y329" s="105"/>
      <c r="Z329" s="157"/>
      <c r="AA329" s="105"/>
      <c r="AB329" s="105"/>
      <c r="AC329" s="105"/>
      <c r="AD329" s="105"/>
      <c r="AE329" s="105"/>
      <c r="AF329" s="105"/>
      <c r="AG329" s="105"/>
      <c r="AH329" s="105"/>
      <c r="AI329" s="105"/>
      <c r="AJ329" s="105"/>
      <c r="AK329" s="105"/>
      <c r="AL329" s="105"/>
      <c r="AM329" s="105"/>
      <c r="AN329" s="105"/>
      <c r="AO329" s="105"/>
      <c r="AP329" s="105"/>
      <c r="AQ329" s="105"/>
      <c r="AR329" s="105"/>
      <c r="AS329" s="105"/>
      <c r="AT329" s="105"/>
      <c r="AU329" s="105"/>
      <c r="AV329" s="105"/>
      <c r="AW329" s="105"/>
      <c r="AX329" s="105"/>
      <c r="AY329" s="105"/>
      <c r="AZ329" s="105"/>
      <c r="BA329" s="105"/>
      <c r="BB329" s="105"/>
      <c r="BC329" s="105"/>
      <c r="BD329" s="105"/>
      <c r="BE329" s="105"/>
      <c r="BF329" s="105"/>
      <c r="BG329" s="105"/>
      <c r="BH329" s="105"/>
      <c r="BI329" s="105"/>
      <c r="BJ329" s="105"/>
      <c r="BK329" s="105"/>
      <c r="BL329" s="105"/>
      <c r="BM329" s="158"/>
      <c r="BN329" s="105"/>
      <c r="BO329" s="156"/>
      <c r="BP329" s="156"/>
      <c r="BQ329" s="156"/>
      <c r="BR329" s="105"/>
      <c r="BS329" s="105"/>
    </row>
    <row r="330" ht="9.0" customHeight="1">
      <c r="A330" s="152">
        <f t="shared" si="17"/>
        <v>1</v>
      </c>
      <c r="B330" s="93"/>
      <c r="C330" s="99"/>
      <c r="D330" s="96"/>
      <c r="E330" s="160"/>
      <c r="F330" s="155"/>
      <c r="G330" s="105"/>
      <c r="H330" s="105"/>
      <c r="I330" s="156"/>
      <c r="J330" s="156"/>
      <c r="K330" s="156"/>
      <c r="L330" s="156"/>
      <c r="M330" s="156"/>
      <c r="N330" s="156"/>
      <c r="O330" s="156"/>
      <c r="P330" s="156"/>
      <c r="Q330" s="156"/>
      <c r="R330" s="156"/>
      <c r="S330" s="156"/>
      <c r="T330" s="156"/>
      <c r="U330" s="157"/>
      <c r="V330" s="105"/>
      <c r="W330" s="105"/>
      <c r="X330" s="105"/>
      <c r="Y330" s="105"/>
      <c r="Z330" s="157"/>
      <c r="AA330" s="105"/>
      <c r="AB330" s="105"/>
      <c r="AC330" s="105"/>
      <c r="AD330" s="105"/>
      <c r="AE330" s="105"/>
      <c r="AF330" s="105"/>
      <c r="AG330" s="105"/>
      <c r="AH330" s="105"/>
      <c r="AI330" s="105"/>
      <c r="AJ330" s="105"/>
      <c r="AK330" s="105"/>
      <c r="AL330" s="105"/>
      <c r="AM330" s="105"/>
      <c r="AN330" s="105"/>
      <c r="AO330" s="105"/>
      <c r="AP330" s="105"/>
      <c r="AQ330" s="105"/>
      <c r="AR330" s="105"/>
      <c r="AS330" s="105"/>
      <c r="AT330" s="105"/>
      <c r="AU330" s="105"/>
      <c r="AV330" s="105"/>
      <c r="AW330" s="105"/>
      <c r="AX330" s="105"/>
      <c r="AY330" s="105"/>
      <c r="AZ330" s="105"/>
      <c r="BA330" s="105"/>
      <c r="BB330" s="105"/>
      <c r="BC330" s="105"/>
      <c r="BD330" s="105"/>
      <c r="BE330" s="105"/>
      <c r="BF330" s="105"/>
      <c r="BG330" s="105"/>
      <c r="BH330" s="105"/>
      <c r="BI330" s="105"/>
      <c r="BJ330" s="105"/>
      <c r="BK330" s="105"/>
      <c r="BL330" s="105"/>
      <c r="BM330" s="158"/>
      <c r="BN330" s="105"/>
      <c r="BO330" s="156"/>
      <c r="BP330" s="156"/>
      <c r="BQ330" s="156"/>
      <c r="BR330" s="105"/>
      <c r="BS330" s="105"/>
    </row>
    <row r="331" ht="9.0" customHeight="1">
      <c r="A331" s="152">
        <f t="shared" si="17"/>
        <v>1</v>
      </c>
      <c r="B331" s="93"/>
      <c r="C331" s="99"/>
      <c r="D331" s="96"/>
      <c r="E331" s="160"/>
      <c r="F331" s="155"/>
      <c r="G331" s="105"/>
      <c r="H331" s="105"/>
      <c r="I331" s="156"/>
      <c r="J331" s="156"/>
      <c r="K331" s="156"/>
      <c r="L331" s="156"/>
      <c r="M331" s="156"/>
      <c r="N331" s="156"/>
      <c r="O331" s="156"/>
      <c r="P331" s="156"/>
      <c r="Q331" s="156"/>
      <c r="R331" s="156"/>
      <c r="S331" s="156"/>
      <c r="T331" s="156"/>
      <c r="U331" s="157"/>
      <c r="V331" s="105"/>
      <c r="W331" s="105"/>
      <c r="X331" s="105"/>
      <c r="Y331" s="105"/>
      <c r="Z331" s="157"/>
      <c r="AA331" s="105"/>
      <c r="AB331" s="105"/>
      <c r="AC331" s="105"/>
      <c r="AD331" s="105"/>
      <c r="AE331" s="105"/>
      <c r="AF331" s="105"/>
      <c r="AG331" s="105"/>
      <c r="AH331" s="105"/>
      <c r="AI331" s="105"/>
      <c r="AJ331" s="105"/>
      <c r="AK331" s="105"/>
      <c r="AL331" s="105"/>
      <c r="AM331" s="105"/>
      <c r="AN331" s="105"/>
      <c r="AO331" s="105"/>
      <c r="AP331" s="105"/>
      <c r="AQ331" s="105"/>
      <c r="AR331" s="105"/>
      <c r="AS331" s="105"/>
      <c r="AT331" s="105"/>
      <c r="AU331" s="105"/>
      <c r="AV331" s="105"/>
      <c r="AW331" s="105"/>
      <c r="AX331" s="105"/>
      <c r="AY331" s="105"/>
      <c r="AZ331" s="105"/>
      <c r="BA331" s="105"/>
      <c r="BB331" s="105"/>
      <c r="BC331" s="105"/>
      <c r="BD331" s="105"/>
      <c r="BE331" s="105"/>
      <c r="BF331" s="105"/>
      <c r="BG331" s="105"/>
      <c r="BH331" s="105"/>
      <c r="BI331" s="105"/>
      <c r="BJ331" s="105"/>
      <c r="BK331" s="105"/>
      <c r="BL331" s="105"/>
      <c r="BM331" s="158"/>
      <c r="BN331" s="105"/>
      <c r="BO331" s="156"/>
      <c r="BP331" s="156"/>
      <c r="BQ331" s="156"/>
      <c r="BR331" s="105"/>
      <c r="BS331" s="105"/>
    </row>
    <row r="332" ht="9.0" customHeight="1">
      <c r="A332" s="152">
        <f t="shared" si="17"/>
        <v>0</v>
      </c>
      <c r="B332" s="93"/>
      <c r="C332" s="99"/>
      <c r="D332" s="96"/>
      <c r="E332" s="160"/>
      <c r="F332" s="155"/>
      <c r="G332" s="105"/>
      <c r="H332" s="105"/>
      <c r="I332" s="156"/>
      <c r="J332" s="156"/>
      <c r="K332" s="156"/>
      <c r="L332" s="156"/>
      <c r="M332" s="156"/>
      <c r="N332" s="156"/>
      <c r="O332" s="156"/>
      <c r="P332" s="156"/>
      <c r="Q332" s="156"/>
      <c r="R332" s="156"/>
      <c r="S332" s="156"/>
      <c r="T332" s="156"/>
      <c r="U332" s="157"/>
      <c r="V332" s="105"/>
      <c r="W332" s="105"/>
      <c r="X332" s="105"/>
      <c r="Y332" s="105"/>
      <c r="Z332" s="157"/>
      <c r="AA332" s="105"/>
      <c r="AB332" s="105"/>
      <c r="AC332" s="105"/>
      <c r="AD332" s="105"/>
      <c r="AE332" s="105"/>
      <c r="AF332" s="105"/>
      <c r="AG332" s="105"/>
      <c r="AH332" s="105"/>
      <c r="AI332" s="105"/>
      <c r="AJ332" s="105"/>
      <c r="AK332" s="105"/>
      <c r="AL332" s="105"/>
      <c r="AM332" s="105"/>
      <c r="AN332" s="105"/>
      <c r="AO332" s="105"/>
      <c r="AP332" s="105"/>
      <c r="AQ332" s="105"/>
      <c r="AR332" s="105"/>
      <c r="AS332" s="105"/>
      <c r="AT332" s="105"/>
      <c r="AU332" s="105"/>
      <c r="AV332" s="105"/>
      <c r="AW332" s="105"/>
      <c r="AX332" s="105"/>
      <c r="AY332" s="105"/>
      <c r="AZ332" s="105"/>
      <c r="BA332" s="105"/>
      <c r="BB332" s="105"/>
      <c r="BC332" s="105"/>
      <c r="BD332" s="105"/>
      <c r="BE332" s="105"/>
      <c r="BF332" s="105"/>
      <c r="BG332" s="105"/>
      <c r="BH332" s="105"/>
      <c r="BI332" s="105"/>
      <c r="BJ332" s="105"/>
      <c r="BK332" s="105"/>
      <c r="BL332" s="105"/>
      <c r="BM332" s="158"/>
      <c r="BN332" s="105"/>
      <c r="BO332" s="156"/>
      <c r="BP332" s="156"/>
      <c r="BQ332" s="156"/>
      <c r="BR332" s="105"/>
      <c r="BS332" s="105"/>
    </row>
    <row r="333" ht="9.0" customHeight="1">
      <c r="A333" s="152">
        <f t="shared" si="17"/>
        <v>0</v>
      </c>
      <c r="B333" s="93"/>
      <c r="C333" s="99"/>
      <c r="D333" s="96"/>
      <c r="E333" s="160"/>
      <c r="F333" s="155"/>
      <c r="G333" s="105"/>
      <c r="H333" s="105"/>
      <c r="I333" s="156"/>
      <c r="J333" s="156"/>
      <c r="K333" s="156"/>
      <c r="L333" s="156"/>
      <c r="M333" s="156"/>
      <c r="N333" s="156"/>
      <c r="O333" s="156"/>
      <c r="P333" s="156"/>
      <c r="Q333" s="156"/>
      <c r="R333" s="156"/>
      <c r="S333" s="156"/>
      <c r="T333" s="156"/>
      <c r="U333" s="157"/>
      <c r="V333" s="105"/>
      <c r="W333" s="105"/>
      <c r="X333" s="105"/>
      <c r="Y333" s="105"/>
      <c r="Z333" s="157"/>
      <c r="AA333" s="105"/>
      <c r="AB333" s="105"/>
      <c r="AC333" s="105"/>
      <c r="AD333" s="105"/>
      <c r="AE333" s="105"/>
      <c r="AF333" s="105"/>
      <c r="AG333" s="105"/>
      <c r="AH333" s="105"/>
      <c r="AI333" s="105"/>
      <c r="AJ333" s="105"/>
      <c r="AK333" s="105"/>
      <c r="AL333" s="105"/>
      <c r="AM333" s="105"/>
      <c r="AN333" s="105"/>
      <c r="AO333" s="105"/>
      <c r="AP333" s="105"/>
      <c r="AQ333" s="105"/>
      <c r="AR333" s="105"/>
      <c r="AS333" s="105"/>
      <c r="AT333" s="105"/>
      <c r="AU333" s="105"/>
      <c r="AV333" s="105"/>
      <c r="AW333" s="105"/>
      <c r="AX333" s="105"/>
      <c r="AY333" s="105"/>
      <c r="AZ333" s="105"/>
      <c r="BA333" s="105"/>
      <c r="BB333" s="105"/>
      <c r="BC333" s="105"/>
      <c r="BD333" s="105"/>
      <c r="BE333" s="105"/>
      <c r="BF333" s="105"/>
      <c r="BG333" s="105"/>
      <c r="BH333" s="105"/>
      <c r="BI333" s="105"/>
      <c r="BJ333" s="105"/>
      <c r="BK333" s="105"/>
      <c r="BL333" s="105"/>
      <c r="BM333" s="158"/>
      <c r="BN333" s="105"/>
      <c r="BO333" s="156"/>
      <c r="BP333" s="156"/>
      <c r="BQ333" s="156"/>
      <c r="BR333" s="105"/>
      <c r="BS333" s="105"/>
    </row>
    <row r="334" ht="9.0" customHeight="1">
      <c r="A334" s="152">
        <f t="shared" si="17"/>
        <v>1</v>
      </c>
      <c r="B334" s="93"/>
      <c r="C334" s="99"/>
      <c r="D334" s="96"/>
      <c r="E334" s="160"/>
      <c r="F334" s="155"/>
      <c r="G334" s="105"/>
      <c r="H334" s="105"/>
      <c r="I334" s="156"/>
      <c r="J334" s="156"/>
      <c r="K334" s="156"/>
      <c r="L334" s="156"/>
      <c r="M334" s="156"/>
      <c r="N334" s="156"/>
      <c r="O334" s="156"/>
      <c r="P334" s="156"/>
      <c r="Q334" s="156"/>
      <c r="R334" s="156"/>
      <c r="S334" s="156"/>
      <c r="T334" s="156"/>
      <c r="U334" s="157"/>
      <c r="V334" s="105"/>
      <c r="W334" s="105"/>
      <c r="X334" s="105"/>
      <c r="Y334" s="105"/>
      <c r="Z334" s="157"/>
      <c r="AA334" s="105"/>
      <c r="AB334" s="105"/>
      <c r="AC334" s="105"/>
      <c r="AD334" s="105"/>
      <c r="AE334" s="105"/>
      <c r="AF334" s="105"/>
      <c r="AG334" s="105"/>
      <c r="AH334" s="105"/>
      <c r="AI334" s="105"/>
      <c r="AJ334" s="105"/>
      <c r="AK334" s="105"/>
      <c r="AL334" s="105"/>
      <c r="AM334" s="105"/>
      <c r="AN334" s="105"/>
      <c r="AO334" s="105"/>
      <c r="AP334" s="105"/>
      <c r="AQ334" s="105"/>
      <c r="AR334" s="105"/>
      <c r="AS334" s="105"/>
      <c r="AT334" s="105"/>
      <c r="AU334" s="105"/>
      <c r="AV334" s="105"/>
      <c r="AW334" s="105"/>
      <c r="AX334" s="105"/>
      <c r="AY334" s="105"/>
      <c r="AZ334" s="105"/>
      <c r="BA334" s="105"/>
      <c r="BB334" s="105"/>
      <c r="BC334" s="105"/>
      <c r="BD334" s="105"/>
      <c r="BE334" s="105"/>
      <c r="BF334" s="105"/>
      <c r="BG334" s="105"/>
      <c r="BH334" s="105"/>
      <c r="BI334" s="105"/>
      <c r="BJ334" s="105"/>
      <c r="BK334" s="105"/>
      <c r="BL334" s="105"/>
      <c r="BM334" s="158"/>
      <c r="BN334" s="105"/>
      <c r="BO334" s="156"/>
      <c r="BP334" s="156"/>
      <c r="BQ334" s="156"/>
      <c r="BR334" s="105"/>
      <c r="BS334" s="105"/>
    </row>
    <row r="335" ht="9.0" customHeight="1">
      <c r="A335" s="152">
        <f t="shared" si="17"/>
        <v>1</v>
      </c>
      <c r="B335" s="93"/>
      <c r="C335" s="99"/>
      <c r="D335" s="96"/>
      <c r="E335" s="160"/>
      <c r="F335" s="155"/>
      <c r="G335" s="105"/>
      <c r="H335" s="105"/>
      <c r="I335" s="156"/>
      <c r="J335" s="156"/>
      <c r="K335" s="156"/>
      <c r="L335" s="156"/>
      <c r="M335" s="156"/>
      <c r="N335" s="156"/>
      <c r="O335" s="156"/>
      <c r="P335" s="156"/>
      <c r="Q335" s="156"/>
      <c r="R335" s="156"/>
      <c r="S335" s="156"/>
      <c r="T335" s="156"/>
      <c r="U335" s="157"/>
      <c r="V335" s="105"/>
      <c r="W335" s="105"/>
      <c r="X335" s="105"/>
      <c r="Y335" s="105"/>
      <c r="Z335" s="157"/>
      <c r="AA335" s="105"/>
      <c r="AB335" s="105"/>
      <c r="AC335" s="105"/>
      <c r="AD335" s="105"/>
      <c r="AE335" s="105"/>
      <c r="AF335" s="105"/>
      <c r="AG335" s="105"/>
      <c r="AH335" s="105"/>
      <c r="AI335" s="105"/>
      <c r="AJ335" s="105"/>
      <c r="AK335" s="105"/>
      <c r="AL335" s="105"/>
      <c r="AM335" s="105"/>
      <c r="AN335" s="105"/>
      <c r="AO335" s="105"/>
      <c r="AP335" s="105"/>
      <c r="AQ335" s="105"/>
      <c r="AR335" s="105"/>
      <c r="AS335" s="105"/>
      <c r="AT335" s="105"/>
      <c r="AU335" s="105"/>
      <c r="AV335" s="105"/>
      <c r="AW335" s="105"/>
      <c r="AX335" s="105"/>
      <c r="AY335" s="105"/>
      <c r="AZ335" s="105"/>
      <c r="BA335" s="105"/>
      <c r="BB335" s="105"/>
      <c r="BC335" s="105"/>
      <c r="BD335" s="105"/>
      <c r="BE335" s="105"/>
      <c r="BF335" s="105"/>
      <c r="BG335" s="105"/>
      <c r="BH335" s="105"/>
      <c r="BI335" s="105"/>
      <c r="BJ335" s="105"/>
      <c r="BK335" s="105"/>
      <c r="BL335" s="105"/>
      <c r="BM335" s="158"/>
      <c r="BN335" s="105"/>
      <c r="BO335" s="156"/>
      <c r="BP335" s="156"/>
      <c r="BQ335" s="156"/>
      <c r="BR335" s="105"/>
      <c r="BS335" s="105"/>
    </row>
    <row r="336" ht="9.0" customHeight="1">
      <c r="A336" s="152">
        <f t="shared" si="17"/>
        <v>0</v>
      </c>
      <c r="B336" s="93"/>
      <c r="C336" s="99"/>
      <c r="D336" s="96"/>
      <c r="E336" s="160"/>
      <c r="F336" s="155"/>
      <c r="G336" s="105"/>
      <c r="H336" s="105"/>
      <c r="I336" s="156"/>
      <c r="J336" s="156"/>
      <c r="K336" s="156"/>
      <c r="L336" s="156"/>
      <c r="M336" s="156"/>
      <c r="N336" s="156"/>
      <c r="O336" s="156"/>
      <c r="P336" s="156"/>
      <c r="Q336" s="156"/>
      <c r="R336" s="156"/>
      <c r="S336" s="156"/>
      <c r="T336" s="156"/>
      <c r="U336" s="157"/>
      <c r="V336" s="105"/>
      <c r="W336" s="105"/>
      <c r="X336" s="105"/>
      <c r="Y336" s="105"/>
      <c r="Z336" s="157"/>
      <c r="AA336" s="105"/>
      <c r="AB336" s="105"/>
      <c r="AC336" s="105"/>
      <c r="AD336" s="105"/>
      <c r="AE336" s="105"/>
      <c r="AF336" s="105"/>
      <c r="AG336" s="105"/>
      <c r="AH336" s="105"/>
      <c r="AI336" s="105"/>
      <c r="AJ336" s="105"/>
      <c r="AK336" s="105"/>
      <c r="AL336" s="105"/>
      <c r="AM336" s="105"/>
      <c r="AN336" s="105"/>
      <c r="AO336" s="105"/>
      <c r="AP336" s="105"/>
      <c r="AQ336" s="105"/>
      <c r="AR336" s="105"/>
      <c r="AS336" s="105"/>
      <c r="AT336" s="105"/>
      <c r="AU336" s="105"/>
      <c r="AV336" s="105"/>
      <c r="AW336" s="105"/>
      <c r="AX336" s="105"/>
      <c r="AY336" s="105"/>
      <c r="AZ336" s="105"/>
      <c r="BA336" s="105"/>
      <c r="BB336" s="105"/>
      <c r="BC336" s="105"/>
      <c r="BD336" s="105"/>
      <c r="BE336" s="105"/>
      <c r="BF336" s="105"/>
      <c r="BG336" s="105"/>
      <c r="BH336" s="105"/>
      <c r="BI336" s="105"/>
      <c r="BJ336" s="105"/>
      <c r="BK336" s="105"/>
      <c r="BL336" s="105"/>
      <c r="BM336" s="158"/>
      <c r="BN336" s="105"/>
      <c r="BO336" s="156"/>
      <c r="BP336" s="156"/>
      <c r="BQ336" s="156"/>
      <c r="BR336" s="105"/>
      <c r="BS336" s="105"/>
    </row>
    <row r="337" ht="9.0" customHeight="1">
      <c r="A337" s="152">
        <f t="shared" si="17"/>
        <v>0</v>
      </c>
      <c r="B337" s="93"/>
      <c r="C337" s="99"/>
      <c r="D337" s="96"/>
      <c r="E337" s="160"/>
      <c r="F337" s="155"/>
      <c r="G337" s="105"/>
      <c r="H337" s="105"/>
      <c r="I337" s="156"/>
      <c r="J337" s="156"/>
      <c r="K337" s="156"/>
      <c r="L337" s="156"/>
      <c r="M337" s="156"/>
      <c r="N337" s="156"/>
      <c r="O337" s="156"/>
      <c r="P337" s="156"/>
      <c r="Q337" s="156"/>
      <c r="R337" s="156"/>
      <c r="S337" s="156"/>
      <c r="T337" s="156"/>
      <c r="U337" s="157"/>
      <c r="V337" s="105"/>
      <c r="W337" s="105"/>
      <c r="X337" s="105"/>
      <c r="Y337" s="105"/>
      <c r="Z337" s="157"/>
      <c r="AA337" s="105"/>
      <c r="AB337" s="105"/>
      <c r="AC337" s="105"/>
      <c r="AD337" s="105"/>
      <c r="AE337" s="105"/>
      <c r="AF337" s="105"/>
      <c r="AG337" s="105"/>
      <c r="AH337" s="105"/>
      <c r="AI337" s="105"/>
      <c r="AJ337" s="105"/>
      <c r="AK337" s="105"/>
      <c r="AL337" s="105"/>
      <c r="AM337" s="105"/>
      <c r="AN337" s="105"/>
      <c r="AO337" s="105"/>
      <c r="AP337" s="105"/>
      <c r="AQ337" s="105"/>
      <c r="AR337" s="105"/>
      <c r="AS337" s="105"/>
      <c r="AT337" s="105"/>
      <c r="AU337" s="105"/>
      <c r="AV337" s="105"/>
      <c r="AW337" s="105"/>
      <c r="AX337" s="105"/>
      <c r="AY337" s="105"/>
      <c r="AZ337" s="105"/>
      <c r="BA337" s="105"/>
      <c r="BB337" s="105"/>
      <c r="BC337" s="105"/>
      <c r="BD337" s="105"/>
      <c r="BE337" s="105"/>
      <c r="BF337" s="105"/>
      <c r="BG337" s="105"/>
      <c r="BH337" s="105"/>
      <c r="BI337" s="105"/>
      <c r="BJ337" s="105"/>
      <c r="BK337" s="105"/>
      <c r="BL337" s="105"/>
      <c r="BM337" s="158"/>
      <c r="BN337" s="105"/>
      <c r="BO337" s="156"/>
      <c r="BP337" s="156"/>
      <c r="BQ337" s="156"/>
      <c r="BR337" s="105"/>
      <c r="BS337" s="105"/>
    </row>
    <row r="338" ht="9.0" customHeight="1">
      <c r="A338" s="152">
        <f t="shared" si="17"/>
        <v>1</v>
      </c>
      <c r="B338" s="93"/>
      <c r="C338" s="99"/>
      <c r="D338" s="96"/>
      <c r="E338" s="160"/>
      <c r="F338" s="155"/>
      <c r="G338" s="105"/>
      <c r="H338" s="105"/>
      <c r="I338" s="156"/>
      <c r="J338" s="156"/>
      <c r="K338" s="156"/>
      <c r="L338" s="156"/>
      <c r="M338" s="156"/>
      <c r="N338" s="156"/>
      <c r="O338" s="156"/>
      <c r="P338" s="156"/>
      <c r="Q338" s="156"/>
      <c r="R338" s="156"/>
      <c r="S338" s="156"/>
      <c r="T338" s="156"/>
      <c r="U338" s="157"/>
      <c r="V338" s="105"/>
      <c r="W338" s="105"/>
      <c r="X338" s="105"/>
      <c r="Y338" s="105"/>
      <c r="Z338" s="157"/>
      <c r="AA338" s="105"/>
      <c r="AB338" s="105"/>
      <c r="AC338" s="105"/>
      <c r="AD338" s="105"/>
      <c r="AE338" s="105"/>
      <c r="AF338" s="105"/>
      <c r="AG338" s="105"/>
      <c r="AH338" s="105"/>
      <c r="AI338" s="105"/>
      <c r="AJ338" s="105"/>
      <c r="AK338" s="105"/>
      <c r="AL338" s="105"/>
      <c r="AM338" s="105"/>
      <c r="AN338" s="105"/>
      <c r="AO338" s="105"/>
      <c r="AP338" s="105"/>
      <c r="AQ338" s="105"/>
      <c r="AR338" s="105"/>
      <c r="AS338" s="105"/>
      <c r="AT338" s="105"/>
      <c r="AU338" s="105"/>
      <c r="AV338" s="105"/>
      <c r="AW338" s="105"/>
      <c r="AX338" s="105"/>
      <c r="AY338" s="105"/>
      <c r="AZ338" s="105"/>
      <c r="BA338" s="105"/>
      <c r="BB338" s="105"/>
      <c r="BC338" s="105"/>
      <c r="BD338" s="105"/>
      <c r="BE338" s="105"/>
      <c r="BF338" s="105"/>
      <c r="BG338" s="105"/>
      <c r="BH338" s="105"/>
      <c r="BI338" s="105"/>
      <c r="BJ338" s="105"/>
      <c r="BK338" s="105"/>
      <c r="BL338" s="105"/>
      <c r="BM338" s="158"/>
      <c r="BN338" s="105"/>
      <c r="BO338" s="156"/>
      <c r="BP338" s="156"/>
      <c r="BQ338" s="156"/>
      <c r="BR338" s="105"/>
      <c r="BS338" s="105"/>
    </row>
    <row r="339" ht="9.0" customHeight="1">
      <c r="A339" s="152">
        <f t="shared" si="17"/>
        <v>1</v>
      </c>
      <c r="B339" s="93"/>
      <c r="C339" s="99"/>
      <c r="D339" s="96"/>
      <c r="E339" s="160"/>
      <c r="F339" s="155"/>
      <c r="G339" s="105"/>
      <c r="H339" s="105"/>
      <c r="I339" s="156"/>
      <c r="J339" s="156"/>
      <c r="K339" s="156"/>
      <c r="L339" s="156"/>
      <c r="M339" s="156"/>
      <c r="N339" s="156"/>
      <c r="O339" s="156"/>
      <c r="P339" s="156"/>
      <c r="Q339" s="156"/>
      <c r="R339" s="156"/>
      <c r="S339" s="156"/>
      <c r="T339" s="156"/>
      <c r="U339" s="157"/>
      <c r="V339" s="105"/>
      <c r="W339" s="105"/>
      <c r="X339" s="105"/>
      <c r="Y339" s="105"/>
      <c r="Z339" s="157"/>
      <c r="AA339" s="105"/>
      <c r="AB339" s="105"/>
      <c r="AC339" s="105"/>
      <c r="AD339" s="105"/>
      <c r="AE339" s="105"/>
      <c r="AF339" s="105"/>
      <c r="AG339" s="105"/>
      <c r="AH339" s="105"/>
      <c r="AI339" s="105"/>
      <c r="AJ339" s="105"/>
      <c r="AK339" s="105"/>
      <c r="AL339" s="105"/>
      <c r="AM339" s="105"/>
      <c r="AN339" s="105"/>
      <c r="AO339" s="105"/>
      <c r="AP339" s="105"/>
      <c r="AQ339" s="105"/>
      <c r="AR339" s="105"/>
      <c r="AS339" s="105"/>
      <c r="AT339" s="105"/>
      <c r="AU339" s="105"/>
      <c r="AV339" s="105"/>
      <c r="AW339" s="105"/>
      <c r="AX339" s="105"/>
      <c r="AY339" s="105"/>
      <c r="AZ339" s="105"/>
      <c r="BA339" s="105"/>
      <c r="BB339" s="105"/>
      <c r="BC339" s="105"/>
      <c r="BD339" s="105"/>
      <c r="BE339" s="105"/>
      <c r="BF339" s="105"/>
      <c r="BG339" s="105"/>
      <c r="BH339" s="105"/>
      <c r="BI339" s="105"/>
      <c r="BJ339" s="105"/>
      <c r="BK339" s="105"/>
      <c r="BL339" s="105"/>
      <c r="BM339" s="158"/>
      <c r="BN339" s="105"/>
      <c r="BO339" s="156"/>
      <c r="BP339" s="156"/>
      <c r="BQ339" s="156"/>
      <c r="BR339" s="105"/>
      <c r="BS339" s="105"/>
    </row>
    <row r="340" ht="9.0" customHeight="1">
      <c r="A340" s="152">
        <f t="shared" si="17"/>
        <v>0</v>
      </c>
      <c r="B340" s="93"/>
      <c r="C340" s="99"/>
      <c r="D340" s="96"/>
      <c r="E340" s="160"/>
      <c r="F340" s="155"/>
      <c r="G340" s="105"/>
      <c r="H340" s="105"/>
      <c r="I340" s="156"/>
      <c r="J340" s="156"/>
      <c r="K340" s="156"/>
      <c r="L340" s="156"/>
      <c r="M340" s="156"/>
      <c r="N340" s="156"/>
      <c r="O340" s="156"/>
      <c r="P340" s="156"/>
      <c r="Q340" s="156"/>
      <c r="R340" s="156"/>
      <c r="S340" s="156"/>
      <c r="T340" s="156"/>
      <c r="U340" s="157"/>
      <c r="V340" s="105"/>
      <c r="W340" s="105"/>
      <c r="X340" s="105"/>
      <c r="Y340" s="105"/>
      <c r="Z340" s="157"/>
      <c r="AA340" s="105"/>
      <c r="AB340" s="105"/>
      <c r="AC340" s="105"/>
      <c r="AD340" s="105"/>
      <c r="AE340" s="105"/>
      <c r="AF340" s="105"/>
      <c r="AG340" s="105"/>
      <c r="AH340" s="105"/>
      <c r="AI340" s="105"/>
      <c r="AJ340" s="105"/>
      <c r="AK340" s="105"/>
      <c r="AL340" s="105"/>
      <c r="AM340" s="105"/>
      <c r="AN340" s="105"/>
      <c r="AO340" s="105"/>
      <c r="AP340" s="105"/>
      <c r="AQ340" s="105"/>
      <c r="AR340" s="105"/>
      <c r="AS340" s="105"/>
      <c r="AT340" s="105"/>
      <c r="AU340" s="105"/>
      <c r="AV340" s="105"/>
      <c r="AW340" s="105"/>
      <c r="AX340" s="105"/>
      <c r="AY340" s="105"/>
      <c r="AZ340" s="105"/>
      <c r="BA340" s="105"/>
      <c r="BB340" s="105"/>
      <c r="BC340" s="105"/>
      <c r="BD340" s="105"/>
      <c r="BE340" s="105"/>
      <c r="BF340" s="105"/>
      <c r="BG340" s="105"/>
      <c r="BH340" s="105"/>
      <c r="BI340" s="105"/>
      <c r="BJ340" s="105"/>
      <c r="BK340" s="105"/>
      <c r="BL340" s="105"/>
      <c r="BM340" s="158"/>
      <c r="BN340" s="105"/>
      <c r="BO340" s="156"/>
      <c r="BP340" s="156"/>
      <c r="BQ340" s="156"/>
      <c r="BR340" s="105"/>
      <c r="BS340" s="105"/>
    </row>
    <row r="341" ht="9.0" customHeight="1">
      <c r="A341" s="152">
        <f t="shared" si="17"/>
        <v>0</v>
      </c>
      <c r="B341" s="93"/>
      <c r="C341" s="99"/>
      <c r="D341" s="96"/>
      <c r="E341" s="160"/>
      <c r="F341" s="155"/>
      <c r="G341" s="105"/>
      <c r="H341" s="105"/>
      <c r="I341" s="156"/>
      <c r="J341" s="156"/>
      <c r="K341" s="156"/>
      <c r="L341" s="156"/>
      <c r="M341" s="156"/>
      <c r="N341" s="156"/>
      <c r="O341" s="156"/>
      <c r="P341" s="156"/>
      <c r="Q341" s="156"/>
      <c r="R341" s="156"/>
      <c r="S341" s="156"/>
      <c r="T341" s="156"/>
      <c r="U341" s="157"/>
      <c r="V341" s="105"/>
      <c r="W341" s="105"/>
      <c r="X341" s="105"/>
      <c r="Y341" s="105"/>
      <c r="Z341" s="157"/>
      <c r="AA341" s="105"/>
      <c r="AB341" s="105"/>
      <c r="AC341" s="105"/>
      <c r="AD341" s="105"/>
      <c r="AE341" s="105"/>
      <c r="AF341" s="105"/>
      <c r="AG341" s="105"/>
      <c r="AH341" s="105"/>
      <c r="AI341" s="105"/>
      <c r="AJ341" s="105"/>
      <c r="AK341" s="105"/>
      <c r="AL341" s="105"/>
      <c r="AM341" s="105"/>
      <c r="AN341" s="105"/>
      <c r="AO341" s="105"/>
      <c r="AP341" s="105"/>
      <c r="AQ341" s="105"/>
      <c r="AR341" s="105"/>
      <c r="AS341" s="105"/>
      <c r="AT341" s="105"/>
      <c r="AU341" s="105"/>
      <c r="AV341" s="105"/>
      <c r="AW341" s="105"/>
      <c r="AX341" s="105"/>
      <c r="AY341" s="105"/>
      <c r="AZ341" s="105"/>
      <c r="BA341" s="105"/>
      <c r="BB341" s="105"/>
      <c r="BC341" s="105"/>
      <c r="BD341" s="105"/>
      <c r="BE341" s="105"/>
      <c r="BF341" s="105"/>
      <c r="BG341" s="105"/>
      <c r="BH341" s="105"/>
      <c r="BI341" s="105"/>
      <c r="BJ341" s="105"/>
      <c r="BK341" s="105"/>
      <c r="BL341" s="105"/>
      <c r="BM341" s="158"/>
      <c r="BN341" s="105"/>
      <c r="BO341" s="156"/>
      <c r="BP341" s="156"/>
      <c r="BQ341" s="156"/>
      <c r="BR341" s="105"/>
      <c r="BS341" s="105"/>
    </row>
    <row r="342" ht="9.0" customHeight="1">
      <c r="A342" s="152">
        <f t="shared" si="17"/>
        <v>1</v>
      </c>
      <c r="B342" s="93"/>
      <c r="C342" s="99"/>
      <c r="D342" s="96"/>
      <c r="E342" s="160"/>
      <c r="F342" s="155"/>
      <c r="G342" s="105"/>
      <c r="H342" s="105"/>
      <c r="I342" s="156"/>
      <c r="J342" s="156"/>
      <c r="K342" s="156"/>
      <c r="L342" s="156"/>
      <c r="M342" s="156"/>
      <c r="N342" s="156"/>
      <c r="O342" s="156"/>
      <c r="P342" s="156"/>
      <c r="Q342" s="156"/>
      <c r="R342" s="156"/>
      <c r="S342" s="156"/>
      <c r="T342" s="156"/>
      <c r="U342" s="157"/>
      <c r="V342" s="105"/>
      <c r="W342" s="105"/>
      <c r="X342" s="105"/>
      <c r="Y342" s="105"/>
      <c r="Z342" s="157"/>
      <c r="AA342" s="105"/>
      <c r="AB342" s="105"/>
      <c r="AC342" s="105"/>
      <c r="AD342" s="105"/>
      <c r="AE342" s="105"/>
      <c r="AF342" s="105"/>
      <c r="AG342" s="105"/>
      <c r="AH342" s="105"/>
      <c r="AI342" s="105"/>
      <c r="AJ342" s="105"/>
      <c r="AK342" s="105"/>
      <c r="AL342" s="105"/>
      <c r="AM342" s="105"/>
      <c r="AN342" s="105"/>
      <c r="AO342" s="105"/>
      <c r="AP342" s="105"/>
      <c r="AQ342" s="105"/>
      <c r="AR342" s="105"/>
      <c r="AS342" s="105"/>
      <c r="AT342" s="105"/>
      <c r="AU342" s="105"/>
      <c r="AV342" s="105"/>
      <c r="AW342" s="105"/>
      <c r="AX342" s="105"/>
      <c r="AY342" s="105"/>
      <c r="AZ342" s="105"/>
      <c r="BA342" s="105"/>
      <c r="BB342" s="105"/>
      <c r="BC342" s="105"/>
      <c r="BD342" s="105"/>
      <c r="BE342" s="105"/>
      <c r="BF342" s="105"/>
      <c r="BG342" s="105"/>
      <c r="BH342" s="105"/>
      <c r="BI342" s="105"/>
      <c r="BJ342" s="105"/>
      <c r="BK342" s="105"/>
      <c r="BL342" s="105"/>
      <c r="BM342" s="158"/>
      <c r="BN342" s="105"/>
      <c r="BO342" s="156"/>
      <c r="BP342" s="156"/>
      <c r="BQ342" s="156"/>
      <c r="BR342" s="105"/>
      <c r="BS342" s="105"/>
    </row>
    <row r="343" ht="9.0" customHeight="1">
      <c r="A343" s="152">
        <f t="shared" si="17"/>
        <v>1</v>
      </c>
      <c r="B343" s="93"/>
      <c r="C343" s="99"/>
      <c r="D343" s="96"/>
      <c r="E343" s="160"/>
      <c r="F343" s="155"/>
      <c r="G343" s="105"/>
      <c r="H343" s="105"/>
      <c r="I343" s="156"/>
      <c r="J343" s="156"/>
      <c r="K343" s="156"/>
      <c r="L343" s="156"/>
      <c r="M343" s="156"/>
      <c r="N343" s="156"/>
      <c r="O343" s="156"/>
      <c r="P343" s="156"/>
      <c r="Q343" s="156"/>
      <c r="R343" s="156"/>
      <c r="S343" s="156"/>
      <c r="T343" s="156"/>
      <c r="U343" s="157"/>
      <c r="V343" s="105"/>
      <c r="W343" s="105"/>
      <c r="X343" s="105"/>
      <c r="Y343" s="105"/>
      <c r="Z343" s="157"/>
      <c r="AA343" s="105"/>
      <c r="AB343" s="105"/>
      <c r="AC343" s="105"/>
      <c r="AD343" s="105"/>
      <c r="AE343" s="105"/>
      <c r="AF343" s="105"/>
      <c r="AG343" s="105"/>
      <c r="AH343" s="105"/>
      <c r="AI343" s="105"/>
      <c r="AJ343" s="105"/>
      <c r="AK343" s="105"/>
      <c r="AL343" s="105"/>
      <c r="AM343" s="105"/>
      <c r="AN343" s="105"/>
      <c r="AO343" s="105"/>
      <c r="AP343" s="105"/>
      <c r="AQ343" s="105"/>
      <c r="AR343" s="105"/>
      <c r="AS343" s="105"/>
      <c r="AT343" s="105"/>
      <c r="AU343" s="105"/>
      <c r="AV343" s="105"/>
      <c r="AW343" s="105"/>
      <c r="AX343" s="105"/>
      <c r="AY343" s="105"/>
      <c r="AZ343" s="105"/>
      <c r="BA343" s="105"/>
      <c r="BB343" s="105"/>
      <c r="BC343" s="105"/>
      <c r="BD343" s="105"/>
      <c r="BE343" s="105"/>
      <c r="BF343" s="105"/>
      <c r="BG343" s="105"/>
      <c r="BH343" s="105"/>
      <c r="BI343" s="105"/>
      <c r="BJ343" s="105"/>
      <c r="BK343" s="105"/>
      <c r="BL343" s="105"/>
      <c r="BM343" s="158"/>
      <c r="BN343" s="105"/>
      <c r="BO343" s="156"/>
      <c r="BP343" s="156"/>
      <c r="BQ343" s="156"/>
      <c r="BR343" s="105"/>
      <c r="BS343" s="105"/>
    </row>
    <row r="344" ht="9.0" customHeight="1">
      <c r="A344" s="152">
        <f t="shared" si="17"/>
        <v>0</v>
      </c>
      <c r="B344" s="93"/>
      <c r="C344" s="99"/>
      <c r="D344" s="96"/>
      <c r="E344" s="160"/>
      <c r="F344" s="155"/>
      <c r="G344" s="105"/>
      <c r="H344" s="105"/>
      <c r="I344" s="156"/>
      <c r="J344" s="156"/>
      <c r="K344" s="156"/>
      <c r="L344" s="156"/>
      <c r="M344" s="156"/>
      <c r="N344" s="156"/>
      <c r="O344" s="156"/>
      <c r="P344" s="156"/>
      <c r="Q344" s="156"/>
      <c r="R344" s="156"/>
      <c r="S344" s="156"/>
      <c r="T344" s="156"/>
      <c r="U344" s="157"/>
      <c r="V344" s="105"/>
      <c r="W344" s="105"/>
      <c r="X344" s="105"/>
      <c r="Y344" s="105"/>
      <c r="Z344" s="157"/>
      <c r="AA344" s="105"/>
      <c r="AB344" s="105"/>
      <c r="AC344" s="105"/>
      <c r="AD344" s="105"/>
      <c r="AE344" s="105"/>
      <c r="AF344" s="105"/>
      <c r="AG344" s="105"/>
      <c r="AH344" s="105"/>
      <c r="AI344" s="105"/>
      <c r="AJ344" s="105"/>
      <c r="AK344" s="105"/>
      <c r="AL344" s="105"/>
      <c r="AM344" s="105"/>
      <c r="AN344" s="105"/>
      <c r="AO344" s="105"/>
      <c r="AP344" s="105"/>
      <c r="AQ344" s="105"/>
      <c r="AR344" s="105"/>
      <c r="AS344" s="105"/>
      <c r="AT344" s="105"/>
      <c r="AU344" s="105"/>
      <c r="AV344" s="105"/>
      <c r="AW344" s="105"/>
      <c r="AX344" s="105"/>
      <c r="AY344" s="105"/>
      <c r="AZ344" s="105"/>
      <c r="BA344" s="105"/>
      <c r="BB344" s="105"/>
      <c r="BC344" s="105"/>
      <c r="BD344" s="105"/>
      <c r="BE344" s="105"/>
      <c r="BF344" s="105"/>
      <c r="BG344" s="105"/>
      <c r="BH344" s="105"/>
      <c r="BI344" s="105"/>
      <c r="BJ344" s="105"/>
      <c r="BK344" s="105"/>
      <c r="BL344" s="105"/>
      <c r="BM344" s="158"/>
      <c r="BN344" s="105"/>
      <c r="BO344" s="156"/>
      <c r="BP344" s="156"/>
      <c r="BQ344" s="156"/>
      <c r="BR344" s="105"/>
      <c r="BS344" s="105"/>
    </row>
    <row r="345" ht="9.0" customHeight="1">
      <c r="A345" s="152">
        <f t="shared" si="17"/>
        <v>0</v>
      </c>
      <c r="B345" s="93"/>
      <c r="C345" s="99"/>
      <c r="D345" s="96"/>
      <c r="E345" s="160"/>
      <c r="F345" s="155"/>
      <c r="G345" s="105"/>
      <c r="H345" s="105"/>
      <c r="I345" s="156"/>
      <c r="J345" s="156"/>
      <c r="K345" s="156"/>
      <c r="L345" s="156"/>
      <c r="M345" s="156"/>
      <c r="N345" s="156"/>
      <c r="O345" s="156"/>
      <c r="P345" s="156"/>
      <c r="Q345" s="156"/>
      <c r="R345" s="156"/>
      <c r="S345" s="156"/>
      <c r="T345" s="156"/>
      <c r="U345" s="157"/>
      <c r="V345" s="105"/>
      <c r="W345" s="105"/>
      <c r="X345" s="105"/>
      <c r="Y345" s="105"/>
      <c r="Z345" s="157"/>
      <c r="AA345" s="105"/>
      <c r="AB345" s="105"/>
      <c r="AC345" s="105"/>
      <c r="AD345" s="105"/>
      <c r="AE345" s="105"/>
      <c r="AF345" s="105"/>
      <c r="AG345" s="105"/>
      <c r="AH345" s="105"/>
      <c r="AI345" s="105"/>
      <c r="AJ345" s="105"/>
      <c r="AK345" s="105"/>
      <c r="AL345" s="105"/>
      <c r="AM345" s="105"/>
      <c r="AN345" s="105"/>
      <c r="AO345" s="105"/>
      <c r="AP345" s="105"/>
      <c r="AQ345" s="105"/>
      <c r="AR345" s="105"/>
      <c r="AS345" s="105"/>
      <c r="AT345" s="105"/>
      <c r="AU345" s="105"/>
      <c r="AV345" s="105"/>
      <c r="AW345" s="105"/>
      <c r="AX345" s="105"/>
      <c r="AY345" s="105"/>
      <c r="AZ345" s="105"/>
      <c r="BA345" s="105"/>
      <c r="BB345" s="105"/>
      <c r="BC345" s="105"/>
      <c r="BD345" s="105"/>
      <c r="BE345" s="105"/>
      <c r="BF345" s="105"/>
      <c r="BG345" s="105"/>
      <c r="BH345" s="105"/>
      <c r="BI345" s="105"/>
      <c r="BJ345" s="105"/>
      <c r="BK345" s="105"/>
      <c r="BL345" s="105"/>
      <c r="BM345" s="158"/>
      <c r="BN345" s="105"/>
      <c r="BO345" s="156"/>
      <c r="BP345" s="156"/>
      <c r="BQ345" s="156"/>
      <c r="BR345" s="105"/>
      <c r="BS345" s="105"/>
    </row>
    <row r="346" ht="9.0" customHeight="1">
      <c r="A346" s="152">
        <f t="shared" si="17"/>
        <v>1</v>
      </c>
      <c r="B346" s="93"/>
      <c r="C346" s="99"/>
      <c r="D346" s="96"/>
      <c r="E346" s="160"/>
      <c r="F346" s="155"/>
      <c r="G346" s="105"/>
      <c r="H346" s="105"/>
      <c r="I346" s="156"/>
      <c r="J346" s="156"/>
      <c r="K346" s="156"/>
      <c r="L346" s="156"/>
      <c r="M346" s="156"/>
      <c r="N346" s="156"/>
      <c r="O346" s="156"/>
      <c r="P346" s="156"/>
      <c r="Q346" s="156"/>
      <c r="R346" s="156"/>
      <c r="S346" s="156"/>
      <c r="T346" s="156"/>
      <c r="U346" s="157"/>
      <c r="V346" s="105"/>
      <c r="W346" s="105"/>
      <c r="X346" s="105"/>
      <c r="Y346" s="105"/>
      <c r="Z346" s="157"/>
      <c r="AA346" s="105"/>
      <c r="AB346" s="105"/>
      <c r="AC346" s="105"/>
      <c r="AD346" s="105"/>
      <c r="AE346" s="105"/>
      <c r="AF346" s="105"/>
      <c r="AG346" s="105"/>
      <c r="AH346" s="105"/>
      <c r="AI346" s="105"/>
      <c r="AJ346" s="105"/>
      <c r="AK346" s="105"/>
      <c r="AL346" s="105"/>
      <c r="AM346" s="105"/>
      <c r="AN346" s="105"/>
      <c r="AO346" s="105"/>
      <c r="AP346" s="105"/>
      <c r="AQ346" s="105"/>
      <c r="AR346" s="105"/>
      <c r="AS346" s="105"/>
      <c r="AT346" s="105"/>
      <c r="AU346" s="105"/>
      <c r="AV346" s="105"/>
      <c r="AW346" s="105"/>
      <c r="AX346" s="105"/>
      <c r="AY346" s="105"/>
      <c r="AZ346" s="105"/>
      <c r="BA346" s="105"/>
      <c r="BB346" s="105"/>
      <c r="BC346" s="105"/>
      <c r="BD346" s="105"/>
      <c r="BE346" s="105"/>
      <c r="BF346" s="105"/>
      <c r="BG346" s="105"/>
      <c r="BH346" s="105"/>
      <c r="BI346" s="105"/>
      <c r="BJ346" s="105"/>
      <c r="BK346" s="105"/>
      <c r="BL346" s="105"/>
      <c r="BM346" s="158"/>
      <c r="BN346" s="105"/>
      <c r="BO346" s="156"/>
      <c r="BP346" s="156"/>
      <c r="BQ346" s="156"/>
      <c r="BR346" s="105"/>
      <c r="BS346" s="105"/>
    </row>
    <row r="347" ht="9.0" customHeight="1">
      <c r="A347" s="152">
        <f t="shared" si="17"/>
        <v>1</v>
      </c>
      <c r="B347" s="93"/>
      <c r="C347" s="99"/>
      <c r="D347" s="96"/>
      <c r="E347" s="160"/>
      <c r="F347" s="155"/>
      <c r="G347" s="105"/>
      <c r="H347" s="105"/>
      <c r="I347" s="156"/>
      <c r="J347" s="156"/>
      <c r="K347" s="156"/>
      <c r="L347" s="156"/>
      <c r="M347" s="156"/>
      <c r="N347" s="156"/>
      <c r="O347" s="156"/>
      <c r="P347" s="156"/>
      <c r="Q347" s="156"/>
      <c r="R347" s="156"/>
      <c r="S347" s="156"/>
      <c r="T347" s="156"/>
      <c r="U347" s="157"/>
      <c r="V347" s="105"/>
      <c r="W347" s="105"/>
      <c r="X347" s="105"/>
      <c r="Y347" s="105"/>
      <c r="Z347" s="157"/>
      <c r="AA347" s="105"/>
      <c r="AB347" s="105"/>
      <c r="AC347" s="105"/>
      <c r="AD347" s="105"/>
      <c r="AE347" s="105"/>
      <c r="AF347" s="105"/>
      <c r="AG347" s="105"/>
      <c r="AH347" s="105"/>
      <c r="AI347" s="105"/>
      <c r="AJ347" s="105"/>
      <c r="AK347" s="105"/>
      <c r="AL347" s="105"/>
      <c r="AM347" s="105"/>
      <c r="AN347" s="105"/>
      <c r="AO347" s="105"/>
      <c r="AP347" s="105"/>
      <c r="AQ347" s="105"/>
      <c r="AR347" s="105"/>
      <c r="AS347" s="105"/>
      <c r="AT347" s="105"/>
      <c r="AU347" s="105"/>
      <c r="AV347" s="105"/>
      <c r="AW347" s="105"/>
      <c r="AX347" s="105"/>
      <c r="AY347" s="105"/>
      <c r="AZ347" s="105"/>
      <c r="BA347" s="105"/>
      <c r="BB347" s="105"/>
      <c r="BC347" s="105"/>
      <c r="BD347" s="105"/>
      <c r="BE347" s="105"/>
      <c r="BF347" s="105"/>
      <c r="BG347" s="105"/>
      <c r="BH347" s="105"/>
      <c r="BI347" s="105"/>
      <c r="BJ347" s="105"/>
      <c r="BK347" s="105"/>
      <c r="BL347" s="105"/>
      <c r="BM347" s="158"/>
      <c r="BN347" s="105"/>
      <c r="BO347" s="156"/>
      <c r="BP347" s="156"/>
      <c r="BQ347" s="156"/>
      <c r="BR347" s="105"/>
      <c r="BS347" s="105"/>
    </row>
    <row r="348" ht="9.0" customHeight="1">
      <c r="A348" s="152">
        <f t="shared" si="17"/>
        <v>0</v>
      </c>
      <c r="B348" s="93"/>
      <c r="C348" s="99"/>
      <c r="D348" s="96"/>
      <c r="E348" s="160"/>
      <c r="F348" s="155"/>
      <c r="G348" s="105"/>
      <c r="H348" s="105"/>
      <c r="I348" s="156"/>
      <c r="J348" s="156"/>
      <c r="K348" s="156"/>
      <c r="L348" s="156"/>
      <c r="M348" s="156"/>
      <c r="N348" s="156"/>
      <c r="O348" s="156"/>
      <c r="P348" s="156"/>
      <c r="Q348" s="156"/>
      <c r="R348" s="156"/>
      <c r="S348" s="156"/>
      <c r="T348" s="156"/>
      <c r="U348" s="157"/>
      <c r="V348" s="105"/>
      <c r="W348" s="105"/>
      <c r="X348" s="105"/>
      <c r="Y348" s="105"/>
      <c r="Z348" s="157"/>
      <c r="AA348" s="105"/>
      <c r="AB348" s="105"/>
      <c r="AC348" s="105"/>
      <c r="AD348" s="105"/>
      <c r="AE348" s="105"/>
      <c r="AF348" s="105"/>
      <c r="AG348" s="105"/>
      <c r="AH348" s="105"/>
      <c r="AI348" s="105"/>
      <c r="AJ348" s="105"/>
      <c r="AK348" s="105"/>
      <c r="AL348" s="105"/>
      <c r="AM348" s="105"/>
      <c r="AN348" s="105"/>
      <c r="AO348" s="105"/>
      <c r="AP348" s="105"/>
      <c r="AQ348" s="105"/>
      <c r="AR348" s="105"/>
      <c r="AS348" s="105"/>
      <c r="AT348" s="105"/>
      <c r="AU348" s="105"/>
      <c r="AV348" s="105"/>
      <c r="AW348" s="105"/>
      <c r="AX348" s="105"/>
      <c r="AY348" s="105"/>
      <c r="AZ348" s="105"/>
      <c r="BA348" s="105"/>
      <c r="BB348" s="105"/>
      <c r="BC348" s="105"/>
      <c r="BD348" s="105"/>
      <c r="BE348" s="105"/>
      <c r="BF348" s="105"/>
      <c r="BG348" s="105"/>
      <c r="BH348" s="105"/>
      <c r="BI348" s="105"/>
      <c r="BJ348" s="105"/>
      <c r="BK348" s="105"/>
      <c r="BL348" s="105"/>
      <c r="BM348" s="158"/>
      <c r="BN348" s="105"/>
      <c r="BO348" s="156"/>
      <c r="BP348" s="156"/>
      <c r="BQ348" s="156"/>
      <c r="BR348" s="105"/>
      <c r="BS348" s="105"/>
    </row>
    <row r="349" ht="9.0" customHeight="1">
      <c r="A349" s="152">
        <f t="shared" si="17"/>
        <v>0</v>
      </c>
      <c r="B349" s="93"/>
      <c r="C349" s="99"/>
      <c r="D349" s="96"/>
      <c r="E349" s="160"/>
      <c r="F349" s="155"/>
      <c r="G349" s="105"/>
      <c r="H349" s="105"/>
      <c r="I349" s="156"/>
      <c r="J349" s="156"/>
      <c r="K349" s="156"/>
      <c r="L349" s="156"/>
      <c r="M349" s="156"/>
      <c r="N349" s="156"/>
      <c r="O349" s="156"/>
      <c r="P349" s="156"/>
      <c r="Q349" s="156"/>
      <c r="R349" s="156"/>
      <c r="S349" s="156"/>
      <c r="T349" s="156"/>
      <c r="U349" s="157"/>
      <c r="V349" s="105"/>
      <c r="W349" s="105"/>
      <c r="X349" s="105"/>
      <c r="Y349" s="105"/>
      <c r="Z349" s="157"/>
      <c r="AA349" s="105"/>
      <c r="AB349" s="105"/>
      <c r="AC349" s="105"/>
      <c r="AD349" s="105"/>
      <c r="AE349" s="105"/>
      <c r="AF349" s="105"/>
      <c r="AG349" s="105"/>
      <c r="AH349" s="105"/>
      <c r="AI349" s="105"/>
      <c r="AJ349" s="105"/>
      <c r="AK349" s="105"/>
      <c r="AL349" s="105"/>
      <c r="AM349" s="105"/>
      <c r="AN349" s="105"/>
      <c r="AO349" s="105"/>
      <c r="AP349" s="105"/>
      <c r="AQ349" s="105"/>
      <c r="AR349" s="105"/>
      <c r="AS349" s="105"/>
      <c r="AT349" s="105"/>
      <c r="AU349" s="105"/>
      <c r="AV349" s="105"/>
      <c r="AW349" s="105"/>
      <c r="AX349" s="105"/>
      <c r="AY349" s="105"/>
      <c r="AZ349" s="105"/>
      <c r="BA349" s="105"/>
      <c r="BB349" s="105"/>
      <c r="BC349" s="105"/>
      <c r="BD349" s="105"/>
      <c r="BE349" s="105"/>
      <c r="BF349" s="105"/>
      <c r="BG349" s="105"/>
      <c r="BH349" s="105"/>
      <c r="BI349" s="105"/>
      <c r="BJ349" s="105"/>
      <c r="BK349" s="105"/>
      <c r="BL349" s="105"/>
      <c r="BM349" s="158"/>
      <c r="BN349" s="105"/>
      <c r="BO349" s="156"/>
      <c r="BP349" s="156"/>
      <c r="BQ349" s="156"/>
      <c r="BR349" s="105"/>
      <c r="BS349" s="105"/>
    </row>
    <row r="350" ht="9.0" customHeight="1">
      <c r="A350" s="152">
        <f t="shared" si="17"/>
        <v>1</v>
      </c>
      <c r="B350" s="93"/>
      <c r="C350" s="99"/>
      <c r="D350" s="96"/>
      <c r="E350" s="160"/>
      <c r="F350" s="155"/>
      <c r="G350" s="105"/>
      <c r="H350" s="105"/>
      <c r="I350" s="156"/>
      <c r="J350" s="156"/>
      <c r="K350" s="156"/>
      <c r="L350" s="156"/>
      <c r="M350" s="156"/>
      <c r="N350" s="156"/>
      <c r="O350" s="156"/>
      <c r="P350" s="156"/>
      <c r="Q350" s="156"/>
      <c r="R350" s="156"/>
      <c r="S350" s="156"/>
      <c r="T350" s="156"/>
      <c r="U350" s="157"/>
      <c r="V350" s="105"/>
      <c r="W350" s="105"/>
      <c r="X350" s="105"/>
      <c r="Y350" s="105"/>
      <c r="Z350" s="157"/>
      <c r="AA350" s="105"/>
      <c r="AB350" s="105"/>
      <c r="AC350" s="105"/>
      <c r="AD350" s="105"/>
      <c r="AE350" s="105"/>
      <c r="AF350" s="105"/>
      <c r="AG350" s="105"/>
      <c r="AH350" s="105"/>
      <c r="AI350" s="105"/>
      <c r="AJ350" s="105"/>
      <c r="AK350" s="105"/>
      <c r="AL350" s="105"/>
      <c r="AM350" s="105"/>
      <c r="AN350" s="105"/>
      <c r="AO350" s="105"/>
      <c r="AP350" s="105"/>
      <c r="AQ350" s="105"/>
      <c r="AR350" s="105"/>
      <c r="AS350" s="105"/>
      <c r="AT350" s="105"/>
      <c r="AU350" s="105"/>
      <c r="AV350" s="105"/>
      <c r="AW350" s="105"/>
      <c r="AX350" s="105"/>
      <c r="AY350" s="105"/>
      <c r="AZ350" s="105"/>
      <c r="BA350" s="105"/>
      <c r="BB350" s="105"/>
      <c r="BC350" s="105"/>
      <c r="BD350" s="105"/>
      <c r="BE350" s="105"/>
      <c r="BF350" s="105"/>
      <c r="BG350" s="105"/>
      <c r="BH350" s="105"/>
      <c r="BI350" s="105"/>
      <c r="BJ350" s="105"/>
      <c r="BK350" s="105"/>
      <c r="BL350" s="105"/>
      <c r="BM350" s="158"/>
      <c r="BN350" s="105"/>
      <c r="BO350" s="156"/>
      <c r="BP350" s="156"/>
      <c r="BQ350" s="156"/>
      <c r="BR350" s="105"/>
      <c r="BS350" s="105"/>
    </row>
    <row r="351" ht="9.0" customHeight="1">
      <c r="A351" s="152">
        <f t="shared" si="17"/>
        <v>1</v>
      </c>
      <c r="B351" s="93"/>
      <c r="C351" s="99"/>
      <c r="D351" s="96"/>
      <c r="E351" s="160"/>
      <c r="F351" s="155"/>
      <c r="G351" s="105"/>
      <c r="H351" s="105"/>
      <c r="I351" s="156"/>
      <c r="J351" s="156"/>
      <c r="K351" s="156"/>
      <c r="L351" s="156"/>
      <c r="M351" s="156"/>
      <c r="N351" s="156"/>
      <c r="O351" s="156"/>
      <c r="P351" s="156"/>
      <c r="Q351" s="156"/>
      <c r="R351" s="156"/>
      <c r="S351" s="156"/>
      <c r="T351" s="156"/>
      <c r="U351" s="157"/>
      <c r="V351" s="105"/>
      <c r="W351" s="105"/>
      <c r="X351" s="105"/>
      <c r="Y351" s="105"/>
      <c r="Z351" s="157"/>
      <c r="AA351" s="105"/>
      <c r="AB351" s="105"/>
      <c r="AC351" s="105"/>
      <c r="AD351" s="105"/>
      <c r="AE351" s="105"/>
      <c r="AF351" s="105"/>
      <c r="AG351" s="105"/>
      <c r="AH351" s="105"/>
      <c r="AI351" s="105"/>
      <c r="AJ351" s="105"/>
      <c r="AK351" s="105"/>
      <c r="AL351" s="105"/>
      <c r="AM351" s="105"/>
      <c r="AN351" s="105"/>
      <c r="AO351" s="105"/>
      <c r="AP351" s="105"/>
      <c r="AQ351" s="105"/>
      <c r="AR351" s="105"/>
      <c r="AS351" s="105"/>
      <c r="AT351" s="105"/>
      <c r="AU351" s="105"/>
      <c r="AV351" s="105"/>
      <c r="AW351" s="105"/>
      <c r="AX351" s="105"/>
      <c r="AY351" s="105"/>
      <c r="AZ351" s="105"/>
      <c r="BA351" s="105"/>
      <c r="BB351" s="105"/>
      <c r="BC351" s="105"/>
      <c r="BD351" s="105"/>
      <c r="BE351" s="105"/>
      <c r="BF351" s="105"/>
      <c r="BG351" s="105"/>
      <c r="BH351" s="105"/>
      <c r="BI351" s="105"/>
      <c r="BJ351" s="105"/>
      <c r="BK351" s="105"/>
      <c r="BL351" s="105"/>
      <c r="BM351" s="158"/>
      <c r="BN351" s="105"/>
      <c r="BO351" s="156"/>
      <c r="BP351" s="156"/>
      <c r="BQ351" s="156"/>
      <c r="BR351" s="105"/>
      <c r="BS351" s="105"/>
    </row>
    <row r="352" ht="9.0" customHeight="1">
      <c r="A352" s="152">
        <f t="shared" si="17"/>
        <v>0</v>
      </c>
      <c r="B352" s="93"/>
      <c r="C352" s="99"/>
      <c r="D352" s="96"/>
      <c r="E352" s="160"/>
      <c r="F352" s="155"/>
      <c r="G352" s="105"/>
      <c r="H352" s="105"/>
      <c r="I352" s="156"/>
      <c r="J352" s="156"/>
      <c r="K352" s="156"/>
      <c r="L352" s="156"/>
      <c r="M352" s="156"/>
      <c r="N352" s="156"/>
      <c r="O352" s="156"/>
      <c r="P352" s="156"/>
      <c r="Q352" s="156"/>
      <c r="R352" s="156"/>
      <c r="S352" s="156"/>
      <c r="T352" s="156"/>
      <c r="U352" s="157"/>
      <c r="V352" s="105"/>
      <c r="W352" s="105"/>
      <c r="X352" s="105"/>
      <c r="Y352" s="105"/>
      <c r="Z352" s="157"/>
      <c r="AA352" s="105"/>
      <c r="AB352" s="105"/>
      <c r="AC352" s="105"/>
      <c r="AD352" s="105"/>
      <c r="AE352" s="105"/>
      <c r="AF352" s="105"/>
      <c r="AG352" s="105"/>
      <c r="AH352" s="105"/>
      <c r="AI352" s="105"/>
      <c r="AJ352" s="105"/>
      <c r="AK352" s="105"/>
      <c r="AL352" s="105"/>
      <c r="AM352" s="105"/>
      <c r="AN352" s="105"/>
      <c r="AO352" s="105"/>
      <c r="AP352" s="105"/>
      <c r="AQ352" s="105"/>
      <c r="AR352" s="105"/>
      <c r="AS352" s="105"/>
      <c r="AT352" s="105"/>
      <c r="AU352" s="105"/>
      <c r="AV352" s="105"/>
      <c r="AW352" s="105"/>
      <c r="AX352" s="105"/>
      <c r="AY352" s="105"/>
      <c r="AZ352" s="105"/>
      <c r="BA352" s="105"/>
      <c r="BB352" s="105"/>
      <c r="BC352" s="105"/>
      <c r="BD352" s="105"/>
      <c r="BE352" s="105"/>
      <c r="BF352" s="105"/>
      <c r="BG352" s="105"/>
      <c r="BH352" s="105"/>
      <c r="BI352" s="105"/>
      <c r="BJ352" s="105"/>
      <c r="BK352" s="105"/>
      <c r="BL352" s="105"/>
      <c r="BM352" s="158"/>
      <c r="BN352" s="105"/>
      <c r="BO352" s="156"/>
      <c r="BP352" s="156"/>
      <c r="BQ352" s="156"/>
      <c r="BR352" s="105"/>
      <c r="BS352" s="105"/>
    </row>
    <row r="353" ht="9.0" customHeight="1">
      <c r="A353" s="152">
        <f t="shared" si="17"/>
        <v>0</v>
      </c>
      <c r="B353" s="93"/>
      <c r="C353" s="99"/>
      <c r="D353" s="96"/>
      <c r="E353" s="160"/>
      <c r="F353" s="155"/>
      <c r="G353" s="105"/>
      <c r="H353" s="105"/>
      <c r="I353" s="156"/>
      <c r="J353" s="156"/>
      <c r="K353" s="156"/>
      <c r="L353" s="156"/>
      <c r="M353" s="156"/>
      <c r="N353" s="156"/>
      <c r="O353" s="156"/>
      <c r="P353" s="156"/>
      <c r="Q353" s="156"/>
      <c r="R353" s="156"/>
      <c r="S353" s="156"/>
      <c r="T353" s="156"/>
      <c r="U353" s="157"/>
      <c r="V353" s="105"/>
      <c r="W353" s="105"/>
      <c r="X353" s="105"/>
      <c r="Y353" s="105"/>
      <c r="Z353" s="157"/>
      <c r="AA353" s="105"/>
      <c r="AB353" s="105"/>
      <c r="AC353" s="105"/>
      <c r="AD353" s="105"/>
      <c r="AE353" s="105"/>
      <c r="AF353" s="105"/>
      <c r="AG353" s="105"/>
      <c r="AH353" s="105"/>
      <c r="AI353" s="105"/>
      <c r="AJ353" s="105"/>
      <c r="AK353" s="105"/>
      <c r="AL353" s="105"/>
      <c r="AM353" s="105"/>
      <c r="AN353" s="105"/>
      <c r="AO353" s="105"/>
      <c r="AP353" s="105"/>
      <c r="AQ353" s="105"/>
      <c r="AR353" s="105"/>
      <c r="AS353" s="105"/>
      <c r="AT353" s="105"/>
      <c r="AU353" s="105"/>
      <c r="AV353" s="105"/>
      <c r="AW353" s="105"/>
      <c r="AX353" s="105"/>
      <c r="AY353" s="105"/>
      <c r="AZ353" s="105"/>
      <c r="BA353" s="105"/>
      <c r="BB353" s="105"/>
      <c r="BC353" s="105"/>
      <c r="BD353" s="105"/>
      <c r="BE353" s="105"/>
      <c r="BF353" s="105"/>
      <c r="BG353" s="105"/>
      <c r="BH353" s="105"/>
      <c r="BI353" s="105"/>
      <c r="BJ353" s="105"/>
      <c r="BK353" s="105"/>
      <c r="BL353" s="105"/>
      <c r="BM353" s="158"/>
      <c r="BN353" s="105"/>
      <c r="BO353" s="156"/>
      <c r="BP353" s="156"/>
      <c r="BQ353" s="156"/>
      <c r="BR353" s="105"/>
      <c r="BS353" s="105"/>
    </row>
    <row r="354" ht="9.0" customHeight="1">
      <c r="A354" s="152">
        <f t="shared" si="17"/>
        <v>1</v>
      </c>
      <c r="B354" s="93"/>
      <c r="C354" s="99"/>
      <c r="D354" s="96"/>
      <c r="E354" s="160"/>
      <c r="F354" s="155"/>
      <c r="G354" s="105"/>
      <c r="H354" s="105"/>
      <c r="I354" s="156"/>
      <c r="J354" s="156"/>
      <c r="K354" s="156"/>
      <c r="L354" s="156"/>
      <c r="M354" s="156"/>
      <c r="N354" s="156"/>
      <c r="O354" s="156"/>
      <c r="P354" s="156"/>
      <c r="Q354" s="156"/>
      <c r="R354" s="156"/>
      <c r="S354" s="156"/>
      <c r="T354" s="156"/>
      <c r="U354" s="157"/>
      <c r="V354" s="105"/>
      <c r="W354" s="105"/>
      <c r="X354" s="105"/>
      <c r="Y354" s="105"/>
      <c r="Z354" s="157"/>
      <c r="AA354" s="105"/>
      <c r="AB354" s="105"/>
      <c r="AC354" s="105"/>
      <c r="AD354" s="105"/>
      <c r="AE354" s="105"/>
      <c r="AF354" s="105"/>
      <c r="AG354" s="105"/>
      <c r="AH354" s="105"/>
      <c r="AI354" s="105"/>
      <c r="AJ354" s="105"/>
      <c r="AK354" s="105"/>
      <c r="AL354" s="105"/>
      <c r="AM354" s="105"/>
      <c r="AN354" s="105"/>
      <c r="AO354" s="105"/>
      <c r="AP354" s="105"/>
      <c r="AQ354" s="105"/>
      <c r="AR354" s="105"/>
      <c r="AS354" s="105"/>
      <c r="AT354" s="105"/>
      <c r="AU354" s="105"/>
      <c r="AV354" s="105"/>
      <c r="AW354" s="105"/>
      <c r="AX354" s="105"/>
      <c r="AY354" s="105"/>
      <c r="AZ354" s="105"/>
      <c r="BA354" s="105"/>
      <c r="BB354" s="105"/>
      <c r="BC354" s="105"/>
      <c r="BD354" s="105"/>
      <c r="BE354" s="105"/>
      <c r="BF354" s="105"/>
      <c r="BG354" s="105"/>
      <c r="BH354" s="105"/>
      <c r="BI354" s="105"/>
      <c r="BJ354" s="105"/>
      <c r="BK354" s="105"/>
      <c r="BL354" s="105"/>
      <c r="BM354" s="158"/>
      <c r="BN354" s="105"/>
      <c r="BO354" s="156"/>
      <c r="BP354" s="156"/>
      <c r="BQ354" s="156"/>
      <c r="BR354" s="105"/>
      <c r="BS354" s="105"/>
    </row>
    <row r="355" ht="9.0" customHeight="1">
      <c r="A355" s="152">
        <f t="shared" si="17"/>
        <v>1</v>
      </c>
      <c r="B355" s="93"/>
      <c r="C355" s="99"/>
      <c r="D355" s="96"/>
      <c r="E355" s="160"/>
      <c r="F355" s="155"/>
      <c r="G355" s="105"/>
      <c r="H355" s="105"/>
      <c r="I355" s="156"/>
      <c r="J355" s="156"/>
      <c r="K355" s="156"/>
      <c r="L355" s="156"/>
      <c r="M355" s="156"/>
      <c r="N355" s="156"/>
      <c r="O355" s="156"/>
      <c r="P355" s="156"/>
      <c r="Q355" s="156"/>
      <c r="R355" s="156"/>
      <c r="S355" s="156"/>
      <c r="T355" s="156"/>
      <c r="U355" s="157"/>
      <c r="V355" s="105"/>
      <c r="W355" s="105"/>
      <c r="X355" s="105"/>
      <c r="Y355" s="105"/>
      <c r="Z355" s="157"/>
      <c r="AA355" s="105"/>
      <c r="AB355" s="105"/>
      <c r="AC355" s="105"/>
      <c r="AD355" s="105"/>
      <c r="AE355" s="105"/>
      <c r="AF355" s="105"/>
      <c r="AG355" s="105"/>
      <c r="AH355" s="105"/>
      <c r="AI355" s="105"/>
      <c r="AJ355" s="105"/>
      <c r="AK355" s="105"/>
      <c r="AL355" s="105"/>
      <c r="AM355" s="105"/>
      <c r="AN355" s="105"/>
      <c r="AO355" s="105"/>
      <c r="AP355" s="105"/>
      <c r="AQ355" s="105"/>
      <c r="AR355" s="105"/>
      <c r="AS355" s="105"/>
      <c r="AT355" s="105"/>
      <c r="AU355" s="105"/>
      <c r="AV355" s="105"/>
      <c r="AW355" s="105"/>
      <c r="AX355" s="105"/>
      <c r="AY355" s="105"/>
      <c r="AZ355" s="105"/>
      <c r="BA355" s="105"/>
      <c r="BB355" s="105"/>
      <c r="BC355" s="105"/>
      <c r="BD355" s="105"/>
      <c r="BE355" s="105"/>
      <c r="BF355" s="105"/>
      <c r="BG355" s="105"/>
      <c r="BH355" s="105"/>
      <c r="BI355" s="105"/>
      <c r="BJ355" s="105"/>
      <c r="BK355" s="105"/>
      <c r="BL355" s="105"/>
      <c r="BM355" s="158"/>
      <c r="BN355" s="105"/>
      <c r="BO355" s="156"/>
      <c r="BP355" s="156"/>
      <c r="BQ355" s="156"/>
      <c r="BR355" s="105"/>
      <c r="BS355" s="105"/>
    </row>
    <row r="356" ht="9.0" customHeight="1">
      <c r="A356" s="152">
        <f t="shared" si="17"/>
        <v>0</v>
      </c>
      <c r="B356" s="93"/>
      <c r="C356" s="99"/>
      <c r="D356" s="96"/>
      <c r="E356" s="160"/>
      <c r="F356" s="155"/>
      <c r="G356" s="105"/>
      <c r="H356" s="105"/>
      <c r="I356" s="156"/>
      <c r="J356" s="156"/>
      <c r="K356" s="156"/>
      <c r="L356" s="156"/>
      <c r="M356" s="156"/>
      <c r="N356" s="156"/>
      <c r="O356" s="156"/>
      <c r="P356" s="156"/>
      <c r="Q356" s="156"/>
      <c r="R356" s="156"/>
      <c r="S356" s="156"/>
      <c r="T356" s="156"/>
      <c r="U356" s="157"/>
      <c r="V356" s="105"/>
      <c r="W356" s="105"/>
      <c r="X356" s="105"/>
      <c r="Y356" s="105"/>
      <c r="Z356" s="157"/>
      <c r="AA356" s="105"/>
      <c r="AB356" s="105"/>
      <c r="AC356" s="105"/>
      <c r="AD356" s="105"/>
      <c r="AE356" s="105"/>
      <c r="AF356" s="105"/>
      <c r="AG356" s="105"/>
      <c r="AH356" s="105"/>
      <c r="AI356" s="105"/>
      <c r="AJ356" s="105"/>
      <c r="AK356" s="105"/>
      <c r="AL356" s="105"/>
      <c r="AM356" s="105"/>
      <c r="AN356" s="105"/>
      <c r="AO356" s="105"/>
      <c r="AP356" s="105"/>
      <c r="AQ356" s="105"/>
      <c r="AR356" s="105"/>
      <c r="AS356" s="105"/>
      <c r="AT356" s="105"/>
      <c r="AU356" s="105"/>
      <c r="AV356" s="105"/>
      <c r="AW356" s="105"/>
      <c r="AX356" s="105"/>
      <c r="AY356" s="105"/>
      <c r="AZ356" s="105"/>
      <c r="BA356" s="105"/>
      <c r="BB356" s="105"/>
      <c r="BC356" s="105"/>
      <c r="BD356" s="105"/>
      <c r="BE356" s="105"/>
      <c r="BF356" s="105"/>
      <c r="BG356" s="105"/>
      <c r="BH356" s="105"/>
      <c r="BI356" s="105"/>
      <c r="BJ356" s="105"/>
      <c r="BK356" s="105"/>
      <c r="BL356" s="105"/>
      <c r="BM356" s="158"/>
      <c r="BN356" s="105"/>
      <c r="BO356" s="156"/>
      <c r="BP356" s="156"/>
      <c r="BQ356" s="156"/>
      <c r="BR356" s="105"/>
      <c r="BS356" s="105"/>
    </row>
    <row r="357" ht="9.0" customHeight="1">
      <c r="A357" s="152">
        <f t="shared" si="17"/>
        <v>0</v>
      </c>
      <c r="B357" s="93"/>
      <c r="C357" s="99"/>
      <c r="D357" s="96"/>
      <c r="E357" s="160"/>
      <c r="F357" s="155"/>
      <c r="G357" s="105"/>
      <c r="H357" s="105"/>
      <c r="I357" s="156"/>
      <c r="J357" s="156"/>
      <c r="K357" s="156"/>
      <c r="L357" s="156"/>
      <c r="M357" s="156"/>
      <c r="N357" s="156"/>
      <c r="O357" s="156"/>
      <c r="P357" s="156"/>
      <c r="Q357" s="156"/>
      <c r="R357" s="156"/>
      <c r="S357" s="156"/>
      <c r="T357" s="156"/>
      <c r="U357" s="157"/>
      <c r="V357" s="105"/>
      <c r="W357" s="105"/>
      <c r="X357" s="105"/>
      <c r="Y357" s="105"/>
      <c r="Z357" s="157"/>
      <c r="AA357" s="105"/>
      <c r="AB357" s="105"/>
      <c r="AC357" s="105"/>
      <c r="AD357" s="105"/>
      <c r="AE357" s="105"/>
      <c r="AF357" s="105"/>
      <c r="AG357" s="105"/>
      <c r="AH357" s="105"/>
      <c r="AI357" s="105"/>
      <c r="AJ357" s="105"/>
      <c r="AK357" s="105"/>
      <c r="AL357" s="105"/>
      <c r="AM357" s="105"/>
      <c r="AN357" s="105"/>
      <c r="AO357" s="105"/>
      <c r="AP357" s="105"/>
      <c r="AQ357" s="105"/>
      <c r="AR357" s="105"/>
      <c r="AS357" s="105"/>
      <c r="AT357" s="105"/>
      <c r="AU357" s="105"/>
      <c r="AV357" s="105"/>
      <c r="AW357" s="105"/>
      <c r="AX357" s="105"/>
      <c r="AY357" s="105"/>
      <c r="AZ357" s="105"/>
      <c r="BA357" s="105"/>
      <c r="BB357" s="105"/>
      <c r="BC357" s="105"/>
      <c r="BD357" s="105"/>
      <c r="BE357" s="105"/>
      <c r="BF357" s="105"/>
      <c r="BG357" s="105"/>
      <c r="BH357" s="105"/>
      <c r="BI357" s="105"/>
      <c r="BJ357" s="105"/>
      <c r="BK357" s="105"/>
      <c r="BL357" s="105"/>
      <c r="BM357" s="158"/>
      <c r="BN357" s="105"/>
      <c r="BO357" s="156"/>
      <c r="BP357" s="156"/>
      <c r="BQ357" s="156"/>
      <c r="BR357" s="105"/>
      <c r="BS357" s="105"/>
    </row>
    <row r="358" ht="9.0" customHeight="1">
      <c r="A358" s="152">
        <f t="shared" si="17"/>
        <v>1</v>
      </c>
      <c r="B358" s="93"/>
      <c r="C358" s="99"/>
      <c r="D358" s="96"/>
      <c r="E358" s="160"/>
      <c r="F358" s="155"/>
      <c r="G358" s="105"/>
      <c r="H358" s="105"/>
      <c r="I358" s="156"/>
      <c r="J358" s="156"/>
      <c r="K358" s="156"/>
      <c r="L358" s="156"/>
      <c r="M358" s="156"/>
      <c r="N358" s="156"/>
      <c r="O358" s="156"/>
      <c r="P358" s="156"/>
      <c r="Q358" s="156"/>
      <c r="R358" s="156"/>
      <c r="S358" s="156"/>
      <c r="T358" s="156"/>
      <c r="U358" s="157"/>
      <c r="V358" s="105"/>
      <c r="W358" s="105"/>
      <c r="X358" s="105"/>
      <c r="Y358" s="105"/>
      <c r="Z358" s="157"/>
      <c r="AA358" s="105"/>
      <c r="AB358" s="105"/>
      <c r="AC358" s="105"/>
      <c r="AD358" s="105"/>
      <c r="AE358" s="105"/>
      <c r="AF358" s="105"/>
      <c r="AG358" s="105"/>
      <c r="AH358" s="105"/>
      <c r="AI358" s="105"/>
      <c r="AJ358" s="105"/>
      <c r="AK358" s="105"/>
      <c r="AL358" s="105"/>
      <c r="AM358" s="105"/>
      <c r="AN358" s="105"/>
      <c r="AO358" s="105"/>
      <c r="AP358" s="105"/>
      <c r="AQ358" s="105"/>
      <c r="AR358" s="105"/>
      <c r="AS358" s="105"/>
      <c r="AT358" s="105"/>
      <c r="AU358" s="105"/>
      <c r="AV358" s="105"/>
      <c r="AW358" s="105"/>
      <c r="AX358" s="105"/>
      <c r="AY358" s="105"/>
      <c r="AZ358" s="105"/>
      <c r="BA358" s="105"/>
      <c r="BB358" s="105"/>
      <c r="BC358" s="105"/>
      <c r="BD358" s="105"/>
      <c r="BE358" s="105"/>
      <c r="BF358" s="105"/>
      <c r="BG358" s="105"/>
      <c r="BH358" s="105"/>
      <c r="BI358" s="105"/>
      <c r="BJ358" s="105"/>
      <c r="BK358" s="105"/>
      <c r="BL358" s="105"/>
      <c r="BM358" s="158"/>
      <c r="BN358" s="105"/>
      <c r="BO358" s="156"/>
      <c r="BP358" s="156"/>
      <c r="BQ358" s="156"/>
      <c r="BR358" s="105"/>
      <c r="BS358" s="105"/>
    </row>
    <row r="359" ht="9.0" customHeight="1">
      <c r="A359" s="152">
        <f t="shared" si="17"/>
        <v>1</v>
      </c>
      <c r="B359" s="93"/>
      <c r="C359" s="99"/>
      <c r="D359" s="96"/>
      <c r="E359" s="160"/>
      <c r="F359" s="155"/>
      <c r="G359" s="105"/>
      <c r="H359" s="105"/>
      <c r="I359" s="156"/>
      <c r="J359" s="156"/>
      <c r="K359" s="156"/>
      <c r="L359" s="156"/>
      <c r="M359" s="156"/>
      <c r="N359" s="156"/>
      <c r="O359" s="156"/>
      <c r="P359" s="156"/>
      <c r="Q359" s="156"/>
      <c r="R359" s="156"/>
      <c r="S359" s="156"/>
      <c r="T359" s="156"/>
      <c r="U359" s="157"/>
      <c r="V359" s="105"/>
      <c r="W359" s="105"/>
      <c r="X359" s="105"/>
      <c r="Y359" s="105"/>
      <c r="Z359" s="157"/>
      <c r="AA359" s="105"/>
      <c r="AB359" s="105"/>
      <c r="AC359" s="105"/>
      <c r="AD359" s="105"/>
      <c r="AE359" s="105"/>
      <c r="AF359" s="105"/>
      <c r="AG359" s="105"/>
      <c r="AH359" s="105"/>
      <c r="AI359" s="105"/>
      <c r="AJ359" s="105"/>
      <c r="AK359" s="105"/>
      <c r="AL359" s="105"/>
      <c r="AM359" s="105"/>
      <c r="AN359" s="105"/>
      <c r="AO359" s="105"/>
      <c r="AP359" s="105"/>
      <c r="AQ359" s="105"/>
      <c r="AR359" s="105"/>
      <c r="AS359" s="105"/>
      <c r="AT359" s="105"/>
      <c r="AU359" s="105"/>
      <c r="AV359" s="105"/>
      <c r="AW359" s="105"/>
      <c r="AX359" s="105"/>
      <c r="AY359" s="105"/>
      <c r="AZ359" s="105"/>
      <c r="BA359" s="105"/>
      <c r="BB359" s="105"/>
      <c r="BC359" s="105"/>
      <c r="BD359" s="105"/>
      <c r="BE359" s="105"/>
      <c r="BF359" s="105"/>
      <c r="BG359" s="105"/>
      <c r="BH359" s="105"/>
      <c r="BI359" s="105"/>
      <c r="BJ359" s="105"/>
      <c r="BK359" s="105"/>
      <c r="BL359" s="105"/>
      <c r="BM359" s="158"/>
      <c r="BN359" s="105"/>
      <c r="BO359" s="156"/>
      <c r="BP359" s="156"/>
      <c r="BQ359" s="156"/>
      <c r="BR359" s="105"/>
      <c r="BS359" s="105"/>
    </row>
    <row r="360" ht="9.0" customHeight="1">
      <c r="A360" s="152">
        <f t="shared" si="17"/>
        <v>0</v>
      </c>
      <c r="B360" s="93"/>
      <c r="C360" s="99"/>
      <c r="D360" s="96"/>
      <c r="E360" s="160"/>
      <c r="F360" s="155"/>
      <c r="G360" s="105"/>
      <c r="H360" s="105"/>
      <c r="I360" s="156"/>
      <c r="J360" s="156"/>
      <c r="K360" s="156"/>
      <c r="L360" s="156"/>
      <c r="M360" s="156"/>
      <c r="N360" s="156"/>
      <c r="O360" s="156"/>
      <c r="P360" s="156"/>
      <c r="Q360" s="156"/>
      <c r="R360" s="156"/>
      <c r="S360" s="156"/>
      <c r="T360" s="156"/>
      <c r="U360" s="157"/>
      <c r="V360" s="105"/>
      <c r="W360" s="105"/>
      <c r="X360" s="105"/>
      <c r="Y360" s="105"/>
      <c r="Z360" s="157"/>
      <c r="AA360" s="105"/>
      <c r="AB360" s="105"/>
      <c r="AC360" s="105"/>
      <c r="AD360" s="105"/>
      <c r="AE360" s="105"/>
      <c r="AF360" s="105"/>
      <c r="AG360" s="105"/>
      <c r="AH360" s="105"/>
      <c r="AI360" s="105"/>
      <c r="AJ360" s="105"/>
      <c r="AK360" s="105"/>
      <c r="AL360" s="105"/>
      <c r="AM360" s="105"/>
      <c r="AN360" s="105"/>
      <c r="AO360" s="105"/>
      <c r="AP360" s="105"/>
      <c r="AQ360" s="105"/>
      <c r="AR360" s="105"/>
      <c r="AS360" s="105"/>
      <c r="AT360" s="105"/>
      <c r="AU360" s="105"/>
      <c r="AV360" s="105"/>
      <c r="AW360" s="105"/>
      <c r="AX360" s="105"/>
      <c r="AY360" s="105"/>
      <c r="AZ360" s="105"/>
      <c r="BA360" s="105"/>
      <c r="BB360" s="105"/>
      <c r="BC360" s="105"/>
      <c r="BD360" s="105"/>
      <c r="BE360" s="105"/>
      <c r="BF360" s="105"/>
      <c r="BG360" s="105"/>
      <c r="BH360" s="105"/>
      <c r="BI360" s="105"/>
      <c r="BJ360" s="105"/>
      <c r="BK360" s="105"/>
      <c r="BL360" s="105"/>
      <c r="BM360" s="158"/>
      <c r="BN360" s="105"/>
      <c r="BO360" s="156"/>
      <c r="BP360" s="156"/>
      <c r="BQ360" s="156"/>
      <c r="BR360" s="105"/>
      <c r="BS360" s="105"/>
    </row>
    <row r="361" ht="9.0" customHeight="1">
      <c r="A361" s="152">
        <f t="shared" si="17"/>
        <v>0</v>
      </c>
      <c r="B361" s="93"/>
      <c r="C361" s="99"/>
      <c r="D361" s="96"/>
      <c r="E361" s="160"/>
      <c r="F361" s="155"/>
      <c r="G361" s="105"/>
      <c r="H361" s="105"/>
      <c r="I361" s="156"/>
      <c r="J361" s="156"/>
      <c r="K361" s="156"/>
      <c r="L361" s="156"/>
      <c r="M361" s="156"/>
      <c r="N361" s="156"/>
      <c r="O361" s="156"/>
      <c r="P361" s="156"/>
      <c r="Q361" s="156"/>
      <c r="R361" s="156"/>
      <c r="S361" s="156"/>
      <c r="T361" s="156"/>
      <c r="U361" s="157"/>
      <c r="V361" s="105"/>
      <c r="W361" s="105"/>
      <c r="X361" s="105"/>
      <c r="Y361" s="105"/>
      <c r="Z361" s="157"/>
      <c r="AA361" s="105"/>
      <c r="AB361" s="105"/>
      <c r="AC361" s="105"/>
      <c r="AD361" s="105"/>
      <c r="AE361" s="105"/>
      <c r="AF361" s="105"/>
      <c r="AG361" s="105"/>
      <c r="AH361" s="105"/>
      <c r="AI361" s="105"/>
      <c r="AJ361" s="105"/>
      <c r="AK361" s="105"/>
      <c r="AL361" s="105"/>
      <c r="AM361" s="105"/>
      <c r="AN361" s="105"/>
      <c r="AO361" s="105"/>
      <c r="AP361" s="105"/>
      <c r="AQ361" s="105"/>
      <c r="AR361" s="105"/>
      <c r="AS361" s="105"/>
      <c r="AT361" s="105"/>
      <c r="AU361" s="105"/>
      <c r="AV361" s="105"/>
      <c r="AW361" s="105"/>
      <c r="AX361" s="105"/>
      <c r="AY361" s="105"/>
      <c r="AZ361" s="105"/>
      <c r="BA361" s="105"/>
      <c r="BB361" s="105"/>
      <c r="BC361" s="105"/>
      <c r="BD361" s="105"/>
      <c r="BE361" s="105"/>
      <c r="BF361" s="105"/>
      <c r="BG361" s="105"/>
      <c r="BH361" s="105"/>
      <c r="BI361" s="105"/>
      <c r="BJ361" s="105"/>
      <c r="BK361" s="105"/>
      <c r="BL361" s="105"/>
      <c r="BM361" s="158"/>
      <c r="BN361" s="105"/>
      <c r="BO361" s="156"/>
      <c r="BP361" s="156"/>
      <c r="BQ361" s="156"/>
      <c r="BR361" s="105"/>
      <c r="BS361" s="105"/>
    </row>
    <row r="362" ht="9.0" customHeight="1">
      <c r="A362" s="152">
        <f t="shared" si="17"/>
        <v>1</v>
      </c>
      <c r="B362" s="93"/>
      <c r="C362" s="99"/>
      <c r="D362" s="96"/>
      <c r="E362" s="160"/>
      <c r="F362" s="155"/>
      <c r="G362" s="105"/>
      <c r="H362" s="105"/>
      <c r="I362" s="156"/>
      <c r="J362" s="156"/>
      <c r="K362" s="156"/>
      <c r="L362" s="156"/>
      <c r="M362" s="156"/>
      <c r="N362" s="156"/>
      <c r="O362" s="156"/>
      <c r="P362" s="156"/>
      <c r="Q362" s="156"/>
      <c r="R362" s="156"/>
      <c r="S362" s="156"/>
      <c r="T362" s="156"/>
      <c r="U362" s="157"/>
      <c r="V362" s="105"/>
      <c r="W362" s="105"/>
      <c r="X362" s="105"/>
      <c r="Y362" s="105"/>
      <c r="Z362" s="157"/>
      <c r="AA362" s="105"/>
      <c r="AB362" s="105"/>
      <c r="AC362" s="105"/>
      <c r="AD362" s="105"/>
      <c r="AE362" s="105"/>
      <c r="AF362" s="105"/>
      <c r="AG362" s="105"/>
      <c r="AH362" s="105"/>
      <c r="AI362" s="105"/>
      <c r="AJ362" s="105"/>
      <c r="AK362" s="105"/>
      <c r="AL362" s="105"/>
      <c r="AM362" s="105"/>
      <c r="AN362" s="105"/>
      <c r="AO362" s="105"/>
      <c r="AP362" s="105"/>
      <c r="AQ362" s="105"/>
      <c r="AR362" s="105"/>
      <c r="AS362" s="105"/>
      <c r="AT362" s="105"/>
      <c r="AU362" s="105"/>
      <c r="AV362" s="105"/>
      <c r="AW362" s="105"/>
      <c r="AX362" s="105"/>
      <c r="AY362" s="105"/>
      <c r="AZ362" s="105"/>
      <c r="BA362" s="105"/>
      <c r="BB362" s="105"/>
      <c r="BC362" s="105"/>
      <c r="BD362" s="105"/>
      <c r="BE362" s="105"/>
      <c r="BF362" s="105"/>
      <c r="BG362" s="105"/>
      <c r="BH362" s="105"/>
      <c r="BI362" s="105"/>
      <c r="BJ362" s="105"/>
      <c r="BK362" s="105"/>
      <c r="BL362" s="105"/>
      <c r="BM362" s="158"/>
      <c r="BN362" s="105"/>
      <c r="BO362" s="156"/>
      <c r="BP362" s="156"/>
      <c r="BQ362" s="156"/>
      <c r="BR362" s="105"/>
      <c r="BS362" s="105"/>
    </row>
    <row r="363" ht="9.0" customHeight="1">
      <c r="A363" s="152">
        <f t="shared" si="17"/>
        <v>1</v>
      </c>
      <c r="B363" s="93"/>
      <c r="C363" s="99"/>
      <c r="D363" s="96"/>
      <c r="E363" s="160"/>
      <c r="F363" s="155"/>
      <c r="G363" s="105"/>
      <c r="H363" s="105"/>
      <c r="I363" s="156"/>
      <c r="J363" s="156"/>
      <c r="K363" s="156"/>
      <c r="L363" s="156"/>
      <c r="M363" s="156"/>
      <c r="N363" s="156"/>
      <c r="O363" s="156"/>
      <c r="P363" s="156"/>
      <c r="Q363" s="156"/>
      <c r="R363" s="156"/>
      <c r="S363" s="156"/>
      <c r="T363" s="156"/>
      <c r="U363" s="157"/>
      <c r="V363" s="105"/>
      <c r="W363" s="105"/>
      <c r="X363" s="105"/>
      <c r="Y363" s="105"/>
      <c r="Z363" s="157"/>
      <c r="AA363" s="105"/>
      <c r="AB363" s="105"/>
      <c r="AC363" s="105"/>
      <c r="AD363" s="105"/>
      <c r="AE363" s="105"/>
      <c r="AF363" s="105"/>
      <c r="AG363" s="105"/>
      <c r="AH363" s="105"/>
      <c r="AI363" s="105"/>
      <c r="AJ363" s="105"/>
      <c r="AK363" s="105"/>
      <c r="AL363" s="105"/>
      <c r="AM363" s="105"/>
      <c r="AN363" s="105"/>
      <c r="AO363" s="105"/>
      <c r="AP363" s="105"/>
      <c r="AQ363" s="105"/>
      <c r="AR363" s="105"/>
      <c r="AS363" s="105"/>
      <c r="AT363" s="105"/>
      <c r="AU363" s="105"/>
      <c r="AV363" s="105"/>
      <c r="AW363" s="105"/>
      <c r="AX363" s="105"/>
      <c r="AY363" s="105"/>
      <c r="AZ363" s="105"/>
      <c r="BA363" s="105"/>
      <c r="BB363" s="105"/>
      <c r="BC363" s="105"/>
      <c r="BD363" s="105"/>
      <c r="BE363" s="105"/>
      <c r="BF363" s="105"/>
      <c r="BG363" s="105"/>
      <c r="BH363" s="105"/>
      <c r="BI363" s="105"/>
      <c r="BJ363" s="105"/>
      <c r="BK363" s="105"/>
      <c r="BL363" s="105"/>
      <c r="BM363" s="158"/>
      <c r="BN363" s="105"/>
      <c r="BO363" s="156"/>
      <c r="BP363" s="156"/>
      <c r="BQ363" s="156"/>
      <c r="BR363" s="105"/>
      <c r="BS363" s="105"/>
    </row>
    <row r="364" ht="9.0" customHeight="1">
      <c r="A364" s="152">
        <f t="shared" si="17"/>
        <v>0</v>
      </c>
      <c r="B364" s="93"/>
      <c r="C364" s="99"/>
      <c r="D364" s="96"/>
      <c r="E364" s="160"/>
      <c r="F364" s="155"/>
      <c r="G364" s="105"/>
      <c r="H364" s="105"/>
      <c r="I364" s="156"/>
      <c r="J364" s="156"/>
      <c r="K364" s="156"/>
      <c r="L364" s="156"/>
      <c r="M364" s="156"/>
      <c r="N364" s="156"/>
      <c r="O364" s="156"/>
      <c r="P364" s="156"/>
      <c r="Q364" s="156"/>
      <c r="R364" s="156"/>
      <c r="S364" s="156"/>
      <c r="T364" s="156"/>
      <c r="U364" s="157"/>
      <c r="V364" s="105"/>
      <c r="W364" s="105"/>
      <c r="X364" s="105"/>
      <c r="Y364" s="105"/>
      <c r="Z364" s="157"/>
      <c r="AA364" s="105"/>
      <c r="AB364" s="105"/>
      <c r="AC364" s="105"/>
      <c r="AD364" s="105"/>
      <c r="AE364" s="105"/>
      <c r="AF364" s="105"/>
      <c r="AG364" s="105"/>
      <c r="AH364" s="105"/>
      <c r="AI364" s="105"/>
      <c r="AJ364" s="105"/>
      <c r="AK364" s="105"/>
      <c r="AL364" s="105"/>
      <c r="AM364" s="105"/>
      <c r="AN364" s="105"/>
      <c r="AO364" s="105"/>
      <c r="AP364" s="105"/>
      <c r="AQ364" s="105"/>
      <c r="AR364" s="105"/>
      <c r="AS364" s="105"/>
      <c r="AT364" s="105"/>
      <c r="AU364" s="105"/>
      <c r="AV364" s="105"/>
      <c r="AW364" s="105"/>
      <c r="AX364" s="105"/>
      <c r="AY364" s="105"/>
      <c r="AZ364" s="105"/>
      <c r="BA364" s="105"/>
      <c r="BB364" s="105"/>
      <c r="BC364" s="105"/>
      <c r="BD364" s="105"/>
      <c r="BE364" s="105"/>
      <c r="BF364" s="105"/>
      <c r="BG364" s="105"/>
      <c r="BH364" s="105"/>
      <c r="BI364" s="105"/>
      <c r="BJ364" s="105"/>
      <c r="BK364" s="105"/>
      <c r="BL364" s="105"/>
      <c r="BM364" s="158"/>
      <c r="BN364" s="105"/>
      <c r="BO364" s="156"/>
      <c r="BP364" s="156"/>
      <c r="BQ364" s="156"/>
      <c r="BR364" s="105"/>
      <c r="BS364" s="105"/>
    </row>
    <row r="365" ht="9.0" customHeight="1">
      <c r="A365" s="152">
        <f t="shared" si="17"/>
        <v>0</v>
      </c>
      <c r="B365" s="93"/>
      <c r="C365" s="99"/>
      <c r="D365" s="96"/>
      <c r="E365" s="160"/>
      <c r="F365" s="155"/>
      <c r="G365" s="105"/>
      <c r="H365" s="105"/>
      <c r="I365" s="156"/>
      <c r="J365" s="156"/>
      <c r="K365" s="156"/>
      <c r="L365" s="156"/>
      <c r="M365" s="156"/>
      <c r="N365" s="156"/>
      <c r="O365" s="156"/>
      <c r="P365" s="156"/>
      <c r="Q365" s="156"/>
      <c r="R365" s="156"/>
      <c r="S365" s="156"/>
      <c r="T365" s="156"/>
      <c r="U365" s="157"/>
      <c r="V365" s="105"/>
      <c r="W365" s="105"/>
      <c r="X365" s="105"/>
      <c r="Y365" s="105"/>
      <c r="Z365" s="157"/>
      <c r="AA365" s="105"/>
      <c r="AB365" s="105"/>
      <c r="AC365" s="105"/>
      <c r="AD365" s="105"/>
      <c r="AE365" s="105"/>
      <c r="AF365" s="105"/>
      <c r="AG365" s="105"/>
      <c r="AH365" s="105"/>
      <c r="AI365" s="105"/>
      <c r="AJ365" s="105"/>
      <c r="AK365" s="105"/>
      <c r="AL365" s="105"/>
      <c r="AM365" s="105"/>
      <c r="AN365" s="105"/>
      <c r="AO365" s="105"/>
      <c r="AP365" s="105"/>
      <c r="AQ365" s="105"/>
      <c r="AR365" s="105"/>
      <c r="AS365" s="105"/>
      <c r="AT365" s="105"/>
      <c r="AU365" s="105"/>
      <c r="AV365" s="105"/>
      <c r="AW365" s="105"/>
      <c r="AX365" s="105"/>
      <c r="AY365" s="105"/>
      <c r="AZ365" s="105"/>
      <c r="BA365" s="105"/>
      <c r="BB365" s="105"/>
      <c r="BC365" s="105"/>
      <c r="BD365" s="105"/>
      <c r="BE365" s="105"/>
      <c r="BF365" s="105"/>
      <c r="BG365" s="105"/>
      <c r="BH365" s="105"/>
      <c r="BI365" s="105"/>
      <c r="BJ365" s="105"/>
      <c r="BK365" s="105"/>
      <c r="BL365" s="105"/>
      <c r="BM365" s="158"/>
      <c r="BN365" s="105"/>
      <c r="BO365" s="156"/>
      <c r="BP365" s="156"/>
      <c r="BQ365" s="156"/>
      <c r="BR365" s="105"/>
      <c r="BS365" s="105"/>
    </row>
    <row r="366" ht="9.0" customHeight="1">
      <c r="A366" s="152">
        <f t="shared" si="17"/>
        <v>1</v>
      </c>
      <c r="B366" s="93"/>
      <c r="C366" s="99"/>
      <c r="D366" s="96"/>
      <c r="E366" s="160"/>
      <c r="F366" s="155"/>
      <c r="G366" s="105"/>
      <c r="H366" s="105"/>
      <c r="I366" s="156"/>
      <c r="J366" s="156"/>
      <c r="K366" s="156"/>
      <c r="L366" s="156"/>
      <c r="M366" s="156"/>
      <c r="N366" s="156"/>
      <c r="O366" s="156"/>
      <c r="P366" s="156"/>
      <c r="Q366" s="156"/>
      <c r="R366" s="156"/>
      <c r="S366" s="156"/>
      <c r="T366" s="156"/>
      <c r="U366" s="157"/>
      <c r="V366" s="105"/>
      <c r="W366" s="105"/>
      <c r="X366" s="105"/>
      <c r="Y366" s="105"/>
      <c r="Z366" s="157"/>
      <c r="AA366" s="105"/>
      <c r="AB366" s="105"/>
      <c r="AC366" s="105"/>
      <c r="AD366" s="105"/>
      <c r="AE366" s="105"/>
      <c r="AF366" s="105"/>
      <c r="AG366" s="105"/>
      <c r="AH366" s="105"/>
      <c r="AI366" s="105"/>
      <c r="AJ366" s="105"/>
      <c r="AK366" s="105"/>
      <c r="AL366" s="105"/>
      <c r="AM366" s="105"/>
      <c r="AN366" s="105"/>
      <c r="AO366" s="105"/>
      <c r="AP366" s="105"/>
      <c r="AQ366" s="105"/>
      <c r="AR366" s="105"/>
      <c r="AS366" s="105"/>
      <c r="AT366" s="105"/>
      <c r="AU366" s="105"/>
      <c r="AV366" s="105"/>
      <c r="AW366" s="105"/>
      <c r="AX366" s="105"/>
      <c r="AY366" s="105"/>
      <c r="AZ366" s="105"/>
      <c r="BA366" s="105"/>
      <c r="BB366" s="105"/>
      <c r="BC366" s="105"/>
      <c r="BD366" s="105"/>
      <c r="BE366" s="105"/>
      <c r="BF366" s="105"/>
      <c r="BG366" s="105"/>
      <c r="BH366" s="105"/>
      <c r="BI366" s="105"/>
      <c r="BJ366" s="105"/>
      <c r="BK366" s="105"/>
      <c r="BL366" s="105"/>
      <c r="BM366" s="158"/>
      <c r="BN366" s="105"/>
      <c r="BO366" s="156"/>
      <c r="BP366" s="156"/>
      <c r="BQ366" s="156"/>
      <c r="BR366" s="105"/>
      <c r="BS366" s="105"/>
    </row>
    <row r="367" ht="9.0" customHeight="1">
      <c r="A367" s="152">
        <f t="shared" si="17"/>
        <v>1</v>
      </c>
      <c r="B367" s="93"/>
      <c r="C367" s="99"/>
      <c r="D367" s="96"/>
      <c r="E367" s="160"/>
      <c r="F367" s="155"/>
      <c r="G367" s="105"/>
      <c r="H367" s="105"/>
      <c r="I367" s="156"/>
      <c r="J367" s="156"/>
      <c r="K367" s="156"/>
      <c r="L367" s="156"/>
      <c r="M367" s="156"/>
      <c r="N367" s="156"/>
      <c r="O367" s="156"/>
      <c r="P367" s="156"/>
      <c r="Q367" s="156"/>
      <c r="R367" s="156"/>
      <c r="S367" s="156"/>
      <c r="T367" s="156"/>
      <c r="U367" s="157"/>
      <c r="V367" s="105"/>
      <c r="W367" s="105"/>
      <c r="X367" s="105"/>
      <c r="Y367" s="105"/>
      <c r="Z367" s="157"/>
      <c r="AA367" s="105"/>
      <c r="AB367" s="105"/>
      <c r="AC367" s="105"/>
      <c r="AD367" s="105"/>
      <c r="AE367" s="105"/>
      <c r="AF367" s="105"/>
      <c r="AG367" s="105"/>
      <c r="AH367" s="105"/>
      <c r="AI367" s="105"/>
      <c r="AJ367" s="105"/>
      <c r="AK367" s="105"/>
      <c r="AL367" s="105"/>
      <c r="AM367" s="105"/>
      <c r="AN367" s="105"/>
      <c r="AO367" s="105"/>
      <c r="AP367" s="105"/>
      <c r="AQ367" s="105"/>
      <c r="AR367" s="105"/>
      <c r="AS367" s="105"/>
      <c r="AT367" s="105"/>
      <c r="AU367" s="105"/>
      <c r="AV367" s="105"/>
      <c r="AW367" s="105"/>
      <c r="AX367" s="105"/>
      <c r="AY367" s="105"/>
      <c r="AZ367" s="105"/>
      <c r="BA367" s="105"/>
      <c r="BB367" s="105"/>
      <c r="BC367" s="105"/>
      <c r="BD367" s="105"/>
      <c r="BE367" s="105"/>
      <c r="BF367" s="105"/>
      <c r="BG367" s="105"/>
      <c r="BH367" s="105"/>
      <c r="BI367" s="105"/>
      <c r="BJ367" s="105"/>
      <c r="BK367" s="105"/>
      <c r="BL367" s="105"/>
      <c r="BM367" s="158"/>
      <c r="BN367" s="105"/>
      <c r="BO367" s="156"/>
      <c r="BP367" s="156"/>
      <c r="BQ367" s="156"/>
      <c r="BR367" s="105"/>
      <c r="BS367" s="105"/>
    </row>
    <row r="368" ht="9.0" customHeight="1">
      <c r="A368" s="152">
        <f t="shared" si="17"/>
        <v>0</v>
      </c>
      <c r="B368" s="93"/>
      <c r="C368" s="99"/>
      <c r="D368" s="96"/>
      <c r="E368" s="160"/>
      <c r="F368" s="155"/>
      <c r="G368" s="105"/>
      <c r="H368" s="105"/>
      <c r="I368" s="156"/>
      <c r="J368" s="156"/>
      <c r="K368" s="156"/>
      <c r="L368" s="156"/>
      <c r="M368" s="156"/>
      <c r="N368" s="156"/>
      <c r="O368" s="156"/>
      <c r="P368" s="156"/>
      <c r="Q368" s="156"/>
      <c r="R368" s="156"/>
      <c r="S368" s="156"/>
      <c r="T368" s="156"/>
      <c r="U368" s="157"/>
      <c r="V368" s="105"/>
      <c r="W368" s="105"/>
      <c r="X368" s="105"/>
      <c r="Y368" s="105"/>
      <c r="Z368" s="157"/>
      <c r="AA368" s="105"/>
      <c r="AB368" s="105"/>
      <c r="AC368" s="105"/>
      <c r="AD368" s="105"/>
      <c r="AE368" s="105"/>
      <c r="AF368" s="105"/>
      <c r="AG368" s="105"/>
      <c r="AH368" s="105"/>
      <c r="AI368" s="105"/>
      <c r="AJ368" s="105"/>
      <c r="AK368" s="105"/>
      <c r="AL368" s="105"/>
      <c r="AM368" s="105"/>
      <c r="AN368" s="105"/>
      <c r="AO368" s="105"/>
      <c r="AP368" s="105"/>
      <c r="AQ368" s="105"/>
      <c r="AR368" s="105"/>
      <c r="AS368" s="105"/>
      <c r="AT368" s="105"/>
      <c r="AU368" s="105"/>
      <c r="AV368" s="105"/>
      <c r="AW368" s="105"/>
      <c r="AX368" s="105"/>
      <c r="AY368" s="105"/>
      <c r="AZ368" s="105"/>
      <c r="BA368" s="105"/>
      <c r="BB368" s="105"/>
      <c r="BC368" s="105"/>
      <c r="BD368" s="105"/>
      <c r="BE368" s="105"/>
      <c r="BF368" s="105"/>
      <c r="BG368" s="105"/>
      <c r="BH368" s="105"/>
      <c r="BI368" s="105"/>
      <c r="BJ368" s="105"/>
      <c r="BK368" s="105"/>
      <c r="BL368" s="105"/>
      <c r="BM368" s="158"/>
      <c r="BN368" s="105"/>
      <c r="BO368" s="156"/>
      <c r="BP368" s="156"/>
      <c r="BQ368" s="156"/>
      <c r="BR368" s="105"/>
      <c r="BS368" s="105"/>
    </row>
    <row r="369" ht="9.0" customHeight="1">
      <c r="A369" s="152">
        <f t="shared" si="17"/>
        <v>0</v>
      </c>
      <c r="B369" s="93"/>
      <c r="C369" s="99"/>
      <c r="D369" s="96"/>
      <c r="E369" s="160"/>
      <c r="F369" s="155"/>
      <c r="G369" s="105"/>
      <c r="H369" s="105"/>
      <c r="I369" s="156"/>
      <c r="J369" s="156"/>
      <c r="K369" s="156"/>
      <c r="L369" s="156"/>
      <c r="M369" s="156"/>
      <c r="N369" s="156"/>
      <c r="O369" s="156"/>
      <c r="P369" s="156"/>
      <c r="Q369" s="156"/>
      <c r="R369" s="156"/>
      <c r="S369" s="156"/>
      <c r="T369" s="156"/>
      <c r="U369" s="157"/>
      <c r="V369" s="105"/>
      <c r="W369" s="105"/>
      <c r="X369" s="105"/>
      <c r="Y369" s="105"/>
      <c r="Z369" s="157"/>
      <c r="AA369" s="105"/>
      <c r="AB369" s="105"/>
      <c r="AC369" s="105"/>
      <c r="AD369" s="105"/>
      <c r="AE369" s="105"/>
      <c r="AF369" s="105"/>
      <c r="AG369" s="105"/>
      <c r="AH369" s="105"/>
      <c r="AI369" s="105"/>
      <c r="AJ369" s="105"/>
      <c r="AK369" s="105"/>
      <c r="AL369" s="105"/>
      <c r="AM369" s="105"/>
      <c r="AN369" s="105"/>
      <c r="AO369" s="105"/>
      <c r="AP369" s="105"/>
      <c r="AQ369" s="105"/>
      <c r="AR369" s="105"/>
      <c r="AS369" s="105"/>
      <c r="AT369" s="105"/>
      <c r="AU369" s="105"/>
      <c r="AV369" s="105"/>
      <c r="AW369" s="105"/>
      <c r="AX369" s="105"/>
      <c r="AY369" s="105"/>
      <c r="AZ369" s="105"/>
      <c r="BA369" s="105"/>
      <c r="BB369" s="105"/>
      <c r="BC369" s="105"/>
      <c r="BD369" s="105"/>
      <c r="BE369" s="105"/>
      <c r="BF369" s="105"/>
      <c r="BG369" s="105"/>
      <c r="BH369" s="105"/>
      <c r="BI369" s="105"/>
      <c r="BJ369" s="105"/>
      <c r="BK369" s="105"/>
      <c r="BL369" s="105"/>
      <c r="BM369" s="158"/>
      <c r="BN369" s="105"/>
      <c r="BO369" s="156"/>
      <c r="BP369" s="156"/>
      <c r="BQ369" s="156"/>
      <c r="BR369" s="105"/>
      <c r="BS369" s="105"/>
    </row>
    <row r="370" ht="9.0" customHeight="1">
      <c r="A370" s="152">
        <f t="shared" si="17"/>
        <v>1</v>
      </c>
      <c r="B370" s="93"/>
      <c r="C370" s="99"/>
      <c r="D370" s="96"/>
      <c r="E370" s="160"/>
      <c r="F370" s="155"/>
      <c r="G370" s="105"/>
      <c r="H370" s="105"/>
      <c r="I370" s="156"/>
      <c r="J370" s="156"/>
      <c r="K370" s="156"/>
      <c r="L370" s="156"/>
      <c r="M370" s="156"/>
      <c r="N370" s="156"/>
      <c r="O370" s="156"/>
      <c r="P370" s="156"/>
      <c r="Q370" s="156"/>
      <c r="R370" s="156"/>
      <c r="S370" s="156"/>
      <c r="T370" s="156"/>
      <c r="U370" s="157"/>
      <c r="V370" s="105"/>
      <c r="W370" s="105"/>
      <c r="X370" s="105"/>
      <c r="Y370" s="105"/>
      <c r="Z370" s="157"/>
      <c r="AA370" s="105"/>
      <c r="AB370" s="105"/>
      <c r="AC370" s="105"/>
      <c r="AD370" s="105"/>
      <c r="AE370" s="105"/>
      <c r="AF370" s="105"/>
      <c r="AG370" s="105"/>
      <c r="AH370" s="105"/>
      <c r="AI370" s="105"/>
      <c r="AJ370" s="105"/>
      <c r="AK370" s="105"/>
      <c r="AL370" s="105"/>
      <c r="AM370" s="105"/>
      <c r="AN370" s="105"/>
      <c r="AO370" s="105"/>
      <c r="AP370" s="105"/>
      <c r="AQ370" s="105"/>
      <c r="AR370" s="105"/>
      <c r="AS370" s="105"/>
      <c r="AT370" s="105"/>
      <c r="AU370" s="105"/>
      <c r="AV370" s="105"/>
      <c r="AW370" s="105"/>
      <c r="AX370" s="105"/>
      <c r="AY370" s="105"/>
      <c r="AZ370" s="105"/>
      <c r="BA370" s="105"/>
      <c r="BB370" s="105"/>
      <c r="BC370" s="105"/>
      <c r="BD370" s="105"/>
      <c r="BE370" s="105"/>
      <c r="BF370" s="105"/>
      <c r="BG370" s="105"/>
      <c r="BH370" s="105"/>
      <c r="BI370" s="105"/>
      <c r="BJ370" s="105"/>
      <c r="BK370" s="105"/>
      <c r="BL370" s="105"/>
      <c r="BM370" s="158"/>
      <c r="BN370" s="105"/>
      <c r="BO370" s="156"/>
      <c r="BP370" s="156"/>
      <c r="BQ370" s="156"/>
      <c r="BR370" s="105"/>
      <c r="BS370" s="105"/>
    </row>
    <row r="371" ht="9.0" customHeight="1">
      <c r="A371" s="152">
        <f t="shared" si="17"/>
        <v>1</v>
      </c>
      <c r="B371" s="93"/>
      <c r="C371" s="99"/>
      <c r="D371" s="96"/>
      <c r="E371" s="160"/>
      <c r="F371" s="155"/>
      <c r="G371" s="105"/>
      <c r="H371" s="105"/>
      <c r="I371" s="156"/>
      <c r="J371" s="156"/>
      <c r="K371" s="156"/>
      <c r="L371" s="156"/>
      <c r="M371" s="156"/>
      <c r="N371" s="156"/>
      <c r="O371" s="156"/>
      <c r="P371" s="156"/>
      <c r="Q371" s="156"/>
      <c r="R371" s="156"/>
      <c r="S371" s="156"/>
      <c r="T371" s="156"/>
      <c r="U371" s="157"/>
      <c r="V371" s="105"/>
      <c r="W371" s="105"/>
      <c r="X371" s="105"/>
      <c r="Y371" s="105"/>
      <c r="Z371" s="157"/>
      <c r="AA371" s="105"/>
      <c r="AB371" s="105"/>
      <c r="AC371" s="105"/>
      <c r="AD371" s="105"/>
      <c r="AE371" s="105"/>
      <c r="AF371" s="105"/>
      <c r="AG371" s="105"/>
      <c r="AH371" s="105"/>
      <c r="AI371" s="105"/>
      <c r="AJ371" s="105"/>
      <c r="AK371" s="105"/>
      <c r="AL371" s="105"/>
      <c r="AM371" s="105"/>
      <c r="AN371" s="105"/>
      <c r="AO371" s="105"/>
      <c r="AP371" s="105"/>
      <c r="AQ371" s="105"/>
      <c r="AR371" s="105"/>
      <c r="AS371" s="105"/>
      <c r="AT371" s="105"/>
      <c r="AU371" s="105"/>
      <c r="AV371" s="105"/>
      <c r="AW371" s="105"/>
      <c r="AX371" s="105"/>
      <c r="AY371" s="105"/>
      <c r="AZ371" s="105"/>
      <c r="BA371" s="105"/>
      <c r="BB371" s="105"/>
      <c r="BC371" s="105"/>
      <c r="BD371" s="105"/>
      <c r="BE371" s="105"/>
      <c r="BF371" s="105"/>
      <c r="BG371" s="105"/>
      <c r="BH371" s="105"/>
      <c r="BI371" s="105"/>
      <c r="BJ371" s="105"/>
      <c r="BK371" s="105"/>
      <c r="BL371" s="105"/>
      <c r="BM371" s="158"/>
      <c r="BN371" s="105"/>
      <c r="BO371" s="156"/>
      <c r="BP371" s="156"/>
      <c r="BQ371" s="156"/>
      <c r="BR371" s="105"/>
      <c r="BS371" s="105"/>
    </row>
    <row r="372" ht="9.0" customHeight="1">
      <c r="A372" s="152">
        <f t="shared" si="17"/>
        <v>0</v>
      </c>
      <c r="B372" s="93"/>
      <c r="C372" s="99"/>
      <c r="D372" s="96"/>
      <c r="E372" s="160"/>
      <c r="F372" s="155"/>
      <c r="G372" s="105"/>
      <c r="H372" s="105"/>
      <c r="I372" s="156"/>
      <c r="J372" s="156"/>
      <c r="K372" s="156"/>
      <c r="L372" s="156"/>
      <c r="M372" s="156"/>
      <c r="N372" s="156"/>
      <c r="O372" s="156"/>
      <c r="P372" s="156"/>
      <c r="Q372" s="156"/>
      <c r="R372" s="156"/>
      <c r="S372" s="156"/>
      <c r="T372" s="156"/>
      <c r="U372" s="157"/>
      <c r="V372" s="105"/>
      <c r="W372" s="105"/>
      <c r="X372" s="105"/>
      <c r="Y372" s="105"/>
      <c r="Z372" s="157"/>
      <c r="AA372" s="105"/>
      <c r="AB372" s="105"/>
      <c r="AC372" s="105"/>
      <c r="AD372" s="105"/>
      <c r="AE372" s="105"/>
      <c r="AF372" s="105"/>
      <c r="AG372" s="105"/>
      <c r="AH372" s="105"/>
      <c r="AI372" s="105"/>
      <c r="AJ372" s="105"/>
      <c r="AK372" s="105"/>
      <c r="AL372" s="105"/>
      <c r="AM372" s="105"/>
      <c r="AN372" s="105"/>
      <c r="AO372" s="105"/>
      <c r="AP372" s="105"/>
      <c r="AQ372" s="105"/>
      <c r="AR372" s="105"/>
      <c r="AS372" s="105"/>
      <c r="AT372" s="105"/>
      <c r="AU372" s="105"/>
      <c r="AV372" s="105"/>
      <c r="AW372" s="105"/>
      <c r="AX372" s="105"/>
      <c r="AY372" s="105"/>
      <c r="AZ372" s="105"/>
      <c r="BA372" s="105"/>
      <c r="BB372" s="105"/>
      <c r="BC372" s="105"/>
      <c r="BD372" s="105"/>
      <c r="BE372" s="105"/>
      <c r="BF372" s="105"/>
      <c r="BG372" s="105"/>
      <c r="BH372" s="105"/>
      <c r="BI372" s="105"/>
      <c r="BJ372" s="105"/>
      <c r="BK372" s="105"/>
      <c r="BL372" s="105"/>
      <c r="BM372" s="158"/>
      <c r="BN372" s="105"/>
      <c r="BO372" s="156"/>
      <c r="BP372" s="156"/>
      <c r="BQ372" s="156"/>
      <c r="BR372" s="105"/>
      <c r="BS372" s="105"/>
    </row>
    <row r="373" ht="9.0" customHeight="1">
      <c r="A373" s="152">
        <f t="shared" si="17"/>
        <v>0</v>
      </c>
      <c r="B373" s="93"/>
      <c r="C373" s="99"/>
      <c r="D373" s="96"/>
      <c r="E373" s="160"/>
      <c r="F373" s="155"/>
      <c r="G373" s="105"/>
      <c r="H373" s="105"/>
      <c r="I373" s="156"/>
      <c r="J373" s="156"/>
      <c r="K373" s="156"/>
      <c r="L373" s="156"/>
      <c r="M373" s="156"/>
      <c r="N373" s="156"/>
      <c r="O373" s="156"/>
      <c r="P373" s="156"/>
      <c r="Q373" s="156"/>
      <c r="R373" s="156"/>
      <c r="S373" s="156"/>
      <c r="T373" s="156"/>
      <c r="U373" s="157"/>
      <c r="V373" s="105"/>
      <c r="W373" s="105"/>
      <c r="X373" s="105"/>
      <c r="Y373" s="105"/>
      <c r="Z373" s="157"/>
      <c r="AA373" s="105"/>
      <c r="AB373" s="105"/>
      <c r="AC373" s="105"/>
      <c r="AD373" s="105"/>
      <c r="AE373" s="105"/>
      <c r="AF373" s="105"/>
      <c r="AG373" s="105"/>
      <c r="AH373" s="105"/>
      <c r="AI373" s="105"/>
      <c r="AJ373" s="105"/>
      <c r="AK373" s="105"/>
      <c r="AL373" s="105"/>
      <c r="AM373" s="105"/>
      <c r="AN373" s="105"/>
      <c r="AO373" s="105"/>
      <c r="AP373" s="105"/>
      <c r="AQ373" s="105"/>
      <c r="AR373" s="105"/>
      <c r="AS373" s="105"/>
      <c r="AT373" s="105"/>
      <c r="AU373" s="105"/>
      <c r="AV373" s="105"/>
      <c r="AW373" s="105"/>
      <c r="AX373" s="105"/>
      <c r="AY373" s="105"/>
      <c r="AZ373" s="105"/>
      <c r="BA373" s="105"/>
      <c r="BB373" s="105"/>
      <c r="BC373" s="105"/>
      <c r="BD373" s="105"/>
      <c r="BE373" s="105"/>
      <c r="BF373" s="105"/>
      <c r="BG373" s="105"/>
      <c r="BH373" s="105"/>
      <c r="BI373" s="105"/>
      <c r="BJ373" s="105"/>
      <c r="BK373" s="105"/>
      <c r="BL373" s="105"/>
      <c r="BM373" s="158"/>
      <c r="BN373" s="105"/>
      <c r="BO373" s="156"/>
      <c r="BP373" s="156"/>
      <c r="BQ373" s="156"/>
      <c r="BR373" s="105"/>
      <c r="BS373" s="105"/>
    </row>
    <row r="374" ht="9.0" customHeight="1">
      <c r="A374" s="152">
        <f t="shared" si="17"/>
        <v>1</v>
      </c>
      <c r="B374" s="93"/>
      <c r="C374" s="99"/>
      <c r="D374" s="96"/>
      <c r="E374" s="160"/>
      <c r="F374" s="155"/>
      <c r="G374" s="105"/>
      <c r="H374" s="105"/>
      <c r="I374" s="156"/>
      <c r="J374" s="156"/>
      <c r="K374" s="156"/>
      <c r="L374" s="156"/>
      <c r="M374" s="156"/>
      <c r="N374" s="156"/>
      <c r="O374" s="156"/>
      <c r="P374" s="156"/>
      <c r="Q374" s="156"/>
      <c r="R374" s="156"/>
      <c r="S374" s="156"/>
      <c r="T374" s="156"/>
      <c r="U374" s="157"/>
      <c r="V374" s="105"/>
      <c r="W374" s="105"/>
      <c r="X374" s="105"/>
      <c r="Y374" s="105"/>
      <c r="Z374" s="157"/>
      <c r="AA374" s="105"/>
      <c r="AB374" s="105"/>
      <c r="AC374" s="105"/>
      <c r="AD374" s="105"/>
      <c r="AE374" s="105"/>
      <c r="AF374" s="105"/>
      <c r="AG374" s="105"/>
      <c r="AH374" s="105"/>
      <c r="AI374" s="105"/>
      <c r="AJ374" s="105"/>
      <c r="AK374" s="105"/>
      <c r="AL374" s="105"/>
      <c r="AM374" s="105"/>
      <c r="AN374" s="105"/>
      <c r="AO374" s="105"/>
      <c r="AP374" s="105"/>
      <c r="AQ374" s="105"/>
      <c r="AR374" s="105"/>
      <c r="AS374" s="105"/>
      <c r="AT374" s="105"/>
      <c r="AU374" s="105"/>
      <c r="AV374" s="105"/>
      <c r="AW374" s="105"/>
      <c r="AX374" s="105"/>
      <c r="AY374" s="105"/>
      <c r="AZ374" s="105"/>
      <c r="BA374" s="105"/>
      <c r="BB374" s="105"/>
      <c r="BC374" s="105"/>
      <c r="BD374" s="105"/>
      <c r="BE374" s="105"/>
      <c r="BF374" s="105"/>
      <c r="BG374" s="105"/>
      <c r="BH374" s="105"/>
      <c r="BI374" s="105"/>
      <c r="BJ374" s="105"/>
      <c r="BK374" s="105"/>
      <c r="BL374" s="105"/>
      <c r="BM374" s="158"/>
      <c r="BN374" s="105"/>
      <c r="BO374" s="156"/>
      <c r="BP374" s="156"/>
      <c r="BQ374" s="156"/>
      <c r="BR374" s="105"/>
      <c r="BS374" s="105"/>
    </row>
    <row r="375" ht="9.0" customHeight="1">
      <c r="A375" s="152">
        <f t="shared" si="17"/>
        <v>1</v>
      </c>
      <c r="B375" s="93"/>
      <c r="C375" s="99"/>
      <c r="D375" s="96"/>
      <c r="E375" s="160"/>
      <c r="F375" s="155"/>
      <c r="G375" s="105"/>
      <c r="H375" s="105"/>
      <c r="I375" s="156"/>
      <c r="J375" s="156"/>
      <c r="K375" s="156"/>
      <c r="L375" s="156"/>
      <c r="M375" s="156"/>
      <c r="N375" s="156"/>
      <c r="O375" s="156"/>
      <c r="P375" s="156"/>
      <c r="Q375" s="156"/>
      <c r="R375" s="156"/>
      <c r="S375" s="156"/>
      <c r="T375" s="156"/>
      <c r="U375" s="157"/>
      <c r="V375" s="105"/>
      <c r="W375" s="105"/>
      <c r="X375" s="105"/>
      <c r="Y375" s="105"/>
      <c r="Z375" s="157"/>
      <c r="AA375" s="105"/>
      <c r="AB375" s="105"/>
      <c r="AC375" s="105"/>
      <c r="AD375" s="105"/>
      <c r="AE375" s="105"/>
      <c r="AF375" s="105"/>
      <c r="AG375" s="105"/>
      <c r="AH375" s="105"/>
      <c r="AI375" s="105"/>
      <c r="AJ375" s="105"/>
      <c r="AK375" s="105"/>
      <c r="AL375" s="105"/>
      <c r="AM375" s="105"/>
      <c r="AN375" s="105"/>
      <c r="AO375" s="105"/>
      <c r="AP375" s="105"/>
      <c r="AQ375" s="105"/>
      <c r="AR375" s="105"/>
      <c r="AS375" s="105"/>
      <c r="AT375" s="105"/>
      <c r="AU375" s="105"/>
      <c r="AV375" s="105"/>
      <c r="AW375" s="105"/>
      <c r="AX375" s="105"/>
      <c r="AY375" s="105"/>
      <c r="AZ375" s="105"/>
      <c r="BA375" s="105"/>
      <c r="BB375" s="105"/>
      <c r="BC375" s="105"/>
      <c r="BD375" s="105"/>
      <c r="BE375" s="105"/>
      <c r="BF375" s="105"/>
      <c r="BG375" s="105"/>
      <c r="BH375" s="105"/>
      <c r="BI375" s="105"/>
      <c r="BJ375" s="105"/>
      <c r="BK375" s="105"/>
      <c r="BL375" s="105"/>
      <c r="BM375" s="158"/>
      <c r="BN375" s="105"/>
      <c r="BO375" s="156"/>
      <c r="BP375" s="156"/>
      <c r="BQ375" s="156"/>
      <c r="BR375" s="105"/>
      <c r="BS375" s="105"/>
    </row>
    <row r="376" ht="9.0" customHeight="1">
      <c r="A376" s="152">
        <f t="shared" si="17"/>
        <v>0</v>
      </c>
      <c r="B376" s="93"/>
      <c r="C376" s="99"/>
      <c r="D376" s="96"/>
      <c r="E376" s="160"/>
      <c r="F376" s="155"/>
      <c r="G376" s="105"/>
      <c r="H376" s="105"/>
      <c r="I376" s="156"/>
      <c r="J376" s="156"/>
      <c r="K376" s="156"/>
      <c r="L376" s="156"/>
      <c r="M376" s="156"/>
      <c r="N376" s="156"/>
      <c r="O376" s="156"/>
      <c r="P376" s="156"/>
      <c r="Q376" s="156"/>
      <c r="R376" s="156"/>
      <c r="S376" s="156"/>
      <c r="T376" s="156"/>
      <c r="U376" s="157"/>
      <c r="V376" s="105"/>
      <c r="W376" s="105"/>
      <c r="X376" s="105"/>
      <c r="Y376" s="105"/>
      <c r="Z376" s="157"/>
      <c r="AA376" s="105"/>
      <c r="AB376" s="105"/>
      <c r="AC376" s="105"/>
      <c r="AD376" s="105"/>
      <c r="AE376" s="105"/>
      <c r="AF376" s="105"/>
      <c r="AG376" s="105"/>
      <c r="AH376" s="105"/>
      <c r="AI376" s="105"/>
      <c r="AJ376" s="105"/>
      <c r="AK376" s="105"/>
      <c r="AL376" s="105"/>
      <c r="AM376" s="105"/>
      <c r="AN376" s="105"/>
      <c r="AO376" s="105"/>
      <c r="AP376" s="105"/>
      <c r="AQ376" s="105"/>
      <c r="AR376" s="105"/>
      <c r="AS376" s="105"/>
      <c r="AT376" s="105"/>
      <c r="AU376" s="105"/>
      <c r="AV376" s="105"/>
      <c r="AW376" s="105"/>
      <c r="AX376" s="105"/>
      <c r="AY376" s="105"/>
      <c r="AZ376" s="105"/>
      <c r="BA376" s="105"/>
      <c r="BB376" s="105"/>
      <c r="BC376" s="105"/>
      <c r="BD376" s="105"/>
      <c r="BE376" s="105"/>
      <c r="BF376" s="105"/>
      <c r="BG376" s="105"/>
      <c r="BH376" s="105"/>
      <c r="BI376" s="105"/>
      <c r="BJ376" s="105"/>
      <c r="BK376" s="105"/>
      <c r="BL376" s="105"/>
      <c r="BM376" s="158"/>
      <c r="BN376" s="105"/>
      <c r="BO376" s="156"/>
      <c r="BP376" s="156"/>
      <c r="BQ376" s="156"/>
      <c r="BR376" s="105"/>
      <c r="BS376" s="105"/>
    </row>
    <row r="377" ht="9.0" customHeight="1">
      <c r="A377" s="152">
        <f t="shared" si="17"/>
        <v>0</v>
      </c>
      <c r="B377" s="93"/>
      <c r="C377" s="99"/>
      <c r="D377" s="96"/>
      <c r="E377" s="160"/>
      <c r="F377" s="155"/>
      <c r="G377" s="105"/>
      <c r="H377" s="105"/>
      <c r="I377" s="156"/>
      <c r="J377" s="156"/>
      <c r="K377" s="156"/>
      <c r="L377" s="156"/>
      <c r="M377" s="156"/>
      <c r="N377" s="156"/>
      <c r="O377" s="156"/>
      <c r="P377" s="156"/>
      <c r="Q377" s="156"/>
      <c r="R377" s="156"/>
      <c r="S377" s="156"/>
      <c r="T377" s="156"/>
      <c r="U377" s="157"/>
      <c r="V377" s="105"/>
      <c r="W377" s="105"/>
      <c r="X377" s="105"/>
      <c r="Y377" s="105"/>
      <c r="Z377" s="157"/>
      <c r="AA377" s="105"/>
      <c r="AB377" s="105"/>
      <c r="AC377" s="105"/>
      <c r="AD377" s="105"/>
      <c r="AE377" s="105"/>
      <c r="AF377" s="105"/>
      <c r="AG377" s="105"/>
      <c r="AH377" s="105"/>
      <c r="AI377" s="105"/>
      <c r="AJ377" s="105"/>
      <c r="AK377" s="105"/>
      <c r="AL377" s="105"/>
      <c r="AM377" s="105"/>
      <c r="AN377" s="105"/>
      <c r="AO377" s="105"/>
      <c r="AP377" s="105"/>
      <c r="AQ377" s="105"/>
      <c r="AR377" s="105"/>
      <c r="AS377" s="105"/>
      <c r="AT377" s="105"/>
      <c r="AU377" s="105"/>
      <c r="AV377" s="105"/>
      <c r="AW377" s="105"/>
      <c r="AX377" s="105"/>
      <c r="AY377" s="105"/>
      <c r="AZ377" s="105"/>
      <c r="BA377" s="105"/>
      <c r="BB377" s="105"/>
      <c r="BC377" s="105"/>
      <c r="BD377" s="105"/>
      <c r="BE377" s="105"/>
      <c r="BF377" s="105"/>
      <c r="BG377" s="105"/>
      <c r="BH377" s="105"/>
      <c r="BI377" s="105"/>
      <c r="BJ377" s="105"/>
      <c r="BK377" s="105"/>
      <c r="BL377" s="105"/>
      <c r="BM377" s="158"/>
      <c r="BN377" s="105"/>
      <c r="BO377" s="156"/>
      <c r="BP377" s="156"/>
      <c r="BQ377" s="156"/>
      <c r="BR377" s="105"/>
      <c r="BS377" s="105"/>
    </row>
    <row r="378" ht="9.0" customHeight="1">
      <c r="A378" s="152">
        <f t="shared" si="17"/>
        <v>1</v>
      </c>
      <c r="B378" s="93"/>
      <c r="C378" s="99"/>
      <c r="D378" s="96"/>
      <c r="E378" s="160"/>
      <c r="F378" s="155"/>
      <c r="G378" s="105"/>
      <c r="H378" s="105"/>
      <c r="I378" s="156"/>
      <c r="J378" s="156"/>
      <c r="K378" s="156"/>
      <c r="L378" s="156"/>
      <c r="M378" s="156"/>
      <c r="N378" s="156"/>
      <c r="O378" s="156"/>
      <c r="P378" s="156"/>
      <c r="Q378" s="156"/>
      <c r="R378" s="156"/>
      <c r="S378" s="156"/>
      <c r="T378" s="156"/>
      <c r="U378" s="157"/>
      <c r="V378" s="105"/>
      <c r="W378" s="105"/>
      <c r="X378" s="105"/>
      <c r="Y378" s="105"/>
      <c r="Z378" s="157"/>
      <c r="AA378" s="105"/>
      <c r="AB378" s="105"/>
      <c r="AC378" s="105"/>
      <c r="AD378" s="105"/>
      <c r="AE378" s="105"/>
      <c r="AF378" s="105"/>
      <c r="AG378" s="105"/>
      <c r="AH378" s="105"/>
      <c r="AI378" s="105"/>
      <c r="AJ378" s="105"/>
      <c r="AK378" s="105"/>
      <c r="AL378" s="105"/>
      <c r="AM378" s="105"/>
      <c r="AN378" s="105"/>
      <c r="AO378" s="105"/>
      <c r="AP378" s="105"/>
      <c r="AQ378" s="105"/>
      <c r="AR378" s="105"/>
      <c r="AS378" s="105"/>
      <c r="AT378" s="105"/>
      <c r="AU378" s="105"/>
      <c r="AV378" s="105"/>
      <c r="AW378" s="105"/>
      <c r="AX378" s="105"/>
      <c r="AY378" s="105"/>
      <c r="AZ378" s="105"/>
      <c r="BA378" s="105"/>
      <c r="BB378" s="105"/>
      <c r="BC378" s="105"/>
      <c r="BD378" s="105"/>
      <c r="BE378" s="105"/>
      <c r="BF378" s="105"/>
      <c r="BG378" s="105"/>
      <c r="BH378" s="105"/>
      <c r="BI378" s="105"/>
      <c r="BJ378" s="105"/>
      <c r="BK378" s="105"/>
      <c r="BL378" s="105"/>
      <c r="BM378" s="158"/>
      <c r="BN378" s="105"/>
      <c r="BO378" s="156"/>
      <c r="BP378" s="156"/>
      <c r="BQ378" s="156"/>
      <c r="BR378" s="105"/>
      <c r="BS378" s="105"/>
    </row>
    <row r="379" ht="9.0" customHeight="1">
      <c r="A379" s="152">
        <f t="shared" si="17"/>
        <v>1</v>
      </c>
      <c r="B379" s="93"/>
      <c r="C379" s="99"/>
      <c r="D379" s="96"/>
      <c r="E379" s="160"/>
      <c r="F379" s="155"/>
      <c r="G379" s="105"/>
      <c r="H379" s="105"/>
      <c r="I379" s="156"/>
      <c r="J379" s="156"/>
      <c r="K379" s="156"/>
      <c r="L379" s="156"/>
      <c r="M379" s="156"/>
      <c r="N379" s="156"/>
      <c r="O379" s="156"/>
      <c r="P379" s="156"/>
      <c r="Q379" s="156"/>
      <c r="R379" s="156"/>
      <c r="S379" s="156"/>
      <c r="T379" s="156"/>
      <c r="U379" s="157"/>
      <c r="V379" s="105"/>
      <c r="W379" s="105"/>
      <c r="X379" s="105"/>
      <c r="Y379" s="105"/>
      <c r="Z379" s="157"/>
      <c r="AA379" s="105"/>
      <c r="AB379" s="105"/>
      <c r="AC379" s="105"/>
      <c r="AD379" s="105"/>
      <c r="AE379" s="105"/>
      <c r="AF379" s="105"/>
      <c r="AG379" s="105"/>
      <c r="AH379" s="105"/>
      <c r="AI379" s="105"/>
      <c r="AJ379" s="105"/>
      <c r="AK379" s="105"/>
      <c r="AL379" s="105"/>
      <c r="AM379" s="105"/>
      <c r="AN379" s="105"/>
      <c r="AO379" s="105"/>
      <c r="AP379" s="105"/>
      <c r="AQ379" s="105"/>
      <c r="AR379" s="105"/>
      <c r="AS379" s="105"/>
      <c r="AT379" s="105"/>
      <c r="AU379" s="105"/>
      <c r="AV379" s="105"/>
      <c r="AW379" s="105"/>
      <c r="AX379" s="105"/>
      <c r="AY379" s="105"/>
      <c r="AZ379" s="105"/>
      <c r="BA379" s="105"/>
      <c r="BB379" s="105"/>
      <c r="BC379" s="105"/>
      <c r="BD379" s="105"/>
      <c r="BE379" s="105"/>
      <c r="BF379" s="105"/>
      <c r="BG379" s="105"/>
      <c r="BH379" s="105"/>
      <c r="BI379" s="105"/>
      <c r="BJ379" s="105"/>
      <c r="BK379" s="105"/>
      <c r="BL379" s="105"/>
      <c r="BM379" s="158"/>
      <c r="BN379" s="105"/>
      <c r="BO379" s="156"/>
      <c r="BP379" s="156"/>
      <c r="BQ379" s="156"/>
      <c r="BR379" s="105"/>
      <c r="BS379" s="105"/>
    </row>
    <row r="380" ht="9.0" customHeight="1">
      <c r="A380" s="152">
        <f t="shared" si="17"/>
        <v>0</v>
      </c>
      <c r="B380" s="93"/>
      <c r="C380" s="99"/>
      <c r="D380" s="96"/>
      <c r="E380" s="160"/>
      <c r="F380" s="155"/>
      <c r="G380" s="105"/>
      <c r="H380" s="105"/>
      <c r="I380" s="156"/>
      <c r="J380" s="156"/>
      <c r="K380" s="156"/>
      <c r="L380" s="156"/>
      <c r="M380" s="156"/>
      <c r="N380" s="156"/>
      <c r="O380" s="156"/>
      <c r="P380" s="156"/>
      <c r="Q380" s="156"/>
      <c r="R380" s="156"/>
      <c r="S380" s="156"/>
      <c r="T380" s="156"/>
      <c r="U380" s="157"/>
      <c r="V380" s="105"/>
      <c r="W380" s="105"/>
      <c r="X380" s="105"/>
      <c r="Y380" s="105"/>
      <c r="Z380" s="157"/>
      <c r="AA380" s="105"/>
      <c r="AB380" s="105"/>
      <c r="AC380" s="105"/>
      <c r="AD380" s="105"/>
      <c r="AE380" s="105"/>
      <c r="AF380" s="105"/>
      <c r="AG380" s="105"/>
      <c r="AH380" s="105"/>
      <c r="AI380" s="105"/>
      <c r="AJ380" s="105"/>
      <c r="AK380" s="105"/>
      <c r="AL380" s="105"/>
      <c r="AM380" s="105"/>
      <c r="AN380" s="105"/>
      <c r="AO380" s="105"/>
      <c r="AP380" s="105"/>
      <c r="AQ380" s="105"/>
      <c r="AR380" s="105"/>
      <c r="AS380" s="105"/>
      <c r="AT380" s="105"/>
      <c r="AU380" s="105"/>
      <c r="AV380" s="105"/>
      <c r="AW380" s="105"/>
      <c r="AX380" s="105"/>
      <c r="AY380" s="105"/>
      <c r="AZ380" s="105"/>
      <c r="BA380" s="105"/>
      <c r="BB380" s="105"/>
      <c r="BC380" s="105"/>
      <c r="BD380" s="105"/>
      <c r="BE380" s="105"/>
      <c r="BF380" s="105"/>
      <c r="BG380" s="105"/>
      <c r="BH380" s="105"/>
      <c r="BI380" s="105"/>
      <c r="BJ380" s="105"/>
      <c r="BK380" s="105"/>
      <c r="BL380" s="105"/>
      <c r="BM380" s="158"/>
      <c r="BN380" s="105"/>
      <c r="BO380" s="156"/>
      <c r="BP380" s="156"/>
      <c r="BQ380" s="156"/>
      <c r="BR380" s="105"/>
      <c r="BS380" s="105"/>
    </row>
    <row r="381" ht="9.0" customHeight="1">
      <c r="A381" s="152">
        <f t="shared" si="17"/>
        <v>0</v>
      </c>
      <c r="B381" s="93"/>
      <c r="C381" s="99"/>
      <c r="D381" s="96"/>
      <c r="E381" s="160"/>
      <c r="F381" s="155"/>
      <c r="G381" s="105"/>
      <c r="H381" s="105"/>
      <c r="I381" s="156"/>
      <c r="J381" s="156"/>
      <c r="K381" s="156"/>
      <c r="L381" s="156"/>
      <c r="M381" s="156"/>
      <c r="N381" s="156"/>
      <c r="O381" s="156"/>
      <c r="P381" s="156"/>
      <c r="Q381" s="156"/>
      <c r="R381" s="156"/>
      <c r="S381" s="156"/>
      <c r="T381" s="156"/>
      <c r="U381" s="157"/>
      <c r="V381" s="105"/>
      <c r="W381" s="105"/>
      <c r="X381" s="105"/>
      <c r="Y381" s="105"/>
      <c r="Z381" s="157"/>
      <c r="AA381" s="105"/>
      <c r="AB381" s="105"/>
      <c r="AC381" s="105"/>
      <c r="AD381" s="105"/>
      <c r="AE381" s="105"/>
      <c r="AF381" s="105"/>
      <c r="AG381" s="105"/>
      <c r="AH381" s="105"/>
      <c r="AI381" s="105"/>
      <c r="AJ381" s="105"/>
      <c r="AK381" s="105"/>
      <c r="AL381" s="105"/>
      <c r="AM381" s="105"/>
      <c r="AN381" s="105"/>
      <c r="AO381" s="105"/>
      <c r="AP381" s="105"/>
      <c r="AQ381" s="105"/>
      <c r="AR381" s="105"/>
      <c r="AS381" s="105"/>
      <c r="AT381" s="105"/>
      <c r="AU381" s="105"/>
      <c r="AV381" s="105"/>
      <c r="AW381" s="105"/>
      <c r="AX381" s="105"/>
      <c r="AY381" s="105"/>
      <c r="AZ381" s="105"/>
      <c r="BA381" s="105"/>
      <c r="BB381" s="105"/>
      <c r="BC381" s="105"/>
      <c r="BD381" s="105"/>
      <c r="BE381" s="105"/>
      <c r="BF381" s="105"/>
      <c r="BG381" s="105"/>
      <c r="BH381" s="105"/>
      <c r="BI381" s="105"/>
      <c r="BJ381" s="105"/>
      <c r="BK381" s="105"/>
      <c r="BL381" s="105"/>
      <c r="BM381" s="158"/>
      <c r="BN381" s="105"/>
      <c r="BO381" s="156"/>
      <c r="BP381" s="156"/>
      <c r="BQ381" s="156"/>
      <c r="BR381" s="105"/>
      <c r="BS381" s="105"/>
    </row>
    <row r="382" ht="9.0" customHeight="1">
      <c r="A382" s="152">
        <f t="shared" si="17"/>
        <v>1</v>
      </c>
      <c r="B382" s="93"/>
      <c r="C382" s="99"/>
      <c r="D382" s="96"/>
      <c r="E382" s="160"/>
      <c r="F382" s="155"/>
      <c r="G382" s="105"/>
      <c r="H382" s="105"/>
      <c r="I382" s="156"/>
      <c r="J382" s="156"/>
      <c r="K382" s="156"/>
      <c r="L382" s="156"/>
      <c r="M382" s="156"/>
      <c r="N382" s="156"/>
      <c r="O382" s="156"/>
      <c r="P382" s="156"/>
      <c r="Q382" s="156"/>
      <c r="R382" s="156"/>
      <c r="S382" s="156"/>
      <c r="T382" s="156"/>
      <c r="U382" s="157"/>
      <c r="V382" s="105"/>
      <c r="W382" s="105"/>
      <c r="X382" s="105"/>
      <c r="Y382" s="105"/>
      <c r="Z382" s="157"/>
      <c r="AA382" s="105"/>
      <c r="AB382" s="105"/>
      <c r="AC382" s="105"/>
      <c r="AD382" s="105"/>
      <c r="AE382" s="105"/>
      <c r="AF382" s="105"/>
      <c r="AG382" s="105"/>
      <c r="AH382" s="105"/>
      <c r="AI382" s="105"/>
      <c r="AJ382" s="105"/>
      <c r="AK382" s="105"/>
      <c r="AL382" s="105"/>
      <c r="AM382" s="105"/>
      <c r="AN382" s="105"/>
      <c r="AO382" s="105"/>
      <c r="AP382" s="105"/>
      <c r="AQ382" s="105"/>
      <c r="AR382" s="105"/>
      <c r="AS382" s="105"/>
      <c r="AT382" s="105"/>
      <c r="AU382" s="105"/>
      <c r="AV382" s="105"/>
      <c r="AW382" s="105"/>
      <c r="AX382" s="105"/>
      <c r="AY382" s="105"/>
      <c r="AZ382" s="105"/>
      <c r="BA382" s="105"/>
      <c r="BB382" s="105"/>
      <c r="BC382" s="105"/>
      <c r="BD382" s="105"/>
      <c r="BE382" s="105"/>
      <c r="BF382" s="105"/>
      <c r="BG382" s="105"/>
      <c r="BH382" s="105"/>
      <c r="BI382" s="105"/>
      <c r="BJ382" s="105"/>
      <c r="BK382" s="105"/>
      <c r="BL382" s="105"/>
      <c r="BM382" s="158"/>
      <c r="BN382" s="105"/>
      <c r="BO382" s="156"/>
      <c r="BP382" s="156"/>
      <c r="BQ382" s="156"/>
      <c r="BR382" s="105"/>
      <c r="BS382" s="105"/>
    </row>
    <row r="383" ht="9.0" customHeight="1">
      <c r="A383" s="152">
        <f t="shared" si="17"/>
        <v>1</v>
      </c>
      <c r="B383" s="93"/>
      <c r="C383" s="99"/>
      <c r="D383" s="96"/>
      <c r="E383" s="160"/>
      <c r="F383" s="155"/>
      <c r="G383" s="105"/>
      <c r="H383" s="105"/>
      <c r="I383" s="156"/>
      <c r="J383" s="156"/>
      <c r="K383" s="156"/>
      <c r="L383" s="156"/>
      <c r="M383" s="156"/>
      <c r="N383" s="156"/>
      <c r="O383" s="156"/>
      <c r="P383" s="156"/>
      <c r="Q383" s="156"/>
      <c r="R383" s="156"/>
      <c r="S383" s="156"/>
      <c r="T383" s="156"/>
      <c r="U383" s="157"/>
      <c r="V383" s="105"/>
      <c r="W383" s="105"/>
      <c r="X383" s="105"/>
      <c r="Y383" s="105"/>
      <c r="Z383" s="157"/>
      <c r="AA383" s="105"/>
      <c r="AB383" s="105"/>
      <c r="AC383" s="105"/>
      <c r="AD383" s="105"/>
      <c r="AE383" s="105"/>
      <c r="AF383" s="105"/>
      <c r="AG383" s="105"/>
      <c r="AH383" s="105"/>
      <c r="AI383" s="105"/>
      <c r="AJ383" s="105"/>
      <c r="AK383" s="105"/>
      <c r="AL383" s="105"/>
      <c r="AM383" s="105"/>
      <c r="AN383" s="105"/>
      <c r="AO383" s="105"/>
      <c r="AP383" s="105"/>
      <c r="AQ383" s="105"/>
      <c r="AR383" s="105"/>
      <c r="AS383" s="105"/>
      <c r="AT383" s="105"/>
      <c r="AU383" s="105"/>
      <c r="AV383" s="105"/>
      <c r="AW383" s="105"/>
      <c r="AX383" s="105"/>
      <c r="AY383" s="105"/>
      <c r="AZ383" s="105"/>
      <c r="BA383" s="105"/>
      <c r="BB383" s="105"/>
      <c r="BC383" s="105"/>
      <c r="BD383" s="105"/>
      <c r="BE383" s="105"/>
      <c r="BF383" s="105"/>
      <c r="BG383" s="105"/>
      <c r="BH383" s="105"/>
      <c r="BI383" s="105"/>
      <c r="BJ383" s="105"/>
      <c r="BK383" s="105"/>
      <c r="BL383" s="105"/>
      <c r="BM383" s="158"/>
      <c r="BN383" s="105"/>
      <c r="BO383" s="156"/>
      <c r="BP383" s="156"/>
      <c r="BQ383" s="156"/>
      <c r="BR383" s="105"/>
      <c r="BS383" s="105"/>
    </row>
    <row r="384" ht="9.0" customHeight="1">
      <c r="A384" s="152">
        <f t="shared" si="17"/>
        <v>0</v>
      </c>
      <c r="B384" s="93"/>
      <c r="C384" s="99"/>
      <c r="D384" s="96"/>
      <c r="E384" s="160"/>
      <c r="F384" s="155"/>
      <c r="G384" s="105"/>
      <c r="H384" s="105"/>
      <c r="I384" s="156"/>
      <c r="J384" s="156"/>
      <c r="K384" s="156"/>
      <c r="L384" s="156"/>
      <c r="M384" s="156"/>
      <c r="N384" s="156"/>
      <c r="O384" s="156"/>
      <c r="P384" s="156"/>
      <c r="Q384" s="156"/>
      <c r="R384" s="156"/>
      <c r="S384" s="156"/>
      <c r="T384" s="156"/>
      <c r="U384" s="157"/>
      <c r="V384" s="105"/>
      <c r="W384" s="105"/>
      <c r="X384" s="105"/>
      <c r="Y384" s="105"/>
      <c r="Z384" s="157"/>
      <c r="AA384" s="105"/>
      <c r="AB384" s="105"/>
      <c r="AC384" s="105"/>
      <c r="AD384" s="105"/>
      <c r="AE384" s="105"/>
      <c r="AF384" s="105"/>
      <c r="AG384" s="105"/>
      <c r="AH384" s="105"/>
      <c r="AI384" s="105"/>
      <c r="AJ384" s="105"/>
      <c r="AK384" s="105"/>
      <c r="AL384" s="105"/>
      <c r="AM384" s="105"/>
      <c r="AN384" s="105"/>
      <c r="AO384" s="105"/>
      <c r="AP384" s="105"/>
      <c r="AQ384" s="105"/>
      <c r="AR384" s="105"/>
      <c r="AS384" s="105"/>
      <c r="AT384" s="105"/>
      <c r="AU384" s="105"/>
      <c r="AV384" s="105"/>
      <c r="AW384" s="105"/>
      <c r="AX384" s="105"/>
      <c r="AY384" s="105"/>
      <c r="AZ384" s="105"/>
      <c r="BA384" s="105"/>
      <c r="BB384" s="105"/>
      <c r="BC384" s="105"/>
      <c r="BD384" s="105"/>
      <c r="BE384" s="105"/>
      <c r="BF384" s="105"/>
      <c r="BG384" s="105"/>
      <c r="BH384" s="105"/>
      <c r="BI384" s="105"/>
      <c r="BJ384" s="105"/>
      <c r="BK384" s="105"/>
      <c r="BL384" s="105"/>
      <c r="BM384" s="158"/>
      <c r="BN384" s="105"/>
      <c r="BO384" s="156"/>
      <c r="BP384" s="156"/>
      <c r="BQ384" s="156"/>
      <c r="BR384" s="105"/>
      <c r="BS384" s="105"/>
    </row>
    <row r="385" ht="9.0" customHeight="1">
      <c r="A385" s="152">
        <f t="shared" si="17"/>
        <v>0</v>
      </c>
      <c r="B385" s="93"/>
      <c r="C385" s="99"/>
      <c r="D385" s="96"/>
      <c r="E385" s="160"/>
      <c r="F385" s="155"/>
      <c r="G385" s="105"/>
      <c r="H385" s="105"/>
      <c r="I385" s="156"/>
      <c r="J385" s="156"/>
      <c r="K385" s="156"/>
      <c r="L385" s="156"/>
      <c r="M385" s="156"/>
      <c r="N385" s="156"/>
      <c r="O385" s="156"/>
      <c r="P385" s="156"/>
      <c r="Q385" s="156"/>
      <c r="R385" s="156"/>
      <c r="S385" s="156"/>
      <c r="T385" s="156"/>
      <c r="U385" s="157"/>
      <c r="V385" s="105"/>
      <c r="W385" s="105"/>
      <c r="X385" s="105"/>
      <c r="Y385" s="105"/>
      <c r="Z385" s="157"/>
      <c r="AA385" s="105"/>
      <c r="AB385" s="105"/>
      <c r="AC385" s="105"/>
      <c r="AD385" s="105"/>
      <c r="AE385" s="105"/>
      <c r="AF385" s="105"/>
      <c r="AG385" s="105"/>
      <c r="AH385" s="105"/>
      <c r="AI385" s="105"/>
      <c r="AJ385" s="105"/>
      <c r="AK385" s="105"/>
      <c r="AL385" s="105"/>
      <c r="AM385" s="105"/>
      <c r="AN385" s="105"/>
      <c r="AO385" s="105"/>
      <c r="AP385" s="105"/>
      <c r="AQ385" s="105"/>
      <c r="AR385" s="105"/>
      <c r="AS385" s="105"/>
      <c r="AT385" s="105"/>
      <c r="AU385" s="105"/>
      <c r="AV385" s="105"/>
      <c r="AW385" s="105"/>
      <c r="AX385" s="105"/>
      <c r="AY385" s="105"/>
      <c r="AZ385" s="105"/>
      <c r="BA385" s="105"/>
      <c r="BB385" s="105"/>
      <c r="BC385" s="105"/>
      <c r="BD385" s="105"/>
      <c r="BE385" s="105"/>
      <c r="BF385" s="105"/>
      <c r="BG385" s="105"/>
      <c r="BH385" s="105"/>
      <c r="BI385" s="105"/>
      <c r="BJ385" s="105"/>
      <c r="BK385" s="105"/>
      <c r="BL385" s="105"/>
      <c r="BM385" s="158"/>
      <c r="BN385" s="105"/>
      <c r="BO385" s="156"/>
      <c r="BP385" s="156"/>
      <c r="BQ385" s="156"/>
      <c r="BR385" s="105"/>
      <c r="BS385" s="105"/>
    </row>
    <row r="386" ht="9.0" customHeight="1">
      <c r="A386" s="152">
        <f t="shared" si="17"/>
        <v>1</v>
      </c>
      <c r="B386" s="93"/>
      <c r="C386" s="99"/>
      <c r="D386" s="96"/>
      <c r="E386" s="160"/>
      <c r="F386" s="155"/>
      <c r="G386" s="105"/>
      <c r="H386" s="105"/>
      <c r="I386" s="156"/>
      <c r="J386" s="156"/>
      <c r="K386" s="156"/>
      <c r="L386" s="156"/>
      <c r="M386" s="156"/>
      <c r="N386" s="156"/>
      <c r="O386" s="156"/>
      <c r="P386" s="156"/>
      <c r="Q386" s="156"/>
      <c r="R386" s="156"/>
      <c r="S386" s="156"/>
      <c r="T386" s="156"/>
      <c r="U386" s="157"/>
      <c r="V386" s="105"/>
      <c r="W386" s="105"/>
      <c r="X386" s="105"/>
      <c r="Y386" s="105"/>
      <c r="Z386" s="157"/>
      <c r="AA386" s="105"/>
      <c r="AB386" s="105"/>
      <c r="AC386" s="105"/>
      <c r="AD386" s="105"/>
      <c r="AE386" s="105"/>
      <c r="AF386" s="105"/>
      <c r="AG386" s="105"/>
      <c r="AH386" s="105"/>
      <c r="AI386" s="105"/>
      <c r="AJ386" s="105"/>
      <c r="AK386" s="105"/>
      <c r="AL386" s="105"/>
      <c r="AM386" s="105"/>
      <c r="AN386" s="105"/>
      <c r="AO386" s="105"/>
      <c r="AP386" s="105"/>
      <c r="AQ386" s="105"/>
      <c r="AR386" s="105"/>
      <c r="AS386" s="105"/>
      <c r="AT386" s="105"/>
      <c r="AU386" s="105"/>
      <c r="AV386" s="105"/>
      <c r="AW386" s="105"/>
      <c r="AX386" s="105"/>
      <c r="AY386" s="105"/>
      <c r="AZ386" s="105"/>
      <c r="BA386" s="105"/>
      <c r="BB386" s="105"/>
      <c r="BC386" s="105"/>
      <c r="BD386" s="105"/>
      <c r="BE386" s="105"/>
      <c r="BF386" s="105"/>
      <c r="BG386" s="105"/>
      <c r="BH386" s="105"/>
      <c r="BI386" s="105"/>
      <c r="BJ386" s="105"/>
      <c r="BK386" s="105"/>
      <c r="BL386" s="105"/>
      <c r="BM386" s="158"/>
      <c r="BN386" s="105"/>
      <c r="BO386" s="156"/>
      <c r="BP386" s="156"/>
      <c r="BQ386" s="156"/>
      <c r="BR386" s="105"/>
      <c r="BS386" s="105"/>
    </row>
    <row r="387" ht="9.0" customHeight="1">
      <c r="A387" s="152">
        <f t="shared" si="17"/>
        <v>1</v>
      </c>
      <c r="B387" s="93"/>
      <c r="C387" s="99"/>
      <c r="D387" s="96"/>
      <c r="E387" s="160"/>
      <c r="F387" s="155"/>
      <c r="G387" s="105"/>
      <c r="H387" s="105"/>
      <c r="I387" s="156"/>
      <c r="J387" s="156"/>
      <c r="K387" s="156"/>
      <c r="L387" s="156"/>
      <c r="M387" s="156"/>
      <c r="N387" s="156"/>
      <c r="O387" s="156"/>
      <c r="P387" s="156"/>
      <c r="Q387" s="156"/>
      <c r="R387" s="156"/>
      <c r="S387" s="156"/>
      <c r="T387" s="156"/>
      <c r="U387" s="157"/>
      <c r="V387" s="105"/>
      <c r="W387" s="105"/>
      <c r="X387" s="105"/>
      <c r="Y387" s="105"/>
      <c r="Z387" s="157"/>
      <c r="AA387" s="105"/>
      <c r="AB387" s="105"/>
      <c r="AC387" s="105"/>
      <c r="AD387" s="105"/>
      <c r="AE387" s="105"/>
      <c r="AF387" s="105"/>
      <c r="AG387" s="105"/>
      <c r="AH387" s="105"/>
      <c r="AI387" s="105"/>
      <c r="AJ387" s="105"/>
      <c r="AK387" s="105"/>
      <c r="AL387" s="105"/>
      <c r="AM387" s="105"/>
      <c r="AN387" s="105"/>
      <c r="AO387" s="105"/>
      <c r="AP387" s="105"/>
      <c r="AQ387" s="105"/>
      <c r="AR387" s="105"/>
      <c r="AS387" s="105"/>
      <c r="AT387" s="105"/>
      <c r="AU387" s="105"/>
      <c r="AV387" s="105"/>
      <c r="AW387" s="105"/>
      <c r="AX387" s="105"/>
      <c r="AY387" s="105"/>
      <c r="AZ387" s="105"/>
      <c r="BA387" s="105"/>
      <c r="BB387" s="105"/>
      <c r="BC387" s="105"/>
      <c r="BD387" s="105"/>
      <c r="BE387" s="105"/>
      <c r="BF387" s="105"/>
      <c r="BG387" s="105"/>
      <c r="BH387" s="105"/>
      <c r="BI387" s="105"/>
      <c r="BJ387" s="105"/>
      <c r="BK387" s="105"/>
      <c r="BL387" s="105"/>
      <c r="BM387" s="158"/>
      <c r="BN387" s="105"/>
      <c r="BO387" s="156"/>
      <c r="BP387" s="156"/>
      <c r="BQ387" s="156"/>
      <c r="BR387" s="105"/>
      <c r="BS387" s="105"/>
    </row>
    <row r="388" ht="9.0" customHeight="1">
      <c r="A388" s="152">
        <f t="shared" si="17"/>
        <v>0</v>
      </c>
      <c r="B388" s="93"/>
      <c r="C388" s="99"/>
      <c r="D388" s="96"/>
      <c r="E388" s="160"/>
      <c r="F388" s="155"/>
      <c r="G388" s="105"/>
      <c r="H388" s="105"/>
      <c r="I388" s="156"/>
      <c r="J388" s="156"/>
      <c r="K388" s="156"/>
      <c r="L388" s="156"/>
      <c r="M388" s="156"/>
      <c r="N388" s="156"/>
      <c r="O388" s="156"/>
      <c r="P388" s="156"/>
      <c r="Q388" s="156"/>
      <c r="R388" s="156"/>
      <c r="S388" s="156"/>
      <c r="T388" s="156"/>
      <c r="U388" s="157"/>
      <c r="V388" s="105"/>
      <c r="W388" s="105"/>
      <c r="X388" s="105"/>
      <c r="Y388" s="105"/>
      <c r="Z388" s="157"/>
      <c r="AA388" s="105"/>
      <c r="AB388" s="105"/>
      <c r="AC388" s="105"/>
      <c r="AD388" s="105"/>
      <c r="AE388" s="105"/>
      <c r="AF388" s="105"/>
      <c r="AG388" s="105"/>
      <c r="AH388" s="105"/>
      <c r="AI388" s="105"/>
      <c r="AJ388" s="105"/>
      <c r="AK388" s="105"/>
      <c r="AL388" s="105"/>
      <c r="AM388" s="105"/>
      <c r="AN388" s="105"/>
      <c r="AO388" s="105"/>
      <c r="AP388" s="105"/>
      <c r="AQ388" s="105"/>
      <c r="AR388" s="105"/>
      <c r="AS388" s="105"/>
      <c r="AT388" s="105"/>
      <c r="AU388" s="105"/>
      <c r="AV388" s="105"/>
      <c r="AW388" s="105"/>
      <c r="AX388" s="105"/>
      <c r="AY388" s="105"/>
      <c r="AZ388" s="105"/>
      <c r="BA388" s="105"/>
      <c r="BB388" s="105"/>
      <c r="BC388" s="105"/>
      <c r="BD388" s="105"/>
      <c r="BE388" s="105"/>
      <c r="BF388" s="105"/>
      <c r="BG388" s="105"/>
      <c r="BH388" s="105"/>
      <c r="BI388" s="105"/>
      <c r="BJ388" s="105"/>
      <c r="BK388" s="105"/>
      <c r="BL388" s="105"/>
      <c r="BM388" s="158"/>
      <c r="BN388" s="105"/>
      <c r="BO388" s="156"/>
      <c r="BP388" s="156"/>
      <c r="BQ388" s="156"/>
      <c r="BR388" s="105"/>
      <c r="BS388" s="105"/>
    </row>
    <row r="389" ht="9.0" customHeight="1">
      <c r="A389" s="152">
        <f t="shared" si="17"/>
        <v>0</v>
      </c>
      <c r="B389" s="93"/>
      <c r="C389" s="99"/>
      <c r="D389" s="96"/>
      <c r="E389" s="160"/>
      <c r="F389" s="155"/>
      <c r="G389" s="105"/>
      <c r="H389" s="105"/>
      <c r="I389" s="156"/>
      <c r="J389" s="156"/>
      <c r="K389" s="156"/>
      <c r="L389" s="156"/>
      <c r="M389" s="156"/>
      <c r="N389" s="156"/>
      <c r="O389" s="156"/>
      <c r="P389" s="156"/>
      <c r="Q389" s="156"/>
      <c r="R389" s="156"/>
      <c r="S389" s="156"/>
      <c r="T389" s="156"/>
      <c r="U389" s="157"/>
      <c r="V389" s="105"/>
      <c r="W389" s="105"/>
      <c r="X389" s="105"/>
      <c r="Y389" s="105"/>
      <c r="Z389" s="157"/>
      <c r="AA389" s="105"/>
      <c r="AB389" s="105"/>
      <c r="AC389" s="105"/>
      <c r="AD389" s="105"/>
      <c r="AE389" s="105"/>
      <c r="AF389" s="105"/>
      <c r="AG389" s="105"/>
      <c r="AH389" s="105"/>
      <c r="AI389" s="105"/>
      <c r="AJ389" s="105"/>
      <c r="AK389" s="105"/>
      <c r="AL389" s="105"/>
      <c r="AM389" s="105"/>
      <c r="AN389" s="105"/>
      <c r="AO389" s="105"/>
      <c r="AP389" s="105"/>
      <c r="AQ389" s="105"/>
      <c r="AR389" s="105"/>
      <c r="AS389" s="105"/>
      <c r="AT389" s="105"/>
      <c r="AU389" s="105"/>
      <c r="AV389" s="105"/>
      <c r="AW389" s="105"/>
      <c r="AX389" s="105"/>
      <c r="AY389" s="105"/>
      <c r="AZ389" s="105"/>
      <c r="BA389" s="105"/>
      <c r="BB389" s="105"/>
      <c r="BC389" s="105"/>
      <c r="BD389" s="105"/>
      <c r="BE389" s="105"/>
      <c r="BF389" s="105"/>
      <c r="BG389" s="105"/>
      <c r="BH389" s="105"/>
      <c r="BI389" s="105"/>
      <c r="BJ389" s="105"/>
      <c r="BK389" s="105"/>
      <c r="BL389" s="105"/>
      <c r="BM389" s="158"/>
      <c r="BN389" s="105"/>
      <c r="BO389" s="156"/>
      <c r="BP389" s="156"/>
      <c r="BQ389" s="156"/>
      <c r="BR389" s="105"/>
      <c r="BS389" s="105"/>
    </row>
    <row r="390" ht="9.0" customHeight="1">
      <c r="A390" s="152">
        <f t="shared" si="17"/>
        <v>1</v>
      </c>
      <c r="B390" s="93"/>
      <c r="C390" s="99"/>
      <c r="D390" s="96"/>
      <c r="E390" s="160"/>
      <c r="F390" s="155"/>
      <c r="G390" s="105"/>
      <c r="H390" s="105"/>
      <c r="I390" s="156"/>
      <c r="J390" s="156"/>
      <c r="K390" s="156"/>
      <c r="L390" s="156"/>
      <c r="M390" s="156"/>
      <c r="N390" s="156"/>
      <c r="O390" s="156"/>
      <c r="P390" s="156"/>
      <c r="Q390" s="156"/>
      <c r="R390" s="156"/>
      <c r="S390" s="156"/>
      <c r="T390" s="156"/>
      <c r="U390" s="157"/>
      <c r="V390" s="105"/>
      <c r="W390" s="105"/>
      <c r="X390" s="105"/>
      <c r="Y390" s="105"/>
      <c r="Z390" s="157"/>
      <c r="AA390" s="105"/>
      <c r="AB390" s="105"/>
      <c r="AC390" s="105"/>
      <c r="AD390" s="105"/>
      <c r="AE390" s="105"/>
      <c r="AF390" s="105"/>
      <c r="AG390" s="105"/>
      <c r="AH390" s="105"/>
      <c r="AI390" s="105"/>
      <c r="AJ390" s="105"/>
      <c r="AK390" s="105"/>
      <c r="AL390" s="105"/>
      <c r="AM390" s="105"/>
      <c r="AN390" s="105"/>
      <c r="AO390" s="105"/>
      <c r="AP390" s="105"/>
      <c r="AQ390" s="105"/>
      <c r="AR390" s="105"/>
      <c r="AS390" s="105"/>
      <c r="AT390" s="105"/>
      <c r="AU390" s="105"/>
      <c r="AV390" s="105"/>
      <c r="AW390" s="105"/>
      <c r="AX390" s="105"/>
      <c r="AY390" s="105"/>
      <c r="AZ390" s="105"/>
      <c r="BA390" s="105"/>
      <c r="BB390" s="105"/>
      <c r="BC390" s="105"/>
      <c r="BD390" s="105"/>
      <c r="BE390" s="105"/>
      <c r="BF390" s="105"/>
      <c r="BG390" s="105"/>
      <c r="BH390" s="105"/>
      <c r="BI390" s="105"/>
      <c r="BJ390" s="105"/>
      <c r="BK390" s="105"/>
      <c r="BL390" s="105"/>
      <c r="BM390" s="158"/>
      <c r="BN390" s="105"/>
      <c r="BO390" s="156"/>
      <c r="BP390" s="156"/>
      <c r="BQ390" s="156"/>
      <c r="BR390" s="105"/>
      <c r="BS390" s="105"/>
    </row>
    <row r="391" ht="9.0" customHeight="1">
      <c r="A391" s="152">
        <f t="shared" si="17"/>
        <v>1</v>
      </c>
      <c r="B391" s="93"/>
      <c r="C391" s="99"/>
      <c r="D391" s="96"/>
      <c r="E391" s="160"/>
      <c r="F391" s="155"/>
      <c r="G391" s="105"/>
      <c r="H391" s="105"/>
      <c r="I391" s="156"/>
      <c r="J391" s="156"/>
      <c r="K391" s="156"/>
      <c r="L391" s="156"/>
      <c r="M391" s="156"/>
      <c r="N391" s="156"/>
      <c r="O391" s="156"/>
      <c r="P391" s="156"/>
      <c r="Q391" s="156"/>
      <c r="R391" s="156"/>
      <c r="S391" s="156"/>
      <c r="T391" s="156"/>
      <c r="U391" s="157"/>
      <c r="V391" s="105"/>
      <c r="W391" s="105"/>
      <c r="X391" s="105"/>
      <c r="Y391" s="105"/>
      <c r="Z391" s="157"/>
      <c r="AA391" s="105"/>
      <c r="AB391" s="105"/>
      <c r="AC391" s="105"/>
      <c r="AD391" s="105"/>
      <c r="AE391" s="105"/>
      <c r="AF391" s="105"/>
      <c r="AG391" s="105"/>
      <c r="AH391" s="105"/>
      <c r="AI391" s="105"/>
      <c r="AJ391" s="105"/>
      <c r="AK391" s="105"/>
      <c r="AL391" s="105"/>
      <c r="AM391" s="105"/>
      <c r="AN391" s="105"/>
      <c r="AO391" s="105"/>
      <c r="AP391" s="105"/>
      <c r="AQ391" s="105"/>
      <c r="AR391" s="105"/>
      <c r="AS391" s="105"/>
      <c r="AT391" s="105"/>
      <c r="AU391" s="105"/>
      <c r="AV391" s="105"/>
      <c r="AW391" s="105"/>
      <c r="AX391" s="105"/>
      <c r="AY391" s="105"/>
      <c r="AZ391" s="105"/>
      <c r="BA391" s="105"/>
      <c r="BB391" s="105"/>
      <c r="BC391" s="105"/>
      <c r="BD391" s="105"/>
      <c r="BE391" s="105"/>
      <c r="BF391" s="105"/>
      <c r="BG391" s="105"/>
      <c r="BH391" s="105"/>
      <c r="BI391" s="105"/>
      <c r="BJ391" s="105"/>
      <c r="BK391" s="105"/>
      <c r="BL391" s="105"/>
      <c r="BM391" s="158"/>
      <c r="BN391" s="105"/>
      <c r="BO391" s="156"/>
      <c r="BP391" s="156"/>
      <c r="BQ391" s="156"/>
      <c r="BR391" s="105"/>
      <c r="BS391" s="105"/>
    </row>
    <row r="392" ht="9.0" customHeight="1">
      <c r="A392" s="152">
        <f t="shared" si="17"/>
        <v>0</v>
      </c>
      <c r="B392" s="93"/>
      <c r="C392" s="99"/>
      <c r="D392" s="96"/>
      <c r="E392" s="160"/>
      <c r="F392" s="155"/>
      <c r="G392" s="105"/>
      <c r="H392" s="105"/>
      <c r="I392" s="156"/>
      <c r="J392" s="156"/>
      <c r="K392" s="156"/>
      <c r="L392" s="156"/>
      <c r="M392" s="156"/>
      <c r="N392" s="156"/>
      <c r="O392" s="156"/>
      <c r="P392" s="156"/>
      <c r="Q392" s="156"/>
      <c r="R392" s="156"/>
      <c r="S392" s="156"/>
      <c r="T392" s="156"/>
      <c r="U392" s="157"/>
      <c r="V392" s="105"/>
      <c r="W392" s="105"/>
      <c r="X392" s="105"/>
      <c r="Y392" s="105"/>
      <c r="Z392" s="157"/>
      <c r="AA392" s="105"/>
      <c r="AB392" s="105"/>
      <c r="AC392" s="105"/>
      <c r="AD392" s="105"/>
      <c r="AE392" s="105"/>
      <c r="AF392" s="105"/>
      <c r="AG392" s="105"/>
      <c r="AH392" s="105"/>
      <c r="AI392" s="105"/>
      <c r="AJ392" s="105"/>
      <c r="AK392" s="105"/>
      <c r="AL392" s="105"/>
      <c r="AM392" s="105"/>
      <c r="AN392" s="105"/>
      <c r="AO392" s="105"/>
      <c r="AP392" s="105"/>
      <c r="AQ392" s="105"/>
      <c r="AR392" s="105"/>
      <c r="AS392" s="105"/>
      <c r="AT392" s="105"/>
      <c r="AU392" s="105"/>
      <c r="AV392" s="105"/>
      <c r="AW392" s="105"/>
      <c r="AX392" s="105"/>
      <c r="AY392" s="105"/>
      <c r="AZ392" s="105"/>
      <c r="BA392" s="105"/>
      <c r="BB392" s="105"/>
      <c r="BC392" s="105"/>
      <c r="BD392" s="105"/>
      <c r="BE392" s="105"/>
      <c r="BF392" s="105"/>
      <c r="BG392" s="105"/>
      <c r="BH392" s="105"/>
      <c r="BI392" s="105"/>
      <c r="BJ392" s="105"/>
      <c r="BK392" s="105"/>
      <c r="BL392" s="105"/>
      <c r="BM392" s="158"/>
      <c r="BN392" s="105"/>
      <c r="BO392" s="156"/>
      <c r="BP392" s="156"/>
      <c r="BQ392" s="156"/>
      <c r="BR392" s="105"/>
      <c r="BS392" s="105"/>
    </row>
    <row r="393" ht="9.0" customHeight="1">
      <c r="A393" s="152">
        <f t="shared" si="17"/>
        <v>0</v>
      </c>
      <c r="B393" s="93"/>
      <c r="C393" s="99"/>
      <c r="D393" s="96"/>
      <c r="E393" s="160"/>
      <c r="F393" s="155"/>
      <c r="G393" s="105"/>
      <c r="H393" s="105"/>
      <c r="I393" s="156"/>
      <c r="J393" s="156"/>
      <c r="K393" s="156"/>
      <c r="L393" s="156"/>
      <c r="M393" s="156"/>
      <c r="N393" s="156"/>
      <c r="O393" s="156"/>
      <c r="P393" s="156"/>
      <c r="Q393" s="156"/>
      <c r="R393" s="156"/>
      <c r="S393" s="156"/>
      <c r="T393" s="156"/>
      <c r="U393" s="157"/>
      <c r="V393" s="105"/>
      <c r="W393" s="105"/>
      <c r="X393" s="105"/>
      <c r="Y393" s="105"/>
      <c r="Z393" s="157"/>
      <c r="AA393" s="105"/>
      <c r="AB393" s="105"/>
      <c r="AC393" s="105"/>
      <c r="AD393" s="105"/>
      <c r="AE393" s="105"/>
      <c r="AF393" s="105"/>
      <c r="AG393" s="105"/>
      <c r="AH393" s="105"/>
      <c r="AI393" s="105"/>
      <c r="AJ393" s="105"/>
      <c r="AK393" s="105"/>
      <c r="AL393" s="105"/>
      <c r="AM393" s="105"/>
      <c r="AN393" s="105"/>
      <c r="AO393" s="105"/>
      <c r="AP393" s="105"/>
      <c r="AQ393" s="105"/>
      <c r="AR393" s="105"/>
      <c r="AS393" s="105"/>
      <c r="AT393" s="105"/>
      <c r="AU393" s="105"/>
      <c r="AV393" s="105"/>
      <c r="AW393" s="105"/>
      <c r="AX393" s="105"/>
      <c r="AY393" s="105"/>
      <c r="AZ393" s="105"/>
      <c r="BA393" s="105"/>
      <c r="BB393" s="105"/>
      <c r="BC393" s="105"/>
      <c r="BD393" s="105"/>
      <c r="BE393" s="105"/>
      <c r="BF393" s="105"/>
      <c r="BG393" s="105"/>
      <c r="BH393" s="105"/>
      <c r="BI393" s="105"/>
      <c r="BJ393" s="105"/>
      <c r="BK393" s="105"/>
      <c r="BL393" s="105"/>
      <c r="BM393" s="158"/>
      <c r="BN393" s="105"/>
      <c r="BO393" s="156"/>
      <c r="BP393" s="156"/>
      <c r="BQ393" s="156"/>
      <c r="BR393" s="105"/>
      <c r="BS393" s="105"/>
    </row>
    <row r="394" ht="9.0" customHeight="1">
      <c r="A394" s="152">
        <f t="shared" si="17"/>
        <v>1</v>
      </c>
      <c r="B394" s="93"/>
      <c r="C394" s="99"/>
      <c r="D394" s="96"/>
      <c r="E394" s="160"/>
      <c r="F394" s="155"/>
      <c r="G394" s="105"/>
      <c r="H394" s="105"/>
      <c r="I394" s="156"/>
      <c r="J394" s="156"/>
      <c r="K394" s="156"/>
      <c r="L394" s="156"/>
      <c r="M394" s="156"/>
      <c r="N394" s="156"/>
      <c r="O394" s="156"/>
      <c r="P394" s="156"/>
      <c r="Q394" s="156"/>
      <c r="R394" s="156"/>
      <c r="S394" s="156"/>
      <c r="T394" s="156"/>
      <c r="U394" s="157"/>
      <c r="V394" s="105"/>
      <c r="W394" s="105"/>
      <c r="X394" s="105"/>
      <c r="Y394" s="105"/>
      <c r="Z394" s="157"/>
      <c r="AA394" s="105"/>
      <c r="AB394" s="105"/>
      <c r="AC394" s="105"/>
      <c r="AD394" s="105"/>
      <c r="AE394" s="105"/>
      <c r="AF394" s="105"/>
      <c r="AG394" s="105"/>
      <c r="AH394" s="105"/>
      <c r="AI394" s="105"/>
      <c r="AJ394" s="105"/>
      <c r="AK394" s="105"/>
      <c r="AL394" s="105"/>
      <c r="AM394" s="105"/>
      <c r="AN394" s="105"/>
      <c r="AO394" s="105"/>
      <c r="AP394" s="105"/>
      <c r="AQ394" s="105"/>
      <c r="AR394" s="105"/>
      <c r="AS394" s="105"/>
      <c r="AT394" s="105"/>
      <c r="AU394" s="105"/>
      <c r="AV394" s="105"/>
      <c r="AW394" s="105"/>
      <c r="AX394" s="105"/>
      <c r="AY394" s="105"/>
      <c r="AZ394" s="105"/>
      <c r="BA394" s="105"/>
      <c r="BB394" s="105"/>
      <c r="BC394" s="105"/>
      <c r="BD394" s="105"/>
      <c r="BE394" s="105"/>
      <c r="BF394" s="105"/>
      <c r="BG394" s="105"/>
      <c r="BH394" s="105"/>
      <c r="BI394" s="105"/>
      <c r="BJ394" s="105"/>
      <c r="BK394" s="105"/>
      <c r="BL394" s="105"/>
      <c r="BM394" s="158"/>
      <c r="BN394" s="105"/>
      <c r="BO394" s="156"/>
      <c r="BP394" s="156"/>
      <c r="BQ394" s="156"/>
      <c r="BR394" s="105"/>
      <c r="BS394" s="105"/>
    </row>
    <row r="395" ht="9.0" customHeight="1">
      <c r="A395" s="152">
        <f t="shared" si="17"/>
        <v>1</v>
      </c>
      <c r="B395" s="93"/>
      <c r="C395" s="99"/>
      <c r="D395" s="96"/>
      <c r="E395" s="160"/>
      <c r="F395" s="155"/>
      <c r="G395" s="105"/>
      <c r="H395" s="105"/>
      <c r="I395" s="156"/>
      <c r="J395" s="156"/>
      <c r="K395" s="156"/>
      <c r="L395" s="156"/>
      <c r="M395" s="156"/>
      <c r="N395" s="156"/>
      <c r="O395" s="156"/>
      <c r="P395" s="156"/>
      <c r="Q395" s="156"/>
      <c r="R395" s="156"/>
      <c r="S395" s="156"/>
      <c r="T395" s="156"/>
      <c r="U395" s="157"/>
      <c r="V395" s="105"/>
      <c r="W395" s="105"/>
      <c r="X395" s="105"/>
      <c r="Y395" s="105"/>
      <c r="Z395" s="157"/>
      <c r="AA395" s="105"/>
      <c r="AB395" s="105"/>
      <c r="AC395" s="105"/>
      <c r="AD395" s="105"/>
      <c r="AE395" s="105"/>
      <c r="AF395" s="105"/>
      <c r="AG395" s="105"/>
      <c r="AH395" s="105"/>
      <c r="AI395" s="105"/>
      <c r="AJ395" s="105"/>
      <c r="AK395" s="105"/>
      <c r="AL395" s="105"/>
      <c r="AM395" s="105"/>
      <c r="AN395" s="105"/>
      <c r="AO395" s="105"/>
      <c r="AP395" s="105"/>
      <c r="AQ395" s="105"/>
      <c r="AR395" s="105"/>
      <c r="AS395" s="105"/>
      <c r="AT395" s="105"/>
      <c r="AU395" s="105"/>
      <c r="AV395" s="105"/>
      <c r="AW395" s="105"/>
      <c r="AX395" s="105"/>
      <c r="AY395" s="105"/>
      <c r="AZ395" s="105"/>
      <c r="BA395" s="105"/>
      <c r="BB395" s="105"/>
      <c r="BC395" s="105"/>
      <c r="BD395" s="105"/>
      <c r="BE395" s="105"/>
      <c r="BF395" s="105"/>
      <c r="BG395" s="105"/>
      <c r="BH395" s="105"/>
      <c r="BI395" s="105"/>
      <c r="BJ395" s="105"/>
      <c r="BK395" s="105"/>
      <c r="BL395" s="105"/>
      <c r="BM395" s="158"/>
      <c r="BN395" s="105"/>
      <c r="BO395" s="156"/>
      <c r="BP395" s="156"/>
      <c r="BQ395" s="156"/>
      <c r="BR395" s="105"/>
      <c r="BS395" s="105"/>
    </row>
    <row r="396" ht="9.0" customHeight="1">
      <c r="A396" s="152">
        <f t="shared" si="17"/>
        <v>0</v>
      </c>
      <c r="B396" s="93"/>
      <c r="C396" s="99"/>
      <c r="D396" s="96"/>
      <c r="E396" s="160"/>
      <c r="F396" s="155"/>
      <c r="G396" s="105"/>
      <c r="H396" s="105"/>
      <c r="I396" s="156"/>
      <c r="J396" s="156"/>
      <c r="K396" s="156"/>
      <c r="L396" s="156"/>
      <c r="M396" s="156"/>
      <c r="N396" s="156"/>
      <c r="O396" s="156"/>
      <c r="P396" s="156"/>
      <c r="Q396" s="156"/>
      <c r="R396" s="156"/>
      <c r="S396" s="156"/>
      <c r="T396" s="156"/>
      <c r="U396" s="157"/>
      <c r="V396" s="105"/>
      <c r="W396" s="105"/>
      <c r="X396" s="105"/>
      <c r="Y396" s="105"/>
      <c r="Z396" s="157"/>
      <c r="AA396" s="105"/>
      <c r="AB396" s="105"/>
      <c r="AC396" s="105"/>
      <c r="AD396" s="105"/>
      <c r="AE396" s="105"/>
      <c r="AF396" s="105"/>
      <c r="AG396" s="105"/>
      <c r="AH396" s="105"/>
      <c r="AI396" s="105"/>
      <c r="AJ396" s="105"/>
      <c r="AK396" s="105"/>
      <c r="AL396" s="105"/>
      <c r="AM396" s="105"/>
      <c r="AN396" s="105"/>
      <c r="AO396" s="105"/>
      <c r="AP396" s="105"/>
      <c r="AQ396" s="105"/>
      <c r="AR396" s="105"/>
      <c r="AS396" s="105"/>
      <c r="AT396" s="105"/>
      <c r="AU396" s="105"/>
      <c r="AV396" s="105"/>
      <c r="AW396" s="105"/>
      <c r="AX396" s="105"/>
      <c r="AY396" s="105"/>
      <c r="AZ396" s="105"/>
      <c r="BA396" s="105"/>
      <c r="BB396" s="105"/>
      <c r="BC396" s="105"/>
      <c r="BD396" s="105"/>
      <c r="BE396" s="105"/>
      <c r="BF396" s="105"/>
      <c r="BG396" s="105"/>
      <c r="BH396" s="105"/>
      <c r="BI396" s="105"/>
      <c r="BJ396" s="105"/>
      <c r="BK396" s="105"/>
      <c r="BL396" s="105"/>
      <c r="BM396" s="158"/>
      <c r="BN396" s="105"/>
      <c r="BO396" s="156"/>
      <c r="BP396" s="156"/>
      <c r="BQ396" s="156"/>
      <c r="BR396" s="105"/>
      <c r="BS396" s="105"/>
    </row>
    <row r="397" ht="9.0" customHeight="1">
      <c r="A397" s="152">
        <f t="shared" si="17"/>
        <v>0</v>
      </c>
      <c r="B397" s="93"/>
      <c r="C397" s="99"/>
      <c r="D397" s="96"/>
      <c r="E397" s="160"/>
      <c r="F397" s="155"/>
      <c r="G397" s="105"/>
      <c r="H397" s="105"/>
      <c r="I397" s="156"/>
      <c r="J397" s="156"/>
      <c r="K397" s="156"/>
      <c r="L397" s="156"/>
      <c r="M397" s="156"/>
      <c r="N397" s="156"/>
      <c r="O397" s="156"/>
      <c r="P397" s="156"/>
      <c r="Q397" s="156"/>
      <c r="R397" s="156"/>
      <c r="S397" s="156"/>
      <c r="T397" s="156"/>
      <c r="U397" s="157"/>
      <c r="V397" s="105"/>
      <c r="W397" s="105"/>
      <c r="X397" s="105"/>
      <c r="Y397" s="105"/>
      <c r="Z397" s="157"/>
      <c r="AA397" s="105"/>
      <c r="AB397" s="105"/>
      <c r="AC397" s="105"/>
      <c r="AD397" s="105"/>
      <c r="AE397" s="105"/>
      <c r="AF397" s="105"/>
      <c r="AG397" s="105"/>
      <c r="AH397" s="105"/>
      <c r="AI397" s="105"/>
      <c r="AJ397" s="105"/>
      <c r="AK397" s="105"/>
      <c r="AL397" s="105"/>
      <c r="AM397" s="105"/>
      <c r="AN397" s="105"/>
      <c r="AO397" s="105"/>
      <c r="AP397" s="105"/>
      <c r="AQ397" s="105"/>
      <c r="AR397" s="105"/>
      <c r="AS397" s="105"/>
      <c r="AT397" s="105"/>
      <c r="AU397" s="105"/>
      <c r="AV397" s="105"/>
      <c r="AW397" s="105"/>
      <c r="AX397" s="105"/>
      <c r="AY397" s="105"/>
      <c r="AZ397" s="105"/>
      <c r="BA397" s="105"/>
      <c r="BB397" s="105"/>
      <c r="BC397" s="105"/>
      <c r="BD397" s="105"/>
      <c r="BE397" s="105"/>
      <c r="BF397" s="105"/>
      <c r="BG397" s="105"/>
      <c r="BH397" s="105"/>
      <c r="BI397" s="105"/>
      <c r="BJ397" s="105"/>
      <c r="BK397" s="105"/>
      <c r="BL397" s="105"/>
      <c r="BM397" s="158"/>
      <c r="BN397" s="105"/>
      <c r="BO397" s="156"/>
      <c r="BP397" s="156"/>
      <c r="BQ397" s="156"/>
      <c r="BR397" s="105"/>
      <c r="BS397" s="105"/>
    </row>
    <row r="398" ht="9.0" customHeight="1">
      <c r="A398" s="152">
        <f t="shared" si="17"/>
        <v>1</v>
      </c>
      <c r="B398" s="93"/>
      <c r="C398" s="99"/>
      <c r="D398" s="96"/>
      <c r="E398" s="160"/>
      <c r="F398" s="155"/>
      <c r="G398" s="105"/>
      <c r="H398" s="105"/>
      <c r="I398" s="156"/>
      <c r="J398" s="156"/>
      <c r="K398" s="156"/>
      <c r="L398" s="156"/>
      <c r="M398" s="156"/>
      <c r="N398" s="156"/>
      <c r="O398" s="156"/>
      <c r="P398" s="156"/>
      <c r="Q398" s="156"/>
      <c r="R398" s="156"/>
      <c r="S398" s="156"/>
      <c r="T398" s="156"/>
      <c r="U398" s="157"/>
      <c r="V398" s="105"/>
      <c r="W398" s="105"/>
      <c r="X398" s="105"/>
      <c r="Y398" s="105"/>
      <c r="Z398" s="157"/>
      <c r="AA398" s="105"/>
      <c r="AB398" s="105"/>
      <c r="AC398" s="105"/>
      <c r="AD398" s="105"/>
      <c r="AE398" s="105"/>
      <c r="AF398" s="105"/>
      <c r="AG398" s="105"/>
      <c r="AH398" s="105"/>
      <c r="AI398" s="105"/>
      <c r="AJ398" s="105"/>
      <c r="AK398" s="105"/>
      <c r="AL398" s="105"/>
      <c r="AM398" s="105"/>
      <c r="AN398" s="105"/>
      <c r="AO398" s="105"/>
      <c r="AP398" s="105"/>
      <c r="AQ398" s="105"/>
      <c r="AR398" s="105"/>
      <c r="AS398" s="105"/>
      <c r="AT398" s="105"/>
      <c r="AU398" s="105"/>
      <c r="AV398" s="105"/>
      <c r="AW398" s="105"/>
      <c r="AX398" s="105"/>
      <c r="AY398" s="105"/>
      <c r="AZ398" s="105"/>
      <c r="BA398" s="105"/>
      <c r="BB398" s="105"/>
      <c r="BC398" s="105"/>
      <c r="BD398" s="105"/>
      <c r="BE398" s="105"/>
      <c r="BF398" s="105"/>
      <c r="BG398" s="105"/>
      <c r="BH398" s="105"/>
      <c r="BI398" s="105"/>
      <c r="BJ398" s="105"/>
      <c r="BK398" s="105"/>
      <c r="BL398" s="105"/>
      <c r="BM398" s="158"/>
      <c r="BN398" s="105"/>
      <c r="BO398" s="156"/>
      <c r="BP398" s="156"/>
      <c r="BQ398" s="156"/>
      <c r="BR398" s="105"/>
      <c r="BS398" s="105"/>
    </row>
    <row r="399" ht="9.0" customHeight="1">
      <c r="A399" s="152">
        <f t="shared" si="17"/>
        <v>1</v>
      </c>
      <c r="B399" s="93"/>
      <c r="C399" s="99"/>
      <c r="D399" s="96"/>
      <c r="E399" s="160"/>
      <c r="F399" s="155"/>
      <c r="G399" s="105"/>
      <c r="H399" s="105"/>
      <c r="I399" s="156"/>
      <c r="J399" s="156"/>
      <c r="K399" s="156"/>
      <c r="L399" s="156"/>
      <c r="M399" s="156"/>
      <c r="N399" s="156"/>
      <c r="O399" s="156"/>
      <c r="P399" s="156"/>
      <c r="Q399" s="156"/>
      <c r="R399" s="156"/>
      <c r="S399" s="156"/>
      <c r="T399" s="156"/>
      <c r="U399" s="157"/>
      <c r="V399" s="105"/>
      <c r="W399" s="105"/>
      <c r="X399" s="105"/>
      <c r="Y399" s="105"/>
      <c r="Z399" s="157"/>
      <c r="AA399" s="105"/>
      <c r="AB399" s="105"/>
      <c r="AC399" s="105"/>
      <c r="AD399" s="105"/>
      <c r="AE399" s="105"/>
      <c r="AF399" s="105"/>
      <c r="AG399" s="105"/>
      <c r="AH399" s="105"/>
      <c r="AI399" s="105"/>
      <c r="AJ399" s="105"/>
      <c r="AK399" s="105"/>
      <c r="AL399" s="105"/>
      <c r="AM399" s="105"/>
      <c r="AN399" s="105"/>
      <c r="AO399" s="105"/>
      <c r="AP399" s="105"/>
      <c r="AQ399" s="105"/>
      <c r="AR399" s="105"/>
      <c r="AS399" s="105"/>
      <c r="AT399" s="105"/>
      <c r="AU399" s="105"/>
      <c r="AV399" s="105"/>
      <c r="AW399" s="105"/>
      <c r="AX399" s="105"/>
      <c r="AY399" s="105"/>
      <c r="AZ399" s="105"/>
      <c r="BA399" s="105"/>
      <c r="BB399" s="105"/>
      <c r="BC399" s="105"/>
      <c r="BD399" s="105"/>
      <c r="BE399" s="105"/>
      <c r="BF399" s="105"/>
      <c r="BG399" s="105"/>
      <c r="BH399" s="105"/>
      <c r="BI399" s="105"/>
      <c r="BJ399" s="105"/>
      <c r="BK399" s="105"/>
      <c r="BL399" s="105"/>
      <c r="BM399" s="158"/>
      <c r="BN399" s="105"/>
      <c r="BO399" s="156"/>
      <c r="BP399" s="156"/>
      <c r="BQ399" s="156"/>
      <c r="BR399" s="105"/>
      <c r="BS399" s="105"/>
    </row>
    <row r="400" ht="9.0" customHeight="1">
      <c r="A400" s="152">
        <f t="shared" si="17"/>
        <v>0</v>
      </c>
      <c r="B400" s="93"/>
      <c r="C400" s="99"/>
      <c r="D400" s="96"/>
      <c r="E400" s="160"/>
      <c r="F400" s="155"/>
      <c r="G400" s="105"/>
      <c r="H400" s="105"/>
      <c r="I400" s="156"/>
      <c r="J400" s="156"/>
      <c r="K400" s="156"/>
      <c r="L400" s="156"/>
      <c r="M400" s="156"/>
      <c r="N400" s="156"/>
      <c r="O400" s="156"/>
      <c r="P400" s="156"/>
      <c r="Q400" s="156"/>
      <c r="R400" s="156"/>
      <c r="S400" s="156"/>
      <c r="T400" s="156"/>
      <c r="U400" s="157"/>
      <c r="V400" s="105"/>
      <c r="W400" s="105"/>
      <c r="X400" s="105"/>
      <c r="Y400" s="105"/>
      <c r="Z400" s="157"/>
      <c r="AA400" s="105"/>
      <c r="AB400" s="105"/>
      <c r="AC400" s="105"/>
      <c r="AD400" s="105"/>
      <c r="AE400" s="105"/>
      <c r="AF400" s="105"/>
      <c r="AG400" s="105"/>
      <c r="AH400" s="105"/>
      <c r="AI400" s="105"/>
      <c r="AJ400" s="105"/>
      <c r="AK400" s="105"/>
      <c r="AL400" s="105"/>
      <c r="AM400" s="105"/>
      <c r="AN400" s="105"/>
      <c r="AO400" s="105"/>
      <c r="AP400" s="105"/>
      <c r="AQ400" s="105"/>
      <c r="AR400" s="105"/>
      <c r="AS400" s="105"/>
      <c r="AT400" s="105"/>
      <c r="AU400" s="105"/>
      <c r="AV400" s="105"/>
      <c r="AW400" s="105"/>
      <c r="AX400" s="105"/>
      <c r="AY400" s="105"/>
      <c r="AZ400" s="105"/>
      <c r="BA400" s="105"/>
      <c r="BB400" s="105"/>
      <c r="BC400" s="105"/>
      <c r="BD400" s="105"/>
      <c r="BE400" s="105"/>
      <c r="BF400" s="105"/>
      <c r="BG400" s="105"/>
      <c r="BH400" s="105"/>
      <c r="BI400" s="105"/>
      <c r="BJ400" s="105"/>
      <c r="BK400" s="105"/>
      <c r="BL400" s="105"/>
      <c r="BM400" s="158"/>
      <c r="BN400" s="105"/>
      <c r="BO400" s="156"/>
      <c r="BP400" s="156"/>
      <c r="BQ400" s="156"/>
      <c r="BR400" s="105"/>
      <c r="BS400" s="105"/>
    </row>
    <row r="401" ht="9.0" customHeight="1">
      <c r="A401" s="152">
        <f t="shared" si="17"/>
        <v>0</v>
      </c>
      <c r="B401" s="93"/>
      <c r="C401" s="99"/>
      <c r="D401" s="96"/>
      <c r="E401" s="160"/>
      <c r="F401" s="155"/>
      <c r="G401" s="105"/>
      <c r="H401" s="105"/>
      <c r="I401" s="156"/>
      <c r="J401" s="156"/>
      <c r="K401" s="156"/>
      <c r="L401" s="156"/>
      <c r="M401" s="156"/>
      <c r="N401" s="156"/>
      <c r="O401" s="156"/>
      <c r="P401" s="156"/>
      <c r="Q401" s="156"/>
      <c r="R401" s="156"/>
      <c r="S401" s="156"/>
      <c r="T401" s="156"/>
      <c r="U401" s="157"/>
      <c r="V401" s="105"/>
      <c r="W401" s="105"/>
      <c r="X401" s="105"/>
      <c r="Y401" s="105"/>
      <c r="Z401" s="157"/>
      <c r="AA401" s="105"/>
      <c r="AB401" s="105"/>
      <c r="AC401" s="105"/>
      <c r="AD401" s="105"/>
      <c r="AE401" s="105"/>
      <c r="AF401" s="105"/>
      <c r="AG401" s="105"/>
      <c r="AH401" s="105"/>
      <c r="AI401" s="105"/>
      <c r="AJ401" s="105"/>
      <c r="AK401" s="105"/>
      <c r="AL401" s="105"/>
      <c r="AM401" s="105"/>
      <c r="AN401" s="105"/>
      <c r="AO401" s="105"/>
      <c r="AP401" s="105"/>
      <c r="AQ401" s="105"/>
      <c r="AR401" s="105"/>
      <c r="AS401" s="105"/>
      <c r="AT401" s="105"/>
      <c r="AU401" s="105"/>
      <c r="AV401" s="105"/>
      <c r="AW401" s="105"/>
      <c r="AX401" s="105"/>
      <c r="AY401" s="105"/>
      <c r="AZ401" s="105"/>
      <c r="BA401" s="105"/>
      <c r="BB401" s="105"/>
      <c r="BC401" s="105"/>
      <c r="BD401" s="105"/>
      <c r="BE401" s="105"/>
      <c r="BF401" s="105"/>
      <c r="BG401" s="105"/>
      <c r="BH401" s="105"/>
      <c r="BI401" s="105"/>
      <c r="BJ401" s="105"/>
      <c r="BK401" s="105"/>
      <c r="BL401" s="105"/>
      <c r="BM401" s="158"/>
      <c r="BN401" s="105"/>
      <c r="BO401" s="156"/>
      <c r="BP401" s="156"/>
      <c r="BQ401" s="156"/>
      <c r="BR401" s="105"/>
      <c r="BS401" s="105"/>
    </row>
    <row r="402" ht="9.0" customHeight="1">
      <c r="A402" s="152">
        <f t="shared" si="17"/>
        <v>1</v>
      </c>
      <c r="B402" s="93"/>
      <c r="C402" s="99"/>
      <c r="D402" s="96"/>
      <c r="E402" s="160"/>
      <c r="F402" s="155"/>
      <c r="G402" s="105"/>
      <c r="H402" s="105"/>
      <c r="I402" s="156"/>
      <c r="J402" s="156"/>
      <c r="K402" s="156"/>
      <c r="L402" s="156"/>
      <c r="M402" s="156"/>
      <c r="N402" s="156"/>
      <c r="O402" s="156"/>
      <c r="P402" s="156"/>
      <c r="Q402" s="156"/>
      <c r="R402" s="156"/>
      <c r="S402" s="156"/>
      <c r="T402" s="156"/>
      <c r="U402" s="157"/>
      <c r="V402" s="105"/>
      <c r="W402" s="105"/>
      <c r="X402" s="105"/>
      <c r="Y402" s="105"/>
      <c r="Z402" s="157"/>
      <c r="AA402" s="105"/>
      <c r="AB402" s="105"/>
      <c r="AC402" s="105"/>
      <c r="AD402" s="105"/>
      <c r="AE402" s="105"/>
      <c r="AF402" s="105"/>
      <c r="AG402" s="105"/>
      <c r="AH402" s="105"/>
      <c r="AI402" s="105"/>
      <c r="AJ402" s="105"/>
      <c r="AK402" s="105"/>
      <c r="AL402" s="105"/>
      <c r="AM402" s="105"/>
      <c r="AN402" s="105"/>
      <c r="AO402" s="105"/>
      <c r="AP402" s="105"/>
      <c r="AQ402" s="105"/>
      <c r="AR402" s="105"/>
      <c r="AS402" s="105"/>
      <c r="AT402" s="105"/>
      <c r="AU402" s="105"/>
      <c r="AV402" s="105"/>
      <c r="AW402" s="105"/>
      <c r="AX402" s="105"/>
      <c r="AY402" s="105"/>
      <c r="AZ402" s="105"/>
      <c r="BA402" s="105"/>
      <c r="BB402" s="105"/>
      <c r="BC402" s="105"/>
      <c r="BD402" s="105"/>
      <c r="BE402" s="105"/>
      <c r="BF402" s="105"/>
      <c r="BG402" s="105"/>
      <c r="BH402" s="105"/>
      <c r="BI402" s="105"/>
      <c r="BJ402" s="105"/>
      <c r="BK402" s="105"/>
      <c r="BL402" s="105"/>
      <c r="BM402" s="158"/>
      <c r="BN402" s="105"/>
      <c r="BO402" s="156"/>
      <c r="BP402" s="156"/>
      <c r="BQ402" s="156"/>
      <c r="BR402" s="105"/>
      <c r="BS402" s="105"/>
    </row>
    <row r="403" ht="9.0" customHeight="1">
      <c r="A403" s="152">
        <f t="shared" si="17"/>
        <v>1</v>
      </c>
      <c r="B403" s="93"/>
      <c r="C403" s="99"/>
      <c r="D403" s="96"/>
      <c r="E403" s="160"/>
      <c r="F403" s="155"/>
      <c r="G403" s="105"/>
      <c r="H403" s="105"/>
      <c r="I403" s="156"/>
      <c r="J403" s="156"/>
      <c r="K403" s="156"/>
      <c r="L403" s="156"/>
      <c r="M403" s="156"/>
      <c r="N403" s="156"/>
      <c r="O403" s="156"/>
      <c r="P403" s="156"/>
      <c r="Q403" s="156"/>
      <c r="R403" s="156"/>
      <c r="S403" s="156"/>
      <c r="T403" s="156"/>
      <c r="U403" s="157"/>
      <c r="V403" s="105"/>
      <c r="W403" s="105"/>
      <c r="X403" s="105"/>
      <c r="Y403" s="105"/>
      <c r="Z403" s="157"/>
      <c r="AA403" s="105"/>
      <c r="AB403" s="105"/>
      <c r="AC403" s="105"/>
      <c r="AD403" s="105"/>
      <c r="AE403" s="105"/>
      <c r="AF403" s="105"/>
      <c r="AG403" s="105"/>
      <c r="AH403" s="105"/>
      <c r="AI403" s="105"/>
      <c r="AJ403" s="105"/>
      <c r="AK403" s="105"/>
      <c r="AL403" s="105"/>
      <c r="AM403" s="105"/>
      <c r="AN403" s="105"/>
      <c r="AO403" s="105"/>
      <c r="AP403" s="105"/>
      <c r="AQ403" s="105"/>
      <c r="AR403" s="105"/>
      <c r="AS403" s="105"/>
      <c r="AT403" s="105"/>
      <c r="AU403" s="105"/>
      <c r="AV403" s="105"/>
      <c r="AW403" s="105"/>
      <c r="AX403" s="105"/>
      <c r="AY403" s="105"/>
      <c r="AZ403" s="105"/>
      <c r="BA403" s="105"/>
      <c r="BB403" s="105"/>
      <c r="BC403" s="105"/>
      <c r="BD403" s="105"/>
      <c r="BE403" s="105"/>
      <c r="BF403" s="105"/>
      <c r="BG403" s="105"/>
      <c r="BH403" s="105"/>
      <c r="BI403" s="105"/>
      <c r="BJ403" s="105"/>
      <c r="BK403" s="105"/>
      <c r="BL403" s="105"/>
      <c r="BM403" s="158"/>
      <c r="BN403" s="105"/>
      <c r="BO403" s="156"/>
      <c r="BP403" s="156"/>
      <c r="BQ403" s="156"/>
      <c r="BR403" s="105"/>
      <c r="BS403" s="105"/>
    </row>
    <row r="404" ht="9.0" customHeight="1">
      <c r="A404" s="152">
        <f t="shared" si="17"/>
        <v>0</v>
      </c>
      <c r="B404" s="93"/>
      <c r="C404" s="99"/>
      <c r="D404" s="96"/>
      <c r="E404" s="160"/>
      <c r="F404" s="155"/>
      <c r="G404" s="105"/>
      <c r="H404" s="105"/>
      <c r="I404" s="156"/>
      <c r="J404" s="156"/>
      <c r="K404" s="156"/>
      <c r="L404" s="156"/>
      <c r="M404" s="156"/>
      <c r="N404" s="156"/>
      <c r="O404" s="156"/>
      <c r="P404" s="156"/>
      <c r="Q404" s="156"/>
      <c r="R404" s="156"/>
      <c r="S404" s="156"/>
      <c r="T404" s="156"/>
      <c r="U404" s="157"/>
      <c r="V404" s="105"/>
      <c r="W404" s="105"/>
      <c r="X404" s="105"/>
      <c r="Y404" s="105"/>
      <c r="Z404" s="157"/>
      <c r="AA404" s="105"/>
      <c r="AB404" s="105"/>
      <c r="AC404" s="105"/>
      <c r="AD404" s="105"/>
      <c r="AE404" s="105"/>
      <c r="AF404" s="105"/>
      <c r="AG404" s="105"/>
      <c r="AH404" s="105"/>
      <c r="AI404" s="105"/>
      <c r="AJ404" s="105"/>
      <c r="AK404" s="105"/>
      <c r="AL404" s="105"/>
      <c r="AM404" s="105"/>
      <c r="AN404" s="105"/>
      <c r="AO404" s="105"/>
      <c r="AP404" s="105"/>
      <c r="AQ404" s="105"/>
      <c r="AR404" s="105"/>
      <c r="AS404" s="105"/>
      <c r="AT404" s="105"/>
      <c r="AU404" s="105"/>
      <c r="AV404" s="105"/>
      <c r="AW404" s="105"/>
      <c r="AX404" s="105"/>
      <c r="AY404" s="105"/>
      <c r="AZ404" s="105"/>
      <c r="BA404" s="105"/>
      <c r="BB404" s="105"/>
      <c r="BC404" s="105"/>
      <c r="BD404" s="105"/>
      <c r="BE404" s="105"/>
      <c r="BF404" s="105"/>
      <c r="BG404" s="105"/>
      <c r="BH404" s="105"/>
      <c r="BI404" s="105"/>
      <c r="BJ404" s="105"/>
      <c r="BK404" s="105"/>
      <c r="BL404" s="105"/>
      <c r="BM404" s="158"/>
      <c r="BN404" s="105"/>
      <c r="BO404" s="156"/>
      <c r="BP404" s="156"/>
      <c r="BQ404" s="156"/>
      <c r="BR404" s="105"/>
      <c r="BS404" s="105"/>
    </row>
    <row r="405" ht="9.0" customHeight="1">
      <c r="A405" s="152">
        <f t="shared" si="17"/>
        <v>0</v>
      </c>
      <c r="B405" s="93"/>
      <c r="C405" s="99"/>
      <c r="D405" s="96"/>
      <c r="E405" s="160"/>
      <c r="F405" s="155"/>
      <c r="G405" s="105"/>
      <c r="H405" s="105"/>
      <c r="I405" s="156"/>
      <c r="J405" s="156"/>
      <c r="K405" s="156"/>
      <c r="L405" s="156"/>
      <c r="M405" s="156"/>
      <c r="N405" s="156"/>
      <c r="O405" s="156"/>
      <c r="P405" s="156"/>
      <c r="Q405" s="156"/>
      <c r="R405" s="156"/>
      <c r="S405" s="156"/>
      <c r="T405" s="156"/>
      <c r="U405" s="157"/>
      <c r="V405" s="105"/>
      <c r="W405" s="105"/>
      <c r="X405" s="105"/>
      <c r="Y405" s="105"/>
      <c r="Z405" s="157"/>
      <c r="AA405" s="105"/>
      <c r="AB405" s="105"/>
      <c r="AC405" s="105"/>
      <c r="AD405" s="105"/>
      <c r="AE405" s="105"/>
      <c r="AF405" s="105"/>
      <c r="AG405" s="105"/>
      <c r="AH405" s="105"/>
      <c r="AI405" s="105"/>
      <c r="AJ405" s="105"/>
      <c r="AK405" s="105"/>
      <c r="AL405" s="105"/>
      <c r="AM405" s="105"/>
      <c r="AN405" s="105"/>
      <c r="AO405" s="105"/>
      <c r="AP405" s="105"/>
      <c r="AQ405" s="105"/>
      <c r="AR405" s="105"/>
      <c r="AS405" s="105"/>
      <c r="AT405" s="105"/>
      <c r="AU405" s="105"/>
      <c r="AV405" s="105"/>
      <c r="AW405" s="105"/>
      <c r="AX405" s="105"/>
      <c r="AY405" s="105"/>
      <c r="AZ405" s="105"/>
      <c r="BA405" s="105"/>
      <c r="BB405" s="105"/>
      <c r="BC405" s="105"/>
      <c r="BD405" s="105"/>
      <c r="BE405" s="105"/>
      <c r="BF405" s="105"/>
      <c r="BG405" s="105"/>
      <c r="BH405" s="105"/>
      <c r="BI405" s="105"/>
      <c r="BJ405" s="105"/>
      <c r="BK405" s="105"/>
      <c r="BL405" s="105"/>
      <c r="BM405" s="158"/>
      <c r="BN405" s="105"/>
      <c r="BO405" s="156"/>
      <c r="BP405" s="156"/>
      <c r="BQ405" s="156"/>
      <c r="BR405" s="105"/>
      <c r="BS405" s="105"/>
    </row>
    <row r="406" ht="9.0" customHeight="1">
      <c r="A406" s="152">
        <f t="shared" si="17"/>
        <v>1</v>
      </c>
      <c r="B406" s="93"/>
      <c r="C406" s="99"/>
      <c r="D406" s="96"/>
      <c r="E406" s="160"/>
      <c r="F406" s="155"/>
      <c r="G406" s="105"/>
      <c r="H406" s="105"/>
      <c r="I406" s="156"/>
      <c r="J406" s="156"/>
      <c r="K406" s="156"/>
      <c r="L406" s="156"/>
      <c r="M406" s="156"/>
      <c r="N406" s="156"/>
      <c r="O406" s="156"/>
      <c r="P406" s="156"/>
      <c r="Q406" s="156"/>
      <c r="R406" s="156"/>
      <c r="S406" s="156"/>
      <c r="T406" s="156"/>
      <c r="U406" s="157"/>
      <c r="V406" s="105"/>
      <c r="W406" s="105"/>
      <c r="X406" s="105"/>
      <c r="Y406" s="105"/>
      <c r="Z406" s="157"/>
      <c r="AA406" s="105"/>
      <c r="AB406" s="105"/>
      <c r="AC406" s="105"/>
      <c r="AD406" s="105"/>
      <c r="AE406" s="105"/>
      <c r="AF406" s="105"/>
      <c r="AG406" s="105"/>
      <c r="AH406" s="105"/>
      <c r="AI406" s="105"/>
      <c r="AJ406" s="105"/>
      <c r="AK406" s="105"/>
      <c r="AL406" s="105"/>
      <c r="AM406" s="105"/>
      <c r="AN406" s="105"/>
      <c r="AO406" s="105"/>
      <c r="AP406" s="105"/>
      <c r="AQ406" s="105"/>
      <c r="AR406" s="105"/>
      <c r="AS406" s="105"/>
      <c r="AT406" s="105"/>
      <c r="AU406" s="105"/>
      <c r="AV406" s="105"/>
      <c r="AW406" s="105"/>
      <c r="AX406" s="105"/>
      <c r="AY406" s="105"/>
      <c r="AZ406" s="105"/>
      <c r="BA406" s="105"/>
      <c r="BB406" s="105"/>
      <c r="BC406" s="105"/>
      <c r="BD406" s="105"/>
      <c r="BE406" s="105"/>
      <c r="BF406" s="105"/>
      <c r="BG406" s="105"/>
      <c r="BH406" s="105"/>
      <c r="BI406" s="105"/>
      <c r="BJ406" s="105"/>
      <c r="BK406" s="105"/>
      <c r="BL406" s="105"/>
      <c r="BM406" s="158"/>
      <c r="BN406" s="105"/>
      <c r="BO406" s="156"/>
      <c r="BP406" s="156"/>
      <c r="BQ406" s="156"/>
      <c r="BR406" s="105"/>
      <c r="BS406" s="105"/>
    </row>
    <row r="407" ht="9.0" customHeight="1">
      <c r="A407" s="152">
        <f t="shared" si="17"/>
        <v>1</v>
      </c>
      <c r="B407" s="93"/>
      <c r="C407" s="99"/>
      <c r="D407" s="96"/>
      <c r="E407" s="160"/>
      <c r="F407" s="155"/>
      <c r="G407" s="105"/>
      <c r="H407" s="105"/>
      <c r="I407" s="156"/>
      <c r="J407" s="156"/>
      <c r="K407" s="156"/>
      <c r="L407" s="156"/>
      <c r="M407" s="156"/>
      <c r="N407" s="156"/>
      <c r="O407" s="156"/>
      <c r="P407" s="156"/>
      <c r="Q407" s="156"/>
      <c r="R407" s="156"/>
      <c r="S407" s="156"/>
      <c r="T407" s="156"/>
      <c r="U407" s="157"/>
      <c r="V407" s="105"/>
      <c r="W407" s="105"/>
      <c r="X407" s="105"/>
      <c r="Y407" s="105"/>
      <c r="Z407" s="157"/>
      <c r="AA407" s="105"/>
      <c r="AB407" s="105"/>
      <c r="AC407" s="105"/>
      <c r="AD407" s="105"/>
      <c r="AE407" s="105"/>
      <c r="AF407" s="105"/>
      <c r="AG407" s="105"/>
      <c r="AH407" s="105"/>
      <c r="AI407" s="105"/>
      <c r="AJ407" s="105"/>
      <c r="AK407" s="105"/>
      <c r="AL407" s="105"/>
      <c r="AM407" s="105"/>
      <c r="AN407" s="105"/>
      <c r="AO407" s="105"/>
      <c r="AP407" s="105"/>
      <c r="AQ407" s="105"/>
      <c r="AR407" s="105"/>
      <c r="AS407" s="105"/>
      <c r="AT407" s="105"/>
      <c r="AU407" s="105"/>
      <c r="AV407" s="105"/>
      <c r="AW407" s="105"/>
      <c r="AX407" s="105"/>
      <c r="AY407" s="105"/>
      <c r="AZ407" s="105"/>
      <c r="BA407" s="105"/>
      <c r="BB407" s="105"/>
      <c r="BC407" s="105"/>
      <c r="BD407" s="105"/>
      <c r="BE407" s="105"/>
      <c r="BF407" s="105"/>
      <c r="BG407" s="105"/>
      <c r="BH407" s="105"/>
      <c r="BI407" s="105"/>
      <c r="BJ407" s="105"/>
      <c r="BK407" s="105"/>
      <c r="BL407" s="105"/>
      <c r="BM407" s="158"/>
      <c r="BN407" s="105"/>
      <c r="BO407" s="156"/>
      <c r="BP407" s="156"/>
      <c r="BQ407" s="156"/>
      <c r="BR407" s="105"/>
      <c r="BS407" s="105"/>
    </row>
    <row r="408" ht="9.0" customHeight="1">
      <c r="A408" s="152">
        <f t="shared" si="17"/>
        <v>0</v>
      </c>
      <c r="B408" s="93"/>
      <c r="C408" s="99"/>
      <c r="D408" s="96"/>
      <c r="E408" s="160"/>
      <c r="F408" s="155"/>
      <c r="G408" s="105"/>
      <c r="H408" s="105"/>
      <c r="I408" s="156"/>
      <c r="J408" s="156"/>
      <c r="K408" s="156"/>
      <c r="L408" s="156"/>
      <c r="M408" s="156"/>
      <c r="N408" s="156"/>
      <c r="O408" s="156"/>
      <c r="P408" s="156"/>
      <c r="Q408" s="156"/>
      <c r="R408" s="156"/>
      <c r="S408" s="156"/>
      <c r="T408" s="156"/>
      <c r="U408" s="157"/>
      <c r="V408" s="105"/>
      <c r="W408" s="105"/>
      <c r="X408" s="105"/>
      <c r="Y408" s="105"/>
      <c r="Z408" s="157"/>
      <c r="AA408" s="105"/>
      <c r="AB408" s="105"/>
      <c r="AC408" s="105"/>
      <c r="AD408" s="105"/>
      <c r="AE408" s="105"/>
      <c r="AF408" s="105"/>
      <c r="AG408" s="105"/>
      <c r="AH408" s="105"/>
      <c r="AI408" s="105"/>
      <c r="AJ408" s="105"/>
      <c r="AK408" s="105"/>
      <c r="AL408" s="105"/>
      <c r="AM408" s="105"/>
      <c r="AN408" s="105"/>
      <c r="AO408" s="105"/>
      <c r="AP408" s="105"/>
      <c r="AQ408" s="105"/>
      <c r="AR408" s="105"/>
      <c r="AS408" s="105"/>
      <c r="AT408" s="105"/>
      <c r="AU408" s="105"/>
      <c r="AV408" s="105"/>
      <c r="AW408" s="105"/>
      <c r="AX408" s="105"/>
      <c r="AY408" s="105"/>
      <c r="AZ408" s="105"/>
      <c r="BA408" s="105"/>
      <c r="BB408" s="105"/>
      <c r="BC408" s="105"/>
      <c r="BD408" s="105"/>
      <c r="BE408" s="105"/>
      <c r="BF408" s="105"/>
      <c r="BG408" s="105"/>
      <c r="BH408" s="105"/>
      <c r="BI408" s="105"/>
      <c r="BJ408" s="105"/>
      <c r="BK408" s="105"/>
      <c r="BL408" s="105"/>
      <c r="BM408" s="158"/>
      <c r="BN408" s="105"/>
      <c r="BO408" s="156"/>
      <c r="BP408" s="156"/>
      <c r="BQ408" s="156"/>
      <c r="BR408" s="105"/>
      <c r="BS408" s="105"/>
    </row>
    <row r="409" ht="9.0" customHeight="1">
      <c r="A409" s="152">
        <f t="shared" si="17"/>
        <v>0</v>
      </c>
      <c r="B409" s="93"/>
      <c r="C409" s="99"/>
      <c r="D409" s="96"/>
      <c r="E409" s="160"/>
      <c r="F409" s="155"/>
      <c r="G409" s="105"/>
      <c r="H409" s="105"/>
      <c r="I409" s="156"/>
      <c r="J409" s="156"/>
      <c r="K409" s="156"/>
      <c r="L409" s="156"/>
      <c r="M409" s="156"/>
      <c r="N409" s="156"/>
      <c r="O409" s="156"/>
      <c r="P409" s="156"/>
      <c r="Q409" s="156"/>
      <c r="R409" s="156"/>
      <c r="S409" s="156"/>
      <c r="T409" s="156"/>
      <c r="U409" s="157"/>
      <c r="V409" s="105"/>
      <c r="W409" s="105"/>
      <c r="X409" s="105"/>
      <c r="Y409" s="105"/>
      <c r="Z409" s="157"/>
      <c r="AA409" s="105"/>
      <c r="AB409" s="105"/>
      <c r="AC409" s="105"/>
      <c r="AD409" s="105"/>
      <c r="AE409" s="105"/>
      <c r="AF409" s="105"/>
      <c r="AG409" s="105"/>
      <c r="AH409" s="105"/>
      <c r="AI409" s="105"/>
      <c r="AJ409" s="105"/>
      <c r="AK409" s="105"/>
      <c r="AL409" s="105"/>
      <c r="AM409" s="105"/>
      <c r="AN409" s="105"/>
      <c r="AO409" s="105"/>
      <c r="AP409" s="105"/>
      <c r="AQ409" s="105"/>
      <c r="AR409" s="105"/>
      <c r="AS409" s="105"/>
      <c r="AT409" s="105"/>
      <c r="AU409" s="105"/>
      <c r="AV409" s="105"/>
      <c r="AW409" s="105"/>
      <c r="AX409" s="105"/>
      <c r="AY409" s="105"/>
      <c r="AZ409" s="105"/>
      <c r="BA409" s="105"/>
      <c r="BB409" s="105"/>
      <c r="BC409" s="105"/>
      <c r="BD409" s="105"/>
      <c r="BE409" s="105"/>
      <c r="BF409" s="105"/>
      <c r="BG409" s="105"/>
      <c r="BH409" s="105"/>
      <c r="BI409" s="105"/>
      <c r="BJ409" s="105"/>
      <c r="BK409" s="105"/>
      <c r="BL409" s="105"/>
      <c r="BM409" s="158"/>
      <c r="BN409" s="105"/>
      <c r="BO409" s="156"/>
      <c r="BP409" s="156"/>
      <c r="BQ409" s="156"/>
      <c r="BR409" s="105"/>
      <c r="BS409" s="105"/>
    </row>
    <row r="410" ht="9.0" customHeight="1">
      <c r="A410" s="152">
        <f t="shared" si="17"/>
        <v>1</v>
      </c>
      <c r="B410" s="93"/>
      <c r="C410" s="99"/>
      <c r="D410" s="96"/>
      <c r="E410" s="160"/>
      <c r="F410" s="155"/>
      <c r="G410" s="105"/>
      <c r="H410" s="105"/>
      <c r="I410" s="156"/>
      <c r="J410" s="156"/>
      <c r="K410" s="156"/>
      <c r="L410" s="156"/>
      <c r="M410" s="156"/>
      <c r="N410" s="156"/>
      <c r="O410" s="156"/>
      <c r="P410" s="156"/>
      <c r="Q410" s="156"/>
      <c r="R410" s="156"/>
      <c r="S410" s="156"/>
      <c r="T410" s="156"/>
      <c r="U410" s="157"/>
      <c r="V410" s="105"/>
      <c r="W410" s="105"/>
      <c r="X410" s="105"/>
      <c r="Y410" s="105"/>
      <c r="Z410" s="157"/>
      <c r="AA410" s="105"/>
      <c r="AB410" s="105"/>
      <c r="AC410" s="105"/>
      <c r="AD410" s="105"/>
      <c r="AE410" s="105"/>
      <c r="AF410" s="105"/>
      <c r="AG410" s="105"/>
      <c r="AH410" s="105"/>
      <c r="AI410" s="105"/>
      <c r="AJ410" s="105"/>
      <c r="AK410" s="105"/>
      <c r="AL410" s="105"/>
      <c r="AM410" s="105"/>
      <c r="AN410" s="105"/>
      <c r="AO410" s="105"/>
      <c r="AP410" s="105"/>
      <c r="AQ410" s="105"/>
      <c r="AR410" s="105"/>
      <c r="AS410" s="105"/>
      <c r="AT410" s="105"/>
      <c r="AU410" s="105"/>
      <c r="AV410" s="105"/>
      <c r="AW410" s="105"/>
      <c r="AX410" s="105"/>
      <c r="AY410" s="105"/>
      <c r="AZ410" s="105"/>
      <c r="BA410" s="105"/>
      <c r="BB410" s="105"/>
      <c r="BC410" s="105"/>
      <c r="BD410" s="105"/>
      <c r="BE410" s="105"/>
      <c r="BF410" s="105"/>
      <c r="BG410" s="105"/>
      <c r="BH410" s="105"/>
      <c r="BI410" s="105"/>
      <c r="BJ410" s="105"/>
      <c r="BK410" s="105"/>
      <c r="BL410" s="105"/>
      <c r="BM410" s="158"/>
      <c r="BN410" s="105"/>
      <c r="BO410" s="156"/>
      <c r="BP410" s="156"/>
      <c r="BQ410" s="156"/>
      <c r="BR410" s="105"/>
      <c r="BS410" s="105"/>
    </row>
    <row r="411" ht="9.0" customHeight="1">
      <c r="A411" s="152">
        <f t="shared" si="17"/>
        <v>1</v>
      </c>
      <c r="B411" s="93"/>
      <c r="C411" s="99"/>
      <c r="D411" s="96"/>
      <c r="E411" s="160"/>
      <c r="F411" s="155"/>
      <c r="G411" s="105"/>
      <c r="H411" s="105"/>
      <c r="I411" s="156"/>
      <c r="J411" s="156"/>
      <c r="K411" s="156"/>
      <c r="L411" s="156"/>
      <c r="M411" s="156"/>
      <c r="N411" s="156"/>
      <c r="O411" s="156"/>
      <c r="P411" s="156"/>
      <c r="Q411" s="156"/>
      <c r="R411" s="156"/>
      <c r="S411" s="156"/>
      <c r="T411" s="156"/>
      <c r="U411" s="157"/>
      <c r="V411" s="105"/>
      <c r="W411" s="105"/>
      <c r="X411" s="105"/>
      <c r="Y411" s="105"/>
      <c r="Z411" s="157"/>
      <c r="AA411" s="105"/>
      <c r="AB411" s="105"/>
      <c r="AC411" s="105"/>
      <c r="AD411" s="105"/>
      <c r="AE411" s="105"/>
      <c r="AF411" s="105"/>
      <c r="AG411" s="105"/>
      <c r="AH411" s="105"/>
      <c r="AI411" s="105"/>
      <c r="AJ411" s="105"/>
      <c r="AK411" s="105"/>
      <c r="AL411" s="105"/>
      <c r="AM411" s="105"/>
      <c r="AN411" s="105"/>
      <c r="AO411" s="105"/>
      <c r="AP411" s="105"/>
      <c r="AQ411" s="105"/>
      <c r="AR411" s="105"/>
      <c r="AS411" s="105"/>
      <c r="AT411" s="105"/>
      <c r="AU411" s="105"/>
      <c r="AV411" s="105"/>
      <c r="AW411" s="105"/>
      <c r="AX411" s="105"/>
      <c r="AY411" s="105"/>
      <c r="AZ411" s="105"/>
      <c r="BA411" s="105"/>
      <c r="BB411" s="105"/>
      <c r="BC411" s="105"/>
      <c r="BD411" s="105"/>
      <c r="BE411" s="105"/>
      <c r="BF411" s="105"/>
      <c r="BG411" s="105"/>
      <c r="BH411" s="105"/>
      <c r="BI411" s="105"/>
      <c r="BJ411" s="105"/>
      <c r="BK411" s="105"/>
      <c r="BL411" s="105"/>
      <c r="BM411" s="158"/>
      <c r="BN411" s="105"/>
      <c r="BO411" s="156"/>
      <c r="BP411" s="156"/>
      <c r="BQ411" s="156"/>
      <c r="BR411" s="105"/>
      <c r="BS411" s="105"/>
    </row>
    <row r="412" ht="9.0" customHeight="1">
      <c r="A412" s="152">
        <f t="shared" si="17"/>
        <v>0</v>
      </c>
      <c r="B412" s="93"/>
      <c r="C412" s="99"/>
      <c r="D412" s="96"/>
      <c r="E412" s="160"/>
      <c r="F412" s="155"/>
      <c r="G412" s="105"/>
      <c r="H412" s="105"/>
      <c r="I412" s="156"/>
      <c r="J412" s="156"/>
      <c r="K412" s="156"/>
      <c r="L412" s="156"/>
      <c r="M412" s="156"/>
      <c r="N412" s="156"/>
      <c r="O412" s="156"/>
      <c r="P412" s="156"/>
      <c r="Q412" s="156"/>
      <c r="R412" s="156"/>
      <c r="S412" s="156"/>
      <c r="T412" s="156"/>
      <c r="U412" s="157"/>
      <c r="V412" s="105"/>
      <c r="W412" s="105"/>
      <c r="X412" s="105"/>
      <c r="Y412" s="105"/>
      <c r="Z412" s="157"/>
      <c r="AA412" s="105"/>
      <c r="AB412" s="105"/>
      <c r="AC412" s="105"/>
      <c r="AD412" s="105"/>
      <c r="AE412" s="105"/>
      <c r="AF412" s="105"/>
      <c r="AG412" s="105"/>
      <c r="AH412" s="105"/>
      <c r="AI412" s="105"/>
      <c r="AJ412" s="105"/>
      <c r="AK412" s="105"/>
      <c r="AL412" s="105"/>
      <c r="AM412" s="105"/>
      <c r="AN412" s="105"/>
      <c r="AO412" s="105"/>
      <c r="AP412" s="105"/>
      <c r="AQ412" s="105"/>
      <c r="AR412" s="105"/>
      <c r="AS412" s="105"/>
      <c r="AT412" s="105"/>
      <c r="AU412" s="105"/>
      <c r="AV412" s="105"/>
      <c r="AW412" s="105"/>
      <c r="AX412" s="105"/>
      <c r="AY412" s="105"/>
      <c r="AZ412" s="105"/>
      <c r="BA412" s="105"/>
      <c r="BB412" s="105"/>
      <c r="BC412" s="105"/>
      <c r="BD412" s="105"/>
      <c r="BE412" s="105"/>
      <c r="BF412" s="105"/>
      <c r="BG412" s="105"/>
      <c r="BH412" s="105"/>
      <c r="BI412" s="105"/>
      <c r="BJ412" s="105"/>
      <c r="BK412" s="105"/>
      <c r="BL412" s="105"/>
      <c r="BM412" s="158"/>
      <c r="BN412" s="105"/>
      <c r="BO412" s="156"/>
      <c r="BP412" s="156"/>
      <c r="BQ412" s="156"/>
      <c r="BR412" s="105"/>
      <c r="BS412" s="105"/>
    </row>
    <row r="413" ht="9.0" customHeight="1">
      <c r="A413" s="152">
        <f t="shared" si="17"/>
        <v>0</v>
      </c>
      <c r="B413" s="93"/>
      <c r="C413" s="99"/>
      <c r="D413" s="96"/>
      <c r="E413" s="160"/>
      <c r="F413" s="155"/>
      <c r="G413" s="105"/>
      <c r="H413" s="105"/>
      <c r="I413" s="156"/>
      <c r="J413" s="156"/>
      <c r="K413" s="156"/>
      <c r="L413" s="156"/>
      <c r="M413" s="156"/>
      <c r="N413" s="156"/>
      <c r="O413" s="156"/>
      <c r="P413" s="156"/>
      <c r="Q413" s="156"/>
      <c r="R413" s="156"/>
      <c r="S413" s="156"/>
      <c r="T413" s="156"/>
      <c r="U413" s="157"/>
      <c r="V413" s="105"/>
      <c r="W413" s="105"/>
      <c r="X413" s="105"/>
      <c r="Y413" s="105"/>
      <c r="Z413" s="157"/>
      <c r="AA413" s="105"/>
      <c r="AB413" s="105"/>
      <c r="AC413" s="105"/>
      <c r="AD413" s="105"/>
      <c r="AE413" s="105"/>
      <c r="AF413" s="105"/>
      <c r="AG413" s="105"/>
      <c r="AH413" s="105"/>
      <c r="AI413" s="105"/>
      <c r="AJ413" s="105"/>
      <c r="AK413" s="105"/>
      <c r="AL413" s="105"/>
      <c r="AM413" s="105"/>
      <c r="AN413" s="105"/>
      <c r="AO413" s="105"/>
      <c r="AP413" s="105"/>
      <c r="AQ413" s="105"/>
      <c r="AR413" s="105"/>
      <c r="AS413" s="105"/>
      <c r="AT413" s="105"/>
      <c r="AU413" s="105"/>
      <c r="AV413" s="105"/>
      <c r="AW413" s="105"/>
      <c r="AX413" s="105"/>
      <c r="AY413" s="105"/>
      <c r="AZ413" s="105"/>
      <c r="BA413" s="105"/>
      <c r="BB413" s="105"/>
      <c r="BC413" s="105"/>
      <c r="BD413" s="105"/>
      <c r="BE413" s="105"/>
      <c r="BF413" s="105"/>
      <c r="BG413" s="105"/>
      <c r="BH413" s="105"/>
      <c r="BI413" s="105"/>
      <c r="BJ413" s="105"/>
      <c r="BK413" s="105"/>
      <c r="BL413" s="105"/>
      <c r="BM413" s="158"/>
      <c r="BN413" s="105"/>
      <c r="BO413" s="156"/>
      <c r="BP413" s="156"/>
      <c r="BQ413" s="156"/>
      <c r="BR413" s="105"/>
      <c r="BS413" s="105"/>
    </row>
    <row r="414" ht="9.0" customHeight="1">
      <c r="A414" s="152">
        <f t="shared" si="17"/>
        <v>1</v>
      </c>
      <c r="B414" s="93"/>
      <c r="C414" s="99"/>
      <c r="D414" s="96"/>
      <c r="E414" s="160"/>
      <c r="F414" s="155"/>
      <c r="G414" s="105"/>
      <c r="H414" s="105"/>
      <c r="I414" s="156"/>
      <c r="J414" s="156"/>
      <c r="K414" s="156"/>
      <c r="L414" s="156"/>
      <c r="M414" s="156"/>
      <c r="N414" s="156"/>
      <c r="O414" s="156"/>
      <c r="P414" s="156"/>
      <c r="Q414" s="156"/>
      <c r="R414" s="156"/>
      <c r="S414" s="156"/>
      <c r="T414" s="156"/>
      <c r="U414" s="157"/>
      <c r="V414" s="105"/>
      <c r="W414" s="105"/>
      <c r="X414" s="105"/>
      <c r="Y414" s="105"/>
      <c r="Z414" s="157"/>
      <c r="AA414" s="105"/>
      <c r="AB414" s="105"/>
      <c r="AC414" s="105"/>
      <c r="AD414" s="105"/>
      <c r="AE414" s="105"/>
      <c r="AF414" s="105"/>
      <c r="AG414" s="105"/>
      <c r="AH414" s="105"/>
      <c r="AI414" s="105"/>
      <c r="AJ414" s="105"/>
      <c r="AK414" s="105"/>
      <c r="AL414" s="105"/>
      <c r="AM414" s="105"/>
      <c r="AN414" s="105"/>
      <c r="AO414" s="105"/>
      <c r="AP414" s="105"/>
      <c r="AQ414" s="105"/>
      <c r="AR414" s="105"/>
      <c r="AS414" s="105"/>
      <c r="AT414" s="105"/>
      <c r="AU414" s="105"/>
      <c r="AV414" s="105"/>
      <c r="AW414" s="105"/>
      <c r="AX414" s="105"/>
      <c r="AY414" s="105"/>
      <c r="AZ414" s="105"/>
      <c r="BA414" s="105"/>
      <c r="BB414" s="105"/>
      <c r="BC414" s="105"/>
      <c r="BD414" s="105"/>
      <c r="BE414" s="105"/>
      <c r="BF414" s="105"/>
      <c r="BG414" s="105"/>
      <c r="BH414" s="105"/>
      <c r="BI414" s="105"/>
      <c r="BJ414" s="105"/>
      <c r="BK414" s="105"/>
      <c r="BL414" s="105"/>
      <c r="BM414" s="158"/>
      <c r="BN414" s="105"/>
      <c r="BO414" s="156"/>
      <c r="BP414" s="156"/>
      <c r="BQ414" s="156"/>
      <c r="BR414" s="105"/>
      <c r="BS414" s="105"/>
    </row>
    <row r="415" ht="9.0" customHeight="1">
      <c r="A415" s="152">
        <f t="shared" si="17"/>
        <v>1</v>
      </c>
      <c r="B415" s="93"/>
      <c r="C415" s="99"/>
      <c r="D415" s="96"/>
      <c r="E415" s="160"/>
      <c r="F415" s="155"/>
      <c r="G415" s="105"/>
      <c r="H415" s="105"/>
      <c r="I415" s="156"/>
      <c r="J415" s="156"/>
      <c r="K415" s="156"/>
      <c r="L415" s="156"/>
      <c r="M415" s="156"/>
      <c r="N415" s="156"/>
      <c r="O415" s="156"/>
      <c r="P415" s="156"/>
      <c r="Q415" s="156"/>
      <c r="R415" s="156"/>
      <c r="S415" s="156"/>
      <c r="T415" s="156"/>
      <c r="U415" s="157"/>
      <c r="V415" s="105"/>
      <c r="W415" s="105"/>
      <c r="X415" s="105"/>
      <c r="Y415" s="105"/>
      <c r="Z415" s="157"/>
      <c r="AA415" s="105"/>
      <c r="AB415" s="105"/>
      <c r="AC415" s="105"/>
      <c r="AD415" s="105"/>
      <c r="AE415" s="105"/>
      <c r="AF415" s="105"/>
      <c r="AG415" s="105"/>
      <c r="AH415" s="105"/>
      <c r="AI415" s="105"/>
      <c r="AJ415" s="105"/>
      <c r="AK415" s="105"/>
      <c r="AL415" s="105"/>
      <c r="AM415" s="105"/>
      <c r="AN415" s="105"/>
      <c r="AO415" s="105"/>
      <c r="AP415" s="105"/>
      <c r="AQ415" s="105"/>
      <c r="AR415" s="105"/>
      <c r="AS415" s="105"/>
      <c r="AT415" s="105"/>
      <c r="AU415" s="105"/>
      <c r="AV415" s="105"/>
      <c r="AW415" s="105"/>
      <c r="AX415" s="105"/>
      <c r="AY415" s="105"/>
      <c r="AZ415" s="105"/>
      <c r="BA415" s="105"/>
      <c r="BB415" s="105"/>
      <c r="BC415" s="105"/>
      <c r="BD415" s="105"/>
      <c r="BE415" s="105"/>
      <c r="BF415" s="105"/>
      <c r="BG415" s="105"/>
      <c r="BH415" s="105"/>
      <c r="BI415" s="105"/>
      <c r="BJ415" s="105"/>
      <c r="BK415" s="105"/>
      <c r="BL415" s="105"/>
      <c r="BM415" s="158"/>
      <c r="BN415" s="105"/>
      <c r="BO415" s="156"/>
      <c r="BP415" s="156"/>
      <c r="BQ415" s="156"/>
      <c r="BR415" s="105"/>
      <c r="BS415" s="105"/>
    </row>
    <row r="416" ht="9.0" customHeight="1">
      <c r="A416" s="152">
        <f t="shared" si="17"/>
        <v>0</v>
      </c>
      <c r="B416" s="93"/>
      <c r="C416" s="99"/>
      <c r="D416" s="96"/>
      <c r="E416" s="160"/>
      <c r="F416" s="155"/>
      <c r="G416" s="105"/>
      <c r="H416" s="105"/>
      <c r="I416" s="156"/>
      <c r="J416" s="156"/>
      <c r="K416" s="156"/>
      <c r="L416" s="156"/>
      <c r="M416" s="156"/>
      <c r="N416" s="156"/>
      <c r="O416" s="156"/>
      <c r="P416" s="156"/>
      <c r="Q416" s="156"/>
      <c r="R416" s="156"/>
      <c r="S416" s="156"/>
      <c r="T416" s="156"/>
      <c r="U416" s="157"/>
      <c r="V416" s="105"/>
      <c r="W416" s="105"/>
      <c r="X416" s="105"/>
      <c r="Y416" s="105"/>
      <c r="Z416" s="157"/>
      <c r="AA416" s="105"/>
      <c r="AB416" s="105"/>
      <c r="AC416" s="105"/>
      <c r="AD416" s="105"/>
      <c r="AE416" s="105"/>
      <c r="AF416" s="105"/>
      <c r="AG416" s="105"/>
      <c r="AH416" s="105"/>
      <c r="AI416" s="105"/>
      <c r="AJ416" s="105"/>
      <c r="AK416" s="105"/>
      <c r="AL416" s="105"/>
      <c r="AM416" s="105"/>
      <c r="AN416" s="105"/>
      <c r="AO416" s="105"/>
      <c r="AP416" s="105"/>
      <c r="AQ416" s="105"/>
      <c r="AR416" s="105"/>
      <c r="AS416" s="105"/>
      <c r="AT416" s="105"/>
      <c r="AU416" s="105"/>
      <c r="AV416" s="105"/>
      <c r="AW416" s="105"/>
      <c r="AX416" s="105"/>
      <c r="AY416" s="105"/>
      <c r="AZ416" s="105"/>
      <c r="BA416" s="105"/>
      <c r="BB416" s="105"/>
      <c r="BC416" s="105"/>
      <c r="BD416" s="105"/>
      <c r="BE416" s="105"/>
      <c r="BF416" s="105"/>
      <c r="BG416" s="105"/>
      <c r="BH416" s="105"/>
      <c r="BI416" s="105"/>
      <c r="BJ416" s="105"/>
      <c r="BK416" s="105"/>
      <c r="BL416" s="105"/>
      <c r="BM416" s="158"/>
      <c r="BN416" s="105"/>
      <c r="BO416" s="156"/>
      <c r="BP416" s="156"/>
      <c r="BQ416" s="156"/>
      <c r="BR416" s="105"/>
      <c r="BS416" s="105"/>
    </row>
    <row r="417" ht="9.0" customHeight="1">
      <c r="A417" s="152">
        <f t="shared" si="17"/>
        <v>0</v>
      </c>
      <c r="B417" s="93"/>
      <c r="C417" s="99"/>
      <c r="D417" s="96"/>
      <c r="E417" s="160"/>
      <c r="F417" s="155"/>
      <c r="G417" s="105"/>
      <c r="H417" s="105"/>
      <c r="I417" s="156"/>
      <c r="J417" s="156"/>
      <c r="K417" s="156"/>
      <c r="L417" s="156"/>
      <c r="M417" s="156"/>
      <c r="N417" s="156"/>
      <c r="O417" s="156"/>
      <c r="P417" s="156"/>
      <c r="Q417" s="156"/>
      <c r="R417" s="156"/>
      <c r="S417" s="156"/>
      <c r="T417" s="156"/>
      <c r="U417" s="157"/>
      <c r="V417" s="105"/>
      <c r="W417" s="105"/>
      <c r="X417" s="105"/>
      <c r="Y417" s="105"/>
      <c r="Z417" s="157"/>
      <c r="AA417" s="105"/>
      <c r="AB417" s="105"/>
      <c r="AC417" s="105"/>
      <c r="AD417" s="105"/>
      <c r="AE417" s="105"/>
      <c r="AF417" s="105"/>
      <c r="AG417" s="105"/>
      <c r="AH417" s="105"/>
      <c r="AI417" s="105"/>
      <c r="AJ417" s="105"/>
      <c r="AK417" s="105"/>
      <c r="AL417" s="105"/>
      <c r="AM417" s="105"/>
      <c r="AN417" s="105"/>
      <c r="AO417" s="105"/>
      <c r="AP417" s="105"/>
      <c r="AQ417" s="105"/>
      <c r="AR417" s="105"/>
      <c r="AS417" s="105"/>
      <c r="AT417" s="105"/>
      <c r="AU417" s="105"/>
      <c r="AV417" s="105"/>
      <c r="AW417" s="105"/>
      <c r="AX417" s="105"/>
      <c r="AY417" s="105"/>
      <c r="AZ417" s="105"/>
      <c r="BA417" s="105"/>
      <c r="BB417" s="105"/>
      <c r="BC417" s="105"/>
      <c r="BD417" s="105"/>
      <c r="BE417" s="105"/>
      <c r="BF417" s="105"/>
      <c r="BG417" s="105"/>
      <c r="BH417" s="105"/>
      <c r="BI417" s="105"/>
      <c r="BJ417" s="105"/>
      <c r="BK417" s="105"/>
      <c r="BL417" s="105"/>
      <c r="BM417" s="158"/>
      <c r="BN417" s="105"/>
      <c r="BO417" s="156"/>
      <c r="BP417" s="156"/>
      <c r="BQ417" s="156"/>
      <c r="BR417" s="105"/>
      <c r="BS417" s="105"/>
    </row>
    <row r="418" ht="9.0" customHeight="1">
      <c r="A418" s="152">
        <f t="shared" si="17"/>
        <v>1</v>
      </c>
      <c r="B418" s="93"/>
      <c r="C418" s="99"/>
      <c r="D418" s="96"/>
      <c r="E418" s="160"/>
      <c r="F418" s="155"/>
      <c r="G418" s="105"/>
      <c r="H418" s="105"/>
      <c r="I418" s="156"/>
      <c r="J418" s="156"/>
      <c r="K418" s="156"/>
      <c r="L418" s="156"/>
      <c r="M418" s="156"/>
      <c r="N418" s="156"/>
      <c r="O418" s="156"/>
      <c r="P418" s="156"/>
      <c r="Q418" s="156"/>
      <c r="R418" s="156"/>
      <c r="S418" s="156"/>
      <c r="T418" s="156"/>
      <c r="U418" s="157"/>
      <c r="V418" s="105"/>
      <c r="W418" s="105"/>
      <c r="X418" s="105"/>
      <c r="Y418" s="105"/>
      <c r="Z418" s="157"/>
      <c r="AA418" s="105"/>
      <c r="AB418" s="105"/>
      <c r="AC418" s="105"/>
      <c r="AD418" s="105"/>
      <c r="AE418" s="105"/>
      <c r="AF418" s="105"/>
      <c r="AG418" s="105"/>
      <c r="AH418" s="105"/>
      <c r="AI418" s="105"/>
      <c r="AJ418" s="105"/>
      <c r="AK418" s="105"/>
      <c r="AL418" s="105"/>
      <c r="AM418" s="105"/>
      <c r="AN418" s="105"/>
      <c r="AO418" s="105"/>
      <c r="AP418" s="105"/>
      <c r="AQ418" s="105"/>
      <c r="AR418" s="105"/>
      <c r="AS418" s="105"/>
      <c r="AT418" s="105"/>
      <c r="AU418" s="105"/>
      <c r="AV418" s="105"/>
      <c r="AW418" s="105"/>
      <c r="AX418" s="105"/>
      <c r="AY418" s="105"/>
      <c r="AZ418" s="105"/>
      <c r="BA418" s="105"/>
      <c r="BB418" s="105"/>
      <c r="BC418" s="105"/>
      <c r="BD418" s="105"/>
      <c r="BE418" s="105"/>
      <c r="BF418" s="105"/>
      <c r="BG418" s="105"/>
      <c r="BH418" s="105"/>
      <c r="BI418" s="105"/>
      <c r="BJ418" s="105"/>
      <c r="BK418" s="105"/>
      <c r="BL418" s="105"/>
      <c r="BM418" s="158"/>
      <c r="BN418" s="105"/>
      <c r="BO418" s="156"/>
      <c r="BP418" s="156"/>
      <c r="BQ418" s="156"/>
      <c r="BR418" s="105"/>
      <c r="BS418" s="105"/>
    </row>
    <row r="419" ht="9.0" customHeight="1">
      <c r="A419" s="152">
        <f t="shared" si="17"/>
        <v>1</v>
      </c>
      <c r="B419" s="93"/>
      <c r="C419" s="99"/>
      <c r="D419" s="96"/>
      <c r="E419" s="160"/>
      <c r="F419" s="155"/>
      <c r="G419" s="105"/>
      <c r="H419" s="105"/>
      <c r="I419" s="156"/>
      <c r="J419" s="156"/>
      <c r="K419" s="156"/>
      <c r="L419" s="156"/>
      <c r="M419" s="156"/>
      <c r="N419" s="156"/>
      <c r="O419" s="156"/>
      <c r="P419" s="156"/>
      <c r="Q419" s="156"/>
      <c r="R419" s="156"/>
      <c r="S419" s="156"/>
      <c r="T419" s="156"/>
      <c r="U419" s="157"/>
      <c r="V419" s="105"/>
      <c r="W419" s="105"/>
      <c r="X419" s="105"/>
      <c r="Y419" s="105"/>
      <c r="Z419" s="157"/>
      <c r="AA419" s="105"/>
      <c r="AB419" s="105"/>
      <c r="AC419" s="105"/>
      <c r="AD419" s="105"/>
      <c r="AE419" s="105"/>
      <c r="AF419" s="105"/>
      <c r="AG419" s="105"/>
      <c r="AH419" s="105"/>
      <c r="AI419" s="105"/>
      <c r="AJ419" s="105"/>
      <c r="AK419" s="105"/>
      <c r="AL419" s="105"/>
      <c r="AM419" s="105"/>
      <c r="AN419" s="105"/>
      <c r="AO419" s="105"/>
      <c r="AP419" s="105"/>
      <c r="AQ419" s="105"/>
      <c r="AR419" s="105"/>
      <c r="AS419" s="105"/>
      <c r="AT419" s="105"/>
      <c r="AU419" s="105"/>
      <c r="AV419" s="105"/>
      <c r="AW419" s="105"/>
      <c r="AX419" s="105"/>
      <c r="AY419" s="105"/>
      <c r="AZ419" s="105"/>
      <c r="BA419" s="105"/>
      <c r="BB419" s="105"/>
      <c r="BC419" s="105"/>
      <c r="BD419" s="105"/>
      <c r="BE419" s="105"/>
      <c r="BF419" s="105"/>
      <c r="BG419" s="105"/>
      <c r="BH419" s="105"/>
      <c r="BI419" s="105"/>
      <c r="BJ419" s="105"/>
      <c r="BK419" s="105"/>
      <c r="BL419" s="105"/>
      <c r="BM419" s="158"/>
      <c r="BN419" s="105"/>
      <c r="BO419" s="156"/>
      <c r="BP419" s="156"/>
      <c r="BQ419" s="156"/>
      <c r="BR419" s="105"/>
      <c r="BS419" s="105"/>
    </row>
    <row r="420" ht="9.0" customHeight="1">
      <c r="A420" s="152">
        <f t="shared" si="17"/>
        <v>0</v>
      </c>
      <c r="B420" s="93"/>
      <c r="C420" s="99"/>
      <c r="D420" s="96"/>
      <c r="E420" s="160"/>
      <c r="F420" s="155"/>
      <c r="G420" s="105"/>
      <c r="H420" s="105"/>
      <c r="I420" s="156"/>
      <c r="J420" s="156"/>
      <c r="K420" s="156"/>
      <c r="L420" s="156"/>
      <c r="M420" s="156"/>
      <c r="N420" s="156"/>
      <c r="O420" s="156"/>
      <c r="P420" s="156"/>
      <c r="Q420" s="156"/>
      <c r="R420" s="156"/>
      <c r="S420" s="156"/>
      <c r="T420" s="156"/>
      <c r="U420" s="157"/>
      <c r="V420" s="105"/>
      <c r="W420" s="105"/>
      <c r="X420" s="105"/>
      <c r="Y420" s="105"/>
      <c r="Z420" s="157"/>
      <c r="AA420" s="105"/>
      <c r="AB420" s="105"/>
      <c r="AC420" s="105"/>
      <c r="AD420" s="105"/>
      <c r="AE420" s="105"/>
      <c r="AF420" s="105"/>
      <c r="AG420" s="105"/>
      <c r="AH420" s="105"/>
      <c r="AI420" s="105"/>
      <c r="AJ420" s="105"/>
      <c r="AK420" s="105"/>
      <c r="AL420" s="105"/>
      <c r="AM420" s="105"/>
      <c r="AN420" s="105"/>
      <c r="AO420" s="105"/>
      <c r="AP420" s="105"/>
      <c r="AQ420" s="105"/>
      <c r="AR420" s="105"/>
      <c r="AS420" s="105"/>
      <c r="AT420" s="105"/>
      <c r="AU420" s="105"/>
      <c r="AV420" s="105"/>
      <c r="AW420" s="105"/>
      <c r="AX420" s="105"/>
      <c r="AY420" s="105"/>
      <c r="AZ420" s="105"/>
      <c r="BA420" s="105"/>
      <c r="BB420" s="105"/>
      <c r="BC420" s="105"/>
      <c r="BD420" s="105"/>
      <c r="BE420" s="105"/>
      <c r="BF420" s="105"/>
      <c r="BG420" s="105"/>
      <c r="BH420" s="105"/>
      <c r="BI420" s="105"/>
      <c r="BJ420" s="105"/>
      <c r="BK420" s="105"/>
      <c r="BL420" s="105"/>
      <c r="BM420" s="158"/>
      <c r="BN420" s="105"/>
      <c r="BO420" s="156"/>
      <c r="BP420" s="156"/>
      <c r="BQ420" s="156"/>
      <c r="BR420" s="105"/>
      <c r="BS420" s="105"/>
    </row>
    <row r="421" ht="9.0" customHeight="1">
      <c r="A421" s="152">
        <f t="shared" si="17"/>
        <v>0</v>
      </c>
      <c r="B421" s="93"/>
      <c r="C421" s="99"/>
      <c r="D421" s="96"/>
      <c r="E421" s="160"/>
      <c r="F421" s="155"/>
      <c r="G421" s="105"/>
      <c r="H421" s="105"/>
      <c r="I421" s="156"/>
      <c r="J421" s="156"/>
      <c r="K421" s="156"/>
      <c r="L421" s="156"/>
      <c r="M421" s="156"/>
      <c r="N421" s="156"/>
      <c r="O421" s="156"/>
      <c r="P421" s="156"/>
      <c r="Q421" s="156"/>
      <c r="R421" s="156"/>
      <c r="S421" s="156"/>
      <c r="T421" s="156"/>
      <c r="U421" s="157"/>
      <c r="V421" s="105"/>
      <c r="W421" s="105"/>
      <c r="X421" s="105"/>
      <c r="Y421" s="105"/>
      <c r="Z421" s="157"/>
      <c r="AA421" s="105"/>
      <c r="AB421" s="105"/>
      <c r="AC421" s="105"/>
      <c r="AD421" s="105"/>
      <c r="AE421" s="105"/>
      <c r="AF421" s="105"/>
      <c r="AG421" s="105"/>
      <c r="AH421" s="105"/>
      <c r="AI421" s="105"/>
      <c r="AJ421" s="105"/>
      <c r="AK421" s="105"/>
      <c r="AL421" s="105"/>
      <c r="AM421" s="105"/>
      <c r="AN421" s="105"/>
      <c r="AO421" s="105"/>
      <c r="AP421" s="105"/>
      <c r="AQ421" s="105"/>
      <c r="AR421" s="105"/>
      <c r="AS421" s="105"/>
      <c r="AT421" s="105"/>
      <c r="AU421" s="105"/>
      <c r="AV421" s="105"/>
      <c r="AW421" s="105"/>
      <c r="AX421" s="105"/>
      <c r="AY421" s="105"/>
      <c r="AZ421" s="105"/>
      <c r="BA421" s="105"/>
      <c r="BB421" s="105"/>
      <c r="BC421" s="105"/>
      <c r="BD421" s="105"/>
      <c r="BE421" s="105"/>
      <c r="BF421" s="105"/>
      <c r="BG421" s="105"/>
      <c r="BH421" s="105"/>
      <c r="BI421" s="105"/>
      <c r="BJ421" s="105"/>
      <c r="BK421" s="105"/>
      <c r="BL421" s="105"/>
      <c r="BM421" s="158"/>
      <c r="BN421" s="105"/>
      <c r="BO421" s="156"/>
      <c r="BP421" s="156"/>
      <c r="BQ421" s="156"/>
      <c r="BR421" s="105"/>
      <c r="BS421" s="105"/>
    </row>
    <row r="422" ht="9.0" customHeight="1">
      <c r="A422" s="152">
        <f t="shared" si="17"/>
        <v>1</v>
      </c>
      <c r="B422" s="93"/>
      <c r="C422" s="99"/>
      <c r="D422" s="96"/>
      <c r="E422" s="160"/>
      <c r="F422" s="155"/>
      <c r="G422" s="105"/>
      <c r="H422" s="105"/>
      <c r="I422" s="156"/>
      <c r="J422" s="156"/>
      <c r="K422" s="156"/>
      <c r="L422" s="156"/>
      <c r="M422" s="156"/>
      <c r="N422" s="156"/>
      <c r="O422" s="156"/>
      <c r="P422" s="156"/>
      <c r="Q422" s="156"/>
      <c r="R422" s="156"/>
      <c r="S422" s="156"/>
      <c r="T422" s="156"/>
      <c r="U422" s="157"/>
      <c r="V422" s="105"/>
      <c r="W422" s="105"/>
      <c r="X422" s="105"/>
      <c r="Y422" s="105"/>
      <c r="Z422" s="157"/>
      <c r="AA422" s="105"/>
      <c r="AB422" s="105"/>
      <c r="AC422" s="105"/>
      <c r="AD422" s="105"/>
      <c r="AE422" s="105"/>
      <c r="AF422" s="105"/>
      <c r="AG422" s="105"/>
      <c r="AH422" s="105"/>
      <c r="AI422" s="105"/>
      <c r="AJ422" s="105"/>
      <c r="AK422" s="105"/>
      <c r="AL422" s="105"/>
      <c r="AM422" s="105"/>
      <c r="AN422" s="105"/>
      <c r="AO422" s="105"/>
      <c r="AP422" s="105"/>
      <c r="AQ422" s="105"/>
      <c r="AR422" s="105"/>
      <c r="AS422" s="105"/>
      <c r="AT422" s="105"/>
      <c r="AU422" s="105"/>
      <c r="AV422" s="105"/>
      <c r="AW422" s="105"/>
      <c r="AX422" s="105"/>
      <c r="AY422" s="105"/>
      <c r="AZ422" s="105"/>
      <c r="BA422" s="105"/>
      <c r="BB422" s="105"/>
      <c r="BC422" s="105"/>
      <c r="BD422" s="105"/>
      <c r="BE422" s="105"/>
      <c r="BF422" s="105"/>
      <c r="BG422" s="105"/>
      <c r="BH422" s="105"/>
      <c r="BI422" s="105"/>
      <c r="BJ422" s="105"/>
      <c r="BK422" s="105"/>
      <c r="BL422" s="105"/>
      <c r="BM422" s="158"/>
      <c r="BN422" s="105"/>
      <c r="BO422" s="156"/>
      <c r="BP422" s="156"/>
      <c r="BQ422" s="156"/>
      <c r="BR422" s="105"/>
      <c r="BS422" s="105"/>
    </row>
    <row r="423" ht="9.0" customHeight="1">
      <c r="A423" s="152">
        <f t="shared" si="17"/>
        <v>1</v>
      </c>
      <c r="B423" s="93"/>
      <c r="C423" s="99"/>
      <c r="D423" s="96"/>
      <c r="E423" s="160"/>
      <c r="F423" s="155"/>
      <c r="G423" s="105"/>
      <c r="H423" s="105"/>
      <c r="I423" s="156"/>
      <c r="J423" s="156"/>
      <c r="K423" s="156"/>
      <c r="L423" s="156"/>
      <c r="M423" s="156"/>
      <c r="N423" s="156"/>
      <c r="O423" s="156"/>
      <c r="P423" s="156"/>
      <c r="Q423" s="156"/>
      <c r="R423" s="156"/>
      <c r="S423" s="156"/>
      <c r="T423" s="156"/>
      <c r="U423" s="157"/>
      <c r="V423" s="105"/>
      <c r="W423" s="105"/>
      <c r="X423" s="105"/>
      <c r="Y423" s="105"/>
      <c r="Z423" s="157"/>
      <c r="AA423" s="105"/>
      <c r="AB423" s="105"/>
      <c r="AC423" s="105"/>
      <c r="AD423" s="105"/>
      <c r="AE423" s="105"/>
      <c r="AF423" s="105"/>
      <c r="AG423" s="105"/>
      <c r="AH423" s="105"/>
      <c r="AI423" s="105"/>
      <c r="AJ423" s="105"/>
      <c r="AK423" s="105"/>
      <c r="AL423" s="105"/>
      <c r="AM423" s="105"/>
      <c r="AN423" s="105"/>
      <c r="AO423" s="105"/>
      <c r="AP423" s="105"/>
      <c r="AQ423" s="105"/>
      <c r="AR423" s="105"/>
      <c r="AS423" s="105"/>
      <c r="AT423" s="105"/>
      <c r="AU423" s="105"/>
      <c r="AV423" s="105"/>
      <c r="AW423" s="105"/>
      <c r="AX423" s="105"/>
      <c r="AY423" s="105"/>
      <c r="AZ423" s="105"/>
      <c r="BA423" s="105"/>
      <c r="BB423" s="105"/>
      <c r="BC423" s="105"/>
      <c r="BD423" s="105"/>
      <c r="BE423" s="105"/>
      <c r="BF423" s="105"/>
      <c r="BG423" s="105"/>
      <c r="BH423" s="105"/>
      <c r="BI423" s="105"/>
      <c r="BJ423" s="105"/>
      <c r="BK423" s="105"/>
      <c r="BL423" s="105"/>
      <c r="BM423" s="158"/>
      <c r="BN423" s="105"/>
      <c r="BO423" s="156"/>
      <c r="BP423" s="156"/>
      <c r="BQ423" s="156"/>
      <c r="BR423" s="105"/>
      <c r="BS423" s="105"/>
    </row>
    <row r="424" ht="9.0" customHeight="1">
      <c r="A424" s="152">
        <f t="shared" si="17"/>
        <v>0</v>
      </c>
      <c r="B424" s="93"/>
      <c r="C424" s="99"/>
      <c r="D424" s="96"/>
      <c r="E424" s="160"/>
      <c r="F424" s="155"/>
      <c r="G424" s="105"/>
      <c r="H424" s="105"/>
      <c r="I424" s="156"/>
      <c r="J424" s="156"/>
      <c r="K424" s="156"/>
      <c r="L424" s="156"/>
      <c r="M424" s="156"/>
      <c r="N424" s="156"/>
      <c r="O424" s="156"/>
      <c r="P424" s="156"/>
      <c r="Q424" s="156"/>
      <c r="R424" s="156"/>
      <c r="S424" s="156"/>
      <c r="T424" s="156"/>
      <c r="U424" s="157"/>
      <c r="V424" s="105"/>
      <c r="W424" s="105"/>
      <c r="X424" s="105"/>
      <c r="Y424" s="105"/>
      <c r="Z424" s="157"/>
      <c r="AA424" s="105"/>
      <c r="AB424" s="105"/>
      <c r="AC424" s="105"/>
      <c r="AD424" s="105"/>
      <c r="AE424" s="105"/>
      <c r="AF424" s="105"/>
      <c r="AG424" s="105"/>
      <c r="AH424" s="105"/>
      <c r="AI424" s="105"/>
      <c r="AJ424" s="105"/>
      <c r="AK424" s="105"/>
      <c r="AL424" s="105"/>
      <c r="AM424" s="105"/>
      <c r="AN424" s="105"/>
      <c r="AO424" s="105"/>
      <c r="AP424" s="105"/>
      <c r="AQ424" s="105"/>
      <c r="AR424" s="105"/>
      <c r="AS424" s="105"/>
      <c r="AT424" s="105"/>
      <c r="AU424" s="105"/>
      <c r="AV424" s="105"/>
      <c r="AW424" s="105"/>
      <c r="AX424" s="105"/>
      <c r="AY424" s="105"/>
      <c r="AZ424" s="105"/>
      <c r="BA424" s="105"/>
      <c r="BB424" s="105"/>
      <c r="BC424" s="105"/>
      <c r="BD424" s="105"/>
      <c r="BE424" s="105"/>
      <c r="BF424" s="105"/>
      <c r="BG424" s="105"/>
      <c r="BH424" s="105"/>
      <c r="BI424" s="105"/>
      <c r="BJ424" s="105"/>
      <c r="BK424" s="105"/>
      <c r="BL424" s="105"/>
      <c r="BM424" s="158"/>
      <c r="BN424" s="105"/>
      <c r="BO424" s="156"/>
      <c r="BP424" s="156"/>
      <c r="BQ424" s="156"/>
      <c r="BR424" s="105"/>
      <c r="BS424" s="105"/>
    </row>
    <row r="425" ht="9.0" customHeight="1">
      <c r="A425" s="152">
        <f t="shared" si="17"/>
        <v>0</v>
      </c>
      <c r="B425" s="93"/>
      <c r="C425" s="99"/>
      <c r="D425" s="96"/>
      <c r="E425" s="160"/>
      <c r="F425" s="155"/>
      <c r="G425" s="105"/>
      <c r="H425" s="105"/>
      <c r="I425" s="156"/>
      <c r="J425" s="156"/>
      <c r="K425" s="156"/>
      <c r="L425" s="156"/>
      <c r="M425" s="156"/>
      <c r="N425" s="156"/>
      <c r="O425" s="156"/>
      <c r="P425" s="156"/>
      <c r="Q425" s="156"/>
      <c r="R425" s="156"/>
      <c r="S425" s="156"/>
      <c r="T425" s="156"/>
      <c r="U425" s="157"/>
      <c r="V425" s="105"/>
      <c r="W425" s="105"/>
      <c r="X425" s="105"/>
      <c r="Y425" s="105"/>
      <c r="Z425" s="157"/>
      <c r="AA425" s="105"/>
      <c r="AB425" s="105"/>
      <c r="AC425" s="105"/>
      <c r="AD425" s="105"/>
      <c r="AE425" s="105"/>
      <c r="AF425" s="105"/>
      <c r="AG425" s="105"/>
      <c r="AH425" s="105"/>
      <c r="AI425" s="105"/>
      <c r="AJ425" s="105"/>
      <c r="AK425" s="105"/>
      <c r="AL425" s="105"/>
      <c r="AM425" s="105"/>
      <c r="AN425" s="105"/>
      <c r="AO425" s="105"/>
      <c r="AP425" s="105"/>
      <c r="AQ425" s="105"/>
      <c r="AR425" s="105"/>
      <c r="AS425" s="105"/>
      <c r="AT425" s="105"/>
      <c r="AU425" s="105"/>
      <c r="AV425" s="105"/>
      <c r="AW425" s="105"/>
      <c r="AX425" s="105"/>
      <c r="AY425" s="105"/>
      <c r="AZ425" s="105"/>
      <c r="BA425" s="105"/>
      <c r="BB425" s="105"/>
      <c r="BC425" s="105"/>
      <c r="BD425" s="105"/>
      <c r="BE425" s="105"/>
      <c r="BF425" s="105"/>
      <c r="BG425" s="105"/>
      <c r="BH425" s="105"/>
      <c r="BI425" s="105"/>
      <c r="BJ425" s="105"/>
      <c r="BK425" s="105"/>
      <c r="BL425" s="105"/>
      <c r="BM425" s="158"/>
      <c r="BN425" s="105"/>
      <c r="BO425" s="156"/>
      <c r="BP425" s="156"/>
      <c r="BQ425" s="156"/>
      <c r="BR425" s="105"/>
      <c r="BS425" s="105"/>
    </row>
    <row r="426" ht="9.0" customHeight="1">
      <c r="A426" s="152">
        <f t="shared" si="17"/>
        <v>1</v>
      </c>
      <c r="B426" s="93"/>
      <c r="C426" s="99"/>
      <c r="D426" s="96"/>
      <c r="E426" s="160"/>
      <c r="F426" s="155"/>
      <c r="G426" s="105"/>
      <c r="H426" s="105"/>
      <c r="I426" s="156"/>
      <c r="J426" s="156"/>
      <c r="K426" s="156"/>
      <c r="L426" s="156"/>
      <c r="M426" s="156"/>
      <c r="N426" s="156"/>
      <c r="O426" s="156"/>
      <c r="P426" s="156"/>
      <c r="Q426" s="156"/>
      <c r="R426" s="156"/>
      <c r="S426" s="156"/>
      <c r="T426" s="156"/>
      <c r="U426" s="157"/>
      <c r="V426" s="105"/>
      <c r="W426" s="105"/>
      <c r="X426" s="105"/>
      <c r="Y426" s="105"/>
      <c r="Z426" s="157"/>
      <c r="AA426" s="105"/>
      <c r="AB426" s="105"/>
      <c r="AC426" s="105"/>
      <c r="AD426" s="105"/>
      <c r="AE426" s="105"/>
      <c r="AF426" s="105"/>
      <c r="AG426" s="105"/>
      <c r="AH426" s="105"/>
      <c r="AI426" s="105"/>
      <c r="AJ426" s="105"/>
      <c r="AK426" s="105"/>
      <c r="AL426" s="105"/>
      <c r="AM426" s="105"/>
      <c r="AN426" s="105"/>
      <c r="AO426" s="105"/>
      <c r="AP426" s="105"/>
      <c r="AQ426" s="105"/>
      <c r="AR426" s="105"/>
      <c r="AS426" s="105"/>
      <c r="AT426" s="105"/>
      <c r="AU426" s="105"/>
      <c r="AV426" s="105"/>
      <c r="AW426" s="105"/>
      <c r="AX426" s="105"/>
      <c r="AY426" s="105"/>
      <c r="AZ426" s="105"/>
      <c r="BA426" s="105"/>
      <c r="BB426" s="105"/>
      <c r="BC426" s="105"/>
      <c r="BD426" s="105"/>
      <c r="BE426" s="105"/>
      <c r="BF426" s="105"/>
      <c r="BG426" s="105"/>
      <c r="BH426" s="105"/>
      <c r="BI426" s="105"/>
      <c r="BJ426" s="105"/>
      <c r="BK426" s="105"/>
      <c r="BL426" s="105"/>
      <c r="BM426" s="158"/>
      <c r="BN426" s="105"/>
      <c r="BO426" s="156"/>
      <c r="BP426" s="156"/>
      <c r="BQ426" s="156"/>
      <c r="BR426" s="105"/>
      <c r="BS426" s="105"/>
    </row>
    <row r="427" ht="9.0" customHeight="1">
      <c r="A427" s="152">
        <f t="shared" si="17"/>
        <v>1</v>
      </c>
      <c r="B427" s="93"/>
      <c r="C427" s="99"/>
      <c r="D427" s="96"/>
      <c r="E427" s="160"/>
      <c r="F427" s="155"/>
      <c r="G427" s="105"/>
      <c r="H427" s="105"/>
      <c r="I427" s="156"/>
      <c r="J427" s="156"/>
      <c r="K427" s="156"/>
      <c r="L427" s="156"/>
      <c r="M427" s="156"/>
      <c r="N427" s="156"/>
      <c r="O427" s="156"/>
      <c r="P427" s="156"/>
      <c r="Q427" s="156"/>
      <c r="R427" s="156"/>
      <c r="S427" s="156"/>
      <c r="T427" s="156"/>
      <c r="U427" s="157"/>
      <c r="V427" s="105"/>
      <c r="W427" s="105"/>
      <c r="X427" s="105"/>
      <c r="Y427" s="105"/>
      <c r="Z427" s="157"/>
      <c r="AA427" s="105"/>
      <c r="AB427" s="105"/>
      <c r="AC427" s="105"/>
      <c r="AD427" s="105"/>
      <c r="AE427" s="105"/>
      <c r="AF427" s="105"/>
      <c r="AG427" s="105"/>
      <c r="AH427" s="105"/>
      <c r="AI427" s="105"/>
      <c r="AJ427" s="105"/>
      <c r="AK427" s="105"/>
      <c r="AL427" s="105"/>
      <c r="AM427" s="105"/>
      <c r="AN427" s="105"/>
      <c r="AO427" s="105"/>
      <c r="AP427" s="105"/>
      <c r="AQ427" s="105"/>
      <c r="AR427" s="105"/>
      <c r="AS427" s="105"/>
      <c r="AT427" s="105"/>
      <c r="AU427" s="105"/>
      <c r="AV427" s="105"/>
      <c r="AW427" s="105"/>
      <c r="AX427" s="105"/>
      <c r="AY427" s="105"/>
      <c r="AZ427" s="105"/>
      <c r="BA427" s="105"/>
      <c r="BB427" s="105"/>
      <c r="BC427" s="105"/>
      <c r="BD427" s="105"/>
      <c r="BE427" s="105"/>
      <c r="BF427" s="105"/>
      <c r="BG427" s="105"/>
      <c r="BH427" s="105"/>
      <c r="BI427" s="105"/>
      <c r="BJ427" s="105"/>
      <c r="BK427" s="105"/>
      <c r="BL427" s="105"/>
      <c r="BM427" s="158"/>
      <c r="BN427" s="105"/>
      <c r="BO427" s="156"/>
      <c r="BP427" s="156"/>
      <c r="BQ427" s="156"/>
      <c r="BR427" s="105"/>
      <c r="BS427" s="105"/>
    </row>
    <row r="428" ht="9.0" customHeight="1">
      <c r="A428" s="152">
        <f t="shared" si="17"/>
        <v>0</v>
      </c>
      <c r="B428" s="93"/>
      <c r="C428" s="99"/>
      <c r="D428" s="96"/>
      <c r="E428" s="160"/>
      <c r="F428" s="155"/>
      <c r="G428" s="105"/>
      <c r="H428" s="105"/>
      <c r="I428" s="156"/>
      <c r="J428" s="156"/>
      <c r="K428" s="156"/>
      <c r="L428" s="156"/>
      <c r="M428" s="156"/>
      <c r="N428" s="156"/>
      <c r="O428" s="156"/>
      <c r="P428" s="156"/>
      <c r="Q428" s="156"/>
      <c r="R428" s="156"/>
      <c r="S428" s="156"/>
      <c r="T428" s="156"/>
      <c r="U428" s="157"/>
      <c r="V428" s="105"/>
      <c r="W428" s="105"/>
      <c r="X428" s="105"/>
      <c r="Y428" s="105"/>
      <c r="Z428" s="157"/>
      <c r="AA428" s="105"/>
      <c r="AB428" s="105"/>
      <c r="AC428" s="105"/>
      <c r="AD428" s="105"/>
      <c r="AE428" s="105"/>
      <c r="AF428" s="105"/>
      <c r="AG428" s="105"/>
      <c r="AH428" s="105"/>
      <c r="AI428" s="105"/>
      <c r="AJ428" s="105"/>
      <c r="AK428" s="105"/>
      <c r="AL428" s="105"/>
      <c r="AM428" s="105"/>
      <c r="AN428" s="105"/>
      <c r="AO428" s="105"/>
      <c r="AP428" s="105"/>
      <c r="AQ428" s="105"/>
      <c r="AR428" s="105"/>
      <c r="AS428" s="105"/>
      <c r="AT428" s="105"/>
      <c r="AU428" s="105"/>
      <c r="AV428" s="105"/>
      <c r="AW428" s="105"/>
      <c r="AX428" s="105"/>
      <c r="AY428" s="105"/>
      <c r="AZ428" s="105"/>
      <c r="BA428" s="105"/>
      <c r="BB428" s="105"/>
      <c r="BC428" s="105"/>
      <c r="BD428" s="105"/>
      <c r="BE428" s="105"/>
      <c r="BF428" s="105"/>
      <c r="BG428" s="105"/>
      <c r="BH428" s="105"/>
      <c r="BI428" s="105"/>
      <c r="BJ428" s="105"/>
      <c r="BK428" s="105"/>
      <c r="BL428" s="105"/>
      <c r="BM428" s="158"/>
      <c r="BN428" s="105"/>
      <c r="BO428" s="156"/>
      <c r="BP428" s="156"/>
      <c r="BQ428" s="156"/>
      <c r="BR428" s="105"/>
      <c r="BS428" s="105"/>
    </row>
    <row r="429" ht="9.0" customHeight="1">
      <c r="A429" s="152">
        <f t="shared" si="17"/>
        <v>0</v>
      </c>
      <c r="B429" s="93"/>
      <c r="C429" s="99"/>
      <c r="D429" s="96"/>
      <c r="E429" s="160"/>
      <c r="F429" s="155"/>
      <c r="G429" s="105"/>
      <c r="H429" s="105"/>
      <c r="I429" s="156"/>
      <c r="J429" s="156"/>
      <c r="K429" s="156"/>
      <c r="L429" s="156"/>
      <c r="M429" s="156"/>
      <c r="N429" s="156"/>
      <c r="O429" s="156"/>
      <c r="P429" s="156"/>
      <c r="Q429" s="156"/>
      <c r="R429" s="156"/>
      <c r="S429" s="156"/>
      <c r="T429" s="156"/>
      <c r="U429" s="157"/>
      <c r="V429" s="105"/>
      <c r="W429" s="105"/>
      <c r="X429" s="105"/>
      <c r="Y429" s="105"/>
      <c r="Z429" s="157"/>
      <c r="AA429" s="105"/>
      <c r="AB429" s="105"/>
      <c r="AC429" s="105"/>
      <c r="AD429" s="105"/>
      <c r="AE429" s="105"/>
      <c r="AF429" s="105"/>
      <c r="AG429" s="105"/>
      <c r="AH429" s="105"/>
      <c r="AI429" s="105"/>
      <c r="AJ429" s="105"/>
      <c r="AK429" s="105"/>
      <c r="AL429" s="105"/>
      <c r="AM429" s="105"/>
      <c r="AN429" s="105"/>
      <c r="AO429" s="105"/>
      <c r="AP429" s="105"/>
      <c r="AQ429" s="105"/>
      <c r="AR429" s="105"/>
      <c r="AS429" s="105"/>
      <c r="AT429" s="105"/>
      <c r="AU429" s="105"/>
      <c r="AV429" s="105"/>
      <c r="AW429" s="105"/>
      <c r="AX429" s="105"/>
      <c r="AY429" s="105"/>
      <c r="AZ429" s="105"/>
      <c r="BA429" s="105"/>
      <c r="BB429" s="105"/>
      <c r="BC429" s="105"/>
      <c r="BD429" s="105"/>
      <c r="BE429" s="105"/>
      <c r="BF429" s="105"/>
      <c r="BG429" s="105"/>
      <c r="BH429" s="105"/>
      <c r="BI429" s="105"/>
      <c r="BJ429" s="105"/>
      <c r="BK429" s="105"/>
      <c r="BL429" s="105"/>
      <c r="BM429" s="158"/>
      <c r="BN429" s="105"/>
      <c r="BO429" s="156"/>
      <c r="BP429" s="156"/>
      <c r="BQ429" s="156"/>
      <c r="BR429" s="105"/>
      <c r="BS429" s="105"/>
    </row>
    <row r="430" ht="9.0" customHeight="1">
      <c r="A430" s="152">
        <f t="shared" si="17"/>
        <v>1</v>
      </c>
      <c r="B430" s="93"/>
      <c r="C430" s="99"/>
      <c r="D430" s="96"/>
      <c r="E430" s="160"/>
      <c r="F430" s="155"/>
      <c r="G430" s="105"/>
      <c r="H430" s="105"/>
      <c r="I430" s="156"/>
      <c r="J430" s="156"/>
      <c r="K430" s="156"/>
      <c r="L430" s="156"/>
      <c r="M430" s="156"/>
      <c r="N430" s="156"/>
      <c r="O430" s="156"/>
      <c r="P430" s="156"/>
      <c r="Q430" s="156"/>
      <c r="R430" s="156"/>
      <c r="S430" s="156"/>
      <c r="T430" s="156"/>
      <c r="U430" s="157"/>
      <c r="V430" s="105"/>
      <c r="W430" s="105"/>
      <c r="X430" s="105"/>
      <c r="Y430" s="105"/>
      <c r="Z430" s="157"/>
      <c r="AA430" s="105"/>
      <c r="AB430" s="105"/>
      <c r="AC430" s="105"/>
      <c r="AD430" s="105"/>
      <c r="AE430" s="105"/>
      <c r="AF430" s="105"/>
      <c r="AG430" s="105"/>
      <c r="AH430" s="105"/>
      <c r="AI430" s="105"/>
      <c r="AJ430" s="105"/>
      <c r="AK430" s="105"/>
      <c r="AL430" s="105"/>
      <c r="AM430" s="105"/>
      <c r="AN430" s="105"/>
      <c r="AO430" s="105"/>
      <c r="AP430" s="105"/>
      <c r="AQ430" s="105"/>
      <c r="AR430" s="105"/>
      <c r="AS430" s="105"/>
      <c r="AT430" s="105"/>
      <c r="AU430" s="105"/>
      <c r="AV430" s="105"/>
      <c r="AW430" s="105"/>
      <c r="AX430" s="105"/>
      <c r="AY430" s="105"/>
      <c r="AZ430" s="105"/>
      <c r="BA430" s="105"/>
      <c r="BB430" s="105"/>
      <c r="BC430" s="105"/>
      <c r="BD430" s="105"/>
      <c r="BE430" s="105"/>
      <c r="BF430" s="105"/>
      <c r="BG430" s="105"/>
      <c r="BH430" s="105"/>
      <c r="BI430" s="105"/>
      <c r="BJ430" s="105"/>
      <c r="BK430" s="105"/>
      <c r="BL430" s="105"/>
      <c r="BM430" s="158"/>
      <c r="BN430" s="105"/>
      <c r="BO430" s="156"/>
      <c r="BP430" s="156"/>
      <c r="BQ430" s="156"/>
      <c r="BR430" s="105"/>
      <c r="BS430" s="105"/>
    </row>
    <row r="431" ht="9.0" customHeight="1">
      <c r="A431" s="152">
        <f t="shared" si="17"/>
        <v>1</v>
      </c>
      <c r="B431" s="93"/>
      <c r="C431" s="99"/>
      <c r="D431" s="96"/>
      <c r="E431" s="160"/>
      <c r="F431" s="155"/>
      <c r="G431" s="105"/>
      <c r="H431" s="105"/>
      <c r="I431" s="156"/>
      <c r="J431" s="156"/>
      <c r="K431" s="156"/>
      <c r="L431" s="156"/>
      <c r="M431" s="156"/>
      <c r="N431" s="156"/>
      <c r="O431" s="156"/>
      <c r="P431" s="156"/>
      <c r="Q431" s="156"/>
      <c r="R431" s="156"/>
      <c r="S431" s="156"/>
      <c r="T431" s="156"/>
      <c r="U431" s="157"/>
      <c r="V431" s="105"/>
      <c r="W431" s="105"/>
      <c r="X431" s="105"/>
      <c r="Y431" s="105"/>
      <c r="Z431" s="157"/>
      <c r="AA431" s="105"/>
      <c r="AB431" s="105"/>
      <c r="AC431" s="105"/>
      <c r="AD431" s="105"/>
      <c r="AE431" s="105"/>
      <c r="AF431" s="105"/>
      <c r="AG431" s="105"/>
      <c r="AH431" s="105"/>
      <c r="AI431" s="105"/>
      <c r="AJ431" s="105"/>
      <c r="AK431" s="105"/>
      <c r="AL431" s="105"/>
      <c r="AM431" s="105"/>
      <c r="AN431" s="105"/>
      <c r="AO431" s="105"/>
      <c r="AP431" s="105"/>
      <c r="AQ431" s="105"/>
      <c r="AR431" s="105"/>
      <c r="AS431" s="105"/>
      <c r="AT431" s="105"/>
      <c r="AU431" s="105"/>
      <c r="AV431" s="105"/>
      <c r="AW431" s="105"/>
      <c r="AX431" s="105"/>
      <c r="AY431" s="105"/>
      <c r="AZ431" s="105"/>
      <c r="BA431" s="105"/>
      <c r="BB431" s="105"/>
      <c r="BC431" s="105"/>
      <c r="BD431" s="105"/>
      <c r="BE431" s="105"/>
      <c r="BF431" s="105"/>
      <c r="BG431" s="105"/>
      <c r="BH431" s="105"/>
      <c r="BI431" s="105"/>
      <c r="BJ431" s="105"/>
      <c r="BK431" s="105"/>
      <c r="BL431" s="105"/>
      <c r="BM431" s="158"/>
      <c r="BN431" s="105"/>
      <c r="BO431" s="156"/>
      <c r="BP431" s="156"/>
      <c r="BQ431" s="156"/>
      <c r="BR431" s="105"/>
      <c r="BS431" s="105"/>
    </row>
    <row r="432" ht="9.0" customHeight="1">
      <c r="A432" s="152">
        <f t="shared" si="17"/>
        <v>0</v>
      </c>
      <c r="B432" s="93"/>
      <c r="C432" s="99"/>
      <c r="D432" s="96"/>
      <c r="E432" s="160"/>
      <c r="F432" s="155"/>
      <c r="G432" s="105"/>
      <c r="H432" s="105"/>
      <c r="I432" s="156"/>
      <c r="J432" s="156"/>
      <c r="K432" s="156"/>
      <c r="L432" s="156"/>
      <c r="M432" s="156"/>
      <c r="N432" s="156"/>
      <c r="O432" s="156"/>
      <c r="P432" s="156"/>
      <c r="Q432" s="156"/>
      <c r="R432" s="156"/>
      <c r="S432" s="156"/>
      <c r="T432" s="156"/>
      <c r="U432" s="157"/>
      <c r="V432" s="105"/>
      <c r="W432" s="105"/>
      <c r="X432" s="105"/>
      <c r="Y432" s="105"/>
      <c r="Z432" s="157"/>
      <c r="AA432" s="105"/>
      <c r="AB432" s="105"/>
      <c r="AC432" s="105"/>
      <c r="AD432" s="105"/>
      <c r="AE432" s="105"/>
      <c r="AF432" s="105"/>
      <c r="AG432" s="105"/>
      <c r="AH432" s="105"/>
      <c r="AI432" s="105"/>
      <c r="AJ432" s="105"/>
      <c r="AK432" s="105"/>
      <c r="AL432" s="105"/>
      <c r="AM432" s="105"/>
      <c r="AN432" s="105"/>
      <c r="AO432" s="105"/>
      <c r="AP432" s="105"/>
      <c r="AQ432" s="105"/>
      <c r="AR432" s="105"/>
      <c r="AS432" s="105"/>
      <c r="AT432" s="105"/>
      <c r="AU432" s="105"/>
      <c r="AV432" s="105"/>
      <c r="AW432" s="105"/>
      <c r="AX432" s="105"/>
      <c r="AY432" s="105"/>
      <c r="AZ432" s="105"/>
      <c r="BA432" s="105"/>
      <c r="BB432" s="105"/>
      <c r="BC432" s="105"/>
      <c r="BD432" s="105"/>
      <c r="BE432" s="105"/>
      <c r="BF432" s="105"/>
      <c r="BG432" s="105"/>
      <c r="BH432" s="105"/>
      <c r="BI432" s="105"/>
      <c r="BJ432" s="105"/>
      <c r="BK432" s="105"/>
      <c r="BL432" s="105"/>
      <c r="BM432" s="158"/>
      <c r="BN432" s="105"/>
      <c r="BO432" s="156"/>
      <c r="BP432" s="156"/>
      <c r="BQ432" s="156"/>
      <c r="BR432" s="105"/>
      <c r="BS432" s="105"/>
    </row>
    <row r="433" ht="9.0" customHeight="1">
      <c r="A433" s="152">
        <f t="shared" si="17"/>
        <v>0</v>
      </c>
      <c r="B433" s="93"/>
      <c r="C433" s="99"/>
      <c r="D433" s="96"/>
      <c r="E433" s="160"/>
      <c r="F433" s="155"/>
      <c r="G433" s="105"/>
      <c r="H433" s="105"/>
      <c r="I433" s="156"/>
      <c r="J433" s="156"/>
      <c r="K433" s="156"/>
      <c r="L433" s="156"/>
      <c r="M433" s="156"/>
      <c r="N433" s="156"/>
      <c r="O433" s="156"/>
      <c r="P433" s="156"/>
      <c r="Q433" s="156"/>
      <c r="R433" s="156"/>
      <c r="S433" s="156"/>
      <c r="T433" s="156"/>
      <c r="U433" s="157"/>
      <c r="V433" s="105"/>
      <c r="W433" s="105"/>
      <c r="X433" s="105"/>
      <c r="Y433" s="105"/>
      <c r="Z433" s="157"/>
      <c r="AA433" s="105"/>
      <c r="AB433" s="105"/>
      <c r="AC433" s="105"/>
      <c r="AD433" s="105"/>
      <c r="AE433" s="105"/>
      <c r="AF433" s="105"/>
      <c r="AG433" s="105"/>
      <c r="AH433" s="105"/>
      <c r="AI433" s="105"/>
      <c r="AJ433" s="105"/>
      <c r="AK433" s="105"/>
      <c r="AL433" s="105"/>
      <c r="AM433" s="105"/>
      <c r="AN433" s="105"/>
      <c r="AO433" s="105"/>
      <c r="AP433" s="105"/>
      <c r="AQ433" s="105"/>
      <c r="AR433" s="105"/>
      <c r="AS433" s="105"/>
      <c r="AT433" s="105"/>
      <c r="AU433" s="105"/>
      <c r="AV433" s="105"/>
      <c r="AW433" s="105"/>
      <c r="AX433" s="105"/>
      <c r="AY433" s="105"/>
      <c r="AZ433" s="105"/>
      <c r="BA433" s="105"/>
      <c r="BB433" s="105"/>
      <c r="BC433" s="105"/>
      <c r="BD433" s="105"/>
      <c r="BE433" s="105"/>
      <c r="BF433" s="105"/>
      <c r="BG433" s="105"/>
      <c r="BH433" s="105"/>
      <c r="BI433" s="105"/>
      <c r="BJ433" s="105"/>
      <c r="BK433" s="105"/>
      <c r="BL433" s="105"/>
      <c r="BM433" s="158"/>
      <c r="BN433" s="105"/>
      <c r="BO433" s="156"/>
      <c r="BP433" s="156"/>
      <c r="BQ433" s="156"/>
      <c r="BR433" s="105"/>
      <c r="BS433" s="105"/>
    </row>
    <row r="434" ht="9.0" customHeight="1">
      <c r="A434" s="152">
        <f t="shared" si="17"/>
        <v>1</v>
      </c>
      <c r="B434" s="93"/>
      <c r="C434" s="99"/>
      <c r="D434" s="96"/>
      <c r="E434" s="160"/>
      <c r="F434" s="155"/>
      <c r="G434" s="105"/>
      <c r="H434" s="105"/>
      <c r="I434" s="156"/>
      <c r="J434" s="156"/>
      <c r="K434" s="156"/>
      <c r="L434" s="156"/>
      <c r="M434" s="156"/>
      <c r="N434" s="156"/>
      <c r="O434" s="156"/>
      <c r="P434" s="156"/>
      <c r="Q434" s="156"/>
      <c r="R434" s="156"/>
      <c r="S434" s="156"/>
      <c r="T434" s="156"/>
      <c r="U434" s="157"/>
      <c r="V434" s="105"/>
      <c r="W434" s="105"/>
      <c r="X434" s="105"/>
      <c r="Y434" s="105"/>
      <c r="Z434" s="157"/>
      <c r="AA434" s="105"/>
      <c r="AB434" s="105"/>
      <c r="AC434" s="105"/>
      <c r="AD434" s="105"/>
      <c r="AE434" s="105"/>
      <c r="AF434" s="105"/>
      <c r="AG434" s="105"/>
      <c r="AH434" s="105"/>
      <c r="AI434" s="105"/>
      <c r="AJ434" s="105"/>
      <c r="AK434" s="105"/>
      <c r="AL434" s="105"/>
      <c r="AM434" s="105"/>
      <c r="AN434" s="105"/>
      <c r="AO434" s="105"/>
      <c r="AP434" s="105"/>
      <c r="AQ434" s="105"/>
      <c r="AR434" s="105"/>
      <c r="AS434" s="105"/>
      <c r="AT434" s="105"/>
      <c r="AU434" s="105"/>
      <c r="AV434" s="105"/>
      <c r="AW434" s="105"/>
      <c r="AX434" s="105"/>
      <c r="AY434" s="105"/>
      <c r="AZ434" s="105"/>
      <c r="BA434" s="105"/>
      <c r="BB434" s="105"/>
      <c r="BC434" s="105"/>
      <c r="BD434" s="105"/>
      <c r="BE434" s="105"/>
      <c r="BF434" s="105"/>
      <c r="BG434" s="105"/>
      <c r="BH434" s="105"/>
      <c r="BI434" s="105"/>
      <c r="BJ434" s="105"/>
      <c r="BK434" s="105"/>
      <c r="BL434" s="105"/>
      <c r="BM434" s="158"/>
      <c r="BN434" s="105"/>
      <c r="BO434" s="156"/>
      <c r="BP434" s="156"/>
      <c r="BQ434" s="156"/>
      <c r="BR434" s="105"/>
      <c r="BS434" s="105"/>
    </row>
    <row r="435" ht="9.0" customHeight="1">
      <c r="A435" s="152">
        <f t="shared" si="17"/>
        <v>1</v>
      </c>
      <c r="B435" s="93"/>
      <c r="C435" s="99"/>
      <c r="D435" s="96"/>
      <c r="E435" s="160"/>
      <c r="F435" s="155"/>
      <c r="G435" s="105"/>
      <c r="H435" s="105"/>
      <c r="I435" s="156"/>
      <c r="J435" s="156"/>
      <c r="K435" s="156"/>
      <c r="L435" s="156"/>
      <c r="M435" s="156"/>
      <c r="N435" s="156"/>
      <c r="O435" s="156"/>
      <c r="P435" s="156"/>
      <c r="Q435" s="156"/>
      <c r="R435" s="156"/>
      <c r="S435" s="156"/>
      <c r="T435" s="156"/>
      <c r="U435" s="157"/>
      <c r="V435" s="105"/>
      <c r="W435" s="105"/>
      <c r="X435" s="105"/>
      <c r="Y435" s="105"/>
      <c r="Z435" s="157"/>
      <c r="AA435" s="105"/>
      <c r="AB435" s="105"/>
      <c r="AC435" s="105"/>
      <c r="AD435" s="105"/>
      <c r="AE435" s="105"/>
      <c r="AF435" s="105"/>
      <c r="AG435" s="105"/>
      <c r="AH435" s="105"/>
      <c r="AI435" s="105"/>
      <c r="AJ435" s="105"/>
      <c r="AK435" s="105"/>
      <c r="AL435" s="105"/>
      <c r="AM435" s="105"/>
      <c r="AN435" s="105"/>
      <c r="AO435" s="105"/>
      <c r="AP435" s="105"/>
      <c r="AQ435" s="105"/>
      <c r="AR435" s="105"/>
      <c r="AS435" s="105"/>
      <c r="AT435" s="105"/>
      <c r="AU435" s="105"/>
      <c r="AV435" s="105"/>
      <c r="AW435" s="105"/>
      <c r="AX435" s="105"/>
      <c r="AY435" s="105"/>
      <c r="AZ435" s="105"/>
      <c r="BA435" s="105"/>
      <c r="BB435" s="105"/>
      <c r="BC435" s="105"/>
      <c r="BD435" s="105"/>
      <c r="BE435" s="105"/>
      <c r="BF435" s="105"/>
      <c r="BG435" s="105"/>
      <c r="BH435" s="105"/>
      <c r="BI435" s="105"/>
      <c r="BJ435" s="105"/>
      <c r="BK435" s="105"/>
      <c r="BL435" s="105"/>
      <c r="BM435" s="158"/>
      <c r="BN435" s="105"/>
      <c r="BO435" s="156"/>
      <c r="BP435" s="156"/>
      <c r="BQ435" s="156"/>
      <c r="BR435" s="105"/>
      <c r="BS435" s="105"/>
    </row>
    <row r="436" ht="9.0" customHeight="1">
      <c r="A436" s="152">
        <f t="shared" si="17"/>
        <v>0</v>
      </c>
      <c r="B436" s="93"/>
      <c r="C436" s="99"/>
      <c r="D436" s="96"/>
      <c r="E436" s="160"/>
      <c r="F436" s="155"/>
      <c r="G436" s="105"/>
      <c r="H436" s="105"/>
      <c r="I436" s="156"/>
      <c r="J436" s="156"/>
      <c r="K436" s="156"/>
      <c r="L436" s="156"/>
      <c r="M436" s="156"/>
      <c r="N436" s="156"/>
      <c r="O436" s="156"/>
      <c r="P436" s="156"/>
      <c r="Q436" s="156"/>
      <c r="R436" s="156"/>
      <c r="S436" s="156"/>
      <c r="T436" s="156"/>
      <c r="U436" s="157"/>
      <c r="V436" s="105"/>
      <c r="W436" s="105"/>
      <c r="X436" s="105"/>
      <c r="Y436" s="105"/>
      <c r="Z436" s="157"/>
      <c r="AA436" s="105"/>
      <c r="AB436" s="105"/>
      <c r="AC436" s="105"/>
      <c r="AD436" s="105"/>
      <c r="AE436" s="105"/>
      <c r="AF436" s="105"/>
      <c r="AG436" s="105"/>
      <c r="AH436" s="105"/>
      <c r="AI436" s="105"/>
      <c r="AJ436" s="105"/>
      <c r="AK436" s="105"/>
      <c r="AL436" s="105"/>
      <c r="AM436" s="105"/>
      <c r="AN436" s="105"/>
      <c r="AO436" s="105"/>
      <c r="AP436" s="105"/>
      <c r="AQ436" s="105"/>
      <c r="AR436" s="105"/>
      <c r="AS436" s="105"/>
      <c r="AT436" s="105"/>
      <c r="AU436" s="105"/>
      <c r="AV436" s="105"/>
      <c r="AW436" s="105"/>
      <c r="AX436" s="105"/>
      <c r="AY436" s="105"/>
      <c r="AZ436" s="105"/>
      <c r="BA436" s="105"/>
      <c r="BB436" s="105"/>
      <c r="BC436" s="105"/>
      <c r="BD436" s="105"/>
      <c r="BE436" s="105"/>
      <c r="BF436" s="105"/>
      <c r="BG436" s="105"/>
      <c r="BH436" s="105"/>
      <c r="BI436" s="105"/>
      <c r="BJ436" s="105"/>
      <c r="BK436" s="105"/>
      <c r="BL436" s="105"/>
      <c r="BM436" s="158"/>
      <c r="BN436" s="105"/>
      <c r="BO436" s="156"/>
      <c r="BP436" s="156"/>
      <c r="BQ436" s="156"/>
      <c r="BR436" s="105"/>
      <c r="BS436" s="105"/>
    </row>
    <row r="437" ht="9.0" customHeight="1">
      <c r="A437" s="152">
        <f t="shared" si="17"/>
        <v>0</v>
      </c>
      <c r="B437" s="93"/>
      <c r="C437" s="99"/>
      <c r="D437" s="96"/>
      <c r="E437" s="160"/>
      <c r="F437" s="155"/>
      <c r="G437" s="105"/>
      <c r="H437" s="105"/>
      <c r="I437" s="156"/>
      <c r="J437" s="156"/>
      <c r="K437" s="156"/>
      <c r="L437" s="156"/>
      <c r="M437" s="156"/>
      <c r="N437" s="156"/>
      <c r="O437" s="156"/>
      <c r="P437" s="156"/>
      <c r="Q437" s="156"/>
      <c r="R437" s="156"/>
      <c r="S437" s="156"/>
      <c r="T437" s="156"/>
      <c r="U437" s="157"/>
      <c r="V437" s="105"/>
      <c r="W437" s="105"/>
      <c r="X437" s="105"/>
      <c r="Y437" s="105"/>
      <c r="Z437" s="157"/>
      <c r="AA437" s="105"/>
      <c r="AB437" s="105"/>
      <c r="AC437" s="105"/>
      <c r="AD437" s="105"/>
      <c r="AE437" s="105"/>
      <c r="AF437" s="105"/>
      <c r="AG437" s="105"/>
      <c r="AH437" s="105"/>
      <c r="AI437" s="105"/>
      <c r="AJ437" s="105"/>
      <c r="AK437" s="105"/>
      <c r="AL437" s="105"/>
      <c r="AM437" s="105"/>
      <c r="AN437" s="105"/>
      <c r="AO437" s="105"/>
      <c r="AP437" s="105"/>
      <c r="AQ437" s="105"/>
      <c r="AR437" s="105"/>
      <c r="AS437" s="105"/>
      <c r="AT437" s="105"/>
      <c r="AU437" s="105"/>
      <c r="AV437" s="105"/>
      <c r="AW437" s="105"/>
      <c r="AX437" s="105"/>
      <c r="AY437" s="105"/>
      <c r="AZ437" s="105"/>
      <c r="BA437" s="105"/>
      <c r="BB437" s="105"/>
      <c r="BC437" s="105"/>
      <c r="BD437" s="105"/>
      <c r="BE437" s="105"/>
      <c r="BF437" s="105"/>
      <c r="BG437" s="105"/>
      <c r="BH437" s="105"/>
      <c r="BI437" s="105"/>
      <c r="BJ437" s="105"/>
      <c r="BK437" s="105"/>
      <c r="BL437" s="105"/>
      <c r="BM437" s="158"/>
      <c r="BN437" s="105"/>
      <c r="BO437" s="156"/>
      <c r="BP437" s="156"/>
      <c r="BQ437" s="156"/>
      <c r="BR437" s="105"/>
      <c r="BS437" s="105"/>
    </row>
    <row r="438" ht="9.0" customHeight="1">
      <c r="A438" s="152">
        <f t="shared" si="17"/>
        <v>1</v>
      </c>
      <c r="B438" s="93"/>
      <c r="C438" s="99"/>
      <c r="D438" s="96"/>
      <c r="E438" s="160"/>
      <c r="F438" s="155"/>
      <c r="G438" s="105"/>
      <c r="H438" s="105"/>
      <c r="I438" s="156"/>
      <c r="J438" s="156"/>
      <c r="K438" s="156"/>
      <c r="L438" s="156"/>
      <c r="M438" s="156"/>
      <c r="N438" s="156"/>
      <c r="O438" s="156"/>
      <c r="P438" s="156"/>
      <c r="Q438" s="156"/>
      <c r="R438" s="156"/>
      <c r="S438" s="156"/>
      <c r="T438" s="156"/>
      <c r="U438" s="157"/>
      <c r="V438" s="105"/>
      <c r="W438" s="105"/>
      <c r="X438" s="105"/>
      <c r="Y438" s="105"/>
      <c r="Z438" s="157"/>
      <c r="AA438" s="105"/>
      <c r="AB438" s="105"/>
      <c r="AC438" s="105"/>
      <c r="AD438" s="105"/>
      <c r="AE438" s="105"/>
      <c r="AF438" s="105"/>
      <c r="AG438" s="105"/>
      <c r="AH438" s="105"/>
      <c r="AI438" s="105"/>
      <c r="AJ438" s="105"/>
      <c r="AK438" s="105"/>
      <c r="AL438" s="105"/>
      <c r="AM438" s="105"/>
      <c r="AN438" s="105"/>
      <c r="AO438" s="105"/>
      <c r="AP438" s="105"/>
      <c r="AQ438" s="105"/>
      <c r="AR438" s="105"/>
      <c r="AS438" s="105"/>
      <c r="AT438" s="105"/>
      <c r="AU438" s="105"/>
      <c r="AV438" s="105"/>
      <c r="AW438" s="105"/>
      <c r="AX438" s="105"/>
      <c r="AY438" s="105"/>
      <c r="AZ438" s="105"/>
      <c r="BA438" s="105"/>
      <c r="BB438" s="105"/>
      <c r="BC438" s="105"/>
      <c r="BD438" s="105"/>
      <c r="BE438" s="105"/>
      <c r="BF438" s="105"/>
      <c r="BG438" s="105"/>
      <c r="BH438" s="105"/>
      <c r="BI438" s="105"/>
      <c r="BJ438" s="105"/>
      <c r="BK438" s="105"/>
      <c r="BL438" s="105"/>
      <c r="BM438" s="158"/>
      <c r="BN438" s="105"/>
      <c r="BO438" s="156"/>
      <c r="BP438" s="156"/>
      <c r="BQ438" s="156"/>
      <c r="BR438" s="105"/>
      <c r="BS438" s="105"/>
    </row>
    <row r="439" ht="9.0" customHeight="1">
      <c r="A439" s="152">
        <f t="shared" si="17"/>
        <v>1</v>
      </c>
      <c r="B439" s="93"/>
      <c r="C439" s="99"/>
      <c r="D439" s="96"/>
      <c r="E439" s="160"/>
      <c r="F439" s="155"/>
      <c r="G439" s="105"/>
      <c r="H439" s="105"/>
      <c r="I439" s="156"/>
      <c r="J439" s="156"/>
      <c r="K439" s="156"/>
      <c r="L439" s="156"/>
      <c r="M439" s="156"/>
      <c r="N439" s="156"/>
      <c r="O439" s="156"/>
      <c r="P439" s="156"/>
      <c r="Q439" s="156"/>
      <c r="R439" s="156"/>
      <c r="S439" s="156"/>
      <c r="T439" s="156"/>
      <c r="U439" s="157"/>
      <c r="V439" s="105"/>
      <c r="W439" s="105"/>
      <c r="X439" s="105"/>
      <c r="Y439" s="105"/>
      <c r="Z439" s="157"/>
      <c r="AA439" s="105"/>
      <c r="AB439" s="105"/>
      <c r="AC439" s="105"/>
      <c r="AD439" s="105"/>
      <c r="AE439" s="105"/>
      <c r="AF439" s="105"/>
      <c r="AG439" s="105"/>
      <c r="AH439" s="105"/>
      <c r="AI439" s="105"/>
      <c r="AJ439" s="105"/>
      <c r="AK439" s="105"/>
      <c r="AL439" s="105"/>
      <c r="AM439" s="105"/>
      <c r="AN439" s="105"/>
      <c r="AO439" s="105"/>
      <c r="AP439" s="105"/>
      <c r="AQ439" s="105"/>
      <c r="AR439" s="105"/>
      <c r="AS439" s="105"/>
      <c r="AT439" s="105"/>
      <c r="AU439" s="105"/>
      <c r="AV439" s="105"/>
      <c r="AW439" s="105"/>
      <c r="AX439" s="105"/>
      <c r="AY439" s="105"/>
      <c r="AZ439" s="105"/>
      <c r="BA439" s="105"/>
      <c r="BB439" s="105"/>
      <c r="BC439" s="105"/>
      <c r="BD439" s="105"/>
      <c r="BE439" s="105"/>
      <c r="BF439" s="105"/>
      <c r="BG439" s="105"/>
      <c r="BH439" s="105"/>
      <c r="BI439" s="105"/>
      <c r="BJ439" s="105"/>
      <c r="BK439" s="105"/>
      <c r="BL439" s="105"/>
      <c r="BM439" s="158"/>
      <c r="BN439" s="105"/>
      <c r="BO439" s="156"/>
      <c r="BP439" s="156"/>
      <c r="BQ439" s="156"/>
      <c r="BR439" s="105"/>
      <c r="BS439" s="105"/>
    </row>
    <row r="440" ht="9.0" customHeight="1">
      <c r="A440" s="152">
        <f t="shared" si="17"/>
        <v>0</v>
      </c>
      <c r="B440" s="93"/>
      <c r="C440" s="99"/>
      <c r="D440" s="96"/>
      <c r="E440" s="160"/>
      <c r="F440" s="155"/>
      <c r="G440" s="105"/>
      <c r="H440" s="105"/>
      <c r="I440" s="156"/>
      <c r="J440" s="156"/>
      <c r="K440" s="156"/>
      <c r="L440" s="156"/>
      <c r="M440" s="156"/>
      <c r="N440" s="156"/>
      <c r="O440" s="156"/>
      <c r="P440" s="156"/>
      <c r="Q440" s="156"/>
      <c r="R440" s="156"/>
      <c r="S440" s="156"/>
      <c r="T440" s="156"/>
      <c r="U440" s="157"/>
      <c r="V440" s="105"/>
      <c r="W440" s="105"/>
      <c r="X440" s="105"/>
      <c r="Y440" s="105"/>
      <c r="Z440" s="157"/>
      <c r="AA440" s="105"/>
      <c r="AB440" s="105"/>
      <c r="AC440" s="105"/>
      <c r="AD440" s="105"/>
      <c r="AE440" s="105"/>
      <c r="AF440" s="105"/>
      <c r="AG440" s="105"/>
      <c r="AH440" s="105"/>
      <c r="AI440" s="105"/>
      <c r="AJ440" s="105"/>
      <c r="AK440" s="105"/>
      <c r="AL440" s="105"/>
      <c r="AM440" s="105"/>
      <c r="AN440" s="105"/>
      <c r="AO440" s="105"/>
      <c r="AP440" s="105"/>
      <c r="AQ440" s="105"/>
      <c r="AR440" s="105"/>
      <c r="AS440" s="105"/>
      <c r="AT440" s="105"/>
      <c r="AU440" s="105"/>
      <c r="AV440" s="105"/>
      <c r="AW440" s="105"/>
      <c r="AX440" s="105"/>
      <c r="AY440" s="105"/>
      <c r="AZ440" s="105"/>
      <c r="BA440" s="105"/>
      <c r="BB440" s="105"/>
      <c r="BC440" s="105"/>
      <c r="BD440" s="105"/>
      <c r="BE440" s="105"/>
      <c r="BF440" s="105"/>
      <c r="BG440" s="105"/>
      <c r="BH440" s="105"/>
      <c r="BI440" s="105"/>
      <c r="BJ440" s="105"/>
      <c r="BK440" s="105"/>
      <c r="BL440" s="105"/>
      <c r="BM440" s="158"/>
      <c r="BN440" s="105"/>
      <c r="BO440" s="156"/>
      <c r="BP440" s="156"/>
      <c r="BQ440" s="156"/>
      <c r="BR440" s="105"/>
      <c r="BS440" s="105"/>
    </row>
    <row r="441" ht="9.0" customHeight="1">
      <c r="A441" s="152">
        <f t="shared" si="17"/>
        <v>0</v>
      </c>
      <c r="B441" s="93"/>
      <c r="C441" s="99"/>
      <c r="D441" s="96"/>
      <c r="E441" s="160"/>
      <c r="F441" s="155"/>
      <c r="G441" s="105"/>
      <c r="H441" s="105"/>
      <c r="I441" s="156"/>
      <c r="J441" s="156"/>
      <c r="K441" s="156"/>
      <c r="L441" s="156"/>
      <c r="M441" s="156"/>
      <c r="N441" s="156"/>
      <c r="O441" s="156"/>
      <c r="P441" s="156"/>
      <c r="Q441" s="156"/>
      <c r="R441" s="156"/>
      <c r="S441" s="156"/>
      <c r="T441" s="156"/>
      <c r="U441" s="157"/>
      <c r="V441" s="105"/>
      <c r="W441" s="105"/>
      <c r="X441" s="105"/>
      <c r="Y441" s="105"/>
      <c r="Z441" s="157"/>
      <c r="AA441" s="105"/>
      <c r="AB441" s="105"/>
      <c r="AC441" s="105"/>
      <c r="AD441" s="105"/>
      <c r="AE441" s="105"/>
      <c r="AF441" s="105"/>
      <c r="AG441" s="105"/>
      <c r="AH441" s="105"/>
      <c r="AI441" s="105"/>
      <c r="AJ441" s="105"/>
      <c r="AK441" s="105"/>
      <c r="AL441" s="105"/>
      <c r="AM441" s="105"/>
      <c r="AN441" s="105"/>
      <c r="AO441" s="105"/>
      <c r="AP441" s="105"/>
      <c r="AQ441" s="105"/>
      <c r="AR441" s="105"/>
      <c r="AS441" s="105"/>
      <c r="AT441" s="105"/>
      <c r="AU441" s="105"/>
      <c r="AV441" s="105"/>
      <c r="AW441" s="105"/>
      <c r="AX441" s="105"/>
      <c r="AY441" s="105"/>
      <c r="AZ441" s="105"/>
      <c r="BA441" s="105"/>
      <c r="BB441" s="105"/>
      <c r="BC441" s="105"/>
      <c r="BD441" s="105"/>
      <c r="BE441" s="105"/>
      <c r="BF441" s="105"/>
      <c r="BG441" s="105"/>
      <c r="BH441" s="105"/>
      <c r="BI441" s="105"/>
      <c r="BJ441" s="105"/>
      <c r="BK441" s="105"/>
      <c r="BL441" s="105"/>
      <c r="BM441" s="158"/>
      <c r="BN441" s="105"/>
      <c r="BO441" s="156"/>
      <c r="BP441" s="156"/>
      <c r="BQ441" s="156"/>
      <c r="BR441" s="105"/>
      <c r="BS441" s="105"/>
    </row>
    <row r="442" ht="9.0" customHeight="1">
      <c r="A442" s="152">
        <f t="shared" si="17"/>
        <v>1</v>
      </c>
      <c r="B442" s="93"/>
      <c r="C442" s="99"/>
      <c r="D442" s="96"/>
      <c r="E442" s="160"/>
      <c r="F442" s="155"/>
      <c r="G442" s="105"/>
      <c r="H442" s="105"/>
      <c r="I442" s="156"/>
      <c r="J442" s="156"/>
      <c r="K442" s="156"/>
      <c r="L442" s="156"/>
      <c r="M442" s="156"/>
      <c r="N442" s="156"/>
      <c r="O442" s="156"/>
      <c r="P442" s="156"/>
      <c r="Q442" s="156"/>
      <c r="R442" s="156"/>
      <c r="S442" s="156"/>
      <c r="T442" s="156"/>
      <c r="U442" s="157"/>
      <c r="V442" s="105"/>
      <c r="W442" s="105"/>
      <c r="X442" s="105"/>
      <c r="Y442" s="105"/>
      <c r="Z442" s="157"/>
      <c r="AA442" s="105"/>
      <c r="AB442" s="105"/>
      <c r="AC442" s="105"/>
      <c r="AD442" s="105"/>
      <c r="AE442" s="105"/>
      <c r="AF442" s="105"/>
      <c r="AG442" s="105"/>
      <c r="AH442" s="105"/>
      <c r="AI442" s="105"/>
      <c r="AJ442" s="105"/>
      <c r="AK442" s="105"/>
      <c r="AL442" s="105"/>
      <c r="AM442" s="105"/>
      <c r="AN442" s="105"/>
      <c r="AO442" s="105"/>
      <c r="AP442" s="105"/>
      <c r="AQ442" s="105"/>
      <c r="AR442" s="105"/>
      <c r="AS442" s="105"/>
      <c r="AT442" s="105"/>
      <c r="AU442" s="105"/>
      <c r="AV442" s="105"/>
      <c r="AW442" s="105"/>
      <c r="AX442" s="105"/>
      <c r="AY442" s="105"/>
      <c r="AZ442" s="105"/>
      <c r="BA442" s="105"/>
      <c r="BB442" s="105"/>
      <c r="BC442" s="105"/>
      <c r="BD442" s="105"/>
      <c r="BE442" s="105"/>
      <c r="BF442" s="105"/>
      <c r="BG442" s="105"/>
      <c r="BH442" s="105"/>
      <c r="BI442" s="105"/>
      <c r="BJ442" s="105"/>
      <c r="BK442" s="105"/>
      <c r="BL442" s="105"/>
      <c r="BM442" s="158"/>
      <c r="BN442" s="105"/>
      <c r="BO442" s="156"/>
      <c r="BP442" s="156"/>
      <c r="BQ442" s="156"/>
      <c r="BR442" s="105"/>
      <c r="BS442" s="105"/>
    </row>
    <row r="443" ht="9.0" customHeight="1">
      <c r="A443" s="152">
        <f t="shared" si="17"/>
        <v>1</v>
      </c>
      <c r="B443" s="93"/>
      <c r="C443" s="99"/>
      <c r="D443" s="96"/>
      <c r="E443" s="160"/>
      <c r="F443" s="155"/>
      <c r="G443" s="105"/>
      <c r="H443" s="105"/>
      <c r="I443" s="156"/>
      <c r="J443" s="156"/>
      <c r="K443" s="156"/>
      <c r="L443" s="156"/>
      <c r="M443" s="156"/>
      <c r="N443" s="156"/>
      <c r="O443" s="156"/>
      <c r="P443" s="156"/>
      <c r="Q443" s="156"/>
      <c r="R443" s="156"/>
      <c r="S443" s="156"/>
      <c r="T443" s="156"/>
      <c r="U443" s="157"/>
      <c r="V443" s="105"/>
      <c r="W443" s="105"/>
      <c r="X443" s="105"/>
      <c r="Y443" s="105"/>
      <c r="Z443" s="157"/>
      <c r="AA443" s="105"/>
      <c r="AB443" s="105"/>
      <c r="AC443" s="105"/>
      <c r="AD443" s="105"/>
      <c r="AE443" s="105"/>
      <c r="AF443" s="105"/>
      <c r="AG443" s="105"/>
      <c r="AH443" s="105"/>
      <c r="AI443" s="105"/>
      <c r="AJ443" s="105"/>
      <c r="AK443" s="105"/>
      <c r="AL443" s="105"/>
      <c r="AM443" s="105"/>
      <c r="AN443" s="105"/>
      <c r="AO443" s="105"/>
      <c r="AP443" s="105"/>
      <c r="AQ443" s="105"/>
      <c r="AR443" s="105"/>
      <c r="AS443" s="105"/>
      <c r="AT443" s="105"/>
      <c r="AU443" s="105"/>
      <c r="AV443" s="105"/>
      <c r="AW443" s="105"/>
      <c r="AX443" s="105"/>
      <c r="AY443" s="105"/>
      <c r="AZ443" s="105"/>
      <c r="BA443" s="105"/>
      <c r="BB443" s="105"/>
      <c r="BC443" s="105"/>
      <c r="BD443" s="105"/>
      <c r="BE443" s="105"/>
      <c r="BF443" s="105"/>
      <c r="BG443" s="105"/>
      <c r="BH443" s="105"/>
      <c r="BI443" s="105"/>
      <c r="BJ443" s="105"/>
      <c r="BK443" s="105"/>
      <c r="BL443" s="105"/>
      <c r="BM443" s="158"/>
      <c r="BN443" s="105"/>
      <c r="BO443" s="156"/>
      <c r="BP443" s="156"/>
      <c r="BQ443" s="156"/>
      <c r="BR443" s="105"/>
      <c r="BS443" s="105"/>
    </row>
    <row r="444" ht="9.0" customHeight="1">
      <c r="A444" s="152">
        <f t="shared" si="17"/>
        <v>0</v>
      </c>
      <c r="B444" s="93"/>
      <c r="C444" s="99"/>
      <c r="D444" s="96"/>
      <c r="E444" s="160"/>
      <c r="F444" s="155"/>
      <c r="G444" s="105"/>
      <c r="H444" s="105"/>
      <c r="I444" s="156"/>
      <c r="J444" s="156"/>
      <c r="K444" s="156"/>
      <c r="L444" s="156"/>
      <c r="M444" s="156"/>
      <c r="N444" s="156"/>
      <c r="O444" s="156"/>
      <c r="P444" s="156"/>
      <c r="Q444" s="156"/>
      <c r="R444" s="156"/>
      <c r="S444" s="156"/>
      <c r="T444" s="156"/>
      <c r="U444" s="157"/>
      <c r="V444" s="105"/>
      <c r="W444" s="105"/>
      <c r="X444" s="105"/>
      <c r="Y444" s="105"/>
      <c r="Z444" s="157"/>
      <c r="AA444" s="105"/>
      <c r="AB444" s="105"/>
      <c r="AC444" s="105"/>
      <c r="AD444" s="105"/>
      <c r="AE444" s="105"/>
      <c r="AF444" s="105"/>
      <c r="AG444" s="105"/>
      <c r="AH444" s="105"/>
      <c r="AI444" s="105"/>
      <c r="AJ444" s="105"/>
      <c r="AK444" s="105"/>
      <c r="AL444" s="105"/>
      <c r="AM444" s="105"/>
      <c r="AN444" s="105"/>
      <c r="AO444" s="105"/>
      <c r="AP444" s="105"/>
      <c r="AQ444" s="105"/>
      <c r="AR444" s="105"/>
      <c r="AS444" s="105"/>
      <c r="AT444" s="105"/>
      <c r="AU444" s="105"/>
      <c r="AV444" s="105"/>
      <c r="AW444" s="105"/>
      <c r="AX444" s="105"/>
      <c r="AY444" s="105"/>
      <c r="AZ444" s="105"/>
      <c r="BA444" s="105"/>
      <c r="BB444" s="105"/>
      <c r="BC444" s="105"/>
      <c r="BD444" s="105"/>
      <c r="BE444" s="105"/>
      <c r="BF444" s="105"/>
      <c r="BG444" s="105"/>
      <c r="BH444" s="105"/>
      <c r="BI444" s="105"/>
      <c r="BJ444" s="105"/>
      <c r="BK444" s="105"/>
      <c r="BL444" s="105"/>
      <c r="BM444" s="158"/>
      <c r="BN444" s="105"/>
      <c r="BO444" s="156"/>
      <c r="BP444" s="156"/>
      <c r="BQ444" s="156"/>
      <c r="BR444" s="105"/>
      <c r="BS444" s="105"/>
    </row>
    <row r="445" ht="9.0" customHeight="1">
      <c r="A445" s="152">
        <f t="shared" si="17"/>
        <v>0</v>
      </c>
      <c r="B445" s="93"/>
      <c r="C445" s="99"/>
      <c r="D445" s="96"/>
      <c r="E445" s="160"/>
      <c r="F445" s="155"/>
      <c r="G445" s="105"/>
      <c r="H445" s="105"/>
      <c r="I445" s="156"/>
      <c r="J445" s="156"/>
      <c r="K445" s="156"/>
      <c r="L445" s="156"/>
      <c r="M445" s="156"/>
      <c r="N445" s="156"/>
      <c r="O445" s="156"/>
      <c r="P445" s="156"/>
      <c r="Q445" s="156"/>
      <c r="R445" s="156"/>
      <c r="S445" s="156"/>
      <c r="T445" s="156"/>
      <c r="U445" s="157"/>
      <c r="V445" s="105"/>
      <c r="W445" s="105"/>
      <c r="X445" s="105"/>
      <c r="Y445" s="105"/>
      <c r="Z445" s="157"/>
      <c r="AA445" s="105"/>
      <c r="AB445" s="105"/>
      <c r="AC445" s="105"/>
      <c r="AD445" s="105"/>
      <c r="AE445" s="105"/>
      <c r="AF445" s="105"/>
      <c r="AG445" s="105"/>
      <c r="AH445" s="105"/>
      <c r="AI445" s="105"/>
      <c r="AJ445" s="105"/>
      <c r="AK445" s="105"/>
      <c r="AL445" s="105"/>
      <c r="AM445" s="105"/>
      <c r="AN445" s="105"/>
      <c r="AO445" s="105"/>
      <c r="AP445" s="105"/>
      <c r="AQ445" s="105"/>
      <c r="AR445" s="105"/>
      <c r="AS445" s="105"/>
      <c r="AT445" s="105"/>
      <c r="AU445" s="105"/>
      <c r="AV445" s="105"/>
      <c r="AW445" s="105"/>
      <c r="AX445" s="105"/>
      <c r="AY445" s="105"/>
      <c r="AZ445" s="105"/>
      <c r="BA445" s="105"/>
      <c r="BB445" s="105"/>
      <c r="BC445" s="105"/>
      <c r="BD445" s="105"/>
      <c r="BE445" s="105"/>
      <c r="BF445" s="105"/>
      <c r="BG445" s="105"/>
      <c r="BH445" s="105"/>
      <c r="BI445" s="105"/>
      <c r="BJ445" s="105"/>
      <c r="BK445" s="105"/>
      <c r="BL445" s="105"/>
      <c r="BM445" s="158"/>
      <c r="BN445" s="105"/>
      <c r="BO445" s="156"/>
      <c r="BP445" s="156"/>
      <c r="BQ445" s="156"/>
      <c r="BR445" s="105"/>
      <c r="BS445" s="105"/>
    </row>
    <row r="446" ht="9.0" customHeight="1">
      <c r="A446" s="152">
        <f t="shared" si="17"/>
        <v>1</v>
      </c>
      <c r="B446" s="93"/>
      <c r="C446" s="99"/>
      <c r="D446" s="96"/>
      <c r="E446" s="160"/>
      <c r="F446" s="155"/>
      <c r="G446" s="105"/>
      <c r="H446" s="105"/>
      <c r="I446" s="156"/>
      <c r="J446" s="156"/>
      <c r="K446" s="156"/>
      <c r="L446" s="156"/>
      <c r="M446" s="156"/>
      <c r="N446" s="156"/>
      <c r="O446" s="156"/>
      <c r="P446" s="156"/>
      <c r="Q446" s="156"/>
      <c r="R446" s="156"/>
      <c r="S446" s="156"/>
      <c r="T446" s="156"/>
      <c r="U446" s="157"/>
      <c r="V446" s="105"/>
      <c r="W446" s="105"/>
      <c r="X446" s="105"/>
      <c r="Y446" s="105"/>
      <c r="Z446" s="157"/>
      <c r="AA446" s="105"/>
      <c r="AB446" s="105"/>
      <c r="AC446" s="105"/>
      <c r="AD446" s="105"/>
      <c r="AE446" s="105"/>
      <c r="AF446" s="105"/>
      <c r="AG446" s="105"/>
      <c r="AH446" s="105"/>
      <c r="AI446" s="105"/>
      <c r="AJ446" s="105"/>
      <c r="AK446" s="105"/>
      <c r="AL446" s="105"/>
      <c r="AM446" s="105"/>
      <c r="AN446" s="105"/>
      <c r="AO446" s="105"/>
      <c r="AP446" s="105"/>
      <c r="AQ446" s="105"/>
      <c r="AR446" s="105"/>
      <c r="AS446" s="105"/>
      <c r="AT446" s="105"/>
      <c r="AU446" s="105"/>
      <c r="AV446" s="105"/>
      <c r="AW446" s="105"/>
      <c r="AX446" s="105"/>
      <c r="AY446" s="105"/>
      <c r="AZ446" s="105"/>
      <c r="BA446" s="105"/>
      <c r="BB446" s="105"/>
      <c r="BC446" s="105"/>
      <c r="BD446" s="105"/>
      <c r="BE446" s="105"/>
      <c r="BF446" s="105"/>
      <c r="BG446" s="105"/>
      <c r="BH446" s="105"/>
      <c r="BI446" s="105"/>
      <c r="BJ446" s="105"/>
      <c r="BK446" s="105"/>
      <c r="BL446" s="105"/>
      <c r="BM446" s="158"/>
      <c r="BN446" s="105"/>
      <c r="BO446" s="156"/>
      <c r="BP446" s="156"/>
      <c r="BQ446" s="156"/>
      <c r="BR446" s="105"/>
      <c r="BS446" s="105"/>
    </row>
    <row r="447" ht="9.0" customHeight="1">
      <c r="A447" s="152">
        <f t="shared" si="17"/>
        <v>1</v>
      </c>
      <c r="B447" s="93"/>
      <c r="C447" s="99"/>
      <c r="D447" s="96"/>
      <c r="E447" s="160"/>
      <c r="F447" s="155"/>
      <c r="G447" s="105"/>
      <c r="H447" s="105"/>
      <c r="I447" s="156"/>
      <c r="J447" s="156"/>
      <c r="K447" s="156"/>
      <c r="L447" s="156"/>
      <c r="M447" s="156"/>
      <c r="N447" s="156"/>
      <c r="O447" s="156"/>
      <c r="P447" s="156"/>
      <c r="Q447" s="156"/>
      <c r="R447" s="156"/>
      <c r="S447" s="156"/>
      <c r="T447" s="156"/>
      <c r="U447" s="157"/>
      <c r="V447" s="105"/>
      <c r="W447" s="105"/>
      <c r="X447" s="105"/>
      <c r="Y447" s="105"/>
      <c r="Z447" s="157"/>
      <c r="AA447" s="105"/>
      <c r="AB447" s="105"/>
      <c r="AC447" s="105"/>
      <c r="AD447" s="105"/>
      <c r="AE447" s="105"/>
      <c r="AF447" s="105"/>
      <c r="AG447" s="105"/>
      <c r="AH447" s="105"/>
      <c r="AI447" s="105"/>
      <c r="AJ447" s="105"/>
      <c r="AK447" s="105"/>
      <c r="AL447" s="105"/>
      <c r="AM447" s="105"/>
      <c r="AN447" s="105"/>
      <c r="AO447" s="105"/>
      <c r="AP447" s="105"/>
      <c r="AQ447" s="105"/>
      <c r="AR447" s="105"/>
      <c r="AS447" s="105"/>
      <c r="AT447" s="105"/>
      <c r="AU447" s="105"/>
      <c r="AV447" s="105"/>
      <c r="AW447" s="105"/>
      <c r="AX447" s="105"/>
      <c r="AY447" s="105"/>
      <c r="AZ447" s="105"/>
      <c r="BA447" s="105"/>
      <c r="BB447" s="105"/>
      <c r="BC447" s="105"/>
      <c r="BD447" s="105"/>
      <c r="BE447" s="105"/>
      <c r="BF447" s="105"/>
      <c r="BG447" s="105"/>
      <c r="BH447" s="105"/>
      <c r="BI447" s="105"/>
      <c r="BJ447" s="105"/>
      <c r="BK447" s="105"/>
      <c r="BL447" s="105"/>
      <c r="BM447" s="158"/>
      <c r="BN447" s="105"/>
      <c r="BO447" s="156"/>
      <c r="BP447" s="156"/>
      <c r="BQ447" s="156"/>
      <c r="BR447" s="105"/>
      <c r="BS447" s="105"/>
    </row>
    <row r="448" ht="9.0" customHeight="1">
      <c r="A448" s="152">
        <f t="shared" si="17"/>
        <v>0</v>
      </c>
      <c r="B448" s="93"/>
      <c r="C448" s="99"/>
      <c r="D448" s="96"/>
      <c r="E448" s="160"/>
      <c r="F448" s="155"/>
      <c r="G448" s="105"/>
      <c r="H448" s="105"/>
      <c r="I448" s="156"/>
      <c r="J448" s="156"/>
      <c r="K448" s="156"/>
      <c r="L448" s="156"/>
      <c r="M448" s="156"/>
      <c r="N448" s="156"/>
      <c r="O448" s="156"/>
      <c r="P448" s="156"/>
      <c r="Q448" s="156"/>
      <c r="R448" s="156"/>
      <c r="S448" s="156"/>
      <c r="T448" s="156"/>
      <c r="U448" s="157"/>
      <c r="V448" s="105"/>
      <c r="W448" s="105"/>
      <c r="X448" s="105"/>
      <c r="Y448" s="105"/>
      <c r="Z448" s="157"/>
      <c r="AA448" s="105"/>
      <c r="AB448" s="105"/>
      <c r="AC448" s="105"/>
      <c r="AD448" s="105"/>
      <c r="AE448" s="105"/>
      <c r="AF448" s="105"/>
      <c r="AG448" s="105"/>
      <c r="AH448" s="105"/>
      <c r="AI448" s="105"/>
      <c r="AJ448" s="105"/>
      <c r="AK448" s="105"/>
      <c r="AL448" s="105"/>
      <c r="AM448" s="105"/>
      <c r="AN448" s="105"/>
      <c r="AO448" s="105"/>
      <c r="AP448" s="105"/>
      <c r="AQ448" s="105"/>
      <c r="AR448" s="105"/>
      <c r="AS448" s="105"/>
      <c r="AT448" s="105"/>
      <c r="AU448" s="105"/>
      <c r="AV448" s="105"/>
      <c r="AW448" s="105"/>
      <c r="AX448" s="105"/>
      <c r="AY448" s="105"/>
      <c r="AZ448" s="105"/>
      <c r="BA448" s="105"/>
      <c r="BB448" s="105"/>
      <c r="BC448" s="105"/>
      <c r="BD448" s="105"/>
      <c r="BE448" s="105"/>
      <c r="BF448" s="105"/>
      <c r="BG448" s="105"/>
      <c r="BH448" s="105"/>
      <c r="BI448" s="105"/>
      <c r="BJ448" s="105"/>
      <c r="BK448" s="105"/>
      <c r="BL448" s="105"/>
      <c r="BM448" s="158"/>
      <c r="BN448" s="105"/>
      <c r="BO448" s="156"/>
      <c r="BP448" s="156"/>
      <c r="BQ448" s="156"/>
      <c r="BR448" s="105"/>
      <c r="BS448" s="105"/>
    </row>
    <row r="449" ht="9.0" customHeight="1">
      <c r="A449" s="152">
        <f t="shared" si="17"/>
        <v>0</v>
      </c>
      <c r="B449" s="93"/>
      <c r="C449" s="99"/>
      <c r="D449" s="96"/>
      <c r="E449" s="160"/>
      <c r="F449" s="155"/>
      <c r="G449" s="105"/>
      <c r="H449" s="105"/>
      <c r="I449" s="156"/>
      <c r="J449" s="156"/>
      <c r="K449" s="156"/>
      <c r="L449" s="156"/>
      <c r="M449" s="156"/>
      <c r="N449" s="156"/>
      <c r="O449" s="156"/>
      <c r="P449" s="156"/>
      <c r="Q449" s="156"/>
      <c r="R449" s="156"/>
      <c r="S449" s="156"/>
      <c r="T449" s="156"/>
      <c r="U449" s="157"/>
      <c r="V449" s="105"/>
      <c r="W449" s="105"/>
      <c r="X449" s="105"/>
      <c r="Y449" s="105"/>
      <c r="Z449" s="157"/>
      <c r="AA449" s="105"/>
      <c r="AB449" s="105"/>
      <c r="AC449" s="105"/>
      <c r="AD449" s="105"/>
      <c r="AE449" s="105"/>
      <c r="AF449" s="105"/>
      <c r="AG449" s="105"/>
      <c r="AH449" s="105"/>
      <c r="AI449" s="105"/>
      <c r="AJ449" s="105"/>
      <c r="AK449" s="105"/>
      <c r="AL449" s="105"/>
      <c r="AM449" s="105"/>
      <c r="AN449" s="105"/>
      <c r="AO449" s="105"/>
      <c r="AP449" s="105"/>
      <c r="AQ449" s="105"/>
      <c r="AR449" s="105"/>
      <c r="AS449" s="105"/>
      <c r="AT449" s="105"/>
      <c r="AU449" s="105"/>
      <c r="AV449" s="105"/>
      <c r="AW449" s="105"/>
      <c r="AX449" s="105"/>
      <c r="AY449" s="105"/>
      <c r="AZ449" s="105"/>
      <c r="BA449" s="105"/>
      <c r="BB449" s="105"/>
      <c r="BC449" s="105"/>
      <c r="BD449" s="105"/>
      <c r="BE449" s="105"/>
      <c r="BF449" s="105"/>
      <c r="BG449" s="105"/>
      <c r="BH449" s="105"/>
      <c r="BI449" s="105"/>
      <c r="BJ449" s="105"/>
      <c r="BK449" s="105"/>
      <c r="BL449" s="105"/>
      <c r="BM449" s="158"/>
      <c r="BN449" s="105"/>
      <c r="BO449" s="156"/>
      <c r="BP449" s="156"/>
      <c r="BQ449" s="156"/>
      <c r="BR449" s="105"/>
      <c r="BS449" s="105"/>
    </row>
    <row r="450" ht="9.0" customHeight="1">
      <c r="A450" s="152">
        <f t="shared" si="17"/>
        <v>1</v>
      </c>
      <c r="B450" s="93"/>
      <c r="C450" s="99"/>
      <c r="D450" s="96"/>
      <c r="E450" s="160"/>
      <c r="F450" s="155"/>
      <c r="G450" s="105"/>
      <c r="H450" s="105"/>
      <c r="I450" s="156"/>
      <c r="J450" s="156"/>
      <c r="K450" s="156"/>
      <c r="L450" s="156"/>
      <c r="M450" s="156"/>
      <c r="N450" s="156"/>
      <c r="O450" s="156"/>
      <c r="P450" s="156"/>
      <c r="Q450" s="156"/>
      <c r="R450" s="156"/>
      <c r="S450" s="156"/>
      <c r="T450" s="156"/>
      <c r="U450" s="157"/>
      <c r="V450" s="105"/>
      <c r="W450" s="105"/>
      <c r="X450" s="105"/>
      <c r="Y450" s="105"/>
      <c r="Z450" s="157"/>
      <c r="AA450" s="105"/>
      <c r="AB450" s="105"/>
      <c r="AC450" s="105"/>
      <c r="AD450" s="105"/>
      <c r="AE450" s="105"/>
      <c r="AF450" s="105"/>
      <c r="AG450" s="105"/>
      <c r="AH450" s="105"/>
      <c r="AI450" s="105"/>
      <c r="AJ450" s="105"/>
      <c r="AK450" s="105"/>
      <c r="AL450" s="105"/>
      <c r="AM450" s="105"/>
      <c r="AN450" s="105"/>
      <c r="AO450" s="105"/>
      <c r="AP450" s="105"/>
      <c r="AQ450" s="105"/>
      <c r="AR450" s="105"/>
      <c r="AS450" s="105"/>
      <c r="AT450" s="105"/>
      <c r="AU450" s="105"/>
      <c r="AV450" s="105"/>
      <c r="AW450" s="105"/>
      <c r="AX450" s="105"/>
      <c r="AY450" s="105"/>
      <c r="AZ450" s="105"/>
      <c r="BA450" s="105"/>
      <c r="BB450" s="105"/>
      <c r="BC450" s="105"/>
      <c r="BD450" s="105"/>
      <c r="BE450" s="105"/>
      <c r="BF450" s="105"/>
      <c r="BG450" s="105"/>
      <c r="BH450" s="105"/>
      <c r="BI450" s="105"/>
      <c r="BJ450" s="105"/>
      <c r="BK450" s="105"/>
      <c r="BL450" s="105"/>
      <c r="BM450" s="158"/>
      <c r="BN450" s="105"/>
      <c r="BO450" s="156"/>
      <c r="BP450" s="156"/>
      <c r="BQ450" s="156"/>
      <c r="BR450" s="105"/>
      <c r="BS450" s="105"/>
    </row>
    <row r="451" ht="9.0" customHeight="1">
      <c r="A451" s="152">
        <f t="shared" si="17"/>
        <v>1</v>
      </c>
      <c r="B451" s="93"/>
      <c r="C451" s="99"/>
      <c r="D451" s="96"/>
      <c r="E451" s="160"/>
      <c r="F451" s="155"/>
      <c r="G451" s="105"/>
      <c r="H451" s="105"/>
      <c r="I451" s="156"/>
      <c r="J451" s="156"/>
      <c r="K451" s="156"/>
      <c r="L451" s="156"/>
      <c r="M451" s="156"/>
      <c r="N451" s="156"/>
      <c r="O451" s="156"/>
      <c r="P451" s="156"/>
      <c r="Q451" s="156"/>
      <c r="R451" s="156"/>
      <c r="S451" s="156"/>
      <c r="T451" s="156"/>
      <c r="U451" s="157"/>
      <c r="V451" s="105"/>
      <c r="W451" s="105"/>
      <c r="X451" s="105"/>
      <c r="Y451" s="105"/>
      <c r="Z451" s="157"/>
      <c r="AA451" s="105"/>
      <c r="AB451" s="105"/>
      <c r="AC451" s="105"/>
      <c r="AD451" s="105"/>
      <c r="AE451" s="105"/>
      <c r="AF451" s="105"/>
      <c r="AG451" s="105"/>
      <c r="AH451" s="105"/>
      <c r="AI451" s="105"/>
      <c r="AJ451" s="105"/>
      <c r="AK451" s="105"/>
      <c r="AL451" s="105"/>
      <c r="AM451" s="105"/>
      <c r="AN451" s="105"/>
      <c r="AO451" s="105"/>
      <c r="AP451" s="105"/>
      <c r="AQ451" s="105"/>
      <c r="AR451" s="105"/>
      <c r="AS451" s="105"/>
      <c r="AT451" s="105"/>
      <c r="AU451" s="105"/>
      <c r="AV451" s="105"/>
      <c r="AW451" s="105"/>
      <c r="AX451" s="105"/>
      <c r="AY451" s="105"/>
      <c r="AZ451" s="105"/>
      <c r="BA451" s="105"/>
      <c r="BB451" s="105"/>
      <c r="BC451" s="105"/>
      <c r="BD451" s="105"/>
      <c r="BE451" s="105"/>
      <c r="BF451" s="105"/>
      <c r="BG451" s="105"/>
      <c r="BH451" s="105"/>
      <c r="BI451" s="105"/>
      <c r="BJ451" s="105"/>
      <c r="BK451" s="105"/>
      <c r="BL451" s="105"/>
      <c r="BM451" s="158"/>
      <c r="BN451" s="105"/>
      <c r="BO451" s="156"/>
      <c r="BP451" s="156"/>
      <c r="BQ451" s="156"/>
      <c r="BR451" s="105"/>
      <c r="BS451" s="105"/>
    </row>
    <row r="452" ht="9.0" customHeight="1">
      <c r="A452" s="152">
        <f t="shared" si="17"/>
        <v>0</v>
      </c>
      <c r="B452" s="93"/>
      <c r="C452" s="99"/>
      <c r="D452" s="96"/>
      <c r="E452" s="160"/>
      <c r="F452" s="155"/>
      <c r="G452" s="105"/>
      <c r="H452" s="105"/>
      <c r="I452" s="156"/>
      <c r="J452" s="156"/>
      <c r="K452" s="156"/>
      <c r="L452" s="156"/>
      <c r="M452" s="156"/>
      <c r="N452" s="156"/>
      <c r="O452" s="156"/>
      <c r="P452" s="156"/>
      <c r="Q452" s="156"/>
      <c r="R452" s="156"/>
      <c r="S452" s="156"/>
      <c r="T452" s="156"/>
      <c r="U452" s="157"/>
      <c r="V452" s="105"/>
      <c r="W452" s="105"/>
      <c r="X452" s="105"/>
      <c r="Y452" s="105"/>
      <c r="Z452" s="157"/>
      <c r="AA452" s="105"/>
      <c r="AB452" s="105"/>
      <c r="AC452" s="105"/>
      <c r="AD452" s="105"/>
      <c r="AE452" s="105"/>
      <c r="AF452" s="105"/>
      <c r="AG452" s="105"/>
      <c r="AH452" s="105"/>
      <c r="AI452" s="105"/>
      <c r="AJ452" s="105"/>
      <c r="AK452" s="105"/>
      <c r="AL452" s="105"/>
      <c r="AM452" s="105"/>
      <c r="AN452" s="105"/>
      <c r="AO452" s="105"/>
      <c r="AP452" s="105"/>
      <c r="AQ452" s="105"/>
      <c r="AR452" s="105"/>
      <c r="AS452" s="105"/>
      <c r="AT452" s="105"/>
      <c r="AU452" s="105"/>
      <c r="AV452" s="105"/>
      <c r="AW452" s="105"/>
      <c r="AX452" s="105"/>
      <c r="AY452" s="105"/>
      <c r="AZ452" s="105"/>
      <c r="BA452" s="105"/>
      <c r="BB452" s="105"/>
      <c r="BC452" s="105"/>
      <c r="BD452" s="105"/>
      <c r="BE452" s="105"/>
      <c r="BF452" s="105"/>
      <c r="BG452" s="105"/>
      <c r="BH452" s="105"/>
      <c r="BI452" s="105"/>
      <c r="BJ452" s="105"/>
      <c r="BK452" s="105"/>
      <c r="BL452" s="105"/>
      <c r="BM452" s="158"/>
      <c r="BN452" s="105"/>
      <c r="BO452" s="156"/>
      <c r="BP452" s="156"/>
      <c r="BQ452" s="156"/>
      <c r="BR452" s="105"/>
      <c r="BS452" s="105"/>
    </row>
    <row r="453" ht="9.0" customHeight="1">
      <c r="A453" s="152">
        <f t="shared" si="17"/>
        <v>0</v>
      </c>
      <c r="B453" s="93"/>
      <c r="C453" s="99"/>
      <c r="D453" s="96"/>
      <c r="E453" s="160"/>
      <c r="F453" s="155"/>
      <c r="G453" s="105"/>
      <c r="H453" s="105"/>
      <c r="I453" s="156"/>
      <c r="J453" s="156"/>
      <c r="K453" s="156"/>
      <c r="L453" s="156"/>
      <c r="M453" s="156"/>
      <c r="N453" s="156"/>
      <c r="O453" s="156"/>
      <c r="P453" s="156"/>
      <c r="Q453" s="156"/>
      <c r="R453" s="156"/>
      <c r="S453" s="156"/>
      <c r="T453" s="156"/>
      <c r="U453" s="157"/>
      <c r="V453" s="105"/>
      <c r="W453" s="105"/>
      <c r="X453" s="105"/>
      <c r="Y453" s="105"/>
      <c r="Z453" s="157"/>
      <c r="AA453" s="105"/>
      <c r="AB453" s="105"/>
      <c r="AC453" s="105"/>
      <c r="AD453" s="105"/>
      <c r="AE453" s="105"/>
      <c r="AF453" s="105"/>
      <c r="AG453" s="105"/>
      <c r="AH453" s="105"/>
      <c r="AI453" s="105"/>
      <c r="AJ453" s="105"/>
      <c r="AK453" s="105"/>
      <c r="AL453" s="105"/>
      <c r="AM453" s="105"/>
      <c r="AN453" s="105"/>
      <c r="AO453" s="105"/>
      <c r="AP453" s="105"/>
      <c r="AQ453" s="105"/>
      <c r="AR453" s="105"/>
      <c r="AS453" s="105"/>
      <c r="AT453" s="105"/>
      <c r="AU453" s="105"/>
      <c r="AV453" s="105"/>
      <c r="AW453" s="105"/>
      <c r="AX453" s="105"/>
      <c r="AY453" s="105"/>
      <c r="AZ453" s="105"/>
      <c r="BA453" s="105"/>
      <c r="BB453" s="105"/>
      <c r="BC453" s="105"/>
      <c r="BD453" s="105"/>
      <c r="BE453" s="105"/>
      <c r="BF453" s="105"/>
      <c r="BG453" s="105"/>
      <c r="BH453" s="105"/>
      <c r="BI453" s="105"/>
      <c r="BJ453" s="105"/>
      <c r="BK453" s="105"/>
      <c r="BL453" s="105"/>
      <c r="BM453" s="158"/>
      <c r="BN453" s="105"/>
      <c r="BO453" s="156"/>
      <c r="BP453" s="156"/>
      <c r="BQ453" s="156"/>
      <c r="BR453" s="105"/>
      <c r="BS453" s="105"/>
    </row>
    <row r="454" ht="9.0" customHeight="1">
      <c r="A454" s="152">
        <f t="shared" si="17"/>
        <v>1</v>
      </c>
      <c r="B454" s="93"/>
      <c r="C454" s="99"/>
      <c r="D454" s="96"/>
      <c r="E454" s="160"/>
      <c r="F454" s="155"/>
      <c r="G454" s="105"/>
      <c r="H454" s="105"/>
      <c r="I454" s="156"/>
      <c r="J454" s="156"/>
      <c r="K454" s="156"/>
      <c r="L454" s="156"/>
      <c r="M454" s="156"/>
      <c r="N454" s="156"/>
      <c r="O454" s="156"/>
      <c r="P454" s="156"/>
      <c r="Q454" s="156"/>
      <c r="R454" s="156"/>
      <c r="S454" s="156"/>
      <c r="T454" s="156"/>
      <c r="U454" s="157"/>
      <c r="V454" s="105"/>
      <c r="W454" s="105"/>
      <c r="X454" s="105"/>
      <c r="Y454" s="105"/>
      <c r="Z454" s="157"/>
      <c r="AA454" s="105"/>
      <c r="AB454" s="105"/>
      <c r="AC454" s="105"/>
      <c r="AD454" s="105"/>
      <c r="AE454" s="105"/>
      <c r="AF454" s="105"/>
      <c r="AG454" s="105"/>
      <c r="AH454" s="105"/>
      <c r="AI454" s="105"/>
      <c r="AJ454" s="105"/>
      <c r="AK454" s="105"/>
      <c r="AL454" s="105"/>
      <c r="AM454" s="105"/>
      <c r="AN454" s="105"/>
      <c r="AO454" s="105"/>
      <c r="AP454" s="105"/>
      <c r="AQ454" s="105"/>
      <c r="AR454" s="105"/>
      <c r="AS454" s="105"/>
      <c r="AT454" s="105"/>
      <c r="AU454" s="105"/>
      <c r="AV454" s="105"/>
      <c r="AW454" s="105"/>
      <c r="AX454" s="105"/>
      <c r="AY454" s="105"/>
      <c r="AZ454" s="105"/>
      <c r="BA454" s="105"/>
      <c r="BB454" s="105"/>
      <c r="BC454" s="105"/>
      <c r="BD454" s="105"/>
      <c r="BE454" s="105"/>
      <c r="BF454" s="105"/>
      <c r="BG454" s="105"/>
      <c r="BH454" s="105"/>
      <c r="BI454" s="105"/>
      <c r="BJ454" s="105"/>
      <c r="BK454" s="105"/>
      <c r="BL454" s="105"/>
      <c r="BM454" s="158"/>
      <c r="BN454" s="105"/>
      <c r="BO454" s="156"/>
      <c r="BP454" s="156"/>
      <c r="BQ454" s="156"/>
      <c r="BR454" s="105"/>
      <c r="BS454" s="105"/>
    </row>
    <row r="455" ht="9.0" customHeight="1">
      <c r="A455" s="152">
        <f t="shared" si="17"/>
        <v>1</v>
      </c>
      <c r="B455" s="93"/>
      <c r="C455" s="99"/>
      <c r="D455" s="96"/>
      <c r="E455" s="160"/>
      <c r="F455" s="155"/>
      <c r="G455" s="105"/>
      <c r="H455" s="105"/>
      <c r="I455" s="156"/>
      <c r="J455" s="156"/>
      <c r="K455" s="156"/>
      <c r="L455" s="156"/>
      <c r="M455" s="156"/>
      <c r="N455" s="156"/>
      <c r="O455" s="156"/>
      <c r="P455" s="156"/>
      <c r="Q455" s="156"/>
      <c r="R455" s="156"/>
      <c r="S455" s="156"/>
      <c r="T455" s="156"/>
      <c r="U455" s="157"/>
      <c r="V455" s="105"/>
      <c r="W455" s="105"/>
      <c r="X455" s="105"/>
      <c r="Y455" s="105"/>
      <c r="Z455" s="157"/>
      <c r="AA455" s="105"/>
      <c r="AB455" s="105"/>
      <c r="AC455" s="105"/>
      <c r="AD455" s="105"/>
      <c r="AE455" s="105"/>
      <c r="AF455" s="105"/>
      <c r="AG455" s="105"/>
      <c r="AH455" s="105"/>
      <c r="AI455" s="105"/>
      <c r="AJ455" s="105"/>
      <c r="AK455" s="105"/>
      <c r="AL455" s="105"/>
      <c r="AM455" s="105"/>
      <c r="AN455" s="105"/>
      <c r="AO455" s="105"/>
      <c r="AP455" s="105"/>
      <c r="AQ455" s="105"/>
      <c r="AR455" s="105"/>
      <c r="AS455" s="105"/>
      <c r="AT455" s="105"/>
      <c r="AU455" s="105"/>
      <c r="AV455" s="105"/>
      <c r="AW455" s="105"/>
      <c r="AX455" s="105"/>
      <c r="AY455" s="105"/>
      <c r="AZ455" s="105"/>
      <c r="BA455" s="105"/>
      <c r="BB455" s="105"/>
      <c r="BC455" s="105"/>
      <c r="BD455" s="105"/>
      <c r="BE455" s="105"/>
      <c r="BF455" s="105"/>
      <c r="BG455" s="105"/>
      <c r="BH455" s="105"/>
      <c r="BI455" s="105"/>
      <c r="BJ455" s="105"/>
      <c r="BK455" s="105"/>
      <c r="BL455" s="105"/>
      <c r="BM455" s="158"/>
      <c r="BN455" s="105"/>
      <c r="BO455" s="156"/>
      <c r="BP455" s="156"/>
      <c r="BQ455" s="156"/>
      <c r="BR455" s="105"/>
      <c r="BS455" s="105"/>
    </row>
    <row r="456" ht="9.0" customHeight="1">
      <c r="A456" s="152">
        <f t="shared" si="17"/>
        <v>0</v>
      </c>
      <c r="B456" s="93"/>
      <c r="C456" s="99"/>
      <c r="D456" s="96"/>
      <c r="E456" s="160"/>
      <c r="F456" s="155"/>
      <c r="G456" s="105"/>
      <c r="H456" s="105"/>
      <c r="I456" s="156"/>
      <c r="J456" s="156"/>
      <c r="K456" s="156"/>
      <c r="L456" s="156"/>
      <c r="M456" s="156"/>
      <c r="N456" s="156"/>
      <c r="O456" s="156"/>
      <c r="P456" s="156"/>
      <c r="Q456" s="156"/>
      <c r="R456" s="156"/>
      <c r="S456" s="156"/>
      <c r="T456" s="156"/>
      <c r="U456" s="157"/>
      <c r="V456" s="105"/>
      <c r="W456" s="105"/>
      <c r="X456" s="105"/>
      <c r="Y456" s="105"/>
      <c r="Z456" s="157"/>
      <c r="AA456" s="105"/>
      <c r="AB456" s="105"/>
      <c r="AC456" s="105"/>
      <c r="AD456" s="105"/>
      <c r="AE456" s="105"/>
      <c r="AF456" s="105"/>
      <c r="AG456" s="105"/>
      <c r="AH456" s="105"/>
      <c r="AI456" s="105"/>
      <c r="AJ456" s="105"/>
      <c r="AK456" s="105"/>
      <c r="AL456" s="105"/>
      <c r="AM456" s="105"/>
      <c r="AN456" s="105"/>
      <c r="AO456" s="105"/>
      <c r="AP456" s="105"/>
      <c r="AQ456" s="105"/>
      <c r="AR456" s="105"/>
      <c r="AS456" s="105"/>
      <c r="AT456" s="105"/>
      <c r="AU456" s="105"/>
      <c r="AV456" s="105"/>
      <c r="AW456" s="105"/>
      <c r="AX456" s="105"/>
      <c r="AY456" s="105"/>
      <c r="AZ456" s="105"/>
      <c r="BA456" s="105"/>
      <c r="BB456" s="105"/>
      <c r="BC456" s="105"/>
      <c r="BD456" s="105"/>
      <c r="BE456" s="105"/>
      <c r="BF456" s="105"/>
      <c r="BG456" s="105"/>
      <c r="BH456" s="105"/>
      <c r="BI456" s="105"/>
      <c r="BJ456" s="105"/>
      <c r="BK456" s="105"/>
      <c r="BL456" s="105"/>
      <c r="BM456" s="158"/>
      <c r="BN456" s="105"/>
      <c r="BO456" s="156"/>
      <c r="BP456" s="156"/>
      <c r="BQ456" s="156"/>
      <c r="BR456" s="105"/>
      <c r="BS456" s="105"/>
    </row>
    <row r="457" ht="9.0" customHeight="1">
      <c r="A457" s="152">
        <f t="shared" si="17"/>
        <v>0</v>
      </c>
      <c r="B457" s="93"/>
      <c r="C457" s="99"/>
      <c r="D457" s="96"/>
      <c r="E457" s="160"/>
      <c r="F457" s="155"/>
      <c r="G457" s="105"/>
      <c r="H457" s="105"/>
      <c r="I457" s="156"/>
      <c r="J457" s="156"/>
      <c r="K457" s="156"/>
      <c r="L457" s="156"/>
      <c r="M457" s="156"/>
      <c r="N457" s="156"/>
      <c r="O457" s="156"/>
      <c r="P457" s="156"/>
      <c r="Q457" s="156"/>
      <c r="R457" s="156"/>
      <c r="S457" s="156"/>
      <c r="T457" s="156"/>
      <c r="U457" s="157"/>
      <c r="V457" s="105"/>
      <c r="W457" s="105"/>
      <c r="X457" s="105"/>
      <c r="Y457" s="105"/>
      <c r="Z457" s="157"/>
      <c r="AA457" s="105"/>
      <c r="AB457" s="105"/>
      <c r="AC457" s="105"/>
      <c r="AD457" s="105"/>
      <c r="AE457" s="105"/>
      <c r="AF457" s="105"/>
      <c r="AG457" s="105"/>
      <c r="AH457" s="105"/>
      <c r="AI457" s="105"/>
      <c r="AJ457" s="105"/>
      <c r="AK457" s="105"/>
      <c r="AL457" s="105"/>
      <c r="AM457" s="105"/>
      <c r="AN457" s="105"/>
      <c r="AO457" s="105"/>
      <c r="AP457" s="105"/>
      <c r="AQ457" s="105"/>
      <c r="AR457" s="105"/>
      <c r="AS457" s="105"/>
      <c r="AT457" s="105"/>
      <c r="AU457" s="105"/>
      <c r="AV457" s="105"/>
      <c r="AW457" s="105"/>
      <c r="AX457" s="105"/>
      <c r="AY457" s="105"/>
      <c r="AZ457" s="105"/>
      <c r="BA457" s="105"/>
      <c r="BB457" s="105"/>
      <c r="BC457" s="105"/>
      <c r="BD457" s="105"/>
      <c r="BE457" s="105"/>
      <c r="BF457" s="105"/>
      <c r="BG457" s="105"/>
      <c r="BH457" s="105"/>
      <c r="BI457" s="105"/>
      <c r="BJ457" s="105"/>
      <c r="BK457" s="105"/>
      <c r="BL457" s="105"/>
      <c r="BM457" s="158"/>
      <c r="BN457" s="105"/>
      <c r="BO457" s="156"/>
      <c r="BP457" s="156"/>
      <c r="BQ457" s="156"/>
      <c r="BR457" s="105"/>
      <c r="BS457" s="105"/>
    </row>
    <row r="458" ht="9.0" customHeight="1">
      <c r="A458" s="152">
        <f t="shared" si="17"/>
        <v>1</v>
      </c>
      <c r="B458" s="93"/>
      <c r="C458" s="99"/>
      <c r="D458" s="96"/>
      <c r="E458" s="160"/>
      <c r="F458" s="155"/>
      <c r="G458" s="105"/>
      <c r="H458" s="105"/>
      <c r="I458" s="156"/>
      <c r="J458" s="156"/>
      <c r="K458" s="156"/>
      <c r="L458" s="156"/>
      <c r="M458" s="156"/>
      <c r="N458" s="156"/>
      <c r="O458" s="156"/>
      <c r="P458" s="156"/>
      <c r="Q458" s="156"/>
      <c r="R458" s="156"/>
      <c r="S458" s="156"/>
      <c r="T458" s="156"/>
      <c r="U458" s="157"/>
      <c r="V458" s="105"/>
      <c r="W458" s="105"/>
      <c r="X458" s="105"/>
      <c r="Y458" s="105"/>
      <c r="Z458" s="157"/>
      <c r="AA458" s="105"/>
      <c r="AB458" s="105"/>
      <c r="AC458" s="105"/>
      <c r="AD458" s="105"/>
      <c r="AE458" s="105"/>
      <c r="AF458" s="105"/>
      <c r="AG458" s="105"/>
      <c r="AH458" s="105"/>
      <c r="AI458" s="105"/>
      <c r="AJ458" s="105"/>
      <c r="AK458" s="105"/>
      <c r="AL458" s="105"/>
      <c r="AM458" s="105"/>
      <c r="AN458" s="105"/>
      <c r="AO458" s="105"/>
      <c r="AP458" s="105"/>
      <c r="AQ458" s="105"/>
      <c r="AR458" s="105"/>
      <c r="AS458" s="105"/>
      <c r="AT458" s="105"/>
      <c r="AU458" s="105"/>
      <c r="AV458" s="105"/>
      <c r="AW458" s="105"/>
      <c r="AX458" s="105"/>
      <c r="AY458" s="105"/>
      <c r="AZ458" s="105"/>
      <c r="BA458" s="105"/>
      <c r="BB458" s="105"/>
      <c r="BC458" s="105"/>
      <c r="BD458" s="105"/>
      <c r="BE458" s="105"/>
      <c r="BF458" s="105"/>
      <c r="BG458" s="105"/>
      <c r="BH458" s="105"/>
      <c r="BI458" s="105"/>
      <c r="BJ458" s="105"/>
      <c r="BK458" s="105"/>
      <c r="BL458" s="105"/>
      <c r="BM458" s="158"/>
      <c r="BN458" s="105"/>
      <c r="BO458" s="156"/>
      <c r="BP458" s="156"/>
      <c r="BQ458" s="156"/>
      <c r="BR458" s="105"/>
      <c r="BS458" s="105"/>
    </row>
    <row r="459" ht="9.0" customHeight="1">
      <c r="A459" s="152">
        <f t="shared" si="17"/>
        <v>1</v>
      </c>
      <c r="B459" s="93"/>
      <c r="C459" s="99"/>
      <c r="D459" s="96"/>
      <c r="E459" s="160"/>
      <c r="F459" s="155"/>
      <c r="G459" s="105"/>
      <c r="H459" s="105"/>
      <c r="I459" s="156"/>
      <c r="J459" s="156"/>
      <c r="K459" s="156"/>
      <c r="L459" s="156"/>
      <c r="M459" s="156"/>
      <c r="N459" s="156"/>
      <c r="O459" s="156"/>
      <c r="P459" s="156"/>
      <c r="Q459" s="156"/>
      <c r="R459" s="156"/>
      <c r="S459" s="156"/>
      <c r="T459" s="156"/>
      <c r="U459" s="157"/>
      <c r="V459" s="105"/>
      <c r="W459" s="105"/>
      <c r="X459" s="105"/>
      <c r="Y459" s="105"/>
      <c r="Z459" s="157"/>
      <c r="AA459" s="105"/>
      <c r="AB459" s="105"/>
      <c r="AC459" s="105"/>
      <c r="AD459" s="105"/>
      <c r="AE459" s="105"/>
      <c r="AF459" s="105"/>
      <c r="AG459" s="105"/>
      <c r="AH459" s="105"/>
      <c r="AI459" s="105"/>
      <c r="AJ459" s="105"/>
      <c r="AK459" s="105"/>
      <c r="AL459" s="105"/>
      <c r="AM459" s="105"/>
      <c r="AN459" s="105"/>
      <c r="AO459" s="105"/>
      <c r="AP459" s="105"/>
      <c r="AQ459" s="105"/>
      <c r="AR459" s="105"/>
      <c r="AS459" s="105"/>
      <c r="AT459" s="105"/>
      <c r="AU459" s="105"/>
      <c r="AV459" s="105"/>
      <c r="AW459" s="105"/>
      <c r="AX459" s="105"/>
      <c r="AY459" s="105"/>
      <c r="AZ459" s="105"/>
      <c r="BA459" s="105"/>
      <c r="BB459" s="105"/>
      <c r="BC459" s="105"/>
      <c r="BD459" s="105"/>
      <c r="BE459" s="105"/>
      <c r="BF459" s="105"/>
      <c r="BG459" s="105"/>
      <c r="BH459" s="105"/>
      <c r="BI459" s="105"/>
      <c r="BJ459" s="105"/>
      <c r="BK459" s="105"/>
      <c r="BL459" s="105"/>
      <c r="BM459" s="158"/>
      <c r="BN459" s="105"/>
      <c r="BO459" s="156"/>
      <c r="BP459" s="156"/>
      <c r="BQ459" s="156"/>
      <c r="BR459" s="105"/>
      <c r="BS459" s="105"/>
    </row>
    <row r="460" ht="9.0" customHeight="1">
      <c r="A460" s="152">
        <f t="shared" si="17"/>
        <v>0</v>
      </c>
      <c r="B460" s="93"/>
      <c r="C460" s="99"/>
      <c r="D460" s="96"/>
      <c r="E460" s="160"/>
      <c r="F460" s="155"/>
      <c r="G460" s="105"/>
      <c r="H460" s="105"/>
      <c r="I460" s="156"/>
      <c r="J460" s="156"/>
      <c r="K460" s="156"/>
      <c r="L460" s="156"/>
      <c r="M460" s="156"/>
      <c r="N460" s="156"/>
      <c r="O460" s="156"/>
      <c r="P460" s="156"/>
      <c r="Q460" s="156"/>
      <c r="R460" s="156"/>
      <c r="S460" s="156"/>
      <c r="T460" s="156"/>
      <c r="U460" s="157"/>
      <c r="V460" s="105"/>
      <c r="W460" s="105"/>
      <c r="X460" s="105"/>
      <c r="Y460" s="105"/>
      <c r="Z460" s="157"/>
      <c r="AA460" s="105"/>
      <c r="AB460" s="105"/>
      <c r="AC460" s="105"/>
      <c r="AD460" s="105"/>
      <c r="AE460" s="105"/>
      <c r="AF460" s="105"/>
      <c r="AG460" s="105"/>
      <c r="AH460" s="105"/>
      <c r="AI460" s="105"/>
      <c r="AJ460" s="105"/>
      <c r="AK460" s="105"/>
      <c r="AL460" s="105"/>
      <c r="AM460" s="105"/>
      <c r="AN460" s="105"/>
      <c r="AO460" s="105"/>
      <c r="AP460" s="105"/>
      <c r="AQ460" s="105"/>
      <c r="AR460" s="105"/>
      <c r="AS460" s="105"/>
      <c r="AT460" s="105"/>
      <c r="AU460" s="105"/>
      <c r="AV460" s="105"/>
      <c r="AW460" s="105"/>
      <c r="AX460" s="105"/>
      <c r="AY460" s="105"/>
      <c r="AZ460" s="105"/>
      <c r="BA460" s="105"/>
      <c r="BB460" s="105"/>
      <c r="BC460" s="105"/>
      <c r="BD460" s="105"/>
      <c r="BE460" s="105"/>
      <c r="BF460" s="105"/>
      <c r="BG460" s="105"/>
      <c r="BH460" s="105"/>
      <c r="BI460" s="105"/>
      <c r="BJ460" s="105"/>
      <c r="BK460" s="105"/>
      <c r="BL460" s="105"/>
      <c r="BM460" s="158"/>
      <c r="BN460" s="105"/>
      <c r="BO460" s="156"/>
      <c r="BP460" s="156"/>
      <c r="BQ460" s="156"/>
      <c r="BR460" s="105"/>
      <c r="BS460" s="105"/>
    </row>
    <row r="461" ht="9.0" customHeight="1">
      <c r="A461" s="152">
        <f t="shared" si="17"/>
        <v>0</v>
      </c>
      <c r="B461" s="93"/>
      <c r="C461" s="99"/>
      <c r="D461" s="96"/>
      <c r="E461" s="160"/>
      <c r="F461" s="155"/>
      <c r="G461" s="105"/>
      <c r="H461" s="105"/>
      <c r="I461" s="156"/>
      <c r="J461" s="156"/>
      <c r="K461" s="156"/>
      <c r="L461" s="156"/>
      <c r="M461" s="156"/>
      <c r="N461" s="156"/>
      <c r="O461" s="156"/>
      <c r="P461" s="156"/>
      <c r="Q461" s="156"/>
      <c r="R461" s="156"/>
      <c r="S461" s="156"/>
      <c r="T461" s="156"/>
      <c r="U461" s="157"/>
      <c r="V461" s="105"/>
      <c r="W461" s="105"/>
      <c r="X461" s="105"/>
      <c r="Y461" s="105"/>
      <c r="Z461" s="157"/>
      <c r="AA461" s="105"/>
      <c r="AB461" s="105"/>
      <c r="AC461" s="105"/>
      <c r="AD461" s="105"/>
      <c r="AE461" s="105"/>
      <c r="AF461" s="105"/>
      <c r="AG461" s="105"/>
      <c r="AH461" s="105"/>
      <c r="AI461" s="105"/>
      <c r="AJ461" s="105"/>
      <c r="AK461" s="105"/>
      <c r="AL461" s="105"/>
      <c r="AM461" s="105"/>
      <c r="AN461" s="105"/>
      <c r="AO461" s="105"/>
      <c r="AP461" s="105"/>
      <c r="AQ461" s="105"/>
      <c r="AR461" s="105"/>
      <c r="AS461" s="105"/>
      <c r="AT461" s="105"/>
      <c r="AU461" s="105"/>
      <c r="AV461" s="105"/>
      <c r="AW461" s="105"/>
      <c r="AX461" s="105"/>
      <c r="AY461" s="105"/>
      <c r="AZ461" s="105"/>
      <c r="BA461" s="105"/>
      <c r="BB461" s="105"/>
      <c r="BC461" s="105"/>
      <c r="BD461" s="105"/>
      <c r="BE461" s="105"/>
      <c r="BF461" s="105"/>
      <c r="BG461" s="105"/>
      <c r="BH461" s="105"/>
      <c r="BI461" s="105"/>
      <c r="BJ461" s="105"/>
      <c r="BK461" s="105"/>
      <c r="BL461" s="105"/>
      <c r="BM461" s="158"/>
      <c r="BN461" s="105"/>
      <c r="BO461" s="156"/>
      <c r="BP461" s="156"/>
      <c r="BQ461" s="156"/>
      <c r="BR461" s="105"/>
      <c r="BS461" s="105"/>
    </row>
    <row r="462" ht="9.0" customHeight="1">
      <c r="A462" s="152">
        <f t="shared" si="17"/>
        <v>1</v>
      </c>
      <c r="B462" s="93"/>
      <c r="C462" s="99"/>
      <c r="D462" s="96"/>
      <c r="E462" s="160"/>
      <c r="F462" s="155"/>
      <c r="G462" s="105"/>
      <c r="H462" s="105"/>
      <c r="I462" s="156"/>
      <c r="J462" s="156"/>
      <c r="K462" s="156"/>
      <c r="L462" s="156"/>
      <c r="M462" s="156"/>
      <c r="N462" s="156"/>
      <c r="O462" s="156"/>
      <c r="P462" s="156"/>
      <c r="Q462" s="156"/>
      <c r="R462" s="156"/>
      <c r="S462" s="156"/>
      <c r="T462" s="156"/>
      <c r="U462" s="157"/>
      <c r="V462" s="105"/>
      <c r="W462" s="105"/>
      <c r="X462" s="105"/>
      <c r="Y462" s="105"/>
      <c r="Z462" s="157"/>
      <c r="AA462" s="105"/>
      <c r="AB462" s="105"/>
      <c r="AC462" s="105"/>
      <c r="AD462" s="105"/>
      <c r="AE462" s="105"/>
      <c r="AF462" s="105"/>
      <c r="AG462" s="105"/>
      <c r="AH462" s="105"/>
      <c r="AI462" s="105"/>
      <c r="AJ462" s="105"/>
      <c r="AK462" s="105"/>
      <c r="AL462" s="105"/>
      <c r="AM462" s="105"/>
      <c r="AN462" s="105"/>
      <c r="AO462" s="105"/>
      <c r="AP462" s="105"/>
      <c r="AQ462" s="105"/>
      <c r="AR462" s="105"/>
      <c r="AS462" s="105"/>
      <c r="AT462" s="105"/>
      <c r="AU462" s="105"/>
      <c r="AV462" s="105"/>
      <c r="AW462" s="105"/>
      <c r="AX462" s="105"/>
      <c r="AY462" s="105"/>
      <c r="AZ462" s="105"/>
      <c r="BA462" s="105"/>
      <c r="BB462" s="105"/>
      <c r="BC462" s="105"/>
      <c r="BD462" s="105"/>
      <c r="BE462" s="105"/>
      <c r="BF462" s="105"/>
      <c r="BG462" s="105"/>
      <c r="BH462" s="105"/>
      <c r="BI462" s="105"/>
      <c r="BJ462" s="105"/>
      <c r="BK462" s="105"/>
      <c r="BL462" s="105"/>
      <c r="BM462" s="158"/>
      <c r="BN462" s="105"/>
      <c r="BO462" s="156"/>
      <c r="BP462" s="156"/>
      <c r="BQ462" s="156"/>
      <c r="BR462" s="105"/>
      <c r="BS462" s="105"/>
    </row>
    <row r="463" ht="9.0" customHeight="1">
      <c r="A463" s="152">
        <f t="shared" si="17"/>
        <v>1</v>
      </c>
      <c r="B463" s="93"/>
      <c r="C463" s="99"/>
      <c r="D463" s="96"/>
      <c r="E463" s="160"/>
      <c r="F463" s="155"/>
      <c r="G463" s="105"/>
      <c r="H463" s="105"/>
      <c r="I463" s="156"/>
      <c r="J463" s="156"/>
      <c r="K463" s="156"/>
      <c r="L463" s="156"/>
      <c r="M463" s="156"/>
      <c r="N463" s="156"/>
      <c r="O463" s="156"/>
      <c r="P463" s="156"/>
      <c r="Q463" s="156"/>
      <c r="R463" s="156"/>
      <c r="S463" s="156"/>
      <c r="T463" s="156"/>
      <c r="U463" s="157"/>
      <c r="V463" s="105"/>
      <c r="W463" s="105"/>
      <c r="X463" s="105"/>
      <c r="Y463" s="105"/>
      <c r="Z463" s="157"/>
      <c r="AA463" s="105"/>
      <c r="AB463" s="105"/>
      <c r="AC463" s="105"/>
      <c r="AD463" s="105"/>
      <c r="AE463" s="105"/>
      <c r="AF463" s="105"/>
      <c r="AG463" s="105"/>
      <c r="AH463" s="105"/>
      <c r="AI463" s="105"/>
      <c r="AJ463" s="105"/>
      <c r="AK463" s="105"/>
      <c r="AL463" s="105"/>
      <c r="AM463" s="105"/>
      <c r="AN463" s="105"/>
      <c r="AO463" s="105"/>
      <c r="AP463" s="105"/>
      <c r="AQ463" s="105"/>
      <c r="AR463" s="105"/>
      <c r="AS463" s="105"/>
      <c r="AT463" s="105"/>
      <c r="AU463" s="105"/>
      <c r="AV463" s="105"/>
      <c r="AW463" s="105"/>
      <c r="AX463" s="105"/>
      <c r="AY463" s="105"/>
      <c r="AZ463" s="105"/>
      <c r="BA463" s="105"/>
      <c r="BB463" s="105"/>
      <c r="BC463" s="105"/>
      <c r="BD463" s="105"/>
      <c r="BE463" s="105"/>
      <c r="BF463" s="105"/>
      <c r="BG463" s="105"/>
      <c r="BH463" s="105"/>
      <c r="BI463" s="105"/>
      <c r="BJ463" s="105"/>
      <c r="BK463" s="105"/>
      <c r="BL463" s="105"/>
      <c r="BM463" s="158"/>
      <c r="BN463" s="105"/>
      <c r="BO463" s="156"/>
      <c r="BP463" s="156"/>
      <c r="BQ463" s="156"/>
      <c r="BR463" s="105"/>
      <c r="BS463" s="105"/>
    </row>
    <row r="464" ht="9.0" customHeight="1">
      <c r="A464" s="152">
        <f t="shared" si="17"/>
        <v>0</v>
      </c>
      <c r="B464" s="93"/>
      <c r="C464" s="99"/>
      <c r="D464" s="96"/>
      <c r="E464" s="160"/>
      <c r="F464" s="155"/>
      <c r="G464" s="105"/>
      <c r="H464" s="105"/>
      <c r="I464" s="156"/>
      <c r="J464" s="156"/>
      <c r="K464" s="156"/>
      <c r="L464" s="156"/>
      <c r="M464" s="156"/>
      <c r="N464" s="156"/>
      <c r="O464" s="156"/>
      <c r="P464" s="156"/>
      <c r="Q464" s="156"/>
      <c r="R464" s="156"/>
      <c r="S464" s="156"/>
      <c r="T464" s="156"/>
      <c r="U464" s="157"/>
      <c r="V464" s="105"/>
      <c r="W464" s="105"/>
      <c r="X464" s="105"/>
      <c r="Y464" s="105"/>
      <c r="Z464" s="157"/>
      <c r="AA464" s="105"/>
      <c r="AB464" s="105"/>
      <c r="AC464" s="105"/>
      <c r="AD464" s="105"/>
      <c r="AE464" s="105"/>
      <c r="AF464" s="105"/>
      <c r="AG464" s="105"/>
      <c r="AH464" s="105"/>
      <c r="AI464" s="105"/>
      <c r="AJ464" s="105"/>
      <c r="AK464" s="105"/>
      <c r="AL464" s="105"/>
      <c r="AM464" s="105"/>
      <c r="AN464" s="105"/>
      <c r="AO464" s="105"/>
      <c r="AP464" s="105"/>
      <c r="AQ464" s="105"/>
      <c r="AR464" s="105"/>
      <c r="AS464" s="105"/>
      <c r="AT464" s="105"/>
      <c r="AU464" s="105"/>
      <c r="AV464" s="105"/>
      <c r="AW464" s="105"/>
      <c r="AX464" s="105"/>
      <c r="AY464" s="105"/>
      <c r="AZ464" s="105"/>
      <c r="BA464" s="105"/>
      <c r="BB464" s="105"/>
      <c r="BC464" s="105"/>
      <c r="BD464" s="105"/>
      <c r="BE464" s="105"/>
      <c r="BF464" s="105"/>
      <c r="BG464" s="105"/>
      <c r="BH464" s="105"/>
      <c r="BI464" s="105"/>
      <c r="BJ464" s="105"/>
      <c r="BK464" s="105"/>
      <c r="BL464" s="105"/>
      <c r="BM464" s="158"/>
      <c r="BN464" s="105"/>
      <c r="BO464" s="156"/>
      <c r="BP464" s="156"/>
      <c r="BQ464" s="156"/>
      <c r="BR464" s="105"/>
      <c r="BS464" s="105"/>
    </row>
    <row r="465" ht="9.0" customHeight="1">
      <c r="A465" s="152">
        <f t="shared" si="17"/>
        <v>0</v>
      </c>
      <c r="B465" s="93"/>
      <c r="C465" s="99"/>
      <c r="D465" s="96"/>
      <c r="E465" s="160"/>
      <c r="F465" s="155"/>
      <c r="G465" s="105"/>
      <c r="H465" s="105"/>
      <c r="I465" s="156"/>
      <c r="J465" s="156"/>
      <c r="K465" s="156"/>
      <c r="L465" s="156"/>
      <c r="M465" s="156"/>
      <c r="N465" s="156"/>
      <c r="O465" s="156"/>
      <c r="P465" s="156"/>
      <c r="Q465" s="156"/>
      <c r="R465" s="156"/>
      <c r="S465" s="156"/>
      <c r="T465" s="156"/>
      <c r="U465" s="157"/>
      <c r="V465" s="105"/>
      <c r="W465" s="105"/>
      <c r="X465" s="105"/>
      <c r="Y465" s="105"/>
      <c r="Z465" s="157"/>
      <c r="AA465" s="105"/>
      <c r="AB465" s="105"/>
      <c r="AC465" s="105"/>
      <c r="AD465" s="105"/>
      <c r="AE465" s="105"/>
      <c r="AF465" s="105"/>
      <c r="AG465" s="105"/>
      <c r="AH465" s="105"/>
      <c r="AI465" s="105"/>
      <c r="AJ465" s="105"/>
      <c r="AK465" s="105"/>
      <c r="AL465" s="105"/>
      <c r="AM465" s="105"/>
      <c r="AN465" s="105"/>
      <c r="AO465" s="105"/>
      <c r="AP465" s="105"/>
      <c r="AQ465" s="105"/>
      <c r="AR465" s="105"/>
      <c r="AS465" s="105"/>
      <c r="AT465" s="105"/>
      <c r="AU465" s="105"/>
      <c r="AV465" s="105"/>
      <c r="AW465" s="105"/>
      <c r="AX465" s="105"/>
      <c r="AY465" s="105"/>
      <c r="AZ465" s="105"/>
      <c r="BA465" s="105"/>
      <c r="BB465" s="105"/>
      <c r="BC465" s="105"/>
      <c r="BD465" s="105"/>
      <c r="BE465" s="105"/>
      <c r="BF465" s="105"/>
      <c r="BG465" s="105"/>
      <c r="BH465" s="105"/>
      <c r="BI465" s="105"/>
      <c r="BJ465" s="105"/>
      <c r="BK465" s="105"/>
      <c r="BL465" s="105"/>
      <c r="BM465" s="158"/>
      <c r="BN465" s="105"/>
      <c r="BO465" s="156"/>
      <c r="BP465" s="156"/>
      <c r="BQ465" s="156"/>
      <c r="BR465" s="105"/>
      <c r="BS465" s="105"/>
    </row>
    <row r="466" ht="9.0" customHeight="1">
      <c r="A466" s="152">
        <f t="shared" si="17"/>
        <v>1</v>
      </c>
      <c r="B466" s="93"/>
      <c r="C466" s="99"/>
      <c r="D466" s="96"/>
      <c r="E466" s="160"/>
      <c r="F466" s="155"/>
      <c r="G466" s="105"/>
      <c r="H466" s="105"/>
      <c r="I466" s="156"/>
      <c r="J466" s="156"/>
      <c r="K466" s="156"/>
      <c r="L466" s="156"/>
      <c r="M466" s="156"/>
      <c r="N466" s="156"/>
      <c r="O466" s="156"/>
      <c r="P466" s="156"/>
      <c r="Q466" s="156"/>
      <c r="R466" s="156"/>
      <c r="S466" s="156"/>
      <c r="T466" s="156"/>
      <c r="U466" s="157"/>
      <c r="V466" s="105"/>
      <c r="W466" s="105"/>
      <c r="X466" s="105"/>
      <c r="Y466" s="105"/>
      <c r="Z466" s="157"/>
      <c r="AA466" s="105"/>
      <c r="AB466" s="105"/>
      <c r="AC466" s="105"/>
      <c r="AD466" s="105"/>
      <c r="AE466" s="105"/>
      <c r="AF466" s="105"/>
      <c r="AG466" s="105"/>
      <c r="AH466" s="105"/>
      <c r="AI466" s="105"/>
      <c r="AJ466" s="105"/>
      <c r="AK466" s="105"/>
      <c r="AL466" s="105"/>
      <c r="AM466" s="105"/>
      <c r="AN466" s="105"/>
      <c r="AO466" s="105"/>
      <c r="AP466" s="105"/>
      <c r="AQ466" s="105"/>
      <c r="AR466" s="105"/>
      <c r="AS466" s="105"/>
      <c r="AT466" s="105"/>
      <c r="AU466" s="105"/>
      <c r="AV466" s="105"/>
      <c r="AW466" s="105"/>
      <c r="AX466" s="105"/>
      <c r="AY466" s="105"/>
      <c r="AZ466" s="105"/>
      <c r="BA466" s="105"/>
      <c r="BB466" s="105"/>
      <c r="BC466" s="105"/>
      <c r="BD466" s="105"/>
      <c r="BE466" s="105"/>
      <c r="BF466" s="105"/>
      <c r="BG466" s="105"/>
      <c r="BH466" s="105"/>
      <c r="BI466" s="105"/>
      <c r="BJ466" s="105"/>
      <c r="BK466" s="105"/>
      <c r="BL466" s="105"/>
      <c r="BM466" s="158"/>
      <c r="BN466" s="105"/>
      <c r="BO466" s="156"/>
      <c r="BP466" s="156"/>
      <c r="BQ466" s="156"/>
      <c r="BR466" s="105"/>
      <c r="BS466" s="105"/>
    </row>
    <row r="467" ht="9.0" customHeight="1">
      <c r="A467" s="152">
        <f t="shared" si="17"/>
        <v>1</v>
      </c>
      <c r="B467" s="93"/>
      <c r="C467" s="99"/>
      <c r="D467" s="96"/>
      <c r="E467" s="160"/>
      <c r="F467" s="155"/>
      <c r="G467" s="105"/>
      <c r="H467" s="105"/>
      <c r="I467" s="156"/>
      <c r="J467" s="156"/>
      <c r="K467" s="156"/>
      <c r="L467" s="156"/>
      <c r="M467" s="156"/>
      <c r="N467" s="156"/>
      <c r="O467" s="156"/>
      <c r="P467" s="156"/>
      <c r="Q467" s="156"/>
      <c r="R467" s="156"/>
      <c r="S467" s="156"/>
      <c r="T467" s="156"/>
      <c r="U467" s="157"/>
      <c r="V467" s="105"/>
      <c r="W467" s="105"/>
      <c r="X467" s="105"/>
      <c r="Y467" s="105"/>
      <c r="Z467" s="157"/>
      <c r="AA467" s="105"/>
      <c r="AB467" s="105"/>
      <c r="AC467" s="105"/>
      <c r="AD467" s="105"/>
      <c r="AE467" s="105"/>
      <c r="AF467" s="105"/>
      <c r="AG467" s="105"/>
      <c r="AH467" s="105"/>
      <c r="AI467" s="105"/>
      <c r="AJ467" s="105"/>
      <c r="AK467" s="105"/>
      <c r="AL467" s="105"/>
      <c r="AM467" s="105"/>
      <c r="AN467" s="105"/>
      <c r="AO467" s="105"/>
      <c r="AP467" s="105"/>
      <c r="AQ467" s="105"/>
      <c r="AR467" s="105"/>
      <c r="AS467" s="105"/>
      <c r="AT467" s="105"/>
      <c r="AU467" s="105"/>
      <c r="AV467" s="105"/>
      <c r="AW467" s="105"/>
      <c r="AX467" s="105"/>
      <c r="AY467" s="105"/>
      <c r="AZ467" s="105"/>
      <c r="BA467" s="105"/>
      <c r="BB467" s="105"/>
      <c r="BC467" s="105"/>
      <c r="BD467" s="105"/>
      <c r="BE467" s="105"/>
      <c r="BF467" s="105"/>
      <c r="BG467" s="105"/>
      <c r="BH467" s="105"/>
      <c r="BI467" s="105"/>
      <c r="BJ467" s="105"/>
      <c r="BK467" s="105"/>
      <c r="BL467" s="105"/>
      <c r="BM467" s="158"/>
      <c r="BN467" s="105"/>
      <c r="BO467" s="156"/>
      <c r="BP467" s="156"/>
      <c r="BQ467" s="156"/>
      <c r="BR467" s="105"/>
      <c r="BS467" s="105"/>
    </row>
    <row r="468" ht="9.0" customHeight="1">
      <c r="A468" s="152">
        <f t="shared" si="17"/>
        <v>0</v>
      </c>
      <c r="B468" s="93"/>
      <c r="C468" s="99"/>
      <c r="D468" s="96"/>
      <c r="E468" s="160"/>
      <c r="F468" s="155"/>
      <c r="G468" s="105"/>
      <c r="H468" s="105"/>
      <c r="I468" s="156"/>
      <c r="J468" s="156"/>
      <c r="K468" s="156"/>
      <c r="L468" s="156"/>
      <c r="M468" s="156"/>
      <c r="N468" s="156"/>
      <c r="O468" s="156"/>
      <c r="P468" s="156"/>
      <c r="Q468" s="156"/>
      <c r="R468" s="156"/>
      <c r="S468" s="156"/>
      <c r="T468" s="156"/>
      <c r="U468" s="157"/>
      <c r="V468" s="105"/>
      <c r="W468" s="105"/>
      <c r="X468" s="105"/>
      <c r="Y468" s="105"/>
      <c r="Z468" s="157"/>
      <c r="AA468" s="105"/>
      <c r="AB468" s="105"/>
      <c r="AC468" s="105"/>
      <c r="AD468" s="105"/>
      <c r="AE468" s="105"/>
      <c r="AF468" s="105"/>
      <c r="AG468" s="105"/>
      <c r="AH468" s="105"/>
      <c r="AI468" s="105"/>
      <c r="AJ468" s="105"/>
      <c r="AK468" s="105"/>
      <c r="AL468" s="105"/>
      <c r="AM468" s="105"/>
      <c r="AN468" s="105"/>
      <c r="AO468" s="105"/>
      <c r="AP468" s="105"/>
      <c r="AQ468" s="105"/>
      <c r="AR468" s="105"/>
      <c r="AS468" s="105"/>
      <c r="AT468" s="105"/>
      <c r="AU468" s="105"/>
      <c r="AV468" s="105"/>
      <c r="AW468" s="105"/>
      <c r="AX468" s="105"/>
      <c r="AY468" s="105"/>
      <c r="AZ468" s="105"/>
      <c r="BA468" s="105"/>
      <c r="BB468" s="105"/>
      <c r="BC468" s="105"/>
      <c r="BD468" s="105"/>
      <c r="BE468" s="105"/>
      <c r="BF468" s="105"/>
      <c r="BG468" s="105"/>
      <c r="BH468" s="105"/>
      <c r="BI468" s="105"/>
      <c r="BJ468" s="105"/>
      <c r="BK468" s="105"/>
      <c r="BL468" s="105"/>
      <c r="BM468" s="158"/>
      <c r="BN468" s="105"/>
      <c r="BO468" s="156"/>
      <c r="BP468" s="156"/>
      <c r="BQ468" s="156"/>
      <c r="BR468" s="105"/>
      <c r="BS468" s="105"/>
    </row>
    <row r="469" ht="9.0" customHeight="1">
      <c r="A469" s="152">
        <f t="shared" si="17"/>
        <v>0</v>
      </c>
      <c r="B469" s="93"/>
      <c r="C469" s="99"/>
      <c r="D469" s="96"/>
      <c r="E469" s="160"/>
      <c r="F469" s="155"/>
      <c r="G469" s="105"/>
      <c r="H469" s="105"/>
      <c r="I469" s="156"/>
      <c r="J469" s="156"/>
      <c r="K469" s="156"/>
      <c r="L469" s="156"/>
      <c r="M469" s="156"/>
      <c r="N469" s="156"/>
      <c r="O469" s="156"/>
      <c r="P469" s="156"/>
      <c r="Q469" s="156"/>
      <c r="R469" s="156"/>
      <c r="S469" s="156"/>
      <c r="T469" s="156"/>
      <c r="U469" s="157"/>
      <c r="V469" s="105"/>
      <c r="W469" s="105"/>
      <c r="X469" s="105"/>
      <c r="Y469" s="105"/>
      <c r="Z469" s="157"/>
      <c r="AA469" s="105"/>
      <c r="AB469" s="105"/>
      <c r="AC469" s="105"/>
      <c r="AD469" s="105"/>
      <c r="AE469" s="105"/>
      <c r="AF469" s="105"/>
      <c r="AG469" s="105"/>
      <c r="AH469" s="105"/>
      <c r="AI469" s="105"/>
      <c r="AJ469" s="105"/>
      <c r="AK469" s="105"/>
      <c r="AL469" s="105"/>
      <c r="AM469" s="105"/>
      <c r="AN469" s="105"/>
      <c r="AO469" s="105"/>
      <c r="AP469" s="105"/>
      <c r="AQ469" s="105"/>
      <c r="AR469" s="105"/>
      <c r="AS469" s="105"/>
      <c r="AT469" s="105"/>
      <c r="AU469" s="105"/>
      <c r="AV469" s="105"/>
      <c r="AW469" s="105"/>
      <c r="AX469" s="105"/>
      <c r="AY469" s="105"/>
      <c r="AZ469" s="105"/>
      <c r="BA469" s="105"/>
      <c r="BB469" s="105"/>
      <c r="BC469" s="105"/>
      <c r="BD469" s="105"/>
      <c r="BE469" s="105"/>
      <c r="BF469" s="105"/>
      <c r="BG469" s="105"/>
      <c r="BH469" s="105"/>
      <c r="BI469" s="105"/>
      <c r="BJ469" s="105"/>
      <c r="BK469" s="105"/>
      <c r="BL469" s="105"/>
      <c r="BM469" s="158"/>
      <c r="BN469" s="105"/>
      <c r="BO469" s="156"/>
      <c r="BP469" s="156"/>
      <c r="BQ469" s="156"/>
      <c r="BR469" s="105"/>
      <c r="BS469" s="105"/>
    </row>
    <row r="470" ht="9.0" customHeight="1">
      <c r="A470" s="152">
        <f t="shared" si="17"/>
        <v>1</v>
      </c>
      <c r="B470" s="93"/>
      <c r="C470" s="99"/>
      <c r="D470" s="96"/>
      <c r="E470" s="160"/>
      <c r="F470" s="155"/>
      <c r="G470" s="105"/>
      <c r="H470" s="105"/>
      <c r="I470" s="156"/>
      <c r="J470" s="156"/>
      <c r="K470" s="156"/>
      <c r="L470" s="156"/>
      <c r="M470" s="156"/>
      <c r="N470" s="156"/>
      <c r="O470" s="156"/>
      <c r="P470" s="156"/>
      <c r="Q470" s="156"/>
      <c r="R470" s="156"/>
      <c r="S470" s="156"/>
      <c r="T470" s="156"/>
      <c r="U470" s="157"/>
      <c r="V470" s="105"/>
      <c r="W470" s="105"/>
      <c r="X470" s="105"/>
      <c r="Y470" s="105"/>
      <c r="Z470" s="157"/>
      <c r="AA470" s="105"/>
      <c r="AB470" s="105"/>
      <c r="AC470" s="105"/>
      <c r="AD470" s="105"/>
      <c r="AE470" s="105"/>
      <c r="AF470" s="105"/>
      <c r="AG470" s="105"/>
      <c r="AH470" s="105"/>
      <c r="AI470" s="105"/>
      <c r="AJ470" s="105"/>
      <c r="AK470" s="105"/>
      <c r="AL470" s="105"/>
      <c r="AM470" s="105"/>
      <c r="AN470" s="105"/>
      <c r="AO470" s="105"/>
      <c r="AP470" s="105"/>
      <c r="AQ470" s="105"/>
      <c r="AR470" s="105"/>
      <c r="AS470" s="105"/>
      <c r="AT470" s="105"/>
      <c r="AU470" s="105"/>
      <c r="AV470" s="105"/>
      <c r="AW470" s="105"/>
      <c r="AX470" s="105"/>
      <c r="AY470" s="105"/>
      <c r="AZ470" s="105"/>
      <c r="BA470" s="105"/>
      <c r="BB470" s="105"/>
      <c r="BC470" s="105"/>
      <c r="BD470" s="105"/>
      <c r="BE470" s="105"/>
      <c r="BF470" s="105"/>
      <c r="BG470" s="105"/>
      <c r="BH470" s="105"/>
      <c r="BI470" s="105"/>
      <c r="BJ470" s="105"/>
      <c r="BK470" s="105"/>
      <c r="BL470" s="105"/>
      <c r="BM470" s="158"/>
      <c r="BN470" s="105"/>
      <c r="BO470" s="156"/>
      <c r="BP470" s="156"/>
      <c r="BQ470" s="156"/>
      <c r="BR470" s="105"/>
      <c r="BS470" s="105"/>
    </row>
    <row r="471" ht="9.0" customHeight="1">
      <c r="A471" s="152">
        <f t="shared" si="17"/>
        <v>1</v>
      </c>
      <c r="B471" s="93"/>
      <c r="C471" s="99"/>
      <c r="D471" s="96"/>
      <c r="E471" s="160"/>
      <c r="F471" s="155"/>
      <c r="G471" s="105"/>
      <c r="H471" s="105"/>
      <c r="I471" s="156"/>
      <c r="J471" s="156"/>
      <c r="K471" s="156"/>
      <c r="L471" s="156"/>
      <c r="M471" s="156"/>
      <c r="N471" s="156"/>
      <c r="O471" s="156"/>
      <c r="P471" s="156"/>
      <c r="Q471" s="156"/>
      <c r="R471" s="156"/>
      <c r="S471" s="156"/>
      <c r="T471" s="156"/>
      <c r="U471" s="157"/>
      <c r="V471" s="105"/>
      <c r="W471" s="105"/>
      <c r="X471" s="105"/>
      <c r="Y471" s="105"/>
      <c r="Z471" s="157"/>
      <c r="AA471" s="105"/>
      <c r="AB471" s="105"/>
      <c r="AC471" s="105"/>
      <c r="AD471" s="105"/>
      <c r="AE471" s="105"/>
      <c r="AF471" s="105"/>
      <c r="AG471" s="105"/>
      <c r="AH471" s="105"/>
      <c r="AI471" s="105"/>
      <c r="AJ471" s="105"/>
      <c r="AK471" s="105"/>
      <c r="AL471" s="105"/>
      <c r="AM471" s="105"/>
      <c r="AN471" s="105"/>
      <c r="AO471" s="105"/>
      <c r="AP471" s="105"/>
      <c r="AQ471" s="105"/>
      <c r="AR471" s="105"/>
      <c r="AS471" s="105"/>
      <c r="AT471" s="105"/>
      <c r="AU471" s="105"/>
      <c r="AV471" s="105"/>
      <c r="AW471" s="105"/>
      <c r="AX471" s="105"/>
      <c r="AY471" s="105"/>
      <c r="AZ471" s="105"/>
      <c r="BA471" s="105"/>
      <c r="BB471" s="105"/>
      <c r="BC471" s="105"/>
      <c r="BD471" s="105"/>
      <c r="BE471" s="105"/>
      <c r="BF471" s="105"/>
      <c r="BG471" s="105"/>
      <c r="BH471" s="105"/>
      <c r="BI471" s="105"/>
      <c r="BJ471" s="105"/>
      <c r="BK471" s="105"/>
      <c r="BL471" s="105"/>
      <c r="BM471" s="158"/>
      <c r="BN471" s="105"/>
      <c r="BO471" s="156"/>
      <c r="BP471" s="156"/>
      <c r="BQ471" s="156"/>
      <c r="BR471" s="105"/>
      <c r="BS471" s="105"/>
    </row>
    <row r="472" ht="9.0" customHeight="1">
      <c r="A472" s="152">
        <f t="shared" si="17"/>
        <v>0</v>
      </c>
      <c r="B472" s="93"/>
      <c r="C472" s="99"/>
      <c r="D472" s="96"/>
      <c r="E472" s="160"/>
      <c r="F472" s="155"/>
      <c r="G472" s="105"/>
      <c r="H472" s="105"/>
      <c r="I472" s="156"/>
      <c r="J472" s="156"/>
      <c r="K472" s="156"/>
      <c r="L472" s="156"/>
      <c r="M472" s="156"/>
      <c r="N472" s="156"/>
      <c r="O472" s="156"/>
      <c r="P472" s="156"/>
      <c r="Q472" s="156"/>
      <c r="R472" s="156"/>
      <c r="S472" s="156"/>
      <c r="T472" s="156"/>
      <c r="U472" s="157"/>
      <c r="V472" s="105"/>
      <c r="W472" s="105"/>
      <c r="X472" s="105"/>
      <c r="Y472" s="105"/>
      <c r="Z472" s="157"/>
      <c r="AA472" s="105"/>
      <c r="AB472" s="105"/>
      <c r="AC472" s="105"/>
      <c r="AD472" s="105"/>
      <c r="AE472" s="105"/>
      <c r="AF472" s="105"/>
      <c r="AG472" s="105"/>
      <c r="AH472" s="105"/>
      <c r="AI472" s="105"/>
      <c r="AJ472" s="105"/>
      <c r="AK472" s="105"/>
      <c r="AL472" s="105"/>
      <c r="AM472" s="105"/>
      <c r="AN472" s="105"/>
      <c r="AO472" s="105"/>
      <c r="AP472" s="105"/>
      <c r="AQ472" s="105"/>
      <c r="AR472" s="105"/>
      <c r="AS472" s="105"/>
      <c r="AT472" s="105"/>
      <c r="AU472" s="105"/>
      <c r="AV472" s="105"/>
      <c r="AW472" s="105"/>
      <c r="AX472" s="105"/>
      <c r="AY472" s="105"/>
      <c r="AZ472" s="105"/>
      <c r="BA472" s="105"/>
      <c r="BB472" s="105"/>
      <c r="BC472" s="105"/>
      <c r="BD472" s="105"/>
      <c r="BE472" s="105"/>
      <c r="BF472" s="105"/>
      <c r="BG472" s="105"/>
      <c r="BH472" s="105"/>
      <c r="BI472" s="105"/>
      <c r="BJ472" s="105"/>
      <c r="BK472" s="105"/>
      <c r="BL472" s="105"/>
      <c r="BM472" s="158"/>
      <c r="BN472" s="105"/>
      <c r="BO472" s="156"/>
      <c r="BP472" s="156"/>
      <c r="BQ472" s="156"/>
      <c r="BR472" s="105"/>
      <c r="BS472" s="105"/>
    </row>
    <row r="473" ht="9.0" customHeight="1">
      <c r="A473" s="152">
        <f t="shared" si="17"/>
        <v>0</v>
      </c>
      <c r="B473" s="93"/>
      <c r="C473" s="99"/>
      <c r="D473" s="96"/>
      <c r="E473" s="160"/>
      <c r="F473" s="155"/>
      <c r="G473" s="105"/>
      <c r="H473" s="105"/>
      <c r="I473" s="156"/>
      <c r="J473" s="156"/>
      <c r="K473" s="156"/>
      <c r="L473" s="156"/>
      <c r="M473" s="156"/>
      <c r="N473" s="156"/>
      <c r="O473" s="156"/>
      <c r="P473" s="156"/>
      <c r="Q473" s="156"/>
      <c r="R473" s="156"/>
      <c r="S473" s="156"/>
      <c r="T473" s="156"/>
      <c r="U473" s="157"/>
      <c r="V473" s="105"/>
      <c r="W473" s="105"/>
      <c r="X473" s="105"/>
      <c r="Y473" s="105"/>
      <c r="Z473" s="157"/>
      <c r="AA473" s="105"/>
      <c r="AB473" s="105"/>
      <c r="AC473" s="105"/>
      <c r="AD473" s="105"/>
      <c r="AE473" s="105"/>
      <c r="AF473" s="105"/>
      <c r="AG473" s="105"/>
      <c r="AH473" s="105"/>
      <c r="AI473" s="105"/>
      <c r="AJ473" s="105"/>
      <c r="AK473" s="105"/>
      <c r="AL473" s="105"/>
      <c r="AM473" s="105"/>
      <c r="AN473" s="105"/>
      <c r="AO473" s="105"/>
      <c r="AP473" s="105"/>
      <c r="AQ473" s="105"/>
      <c r="AR473" s="105"/>
      <c r="AS473" s="105"/>
      <c r="AT473" s="105"/>
      <c r="AU473" s="105"/>
      <c r="AV473" s="105"/>
      <c r="AW473" s="105"/>
      <c r="AX473" s="105"/>
      <c r="AY473" s="105"/>
      <c r="AZ473" s="105"/>
      <c r="BA473" s="105"/>
      <c r="BB473" s="105"/>
      <c r="BC473" s="105"/>
      <c r="BD473" s="105"/>
      <c r="BE473" s="105"/>
      <c r="BF473" s="105"/>
      <c r="BG473" s="105"/>
      <c r="BH473" s="105"/>
      <c r="BI473" s="105"/>
      <c r="BJ473" s="105"/>
      <c r="BK473" s="105"/>
      <c r="BL473" s="105"/>
      <c r="BM473" s="158"/>
      <c r="BN473" s="105"/>
      <c r="BO473" s="156"/>
      <c r="BP473" s="156"/>
      <c r="BQ473" s="156"/>
      <c r="BR473" s="105"/>
      <c r="BS473" s="105"/>
    </row>
    <row r="474" ht="9.0" customHeight="1">
      <c r="A474" s="152">
        <f t="shared" si="17"/>
        <v>1</v>
      </c>
      <c r="B474" s="93"/>
      <c r="C474" s="99"/>
      <c r="D474" s="96"/>
      <c r="E474" s="160"/>
      <c r="F474" s="155"/>
      <c r="G474" s="105"/>
      <c r="H474" s="105"/>
      <c r="I474" s="156"/>
      <c r="J474" s="156"/>
      <c r="K474" s="156"/>
      <c r="L474" s="156"/>
      <c r="M474" s="156"/>
      <c r="N474" s="156"/>
      <c r="O474" s="156"/>
      <c r="P474" s="156"/>
      <c r="Q474" s="156"/>
      <c r="R474" s="156"/>
      <c r="S474" s="156"/>
      <c r="T474" s="156"/>
      <c r="U474" s="157"/>
      <c r="V474" s="105"/>
      <c r="W474" s="105"/>
      <c r="X474" s="105"/>
      <c r="Y474" s="105"/>
      <c r="Z474" s="157"/>
      <c r="AA474" s="105"/>
      <c r="AB474" s="105"/>
      <c r="AC474" s="105"/>
      <c r="AD474" s="105"/>
      <c r="AE474" s="105"/>
      <c r="AF474" s="105"/>
      <c r="AG474" s="105"/>
      <c r="AH474" s="105"/>
      <c r="AI474" s="105"/>
      <c r="AJ474" s="105"/>
      <c r="AK474" s="105"/>
      <c r="AL474" s="105"/>
      <c r="AM474" s="105"/>
      <c r="AN474" s="105"/>
      <c r="AO474" s="105"/>
      <c r="AP474" s="105"/>
      <c r="AQ474" s="105"/>
      <c r="AR474" s="105"/>
      <c r="AS474" s="105"/>
      <c r="AT474" s="105"/>
      <c r="AU474" s="105"/>
      <c r="AV474" s="105"/>
      <c r="AW474" s="105"/>
      <c r="AX474" s="105"/>
      <c r="AY474" s="105"/>
      <c r="AZ474" s="105"/>
      <c r="BA474" s="105"/>
      <c r="BB474" s="105"/>
      <c r="BC474" s="105"/>
      <c r="BD474" s="105"/>
      <c r="BE474" s="105"/>
      <c r="BF474" s="105"/>
      <c r="BG474" s="105"/>
      <c r="BH474" s="105"/>
      <c r="BI474" s="105"/>
      <c r="BJ474" s="105"/>
      <c r="BK474" s="105"/>
      <c r="BL474" s="105"/>
      <c r="BM474" s="158"/>
      <c r="BN474" s="105"/>
      <c r="BO474" s="156"/>
      <c r="BP474" s="156"/>
      <c r="BQ474" s="156"/>
      <c r="BR474" s="105"/>
      <c r="BS474" s="105"/>
    </row>
    <row r="475" ht="9.0" customHeight="1">
      <c r="A475" s="152">
        <f t="shared" si="17"/>
        <v>1</v>
      </c>
      <c r="B475" s="93"/>
      <c r="C475" s="99"/>
      <c r="D475" s="96"/>
      <c r="E475" s="160"/>
      <c r="F475" s="155"/>
      <c r="G475" s="105"/>
      <c r="H475" s="105"/>
      <c r="I475" s="156"/>
      <c r="J475" s="156"/>
      <c r="K475" s="156"/>
      <c r="L475" s="156"/>
      <c r="M475" s="156"/>
      <c r="N475" s="156"/>
      <c r="O475" s="156"/>
      <c r="P475" s="156"/>
      <c r="Q475" s="156"/>
      <c r="R475" s="156"/>
      <c r="S475" s="156"/>
      <c r="T475" s="156"/>
      <c r="U475" s="157"/>
      <c r="V475" s="105"/>
      <c r="W475" s="105"/>
      <c r="X475" s="105"/>
      <c r="Y475" s="105"/>
      <c r="Z475" s="157"/>
      <c r="AA475" s="105"/>
      <c r="AB475" s="105"/>
      <c r="AC475" s="105"/>
      <c r="AD475" s="105"/>
      <c r="AE475" s="105"/>
      <c r="AF475" s="105"/>
      <c r="AG475" s="105"/>
      <c r="AH475" s="105"/>
      <c r="AI475" s="105"/>
      <c r="AJ475" s="105"/>
      <c r="AK475" s="105"/>
      <c r="AL475" s="105"/>
      <c r="AM475" s="105"/>
      <c r="AN475" s="105"/>
      <c r="AO475" s="105"/>
      <c r="AP475" s="105"/>
      <c r="AQ475" s="105"/>
      <c r="AR475" s="105"/>
      <c r="AS475" s="105"/>
      <c r="AT475" s="105"/>
      <c r="AU475" s="105"/>
      <c r="AV475" s="105"/>
      <c r="AW475" s="105"/>
      <c r="AX475" s="105"/>
      <c r="AY475" s="105"/>
      <c r="AZ475" s="105"/>
      <c r="BA475" s="105"/>
      <c r="BB475" s="105"/>
      <c r="BC475" s="105"/>
      <c r="BD475" s="105"/>
      <c r="BE475" s="105"/>
      <c r="BF475" s="105"/>
      <c r="BG475" s="105"/>
      <c r="BH475" s="105"/>
      <c r="BI475" s="105"/>
      <c r="BJ475" s="105"/>
      <c r="BK475" s="105"/>
      <c r="BL475" s="105"/>
      <c r="BM475" s="158"/>
      <c r="BN475" s="105"/>
      <c r="BO475" s="156"/>
      <c r="BP475" s="156"/>
      <c r="BQ475" s="156"/>
      <c r="BR475" s="105"/>
      <c r="BS475" s="105"/>
    </row>
    <row r="476" ht="9.0" customHeight="1">
      <c r="A476" s="152">
        <f t="shared" si="17"/>
        <v>0</v>
      </c>
      <c r="B476" s="93"/>
      <c r="C476" s="99"/>
      <c r="D476" s="96"/>
      <c r="E476" s="160"/>
      <c r="F476" s="155"/>
      <c r="G476" s="105"/>
      <c r="H476" s="105"/>
      <c r="I476" s="156"/>
      <c r="J476" s="156"/>
      <c r="K476" s="156"/>
      <c r="L476" s="156"/>
      <c r="M476" s="156"/>
      <c r="N476" s="156"/>
      <c r="O476" s="156"/>
      <c r="P476" s="156"/>
      <c r="Q476" s="156"/>
      <c r="R476" s="156"/>
      <c r="S476" s="156"/>
      <c r="T476" s="156"/>
      <c r="U476" s="157"/>
      <c r="V476" s="105"/>
      <c r="W476" s="105"/>
      <c r="X476" s="105"/>
      <c r="Y476" s="105"/>
      <c r="Z476" s="157"/>
      <c r="AA476" s="105"/>
      <c r="AB476" s="105"/>
      <c r="AC476" s="105"/>
      <c r="AD476" s="105"/>
      <c r="AE476" s="105"/>
      <c r="AF476" s="105"/>
      <c r="AG476" s="105"/>
      <c r="AH476" s="105"/>
      <c r="AI476" s="105"/>
      <c r="AJ476" s="105"/>
      <c r="AK476" s="105"/>
      <c r="AL476" s="105"/>
      <c r="AM476" s="105"/>
      <c r="AN476" s="105"/>
      <c r="AO476" s="105"/>
      <c r="AP476" s="105"/>
      <c r="AQ476" s="105"/>
      <c r="AR476" s="105"/>
      <c r="AS476" s="105"/>
      <c r="AT476" s="105"/>
      <c r="AU476" s="105"/>
      <c r="AV476" s="105"/>
      <c r="AW476" s="105"/>
      <c r="AX476" s="105"/>
      <c r="AY476" s="105"/>
      <c r="AZ476" s="105"/>
      <c r="BA476" s="105"/>
      <c r="BB476" s="105"/>
      <c r="BC476" s="105"/>
      <c r="BD476" s="105"/>
      <c r="BE476" s="105"/>
      <c r="BF476" s="105"/>
      <c r="BG476" s="105"/>
      <c r="BH476" s="105"/>
      <c r="BI476" s="105"/>
      <c r="BJ476" s="105"/>
      <c r="BK476" s="105"/>
      <c r="BL476" s="105"/>
      <c r="BM476" s="158"/>
      <c r="BN476" s="105"/>
      <c r="BO476" s="156"/>
      <c r="BP476" s="156"/>
      <c r="BQ476" s="156"/>
      <c r="BR476" s="105"/>
      <c r="BS476" s="105"/>
    </row>
    <row r="477" ht="9.0" customHeight="1">
      <c r="A477" s="152">
        <f t="shared" si="17"/>
        <v>0</v>
      </c>
      <c r="B477" s="93"/>
      <c r="C477" s="99"/>
      <c r="D477" s="96"/>
      <c r="E477" s="160"/>
      <c r="F477" s="155"/>
      <c r="G477" s="105"/>
      <c r="H477" s="105"/>
      <c r="I477" s="156"/>
      <c r="J477" s="156"/>
      <c r="K477" s="156"/>
      <c r="L477" s="156"/>
      <c r="M477" s="156"/>
      <c r="N477" s="156"/>
      <c r="O477" s="156"/>
      <c r="P477" s="156"/>
      <c r="Q477" s="156"/>
      <c r="R477" s="156"/>
      <c r="S477" s="156"/>
      <c r="T477" s="156"/>
      <c r="U477" s="157"/>
      <c r="V477" s="105"/>
      <c r="W477" s="105"/>
      <c r="X477" s="105"/>
      <c r="Y477" s="105"/>
      <c r="Z477" s="157"/>
      <c r="AA477" s="105"/>
      <c r="AB477" s="105"/>
      <c r="AC477" s="105"/>
      <c r="AD477" s="105"/>
      <c r="AE477" s="105"/>
      <c r="AF477" s="105"/>
      <c r="AG477" s="105"/>
      <c r="AH477" s="105"/>
      <c r="AI477" s="105"/>
      <c r="AJ477" s="105"/>
      <c r="AK477" s="105"/>
      <c r="AL477" s="105"/>
      <c r="AM477" s="105"/>
      <c r="AN477" s="105"/>
      <c r="AO477" s="105"/>
      <c r="AP477" s="105"/>
      <c r="AQ477" s="105"/>
      <c r="AR477" s="105"/>
      <c r="AS477" s="105"/>
      <c r="AT477" s="105"/>
      <c r="AU477" s="105"/>
      <c r="AV477" s="105"/>
      <c r="AW477" s="105"/>
      <c r="AX477" s="105"/>
      <c r="AY477" s="105"/>
      <c r="AZ477" s="105"/>
      <c r="BA477" s="105"/>
      <c r="BB477" s="105"/>
      <c r="BC477" s="105"/>
      <c r="BD477" s="105"/>
      <c r="BE477" s="105"/>
      <c r="BF477" s="105"/>
      <c r="BG477" s="105"/>
      <c r="BH477" s="105"/>
      <c r="BI477" s="105"/>
      <c r="BJ477" s="105"/>
      <c r="BK477" s="105"/>
      <c r="BL477" s="105"/>
      <c r="BM477" s="158"/>
      <c r="BN477" s="105"/>
      <c r="BO477" s="156"/>
      <c r="BP477" s="156"/>
      <c r="BQ477" s="156"/>
      <c r="BR477" s="105"/>
      <c r="BS477" s="105"/>
    </row>
    <row r="478" ht="9.0" customHeight="1">
      <c r="A478" s="152">
        <f t="shared" si="17"/>
        <v>1</v>
      </c>
      <c r="B478" s="93"/>
      <c r="C478" s="99"/>
      <c r="D478" s="96"/>
      <c r="E478" s="160"/>
      <c r="F478" s="155"/>
      <c r="G478" s="105"/>
      <c r="H478" s="105"/>
      <c r="I478" s="156"/>
      <c r="J478" s="156"/>
      <c r="K478" s="156"/>
      <c r="L478" s="156"/>
      <c r="M478" s="156"/>
      <c r="N478" s="156"/>
      <c r="O478" s="156"/>
      <c r="P478" s="156"/>
      <c r="Q478" s="156"/>
      <c r="R478" s="156"/>
      <c r="S478" s="156"/>
      <c r="T478" s="156"/>
      <c r="U478" s="157"/>
      <c r="V478" s="105"/>
      <c r="W478" s="105"/>
      <c r="X478" s="105"/>
      <c r="Y478" s="105"/>
      <c r="Z478" s="157"/>
      <c r="AA478" s="105"/>
      <c r="AB478" s="105"/>
      <c r="AC478" s="105"/>
      <c r="AD478" s="105"/>
      <c r="AE478" s="105"/>
      <c r="AF478" s="105"/>
      <c r="AG478" s="105"/>
      <c r="AH478" s="105"/>
      <c r="AI478" s="105"/>
      <c r="AJ478" s="105"/>
      <c r="AK478" s="105"/>
      <c r="AL478" s="105"/>
      <c r="AM478" s="105"/>
      <c r="AN478" s="105"/>
      <c r="AO478" s="105"/>
      <c r="AP478" s="105"/>
      <c r="AQ478" s="105"/>
      <c r="AR478" s="105"/>
      <c r="AS478" s="105"/>
      <c r="AT478" s="105"/>
      <c r="AU478" s="105"/>
      <c r="AV478" s="105"/>
      <c r="AW478" s="105"/>
      <c r="AX478" s="105"/>
      <c r="AY478" s="105"/>
      <c r="AZ478" s="105"/>
      <c r="BA478" s="105"/>
      <c r="BB478" s="105"/>
      <c r="BC478" s="105"/>
      <c r="BD478" s="105"/>
      <c r="BE478" s="105"/>
      <c r="BF478" s="105"/>
      <c r="BG478" s="105"/>
      <c r="BH478" s="105"/>
      <c r="BI478" s="105"/>
      <c r="BJ478" s="105"/>
      <c r="BK478" s="105"/>
      <c r="BL478" s="105"/>
      <c r="BM478" s="158"/>
      <c r="BN478" s="105"/>
      <c r="BO478" s="156"/>
      <c r="BP478" s="156"/>
      <c r="BQ478" s="156"/>
      <c r="BR478" s="105"/>
      <c r="BS478" s="105"/>
    </row>
    <row r="479" ht="9.0" customHeight="1">
      <c r="A479" s="152">
        <f t="shared" si="17"/>
        <v>1</v>
      </c>
      <c r="B479" s="93"/>
      <c r="C479" s="99"/>
      <c r="D479" s="96"/>
      <c r="E479" s="160"/>
      <c r="F479" s="155"/>
      <c r="G479" s="105"/>
      <c r="H479" s="105"/>
      <c r="I479" s="156"/>
      <c r="J479" s="156"/>
      <c r="K479" s="156"/>
      <c r="L479" s="156"/>
      <c r="M479" s="156"/>
      <c r="N479" s="156"/>
      <c r="O479" s="156"/>
      <c r="P479" s="156"/>
      <c r="Q479" s="156"/>
      <c r="R479" s="156"/>
      <c r="S479" s="156"/>
      <c r="T479" s="156"/>
      <c r="U479" s="157"/>
      <c r="V479" s="105"/>
      <c r="W479" s="105"/>
      <c r="X479" s="105"/>
      <c r="Y479" s="105"/>
      <c r="Z479" s="157"/>
      <c r="AA479" s="105"/>
      <c r="AB479" s="105"/>
      <c r="AC479" s="105"/>
      <c r="AD479" s="105"/>
      <c r="AE479" s="105"/>
      <c r="AF479" s="105"/>
      <c r="AG479" s="105"/>
      <c r="AH479" s="105"/>
      <c r="AI479" s="105"/>
      <c r="AJ479" s="105"/>
      <c r="AK479" s="105"/>
      <c r="AL479" s="105"/>
      <c r="AM479" s="105"/>
      <c r="AN479" s="105"/>
      <c r="AO479" s="105"/>
      <c r="AP479" s="105"/>
      <c r="AQ479" s="105"/>
      <c r="AR479" s="105"/>
      <c r="AS479" s="105"/>
      <c r="AT479" s="105"/>
      <c r="AU479" s="105"/>
      <c r="AV479" s="105"/>
      <c r="AW479" s="105"/>
      <c r="AX479" s="105"/>
      <c r="AY479" s="105"/>
      <c r="AZ479" s="105"/>
      <c r="BA479" s="105"/>
      <c r="BB479" s="105"/>
      <c r="BC479" s="105"/>
      <c r="BD479" s="105"/>
      <c r="BE479" s="105"/>
      <c r="BF479" s="105"/>
      <c r="BG479" s="105"/>
      <c r="BH479" s="105"/>
      <c r="BI479" s="105"/>
      <c r="BJ479" s="105"/>
      <c r="BK479" s="105"/>
      <c r="BL479" s="105"/>
      <c r="BM479" s="158"/>
      <c r="BN479" s="105"/>
      <c r="BO479" s="156"/>
      <c r="BP479" s="156"/>
      <c r="BQ479" s="156"/>
      <c r="BR479" s="105"/>
      <c r="BS479" s="105"/>
    </row>
    <row r="480" ht="9.0" customHeight="1">
      <c r="A480" s="152">
        <f t="shared" si="17"/>
        <v>0</v>
      </c>
      <c r="B480" s="93"/>
      <c r="C480" s="99"/>
      <c r="D480" s="96"/>
      <c r="E480" s="160"/>
      <c r="F480" s="155"/>
      <c r="G480" s="105"/>
      <c r="H480" s="105"/>
      <c r="I480" s="156"/>
      <c r="J480" s="156"/>
      <c r="K480" s="156"/>
      <c r="L480" s="156"/>
      <c r="M480" s="156"/>
      <c r="N480" s="156"/>
      <c r="O480" s="156"/>
      <c r="P480" s="156"/>
      <c r="Q480" s="156"/>
      <c r="R480" s="156"/>
      <c r="S480" s="156"/>
      <c r="T480" s="156"/>
      <c r="U480" s="157"/>
      <c r="V480" s="105"/>
      <c r="W480" s="105"/>
      <c r="X480" s="105"/>
      <c r="Y480" s="105"/>
      <c r="Z480" s="157"/>
      <c r="AA480" s="105"/>
      <c r="AB480" s="105"/>
      <c r="AC480" s="105"/>
      <c r="AD480" s="105"/>
      <c r="AE480" s="105"/>
      <c r="AF480" s="105"/>
      <c r="AG480" s="105"/>
      <c r="AH480" s="105"/>
      <c r="AI480" s="105"/>
      <c r="AJ480" s="105"/>
      <c r="AK480" s="105"/>
      <c r="AL480" s="105"/>
      <c r="AM480" s="105"/>
      <c r="AN480" s="105"/>
      <c r="AO480" s="105"/>
      <c r="AP480" s="105"/>
      <c r="AQ480" s="105"/>
      <c r="AR480" s="105"/>
      <c r="AS480" s="105"/>
      <c r="AT480" s="105"/>
      <c r="AU480" s="105"/>
      <c r="AV480" s="105"/>
      <c r="AW480" s="105"/>
      <c r="AX480" s="105"/>
      <c r="AY480" s="105"/>
      <c r="AZ480" s="105"/>
      <c r="BA480" s="105"/>
      <c r="BB480" s="105"/>
      <c r="BC480" s="105"/>
      <c r="BD480" s="105"/>
      <c r="BE480" s="105"/>
      <c r="BF480" s="105"/>
      <c r="BG480" s="105"/>
      <c r="BH480" s="105"/>
      <c r="BI480" s="105"/>
      <c r="BJ480" s="105"/>
      <c r="BK480" s="105"/>
      <c r="BL480" s="105"/>
      <c r="BM480" s="158"/>
      <c r="BN480" s="105"/>
      <c r="BO480" s="156"/>
      <c r="BP480" s="156"/>
      <c r="BQ480" s="156"/>
      <c r="BR480" s="105"/>
      <c r="BS480" s="105"/>
    </row>
    <row r="481" ht="9.0" customHeight="1">
      <c r="A481" s="152">
        <f t="shared" si="17"/>
        <v>0</v>
      </c>
      <c r="B481" s="93"/>
      <c r="C481" s="99"/>
      <c r="D481" s="96"/>
      <c r="E481" s="160"/>
      <c r="F481" s="155"/>
      <c r="G481" s="105"/>
      <c r="H481" s="105"/>
      <c r="I481" s="156"/>
      <c r="J481" s="156"/>
      <c r="K481" s="156"/>
      <c r="L481" s="156"/>
      <c r="M481" s="156"/>
      <c r="N481" s="156"/>
      <c r="O481" s="156"/>
      <c r="P481" s="156"/>
      <c r="Q481" s="156"/>
      <c r="R481" s="156"/>
      <c r="S481" s="156"/>
      <c r="T481" s="156"/>
      <c r="U481" s="157"/>
      <c r="V481" s="105"/>
      <c r="W481" s="105"/>
      <c r="X481" s="105"/>
      <c r="Y481" s="105"/>
      <c r="Z481" s="157"/>
      <c r="AA481" s="105"/>
      <c r="AB481" s="105"/>
      <c r="AC481" s="105"/>
      <c r="AD481" s="105"/>
      <c r="AE481" s="105"/>
      <c r="AF481" s="105"/>
      <c r="AG481" s="105"/>
      <c r="AH481" s="105"/>
      <c r="AI481" s="105"/>
      <c r="AJ481" s="105"/>
      <c r="AK481" s="105"/>
      <c r="AL481" s="105"/>
      <c r="AM481" s="105"/>
      <c r="AN481" s="105"/>
      <c r="AO481" s="105"/>
      <c r="AP481" s="105"/>
      <c r="AQ481" s="105"/>
      <c r="AR481" s="105"/>
      <c r="AS481" s="105"/>
      <c r="AT481" s="105"/>
      <c r="AU481" s="105"/>
      <c r="AV481" s="105"/>
      <c r="AW481" s="105"/>
      <c r="AX481" s="105"/>
      <c r="AY481" s="105"/>
      <c r="AZ481" s="105"/>
      <c r="BA481" s="105"/>
      <c r="BB481" s="105"/>
      <c r="BC481" s="105"/>
      <c r="BD481" s="105"/>
      <c r="BE481" s="105"/>
      <c r="BF481" s="105"/>
      <c r="BG481" s="105"/>
      <c r="BH481" s="105"/>
      <c r="BI481" s="105"/>
      <c r="BJ481" s="105"/>
      <c r="BK481" s="105"/>
      <c r="BL481" s="105"/>
      <c r="BM481" s="158"/>
      <c r="BN481" s="105"/>
      <c r="BO481" s="156"/>
      <c r="BP481" s="156"/>
      <c r="BQ481" s="156"/>
      <c r="BR481" s="105"/>
      <c r="BS481" s="105"/>
    </row>
    <row r="482" ht="9.0" customHeight="1">
      <c r="A482" s="152">
        <f t="shared" si="17"/>
        <v>1</v>
      </c>
      <c r="B482" s="93"/>
      <c r="C482" s="99"/>
      <c r="D482" s="96"/>
      <c r="E482" s="160"/>
      <c r="F482" s="155"/>
      <c r="G482" s="105"/>
      <c r="H482" s="105"/>
      <c r="I482" s="156"/>
      <c r="J482" s="156"/>
      <c r="K482" s="156"/>
      <c r="L482" s="156"/>
      <c r="M482" s="156"/>
      <c r="N482" s="156"/>
      <c r="O482" s="156"/>
      <c r="P482" s="156"/>
      <c r="Q482" s="156"/>
      <c r="R482" s="156"/>
      <c r="S482" s="156"/>
      <c r="T482" s="156"/>
      <c r="U482" s="157"/>
      <c r="V482" s="105"/>
      <c r="W482" s="105"/>
      <c r="X482" s="105"/>
      <c r="Y482" s="105"/>
      <c r="Z482" s="157"/>
      <c r="AA482" s="105"/>
      <c r="AB482" s="105"/>
      <c r="AC482" s="105"/>
      <c r="AD482" s="105"/>
      <c r="AE482" s="105"/>
      <c r="AF482" s="105"/>
      <c r="AG482" s="105"/>
      <c r="AH482" s="105"/>
      <c r="AI482" s="105"/>
      <c r="AJ482" s="105"/>
      <c r="AK482" s="105"/>
      <c r="AL482" s="105"/>
      <c r="AM482" s="105"/>
      <c r="AN482" s="105"/>
      <c r="AO482" s="105"/>
      <c r="AP482" s="105"/>
      <c r="AQ482" s="105"/>
      <c r="AR482" s="105"/>
      <c r="AS482" s="105"/>
      <c r="AT482" s="105"/>
      <c r="AU482" s="105"/>
      <c r="AV482" s="105"/>
      <c r="AW482" s="105"/>
      <c r="AX482" s="105"/>
      <c r="AY482" s="105"/>
      <c r="AZ482" s="105"/>
      <c r="BA482" s="105"/>
      <c r="BB482" s="105"/>
      <c r="BC482" s="105"/>
      <c r="BD482" s="105"/>
      <c r="BE482" s="105"/>
      <c r="BF482" s="105"/>
      <c r="BG482" s="105"/>
      <c r="BH482" s="105"/>
      <c r="BI482" s="105"/>
      <c r="BJ482" s="105"/>
      <c r="BK482" s="105"/>
      <c r="BL482" s="105"/>
      <c r="BM482" s="158"/>
      <c r="BN482" s="105"/>
      <c r="BO482" s="156"/>
      <c r="BP482" s="156"/>
      <c r="BQ482" s="156"/>
      <c r="BR482" s="105"/>
      <c r="BS482" s="105"/>
    </row>
    <row r="483" ht="9.0" customHeight="1">
      <c r="A483" s="152">
        <f t="shared" si="17"/>
        <v>1</v>
      </c>
      <c r="B483" s="93"/>
      <c r="C483" s="99"/>
      <c r="D483" s="96"/>
      <c r="E483" s="160"/>
      <c r="F483" s="155"/>
      <c r="G483" s="105"/>
      <c r="H483" s="105"/>
      <c r="I483" s="156"/>
      <c r="J483" s="156"/>
      <c r="K483" s="156"/>
      <c r="L483" s="156"/>
      <c r="M483" s="156"/>
      <c r="N483" s="156"/>
      <c r="O483" s="156"/>
      <c r="P483" s="156"/>
      <c r="Q483" s="156"/>
      <c r="R483" s="156"/>
      <c r="S483" s="156"/>
      <c r="T483" s="156"/>
      <c r="U483" s="157"/>
      <c r="V483" s="105"/>
      <c r="W483" s="105"/>
      <c r="X483" s="105"/>
      <c r="Y483" s="105"/>
      <c r="Z483" s="157"/>
      <c r="AA483" s="105"/>
      <c r="AB483" s="105"/>
      <c r="AC483" s="105"/>
      <c r="AD483" s="105"/>
      <c r="AE483" s="105"/>
      <c r="AF483" s="105"/>
      <c r="AG483" s="105"/>
      <c r="AH483" s="105"/>
      <c r="AI483" s="105"/>
      <c r="AJ483" s="105"/>
      <c r="AK483" s="105"/>
      <c r="AL483" s="105"/>
      <c r="AM483" s="105"/>
      <c r="AN483" s="105"/>
      <c r="AO483" s="105"/>
      <c r="AP483" s="105"/>
      <c r="AQ483" s="105"/>
      <c r="AR483" s="105"/>
      <c r="AS483" s="105"/>
      <c r="AT483" s="105"/>
      <c r="AU483" s="105"/>
      <c r="AV483" s="105"/>
      <c r="AW483" s="105"/>
      <c r="AX483" s="105"/>
      <c r="AY483" s="105"/>
      <c r="AZ483" s="105"/>
      <c r="BA483" s="105"/>
      <c r="BB483" s="105"/>
      <c r="BC483" s="105"/>
      <c r="BD483" s="105"/>
      <c r="BE483" s="105"/>
      <c r="BF483" s="105"/>
      <c r="BG483" s="105"/>
      <c r="BH483" s="105"/>
      <c r="BI483" s="105"/>
      <c r="BJ483" s="105"/>
      <c r="BK483" s="105"/>
      <c r="BL483" s="105"/>
      <c r="BM483" s="158"/>
      <c r="BN483" s="105"/>
      <c r="BO483" s="156"/>
      <c r="BP483" s="156"/>
      <c r="BQ483" s="156"/>
      <c r="BR483" s="105"/>
      <c r="BS483" s="105"/>
    </row>
    <row r="484" ht="9.0" customHeight="1">
      <c r="A484" s="152">
        <f t="shared" si="17"/>
        <v>0</v>
      </c>
      <c r="B484" s="93"/>
      <c r="C484" s="99"/>
      <c r="D484" s="96"/>
      <c r="E484" s="160"/>
      <c r="F484" s="155"/>
      <c r="G484" s="105"/>
      <c r="H484" s="105"/>
      <c r="I484" s="156"/>
      <c r="J484" s="156"/>
      <c r="K484" s="156"/>
      <c r="L484" s="156"/>
      <c r="M484" s="156"/>
      <c r="N484" s="156"/>
      <c r="O484" s="156"/>
      <c r="P484" s="156"/>
      <c r="Q484" s="156"/>
      <c r="R484" s="156"/>
      <c r="S484" s="156"/>
      <c r="T484" s="156"/>
      <c r="U484" s="157"/>
      <c r="V484" s="105"/>
      <c r="W484" s="105"/>
      <c r="X484" s="105"/>
      <c r="Y484" s="105"/>
      <c r="Z484" s="157"/>
      <c r="AA484" s="105"/>
      <c r="AB484" s="105"/>
      <c r="AC484" s="105"/>
      <c r="AD484" s="105"/>
      <c r="AE484" s="105"/>
      <c r="AF484" s="105"/>
      <c r="AG484" s="105"/>
      <c r="AH484" s="105"/>
      <c r="AI484" s="105"/>
      <c r="AJ484" s="105"/>
      <c r="AK484" s="105"/>
      <c r="AL484" s="105"/>
      <c r="AM484" s="105"/>
      <c r="AN484" s="105"/>
      <c r="AO484" s="105"/>
      <c r="AP484" s="105"/>
      <c r="AQ484" s="105"/>
      <c r="AR484" s="105"/>
      <c r="AS484" s="105"/>
      <c r="AT484" s="105"/>
      <c r="AU484" s="105"/>
      <c r="AV484" s="105"/>
      <c r="AW484" s="105"/>
      <c r="AX484" s="105"/>
      <c r="AY484" s="105"/>
      <c r="AZ484" s="105"/>
      <c r="BA484" s="105"/>
      <c r="BB484" s="105"/>
      <c r="BC484" s="105"/>
      <c r="BD484" s="105"/>
      <c r="BE484" s="105"/>
      <c r="BF484" s="105"/>
      <c r="BG484" s="105"/>
      <c r="BH484" s="105"/>
      <c r="BI484" s="105"/>
      <c r="BJ484" s="105"/>
      <c r="BK484" s="105"/>
      <c r="BL484" s="105"/>
      <c r="BM484" s="158"/>
      <c r="BN484" s="105"/>
      <c r="BO484" s="156"/>
      <c r="BP484" s="156"/>
      <c r="BQ484" s="156"/>
      <c r="BR484" s="105"/>
      <c r="BS484" s="105"/>
    </row>
    <row r="485" ht="9.0" customHeight="1">
      <c r="A485" s="152">
        <f t="shared" si="17"/>
        <v>0</v>
      </c>
      <c r="B485" s="93"/>
      <c r="C485" s="99"/>
      <c r="D485" s="96"/>
      <c r="E485" s="160"/>
      <c r="F485" s="155"/>
      <c r="G485" s="105"/>
      <c r="H485" s="105"/>
      <c r="I485" s="156"/>
      <c r="J485" s="156"/>
      <c r="K485" s="156"/>
      <c r="L485" s="156"/>
      <c r="M485" s="156"/>
      <c r="N485" s="156"/>
      <c r="O485" s="156"/>
      <c r="P485" s="156"/>
      <c r="Q485" s="156"/>
      <c r="R485" s="156"/>
      <c r="S485" s="156"/>
      <c r="T485" s="156"/>
      <c r="U485" s="157"/>
      <c r="V485" s="105"/>
      <c r="W485" s="105"/>
      <c r="X485" s="105"/>
      <c r="Y485" s="105"/>
      <c r="Z485" s="157"/>
      <c r="AA485" s="105"/>
      <c r="AB485" s="105"/>
      <c r="AC485" s="105"/>
      <c r="AD485" s="105"/>
      <c r="AE485" s="105"/>
      <c r="AF485" s="105"/>
      <c r="AG485" s="105"/>
      <c r="AH485" s="105"/>
      <c r="AI485" s="105"/>
      <c r="AJ485" s="105"/>
      <c r="AK485" s="105"/>
      <c r="AL485" s="105"/>
      <c r="AM485" s="105"/>
      <c r="AN485" s="105"/>
      <c r="AO485" s="105"/>
      <c r="AP485" s="105"/>
      <c r="AQ485" s="105"/>
      <c r="AR485" s="105"/>
      <c r="AS485" s="105"/>
      <c r="AT485" s="105"/>
      <c r="AU485" s="105"/>
      <c r="AV485" s="105"/>
      <c r="AW485" s="105"/>
      <c r="AX485" s="105"/>
      <c r="AY485" s="105"/>
      <c r="AZ485" s="105"/>
      <c r="BA485" s="105"/>
      <c r="BB485" s="105"/>
      <c r="BC485" s="105"/>
      <c r="BD485" s="105"/>
      <c r="BE485" s="105"/>
      <c r="BF485" s="105"/>
      <c r="BG485" s="105"/>
      <c r="BH485" s="105"/>
      <c r="BI485" s="105"/>
      <c r="BJ485" s="105"/>
      <c r="BK485" s="105"/>
      <c r="BL485" s="105"/>
      <c r="BM485" s="158"/>
      <c r="BN485" s="105"/>
      <c r="BO485" s="156"/>
      <c r="BP485" s="156"/>
      <c r="BQ485" s="156"/>
      <c r="BR485" s="105"/>
      <c r="BS485" s="105"/>
    </row>
    <row r="486" ht="9.0" customHeight="1">
      <c r="A486" s="152">
        <f t="shared" si="17"/>
        <v>1</v>
      </c>
      <c r="B486" s="93"/>
      <c r="C486" s="99"/>
      <c r="D486" s="96"/>
      <c r="E486" s="160"/>
      <c r="F486" s="155"/>
      <c r="G486" s="105"/>
      <c r="H486" s="105"/>
      <c r="I486" s="156"/>
      <c r="J486" s="156"/>
      <c r="K486" s="156"/>
      <c r="L486" s="156"/>
      <c r="M486" s="156"/>
      <c r="N486" s="156"/>
      <c r="O486" s="156"/>
      <c r="P486" s="156"/>
      <c r="Q486" s="156"/>
      <c r="R486" s="156"/>
      <c r="S486" s="156"/>
      <c r="T486" s="156"/>
      <c r="U486" s="157"/>
      <c r="V486" s="105"/>
      <c r="W486" s="105"/>
      <c r="X486" s="105"/>
      <c r="Y486" s="105"/>
      <c r="Z486" s="157"/>
      <c r="AA486" s="105"/>
      <c r="AB486" s="105"/>
      <c r="AC486" s="105"/>
      <c r="AD486" s="105"/>
      <c r="AE486" s="105"/>
      <c r="AF486" s="105"/>
      <c r="AG486" s="105"/>
      <c r="AH486" s="105"/>
      <c r="AI486" s="105"/>
      <c r="AJ486" s="105"/>
      <c r="AK486" s="105"/>
      <c r="AL486" s="105"/>
      <c r="AM486" s="105"/>
      <c r="AN486" s="105"/>
      <c r="AO486" s="105"/>
      <c r="AP486" s="105"/>
      <c r="AQ486" s="105"/>
      <c r="AR486" s="105"/>
      <c r="AS486" s="105"/>
      <c r="AT486" s="105"/>
      <c r="AU486" s="105"/>
      <c r="AV486" s="105"/>
      <c r="AW486" s="105"/>
      <c r="AX486" s="105"/>
      <c r="AY486" s="105"/>
      <c r="AZ486" s="105"/>
      <c r="BA486" s="105"/>
      <c r="BB486" s="105"/>
      <c r="BC486" s="105"/>
      <c r="BD486" s="105"/>
      <c r="BE486" s="105"/>
      <c r="BF486" s="105"/>
      <c r="BG486" s="105"/>
      <c r="BH486" s="105"/>
      <c r="BI486" s="105"/>
      <c r="BJ486" s="105"/>
      <c r="BK486" s="105"/>
      <c r="BL486" s="105"/>
      <c r="BM486" s="158"/>
      <c r="BN486" s="105"/>
      <c r="BO486" s="156"/>
      <c r="BP486" s="156"/>
      <c r="BQ486" s="156"/>
      <c r="BR486" s="105"/>
      <c r="BS486" s="105"/>
    </row>
    <row r="487" ht="9.0" customHeight="1">
      <c r="A487" s="152">
        <f t="shared" si="17"/>
        <v>1</v>
      </c>
      <c r="B487" s="93"/>
      <c r="C487" s="99"/>
      <c r="D487" s="96"/>
      <c r="E487" s="160"/>
      <c r="F487" s="155"/>
      <c r="G487" s="105"/>
      <c r="H487" s="105"/>
      <c r="I487" s="156"/>
      <c r="J487" s="156"/>
      <c r="K487" s="156"/>
      <c r="L487" s="156"/>
      <c r="M487" s="156"/>
      <c r="N487" s="156"/>
      <c r="O487" s="156"/>
      <c r="P487" s="156"/>
      <c r="Q487" s="156"/>
      <c r="R487" s="156"/>
      <c r="S487" s="156"/>
      <c r="T487" s="156"/>
      <c r="U487" s="157"/>
      <c r="V487" s="105"/>
      <c r="W487" s="105"/>
      <c r="X487" s="105"/>
      <c r="Y487" s="105"/>
      <c r="Z487" s="157"/>
      <c r="AA487" s="105"/>
      <c r="AB487" s="105"/>
      <c r="AC487" s="105"/>
      <c r="AD487" s="105"/>
      <c r="AE487" s="105"/>
      <c r="AF487" s="105"/>
      <c r="AG487" s="105"/>
      <c r="AH487" s="105"/>
      <c r="AI487" s="105"/>
      <c r="AJ487" s="105"/>
      <c r="AK487" s="105"/>
      <c r="AL487" s="105"/>
      <c r="AM487" s="105"/>
      <c r="AN487" s="105"/>
      <c r="AO487" s="105"/>
      <c r="AP487" s="105"/>
      <c r="AQ487" s="105"/>
      <c r="AR487" s="105"/>
      <c r="AS487" s="105"/>
      <c r="AT487" s="105"/>
      <c r="AU487" s="105"/>
      <c r="AV487" s="105"/>
      <c r="AW487" s="105"/>
      <c r="AX487" s="105"/>
      <c r="AY487" s="105"/>
      <c r="AZ487" s="105"/>
      <c r="BA487" s="105"/>
      <c r="BB487" s="105"/>
      <c r="BC487" s="105"/>
      <c r="BD487" s="105"/>
      <c r="BE487" s="105"/>
      <c r="BF487" s="105"/>
      <c r="BG487" s="105"/>
      <c r="BH487" s="105"/>
      <c r="BI487" s="105"/>
      <c r="BJ487" s="105"/>
      <c r="BK487" s="105"/>
      <c r="BL487" s="105"/>
      <c r="BM487" s="158"/>
      <c r="BN487" s="105"/>
      <c r="BO487" s="156"/>
      <c r="BP487" s="156"/>
      <c r="BQ487" s="156"/>
      <c r="BR487" s="105"/>
      <c r="BS487" s="105"/>
    </row>
    <row r="488" ht="9.0" customHeight="1">
      <c r="A488" s="152">
        <f t="shared" si="17"/>
        <v>0</v>
      </c>
      <c r="B488" s="93"/>
      <c r="C488" s="99"/>
      <c r="D488" s="96"/>
      <c r="E488" s="160"/>
      <c r="F488" s="155"/>
      <c r="G488" s="105"/>
      <c r="H488" s="105"/>
      <c r="I488" s="156"/>
      <c r="J488" s="156"/>
      <c r="K488" s="156"/>
      <c r="L488" s="156"/>
      <c r="M488" s="156"/>
      <c r="N488" s="156"/>
      <c r="O488" s="156"/>
      <c r="P488" s="156"/>
      <c r="Q488" s="156"/>
      <c r="R488" s="156"/>
      <c r="S488" s="156"/>
      <c r="T488" s="156"/>
      <c r="U488" s="157"/>
      <c r="V488" s="105"/>
      <c r="W488" s="105"/>
      <c r="X488" s="105"/>
      <c r="Y488" s="105"/>
      <c r="Z488" s="157"/>
      <c r="AA488" s="105"/>
      <c r="AB488" s="105"/>
      <c r="AC488" s="105"/>
      <c r="AD488" s="105"/>
      <c r="AE488" s="105"/>
      <c r="AF488" s="105"/>
      <c r="AG488" s="105"/>
      <c r="AH488" s="105"/>
      <c r="AI488" s="105"/>
      <c r="AJ488" s="105"/>
      <c r="AK488" s="105"/>
      <c r="AL488" s="105"/>
      <c r="AM488" s="105"/>
      <c r="AN488" s="105"/>
      <c r="AO488" s="105"/>
      <c r="AP488" s="105"/>
      <c r="AQ488" s="105"/>
      <c r="AR488" s="105"/>
      <c r="AS488" s="105"/>
      <c r="AT488" s="105"/>
      <c r="AU488" s="105"/>
      <c r="AV488" s="105"/>
      <c r="AW488" s="105"/>
      <c r="AX488" s="105"/>
      <c r="AY488" s="105"/>
      <c r="AZ488" s="105"/>
      <c r="BA488" s="105"/>
      <c r="BB488" s="105"/>
      <c r="BC488" s="105"/>
      <c r="BD488" s="105"/>
      <c r="BE488" s="105"/>
      <c r="BF488" s="105"/>
      <c r="BG488" s="105"/>
      <c r="BH488" s="105"/>
      <c r="BI488" s="105"/>
      <c r="BJ488" s="105"/>
      <c r="BK488" s="105"/>
      <c r="BL488" s="105"/>
      <c r="BM488" s="158"/>
      <c r="BN488" s="105"/>
      <c r="BO488" s="156"/>
      <c r="BP488" s="156"/>
      <c r="BQ488" s="156"/>
      <c r="BR488" s="105"/>
      <c r="BS488" s="105"/>
    </row>
    <row r="489" ht="9.0" customHeight="1">
      <c r="A489" s="152">
        <f t="shared" si="17"/>
        <v>0</v>
      </c>
      <c r="B489" s="93"/>
      <c r="C489" s="99"/>
      <c r="D489" s="96"/>
      <c r="E489" s="160"/>
      <c r="F489" s="155"/>
      <c r="G489" s="105"/>
      <c r="H489" s="105"/>
      <c r="I489" s="156"/>
      <c r="J489" s="156"/>
      <c r="K489" s="156"/>
      <c r="L489" s="156"/>
      <c r="M489" s="156"/>
      <c r="N489" s="156"/>
      <c r="O489" s="156"/>
      <c r="P489" s="156"/>
      <c r="Q489" s="156"/>
      <c r="R489" s="156"/>
      <c r="S489" s="156"/>
      <c r="T489" s="156"/>
      <c r="U489" s="157"/>
      <c r="V489" s="105"/>
      <c r="W489" s="105"/>
      <c r="X489" s="105"/>
      <c r="Y489" s="105"/>
      <c r="Z489" s="157"/>
      <c r="AA489" s="105"/>
      <c r="AB489" s="105"/>
      <c r="AC489" s="105"/>
      <c r="AD489" s="105"/>
      <c r="AE489" s="105"/>
      <c r="AF489" s="105"/>
      <c r="AG489" s="105"/>
      <c r="AH489" s="105"/>
      <c r="AI489" s="105"/>
      <c r="AJ489" s="105"/>
      <c r="AK489" s="105"/>
      <c r="AL489" s="105"/>
      <c r="AM489" s="105"/>
      <c r="AN489" s="105"/>
      <c r="AO489" s="105"/>
      <c r="AP489" s="105"/>
      <c r="AQ489" s="105"/>
      <c r="AR489" s="105"/>
      <c r="AS489" s="105"/>
      <c r="AT489" s="105"/>
      <c r="AU489" s="105"/>
      <c r="AV489" s="105"/>
      <c r="AW489" s="105"/>
      <c r="AX489" s="105"/>
      <c r="AY489" s="105"/>
      <c r="AZ489" s="105"/>
      <c r="BA489" s="105"/>
      <c r="BB489" s="105"/>
      <c r="BC489" s="105"/>
      <c r="BD489" s="105"/>
      <c r="BE489" s="105"/>
      <c r="BF489" s="105"/>
      <c r="BG489" s="105"/>
      <c r="BH489" s="105"/>
      <c r="BI489" s="105"/>
      <c r="BJ489" s="105"/>
      <c r="BK489" s="105"/>
      <c r="BL489" s="105"/>
      <c r="BM489" s="158"/>
      <c r="BN489" s="105"/>
      <c r="BO489" s="156"/>
      <c r="BP489" s="156"/>
      <c r="BQ489" s="156"/>
      <c r="BR489" s="105"/>
      <c r="BS489" s="105"/>
    </row>
    <row r="490" ht="9.0" customHeight="1">
      <c r="A490" s="152">
        <f t="shared" si="17"/>
        <v>1</v>
      </c>
      <c r="B490" s="93"/>
      <c r="C490" s="99"/>
      <c r="D490" s="96"/>
      <c r="E490" s="160"/>
      <c r="F490" s="155"/>
      <c r="G490" s="105"/>
      <c r="H490" s="105"/>
      <c r="I490" s="156"/>
      <c r="J490" s="156"/>
      <c r="K490" s="156"/>
      <c r="L490" s="156"/>
      <c r="M490" s="156"/>
      <c r="N490" s="156"/>
      <c r="O490" s="156"/>
      <c r="P490" s="156"/>
      <c r="Q490" s="156"/>
      <c r="R490" s="156"/>
      <c r="S490" s="156"/>
      <c r="T490" s="156"/>
      <c r="U490" s="157"/>
      <c r="V490" s="105"/>
      <c r="W490" s="105"/>
      <c r="X490" s="105"/>
      <c r="Y490" s="105"/>
      <c r="Z490" s="157"/>
      <c r="AA490" s="105"/>
      <c r="AB490" s="105"/>
      <c r="AC490" s="105"/>
      <c r="AD490" s="105"/>
      <c r="AE490" s="105"/>
      <c r="AF490" s="105"/>
      <c r="AG490" s="105"/>
      <c r="AH490" s="105"/>
      <c r="AI490" s="105"/>
      <c r="AJ490" s="105"/>
      <c r="AK490" s="105"/>
      <c r="AL490" s="105"/>
      <c r="AM490" s="105"/>
      <c r="AN490" s="105"/>
      <c r="AO490" s="105"/>
      <c r="AP490" s="105"/>
      <c r="AQ490" s="105"/>
      <c r="AR490" s="105"/>
      <c r="AS490" s="105"/>
      <c r="AT490" s="105"/>
      <c r="AU490" s="105"/>
      <c r="AV490" s="105"/>
      <c r="AW490" s="105"/>
      <c r="AX490" s="105"/>
      <c r="AY490" s="105"/>
      <c r="AZ490" s="105"/>
      <c r="BA490" s="105"/>
      <c r="BB490" s="105"/>
      <c r="BC490" s="105"/>
      <c r="BD490" s="105"/>
      <c r="BE490" s="105"/>
      <c r="BF490" s="105"/>
      <c r="BG490" s="105"/>
      <c r="BH490" s="105"/>
      <c r="BI490" s="105"/>
      <c r="BJ490" s="105"/>
      <c r="BK490" s="105"/>
      <c r="BL490" s="105"/>
      <c r="BM490" s="158"/>
      <c r="BN490" s="105"/>
      <c r="BO490" s="156"/>
      <c r="BP490" s="156"/>
      <c r="BQ490" s="156"/>
      <c r="BR490" s="105"/>
      <c r="BS490" s="105"/>
    </row>
    <row r="491" ht="9.0" customHeight="1">
      <c r="A491" s="152">
        <f t="shared" si="17"/>
        <v>1</v>
      </c>
      <c r="B491" s="93"/>
      <c r="C491" s="99"/>
      <c r="D491" s="96"/>
      <c r="E491" s="160"/>
      <c r="F491" s="155"/>
      <c r="G491" s="105"/>
      <c r="H491" s="105"/>
      <c r="I491" s="156"/>
      <c r="J491" s="156"/>
      <c r="K491" s="156"/>
      <c r="L491" s="156"/>
      <c r="M491" s="156"/>
      <c r="N491" s="156"/>
      <c r="O491" s="156"/>
      <c r="P491" s="156"/>
      <c r="Q491" s="156"/>
      <c r="R491" s="156"/>
      <c r="S491" s="156"/>
      <c r="T491" s="156"/>
      <c r="U491" s="157"/>
      <c r="V491" s="105"/>
      <c r="W491" s="105"/>
      <c r="X491" s="105"/>
      <c r="Y491" s="105"/>
      <c r="Z491" s="157"/>
      <c r="AA491" s="105"/>
      <c r="AB491" s="105"/>
      <c r="AC491" s="105"/>
      <c r="AD491" s="105"/>
      <c r="AE491" s="105"/>
      <c r="AF491" s="105"/>
      <c r="AG491" s="105"/>
      <c r="AH491" s="105"/>
      <c r="AI491" s="105"/>
      <c r="AJ491" s="105"/>
      <c r="AK491" s="105"/>
      <c r="AL491" s="105"/>
      <c r="AM491" s="105"/>
      <c r="AN491" s="105"/>
      <c r="AO491" s="105"/>
      <c r="AP491" s="105"/>
      <c r="AQ491" s="105"/>
      <c r="AR491" s="105"/>
      <c r="AS491" s="105"/>
      <c r="AT491" s="105"/>
      <c r="AU491" s="105"/>
      <c r="AV491" s="105"/>
      <c r="AW491" s="105"/>
      <c r="AX491" s="105"/>
      <c r="AY491" s="105"/>
      <c r="AZ491" s="105"/>
      <c r="BA491" s="105"/>
      <c r="BB491" s="105"/>
      <c r="BC491" s="105"/>
      <c r="BD491" s="105"/>
      <c r="BE491" s="105"/>
      <c r="BF491" s="105"/>
      <c r="BG491" s="105"/>
      <c r="BH491" s="105"/>
      <c r="BI491" s="105"/>
      <c r="BJ491" s="105"/>
      <c r="BK491" s="105"/>
      <c r="BL491" s="105"/>
      <c r="BM491" s="158"/>
      <c r="BN491" s="105"/>
      <c r="BO491" s="156"/>
      <c r="BP491" s="156"/>
      <c r="BQ491" s="156"/>
      <c r="BR491" s="105"/>
      <c r="BS491" s="105"/>
    </row>
    <row r="492" ht="9.0" customHeight="1">
      <c r="A492" s="152">
        <f t="shared" si="17"/>
        <v>0</v>
      </c>
      <c r="B492" s="93"/>
      <c r="C492" s="99"/>
      <c r="D492" s="96"/>
      <c r="E492" s="160"/>
      <c r="F492" s="155"/>
      <c r="G492" s="105"/>
      <c r="H492" s="105"/>
      <c r="I492" s="156"/>
      <c r="J492" s="156"/>
      <c r="K492" s="156"/>
      <c r="L492" s="156"/>
      <c r="M492" s="156"/>
      <c r="N492" s="156"/>
      <c r="O492" s="156"/>
      <c r="P492" s="156"/>
      <c r="Q492" s="156"/>
      <c r="R492" s="156"/>
      <c r="S492" s="156"/>
      <c r="T492" s="156"/>
      <c r="U492" s="157"/>
      <c r="V492" s="105"/>
      <c r="W492" s="105"/>
      <c r="X492" s="105"/>
      <c r="Y492" s="105"/>
      <c r="Z492" s="157"/>
      <c r="AA492" s="105"/>
      <c r="AB492" s="105"/>
      <c r="AC492" s="105"/>
      <c r="AD492" s="105"/>
      <c r="AE492" s="105"/>
      <c r="AF492" s="105"/>
      <c r="AG492" s="105"/>
      <c r="AH492" s="105"/>
      <c r="AI492" s="105"/>
      <c r="AJ492" s="105"/>
      <c r="AK492" s="105"/>
      <c r="AL492" s="105"/>
      <c r="AM492" s="105"/>
      <c r="AN492" s="105"/>
      <c r="AO492" s="105"/>
      <c r="AP492" s="105"/>
      <c r="AQ492" s="105"/>
      <c r="AR492" s="105"/>
      <c r="AS492" s="105"/>
      <c r="AT492" s="105"/>
      <c r="AU492" s="105"/>
      <c r="AV492" s="105"/>
      <c r="AW492" s="105"/>
      <c r="AX492" s="105"/>
      <c r="AY492" s="105"/>
      <c r="AZ492" s="105"/>
      <c r="BA492" s="105"/>
      <c r="BB492" s="105"/>
      <c r="BC492" s="105"/>
      <c r="BD492" s="105"/>
      <c r="BE492" s="105"/>
      <c r="BF492" s="105"/>
      <c r="BG492" s="105"/>
      <c r="BH492" s="105"/>
      <c r="BI492" s="105"/>
      <c r="BJ492" s="105"/>
      <c r="BK492" s="105"/>
      <c r="BL492" s="105"/>
      <c r="BM492" s="158"/>
      <c r="BN492" s="105"/>
      <c r="BO492" s="156"/>
      <c r="BP492" s="156"/>
      <c r="BQ492" s="156"/>
      <c r="BR492" s="105"/>
      <c r="BS492" s="105"/>
    </row>
    <row r="493" ht="9.0" customHeight="1">
      <c r="A493" s="152">
        <f t="shared" si="17"/>
        <v>0</v>
      </c>
      <c r="B493" s="93"/>
      <c r="C493" s="99"/>
      <c r="D493" s="96"/>
      <c r="E493" s="160"/>
      <c r="F493" s="155"/>
      <c r="G493" s="105"/>
      <c r="H493" s="105"/>
      <c r="I493" s="156"/>
      <c r="J493" s="156"/>
      <c r="K493" s="156"/>
      <c r="L493" s="156"/>
      <c r="M493" s="156"/>
      <c r="N493" s="156"/>
      <c r="O493" s="156"/>
      <c r="P493" s="156"/>
      <c r="Q493" s="156"/>
      <c r="R493" s="156"/>
      <c r="S493" s="156"/>
      <c r="T493" s="156"/>
      <c r="U493" s="157"/>
      <c r="V493" s="105"/>
      <c r="W493" s="105"/>
      <c r="X493" s="105"/>
      <c r="Y493" s="105"/>
      <c r="Z493" s="157"/>
      <c r="AA493" s="105"/>
      <c r="AB493" s="105"/>
      <c r="AC493" s="105"/>
      <c r="AD493" s="105"/>
      <c r="AE493" s="105"/>
      <c r="AF493" s="105"/>
      <c r="AG493" s="105"/>
      <c r="AH493" s="105"/>
      <c r="AI493" s="105"/>
      <c r="AJ493" s="105"/>
      <c r="AK493" s="105"/>
      <c r="AL493" s="105"/>
      <c r="AM493" s="105"/>
      <c r="AN493" s="105"/>
      <c r="AO493" s="105"/>
      <c r="AP493" s="105"/>
      <c r="AQ493" s="105"/>
      <c r="AR493" s="105"/>
      <c r="AS493" s="105"/>
      <c r="AT493" s="105"/>
      <c r="AU493" s="105"/>
      <c r="AV493" s="105"/>
      <c r="AW493" s="105"/>
      <c r="AX493" s="105"/>
      <c r="AY493" s="105"/>
      <c r="AZ493" s="105"/>
      <c r="BA493" s="105"/>
      <c r="BB493" s="105"/>
      <c r="BC493" s="105"/>
      <c r="BD493" s="105"/>
      <c r="BE493" s="105"/>
      <c r="BF493" s="105"/>
      <c r="BG493" s="105"/>
      <c r="BH493" s="105"/>
      <c r="BI493" s="105"/>
      <c r="BJ493" s="105"/>
      <c r="BK493" s="105"/>
      <c r="BL493" s="105"/>
      <c r="BM493" s="158"/>
      <c r="BN493" s="105"/>
      <c r="BO493" s="156"/>
      <c r="BP493" s="156"/>
      <c r="BQ493" s="156"/>
      <c r="BR493" s="105"/>
      <c r="BS493" s="105"/>
    </row>
    <row r="494" ht="9.0" customHeight="1">
      <c r="A494" s="152">
        <f t="shared" si="17"/>
        <v>1</v>
      </c>
      <c r="B494" s="93"/>
      <c r="C494" s="99"/>
      <c r="D494" s="96"/>
      <c r="E494" s="160"/>
      <c r="F494" s="155"/>
      <c r="G494" s="105"/>
      <c r="H494" s="105"/>
      <c r="I494" s="156"/>
      <c r="J494" s="156"/>
      <c r="K494" s="156"/>
      <c r="L494" s="156"/>
      <c r="M494" s="156"/>
      <c r="N494" s="156"/>
      <c r="O494" s="156"/>
      <c r="P494" s="156"/>
      <c r="Q494" s="156"/>
      <c r="R494" s="156"/>
      <c r="S494" s="156"/>
      <c r="T494" s="156"/>
      <c r="U494" s="157"/>
      <c r="V494" s="105"/>
      <c r="W494" s="105"/>
      <c r="X494" s="105"/>
      <c r="Y494" s="105"/>
      <c r="Z494" s="157"/>
      <c r="AA494" s="105"/>
      <c r="AB494" s="105"/>
      <c r="AC494" s="105"/>
      <c r="AD494" s="105"/>
      <c r="AE494" s="105"/>
      <c r="AF494" s="105"/>
      <c r="AG494" s="105"/>
      <c r="AH494" s="105"/>
      <c r="AI494" s="105"/>
      <c r="AJ494" s="105"/>
      <c r="AK494" s="105"/>
      <c r="AL494" s="105"/>
      <c r="AM494" s="105"/>
      <c r="AN494" s="105"/>
      <c r="AO494" s="105"/>
      <c r="AP494" s="105"/>
      <c r="AQ494" s="105"/>
      <c r="AR494" s="105"/>
      <c r="AS494" s="105"/>
      <c r="AT494" s="105"/>
      <c r="AU494" s="105"/>
      <c r="AV494" s="105"/>
      <c r="AW494" s="105"/>
      <c r="AX494" s="105"/>
      <c r="AY494" s="105"/>
      <c r="AZ494" s="105"/>
      <c r="BA494" s="105"/>
      <c r="BB494" s="105"/>
      <c r="BC494" s="105"/>
      <c r="BD494" s="105"/>
      <c r="BE494" s="105"/>
      <c r="BF494" s="105"/>
      <c r="BG494" s="105"/>
      <c r="BH494" s="105"/>
      <c r="BI494" s="105"/>
      <c r="BJ494" s="105"/>
      <c r="BK494" s="105"/>
      <c r="BL494" s="105"/>
      <c r="BM494" s="158"/>
      <c r="BN494" s="105"/>
      <c r="BO494" s="156"/>
      <c r="BP494" s="156"/>
      <c r="BQ494" s="156"/>
      <c r="BR494" s="105"/>
      <c r="BS494" s="105"/>
    </row>
    <row r="495" ht="9.0" customHeight="1">
      <c r="A495" s="152">
        <f t="shared" si="17"/>
        <v>1</v>
      </c>
      <c r="B495" s="93"/>
      <c r="C495" s="99"/>
      <c r="D495" s="96"/>
      <c r="E495" s="160"/>
      <c r="F495" s="155"/>
      <c r="G495" s="105"/>
      <c r="H495" s="105"/>
      <c r="I495" s="156"/>
      <c r="J495" s="156"/>
      <c r="K495" s="156"/>
      <c r="L495" s="156"/>
      <c r="M495" s="156"/>
      <c r="N495" s="156"/>
      <c r="O495" s="156"/>
      <c r="P495" s="156"/>
      <c r="Q495" s="156"/>
      <c r="R495" s="156"/>
      <c r="S495" s="156"/>
      <c r="T495" s="156"/>
      <c r="U495" s="157"/>
      <c r="V495" s="105"/>
      <c r="W495" s="105"/>
      <c r="X495" s="105"/>
      <c r="Y495" s="105"/>
      <c r="Z495" s="157"/>
      <c r="AA495" s="105"/>
      <c r="AB495" s="105"/>
      <c r="AC495" s="105"/>
      <c r="AD495" s="105"/>
      <c r="AE495" s="105"/>
      <c r="AF495" s="105"/>
      <c r="AG495" s="105"/>
      <c r="AH495" s="105"/>
      <c r="AI495" s="105"/>
      <c r="AJ495" s="105"/>
      <c r="AK495" s="105"/>
      <c r="AL495" s="105"/>
      <c r="AM495" s="105"/>
      <c r="AN495" s="105"/>
      <c r="AO495" s="105"/>
      <c r="AP495" s="105"/>
      <c r="AQ495" s="105"/>
      <c r="AR495" s="105"/>
      <c r="AS495" s="105"/>
      <c r="AT495" s="105"/>
      <c r="AU495" s="105"/>
      <c r="AV495" s="105"/>
      <c r="AW495" s="105"/>
      <c r="AX495" s="105"/>
      <c r="AY495" s="105"/>
      <c r="AZ495" s="105"/>
      <c r="BA495" s="105"/>
      <c r="BB495" s="105"/>
      <c r="BC495" s="105"/>
      <c r="BD495" s="105"/>
      <c r="BE495" s="105"/>
      <c r="BF495" s="105"/>
      <c r="BG495" s="105"/>
      <c r="BH495" s="105"/>
      <c r="BI495" s="105"/>
      <c r="BJ495" s="105"/>
      <c r="BK495" s="105"/>
      <c r="BL495" s="105"/>
      <c r="BM495" s="158"/>
      <c r="BN495" s="105"/>
      <c r="BO495" s="156"/>
      <c r="BP495" s="156"/>
      <c r="BQ495" s="156"/>
      <c r="BR495" s="105"/>
      <c r="BS495" s="105"/>
    </row>
    <row r="496" ht="9.0" customHeight="1">
      <c r="A496" s="152">
        <f t="shared" si="17"/>
        <v>0</v>
      </c>
      <c r="B496" s="93"/>
      <c r="C496" s="99"/>
      <c r="D496" s="96"/>
      <c r="E496" s="160"/>
      <c r="F496" s="155"/>
      <c r="G496" s="105"/>
      <c r="H496" s="105"/>
      <c r="I496" s="156"/>
      <c r="J496" s="156"/>
      <c r="K496" s="156"/>
      <c r="L496" s="156"/>
      <c r="M496" s="156"/>
      <c r="N496" s="156"/>
      <c r="O496" s="156"/>
      <c r="P496" s="156"/>
      <c r="Q496" s="156"/>
      <c r="R496" s="156"/>
      <c r="S496" s="156"/>
      <c r="T496" s="156"/>
      <c r="U496" s="157"/>
      <c r="V496" s="105"/>
      <c r="W496" s="105"/>
      <c r="X496" s="105"/>
      <c r="Y496" s="105"/>
      <c r="Z496" s="157"/>
      <c r="AA496" s="105"/>
      <c r="AB496" s="105"/>
      <c r="AC496" s="105"/>
      <c r="AD496" s="105"/>
      <c r="AE496" s="105"/>
      <c r="AF496" s="105"/>
      <c r="AG496" s="105"/>
      <c r="AH496" s="105"/>
      <c r="AI496" s="105"/>
      <c r="AJ496" s="105"/>
      <c r="AK496" s="105"/>
      <c r="AL496" s="105"/>
      <c r="AM496" s="105"/>
      <c r="AN496" s="105"/>
      <c r="AO496" s="105"/>
      <c r="AP496" s="105"/>
      <c r="AQ496" s="105"/>
      <c r="AR496" s="105"/>
      <c r="AS496" s="105"/>
      <c r="AT496" s="105"/>
      <c r="AU496" s="105"/>
      <c r="AV496" s="105"/>
      <c r="AW496" s="105"/>
      <c r="AX496" s="105"/>
      <c r="AY496" s="105"/>
      <c r="AZ496" s="105"/>
      <c r="BA496" s="105"/>
      <c r="BB496" s="105"/>
      <c r="BC496" s="105"/>
      <c r="BD496" s="105"/>
      <c r="BE496" s="105"/>
      <c r="BF496" s="105"/>
      <c r="BG496" s="105"/>
      <c r="BH496" s="105"/>
      <c r="BI496" s="105"/>
      <c r="BJ496" s="105"/>
      <c r="BK496" s="105"/>
      <c r="BL496" s="105"/>
      <c r="BM496" s="158"/>
      <c r="BN496" s="105"/>
      <c r="BO496" s="156"/>
      <c r="BP496" s="156"/>
      <c r="BQ496" s="156"/>
      <c r="BR496" s="105"/>
      <c r="BS496" s="105"/>
    </row>
    <row r="497" ht="9.0" customHeight="1">
      <c r="A497" s="152">
        <f t="shared" si="17"/>
        <v>0</v>
      </c>
      <c r="B497" s="93"/>
      <c r="C497" s="99"/>
      <c r="D497" s="96"/>
      <c r="E497" s="160"/>
      <c r="F497" s="155"/>
      <c r="G497" s="105"/>
      <c r="H497" s="105"/>
      <c r="I497" s="156"/>
      <c r="J497" s="156"/>
      <c r="K497" s="156"/>
      <c r="L497" s="156"/>
      <c r="M497" s="156"/>
      <c r="N497" s="156"/>
      <c r="O497" s="156"/>
      <c r="P497" s="156"/>
      <c r="Q497" s="156"/>
      <c r="R497" s="156"/>
      <c r="S497" s="156"/>
      <c r="T497" s="156"/>
      <c r="U497" s="157"/>
      <c r="V497" s="105"/>
      <c r="W497" s="105"/>
      <c r="X497" s="105"/>
      <c r="Y497" s="105"/>
      <c r="Z497" s="157"/>
      <c r="AA497" s="105"/>
      <c r="AB497" s="105"/>
      <c r="AC497" s="105"/>
      <c r="AD497" s="105"/>
      <c r="AE497" s="105"/>
      <c r="AF497" s="105"/>
      <c r="AG497" s="105"/>
      <c r="AH497" s="105"/>
      <c r="AI497" s="105"/>
      <c r="AJ497" s="105"/>
      <c r="AK497" s="105"/>
      <c r="AL497" s="105"/>
      <c r="AM497" s="105"/>
      <c r="AN497" s="105"/>
      <c r="AO497" s="105"/>
      <c r="AP497" s="105"/>
      <c r="AQ497" s="105"/>
      <c r="AR497" s="105"/>
      <c r="AS497" s="105"/>
      <c r="AT497" s="105"/>
      <c r="AU497" s="105"/>
      <c r="AV497" s="105"/>
      <c r="AW497" s="105"/>
      <c r="AX497" s="105"/>
      <c r="AY497" s="105"/>
      <c r="AZ497" s="105"/>
      <c r="BA497" s="105"/>
      <c r="BB497" s="105"/>
      <c r="BC497" s="105"/>
      <c r="BD497" s="105"/>
      <c r="BE497" s="105"/>
      <c r="BF497" s="105"/>
      <c r="BG497" s="105"/>
      <c r="BH497" s="105"/>
      <c r="BI497" s="105"/>
      <c r="BJ497" s="105"/>
      <c r="BK497" s="105"/>
      <c r="BL497" s="105"/>
      <c r="BM497" s="158"/>
      <c r="BN497" s="105"/>
      <c r="BO497" s="156"/>
      <c r="BP497" s="156"/>
      <c r="BQ497" s="156"/>
      <c r="BR497" s="105"/>
      <c r="BS497" s="105"/>
    </row>
    <row r="498" ht="9.0" customHeight="1">
      <c r="A498" s="152">
        <f t="shared" si="17"/>
        <v>1</v>
      </c>
      <c r="B498" s="93"/>
      <c r="C498" s="99"/>
      <c r="D498" s="96"/>
      <c r="E498" s="160"/>
      <c r="F498" s="155"/>
      <c r="G498" s="105"/>
      <c r="H498" s="105"/>
      <c r="I498" s="156"/>
      <c r="J498" s="156"/>
      <c r="K498" s="156"/>
      <c r="L498" s="156"/>
      <c r="M498" s="156"/>
      <c r="N498" s="156"/>
      <c r="O498" s="156"/>
      <c r="P498" s="156"/>
      <c r="Q498" s="156"/>
      <c r="R498" s="156"/>
      <c r="S498" s="156"/>
      <c r="T498" s="156"/>
      <c r="U498" s="157"/>
      <c r="V498" s="105"/>
      <c r="W498" s="105"/>
      <c r="X498" s="105"/>
      <c r="Y498" s="105"/>
      <c r="Z498" s="157"/>
      <c r="AA498" s="105"/>
      <c r="AB498" s="105"/>
      <c r="AC498" s="105"/>
      <c r="AD498" s="105"/>
      <c r="AE498" s="105"/>
      <c r="AF498" s="105"/>
      <c r="AG498" s="105"/>
      <c r="AH498" s="105"/>
      <c r="AI498" s="105"/>
      <c r="AJ498" s="105"/>
      <c r="AK498" s="105"/>
      <c r="AL498" s="105"/>
      <c r="AM498" s="105"/>
      <c r="AN498" s="105"/>
      <c r="AO498" s="105"/>
      <c r="AP498" s="105"/>
      <c r="AQ498" s="105"/>
      <c r="AR498" s="105"/>
      <c r="AS498" s="105"/>
      <c r="AT498" s="105"/>
      <c r="AU498" s="105"/>
      <c r="AV498" s="105"/>
      <c r="AW498" s="105"/>
      <c r="AX498" s="105"/>
      <c r="AY498" s="105"/>
      <c r="AZ498" s="105"/>
      <c r="BA498" s="105"/>
      <c r="BB498" s="105"/>
      <c r="BC498" s="105"/>
      <c r="BD498" s="105"/>
      <c r="BE498" s="105"/>
      <c r="BF498" s="105"/>
      <c r="BG498" s="105"/>
      <c r="BH498" s="105"/>
      <c r="BI498" s="105"/>
      <c r="BJ498" s="105"/>
      <c r="BK498" s="105"/>
      <c r="BL498" s="105"/>
      <c r="BM498" s="158"/>
      <c r="BN498" s="105"/>
      <c r="BO498" s="156"/>
      <c r="BP498" s="156"/>
      <c r="BQ498" s="156"/>
      <c r="BR498" s="105"/>
      <c r="BS498" s="105"/>
    </row>
    <row r="499" ht="9.0" customHeight="1">
      <c r="A499" s="152">
        <f t="shared" si="17"/>
        <v>1</v>
      </c>
      <c r="B499" s="93"/>
      <c r="C499" s="99"/>
      <c r="D499" s="96"/>
      <c r="E499" s="160"/>
      <c r="F499" s="155"/>
      <c r="G499" s="105"/>
      <c r="H499" s="105"/>
      <c r="I499" s="156"/>
      <c r="J499" s="156"/>
      <c r="K499" s="156"/>
      <c r="L499" s="156"/>
      <c r="M499" s="156"/>
      <c r="N499" s="156"/>
      <c r="O499" s="156"/>
      <c r="P499" s="156"/>
      <c r="Q499" s="156"/>
      <c r="R499" s="156"/>
      <c r="S499" s="156"/>
      <c r="T499" s="156"/>
      <c r="U499" s="157"/>
      <c r="V499" s="105"/>
      <c r="W499" s="105"/>
      <c r="X499" s="105"/>
      <c r="Y499" s="105"/>
      <c r="Z499" s="157"/>
      <c r="AA499" s="105"/>
      <c r="AB499" s="105"/>
      <c r="AC499" s="105"/>
      <c r="AD499" s="105"/>
      <c r="AE499" s="105"/>
      <c r="AF499" s="105"/>
      <c r="AG499" s="105"/>
      <c r="AH499" s="105"/>
      <c r="AI499" s="105"/>
      <c r="AJ499" s="105"/>
      <c r="AK499" s="105"/>
      <c r="AL499" s="105"/>
      <c r="AM499" s="105"/>
      <c r="AN499" s="105"/>
      <c r="AO499" s="105"/>
      <c r="AP499" s="105"/>
      <c r="AQ499" s="105"/>
      <c r="AR499" s="105"/>
      <c r="AS499" s="105"/>
      <c r="AT499" s="105"/>
      <c r="AU499" s="105"/>
      <c r="AV499" s="105"/>
      <c r="AW499" s="105"/>
      <c r="AX499" s="105"/>
      <c r="AY499" s="105"/>
      <c r="AZ499" s="105"/>
      <c r="BA499" s="105"/>
      <c r="BB499" s="105"/>
      <c r="BC499" s="105"/>
      <c r="BD499" s="105"/>
      <c r="BE499" s="105"/>
      <c r="BF499" s="105"/>
      <c r="BG499" s="105"/>
      <c r="BH499" s="105"/>
      <c r="BI499" s="105"/>
      <c r="BJ499" s="105"/>
      <c r="BK499" s="105"/>
      <c r="BL499" s="105"/>
      <c r="BM499" s="158"/>
      <c r="BN499" s="105"/>
      <c r="BO499" s="156"/>
      <c r="BP499" s="156"/>
      <c r="BQ499" s="156"/>
      <c r="BR499" s="105"/>
      <c r="BS499" s="105"/>
    </row>
    <row r="500" ht="9.0" customHeight="1">
      <c r="A500" s="152">
        <f t="shared" si="17"/>
        <v>0</v>
      </c>
      <c r="B500" s="93"/>
      <c r="C500" s="99"/>
      <c r="D500" s="96"/>
      <c r="E500" s="160"/>
      <c r="F500" s="155"/>
      <c r="G500" s="105"/>
      <c r="H500" s="105"/>
      <c r="I500" s="156"/>
      <c r="J500" s="156"/>
      <c r="K500" s="156"/>
      <c r="L500" s="156"/>
      <c r="M500" s="156"/>
      <c r="N500" s="156"/>
      <c r="O500" s="156"/>
      <c r="P500" s="156"/>
      <c r="Q500" s="156"/>
      <c r="R500" s="156"/>
      <c r="S500" s="156"/>
      <c r="T500" s="156"/>
      <c r="U500" s="157"/>
      <c r="V500" s="105"/>
      <c r="W500" s="105"/>
      <c r="X500" s="105"/>
      <c r="Y500" s="105"/>
      <c r="Z500" s="157"/>
      <c r="AA500" s="105"/>
      <c r="AB500" s="105"/>
      <c r="AC500" s="105"/>
      <c r="AD500" s="105"/>
      <c r="AE500" s="105"/>
      <c r="AF500" s="105"/>
      <c r="AG500" s="105"/>
      <c r="AH500" s="105"/>
      <c r="AI500" s="105"/>
      <c r="AJ500" s="105"/>
      <c r="AK500" s="105"/>
      <c r="AL500" s="105"/>
      <c r="AM500" s="105"/>
      <c r="AN500" s="105"/>
      <c r="AO500" s="105"/>
      <c r="AP500" s="105"/>
      <c r="AQ500" s="105"/>
      <c r="AR500" s="105"/>
      <c r="AS500" s="105"/>
      <c r="AT500" s="105"/>
      <c r="AU500" s="105"/>
      <c r="AV500" s="105"/>
      <c r="AW500" s="105"/>
      <c r="AX500" s="105"/>
      <c r="AY500" s="105"/>
      <c r="AZ500" s="105"/>
      <c r="BA500" s="105"/>
      <c r="BB500" s="105"/>
      <c r="BC500" s="105"/>
      <c r="BD500" s="105"/>
      <c r="BE500" s="105"/>
      <c r="BF500" s="105"/>
      <c r="BG500" s="105"/>
      <c r="BH500" s="105"/>
      <c r="BI500" s="105"/>
      <c r="BJ500" s="105"/>
      <c r="BK500" s="105"/>
      <c r="BL500" s="105"/>
      <c r="BM500" s="158"/>
      <c r="BN500" s="105"/>
      <c r="BO500" s="156"/>
      <c r="BP500" s="156"/>
      <c r="BQ500" s="156"/>
      <c r="BR500" s="105"/>
      <c r="BS500" s="105"/>
    </row>
    <row r="501" ht="9.0" customHeight="1">
      <c r="A501" s="152">
        <f t="shared" si="17"/>
        <v>0</v>
      </c>
      <c r="B501" s="93"/>
      <c r="C501" s="99"/>
      <c r="D501" s="96"/>
      <c r="E501" s="160"/>
      <c r="F501" s="155"/>
      <c r="G501" s="105"/>
      <c r="H501" s="105"/>
      <c r="I501" s="156"/>
      <c r="J501" s="156"/>
      <c r="K501" s="156"/>
      <c r="L501" s="156"/>
      <c r="M501" s="156"/>
      <c r="N501" s="156"/>
      <c r="O501" s="156"/>
      <c r="P501" s="156"/>
      <c r="Q501" s="156"/>
      <c r="R501" s="156"/>
      <c r="S501" s="156"/>
      <c r="T501" s="156"/>
      <c r="U501" s="157"/>
      <c r="V501" s="105"/>
      <c r="W501" s="105"/>
      <c r="X501" s="105"/>
      <c r="Y501" s="105"/>
      <c r="Z501" s="157"/>
      <c r="AA501" s="105"/>
      <c r="AB501" s="105"/>
      <c r="AC501" s="105"/>
      <c r="AD501" s="105"/>
      <c r="AE501" s="105"/>
      <c r="AF501" s="105"/>
      <c r="AG501" s="105"/>
      <c r="AH501" s="105"/>
      <c r="AI501" s="105"/>
      <c r="AJ501" s="105"/>
      <c r="AK501" s="105"/>
      <c r="AL501" s="105"/>
      <c r="AM501" s="105"/>
      <c r="AN501" s="105"/>
      <c r="AO501" s="105"/>
      <c r="AP501" s="105"/>
      <c r="AQ501" s="105"/>
      <c r="AR501" s="105"/>
      <c r="AS501" s="105"/>
      <c r="AT501" s="105"/>
      <c r="AU501" s="105"/>
      <c r="AV501" s="105"/>
      <c r="AW501" s="105"/>
      <c r="AX501" s="105"/>
      <c r="AY501" s="105"/>
      <c r="AZ501" s="105"/>
      <c r="BA501" s="105"/>
      <c r="BB501" s="105"/>
      <c r="BC501" s="105"/>
      <c r="BD501" s="105"/>
      <c r="BE501" s="105"/>
      <c r="BF501" s="105"/>
      <c r="BG501" s="105"/>
      <c r="BH501" s="105"/>
      <c r="BI501" s="105"/>
      <c r="BJ501" s="105"/>
      <c r="BK501" s="105"/>
      <c r="BL501" s="105"/>
      <c r="BM501" s="158"/>
      <c r="BN501" s="105"/>
      <c r="BO501" s="156"/>
      <c r="BP501" s="156"/>
      <c r="BQ501" s="156"/>
      <c r="BR501" s="105"/>
      <c r="BS501" s="105"/>
    </row>
    <row r="502" ht="9.0" customHeight="1">
      <c r="A502" s="152">
        <f t="shared" si="17"/>
        <v>1</v>
      </c>
      <c r="B502" s="93"/>
      <c r="C502" s="99"/>
      <c r="D502" s="96"/>
      <c r="E502" s="160"/>
      <c r="F502" s="155"/>
      <c r="G502" s="105"/>
      <c r="H502" s="105"/>
      <c r="I502" s="156"/>
      <c r="J502" s="156"/>
      <c r="K502" s="156"/>
      <c r="L502" s="156"/>
      <c r="M502" s="156"/>
      <c r="N502" s="156"/>
      <c r="O502" s="156"/>
      <c r="P502" s="156"/>
      <c r="Q502" s="156"/>
      <c r="R502" s="156"/>
      <c r="S502" s="156"/>
      <c r="T502" s="156"/>
      <c r="U502" s="157"/>
      <c r="V502" s="105"/>
      <c r="W502" s="105"/>
      <c r="X502" s="105"/>
      <c r="Y502" s="105"/>
      <c r="Z502" s="157"/>
      <c r="AA502" s="105"/>
      <c r="AB502" s="105"/>
      <c r="AC502" s="105"/>
      <c r="AD502" s="105"/>
      <c r="AE502" s="105"/>
      <c r="AF502" s="105"/>
      <c r="AG502" s="105"/>
      <c r="AH502" s="105"/>
      <c r="AI502" s="105"/>
      <c r="AJ502" s="105"/>
      <c r="AK502" s="105"/>
      <c r="AL502" s="105"/>
      <c r="AM502" s="105"/>
      <c r="AN502" s="105"/>
      <c r="AO502" s="105"/>
      <c r="AP502" s="105"/>
      <c r="AQ502" s="105"/>
      <c r="AR502" s="105"/>
      <c r="AS502" s="105"/>
      <c r="AT502" s="105"/>
      <c r="AU502" s="105"/>
      <c r="AV502" s="105"/>
      <c r="AW502" s="105"/>
      <c r="AX502" s="105"/>
      <c r="AY502" s="105"/>
      <c r="AZ502" s="105"/>
      <c r="BA502" s="105"/>
      <c r="BB502" s="105"/>
      <c r="BC502" s="105"/>
      <c r="BD502" s="105"/>
      <c r="BE502" s="105"/>
      <c r="BF502" s="105"/>
      <c r="BG502" s="105"/>
      <c r="BH502" s="105"/>
      <c r="BI502" s="105"/>
      <c r="BJ502" s="105"/>
      <c r="BK502" s="105"/>
      <c r="BL502" s="105"/>
      <c r="BM502" s="158"/>
      <c r="BN502" s="105"/>
      <c r="BO502" s="156"/>
      <c r="BP502" s="156"/>
      <c r="BQ502" s="156"/>
      <c r="BR502" s="105"/>
      <c r="BS502" s="105"/>
    </row>
    <row r="503" ht="9.0" customHeight="1">
      <c r="A503" s="152">
        <f t="shared" si="17"/>
        <v>1</v>
      </c>
      <c r="B503" s="93"/>
      <c r="C503" s="99"/>
      <c r="D503" s="96"/>
      <c r="E503" s="160"/>
      <c r="F503" s="155"/>
      <c r="G503" s="105"/>
      <c r="H503" s="105"/>
      <c r="I503" s="156"/>
      <c r="J503" s="156"/>
      <c r="K503" s="156"/>
      <c r="L503" s="156"/>
      <c r="M503" s="156"/>
      <c r="N503" s="156"/>
      <c r="O503" s="156"/>
      <c r="P503" s="156"/>
      <c r="Q503" s="156"/>
      <c r="R503" s="156"/>
      <c r="S503" s="156"/>
      <c r="T503" s="156"/>
      <c r="U503" s="157"/>
      <c r="V503" s="105"/>
      <c r="W503" s="105"/>
      <c r="X503" s="105"/>
      <c r="Y503" s="105"/>
      <c r="Z503" s="157"/>
      <c r="AA503" s="105"/>
      <c r="AB503" s="105"/>
      <c r="AC503" s="105"/>
      <c r="AD503" s="105"/>
      <c r="AE503" s="105"/>
      <c r="AF503" s="105"/>
      <c r="AG503" s="105"/>
      <c r="AH503" s="105"/>
      <c r="AI503" s="105"/>
      <c r="AJ503" s="105"/>
      <c r="AK503" s="105"/>
      <c r="AL503" s="105"/>
      <c r="AM503" s="105"/>
      <c r="AN503" s="105"/>
      <c r="AO503" s="105"/>
      <c r="AP503" s="105"/>
      <c r="AQ503" s="105"/>
      <c r="AR503" s="105"/>
      <c r="AS503" s="105"/>
      <c r="AT503" s="105"/>
      <c r="AU503" s="105"/>
      <c r="AV503" s="105"/>
      <c r="AW503" s="105"/>
      <c r="AX503" s="105"/>
      <c r="AY503" s="105"/>
      <c r="AZ503" s="105"/>
      <c r="BA503" s="105"/>
      <c r="BB503" s="105"/>
      <c r="BC503" s="105"/>
      <c r="BD503" s="105"/>
      <c r="BE503" s="105"/>
      <c r="BF503" s="105"/>
      <c r="BG503" s="105"/>
      <c r="BH503" s="105"/>
      <c r="BI503" s="105"/>
      <c r="BJ503" s="105"/>
      <c r="BK503" s="105"/>
      <c r="BL503" s="105"/>
      <c r="BM503" s="158"/>
      <c r="BN503" s="105"/>
      <c r="BO503" s="156"/>
      <c r="BP503" s="156"/>
      <c r="BQ503" s="156"/>
      <c r="BR503" s="105"/>
      <c r="BS503" s="105"/>
    </row>
    <row r="504" ht="9.0" customHeight="1">
      <c r="A504" s="152">
        <f t="shared" si="17"/>
        <v>0</v>
      </c>
      <c r="B504" s="93"/>
      <c r="C504" s="99"/>
      <c r="D504" s="96"/>
      <c r="E504" s="160"/>
      <c r="F504" s="155"/>
      <c r="G504" s="105"/>
      <c r="H504" s="105"/>
      <c r="I504" s="156"/>
      <c r="J504" s="156"/>
      <c r="K504" s="156"/>
      <c r="L504" s="156"/>
      <c r="M504" s="156"/>
      <c r="N504" s="156"/>
      <c r="O504" s="156"/>
      <c r="P504" s="156"/>
      <c r="Q504" s="156"/>
      <c r="R504" s="156"/>
      <c r="S504" s="156"/>
      <c r="T504" s="156"/>
      <c r="U504" s="157"/>
      <c r="V504" s="105"/>
      <c r="W504" s="105"/>
      <c r="X504" s="105"/>
      <c r="Y504" s="105"/>
      <c r="Z504" s="157"/>
      <c r="AA504" s="105"/>
      <c r="AB504" s="105"/>
      <c r="AC504" s="105"/>
      <c r="AD504" s="105"/>
      <c r="AE504" s="105"/>
      <c r="AF504" s="105"/>
      <c r="AG504" s="105"/>
      <c r="AH504" s="105"/>
      <c r="AI504" s="105"/>
      <c r="AJ504" s="105"/>
      <c r="AK504" s="105"/>
      <c r="AL504" s="105"/>
      <c r="AM504" s="105"/>
      <c r="AN504" s="105"/>
      <c r="AO504" s="105"/>
      <c r="AP504" s="105"/>
      <c r="AQ504" s="105"/>
      <c r="AR504" s="105"/>
      <c r="AS504" s="105"/>
      <c r="AT504" s="105"/>
      <c r="AU504" s="105"/>
      <c r="AV504" s="105"/>
      <c r="AW504" s="105"/>
      <c r="AX504" s="105"/>
      <c r="AY504" s="105"/>
      <c r="AZ504" s="105"/>
      <c r="BA504" s="105"/>
      <c r="BB504" s="105"/>
      <c r="BC504" s="105"/>
      <c r="BD504" s="105"/>
      <c r="BE504" s="105"/>
      <c r="BF504" s="105"/>
      <c r="BG504" s="105"/>
      <c r="BH504" s="105"/>
      <c r="BI504" s="105"/>
      <c r="BJ504" s="105"/>
      <c r="BK504" s="105"/>
      <c r="BL504" s="105"/>
      <c r="BM504" s="158"/>
      <c r="BN504" s="105"/>
      <c r="BO504" s="156"/>
      <c r="BP504" s="156"/>
      <c r="BQ504" s="156"/>
      <c r="BR504" s="105"/>
      <c r="BS504" s="105"/>
    </row>
    <row r="505" ht="9.0" customHeight="1">
      <c r="A505" s="152">
        <f t="shared" si="17"/>
        <v>0</v>
      </c>
      <c r="B505" s="93"/>
      <c r="C505" s="99"/>
      <c r="D505" s="96"/>
      <c r="E505" s="160"/>
      <c r="F505" s="155"/>
      <c r="G505" s="105"/>
      <c r="H505" s="105"/>
      <c r="I505" s="156"/>
      <c r="J505" s="156"/>
      <c r="K505" s="156"/>
      <c r="L505" s="156"/>
      <c r="M505" s="156"/>
      <c r="N505" s="156"/>
      <c r="O505" s="156"/>
      <c r="P505" s="156"/>
      <c r="Q505" s="156"/>
      <c r="R505" s="156"/>
      <c r="S505" s="156"/>
      <c r="T505" s="156"/>
      <c r="U505" s="157"/>
      <c r="V505" s="105"/>
      <c r="W505" s="105"/>
      <c r="X505" s="105"/>
      <c r="Y505" s="105"/>
      <c r="Z505" s="157"/>
      <c r="AA505" s="105"/>
      <c r="AB505" s="105"/>
      <c r="AC505" s="105"/>
      <c r="AD505" s="105"/>
      <c r="AE505" s="105"/>
      <c r="AF505" s="105"/>
      <c r="AG505" s="105"/>
      <c r="AH505" s="105"/>
      <c r="AI505" s="105"/>
      <c r="AJ505" s="105"/>
      <c r="AK505" s="105"/>
      <c r="AL505" s="105"/>
      <c r="AM505" s="105"/>
      <c r="AN505" s="105"/>
      <c r="AO505" s="105"/>
      <c r="AP505" s="105"/>
      <c r="AQ505" s="105"/>
      <c r="AR505" s="105"/>
      <c r="AS505" s="105"/>
      <c r="AT505" s="105"/>
      <c r="AU505" s="105"/>
      <c r="AV505" s="105"/>
      <c r="AW505" s="105"/>
      <c r="AX505" s="105"/>
      <c r="AY505" s="105"/>
      <c r="AZ505" s="105"/>
      <c r="BA505" s="105"/>
      <c r="BB505" s="105"/>
      <c r="BC505" s="105"/>
      <c r="BD505" s="105"/>
      <c r="BE505" s="105"/>
      <c r="BF505" s="105"/>
      <c r="BG505" s="105"/>
      <c r="BH505" s="105"/>
      <c r="BI505" s="105"/>
      <c r="BJ505" s="105"/>
      <c r="BK505" s="105"/>
      <c r="BL505" s="105"/>
      <c r="BM505" s="158"/>
      <c r="BN505" s="105"/>
      <c r="BO505" s="156"/>
      <c r="BP505" s="156"/>
      <c r="BQ505" s="156"/>
      <c r="BR505" s="105"/>
      <c r="BS505" s="105"/>
    </row>
    <row r="506" ht="9.0" customHeight="1">
      <c r="A506" s="152">
        <f t="shared" si="17"/>
        <v>1</v>
      </c>
      <c r="B506" s="93"/>
      <c r="C506" s="99"/>
      <c r="D506" s="96"/>
      <c r="E506" s="160"/>
      <c r="F506" s="155"/>
      <c r="G506" s="105"/>
      <c r="H506" s="105"/>
      <c r="I506" s="156"/>
      <c r="J506" s="156"/>
      <c r="K506" s="156"/>
      <c r="L506" s="156"/>
      <c r="M506" s="156"/>
      <c r="N506" s="156"/>
      <c r="O506" s="156"/>
      <c r="P506" s="156"/>
      <c r="Q506" s="156"/>
      <c r="R506" s="156"/>
      <c r="S506" s="156"/>
      <c r="T506" s="156"/>
      <c r="U506" s="157"/>
      <c r="V506" s="105"/>
      <c r="W506" s="105"/>
      <c r="X506" s="105"/>
      <c r="Y506" s="105"/>
      <c r="Z506" s="157"/>
      <c r="AA506" s="105"/>
      <c r="AB506" s="105"/>
      <c r="AC506" s="105"/>
      <c r="AD506" s="105"/>
      <c r="AE506" s="105"/>
      <c r="AF506" s="105"/>
      <c r="AG506" s="105"/>
      <c r="AH506" s="105"/>
      <c r="AI506" s="105"/>
      <c r="AJ506" s="105"/>
      <c r="AK506" s="105"/>
      <c r="AL506" s="105"/>
      <c r="AM506" s="105"/>
      <c r="AN506" s="105"/>
      <c r="AO506" s="105"/>
      <c r="AP506" s="105"/>
      <c r="AQ506" s="105"/>
      <c r="AR506" s="105"/>
      <c r="AS506" s="105"/>
      <c r="AT506" s="105"/>
      <c r="AU506" s="105"/>
      <c r="AV506" s="105"/>
      <c r="AW506" s="105"/>
      <c r="AX506" s="105"/>
      <c r="AY506" s="105"/>
      <c r="AZ506" s="105"/>
      <c r="BA506" s="105"/>
      <c r="BB506" s="105"/>
      <c r="BC506" s="105"/>
      <c r="BD506" s="105"/>
      <c r="BE506" s="105"/>
      <c r="BF506" s="105"/>
      <c r="BG506" s="105"/>
      <c r="BH506" s="105"/>
      <c r="BI506" s="105"/>
      <c r="BJ506" s="105"/>
      <c r="BK506" s="105"/>
      <c r="BL506" s="105"/>
      <c r="BM506" s="158"/>
      <c r="BN506" s="105"/>
      <c r="BO506" s="156"/>
      <c r="BP506" s="156"/>
      <c r="BQ506" s="156"/>
      <c r="BR506" s="105"/>
      <c r="BS506" s="105"/>
    </row>
    <row r="507" ht="9.0" customHeight="1">
      <c r="A507" s="152">
        <f t="shared" si="17"/>
        <v>1</v>
      </c>
      <c r="B507" s="93"/>
      <c r="C507" s="99"/>
      <c r="D507" s="96"/>
      <c r="E507" s="160"/>
      <c r="F507" s="155"/>
      <c r="G507" s="105"/>
      <c r="H507" s="105"/>
      <c r="I507" s="156"/>
      <c r="J507" s="156"/>
      <c r="K507" s="156"/>
      <c r="L507" s="156"/>
      <c r="M507" s="156"/>
      <c r="N507" s="156"/>
      <c r="O507" s="156"/>
      <c r="P507" s="156"/>
      <c r="Q507" s="156"/>
      <c r="R507" s="156"/>
      <c r="S507" s="156"/>
      <c r="T507" s="156"/>
      <c r="U507" s="157"/>
      <c r="V507" s="105"/>
      <c r="W507" s="105"/>
      <c r="X507" s="105"/>
      <c r="Y507" s="105"/>
      <c r="Z507" s="157"/>
      <c r="AA507" s="105"/>
      <c r="AB507" s="105"/>
      <c r="AC507" s="105"/>
      <c r="AD507" s="105"/>
      <c r="AE507" s="105"/>
      <c r="AF507" s="105"/>
      <c r="AG507" s="105"/>
      <c r="AH507" s="105"/>
      <c r="AI507" s="105"/>
      <c r="AJ507" s="105"/>
      <c r="AK507" s="105"/>
      <c r="AL507" s="105"/>
      <c r="AM507" s="105"/>
      <c r="AN507" s="105"/>
      <c r="AO507" s="105"/>
      <c r="AP507" s="105"/>
      <c r="AQ507" s="105"/>
      <c r="AR507" s="105"/>
      <c r="AS507" s="105"/>
      <c r="AT507" s="105"/>
      <c r="AU507" s="105"/>
      <c r="AV507" s="105"/>
      <c r="AW507" s="105"/>
      <c r="AX507" s="105"/>
      <c r="AY507" s="105"/>
      <c r="AZ507" s="105"/>
      <c r="BA507" s="105"/>
      <c r="BB507" s="105"/>
      <c r="BC507" s="105"/>
      <c r="BD507" s="105"/>
      <c r="BE507" s="105"/>
      <c r="BF507" s="105"/>
      <c r="BG507" s="105"/>
      <c r="BH507" s="105"/>
      <c r="BI507" s="105"/>
      <c r="BJ507" s="105"/>
      <c r="BK507" s="105"/>
      <c r="BL507" s="105"/>
      <c r="BM507" s="158"/>
      <c r="BN507" s="105"/>
      <c r="BO507" s="156"/>
      <c r="BP507" s="156"/>
      <c r="BQ507" s="156"/>
      <c r="BR507" s="105"/>
      <c r="BS507" s="105"/>
    </row>
    <row r="508" ht="9.0" customHeight="1">
      <c r="A508" s="152">
        <f t="shared" si="17"/>
        <v>0</v>
      </c>
      <c r="B508" s="93"/>
      <c r="C508" s="99"/>
      <c r="D508" s="96"/>
      <c r="E508" s="160"/>
      <c r="F508" s="155"/>
      <c r="G508" s="105"/>
      <c r="H508" s="105"/>
      <c r="I508" s="156"/>
      <c r="J508" s="156"/>
      <c r="K508" s="156"/>
      <c r="L508" s="156"/>
      <c r="M508" s="156"/>
      <c r="N508" s="156"/>
      <c r="O508" s="156"/>
      <c r="P508" s="156"/>
      <c r="Q508" s="156"/>
      <c r="R508" s="156"/>
      <c r="S508" s="156"/>
      <c r="T508" s="156"/>
      <c r="U508" s="157"/>
      <c r="V508" s="105"/>
      <c r="W508" s="105"/>
      <c r="X508" s="105"/>
      <c r="Y508" s="105"/>
      <c r="Z508" s="157"/>
      <c r="AA508" s="105"/>
      <c r="AB508" s="105"/>
      <c r="AC508" s="105"/>
      <c r="AD508" s="105"/>
      <c r="AE508" s="105"/>
      <c r="AF508" s="105"/>
      <c r="AG508" s="105"/>
      <c r="AH508" s="105"/>
      <c r="AI508" s="105"/>
      <c r="AJ508" s="105"/>
      <c r="AK508" s="105"/>
      <c r="AL508" s="105"/>
      <c r="AM508" s="105"/>
      <c r="AN508" s="105"/>
      <c r="AO508" s="105"/>
      <c r="AP508" s="105"/>
      <c r="AQ508" s="105"/>
      <c r="AR508" s="105"/>
      <c r="AS508" s="105"/>
      <c r="AT508" s="105"/>
      <c r="AU508" s="105"/>
      <c r="AV508" s="105"/>
      <c r="AW508" s="105"/>
      <c r="AX508" s="105"/>
      <c r="AY508" s="105"/>
      <c r="AZ508" s="105"/>
      <c r="BA508" s="105"/>
      <c r="BB508" s="105"/>
      <c r="BC508" s="105"/>
      <c r="BD508" s="105"/>
      <c r="BE508" s="105"/>
      <c r="BF508" s="105"/>
      <c r="BG508" s="105"/>
      <c r="BH508" s="105"/>
      <c r="BI508" s="105"/>
      <c r="BJ508" s="105"/>
      <c r="BK508" s="105"/>
      <c r="BL508" s="105"/>
      <c r="BM508" s="158"/>
      <c r="BN508" s="105"/>
      <c r="BO508" s="156"/>
      <c r="BP508" s="156"/>
      <c r="BQ508" s="156"/>
      <c r="BR508" s="105"/>
      <c r="BS508" s="105"/>
    </row>
    <row r="509" ht="9.0" customHeight="1">
      <c r="A509" s="152">
        <f t="shared" si="17"/>
        <v>0</v>
      </c>
      <c r="B509" s="93"/>
      <c r="C509" s="99"/>
      <c r="D509" s="96"/>
      <c r="E509" s="160"/>
      <c r="F509" s="155"/>
      <c r="G509" s="105"/>
      <c r="H509" s="105"/>
      <c r="I509" s="156"/>
      <c r="J509" s="156"/>
      <c r="K509" s="156"/>
      <c r="L509" s="156"/>
      <c r="M509" s="156"/>
      <c r="N509" s="156"/>
      <c r="O509" s="156"/>
      <c r="P509" s="156"/>
      <c r="Q509" s="156"/>
      <c r="R509" s="156"/>
      <c r="S509" s="156"/>
      <c r="T509" s="156"/>
      <c r="U509" s="157"/>
      <c r="V509" s="105"/>
      <c r="W509" s="105"/>
      <c r="X509" s="105"/>
      <c r="Y509" s="105"/>
      <c r="Z509" s="157"/>
      <c r="AA509" s="105"/>
      <c r="AB509" s="105"/>
      <c r="AC509" s="105"/>
      <c r="AD509" s="105"/>
      <c r="AE509" s="105"/>
      <c r="AF509" s="105"/>
      <c r="AG509" s="105"/>
      <c r="AH509" s="105"/>
      <c r="AI509" s="105"/>
      <c r="AJ509" s="105"/>
      <c r="AK509" s="105"/>
      <c r="AL509" s="105"/>
      <c r="AM509" s="105"/>
      <c r="AN509" s="105"/>
      <c r="AO509" s="105"/>
      <c r="AP509" s="105"/>
      <c r="AQ509" s="105"/>
      <c r="AR509" s="105"/>
      <c r="AS509" s="105"/>
      <c r="AT509" s="105"/>
      <c r="AU509" s="105"/>
      <c r="AV509" s="105"/>
      <c r="AW509" s="105"/>
      <c r="AX509" s="105"/>
      <c r="AY509" s="105"/>
      <c r="AZ509" s="105"/>
      <c r="BA509" s="105"/>
      <c r="BB509" s="105"/>
      <c r="BC509" s="105"/>
      <c r="BD509" s="105"/>
      <c r="BE509" s="105"/>
      <c r="BF509" s="105"/>
      <c r="BG509" s="105"/>
      <c r="BH509" s="105"/>
      <c r="BI509" s="105"/>
      <c r="BJ509" s="105"/>
      <c r="BK509" s="105"/>
      <c r="BL509" s="105"/>
      <c r="BM509" s="158"/>
      <c r="BN509" s="105"/>
      <c r="BO509" s="156"/>
      <c r="BP509" s="156"/>
      <c r="BQ509" s="156"/>
      <c r="BR509" s="105"/>
      <c r="BS509" s="105"/>
    </row>
    <row r="510" ht="9.0" customHeight="1">
      <c r="A510" s="152">
        <f t="shared" si="17"/>
        <v>1</v>
      </c>
      <c r="B510" s="93"/>
      <c r="C510" s="99"/>
      <c r="D510" s="96"/>
      <c r="E510" s="160"/>
      <c r="F510" s="155"/>
      <c r="G510" s="105"/>
      <c r="H510" s="105"/>
      <c r="I510" s="156"/>
      <c r="J510" s="156"/>
      <c r="K510" s="156"/>
      <c r="L510" s="156"/>
      <c r="M510" s="156"/>
      <c r="N510" s="156"/>
      <c r="O510" s="156"/>
      <c r="P510" s="156"/>
      <c r="Q510" s="156"/>
      <c r="R510" s="156"/>
      <c r="S510" s="156"/>
      <c r="T510" s="156"/>
      <c r="U510" s="157"/>
      <c r="V510" s="105"/>
      <c r="W510" s="105"/>
      <c r="X510" s="105"/>
      <c r="Y510" s="105"/>
      <c r="Z510" s="157"/>
      <c r="AA510" s="105"/>
      <c r="AB510" s="105"/>
      <c r="AC510" s="105"/>
      <c r="AD510" s="105"/>
      <c r="AE510" s="105"/>
      <c r="AF510" s="105"/>
      <c r="AG510" s="105"/>
      <c r="AH510" s="105"/>
      <c r="AI510" s="105"/>
      <c r="AJ510" s="105"/>
      <c r="AK510" s="105"/>
      <c r="AL510" s="105"/>
      <c r="AM510" s="105"/>
      <c r="AN510" s="105"/>
      <c r="AO510" s="105"/>
      <c r="AP510" s="105"/>
      <c r="AQ510" s="105"/>
      <c r="AR510" s="105"/>
      <c r="AS510" s="105"/>
      <c r="AT510" s="105"/>
      <c r="AU510" s="105"/>
      <c r="AV510" s="105"/>
      <c r="AW510" s="105"/>
      <c r="AX510" s="105"/>
      <c r="AY510" s="105"/>
      <c r="AZ510" s="105"/>
      <c r="BA510" s="105"/>
      <c r="BB510" s="105"/>
      <c r="BC510" s="105"/>
      <c r="BD510" s="105"/>
      <c r="BE510" s="105"/>
      <c r="BF510" s="105"/>
      <c r="BG510" s="105"/>
      <c r="BH510" s="105"/>
      <c r="BI510" s="105"/>
      <c r="BJ510" s="105"/>
      <c r="BK510" s="105"/>
      <c r="BL510" s="105"/>
      <c r="BM510" s="158"/>
      <c r="BN510" s="105"/>
      <c r="BO510" s="156"/>
      <c r="BP510" s="156"/>
      <c r="BQ510" s="156"/>
      <c r="BR510" s="105"/>
      <c r="BS510" s="105"/>
    </row>
    <row r="511" ht="9.0" customHeight="1">
      <c r="A511" s="152">
        <f t="shared" si="17"/>
        <v>1</v>
      </c>
      <c r="B511" s="93"/>
      <c r="C511" s="99"/>
      <c r="D511" s="96"/>
      <c r="E511" s="160"/>
      <c r="F511" s="155"/>
      <c r="G511" s="105"/>
      <c r="H511" s="105"/>
      <c r="I511" s="156"/>
      <c r="J511" s="156"/>
      <c r="K511" s="156"/>
      <c r="L511" s="156"/>
      <c r="M511" s="156"/>
      <c r="N511" s="156"/>
      <c r="O511" s="156"/>
      <c r="P511" s="156"/>
      <c r="Q511" s="156"/>
      <c r="R511" s="156"/>
      <c r="S511" s="156"/>
      <c r="T511" s="156"/>
      <c r="U511" s="157"/>
      <c r="V511" s="105"/>
      <c r="W511" s="105"/>
      <c r="X511" s="105"/>
      <c r="Y511" s="105"/>
      <c r="Z511" s="157"/>
      <c r="AA511" s="105"/>
      <c r="AB511" s="105"/>
      <c r="AC511" s="105"/>
      <c r="AD511" s="105"/>
      <c r="AE511" s="105"/>
      <c r="AF511" s="105"/>
      <c r="AG511" s="105"/>
      <c r="AH511" s="105"/>
      <c r="AI511" s="105"/>
      <c r="AJ511" s="105"/>
      <c r="AK511" s="105"/>
      <c r="AL511" s="105"/>
      <c r="AM511" s="105"/>
      <c r="AN511" s="105"/>
      <c r="AO511" s="105"/>
      <c r="AP511" s="105"/>
      <c r="AQ511" s="105"/>
      <c r="AR511" s="105"/>
      <c r="AS511" s="105"/>
      <c r="AT511" s="105"/>
      <c r="AU511" s="105"/>
      <c r="AV511" s="105"/>
      <c r="AW511" s="105"/>
      <c r="AX511" s="105"/>
      <c r="AY511" s="105"/>
      <c r="AZ511" s="105"/>
      <c r="BA511" s="105"/>
      <c r="BB511" s="105"/>
      <c r="BC511" s="105"/>
      <c r="BD511" s="105"/>
      <c r="BE511" s="105"/>
      <c r="BF511" s="105"/>
      <c r="BG511" s="105"/>
      <c r="BH511" s="105"/>
      <c r="BI511" s="105"/>
      <c r="BJ511" s="105"/>
      <c r="BK511" s="105"/>
      <c r="BL511" s="105"/>
      <c r="BM511" s="158"/>
      <c r="BN511" s="105"/>
      <c r="BO511" s="156"/>
      <c r="BP511" s="156"/>
      <c r="BQ511" s="156"/>
      <c r="BR511" s="105"/>
      <c r="BS511" s="105"/>
    </row>
    <row r="512" ht="9.0" customHeight="1">
      <c r="A512" s="152">
        <f t="shared" si="17"/>
        <v>0</v>
      </c>
      <c r="B512" s="93"/>
      <c r="C512" s="99"/>
      <c r="D512" s="96"/>
      <c r="E512" s="160"/>
      <c r="F512" s="155"/>
      <c r="G512" s="105"/>
      <c r="H512" s="105"/>
      <c r="I512" s="156"/>
      <c r="J512" s="156"/>
      <c r="K512" s="156"/>
      <c r="L512" s="156"/>
      <c r="M512" s="156"/>
      <c r="N512" s="156"/>
      <c r="O512" s="156"/>
      <c r="P512" s="156"/>
      <c r="Q512" s="156"/>
      <c r="R512" s="156"/>
      <c r="S512" s="156"/>
      <c r="T512" s="156"/>
      <c r="U512" s="157"/>
      <c r="V512" s="105"/>
      <c r="W512" s="105"/>
      <c r="X512" s="105"/>
      <c r="Y512" s="105"/>
      <c r="Z512" s="157"/>
      <c r="AA512" s="105"/>
      <c r="AB512" s="105"/>
      <c r="AC512" s="105"/>
      <c r="AD512" s="105"/>
      <c r="AE512" s="105"/>
      <c r="AF512" s="105"/>
      <c r="AG512" s="105"/>
      <c r="AH512" s="105"/>
      <c r="AI512" s="105"/>
      <c r="AJ512" s="105"/>
      <c r="AK512" s="105"/>
      <c r="AL512" s="105"/>
      <c r="AM512" s="105"/>
      <c r="AN512" s="105"/>
      <c r="AO512" s="105"/>
      <c r="AP512" s="105"/>
      <c r="AQ512" s="105"/>
      <c r="AR512" s="105"/>
      <c r="AS512" s="105"/>
      <c r="AT512" s="105"/>
      <c r="AU512" s="105"/>
      <c r="AV512" s="105"/>
      <c r="AW512" s="105"/>
      <c r="AX512" s="105"/>
      <c r="AY512" s="105"/>
      <c r="AZ512" s="105"/>
      <c r="BA512" s="105"/>
      <c r="BB512" s="105"/>
      <c r="BC512" s="105"/>
      <c r="BD512" s="105"/>
      <c r="BE512" s="105"/>
      <c r="BF512" s="105"/>
      <c r="BG512" s="105"/>
      <c r="BH512" s="105"/>
      <c r="BI512" s="105"/>
      <c r="BJ512" s="105"/>
      <c r="BK512" s="105"/>
      <c r="BL512" s="105"/>
      <c r="BM512" s="158"/>
      <c r="BN512" s="105"/>
      <c r="BO512" s="156"/>
      <c r="BP512" s="156"/>
      <c r="BQ512" s="156"/>
      <c r="BR512" s="105"/>
      <c r="BS512" s="105"/>
    </row>
    <row r="513" ht="9.0" customHeight="1">
      <c r="A513" s="152">
        <f t="shared" si="17"/>
        <v>0</v>
      </c>
      <c r="B513" s="93"/>
      <c r="C513" s="99"/>
      <c r="D513" s="96"/>
      <c r="E513" s="160"/>
      <c r="F513" s="155"/>
      <c r="G513" s="105"/>
      <c r="H513" s="105"/>
      <c r="I513" s="156"/>
      <c r="J513" s="156"/>
      <c r="K513" s="156"/>
      <c r="L513" s="156"/>
      <c r="M513" s="156"/>
      <c r="N513" s="156"/>
      <c r="O513" s="156"/>
      <c r="P513" s="156"/>
      <c r="Q513" s="156"/>
      <c r="R513" s="156"/>
      <c r="S513" s="156"/>
      <c r="T513" s="156"/>
      <c r="U513" s="157"/>
      <c r="V513" s="105"/>
      <c r="W513" s="105"/>
      <c r="X513" s="105"/>
      <c r="Y513" s="105"/>
      <c r="Z513" s="157"/>
      <c r="AA513" s="105"/>
      <c r="AB513" s="105"/>
      <c r="AC513" s="105"/>
      <c r="AD513" s="105"/>
      <c r="AE513" s="105"/>
      <c r="AF513" s="105"/>
      <c r="AG513" s="105"/>
      <c r="AH513" s="105"/>
      <c r="AI513" s="105"/>
      <c r="AJ513" s="105"/>
      <c r="AK513" s="105"/>
      <c r="AL513" s="105"/>
      <c r="AM513" s="105"/>
      <c r="AN513" s="105"/>
      <c r="AO513" s="105"/>
      <c r="AP513" s="105"/>
      <c r="AQ513" s="105"/>
      <c r="AR513" s="105"/>
      <c r="AS513" s="105"/>
      <c r="AT513" s="105"/>
      <c r="AU513" s="105"/>
      <c r="AV513" s="105"/>
      <c r="AW513" s="105"/>
      <c r="AX513" s="105"/>
      <c r="AY513" s="105"/>
      <c r="AZ513" s="105"/>
      <c r="BA513" s="105"/>
      <c r="BB513" s="105"/>
      <c r="BC513" s="105"/>
      <c r="BD513" s="105"/>
      <c r="BE513" s="105"/>
      <c r="BF513" s="105"/>
      <c r="BG513" s="105"/>
      <c r="BH513" s="105"/>
      <c r="BI513" s="105"/>
      <c r="BJ513" s="105"/>
      <c r="BK513" s="105"/>
      <c r="BL513" s="105"/>
      <c r="BM513" s="158"/>
      <c r="BN513" s="105"/>
      <c r="BO513" s="156"/>
      <c r="BP513" s="156"/>
      <c r="BQ513" s="156"/>
      <c r="BR513" s="105"/>
      <c r="BS513" s="105"/>
    </row>
    <row r="514" ht="9.0" customHeight="1">
      <c r="A514" s="152">
        <f t="shared" si="17"/>
        <v>1</v>
      </c>
      <c r="B514" s="93"/>
      <c r="C514" s="99"/>
      <c r="D514" s="96"/>
      <c r="E514" s="160"/>
      <c r="F514" s="155"/>
      <c r="G514" s="105"/>
      <c r="H514" s="105"/>
      <c r="I514" s="156"/>
      <c r="J514" s="156"/>
      <c r="K514" s="156"/>
      <c r="L514" s="156"/>
      <c r="M514" s="156"/>
      <c r="N514" s="156"/>
      <c r="O514" s="156"/>
      <c r="P514" s="156"/>
      <c r="Q514" s="156"/>
      <c r="R514" s="156"/>
      <c r="S514" s="156"/>
      <c r="T514" s="156"/>
      <c r="U514" s="157"/>
      <c r="V514" s="105"/>
      <c r="W514" s="105"/>
      <c r="X514" s="105"/>
      <c r="Y514" s="105"/>
      <c r="Z514" s="157"/>
      <c r="AA514" s="105"/>
      <c r="AB514" s="105"/>
      <c r="AC514" s="105"/>
      <c r="AD514" s="105"/>
      <c r="AE514" s="105"/>
      <c r="AF514" s="105"/>
      <c r="AG514" s="105"/>
      <c r="AH514" s="105"/>
      <c r="AI514" s="105"/>
      <c r="AJ514" s="105"/>
      <c r="AK514" s="105"/>
      <c r="AL514" s="105"/>
      <c r="AM514" s="105"/>
      <c r="AN514" s="105"/>
      <c r="AO514" s="105"/>
      <c r="AP514" s="105"/>
      <c r="AQ514" s="105"/>
      <c r="AR514" s="105"/>
      <c r="AS514" s="105"/>
      <c r="AT514" s="105"/>
      <c r="AU514" s="105"/>
      <c r="AV514" s="105"/>
      <c r="AW514" s="105"/>
      <c r="AX514" s="105"/>
      <c r="AY514" s="105"/>
      <c r="AZ514" s="105"/>
      <c r="BA514" s="105"/>
      <c r="BB514" s="105"/>
      <c r="BC514" s="105"/>
      <c r="BD514" s="105"/>
      <c r="BE514" s="105"/>
      <c r="BF514" s="105"/>
      <c r="BG514" s="105"/>
      <c r="BH514" s="105"/>
      <c r="BI514" s="105"/>
      <c r="BJ514" s="105"/>
      <c r="BK514" s="105"/>
      <c r="BL514" s="105"/>
      <c r="BM514" s="158"/>
      <c r="BN514" s="105"/>
      <c r="BO514" s="156"/>
      <c r="BP514" s="156"/>
      <c r="BQ514" s="156"/>
      <c r="BR514" s="105"/>
      <c r="BS514" s="105"/>
    </row>
    <row r="515" ht="9.0" customHeight="1">
      <c r="A515" s="152">
        <f t="shared" si="17"/>
        <v>1</v>
      </c>
      <c r="B515" s="93"/>
      <c r="C515" s="99"/>
      <c r="D515" s="96"/>
      <c r="E515" s="160"/>
      <c r="F515" s="155"/>
      <c r="G515" s="105"/>
      <c r="H515" s="105"/>
      <c r="I515" s="156"/>
      <c r="J515" s="156"/>
      <c r="K515" s="156"/>
      <c r="L515" s="156"/>
      <c r="M515" s="156"/>
      <c r="N515" s="156"/>
      <c r="O515" s="156"/>
      <c r="P515" s="156"/>
      <c r="Q515" s="156"/>
      <c r="R515" s="156"/>
      <c r="S515" s="156"/>
      <c r="T515" s="156"/>
      <c r="U515" s="157"/>
      <c r="V515" s="105"/>
      <c r="W515" s="105"/>
      <c r="X515" s="105"/>
      <c r="Y515" s="105"/>
      <c r="Z515" s="157"/>
      <c r="AA515" s="105"/>
      <c r="AB515" s="105"/>
      <c r="AC515" s="105"/>
      <c r="AD515" s="105"/>
      <c r="AE515" s="105"/>
      <c r="AF515" s="105"/>
      <c r="AG515" s="105"/>
      <c r="AH515" s="105"/>
      <c r="AI515" s="105"/>
      <c r="AJ515" s="105"/>
      <c r="AK515" s="105"/>
      <c r="AL515" s="105"/>
      <c r="AM515" s="105"/>
      <c r="AN515" s="105"/>
      <c r="AO515" s="105"/>
      <c r="AP515" s="105"/>
      <c r="AQ515" s="105"/>
      <c r="AR515" s="105"/>
      <c r="AS515" s="105"/>
      <c r="AT515" s="105"/>
      <c r="AU515" s="105"/>
      <c r="AV515" s="105"/>
      <c r="AW515" s="105"/>
      <c r="AX515" s="105"/>
      <c r="AY515" s="105"/>
      <c r="AZ515" s="105"/>
      <c r="BA515" s="105"/>
      <c r="BB515" s="105"/>
      <c r="BC515" s="105"/>
      <c r="BD515" s="105"/>
      <c r="BE515" s="105"/>
      <c r="BF515" s="105"/>
      <c r="BG515" s="105"/>
      <c r="BH515" s="105"/>
      <c r="BI515" s="105"/>
      <c r="BJ515" s="105"/>
      <c r="BK515" s="105"/>
      <c r="BL515" s="105"/>
      <c r="BM515" s="158"/>
      <c r="BN515" s="105"/>
      <c r="BO515" s="156"/>
      <c r="BP515" s="156"/>
      <c r="BQ515" s="156"/>
      <c r="BR515" s="105"/>
      <c r="BS515" s="105"/>
    </row>
    <row r="516" ht="9.0" customHeight="1">
      <c r="A516" s="152">
        <f t="shared" si="17"/>
        <v>0</v>
      </c>
      <c r="B516" s="93"/>
      <c r="C516" s="99"/>
      <c r="D516" s="96"/>
      <c r="E516" s="160"/>
      <c r="F516" s="155"/>
      <c r="G516" s="105"/>
      <c r="H516" s="105"/>
      <c r="I516" s="156"/>
      <c r="J516" s="156"/>
      <c r="K516" s="156"/>
      <c r="L516" s="156"/>
      <c r="M516" s="156"/>
      <c r="N516" s="156"/>
      <c r="O516" s="156"/>
      <c r="P516" s="156"/>
      <c r="Q516" s="156"/>
      <c r="R516" s="156"/>
      <c r="S516" s="156"/>
      <c r="T516" s="156"/>
      <c r="U516" s="157"/>
      <c r="V516" s="105"/>
      <c r="W516" s="105"/>
      <c r="X516" s="105"/>
      <c r="Y516" s="105"/>
      <c r="Z516" s="157"/>
      <c r="AA516" s="105"/>
      <c r="AB516" s="105"/>
      <c r="AC516" s="105"/>
      <c r="AD516" s="105"/>
      <c r="AE516" s="105"/>
      <c r="AF516" s="105"/>
      <c r="AG516" s="105"/>
      <c r="AH516" s="105"/>
      <c r="AI516" s="105"/>
      <c r="AJ516" s="105"/>
      <c r="AK516" s="105"/>
      <c r="AL516" s="105"/>
      <c r="AM516" s="105"/>
      <c r="AN516" s="105"/>
      <c r="AO516" s="105"/>
      <c r="AP516" s="105"/>
      <c r="AQ516" s="105"/>
      <c r="AR516" s="105"/>
      <c r="AS516" s="105"/>
      <c r="AT516" s="105"/>
      <c r="AU516" s="105"/>
      <c r="AV516" s="105"/>
      <c r="AW516" s="105"/>
      <c r="AX516" s="105"/>
      <c r="AY516" s="105"/>
      <c r="AZ516" s="105"/>
      <c r="BA516" s="105"/>
      <c r="BB516" s="105"/>
      <c r="BC516" s="105"/>
      <c r="BD516" s="105"/>
      <c r="BE516" s="105"/>
      <c r="BF516" s="105"/>
      <c r="BG516" s="105"/>
      <c r="BH516" s="105"/>
      <c r="BI516" s="105"/>
      <c r="BJ516" s="105"/>
      <c r="BK516" s="105"/>
      <c r="BL516" s="105"/>
      <c r="BM516" s="158"/>
      <c r="BN516" s="105"/>
      <c r="BO516" s="156"/>
      <c r="BP516" s="156"/>
      <c r="BQ516" s="156"/>
      <c r="BR516" s="105"/>
      <c r="BS516" s="105"/>
    </row>
    <row r="517" ht="9.0" customHeight="1">
      <c r="A517" s="152">
        <f t="shared" si="17"/>
        <v>0</v>
      </c>
      <c r="B517" s="93"/>
      <c r="C517" s="99"/>
      <c r="D517" s="96"/>
      <c r="E517" s="160"/>
      <c r="F517" s="155"/>
      <c r="G517" s="105"/>
      <c r="H517" s="105"/>
      <c r="I517" s="156"/>
      <c r="J517" s="156"/>
      <c r="K517" s="156"/>
      <c r="L517" s="156"/>
      <c r="M517" s="156"/>
      <c r="N517" s="156"/>
      <c r="O517" s="156"/>
      <c r="P517" s="156"/>
      <c r="Q517" s="156"/>
      <c r="R517" s="156"/>
      <c r="S517" s="156"/>
      <c r="T517" s="156"/>
      <c r="U517" s="157"/>
      <c r="V517" s="105"/>
      <c r="W517" s="105"/>
      <c r="X517" s="105"/>
      <c r="Y517" s="105"/>
      <c r="Z517" s="157"/>
      <c r="AA517" s="105"/>
      <c r="AB517" s="105"/>
      <c r="AC517" s="105"/>
      <c r="AD517" s="105"/>
      <c r="AE517" s="105"/>
      <c r="AF517" s="105"/>
      <c r="AG517" s="105"/>
      <c r="AH517" s="105"/>
      <c r="AI517" s="105"/>
      <c r="AJ517" s="105"/>
      <c r="AK517" s="105"/>
      <c r="AL517" s="105"/>
      <c r="AM517" s="105"/>
      <c r="AN517" s="105"/>
      <c r="AO517" s="105"/>
      <c r="AP517" s="105"/>
      <c r="AQ517" s="105"/>
      <c r="AR517" s="105"/>
      <c r="AS517" s="105"/>
      <c r="AT517" s="105"/>
      <c r="AU517" s="105"/>
      <c r="AV517" s="105"/>
      <c r="AW517" s="105"/>
      <c r="AX517" s="105"/>
      <c r="AY517" s="105"/>
      <c r="AZ517" s="105"/>
      <c r="BA517" s="105"/>
      <c r="BB517" s="105"/>
      <c r="BC517" s="105"/>
      <c r="BD517" s="105"/>
      <c r="BE517" s="105"/>
      <c r="BF517" s="105"/>
      <c r="BG517" s="105"/>
      <c r="BH517" s="105"/>
      <c r="BI517" s="105"/>
      <c r="BJ517" s="105"/>
      <c r="BK517" s="105"/>
      <c r="BL517" s="105"/>
      <c r="BM517" s="158"/>
      <c r="BN517" s="105"/>
      <c r="BO517" s="156"/>
      <c r="BP517" s="156"/>
      <c r="BQ517" s="156"/>
      <c r="BR517" s="105"/>
      <c r="BS517" s="105"/>
    </row>
    <row r="518" ht="9.0" customHeight="1">
      <c r="A518" s="152">
        <f t="shared" si="17"/>
        <v>1</v>
      </c>
      <c r="B518" s="93"/>
      <c r="C518" s="99"/>
      <c r="D518" s="96"/>
      <c r="E518" s="160"/>
      <c r="F518" s="155"/>
      <c r="G518" s="105"/>
      <c r="H518" s="105"/>
      <c r="I518" s="156"/>
      <c r="J518" s="156"/>
      <c r="K518" s="156"/>
      <c r="L518" s="156"/>
      <c r="M518" s="156"/>
      <c r="N518" s="156"/>
      <c r="O518" s="156"/>
      <c r="P518" s="156"/>
      <c r="Q518" s="156"/>
      <c r="R518" s="156"/>
      <c r="S518" s="156"/>
      <c r="T518" s="156"/>
      <c r="U518" s="157"/>
      <c r="V518" s="105"/>
      <c r="W518" s="105"/>
      <c r="X518" s="105"/>
      <c r="Y518" s="105"/>
      <c r="Z518" s="157"/>
      <c r="AA518" s="105"/>
      <c r="AB518" s="105"/>
      <c r="AC518" s="105"/>
      <c r="AD518" s="105"/>
      <c r="AE518" s="105"/>
      <c r="AF518" s="105"/>
      <c r="AG518" s="105"/>
      <c r="AH518" s="105"/>
      <c r="AI518" s="105"/>
      <c r="AJ518" s="105"/>
      <c r="AK518" s="105"/>
      <c r="AL518" s="105"/>
      <c r="AM518" s="105"/>
      <c r="AN518" s="105"/>
      <c r="AO518" s="105"/>
      <c r="AP518" s="105"/>
      <c r="AQ518" s="105"/>
      <c r="AR518" s="105"/>
      <c r="AS518" s="105"/>
      <c r="AT518" s="105"/>
      <c r="AU518" s="105"/>
      <c r="AV518" s="105"/>
      <c r="AW518" s="105"/>
      <c r="AX518" s="105"/>
      <c r="AY518" s="105"/>
      <c r="AZ518" s="105"/>
      <c r="BA518" s="105"/>
      <c r="BB518" s="105"/>
      <c r="BC518" s="105"/>
      <c r="BD518" s="105"/>
      <c r="BE518" s="105"/>
      <c r="BF518" s="105"/>
      <c r="BG518" s="105"/>
      <c r="BH518" s="105"/>
      <c r="BI518" s="105"/>
      <c r="BJ518" s="105"/>
      <c r="BK518" s="105"/>
      <c r="BL518" s="105"/>
      <c r="BM518" s="158"/>
      <c r="BN518" s="105"/>
      <c r="BO518" s="156"/>
      <c r="BP518" s="156"/>
      <c r="BQ518" s="156"/>
      <c r="BR518" s="105"/>
      <c r="BS518" s="105"/>
    </row>
    <row r="519" ht="9.0" customHeight="1">
      <c r="A519" s="152">
        <f t="shared" si="17"/>
        <v>1</v>
      </c>
      <c r="B519" s="93"/>
      <c r="C519" s="99"/>
      <c r="D519" s="96"/>
      <c r="E519" s="160"/>
      <c r="F519" s="155"/>
      <c r="G519" s="105"/>
      <c r="H519" s="105"/>
      <c r="I519" s="156"/>
      <c r="J519" s="156"/>
      <c r="K519" s="156"/>
      <c r="L519" s="156"/>
      <c r="M519" s="156"/>
      <c r="N519" s="156"/>
      <c r="O519" s="156"/>
      <c r="P519" s="156"/>
      <c r="Q519" s="156"/>
      <c r="R519" s="156"/>
      <c r="S519" s="156"/>
      <c r="T519" s="156"/>
      <c r="U519" s="157"/>
      <c r="V519" s="105"/>
      <c r="W519" s="105"/>
      <c r="X519" s="105"/>
      <c r="Y519" s="105"/>
      <c r="Z519" s="157"/>
      <c r="AA519" s="105"/>
      <c r="AB519" s="105"/>
      <c r="AC519" s="105"/>
      <c r="AD519" s="105"/>
      <c r="AE519" s="105"/>
      <c r="AF519" s="105"/>
      <c r="AG519" s="105"/>
      <c r="AH519" s="105"/>
      <c r="AI519" s="105"/>
      <c r="AJ519" s="105"/>
      <c r="AK519" s="105"/>
      <c r="AL519" s="105"/>
      <c r="AM519" s="105"/>
      <c r="AN519" s="105"/>
      <c r="AO519" s="105"/>
      <c r="AP519" s="105"/>
      <c r="AQ519" s="105"/>
      <c r="AR519" s="105"/>
      <c r="AS519" s="105"/>
      <c r="AT519" s="105"/>
      <c r="AU519" s="105"/>
      <c r="AV519" s="105"/>
      <c r="AW519" s="105"/>
      <c r="AX519" s="105"/>
      <c r="AY519" s="105"/>
      <c r="AZ519" s="105"/>
      <c r="BA519" s="105"/>
      <c r="BB519" s="105"/>
      <c r="BC519" s="105"/>
      <c r="BD519" s="105"/>
      <c r="BE519" s="105"/>
      <c r="BF519" s="105"/>
      <c r="BG519" s="105"/>
      <c r="BH519" s="105"/>
      <c r="BI519" s="105"/>
      <c r="BJ519" s="105"/>
      <c r="BK519" s="105"/>
      <c r="BL519" s="105"/>
      <c r="BM519" s="158"/>
      <c r="BN519" s="105"/>
      <c r="BO519" s="156"/>
      <c r="BP519" s="156"/>
      <c r="BQ519" s="156"/>
      <c r="BR519" s="105"/>
      <c r="BS519" s="105"/>
    </row>
    <row r="520" ht="9.0" customHeight="1">
      <c r="A520" s="152">
        <f t="shared" si="17"/>
        <v>0</v>
      </c>
      <c r="B520" s="93"/>
      <c r="C520" s="99"/>
      <c r="D520" s="96"/>
      <c r="E520" s="160"/>
      <c r="F520" s="155"/>
      <c r="G520" s="105"/>
      <c r="H520" s="105"/>
      <c r="I520" s="156"/>
      <c r="J520" s="156"/>
      <c r="K520" s="156"/>
      <c r="L520" s="156"/>
      <c r="M520" s="156"/>
      <c r="N520" s="156"/>
      <c r="O520" s="156"/>
      <c r="P520" s="156"/>
      <c r="Q520" s="156"/>
      <c r="R520" s="156"/>
      <c r="S520" s="156"/>
      <c r="T520" s="156"/>
      <c r="U520" s="157"/>
      <c r="V520" s="105"/>
      <c r="W520" s="105"/>
      <c r="X520" s="105"/>
      <c r="Y520" s="105"/>
      <c r="Z520" s="157"/>
      <c r="AA520" s="105"/>
      <c r="AB520" s="105"/>
      <c r="AC520" s="105"/>
      <c r="AD520" s="105"/>
      <c r="AE520" s="105"/>
      <c r="AF520" s="105"/>
      <c r="AG520" s="105"/>
      <c r="AH520" s="105"/>
      <c r="AI520" s="105"/>
      <c r="AJ520" s="105"/>
      <c r="AK520" s="105"/>
      <c r="AL520" s="105"/>
      <c r="AM520" s="105"/>
      <c r="AN520" s="105"/>
      <c r="AO520" s="105"/>
      <c r="AP520" s="105"/>
      <c r="AQ520" s="105"/>
      <c r="AR520" s="105"/>
      <c r="AS520" s="105"/>
      <c r="AT520" s="105"/>
      <c r="AU520" s="105"/>
      <c r="AV520" s="105"/>
      <c r="AW520" s="105"/>
      <c r="AX520" s="105"/>
      <c r="AY520" s="105"/>
      <c r="AZ520" s="105"/>
      <c r="BA520" s="105"/>
      <c r="BB520" s="105"/>
      <c r="BC520" s="105"/>
      <c r="BD520" s="105"/>
      <c r="BE520" s="105"/>
      <c r="BF520" s="105"/>
      <c r="BG520" s="105"/>
      <c r="BH520" s="105"/>
      <c r="BI520" s="105"/>
      <c r="BJ520" s="105"/>
      <c r="BK520" s="105"/>
      <c r="BL520" s="105"/>
      <c r="BM520" s="158"/>
      <c r="BN520" s="105"/>
      <c r="BO520" s="156"/>
      <c r="BP520" s="156"/>
      <c r="BQ520" s="156"/>
      <c r="BR520" s="105"/>
      <c r="BS520" s="105"/>
    </row>
    <row r="521" ht="9.0" customHeight="1">
      <c r="A521" s="152">
        <f t="shared" si="17"/>
        <v>0</v>
      </c>
      <c r="B521" s="93"/>
      <c r="C521" s="99"/>
      <c r="D521" s="96"/>
      <c r="E521" s="160"/>
      <c r="F521" s="155"/>
      <c r="G521" s="105"/>
      <c r="H521" s="105"/>
      <c r="I521" s="156"/>
      <c r="J521" s="156"/>
      <c r="K521" s="156"/>
      <c r="L521" s="156"/>
      <c r="M521" s="156"/>
      <c r="N521" s="156"/>
      <c r="O521" s="156"/>
      <c r="P521" s="156"/>
      <c r="Q521" s="156"/>
      <c r="R521" s="156"/>
      <c r="S521" s="156"/>
      <c r="T521" s="156"/>
      <c r="U521" s="157"/>
      <c r="V521" s="105"/>
      <c r="W521" s="105"/>
      <c r="X521" s="105"/>
      <c r="Y521" s="105"/>
      <c r="Z521" s="157"/>
      <c r="AA521" s="105"/>
      <c r="AB521" s="105"/>
      <c r="AC521" s="105"/>
      <c r="AD521" s="105"/>
      <c r="AE521" s="105"/>
      <c r="AF521" s="105"/>
      <c r="AG521" s="105"/>
      <c r="AH521" s="105"/>
      <c r="AI521" s="105"/>
      <c r="AJ521" s="105"/>
      <c r="AK521" s="105"/>
      <c r="AL521" s="105"/>
      <c r="AM521" s="105"/>
      <c r="AN521" s="105"/>
      <c r="AO521" s="105"/>
      <c r="AP521" s="105"/>
      <c r="AQ521" s="105"/>
      <c r="AR521" s="105"/>
      <c r="AS521" s="105"/>
      <c r="AT521" s="105"/>
      <c r="AU521" s="105"/>
      <c r="AV521" s="105"/>
      <c r="AW521" s="105"/>
      <c r="AX521" s="105"/>
      <c r="AY521" s="105"/>
      <c r="AZ521" s="105"/>
      <c r="BA521" s="105"/>
      <c r="BB521" s="105"/>
      <c r="BC521" s="105"/>
      <c r="BD521" s="105"/>
      <c r="BE521" s="105"/>
      <c r="BF521" s="105"/>
      <c r="BG521" s="105"/>
      <c r="BH521" s="105"/>
      <c r="BI521" s="105"/>
      <c r="BJ521" s="105"/>
      <c r="BK521" s="105"/>
      <c r="BL521" s="105"/>
      <c r="BM521" s="158"/>
      <c r="BN521" s="105"/>
      <c r="BO521" s="156"/>
      <c r="BP521" s="156"/>
      <c r="BQ521" s="156"/>
      <c r="BR521" s="105"/>
      <c r="BS521" s="105"/>
    </row>
    <row r="522" ht="9.0" customHeight="1">
      <c r="A522" s="152">
        <f t="shared" si="17"/>
        <v>1</v>
      </c>
      <c r="B522" s="93"/>
      <c r="C522" s="99"/>
      <c r="D522" s="96"/>
      <c r="E522" s="160"/>
      <c r="F522" s="155"/>
      <c r="G522" s="105"/>
      <c r="H522" s="105"/>
      <c r="I522" s="156"/>
      <c r="J522" s="156"/>
      <c r="K522" s="156"/>
      <c r="L522" s="156"/>
      <c r="M522" s="156"/>
      <c r="N522" s="156"/>
      <c r="O522" s="156"/>
      <c r="P522" s="156"/>
      <c r="Q522" s="156"/>
      <c r="R522" s="156"/>
      <c r="S522" s="156"/>
      <c r="T522" s="156"/>
      <c r="U522" s="157"/>
      <c r="V522" s="105"/>
      <c r="W522" s="105"/>
      <c r="X522" s="105"/>
      <c r="Y522" s="105"/>
      <c r="Z522" s="157"/>
      <c r="AA522" s="105"/>
      <c r="AB522" s="105"/>
      <c r="AC522" s="105"/>
      <c r="AD522" s="105"/>
      <c r="AE522" s="105"/>
      <c r="AF522" s="105"/>
      <c r="AG522" s="105"/>
      <c r="AH522" s="105"/>
      <c r="AI522" s="105"/>
      <c r="AJ522" s="105"/>
      <c r="AK522" s="105"/>
      <c r="AL522" s="105"/>
      <c r="AM522" s="105"/>
      <c r="AN522" s="105"/>
      <c r="AO522" s="105"/>
      <c r="AP522" s="105"/>
      <c r="AQ522" s="105"/>
      <c r="AR522" s="105"/>
      <c r="AS522" s="105"/>
      <c r="AT522" s="105"/>
      <c r="AU522" s="105"/>
      <c r="AV522" s="105"/>
      <c r="AW522" s="105"/>
      <c r="AX522" s="105"/>
      <c r="AY522" s="105"/>
      <c r="AZ522" s="105"/>
      <c r="BA522" s="105"/>
      <c r="BB522" s="105"/>
      <c r="BC522" s="105"/>
      <c r="BD522" s="105"/>
      <c r="BE522" s="105"/>
      <c r="BF522" s="105"/>
      <c r="BG522" s="105"/>
      <c r="BH522" s="105"/>
      <c r="BI522" s="105"/>
      <c r="BJ522" s="105"/>
      <c r="BK522" s="105"/>
      <c r="BL522" s="105"/>
      <c r="BM522" s="158"/>
      <c r="BN522" s="105"/>
      <c r="BO522" s="156"/>
      <c r="BP522" s="156"/>
      <c r="BQ522" s="156"/>
      <c r="BR522" s="105"/>
      <c r="BS522" s="105"/>
    </row>
    <row r="523" ht="9.0" customHeight="1">
      <c r="A523" s="152">
        <f t="shared" si="17"/>
        <v>1</v>
      </c>
      <c r="B523" s="93"/>
      <c r="C523" s="99"/>
      <c r="D523" s="96"/>
      <c r="E523" s="160"/>
      <c r="F523" s="155"/>
      <c r="G523" s="105"/>
      <c r="H523" s="105"/>
      <c r="I523" s="156"/>
      <c r="J523" s="156"/>
      <c r="K523" s="156"/>
      <c r="L523" s="156"/>
      <c r="M523" s="156"/>
      <c r="N523" s="156"/>
      <c r="O523" s="156"/>
      <c r="P523" s="156"/>
      <c r="Q523" s="156"/>
      <c r="R523" s="156"/>
      <c r="S523" s="156"/>
      <c r="T523" s="156"/>
      <c r="U523" s="157"/>
      <c r="V523" s="105"/>
      <c r="W523" s="105"/>
      <c r="X523" s="105"/>
      <c r="Y523" s="105"/>
      <c r="Z523" s="157"/>
      <c r="AA523" s="105"/>
      <c r="AB523" s="105"/>
      <c r="AC523" s="105"/>
      <c r="AD523" s="105"/>
      <c r="AE523" s="105"/>
      <c r="AF523" s="105"/>
      <c r="AG523" s="105"/>
      <c r="AH523" s="105"/>
      <c r="AI523" s="105"/>
      <c r="AJ523" s="105"/>
      <c r="AK523" s="105"/>
      <c r="AL523" s="105"/>
      <c r="AM523" s="105"/>
      <c r="AN523" s="105"/>
      <c r="AO523" s="105"/>
      <c r="AP523" s="105"/>
      <c r="AQ523" s="105"/>
      <c r="AR523" s="105"/>
      <c r="AS523" s="105"/>
      <c r="AT523" s="105"/>
      <c r="AU523" s="105"/>
      <c r="AV523" s="105"/>
      <c r="AW523" s="105"/>
      <c r="AX523" s="105"/>
      <c r="AY523" s="105"/>
      <c r="AZ523" s="105"/>
      <c r="BA523" s="105"/>
      <c r="BB523" s="105"/>
      <c r="BC523" s="105"/>
      <c r="BD523" s="105"/>
      <c r="BE523" s="105"/>
      <c r="BF523" s="105"/>
      <c r="BG523" s="105"/>
      <c r="BH523" s="105"/>
      <c r="BI523" s="105"/>
      <c r="BJ523" s="105"/>
      <c r="BK523" s="105"/>
      <c r="BL523" s="105"/>
      <c r="BM523" s="158"/>
      <c r="BN523" s="105"/>
      <c r="BO523" s="156"/>
      <c r="BP523" s="156"/>
      <c r="BQ523" s="156"/>
      <c r="BR523" s="105"/>
      <c r="BS523" s="105"/>
    </row>
    <row r="524" ht="9.0" customHeight="1">
      <c r="A524" s="152">
        <f t="shared" si="17"/>
        <v>0</v>
      </c>
      <c r="B524" s="93"/>
      <c r="C524" s="99"/>
      <c r="D524" s="96"/>
      <c r="E524" s="160"/>
      <c r="F524" s="155"/>
      <c r="G524" s="105"/>
      <c r="H524" s="105"/>
      <c r="I524" s="156"/>
      <c r="J524" s="156"/>
      <c r="K524" s="156"/>
      <c r="L524" s="156"/>
      <c r="M524" s="156"/>
      <c r="N524" s="156"/>
      <c r="O524" s="156"/>
      <c r="P524" s="156"/>
      <c r="Q524" s="156"/>
      <c r="R524" s="156"/>
      <c r="S524" s="156"/>
      <c r="T524" s="156"/>
      <c r="U524" s="157"/>
      <c r="V524" s="105"/>
      <c r="W524" s="105"/>
      <c r="X524" s="105"/>
      <c r="Y524" s="105"/>
      <c r="Z524" s="157"/>
      <c r="AA524" s="105"/>
      <c r="AB524" s="105"/>
      <c r="AC524" s="105"/>
      <c r="AD524" s="105"/>
      <c r="AE524" s="105"/>
      <c r="AF524" s="105"/>
      <c r="AG524" s="105"/>
      <c r="AH524" s="105"/>
      <c r="AI524" s="105"/>
      <c r="AJ524" s="105"/>
      <c r="AK524" s="105"/>
      <c r="AL524" s="105"/>
      <c r="AM524" s="105"/>
      <c r="AN524" s="105"/>
      <c r="AO524" s="105"/>
      <c r="AP524" s="105"/>
      <c r="AQ524" s="105"/>
      <c r="AR524" s="105"/>
      <c r="AS524" s="105"/>
      <c r="AT524" s="105"/>
      <c r="AU524" s="105"/>
      <c r="AV524" s="105"/>
      <c r="AW524" s="105"/>
      <c r="AX524" s="105"/>
      <c r="AY524" s="105"/>
      <c r="AZ524" s="105"/>
      <c r="BA524" s="105"/>
      <c r="BB524" s="105"/>
      <c r="BC524" s="105"/>
      <c r="BD524" s="105"/>
      <c r="BE524" s="105"/>
      <c r="BF524" s="105"/>
      <c r="BG524" s="105"/>
      <c r="BH524" s="105"/>
      <c r="BI524" s="105"/>
      <c r="BJ524" s="105"/>
      <c r="BK524" s="105"/>
      <c r="BL524" s="105"/>
      <c r="BM524" s="158"/>
      <c r="BN524" s="105"/>
      <c r="BO524" s="156"/>
      <c r="BP524" s="156"/>
      <c r="BQ524" s="156"/>
      <c r="BR524" s="105"/>
      <c r="BS524" s="105"/>
    </row>
    <row r="525" ht="9.0" customHeight="1">
      <c r="A525" s="152">
        <f t="shared" si="17"/>
        <v>0</v>
      </c>
      <c r="B525" s="93"/>
      <c r="C525" s="99"/>
      <c r="D525" s="96"/>
      <c r="E525" s="160"/>
      <c r="F525" s="155"/>
      <c r="G525" s="105"/>
      <c r="H525" s="105"/>
      <c r="I525" s="156"/>
      <c r="J525" s="156"/>
      <c r="K525" s="156"/>
      <c r="L525" s="156"/>
      <c r="M525" s="156"/>
      <c r="N525" s="156"/>
      <c r="O525" s="156"/>
      <c r="P525" s="156"/>
      <c r="Q525" s="156"/>
      <c r="R525" s="156"/>
      <c r="S525" s="156"/>
      <c r="T525" s="156"/>
      <c r="U525" s="157"/>
      <c r="V525" s="105"/>
      <c r="W525" s="105"/>
      <c r="X525" s="105"/>
      <c r="Y525" s="105"/>
      <c r="Z525" s="157"/>
      <c r="AA525" s="105"/>
      <c r="AB525" s="105"/>
      <c r="AC525" s="105"/>
      <c r="AD525" s="105"/>
      <c r="AE525" s="105"/>
      <c r="AF525" s="105"/>
      <c r="AG525" s="105"/>
      <c r="AH525" s="105"/>
      <c r="AI525" s="105"/>
      <c r="AJ525" s="105"/>
      <c r="AK525" s="105"/>
      <c r="AL525" s="105"/>
      <c r="AM525" s="105"/>
      <c r="AN525" s="105"/>
      <c r="AO525" s="105"/>
      <c r="AP525" s="105"/>
      <c r="AQ525" s="105"/>
      <c r="AR525" s="105"/>
      <c r="AS525" s="105"/>
      <c r="AT525" s="105"/>
      <c r="AU525" s="105"/>
      <c r="AV525" s="105"/>
      <c r="AW525" s="105"/>
      <c r="AX525" s="105"/>
      <c r="AY525" s="105"/>
      <c r="AZ525" s="105"/>
      <c r="BA525" s="105"/>
      <c r="BB525" s="105"/>
      <c r="BC525" s="105"/>
      <c r="BD525" s="105"/>
      <c r="BE525" s="105"/>
      <c r="BF525" s="105"/>
      <c r="BG525" s="105"/>
      <c r="BH525" s="105"/>
      <c r="BI525" s="105"/>
      <c r="BJ525" s="105"/>
      <c r="BK525" s="105"/>
      <c r="BL525" s="105"/>
      <c r="BM525" s="158"/>
      <c r="BN525" s="105"/>
      <c r="BO525" s="156"/>
      <c r="BP525" s="156"/>
      <c r="BQ525" s="156"/>
      <c r="BR525" s="105"/>
      <c r="BS525" s="105"/>
    </row>
    <row r="526" ht="9.0" customHeight="1">
      <c r="A526" s="152">
        <f t="shared" si="17"/>
        <v>1</v>
      </c>
      <c r="B526" s="93"/>
      <c r="C526" s="99"/>
      <c r="D526" s="96"/>
      <c r="E526" s="160"/>
      <c r="F526" s="155"/>
      <c r="G526" s="105"/>
      <c r="H526" s="105"/>
      <c r="I526" s="156"/>
      <c r="J526" s="156"/>
      <c r="K526" s="156"/>
      <c r="L526" s="156"/>
      <c r="M526" s="156"/>
      <c r="N526" s="156"/>
      <c r="O526" s="156"/>
      <c r="P526" s="156"/>
      <c r="Q526" s="156"/>
      <c r="R526" s="156"/>
      <c r="S526" s="156"/>
      <c r="T526" s="156"/>
      <c r="U526" s="157"/>
      <c r="V526" s="105"/>
      <c r="W526" s="105"/>
      <c r="X526" s="105"/>
      <c r="Y526" s="105"/>
      <c r="Z526" s="157"/>
      <c r="AA526" s="105"/>
      <c r="AB526" s="105"/>
      <c r="AC526" s="105"/>
      <c r="AD526" s="105"/>
      <c r="AE526" s="105"/>
      <c r="AF526" s="105"/>
      <c r="AG526" s="105"/>
      <c r="AH526" s="105"/>
      <c r="AI526" s="105"/>
      <c r="AJ526" s="105"/>
      <c r="AK526" s="105"/>
      <c r="AL526" s="105"/>
      <c r="AM526" s="105"/>
      <c r="AN526" s="105"/>
      <c r="AO526" s="105"/>
      <c r="AP526" s="105"/>
      <c r="AQ526" s="105"/>
      <c r="AR526" s="105"/>
      <c r="AS526" s="105"/>
      <c r="AT526" s="105"/>
      <c r="AU526" s="105"/>
      <c r="AV526" s="105"/>
      <c r="AW526" s="105"/>
      <c r="AX526" s="105"/>
      <c r="AY526" s="105"/>
      <c r="AZ526" s="105"/>
      <c r="BA526" s="105"/>
      <c r="BB526" s="105"/>
      <c r="BC526" s="105"/>
      <c r="BD526" s="105"/>
      <c r="BE526" s="105"/>
      <c r="BF526" s="105"/>
      <c r="BG526" s="105"/>
      <c r="BH526" s="105"/>
      <c r="BI526" s="105"/>
      <c r="BJ526" s="105"/>
      <c r="BK526" s="105"/>
      <c r="BL526" s="105"/>
      <c r="BM526" s="158"/>
      <c r="BN526" s="105"/>
      <c r="BO526" s="156"/>
      <c r="BP526" s="156"/>
      <c r="BQ526" s="156"/>
      <c r="BR526" s="105"/>
      <c r="BS526" s="105"/>
    </row>
    <row r="527" ht="9.0" customHeight="1">
      <c r="A527" s="152">
        <f t="shared" si="17"/>
        <v>1</v>
      </c>
      <c r="B527" s="93"/>
      <c r="C527" s="99"/>
      <c r="D527" s="96"/>
      <c r="E527" s="160"/>
      <c r="F527" s="155"/>
      <c r="G527" s="105"/>
      <c r="H527" s="105"/>
      <c r="I527" s="156"/>
      <c r="J527" s="156"/>
      <c r="K527" s="156"/>
      <c r="L527" s="156"/>
      <c r="M527" s="156"/>
      <c r="N527" s="156"/>
      <c r="O527" s="156"/>
      <c r="P527" s="156"/>
      <c r="Q527" s="156"/>
      <c r="R527" s="156"/>
      <c r="S527" s="156"/>
      <c r="T527" s="156"/>
      <c r="U527" s="157"/>
      <c r="V527" s="105"/>
      <c r="W527" s="105"/>
      <c r="X527" s="105"/>
      <c r="Y527" s="105"/>
      <c r="Z527" s="157"/>
      <c r="AA527" s="105"/>
      <c r="AB527" s="105"/>
      <c r="AC527" s="105"/>
      <c r="AD527" s="105"/>
      <c r="AE527" s="105"/>
      <c r="AF527" s="105"/>
      <c r="AG527" s="105"/>
      <c r="AH527" s="105"/>
      <c r="AI527" s="105"/>
      <c r="AJ527" s="105"/>
      <c r="AK527" s="105"/>
      <c r="AL527" s="105"/>
      <c r="AM527" s="105"/>
      <c r="AN527" s="105"/>
      <c r="AO527" s="105"/>
      <c r="AP527" s="105"/>
      <c r="AQ527" s="105"/>
      <c r="AR527" s="105"/>
      <c r="AS527" s="105"/>
      <c r="AT527" s="105"/>
      <c r="AU527" s="105"/>
      <c r="AV527" s="105"/>
      <c r="AW527" s="105"/>
      <c r="AX527" s="105"/>
      <c r="AY527" s="105"/>
      <c r="AZ527" s="105"/>
      <c r="BA527" s="105"/>
      <c r="BB527" s="105"/>
      <c r="BC527" s="105"/>
      <c r="BD527" s="105"/>
      <c r="BE527" s="105"/>
      <c r="BF527" s="105"/>
      <c r="BG527" s="105"/>
      <c r="BH527" s="105"/>
      <c r="BI527" s="105"/>
      <c r="BJ527" s="105"/>
      <c r="BK527" s="105"/>
      <c r="BL527" s="105"/>
      <c r="BM527" s="158"/>
      <c r="BN527" s="105"/>
      <c r="BO527" s="156"/>
      <c r="BP527" s="156"/>
      <c r="BQ527" s="156"/>
      <c r="BR527" s="105"/>
      <c r="BS527" s="105"/>
    </row>
    <row r="528" ht="9.0" customHeight="1">
      <c r="A528" s="152">
        <f t="shared" si="17"/>
        <v>0</v>
      </c>
      <c r="B528" s="93"/>
      <c r="C528" s="99"/>
      <c r="D528" s="96"/>
      <c r="E528" s="160"/>
      <c r="F528" s="155"/>
      <c r="G528" s="105"/>
      <c r="H528" s="105"/>
      <c r="I528" s="156"/>
      <c r="J528" s="156"/>
      <c r="K528" s="156"/>
      <c r="L528" s="156"/>
      <c r="M528" s="156"/>
      <c r="N528" s="156"/>
      <c r="O528" s="156"/>
      <c r="P528" s="156"/>
      <c r="Q528" s="156"/>
      <c r="R528" s="156"/>
      <c r="S528" s="156"/>
      <c r="T528" s="156"/>
      <c r="U528" s="157"/>
      <c r="V528" s="105"/>
      <c r="W528" s="105"/>
      <c r="X528" s="105"/>
      <c r="Y528" s="105"/>
      <c r="Z528" s="157"/>
      <c r="AA528" s="105"/>
      <c r="AB528" s="105"/>
      <c r="AC528" s="105"/>
      <c r="AD528" s="105"/>
      <c r="AE528" s="105"/>
      <c r="AF528" s="105"/>
      <c r="AG528" s="105"/>
      <c r="AH528" s="105"/>
      <c r="AI528" s="105"/>
      <c r="AJ528" s="105"/>
      <c r="AK528" s="105"/>
      <c r="AL528" s="105"/>
      <c r="AM528" s="105"/>
      <c r="AN528" s="105"/>
      <c r="AO528" s="105"/>
      <c r="AP528" s="105"/>
      <c r="AQ528" s="105"/>
      <c r="AR528" s="105"/>
      <c r="AS528" s="105"/>
      <c r="AT528" s="105"/>
      <c r="AU528" s="105"/>
      <c r="AV528" s="105"/>
      <c r="AW528" s="105"/>
      <c r="AX528" s="105"/>
      <c r="AY528" s="105"/>
      <c r="AZ528" s="105"/>
      <c r="BA528" s="105"/>
      <c r="BB528" s="105"/>
      <c r="BC528" s="105"/>
      <c r="BD528" s="105"/>
      <c r="BE528" s="105"/>
      <c r="BF528" s="105"/>
      <c r="BG528" s="105"/>
      <c r="BH528" s="105"/>
      <c r="BI528" s="105"/>
      <c r="BJ528" s="105"/>
      <c r="BK528" s="105"/>
      <c r="BL528" s="105"/>
      <c r="BM528" s="158"/>
      <c r="BN528" s="105"/>
      <c r="BO528" s="156"/>
      <c r="BP528" s="156"/>
      <c r="BQ528" s="156"/>
      <c r="BR528" s="105"/>
      <c r="BS528" s="105"/>
    </row>
    <row r="529" ht="9.0" customHeight="1">
      <c r="A529" s="152">
        <f t="shared" si="17"/>
        <v>0</v>
      </c>
      <c r="B529" s="93"/>
      <c r="C529" s="99"/>
      <c r="D529" s="96"/>
      <c r="E529" s="160"/>
      <c r="F529" s="155"/>
      <c r="G529" s="105"/>
      <c r="H529" s="105"/>
      <c r="I529" s="156"/>
      <c r="J529" s="156"/>
      <c r="K529" s="156"/>
      <c r="L529" s="156"/>
      <c r="M529" s="156"/>
      <c r="N529" s="156"/>
      <c r="O529" s="156"/>
      <c r="P529" s="156"/>
      <c r="Q529" s="156"/>
      <c r="R529" s="156"/>
      <c r="S529" s="156"/>
      <c r="T529" s="156"/>
      <c r="U529" s="157"/>
      <c r="V529" s="105"/>
      <c r="W529" s="105"/>
      <c r="X529" s="105"/>
      <c r="Y529" s="105"/>
      <c r="Z529" s="157"/>
      <c r="AA529" s="105"/>
      <c r="AB529" s="105"/>
      <c r="AC529" s="105"/>
      <c r="AD529" s="105"/>
      <c r="AE529" s="105"/>
      <c r="AF529" s="105"/>
      <c r="AG529" s="105"/>
      <c r="AH529" s="105"/>
      <c r="AI529" s="105"/>
      <c r="AJ529" s="105"/>
      <c r="AK529" s="105"/>
      <c r="AL529" s="105"/>
      <c r="AM529" s="105"/>
      <c r="AN529" s="105"/>
      <c r="AO529" s="105"/>
      <c r="AP529" s="105"/>
      <c r="AQ529" s="105"/>
      <c r="AR529" s="105"/>
      <c r="AS529" s="105"/>
      <c r="AT529" s="105"/>
      <c r="AU529" s="105"/>
      <c r="AV529" s="105"/>
      <c r="AW529" s="105"/>
      <c r="AX529" s="105"/>
      <c r="AY529" s="105"/>
      <c r="AZ529" s="105"/>
      <c r="BA529" s="105"/>
      <c r="BB529" s="105"/>
      <c r="BC529" s="105"/>
      <c r="BD529" s="105"/>
      <c r="BE529" s="105"/>
      <c r="BF529" s="105"/>
      <c r="BG529" s="105"/>
      <c r="BH529" s="105"/>
      <c r="BI529" s="105"/>
      <c r="BJ529" s="105"/>
      <c r="BK529" s="105"/>
      <c r="BL529" s="105"/>
      <c r="BM529" s="158"/>
      <c r="BN529" s="105"/>
      <c r="BO529" s="156"/>
      <c r="BP529" s="156"/>
      <c r="BQ529" s="156"/>
      <c r="BR529" s="105"/>
      <c r="BS529" s="105"/>
    </row>
    <row r="530" ht="9.0" customHeight="1">
      <c r="A530" s="152">
        <f t="shared" si="17"/>
        <v>1</v>
      </c>
      <c r="B530" s="93"/>
      <c r="C530" s="99"/>
      <c r="D530" s="96"/>
      <c r="E530" s="160"/>
      <c r="F530" s="155"/>
      <c r="G530" s="105"/>
      <c r="H530" s="105"/>
      <c r="I530" s="156"/>
      <c r="J530" s="156"/>
      <c r="K530" s="156"/>
      <c r="L530" s="156"/>
      <c r="M530" s="156"/>
      <c r="N530" s="156"/>
      <c r="O530" s="156"/>
      <c r="P530" s="156"/>
      <c r="Q530" s="156"/>
      <c r="R530" s="156"/>
      <c r="S530" s="156"/>
      <c r="T530" s="156"/>
      <c r="U530" s="157"/>
      <c r="V530" s="105"/>
      <c r="W530" s="105"/>
      <c r="X530" s="105"/>
      <c r="Y530" s="105"/>
      <c r="Z530" s="157"/>
      <c r="AA530" s="105"/>
      <c r="AB530" s="105"/>
      <c r="AC530" s="105"/>
      <c r="AD530" s="105"/>
      <c r="AE530" s="105"/>
      <c r="AF530" s="105"/>
      <c r="AG530" s="105"/>
      <c r="AH530" s="105"/>
      <c r="AI530" s="105"/>
      <c r="AJ530" s="105"/>
      <c r="AK530" s="105"/>
      <c r="AL530" s="105"/>
      <c r="AM530" s="105"/>
      <c r="AN530" s="105"/>
      <c r="AO530" s="105"/>
      <c r="AP530" s="105"/>
      <c r="AQ530" s="105"/>
      <c r="AR530" s="105"/>
      <c r="AS530" s="105"/>
      <c r="AT530" s="105"/>
      <c r="AU530" s="105"/>
      <c r="AV530" s="105"/>
      <c r="AW530" s="105"/>
      <c r="AX530" s="105"/>
      <c r="AY530" s="105"/>
      <c r="AZ530" s="105"/>
      <c r="BA530" s="105"/>
      <c r="BB530" s="105"/>
      <c r="BC530" s="105"/>
      <c r="BD530" s="105"/>
      <c r="BE530" s="105"/>
      <c r="BF530" s="105"/>
      <c r="BG530" s="105"/>
      <c r="BH530" s="105"/>
      <c r="BI530" s="105"/>
      <c r="BJ530" s="105"/>
      <c r="BK530" s="105"/>
      <c r="BL530" s="105"/>
      <c r="BM530" s="158"/>
      <c r="BN530" s="105"/>
      <c r="BO530" s="156"/>
      <c r="BP530" s="156"/>
      <c r="BQ530" s="156"/>
      <c r="BR530" s="105"/>
      <c r="BS530" s="105"/>
    </row>
    <row r="531" ht="9.0" customHeight="1">
      <c r="A531" s="152">
        <f t="shared" si="17"/>
        <v>1</v>
      </c>
      <c r="B531" s="93"/>
      <c r="C531" s="99"/>
      <c r="D531" s="96"/>
      <c r="E531" s="160"/>
      <c r="F531" s="155"/>
      <c r="G531" s="105"/>
      <c r="H531" s="105"/>
      <c r="I531" s="156"/>
      <c r="J531" s="156"/>
      <c r="K531" s="156"/>
      <c r="L531" s="156"/>
      <c r="M531" s="156"/>
      <c r="N531" s="156"/>
      <c r="O531" s="156"/>
      <c r="P531" s="156"/>
      <c r="Q531" s="156"/>
      <c r="R531" s="156"/>
      <c r="S531" s="156"/>
      <c r="T531" s="156"/>
      <c r="U531" s="157"/>
      <c r="V531" s="105"/>
      <c r="W531" s="105"/>
      <c r="X531" s="105"/>
      <c r="Y531" s="105"/>
      <c r="Z531" s="157"/>
      <c r="AA531" s="105"/>
      <c r="AB531" s="105"/>
      <c r="AC531" s="105"/>
      <c r="AD531" s="105"/>
      <c r="AE531" s="105"/>
      <c r="AF531" s="105"/>
      <c r="AG531" s="105"/>
      <c r="AH531" s="105"/>
      <c r="AI531" s="105"/>
      <c r="AJ531" s="105"/>
      <c r="AK531" s="105"/>
      <c r="AL531" s="105"/>
      <c r="AM531" s="105"/>
      <c r="AN531" s="105"/>
      <c r="AO531" s="105"/>
      <c r="AP531" s="105"/>
      <c r="AQ531" s="105"/>
      <c r="AR531" s="105"/>
      <c r="AS531" s="105"/>
      <c r="AT531" s="105"/>
      <c r="AU531" s="105"/>
      <c r="AV531" s="105"/>
      <c r="AW531" s="105"/>
      <c r="AX531" s="105"/>
      <c r="AY531" s="105"/>
      <c r="AZ531" s="105"/>
      <c r="BA531" s="105"/>
      <c r="BB531" s="105"/>
      <c r="BC531" s="105"/>
      <c r="BD531" s="105"/>
      <c r="BE531" s="105"/>
      <c r="BF531" s="105"/>
      <c r="BG531" s="105"/>
      <c r="BH531" s="105"/>
      <c r="BI531" s="105"/>
      <c r="BJ531" s="105"/>
      <c r="BK531" s="105"/>
      <c r="BL531" s="105"/>
      <c r="BM531" s="158"/>
      <c r="BN531" s="105"/>
      <c r="BO531" s="156"/>
      <c r="BP531" s="156"/>
      <c r="BQ531" s="156"/>
      <c r="BR531" s="105"/>
      <c r="BS531" s="105"/>
    </row>
    <row r="532" ht="9.0" customHeight="1">
      <c r="A532" s="152">
        <f t="shared" si="17"/>
        <v>0</v>
      </c>
      <c r="B532" s="93"/>
      <c r="C532" s="99"/>
      <c r="D532" s="96"/>
      <c r="E532" s="160"/>
      <c r="F532" s="155"/>
      <c r="G532" s="105"/>
      <c r="H532" s="105"/>
      <c r="I532" s="156"/>
      <c r="J532" s="156"/>
      <c r="K532" s="156"/>
      <c r="L532" s="156"/>
      <c r="M532" s="156"/>
      <c r="N532" s="156"/>
      <c r="O532" s="156"/>
      <c r="P532" s="156"/>
      <c r="Q532" s="156"/>
      <c r="R532" s="156"/>
      <c r="S532" s="156"/>
      <c r="T532" s="156"/>
      <c r="U532" s="157"/>
      <c r="V532" s="105"/>
      <c r="W532" s="105"/>
      <c r="X532" s="105"/>
      <c r="Y532" s="105"/>
      <c r="Z532" s="157"/>
      <c r="AA532" s="105"/>
      <c r="AB532" s="105"/>
      <c r="AC532" s="105"/>
      <c r="AD532" s="105"/>
      <c r="AE532" s="105"/>
      <c r="AF532" s="105"/>
      <c r="AG532" s="105"/>
      <c r="AH532" s="105"/>
      <c r="AI532" s="105"/>
      <c r="AJ532" s="105"/>
      <c r="AK532" s="105"/>
      <c r="AL532" s="105"/>
      <c r="AM532" s="105"/>
      <c r="AN532" s="105"/>
      <c r="AO532" s="105"/>
      <c r="AP532" s="105"/>
      <c r="AQ532" s="105"/>
      <c r="AR532" s="105"/>
      <c r="AS532" s="105"/>
      <c r="AT532" s="105"/>
      <c r="AU532" s="105"/>
      <c r="AV532" s="105"/>
      <c r="AW532" s="105"/>
      <c r="AX532" s="105"/>
      <c r="AY532" s="105"/>
      <c r="AZ532" s="105"/>
      <c r="BA532" s="105"/>
      <c r="BB532" s="105"/>
      <c r="BC532" s="105"/>
      <c r="BD532" s="105"/>
      <c r="BE532" s="105"/>
      <c r="BF532" s="105"/>
      <c r="BG532" s="105"/>
      <c r="BH532" s="105"/>
      <c r="BI532" s="105"/>
      <c r="BJ532" s="105"/>
      <c r="BK532" s="105"/>
      <c r="BL532" s="105"/>
      <c r="BM532" s="158"/>
      <c r="BN532" s="105"/>
      <c r="BO532" s="156"/>
      <c r="BP532" s="156"/>
      <c r="BQ532" s="156"/>
      <c r="BR532" s="105"/>
      <c r="BS532" s="105"/>
    </row>
    <row r="533" ht="9.0" customHeight="1">
      <c r="A533" s="152">
        <f t="shared" si="17"/>
        <v>0</v>
      </c>
      <c r="B533" s="93"/>
      <c r="C533" s="99"/>
      <c r="D533" s="96"/>
      <c r="E533" s="160"/>
      <c r="F533" s="155"/>
      <c r="G533" s="105"/>
      <c r="H533" s="105"/>
      <c r="I533" s="156"/>
      <c r="J533" s="156"/>
      <c r="K533" s="156"/>
      <c r="L533" s="156"/>
      <c r="M533" s="156"/>
      <c r="N533" s="156"/>
      <c r="O533" s="156"/>
      <c r="P533" s="156"/>
      <c r="Q533" s="156"/>
      <c r="R533" s="156"/>
      <c r="S533" s="156"/>
      <c r="T533" s="156"/>
      <c r="U533" s="157"/>
      <c r="V533" s="105"/>
      <c r="W533" s="105"/>
      <c r="X533" s="105"/>
      <c r="Y533" s="105"/>
      <c r="Z533" s="157"/>
      <c r="AA533" s="105"/>
      <c r="AB533" s="105"/>
      <c r="AC533" s="105"/>
      <c r="AD533" s="105"/>
      <c r="AE533" s="105"/>
      <c r="AF533" s="105"/>
      <c r="AG533" s="105"/>
      <c r="AH533" s="105"/>
      <c r="AI533" s="105"/>
      <c r="AJ533" s="105"/>
      <c r="AK533" s="105"/>
      <c r="AL533" s="105"/>
      <c r="AM533" s="105"/>
      <c r="AN533" s="105"/>
      <c r="AO533" s="105"/>
      <c r="AP533" s="105"/>
      <c r="AQ533" s="105"/>
      <c r="AR533" s="105"/>
      <c r="AS533" s="105"/>
      <c r="AT533" s="105"/>
      <c r="AU533" s="105"/>
      <c r="AV533" s="105"/>
      <c r="AW533" s="105"/>
      <c r="AX533" s="105"/>
      <c r="AY533" s="105"/>
      <c r="AZ533" s="105"/>
      <c r="BA533" s="105"/>
      <c r="BB533" s="105"/>
      <c r="BC533" s="105"/>
      <c r="BD533" s="105"/>
      <c r="BE533" s="105"/>
      <c r="BF533" s="105"/>
      <c r="BG533" s="105"/>
      <c r="BH533" s="105"/>
      <c r="BI533" s="105"/>
      <c r="BJ533" s="105"/>
      <c r="BK533" s="105"/>
      <c r="BL533" s="105"/>
      <c r="BM533" s="158"/>
      <c r="BN533" s="105"/>
      <c r="BO533" s="156"/>
      <c r="BP533" s="156"/>
      <c r="BQ533" s="156"/>
      <c r="BR533" s="105"/>
      <c r="BS533" s="105"/>
    </row>
    <row r="534" ht="9.0" customHeight="1">
      <c r="A534" s="152">
        <f t="shared" si="17"/>
        <v>1</v>
      </c>
      <c r="B534" s="93"/>
      <c r="C534" s="99"/>
      <c r="D534" s="96"/>
      <c r="E534" s="160"/>
      <c r="F534" s="155"/>
      <c r="G534" s="105"/>
      <c r="H534" s="105"/>
      <c r="I534" s="156"/>
      <c r="J534" s="156"/>
      <c r="K534" s="156"/>
      <c r="L534" s="156"/>
      <c r="M534" s="156"/>
      <c r="N534" s="156"/>
      <c r="O534" s="156"/>
      <c r="P534" s="156"/>
      <c r="Q534" s="156"/>
      <c r="R534" s="156"/>
      <c r="S534" s="156"/>
      <c r="T534" s="156"/>
      <c r="U534" s="157"/>
      <c r="V534" s="105"/>
      <c r="W534" s="105"/>
      <c r="X534" s="105"/>
      <c r="Y534" s="105"/>
      <c r="Z534" s="157"/>
      <c r="AA534" s="105"/>
      <c r="AB534" s="105"/>
      <c r="AC534" s="105"/>
      <c r="AD534" s="105"/>
      <c r="AE534" s="105"/>
      <c r="AF534" s="105"/>
      <c r="AG534" s="105"/>
      <c r="AH534" s="105"/>
      <c r="AI534" s="105"/>
      <c r="AJ534" s="105"/>
      <c r="AK534" s="105"/>
      <c r="AL534" s="105"/>
      <c r="AM534" s="105"/>
      <c r="AN534" s="105"/>
      <c r="AO534" s="105"/>
      <c r="AP534" s="105"/>
      <c r="AQ534" s="105"/>
      <c r="AR534" s="105"/>
      <c r="AS534" s="105"/>
      <c r="AT534" s="105"/>
      <c r="AU534" s="105"/>
      <c r="AV534" s="105"/>
      <c r="AW534" s="105"/>
      <c r="AX534" s="105"/>
      <c r="AY534" s="105"/>
      <c r="AZ534" s="105"/>
      <c r="BA534" s="105"/>
      <c r="BB534" s="105"/>
      <c r="BC534" s="105"/>
      <c r="BD534" s="105"/>
      <c r="BE534" s="105"/>
      <c r="BF534" s="105"/>
      <c r="BG534" s="105"/>
      <c r="BH534" s="105"/>
      <c r="BI534" s="105"/>
      <c r="BJ534" s="105"/>
      <c r="BK534" s="105"/>
      <c r="BL534" s="105"/>
      <c r="BM534" s="158"/>
      <c r="BN534" s="105"/>
      <c r="BO534" s="156"/>
      <c r="BP534" s="156"/>
      <c r="BQ534" s="156"/>
      <c r="BR534" s="105"/>
      <c r="BS534" s="105"/>
    </row>
    <row r="535" ht="9.0" customHeight="1">
      <c r="A535" s="152">
        <f t="shared" si="17"/>
        <v>1</v>
      </c>
      <c r="B535" s="93"/>
      <c r="C535" s="99"/>
      <c r="D535" s="96"/>
      <c r="E535" s="160"/>
      <c r="F535" s="155"/>
      <c r="G535" s="105"/>
      <c r="H535" s="105"/>
      <c r="I535" s="156"/>
      <c r="J535" s="156"/>
      <c r="K535" s="156"/>
      <c r="L535" s="156"/>
      <c r="M535" s="156"/>
      <c r="N535" s="156"/>
      <c r="O535" s="156"/>
      <c r="P535" s="156"/>
      <c r="Q535" s="156"/>
      <c r="R535" s="156"/>
      <c r="S535" s="156"/>
      <c r="T535" s="156"/>
      <c r="U535" s="157"/>
      <c r="V535" s="105"/>
      <c r="W535" s="105"/>
      <c r="X535" s="105"/>
      <c r="Y535" s="105"/>
      <c r="Z535" s="157"/>
      <c r="AA535" s="105"/>
      <c r="AB535" s="105"/>
      <c r="AC535" s="105"/>
      <c r="AD535" s="105"/>
      <c r="AE535" s="105"/>
      <c r="AF535" s="105"/>
      <c r="AG535" s="105"/>
      <c r="AH535" s="105"/>
      <c r="AI535" s="105"/>
      <c r="AJ535" s="105"/>
      <c r="AK535" s="105"/>
      <c r="AL535" s="105"/>
      <c r="AM535" s="105"/>
      <c r="AN535" s="105"/>
      <c r="AO535" s="105"/>
      <c r="AP535" s="105"/>
      <c r="AQ535" s="105"/>
      <c r="AR535" s="105"/>
      <c r="AS535" s="105"/>
      <c r="AT535" s="105"/>
      <c r="AU535" s="105"/>
      <c r="AV535" s="105"/>
      <c r="AW535" s="105"/>
      <c r="AX535" s="105"/>
      <c r="AY535" s="105"/>
      <c r="AZ535" s="105"/>
      <c r="BA535" s="105"/>
      <c r="BB535" s="105"/>
      <c r="BC535" s="105"/>
      <c r="BD535" s="105"/>
      <c r="BE535" s="105"/>
      <c r="BF535" s="105"/>
      <c r="BG535" s="105"/>
      <c r="BH535" s="105"/>
      <c r="BI535" s="105"/>
      <c r="BJ535" s="105"/>
      <c r="BK535" s="105"/>
      <c r="BL535" s="105"/>
      <c r="BM535" s="158"/>
      <c r="BN535" s="105"/>
      <c r="BO535" s="156"/>
      <c r="BP535" s="156"/>
      <c r="BQ535" s="156"/>
      <c r="BR535" s="105"/>
      <c r="BS535" s="105"/>
    </row>
    <row r="536" ht="9.0" customHeight="1">
      <c r="A536" s="152">
        <f t="shared" si="17"/>
        <v>0</v>
      </c>
      <c r="B536" s="93"/>
      <c r="C536" s="99"/>
      <c r="D536" s="96"/>
      <c r="E536" s="160"/>
      <c r="F536" s="155"/>
      <c r="G536" s="105"/>
      <c r="H536" s="105"/>
      <c r="I536" s="156"/>
      <c r="J536" s="156"/>
      <c r="K536" s="156"/>
      <c r="L536" s="156"/>
      <c r="M536" s="156"/>
      <c r="N536" s="156"/>
      <c r="O536" s="156"/>
      <c r="P536" s="156"/>
      <c r="Q536" s="156"/>
      <c r="R536" s="156"/>
      <c r="S536" s="156"/>
      <c r="T536" s="156"/>
      <c r="U536" s="157"/>
      <c r="V536" s="105"/>
      <c r="W536" s="105"/>
      <c r="X536" s="105"/>
      <c r="Y536" s="105"/>
      <c r="Z536" s="157"/>
      <c r="AA536" s="105"/>
      <c r="AB536" s="105"/>
      <c r="AC536" s="105"/>
      <c r="AD536" s="105"/>
      <c r="AE536" s="105"/>
      <c r="AF536" s="105"/>
      <c r="AG536" s="105"/>
      <c r="AH536" s="105"/>
      <c r="AI536" s="105"/>
      <c r="AJ536" s="105"/>
      <c r="AK536" s="105"/>
      <c r="AL536" s="105"/>
      <c r="AM536" s="105"/>
      <c r="AN536" s="105"/>
      <c r="AO536" s="105"/>
      <c r="AP536" s="105"/>
      <c r="AQ536" s="105"/>
      <c r="AR536" s="105"/>
      <c r="AS536" s="105"/>
      <c r="AT536" s="105"/>
      <c r="AU536" s="105"/>
      <c r="AV536" s="105"/>
      <c r="AW536" s="105"/>
      <c r="AX536" s="105"/>
      <c r="AY536" s="105"/>
      <c r="AZ536" s="105"/>
      <c r="BA536" s="105"/>
      <c r="BB536" s="105"/>
      <c r="BC536" s="105"/>
      <c r="BD536" s="105"/>
      <c r="BE536" s="105"/>
      <c r="BF536" s="105"/>
      <c r="BG536" s="105"/>
      <c r="BH536" s="105"/>
      <c r="BI536" s="105"/>
      <c r="BJ536" s="105"/>
      <c r="BK536" s="105"/>
      <c r="BL536" s="105"/>
      <c r="BM536" s="158"/>
      <c r="BN536" s="105"/>
      <c r="BO536" s="156"/>
      <c r="BP536" s="156"/>
      <c r="BQ536" s="156"/>
      <c r="BR536" s="105"/>
      <c r="BS536" s="105"/>
    </row>
    <row r="537" ht="9.0" customHeight="1">
      <c r="A537" s="152">
        <f t="shared" si="17"/>
        <v>0</v>
      </c>
      <c r="B537" s="93"/>
      <c r="C537" s="99"/>
      <c r="D537" s="96"/>
      <c r="E537" s="160"/>
      <c r="F537" s="155"/>
      <c r="G537" s="105"/>
      <c r="H537" s="105"/>
      <c r="I537" s="156"/>
      <c r="J537" s="156"/>
      <c r="K537" s="156"/>
      <c r="L537" s="156"/>
      <c r="M537" s="156"/>
      <c r="N537" s="156"/>
      <c r="O537" s="156"/>
      <c r="P537" s="156"/>
      <c r="Q537" s="156"/>
      <c r="R537" s="156"/>
      <c r="S537" s="156"/>
      <c r="T537" s="156"/>
      <c r="U537" s="157"/>
      <c r="V537" s="105"/>
      <c r="W537" s="105"/>
      <c r="X537" s="105"/>
      <c r="Y537" s="105"/>
      <c r="Z537" s="157"/>
      <c r="AA537" s="105"/>
      <c r="AB537" s="105"/>
      <c r="AC537" s="105"/>
      <c r="AD537" s="105"/>
      <c r="AE537" s="105"/>
      <c r="AF537" s="105"/>
      <c r="AG537" s="105"/>
      <c r="AH537" s="105"/>
      <c r="AI537" s="105"/>
      <c r="AJ537" s="105"/>
      <c r="AK537" s="105"/>
      <c r="AL537" s="105"/>
      <c r="AM537" s="105"/>
      <c r="AN537" s="105"/>
      <c r="AO537" s="105"/>
      <c r="AP537" s="105"/>
      <c r="AQ537" s="105"/>
      <c r="AR537" s="105"/>
      <c r="AS537" s="105"/>
      <c r="AT537" s="105"/>
      <c r="AU537" s="105"/>
      <c r="AV537" s="105"/>
      <c r="AW537" s="105"/>
      <c r="AX537" s="105"/>
      <c r="AY537" s="105"/>
      <c r="AZ537" s="105"/>
      <c r="BA537" s="105"/>
      <c r="BB537" s="105"/>
      <c r="BC537" s="105"/>
      <c r="BD537" s="105"/>
      <c r="BE537" s="105"/>
      <c r="BF537" s="105"/>
      <c r="BG537" s="105"/>
      <c r="BH537" s="105"/>
      <c r="BI537" s="105"/>
      <c r="BJ537" s="105"/>
      <c r="BK537" s="105"/>
      <c r="BL537" s="105"/>
      <c r="BM537" s="158"/>
      <c r="BN537" s="105"/>
      <c r="BO537" s="156"/>
      <c r="BP537" s="156"/>
      <c r="BQ537" s="156"/>
      <c r="BR537" s="105"/>
      <c r="BS537" s="105"/>
    </row>
    <row r="538" ht="9.0" customHeight="1">
      <c r="A538" s="152">
        <f t="shared" si="17"/>
        <v>1</v>
      </c>
      <c r="B538" s="93"/>
      <c r="C538" s="99"/>
      <c r="D538" s="96"/>
      <c r="E538" s="160"/>
      <c r="F538" s="155"/>
      <c r="G538" s="105"/>
      <c r="H538" s="105"/>
      <c r="I538" s="156"/>
      <c r="J538" s="156"/>
      <c r="K538" s="156"/>
      <c r="L538" s="156"/>
      <c r="M538" s="156"/>
      <c r="N538" s="156"/>
      <c r="O538" s="156"/>
      <c r="P538" s="156"/>
      <c r="Q538" s="156"/>
      <c r="R538" s="156"/>
      <c r="S538" s="156"/>
      <c r="T538" s="156"/>
      <c r="U538" s="157"/>
      <c r="V538" s="105"/>
      <c r="W538" s="105"/>
      <c r="X538" s="105"/>
      <c r="Y538" s="105"/>
      <c r="Z538" s="157"/>
      <c r="AA538" s="105"/>
      <c r="AB538" s="105"/>
      <c r="AC538" s="105"/>
      <c r="AD538" s="105"/>
      <c r="AE538" s="105"/>
      <c r="AF538" s="105"/>
      <c r="AG538" s="105"/>
      <c r="AH538" s="105"/>
      <c r="AI538" s="105"/>
      <c r="AJ538" s="105"/>
      <c r="AK538" s="105"/>
      <c r="AL538" s="105"/>
      <c r="AM538" s="105"/>
      <c r="AN538" s="105"/>
      <c r="AO538" s="105"/>
      <c r="AP538" s="105"/>
      <c r="AQ538" s="105"/>
      <c r="AR538" s="105"/>
      <c r="AS538" s="105"/>
      <c r="AT538" s="105"/>
      <c r="AU538" s="105"/>
      <c r="AV538" s="105"/>
      <c r="AW538" s="105"/>
      <c r="AX538" s="105"/>
      <c r="AY538" s="105"/>
      <c r="AZ538" s="105"/>
      <c r="BA538" s="105"/>
      <c r="BB538" s="105"/>
      <c r="BC538" s="105"/>
      <c r="BD538" s="105"/>
      <c r="BE538" s="105"/>
      <c r="BF538" s="105"/>
      <c r="BG538" s="105"/>
      <c r="BH538" s="105"/>
      <c r="BI538" s="105"/>
      <c r="BJ538" s="105"/>
      <c r="BK538" s="105"/>
      <c r="BL538" s="105"/>
      <c r="BM538" s="158"/>
      <c r="BN538" s="105"/>
      <c r="BO538" s="156"/>
      <c r="BP538" s="156"/>
      <c r="BQ538" s="156"/>
      <c r="BR538" s="105"/>
      <c r="BS538" s="105"/>
    </row>
    <row r="539" ht="9.0" customHeight="1">
      <c r="A539" s="152">
        <f t="shared" si="17"/>
        <v>1</v>
      </c>
      <c r="B539" s="93"/>
      <c r="C539" s="99"/>
      <c r="D539" s="96"/>
      <c r="E539" s="160"/>
      <c r="F539" s="155"/>
      <c r="G539" s="105"/>
      <c r="H539" s="105"/>
      <c r="I539" s="156"/>
      <c r="J539" s="156"/>
      <c r="K539" s="156"/>
      <c r="L539" s="156"/>
      <c r="M539" s="156"/>
      <c r="N539" s="156"/>
      <c r="O539" s="156"/>
      <c r="P539" s="156"/>
      <c r="Q539" s="156"/>
      <c r="R539" s="156"/>
      <c r="S539" s="156"/>
      <c r="T539" s="156"/>
      <c r="U539" s="157"/>
      <c r="V539" s="105"/>
      <c r="W539" s="105"/>
      <c r="X539" s="105"/>
      <c r="Y539" s="105"/>
      <c r="Z539" s="157"/>
      <c r="AA539" s="105"/>
      <c r="AB539" s="105"/>
      <c r="AC539" s="105"/>
      <c r="AD539" s="105"/>
      <c r="AE539" s="105"/>
      <c r="AF539" s="105"/>
      <c r="AG539" s="105"/>
      <c r="AH539" s="105"/>
      <c r="AI539" s="105"/>
      <c r="AJ539" s="105"/>
      <c r="AK539" s="105"/>
      <c r="AL539" s="105"/>
      <c r="AM539" s="105"/>
      <c r="AN539" s="105"/>
      <c r="AO539" s="105"/>
      <c r="AP539" s="105"/>
      <c r="AQ539" s="105"/>
      <c r="AR539" s="105"/>
      <c r="AS539" s="105"/>
      <c r="AT539" s="105"/>
      <c r="AU539" s="105"/>
      <c r="AV539" s="105"/>
      <c r="AW539" s="105"/>
      <c r="AX539" s="105"/>
      <c r="AY539" s="105"/>
      <c r="AZ539" s="105"/>
      <c r="BA539" s="105"/>
      <c r="BB539" s="105"/>
      <c r="BC539" s="105"/>
      <c r="BD539" s="105"/>
      <c r="BE539" s="105"/>
      <c r="BF539" s="105"/>
      <c r="BG539" s="105"/>
      <c r="BH539" s="105"/>
      <c r="BI539" s="105"/>
      <c r="BJ539" s="105"/>
      <c r="BK539" s="105"/>
      <c r="BL539" s="105"/>
      <c r="BM539" s="158"/>
      <c r="BN539" s="105"/>
      <c r="BO539" s="156"/>
      <c r="BP539" s="156"/>
      <c r="BQ539" s="156"/>
      <c r="BR539" s="105"/>
      <c r="BS539" s="105"/>
    </row>
    <row r="540" ht="9.0" customHeight="1">
      <c r="A540" s="152">
        <f t="shared" si="17"/>
        <v>0</v>
      </c>
      <c r="B540" s="93"/>
      <c r="C540" s="99"/>
      <c r="D540" s="96"/>
      <c r="E540" s="160"/>
      <c r="F540" s="155"/>
      <c r="G540" s="105"/>
      <c r="H540" s="105"/>
      <c r="I540" s="156"/>
      <c r="J540" s="156"/>
      <c r="K540" s="156"/>
      <c r="L540" s="156"/>
      <c r="M540" s="156"/>
      <c r="N540" s="156"/>
      <c r="O540" s="156"/>
      <c r="P540" s="156"/>
      <c r="Q540" s="156"/>
      <c r="R540" s="156"/>
      <c r="S540" s="156"/>
      <c r="T540" s="156"/>
      <c r="U540" s="157"/>
      <c r="V540" s="105"/>
      <c r="W540" s="105"/>
      <c r="X540" s="105"/>
      <c r="Y540" s="105"/>
      <c r="Z540" s="157"/>
      <c r="AA540" s="105"/>
      <c r="AB540" s="105"/>
      <c r="AC540" s="105"/>
      <c r="AD540" s="105"/>
      <c r="AE540" s="105"/>
      <c r="AF540" s="105"/>
      <c r="AG540" s="105"/>
      <c r="AH540" s="105"/>
      <c r="AI540" s="105"/>
      <c r="AJ540" s="105"/>
      <c r="AK540" s="105"/>
      <c r="AL540" s="105"/>
      <c r="AM540" s="105"/>
      <c r="AN540" s="105"/>
      <c r="AO540" s="105"/>
      <c r="AP540" s="105"/>
      <c r="AQ540" s="105"/>
      <c r="AR540" s="105"/>
      <c r="AS540" s="105"/>
      <c r="AT540" s="105"/>
      <c r="AU540" s="105"/>
      <c r="AV540" s="105"/>
      <c r="AW540" s="105"/>
      <c r="AX540" s="105"/>
      <c r="AY540" s="105"/>
      <c r="AZ540" s="105"/>
      <c r="BA540" s="105"/>
      <c r="BB540" s="105"/>
      <c r="BC540" s="105"/>
      <c r="BD540" s="105"/>
      <c r="BE540" s="105"/>
      <c r="BF540" s="105"/>
      <c r="BG540" s="105"/>
      <c r="BH540" s="105"/>
      <c r="BI540" s="105"/>
      <c r="BJ540" s="105"/>
      <c r="BK540" s="105"/>
      <c r="BL540" s="105"/>
      <c r="BM540" s="158"/>
      <c r="BN540" s="105"/>
      <c r="BO540" s="156"/>
      <c r="BP540" s="156"/>
      <c r="BQ540" s="156"/>
      <c r="BR540" s="105"/>
      <c r="BS540" s="105"/>
    </row>
    <row r="541" ht="9.0" customHeight="1">
      <c r="A541" s="152">
        <f t="shared" si="17"/>
        <v>0</v>
      </c>
      <c r="B541" s="93"/>
      <c r="C541" s="99"/>
      <c r="D541" s="96"/>
      <c r="E541" s="160"/>
      <c r="F541" s="155"/>
      <c r="G541" s="105"/>
      <c r="H541" s="105"/>
      <c r="I541" s="156"/>
      <c r="J541" s="156"/>
      <c r="K541" s="156"/>
      <c r="L541" s="156"/>
      <c r="M541" s="156"/>
      <c r="N541" s="156"/>
      <c r="O541" s="156"/>
      <c r="P541" s="156"/>
      <c r="Q541" s="156"/>
      <c r="R541" s="156"/>
      <c r="S541" s="156"/>
      <c r="T541" s="156"/>
      <c r="U541" s="157"/>
      <c r="V541" s="105"/>
      <c r="W541" s="105"/>
      <c r="X541" s="105"/>
      <c r="Y541" s="105"/>
      <c r="Z541" s="157"/>
      <c r="AA541" s="105"/>
      <c r="AB541" s="105"/>
      <c r="AC541" s="105"/>
      <c r="AD541" s="105"/>
      <c r="AE541" s="105"/>
      <c r="AF541" s="105"/>
      <c r="AG541" s="105"/>
      <c r="AH541" s="105"/>
      <c r="AI541" s="105"/>
      <c r="AJ541" s="105"/>
      <c r="AK541" s="105"/>
      <c r="AL541" s="105"/>
      <c r="AM541" s="105"/>
      <c r="AN541" s="105"/>
      <c r="AO541" s="105"/>
      <c r="AP541" s="105"/>
      <c r="AQ541" s="105"/>
      <c r="AR541" s="105"/>
      <c r="AS541" s="105"/>
      <c r="AT541" s="105"/>
      <c r="AU541" s="105"/>
      <c r="AV541" s="105"/>
      <c r="AW541" s="105"/>
      <c r="AX541" s="105"/>
      <c r="AY541" s="105"/>
      <c r="AZ541" s="105"/>
      <c r="BA541" s="105"/>
      <c r="BB541" s="105"/>
      <c r="BC541" s="105"/>
      <c r="BD541" s="105"/>
      <c r="BE541" s="105"/>
      <c r="BF541" s="105"/>
      <c r="BG541" s="105"/>
      <c r="BH541" s="105"/>
      <c r="BI541" s="105"/>
      <c r="BJ541" s="105"/>
      <c r="BK541" s="105"/>
      <c r="BL541" s="105"/>
      <c r="BM541" s="158"/>
      <c r="BN541" s="105"/>
      <c r="BO541" s="156"/>
      <c r="BP541" s="156"/>
      <c r="BQ541" s="156"/>
      <c r="BR541" s="105"/>
      <c r="BS541" s="105"/>
    </row>
    <row r="542" ht="9.0" customHeight="1">
      <c r="A542" s="152">
        <f t="shared" si="17"/>
        <v>1</v>
      </c>
      <c r="B542" s="93"/>
      <c r="C542" s="99"/>
      <c r="D542" s="96"/>
      <c r="E542" s="160"/>
      <c r="F542" s="155"/>
      <c r="G542" s="105"/>
      <c r="H542" s="105"/>
      <c r="I542" s="156"/>
      <c r="J542" s="156"/>
      <c r="K542" s="156"/>
      <c r="L542" s="156"/>
      <c r="M542" s="156"/>
      <c r="N542" s="156"/>
      <c r="O542" s="156"/>
      <c r="P542" s="156"/>
      <c r="Q542" s="156"/>
      <c r="R542" s="156"/>
      <c r="S542" s="156"/>
      <c r="T542" s="156"/>
      <c r="U542" s="157"/>
      <c r="V542" s="105"/>
      <c r="W542" s="105"/>
      <c r="X542" s="105"/>
      <c r="Y542" s="105"/>
      <c r="Z542" s="157"/>
      <c r="AA542" s="105"/>
      <c r="AB542" s="105"/>
      <c r="AC542" s="105"/>
      <c r="AD542" s="105"/>
      <c r="AE542" s="105"/>
      <c r="AF542" s="105"/>
      <c r="AG542" s="105"/>
      <c r="AH542" s="105"/>
      <c r="AI542" s="105"/>
      <c r="AJ542" s="105"/>
      <c r="AK542" s="105"/>
      <c r="AL542" s="105"/>
      <c r="AM542" s="105"/>
      <c r="AN542" s="105"/>
      <c r="AO542" s="105"/>
      <c r="AP542" s="105"/>
      <c r="AQ542" s="105"/>
      <c r="AR542" s="105"/>
      <c r="AS542" s="105"/>
      <c r="AT542" s="105"/>
      <c r="AU542" s="105"/>
      <c r="AV542" s="105"/>
      <c r="AW542" s="105"/>
      <c r="AX542" s="105"/>
      <c r="AY542" s="105"/>
      <c r="AZ542" s="105"/>
      <c r="BA542" s="105"/>
      <c r="BB542" s="105"/>
      <c r="BC542" s="105"/>
      <c r="BD542" s="105"/>
      <c r="BE542" s="105"/>
      <c r="BF542" s="105"/>
      <c r="BG542" s="105"/>
      <c r="BH542" s="105"/>
      <c r="BI542" s="105"/>
      <c r="BJ542" s="105"/>
      <c r="BK542" s="105"/>
      <c r="BL542" s="105"/>
      <c r="BM542" s="158"/>
      <c r="BN542" s="105"/>
      <c r="BO542" s="156"/>
      <c r="BP542" s="156"/>
      <c r="BQ542" s="156"/>
      <c r="BR542" s="105"/>
      <c r="BS542" s="105"/>
    </row>
    <row r="543" ht="9.0" customHeight="1">
      <c r="A543" s="152">
        <f t="shared" si="17"/>
        <v>1</v>
      </c>
      <c r="B543" s="93"/>
      <c r="C543" s="99"/>
      <c r="D543" s="96"/>
      <c r="E543" s="160"/>
      <c r="F543" s="155"/>
      <c r="G543" s="105"/>
      <c r="H543" s="105"/>
      <c r="I543" s="156"/>
      <c r="J543" s="156"/>
      <c r="K543" s="156"/>
      <c r="L543" s="156"/>
      <c r="M543" s="156"/>
      <c r="N543" s="156"/>
      <c r="O543" s="156"/>
      <c r="P543" s="156"/>
      <c r="Q543" s="156"/>
      <c r="R543" s="156"/>
      <c r="S543" s="156"/>
      <c r="T543" s="156"/>
      <c r="U543" s="157"/>
      <c r="V543" s="105"/>
      <c r="W543" s="105"/>
      <c r="X543" s="105"/>
      <c r="Y543" s="105"/>
      <c r="Z543" s="157"/>
      <c r="AA543" s="105"/>
      <c r="AB543" s="105"/>
      <c r="AC543" s="105"/>
      <c r="AD543" s="105"/>
      <c r="AE543" s="105"/>
      <c r="AF543" s="105"/>
      <c r="AG543" s="105"/>
      <c r="AH543" s="105"/>
      <c r="AI543" s="105"/>
      <c r="AJ543" s="105"/>
      <c r="AK543" s="105"/>
      <c r="AL543" s="105"/>
      <c r="AM543" s="105"/>
      <c r="AN543" s="105"/>
      <c r="AO543" s="105"/>
      <c r="AP543" s="105"/>
      <c r="AQ543" s="105"/>
      <c r="AR543" s="105"/>
      <c r="AS543" s="105"/>
      <c r="AT543" s="105"/>
      <c r="AU543" s="105"/>
      <c r="AV543" s="105"/>
      <c r="AW543" s="105"/>
      <c r="AX543" s="105"/>
      <c r="AY543" s="105"/>
      <c r="AZ543" s="105"/>
      <c r="BA543" s="105"/>
      <c r="BB543" s="105"/>
      <c r="BC543" s="105"/>
      <c r="BD543" s="105"/>
      <c r="BE543" s="105"/>
      <c r="BF543" s="105"/>
      <c r="BG543" s="105"/>
      <c r="BH543" s="105"/>
      <c r="BI543" s="105"/>
      <c r="BJ543" s="105"/>
      <c r="BK543" s="105"/>
      <c r="BL543" s="105"/>
      <c r="BM543" s="158"/>
      <c r="BN543" s="105"/>
      <c r="BO543" s="156"/>
      <c r="BP543" s="156"/>
      <c r="BQ543" s="156"/>
      <c r="BR543" s="105"/>
      <c r="BS543" s="105"/>
    </row>
    <row r="544" ht="9.0" customHeight="1">
      <c r="A544" s="152">
        <f t="shared" si="17"/>
        <v>0</v>
      </c>
      <c r="B544" s="93"/>
      <c r="C544" s="99"/>
      <c r="D544" s="96"/>
      <c r="E544" s="160"/>
      <c r="F544" s="155"/>
      <c r="G544" s="105"/>
      <c r="H544" s="105"/>
      <c r="I544" s="156"/>
      <c r="J544" s="156"/>
      <c r="K544" s="156"/>
      <c r="L544" s="156"/>
      <c r="M544" s="156"/>
      <c r="N544" s="156"/>
      <c r="O544" s="156"/>
      <c r="P544" s="156"/>
      <c r="Q544" s="156"/>
      <c r="R544" s="156"/>
      <c r="S544" s="156"/>
      <c r="T544" s="156"/>
      <c r="U544" s="157"/>
      <c r="V544" s="105"/>
      <c r="W544" s="105"/>
      <c r="X544" s="105"/>
      <c r="Y544" s="105"/>
      <c r="Z544" s="157"/>
      <c r="AA544" s="105"/>
      <c r="AB544" s="105"/>
      <c r="AC544" s="105"/>
      <c r="AD544" s="105"/>
      <c r="AE544" s="105"/>
      <c r="AF544" s="105"/>
      <c r="AG544" s="105"/>
      <c r="AH544" s="105"/>
      <c r="AI544" s="105"/>
      <c r="AJ544" s="105"/>
      <c r="AK544" s="105"/>
      <c r="AL544" s="105"/>
      <c r="AM544" s="105"/>
      <c r="AN544" s="105"/>
      <c r="AO544" s="105"/>
      <c r="AP544" s="105"/>
      <c r="AQ544" s="105"/>
      <c r="AR544" s="105"/>
      <c r="AS544" s="105"/>
      <c r="AT544" s="105"/>
      <c r="AU544" s="105"/>
      <c r="AV544" s="105"/>
      <c r="AW544" s="105"/>
      <c r="AX544" s="105"/>
      <c r="AY544" s="105"/>
      <c r="AZ544" s="105"/>
      <c r="BA544" s="105"/>
      <c r="BB544" s="105"/>
      <c r="BC544" s="105"/>
      <c r="BD544" s="105"/>
      <c r="BE544" s="105"/>
      <c r="BF544" s="105"/>
      <c r="BG544" s="105"/>
      <c r="BH544" s="105"/>
      <c r="BI544" s="105"/>
      <c r="BJ544" s="105"/>
      <c r="BK544" s="105"/>
      <c r="BL544" s="105"/>
      <c r="BM544" s="158"/>
      <c r="BN544" s="105"/>
      <c r="BO544" s="156"/>
      <c r="BP544" s="156"/>
      <c r="BQ544" s="156"/>
      <c r="BR544" s="105"/>
      <c r="BS544" s="105"/>
    </row>
    <row r="545" ht="9.0" customHeight="1">
      <c r="A545" s="152">
        <f t="shared" si="17"/>
        <v>0</v>
      </c>
      <c r="B545" s="93"/>
      <c r="C545" s="99"/>
      <c r="D545" s="96"/>
      <c r="E545" s="160"/>
      <c r="F545" s="155"/>
      <c r="G545" s="105"/>
      <c r="H545" s="105"/>
      <c r="I545" s="156"/>
      <c r="J545" s="156"/>
      <c r="K545" s="156"/>
      <c r="L545" s="156"/>
      <c r="M545" s="156"/>
      <c r="N545" s="156"/>
      <c r="O545" s="156"/>
      <c r="P545" s="156"/>
      <c r="Q545" s="156"/>
      <c r="R545" s="156"/>
      <c r="S545" s="156"/>
      <c r="T545" s="156"/>
      <c r="U545" s="157"/>
      <c r="V545" s="105"/>
      <c r="W545" s="105"/>
      <c r="X545" s="105"/>
      <c r="Y545" s="105"/>
      <c r="Z545" s="157"/>
      <c r="AA545" s="105"/>
      <c r="AB545" s="105"/>
      <c r="AC545" s="105"/>
      <c r="AD545" s="105"/>
      <c r="AE545" s="105"/>
      <c r="AF545" s="105"/>
      <c r="AG545" s="105"/>
      <c r="AH545" s="105"/>
      <c r="AI545" s="105"/>
      <c r="AJ545" s="105"/>
      <c r="AK545" s="105"/>
      <c r="AL545" s="105"/>
      <c r="AM545" s="105"/>
      <c r="AN545" s="105"/>
      <c r="AO545" s="105"/>
      <c r="AP545" s="105"/>
      <c r="AQ545" s="105"/>
      <c r="AR545" s="105"/>
      <c r="AS545" s="105"/>
      <c r="AT545" s="105"/>
      <c r="AU545" s="105"/>
      <c r="AV545" s="105"/>
      <c r="AW545" s="105"/>
      <c r="AX545" s="105"/>
      <c r="AY545" s="105"/>
      <c r="AZ545" s="105"/>
      <c r="BA545" s="105"/>
      <c r="BB545" s="105"/>
      <c r="BC545" s="105"/>
      <c r="BD545" s="105"/>
      <c r="BE545" s="105"/>
      <c r="BF545" s="105"/>
      <c r="BG545" s="105"/>
      <c r="BH545" s="105"/>
      <c r="BI545" s="105"/>
      <c r="BJ545" s="105"/>
      <c r="BK545" s="105"/>
      <c r="BL545" s="105"/>
      <c r="BM545" s="158"/>
      <c r="BN545" s="105"/>
      <c r="BO545" s="156"/>
      <c r="BP545" s="156"/>
      <c r="BQ545" s="156"/>
      <c r="BR545" s="105"/>
      <c r="BS545" s="105"/>
    </row>
    <row r="546" ht="9.0" customHeight="1">
      <c r="A546" s="152">
        <f t="shared" si="17"/>
        <v>1</v>
      </c>
      <c r="B546" s="93"/>
      <c r="C546" s="99"/>
      <c r="D546" s="96"/>
      <c r="E546" s="160"/>
      <c r="F546" s="155"/>
      <c r="G546" s="105"/>
      <c r="H546" s="105"/>
      <c r="I546" s="156"/>
      <c r="J546" s="156"/>
      <c r="K546" s="156"/>
      <c r="L546" s="156"/>
      <c r="M546" s="156"/>
      <c r="N546" s="156"/>
      <c r="O546" s="156"/>
      <c r="P546" s="156"/>
      <c r="Q546" s="156"/>
      <c r="R546" s="156"/>
      <c r="S546" s="156"/>
      <c r="T546" s="156"/>
      <c r="U546" s="157"/>
      <c r="V546" s="105"/>
      <c r="W546" s="105"/>
      <c r="X546" s="105"/>
      <c r="Y546" s="105"/>
      <c r="Z546" s="157"/>
      <c r="AA546" s="105"/>
      <c r="AB546" s="105"/>
      <c r="AC546" s="105"/>
      <c r="AD546" s="105"/>
      <c r="AE546" s="105"/>
      <c r="AF546" s="105"/>
      <c r="AG546" s="105"/>
      <c r="AH546" s="105"/>
      <c r="AI546" s="105"/>
      <c r="AJ546" s="105"/>
      <c r="AK546" s="105"/>
      <c r="AL546" s="105"/>
      <c r="AM546" s="105"/>
      <c r="AN546" s="105"/>
      <c r="AO546" s="105"/>
      <c r="AP546" s="105"/>
      <c r="AQ546" s="105"/>
      <c r="AR546" s="105"/>
      <c r="AS546" s="105"/>
      <c r="AT546" s="105"/>
      <c r="AU546" s="105"/>
      <c r="AV546" s="105"/>
      <c r="AW546" s="105"/>
      <c r="AX546" s="105"/>
      <c r="AY546" s="105"/>
      <c r="AZ546" s="105"/>
      <c r="BA546" s="105"/>
      <c r="BB546" s="105"/>
      <c r="BC546" s="105"/>
      <c r="BD546" s="105"/>
      <c r="BE546" s="105"/>
      <c r="BF546" s="105"/>
      <c r="BG546" s="105"/>
      <c r="BH546" s="105"/>
      <c r="BI546" s="105"/>
      <c r="BJ546" s="105"/>
      <c r="BK546" s="105"/>
      <c r="BL546" s="105"/>
      <c r="BM546" s="158"/>
      <c r="BN546" s="105"/>
      <c r="BO546" s="156"/>
      <c r="BP546" s="156"/>
      <c r="BQ546" s="156"/>
      <c r="BR546" s="105"/>
      <c r="BS546" s="105"/>
    </row>
    <row r="547" ht="9.0" customHeight="1">
      <c r="A547" s="152">
        <f t="shared" si="17"/>
        <v>1</v>
      </c>
      <c r="B547" s="93"/>
      <c r="C547" s="99"/>
      <c r="D547" s="96"/>
      <c r="E547" s="160"/>
      <c r="F547" s="155"/>
      <c r="G547" s="105"/>
      <c r="H547" s="105"/>
      <c r="I547" s="156"/>
      <c r="J547" s="156"/>
      <c r="K547" s="156"/>
      <c r="L547" s="156"/>
      <c r="M547" s="156"/>
      <c r="N547" s="156"/>
      <c r="O547" s="156"/>
      <c r="P547" s="156"/>
      <c r="Q547" s="156"/>
      <c r="R547" s="156"/>
      <c r="S547" s="156"/>
      <c r="T547" s="156"/>
      <c r="U547" s="157"/>
      <c r="V547" s="105"/>
      <c r="W547" s="105"/>
      <c r="X547" s="105"/>
      <c r="Y547" s="105"/>
      <c r="Z547" s="157"/>
      <c r="AA547" s="105"/>
      <c r="AB547" s="105"/>
      <c r="AC547" s="105"/>
      <c r="AD547" s="105"/>
      <c r="AE547" s="105"/>
      <c r="AF547" s="105"/>
      <c r="AG547" s="105"/>
      <c r="AH547" s="105"/>
      <c r="AI547" s="105"/>
      <c r="AJ547" s="105"/>
      <c r="AK547" s="105"/>
      <c r="AL547" s="105"/>
      <c r="AM547" s="105"/>
      <c r="AN547" s="105"/>
      <c r="AO547" s="105"/>
      <c r="AP547" s="105"/>
      <c r="AQ547" s="105"/>
      <c r="AR547" s="105"/>
      <c r="AS547" s="105"/>
      <c r="AT547" s="105"/>
      <c r="AU547" s="105"/>
      <c r="AV547" s="105"/>
      <c r="AW547" s="105"/>
      <c r="AX547" s="105"/>
      <c r="AY547" s="105"/>
      <c r="AZ547" s="105"/>
      <c r="BA547" s="105"/>
      <c r="BB547" s="105"/>
      <c r="BC547" s="105"/>
      <c r="BD547" s="105"/>
      <c r="BE547" s="105"/>
      <c r="BF547" s="105"/>
      <c r="BG547" s="105"/>
      <c r="BH547" s="105"/>
      <c r="BI547" s="105"/>
      <c r="BJ547" s="105"/>
      <c r="BK547" s="105"/>
      <c r="BL547" s="105"/>
      <c r="BM547" s="158"/>
      <c r="BN547" s="105"/>
      <c r="BO547" s="156"/>
      <c r="BP547" s="156"/>
      <c r="BQ547" s="156"/>
      <c r="BR547" s="105"/>
      <c r="BS547" s="105"/>
    </row>
    <row r="548" ht="9.0" customHeight="1">
      <c r="A548" s="152">
        <f t="shared" si="17"/>
        <v>0</v>
      </c>
      <c r="B548" s="93"/>
      <c r="C548" s="99"/>
      <c r="D548" s="96"/>
      <c r="E548" s="160"/>
      <c r="F548" s="155"/>
      <c r="G548" s="105"/>
      <c r="H548" s="105"/>
      <c r="I548" s="156"/>
      <c r="J548" s="156"/>
      <c r="K548" s="156"/>
      <c r="L548" s="156"/>
      <c r="M548" s="156"/>
      <c r="N548" s="156"/>
      <c r="O548" s="156"/>
      <c r="P548" s="156"/>
      <c r="Q548" s="156"/>
      <c r="R548" s="156"/>
      <c r="S548" s="156"/>
      <c r="T548" s="156"/>
      <c r="U548" s="157"/>
      <c r="V548" s="105"/>
      <c r="W548" s="105"/>
      <c r="X548" s="105"/>
      <c r="Y548" s="105"/>
      <c r="Z548" s="157"/>
      <c r="AA548" s="105"/>
      <c r="AB548" s="105"/>
      <c r="AC548" s="105"/>
      <c r="AD548" s="105"/>
      <c r="AE548" s="105"/>
      <c r="AF548" s="105"/>
      <c r="AG548" s="105"/>
      <c r="AH548" s="105"/>
      <c r="AI548" s="105"/>
      <c r="AJ548" s="105"/>
      <c r="AK548" s="105"/>
      <c r="AL548" s="105"/>
      <c r="AM548" s="105"/>
      <c r="AN548" s="105"/>
      <c r="AO548" s="105"/>
      <c r="AP548" s="105"/>
      <c r="AQ548" s="105"/>
      <c r="AR548" s="105"/>
      <c r="AS548" s="105"/>
      <c r="AT548" s="105"/>
      <c r="AU548" s="105"/>
      <c r="AV548" s="105"/>
      <c r="AW548" s="105"/>
      <c r="AX548" s="105"/>
      <c r="AY548" s="105"/>
      <c r="AZ548" s="105"/>
      <c r="BA548" s="105"/>
      <c r="BB548" s="105"/>
      <c r="BC548" s="105"/>
      <c r="BD548" s="105"/>
      <c r="BE548" s="105"/>
      <c r="BF548" s="105"/>
      <c r="BG548" s="105"/>
      <c r="BH548" s="105"/>
      <c r="BI548" s="105"/>
      <c r="BJ548" s="105"/>
      <c r="BK548" s="105"/>
      <c r="BL548" s="105"/>
      <c r="BM548" s="158"/>
      <c r="BN548" s="105"/>
      <c r="BO548" s="156"/>
      <c r="BP548" s="156"/>
      <c r="BQ548" s="156"/>
      <c r="BR548" s="105"/>
      <c r="BS548" s="105"/>
    </row>
    <row r="549" ht="9.0" customHeight="1">
      <c r="A549" s="152">
        <f t="shared" si="17"/>
        <v>0</v>
      </c>
      <c r="B549" s="93"/>
      <c r="C549" s="99"/>
      <c r="D549" s="96"/>
      <c r="E549" s="160"/>
      <c r="F549" s="155"/>
      <c r="G549" s="105"/>
      <c r="H549" s="105"/>
      <c r="I549" s="156"/>
      <c r="J549" s="156"/>
      <c r="K549" s="156"/>
      <c r="L549" s="156"/>
      <c r="M549" s="156"/>
      <c r="N549" s="156"/>
      <c r="O549" s="156"/>
      <c r="P549" s="156"/>
      <c r="Q549" s="156"/>
      <c r="R549" s="156"/>
      <c r="S549" s="156"/>
      <c r="T549" s="156"/>
      <c r="U549" s="157"/>
      <c r="V549" s="105"/>
      <c r="W549" s="105"/>
      <c r="X549" s="105"/>
      <c r="Y549" s="105"/>
      <c r="Z549" s="157"/>
      <c r="AA549" s="105"/>
      <c r="AB549" s="105"/>
      <c r="AC549" s="105"/>
      <c r="AD549" s="105"/>
      <c r="AE549" s="105"/>
      <c r="AF549" s="105"/>
      <c r="AG549" s="105"/>
      <c r="AH549" s="105"/>
      <c r="AI549" s="105"/>
      <c r="AJ549" s="105"/>
      <c r="AK549" s="105"/>
      <c r="AL549" s="105"/>
      <c r="AM549" s="105"/>
      <c r="AN549" s="105"/>
      <c r="AO549" s="105"/>
      <c r="AP549" s="105"/>
      <c r="AQ549" s="105"/>
      <c r="AR549" s="105"/>
      <c r="AS549" s="105"/>
      <c r="AT549" s="105"/>
      <c r="AU549" s="105"/>
      <c r="AV549" s="105"/>
      <c r="AW549" s="105"/>
      <c r="AX549" s="105"/>
      <c r="AY549" s="105"/>
      <c r="AZ549" s="105"/>
      <c r="BA549" s="105"/>
      <c r="BB549" s="105"/>
      <c r="BC549" s="105"/>
      <c r="BD549" s="105"/>
      <c r="BE549" s="105"/>
      <c r="BF549" s="105"/>
      <c r="BG549" s="105"/>
      <c r="BH549" s="105"/>
      <c r="BI549" s="105"/>
      <c r="BJ549" s="105"/>
      <c r="BK549" s="105"/>
      <c r="BL549" s="105"/>
      <c r="BM549" s="158"/>
      <c r="BN549" s="105"/>
      <c r="BO549" s="156"/>
      <c r="BP549" s="156"/>
      <c r="BQ549" s="156"/>
      <c r="BR549" s="105"/>
      <c r="BS549" s="105"/>
    </row>
    <row r="550" ht="9.0" customHeight="1">
      <c r="A550" s="152">
        <f t="shared" si="17"/>
        <v>1</v>
      </c>
      <c r="B550" s="93"/>
      <c r="C550" s="99"/>
      <c r="D550" s="96"/>
      <c r="E550" s="160"/>
      <c r="F550" s="155"/>
      <c r="G550" s="105"/>
      <c r="H550" s="105"/>
      <c r="I550" s="156"/>
      <c r="J550" s="156"/>
      <c r="K550" s="156"/>
      <c r="L550" s="156"/>
      <c r="M550" s="156"/>
      <c r="N550" s="156"/>
      <c r="O550" s="156"/>
      <c r="P550" s="156"/>
      <c r="Q550" s="156"/>
      <c r="R550" s="156"/>
      <c r="S550" s="156"/>
      <c r="T550" s="156"/>
      <c r="U550" s="157"/>
      <c r="V550" s="105"/>
      <c r="W550" s="105"/>
      <c r="X550" s="105"/>
      <c r="Y550" s="105"/>
      <c r="Z550" s="157"/>
      <c r="AA550" s="105"/>
      <c r="AB550" s="105"/>
      <c r="AC550" s="105"/>
      <c r="AD550" s="105"/>
      <c r="AE550" s="105"/>
      <c r="AF550" s="105"/>
      <c r="AG550" s="105"/>
      <c r="AH550" s="105"/>
      <c r="AI550" s="105"/>
      <c r="AJ550" s="105"/>
      <c r="AK550" s="105"/>
      <c r="AL550" s="105"/>
      <c r="AM550" s="105"/>
      <c r="AN550" s="105"/>
      <c r="AO550" s="105"/>
      <c r="AP550" s="105"/>
      <c r="AQ550" s="105"/>
      <c r="AR550" s="105"/>
      <c r="AS550" s="105"/>
      <c r="AT550" s="105"/>
      <c r="AU550" s="105"/>
      <c r="AV550" s="105"/>
      <c r="AW550" s="105"/>
      <c r="AX550" s="105"/>
      <c r="AY550" s="105"/>
      <c r="AZ550" s="105"/>
      <c r="BA550" s="105"/>
      <c r="BB550" s="105"/>
      <c r="BC550" s="105"/>
      <c r="BD550" s="105"/>
      <c r="BE550" s="105"/>
      <c r="BF550" s="105"/>
      <c r="BG550" s="105"/>
      <c r="BH550" s="105"/>
      <c r="BI550" s="105"/>
      <c r="BJ550" s="105"/>
      <c r="BK550" s="105"/>
      <c r="BL550" s="105"/>
      <c r="BM550" s="158"/>
      <c r="BN550" s="105"/>
      <c r="BO550" s="156"/>
      <c r="BP550" s="156"/>
      <c r="BQ550" s="156"/>
      <c r="BR550" s="105"/>
      <c r="BS550" s="105"/>
    </row>
    <row r="551" ht="9.0" customHeight="1">
      <c r="A551" s="152">
        <f t="shared" si="17"/>
        <v>1</v>
      </c>
      <c r="B551" s="93"/>
      <c r="C551" s="99"/>
      <c r="D551" s="96"/>
      <c r="E551" s="160"/>
      <c r="F551" s="155"/>
      <c r="G551" s="105"/>
      <c r="H551" s="105"/>
      <c r="I551" s="156"/>
      <c r="J551" s="156"/>
      <c r="K551" s="156"/>
      <c r="L551" s="156"/>
      <c r="M551" s="156"/>
      <c r="N551" s="156"/>
      <c r="O551" s="156"/>
      <c r="P551" s="156"/>
      <c r="Q551" s="156"/>
      <c r="R551" s="156"/>
      <c r="S551" s="156"/>
      <c r="T551" s="156"/>
      <c r="U551" s="157"/>
      <c r="V551" s="105"/>
      <c r="W551" s="105"/>
      <c r="X551" s="105"/>
      <c r="Y551" s="105"/>
      <c r="Z551" s="157"/>
      <c r="AA551" s="105"/>
      <c r="AB551" s="105"/>
      <c r="AC551" s="105"/>
      <c r="AD551" s="105"/>
      <c r="AE551" s="105"/>
      <c r="AF551" s="105"/>
      <c r="AG551" s="105"/>
      <c r="AH551" s="105"/>
      <c r="AI551" s="105"/>
      <c r="AJ551" s="105"/>
      <c r="AK551" s="105"/>
      <c r="AL551" s="105"/>
      <c r="AM551" s="105"/>
      <c r="AN551" s="105"/>
      <c r="AO551" s="105"/>
      <c r="AP551" s="105"/>
      <c r="AQ551" s="105"/>
      <c r="AR551" s="105"/>
      <c r="AS551" s="105"/>
      <c r="AT551" s="105"/>
      <c r="AU551" s="105"/>
      <c r="AV551" s="105"/>
      <c r="AW551" s="105"/>
      <c r="AX551" s="105"/>
      <c r="AY551" s="105"/>
      <c r="AZ551" s="105"/>
      <c r="BA551" s="105"/>
      <c r="BB551" s="105"/>
      <c r="BC551" s="105"/>
      <c r="BD551" s="105"/>
      <c r="BE551" s="105"/>
      <c r="BF551" s="105"/>
      <c r="BG551" s="105"/>
      <c r="BH551" s="105"/>
      <c r="BI551" s="105"/>
      <c r="BJ551" s="105"/>
      <c r="BK551" s="105"/>
      <c r="BL551" s="105"/>
      <c r="BM551" s="158"/>
      <c r="BN551" s="105"/>
      <c r="BO551" s="156"/>
      <c r="BP551" s="156"/>
      <c r="BQ551" s="156"/>
      <c r="BR551" s="105"/>
      <c r="BS551" s="105"/>
    </row>
    <row r="552" ht="9.0" customHeight="1">
      <c r="A552" s="152">
        <f t="shared" si="17"/>
        <v>0</v>
      </c>
      <c r="B552" s="93"/>
      <c r="C552" s="99"/>
      <c r="D552" s="96"/>
      <c r="E552" s="160"/>
      <c r="F552" s="155"/>
      <c r="G552" s="105"/>
      <c r="H552" s="105"/>
      <c r="I552" s="156"/>
      <c r="J552" s="156"/>
      <c r="K552" s="156"/>
      <c r="L552" s="156"/>
      <c r="M552" s="156"/>
      <c r="N552" s="156"/>
      <c r="O552" s="156"/>
      <c r="P552" s="156"/>
      <c r="Q552" s="156"/>
      <c r="R552" s="156"/>
      <c r="S552" s="156"/>
      <c r="T552" s="156"/>
      <c r="U552" s="157"/>
      <c r="V552" s="105"/>
      <c r="W552" s="105"/>
      <c r="X552" s="105"/>
      <c r="Y552" s="105"/>
      <c r="Z552" s="157"/>
      <c r="AA552" s="105"/>
      <c r="AB552" s="105"/>
      <c r="AC552" s="105"/>
      <c r="AD552" s="105"/>
      <c r="AE552" s="105"/>
      <c r="AF552" s="105"/>
      <c r="AG552" s="105"/>
      <c r="AH552" s="105"/>
      <c r="AI552" s="105"/>
      <c r="AJ552" s="105"/>
      <c r="AK552" s="105"/>
      <c r="AL552" s="105"/>
      <c r="AM552" s="105"/>
      <c r="AN552" s="105"/>
      <c r="AO552" s="105"/>
      <c r="AP552" s="105"/>
      <c r="AQ552" s="105"/>
      <c r="AR552" s="105"/>
      <c r="AS552" s="105"/>
      <c r="AT552" s="105"/>
      <c r="AU552" s="105"/>
      <c r="AV552" s="105"/>
      <c r="AW552" s="105"/>
      <c r="AX552" s="105"/>
      <c r="AY552" s="105"/>
      <c r="AZ552" s="105"/>
      <c r="BA552" s="105"/>
      <c r="BB552" s="105"/>
      <c r="BC552" s="105"/>
      <c r="BD552" s="105"/>
      <c r="BE552" s="105"/>
      <c r="BF552" s="105"/>
      <c r="BG552" s="105"/>
      <c r="BH552" s="105"/>
      <c r="BI552" s="105"/>
      <c r="BJ552" s="105"/>
      <c r="BK552" s="105"/>
      <c r="BL552" s="105"/>
      <c r="BM552" s="158"/>
      <c r="BN552" s="105"/>
      <c r="BO552" s="156"/>
      <c r="BP552" s="156"/>
      <c r="BQ552" s="156"/>
      <c r="BR552" s="105"/>
      <c r="BS552" s="105"/>
    </row>
    <row r="553" ht="9.0" customHeight="1">
      <c r="A553" s="152">
        <f t="shared" si="17"/>
        <v>0</v>
      </c>
      <c r="B553" s="93"/>
      <c r="C553" s="99"/>
      <c r="D553" s="96"/>
      <c r="E553" s="160"/>
      <c r="F553" s="155"/>
      <c r="G553" s="105"/>
      <c r="H553" s="105"/>
      <c r="I553" s="156"/>
      <c r="J553" s="156"/>
      <c r="K553" s="156"/>
      <c r="L553" s="156"/>
      <c r="M553" s="156"/>
      <c r="N553" s="156"/>
      <c r="O553" s="156"/>
      <c r="P553" s="156"/>
      <c r="Q553" s="156"/>
      <c r="R553" s="156"/>
      <c r="S553" s="156"/>
      <c r="T553" s="156"/>
      <c r="U553" s="157"/>
      <c r="V553" s="105"/>
      <c r="W553" s="105"/>
      <c r="X553" s="105"/>
      <c r="Y553" s="105"/>
      <c r="Z553" s="157"/>
      <c r="AA553" s="105"/>
      <c r="AB553" s="105"/>
      <c r="AC553" s="105"/>
      <c r="AD553" s="105"/>
      <c r="AE553" s="105"/>
      <c r="AF553" s="105"/>
      <c r="AG553" s="105"/>
      <c r="AH553" s="105"/>
      <c r="AI553" s="105"/>
      <c r="AJ553" s="105"/>
      <c r="AK553" s="105"/>
      <c r="AL553" s="105"/>
      <c r="AM553" s="105"/>
      <c r="AN553" s="105"/>
      <c r="AO553" s="105"/>
      <c r="AP553" s="105"/>
      <c r="AQ553" s="105"/>
      <c r="AR553" s="105"/>
      <c r="AS553" s="105"/>
      <c r="AT553" s="105"/>
      <c r="AU553" s="105"/>
      <c r="AV553" s="105"/>
      <c r="AW553" s="105"/>
      <c r="AX553" s="105"/>
      <c r="AY553" s="105"/>
      <c r="AZ553" s="105"/>
      <c r="BA553" s="105"/>
      <c r="BB553" s="105"/>
      <c r="BC553" s="105"/>
      <c r="BD553" s="105"/>
      <c r="BE553" s="105"/>
      <c r="BF553" s="105"/>
      <c r="BG553" s="105"/>
      <c r="BH553" s="105"/>
      <c r="BI553" s="105"/>
      <c r="BJ553" s="105"/>
      <c r="BK553" s="105"/>
      <c r="BL553" s="105"/>
      <c r="BM553" s="158"/>
      <c r="BN553" s="105"/>
      <c r="BO553" s="156"/>
      <c r="BP553" s="156"/>
      <c r="BQ553" s="156"/>
      <c r="BR553" s="105"/>
      <c r="BS553" s="105"/>
    </row>
    <row r="554" ht="9.0" customHeight="1">
      <c r="A554" s="152">
        <f t="shared" si="17"/>
        <v>1</v>
      </c>
      <c r="B554" s="93"/>
      <c r="C554" s="99"/>
      <c r="D554" s="96"/>
      <c r="E554" s="160"/>
      <c r="F554" s="155"/>
      <c r="G554" s="105"/>
      <c r="H554" s="105"/>
      <c r="I554" s="156"/>
      <c r="J554" s="156"/>
      <c r="K554" s="156"/>
      <c r="L554" s="156"/>
      <c r="M554" s="156"/>
      <c r="N554" s="156"/>
      <c r="O554" s="156"/>
      <c r="P554" s="156"/>
      <c r="Q554" s="156"/>
      <c r="R554" s="156"/>
      <c r="S554" s="156"/>
      <c r="T554" s="156"/>
      <c r="U554" s="157"/>
      <c r="V554" s="105"/>
      <c r="W554" s="105"/>
      <c r="X554" s="105"/>
      <c r="Y554" s="105"/>
      <c r="Z554" s="157"/>
      <c r="AA554" s="105"/>
      <c r="AB554" s="105"/>
      <c r="AC554" s="105"/>
      <c r="AD554" s="105"/>
      <c r="AE554" s="105"/>
      <c r="AF554" s="105"/>
      <c r="AG554" s="105"/>
      <c r="AH554" s="105"/>
      <c r="AI554" s="105"/>
      <c r="AJ554" s="105"/>
      <c r="AK554" s="105"/>
      <c r="AL554" s="105"/>
      <c r="AM554" s="105"/>
      <c r="AN554" s="105"/>
      <c r="AO554" s="105"/>
      <c r="AP554" s="105"/>
      <c r="AQ554" s="105"/>
      <c r="AR554" s="105"/>
      <c r="AS554" s="105"/>
      <c r="AT554" s="105"/>
      <c r="AU554" s="105"/>
      <c r="AV554" s="105"/>
      <c r="AW554" s="105"/>
      <c r="AX554" s="105"/>
      <c r="AY554" s="105"/>
      <c r="AZ554" s="105"/>
      <c r="BA554" s="105"/>
      <c r="BB554" s="105"/>
      <c r="BC554" s="105"/>
      <c r="BD554" s="105"/>
      <c r="BE554" s="105"/>
      <c r="BF554" s="105"/>
      <c r="BG554" s="105"/>
      <c r="BH554" s="105"/>
      <c r="BI554" s="105"/>
      <c r="BJ554" s="105"/>
      <c r="BK554" s="105"/>
      <c r="BL554" s="105"/>
      <c r="BM554" s="158"/>
      <c r="BN554" s="105"/>
      <c r="BO554" s="156"/>
      <c r="BP554" s="156"/>
      <c r="BQ554" s="156"/>
      <c r="BR554" s="105"/>
      <c r="BS554" s="105"/>
    </row>
    <row r="555" ht="9.0" customHeight="1">
      <c r="A555" s="152">
        <f t="shared" si="17"/>
        <v>1</v>
      </c>
      <c r="B555" s="93"/>
      <c r="C555" s="99"/>
      <c r="D555" s="96"/>
      <c r="E555" s="160"/>
      <c r="F555" s="155"/>
      <c r="G555" s="105"/>
      <c r="H555" s="105"/>
      <c r="I555" s="156"/>
      <c r="J555" s="156"/>
      <c r="K555" s="156"/>
      <c r="L555" s="156"/>
      <c r="M555" s="156"/>
      <c r="N555" s="156"/>
      <c r="O555" s="156"/>
      <c r="P555" s="156"/>
      <c r="Q555" s="156"/>
      <c r="R555" s="156"/>
      <c r="S555" s="156"/>
      <c r="T555" s="156"/>
      <c r="U555" s="157"/>
      <c r="V555" s="105"/>
      <c r="W555" s="105"/>
      <c r="X555" s="105"/>
      <c r="Y555" s="105"/>
      <c r="Z555" s="157"/>
      <c r="AA555" s="105"/>
      <c r="AB555" s="105"/>
      <c r="AC555" s="105"/>
      <c r="AD555" s="105"/>
      <c r="AE555" s="105"/>
      <c r="AF555" s="105"/>
      <c r="AG555" s="105"/>
      <c r="AH555" s="105"/>
      <c r="AI555" s="105"/>
      <c r="AJ555" s="105"/>
      <c r="AK555" s="105"/>
      <c r="AL555" s="105"/>
      <c r="AM555" s="105"/>
      <c r="AN555" s="105"/>
      <c r="AO555" s="105"/>
      <c r="AP555" s="105"/>
      <c r="AQ555" s="105"/>
      <c r="AR555" s="105"/>
      <c r="AS555" s="105"/>
      <c r="AT555" s="105"/>
      <c r="AU555" s="105"/>
      <c r="AV555" s="105"/>
      <c r="AW555" s="105"/>
      <c r="AX555" s="105"/>
      <c r="AY555" s="105"/>
      <c r="AZ555" s="105"/>
      <c r="BA555" s="105"/>
      <c r="BB555" s="105"/>
      <c r="BC555" s="105"/>
      <c r="BD555" s="105"/>
      <c r="BE555" s="105"/>
      <c r="BF555" s="105"/>
      <c r="BG555" s="105"/>
      <c r="BH555" s="105"/>
      <c r="BI555" s="105"/>
      <c r="BJ555" s="105"/>
      <c r="BK555" s="105"/>
      <c r="BL555" s="105"/>
      <c r="BM555" s="158"/>
      <c r="BN555" s="105"/>
      <c r="BO555" s="156"/>
      <c r="BP555" s="156"/>
      <c r="BQ555" s="156"/>
      <c r="BR555" s="105"/>
      <c r="BS555" s="105"/>
    </row>
    <row r="556" ht="9.0" customHeight="1">
      <c r="A556" s="152">
        <f t="shared" si="17"/>
        <v>0</v>
      </c>
      <c r="B556" s="93"/>
      <c r="C556" s="99"/>
      <c r="D556" s="96"/>
      <c r="E556" s="160"/>
      <c r="F556" s="155"/>
      <c r="G556" s="105"/>
      <c r="H556" s="105"/>
      <c r="I556" s="156"/>
      <c r="J556" s="156"/>
      <c r="K556" s="156"/>
      <c r="L556" s="156"/>
      <c r="M556" s="156"/>
      <c r="N556" s="156"/>
      <c r="O556" s="156"/>
      <c r="P556" s="156"/>
      <c r="Q556" s="156"/>
      <c r="R556" s="156"/>
      <c r="S556" s="156"/>
      <c r="T556" s="156"/>
      <c r="U556" s="157"/>
      <c r="V556" s="105"/>
      <c r="W556" s="105"/>
      <c r="X556" s="105"/>
      <c r="Y556" s="105"/>
      <c r="Z556" s="157"/>
      <c r="AA556" s="105"/>
      <c r="AB556" s="105"/>
      <c r="AC556" s="105"/>
      <c r="AD556" s="105"/>
      <c r="AE556" s="105"/>
      <c r="AF556" s="105"/>
      <c r="AG556" s="105"/>
      <c r="AH556" s="105"/>
      <c r="AI556" s="105"/>
      <c r="AJ556" s="105"/>
      <c r="AK556" s="105"/>
      <c r="AL556" s="105"/>
      <c r="AM556" s="105"/>
      <c r="AN556" s="105"/>
      <c r="AO556" s="105"/>
      <c r="AP556" s="105"/>
      <c r="AQ556" s="105"/>
      <c r="AR556" s="105"/>
      <c r="AS556" s="105"/>
      <c r="AT556" s="105"/>
      <c r="AU556" s="105"/>
      <c r="AV556" s="105"/>
      <c r="AW556" s="105"/>
      <c r="AX556" s="105"/>
      <c r="AY556" s="105"/>
      <c r="AZ556" s="105"/>
      <c r="BA556" s="105"/>
      <c r="BB556" s="105"/>
      <c r="BC556" s="105"/>
      <c r="BD556" s="105"/>
      <c r="BE556" s="105"/>
      <c r="BF556" s="105"/>
      <c r="BG556" s="105"/>
      <c r="BH556" s="105"/>
      <c r="BI556" s="105"/>
      <c r="BJ556" s="105"/>
      <c r="BK556" s="105"/>
      <c r="BL556" s="105"/>
      <c r="BM556" s="158"/>
      <c r="BN556" s="105"/>
      <c r="BO556" s="156"/>
      <c r="BP556" s="156"/>
      <c r="BQ556" s="156"/>
      <c r="BR556" s="105"/>
      <c r="BS556" s="105"/>
    </row>
    <row r="557" ht="9.0" customHeight="1">
      <c r="A557" s="152">
        <f t="shared" si="17"/>
        <v>0</v>
      </c>
      <c r="B557" s="93"/>
      <c r="C557" s="99"/>
      <c r="D557" s="96"/>
      <c r="E557" s="160"/>
      <c r="F557" s="155"/>
      <c r="G557" s="105"/>
      <c r="H557" s="105"/>
      <c r="I557" s="156"/>
      <c r="J557" s="156"/>
      <c r="K557" s="156"/>
      <c r="L557" s="156"/>
      <c r="M557" s="156"/>
      <c r="N557" s="156"/>
      <c r="O557" s="156"/>
      <c r="P557" s="156"/>
      <c r="Q557" s="156"/>
      <c r="R557" s="156"/>
      <c r="S557" s="156"/>
      <c r="T557" s="156"/>
      <c r="U557" s="157"/>
      <c r="V557" s="105"/>
      <c r="W557" s="105"/>
      <c r="X557" s="105"/>
      <c r="Y557" s="105"/>
      <c r="Z557" s="157"/>
      <c r="AA557" s="105"/>
      <c r="AB557" s="105"/>
      <c r="AC557" s="105"/>
      <c r="AD557" s="105"/>
      <c r="AE557" s="105"/>
      <c r="AF557" s="105"/>
      <c r="AG557" s="105"/>
      <c r="AH557" s="105"/>
      <c r="AI557" s="105"/>
      <c r="AJ557" s="105"/>
      <c r="AK557" s="105"/>
      <c r="AL557" s="105"/>
      <c r="AM557" s="105"/>
      <c r="AN557" s="105"/>
      <c r="AO557" s="105"/>
      <c r="AP557" s="105"/>
      <c r="AQ557" s="105"/>
      <c r="AR557" s="105"/>
      <c r="AS557" s="105"/>
      <c r="AT557" s="105"/>
      <c r="AU557" s="105"/>
      <c r="AV557" s="105"/>
      <c r="AW557" s="105"/>
      <c r="AX557" s="105"/>
      <c r="AY557" s="105"/>
      <c r="AZ557" s="105"/>
      <c r="BA557" s="105"/>
      <c r="BB557" s="105"/>
      <c r="BC557" s="105"/>
      <c r="BD557" s="105"/>
      <c r="BE557" s="105"/>
      <c r="BF557" s="105"/>
      <c r="BG557" s="105"/>
      <c r="BH557" s="105"/>
      <c r="BI557" s="105"/>
      <c r="BJ557" s="105"/>
      <c r="BK557" s="105"/>
      <c r="BL557" s="105"/>
      <c r="BM557" s="158"/>
      <c r="BN557" s="105"/>
      <c r="BO557" s="156"/>
      <c r="BP557" s="156"/>
      <c r="BQ557" s="156"/>
      <c r="BR557" s="105"/>
      <c r="BS557" s="105"/>
    </row>
    <row r="558" ht="9.0" customHeight="1">
      <c r="A558" s="152">
        <f t="shared" si="17"/>
        <v>1</v>
      </c>
      <c r="B558" s="93"/>
      <c r="C558" s="99"/>
      <c r="D558" s="96"/>
      <c r="E558" s="160"/>
      <c r="F558" s="155"/>
      <c r="G558" s="105"/>
      <c r="H558" s="105"/>
      <c r="I558" s="156"/>
      <c r="J558" s="156"/>
      <c r="K558" s="156"/>
      <c r="L558" s="156"/>
      <c r="M558" s="156"/>
      <c r="N558" s="156"/>
      <c r="O558" s="156"/>
      <c r="P558" s="156"/>
      <c r="Q558" s="156"/>
      <c r="R558" s="156"/>
      <c r="S558" s="156"/>
      <c r="T558" s="156"/>
      <c r="U558" s="157"/>
      <c r="V558" s="105"/>
      <c r="W558" s="105"/>
      <c r="X558" s="105"/>
      <c r="Y558" s="105"/>
      <c r="Z558" s="157"/>
      <c r="AA558" s="105"/>
      <c r="AB558" s="105"/>
      <c r="AC558" s="105"/>
      <c r="AD558" s="105"/>
      <c r="AE558" s="105"/>
      <c r="AF558" s="105"/>
      <c r="AG558" s="105"/>
      <c r="AH558" s="105"/>
      <c r="AI558" s="105"/>
      <c r="AJ558" s="105"/>
      <c r="AK558" s="105"/>
      <c r="AL558" s="105"/>
      <c r="AM558" s="105"/>
      <c r="AN558" s="105"/>
      <c r="AO558" s="105"/>
      <c r="AP558" s="105"/>
      <c r="AQ558" s="105"/>
      <c r="AR558" s="105"/>
      <c r="AS558" s="105"/>
      <c r="AT558" s="105"/>
      <c r="AU558" s="105"/>
      <c r="AV558" s="105"/>
      <c r="AW558" s="105"/>
      <c r="AX558" s="105"/>
      <c r="AY558" s="105"/>
      <c r="AZ558" s="105"/>
      <c r="BA558" s="105"/>
      <c r="BB558" s="105"/>
      <c r="BC558" s="105"/>
      <c r="BD558" s="105"/>
      <c r="BE558" s="105"/>
      <c r="BF558" s="105"/>
      <c r="BG558" s="105"/>
      <c r="BH558" s="105"/>
      <c r="BI558" s="105"/>
      <c r="BJ558" s="105"/>
      <c r="BK558" s="105"/>
      <c r="BL558" s="105"/>
      <c r="BM558" s="158"/>
      <c r="BN558" s="105"/>
      <c r="BO558" s="156"/>
      <c r="BP558" s="156"/>
      <c r="BQ558" s="156"/>
      <c r="BR558" s="105"/>
      <c r="BS558" s="105"/>
    </row>
    <row r="559" ht="9.0" customHeight="1">
      <c r="A559" s="152">
        <f t="shared" si="17"/>
        <v>1</v>
      </c>
      <c r="B559" s="93"/>
      <c r="C559" s="99"/>
      <c r="D559" s="96"/>
      <c r="E559" s="160"/>
      <c r="F559" s="155"/>
      <c r="G559" s="105"/>
      <c r="H559" s="105"/>
      <c r="I559" s="156"/>
      <c r="J559" s="156"/>
      <c r="K559" s="156"/>
      <c r="L559" s="156"/>
      <c r="M559" s="156"/>
      <c r="N559" s="156"/>
      <c r="O559" s="156"/>
      <c r="P559" s="156"/>
      <c r="Q559" s="156"/>
      <c r="R559" s="156"/>
      <c r="S559" s="156"/>
      <c r="T559" s="156"/>
      <c r="U559" s="157"/>
      <c r="V559" s="105"/>
      <c r="W559" s="105"/>
      <c r="X559" s="105"/>
      <c r="Y559" s="105"/>
      <c r="Z559" s="157"/>
      <c r="AA559" s="105"/>
      <c r="AB559" s="105"/>
      <c r="AC559" s="105"/>
      <c r="AD559" s="105"/>
      <c r="AE559" s="105"/>
      <c r="AF559" s="105"/>
      <c r="AG559" s="105"/>
      <c r="AH559" s="105"/>
      <c r="AI559" s="105"/>
      <c r="AJ559" s="105"/>
      <c r="AK559" s="105"/>
      <c r="AL559" s="105"/>
      <c r="AM559" s="105"/>
      <c r="AN559" s="105"/>
      <c r="AO559" s="105"/>
      <c r="AP559" s="105"/>
      <c r="AQ559" s="105"/>
      <c r="AR559" s="105"/>
      <c r="AS559" s="105"/>
      <c r="AT559" s="105"/>
      <c r="AU559" s="105"/>
      <c r="AV559" s="105"/>
      <c r="AW559" s="105"/>
      <c r="AX559" s="105"/>
      <c r="AY559" s="105"/>
      <c r="AZ559" s="105"/>
      <c r="BA559" s="105"/>
      <c r="BB559" s="105"/>
      <c r="BC559" s="105"/>
      <c r="BD559" s="105"/>
      <c r="BE559" s="105"/>
      <c r="BF559" s="105"/>
      <c r="BG559" s="105"/>
      <c r="BH559" s="105"/>
      <c r="BI559" s="105"/>
      <c r="BJ559" s="105"/>
      <c r="BK559" s="105"/>
      <c r="BL559" s="105"/>
      <c r="BM559" s="158"/>
      <c r="BN559" s="105"/>
      <c r="BO559" s="156"/>
      <c r="BP559" s="156"/>
      <c r="BQ559" s="156"/>
      <c r="BR559" s="105"/>
      <c r="BS559" s="105"/>
    </row>
    <row r="560" ht="9.0" customHeight="1">
      <c r="A560" s="152">
        <f t="shared" si="17"/>
        <v>0</v>
      </c>
      <c r="B560" s="93"/>
      <c r="C560" s="99"/>
      <c r="D560" s="96"/>
      <c r="E560" s="160"/>
      <c r="F560" s="155"/>
      <c r="G560" s="105"/>
      <c r="H560" s="105"/>
      <c r="I560" s="156"/>
      <c r="J560" s="156"/>
      <c r="K560" s="156"/>
      <c r="L560" s="156"/>
      <c r="M560" s="156"/>
      <c r="N560" s="156"/>
      <c r="O560" s="156"/>
      <c r="P560" s="156"/>
      <c r="Q560" s="156"/>
      <c r="R560" s="156"/>
      <c r="S560" s="156"/>
      <c r="T560" s="156"/>
      <c r="U560" s="157"/>
      <c r="V560" s="105"/>
      <c r="W560" s="105"/>
      <c r="X560" s="105"/>
      <c r="Y560" s="105"/>
      <c r="Z560" s="157"/>
      <c r="AA560" s="105"/>
      <c r="AB560" s="105"/>
      <c r="AC560" s="105"/>
      <c r="AD560" s="105"/>
      <c r="AE560" s="105"/>
      <c r="AF560" s="105"/>
      <c r="AG560" s="105"/>
      <c r="AH560" s="105"/>
      <c r="AI560" s="105"/>
      <c r="AJ560" s="105"/>
      <c r="AK560" s="105"/>
      <c r="AL560" s="105"/>
      <c r="AM560" s="105"/>
      <c r="AN560" s="105"/>
      <c r="AO560" s="105"/>
      <c r="AP560" s="105"/>
      <c r="AQ560" s="105"/>
      <c r="AR560" s="105"/>
      <c r="AS560" s="105"/>
      <c r="AT560" s="105"/>
      <c r="AU560" s="105"/>
      <c r="AV560" s="105"/>
      <c r="AW560" s="105"/>
      <c r="AX560" s="105"/>
      <c r="AY560" s="105"/>
      <c r="AZ560" s="105"/>
      <c r="BA560" s="105"/>
      <c r="BB560" s="105"/>
      <c r="BC560" s="105"/>
      <c r="BD560" s="105"/>
      <c r="BE560" s="105"/>
      <c r="BF560" s="105"/>
      <c r="BG560" s="105"/>
      <c r="BH560" s="105"/>
      <c r="BI560" s="105"/>
      <c r="BJ560" s="105"/>
      <c r="BK560" s="105"/>
      <c r="BL560" s="105"/>
      <c r="BM560" s="158"/>
      <c r="BN560" s="105"/>
      <c r="BO560" s="156"/>
      <c r="BP560" s="156"/>
      <c r="BQ560" s="156"/>
      <c r="BR560" s="105"/>
      <c r="BS560" s="105"/>
    </row>
    <row r="561" ht="9.0" customHeight="1">
      <c r="A561" s="152">
        <f t="shared" si="17"/>
        <v>0</v>
      </c>
      <c r="B561" s="93"/>
      <c r="C561" s="99"/>
      <c r="D561" s="96"/>
      <c r="E561" s="160"/>
      <c r="F561" s="155"/>
      <c r="G561" s="105"/>
      <c r="H561" s="105"/>
      <c r="I561" s="156"/>
      <c r="J561" s="156"/>
      <c r="K561" s="156"/>
      <c r="L561" s="156"/>
      <c r="M561" s="156"/>
      <c r="N561" s="156"/>
      <c r="O561" s="156"/>
      <c r="P561" s="156"/>
      <c r="Q561" s="156"/>
      <c r="R561" s="156"/>
      <c r="S561" s="156"/>
      <c r="T561" s="156"/>
      <c r="U561" s="157"/>
      <c r="V561" s="105"/>
      <c r="W561" s="105"/>
      <c r="X561" s="105"/>
      <c r="Y561" s="105"/>
      <c r="Z561" s="157"/>
      <c r="AA561" s="105"/>
      <c r="AB561" s="105"/>
      <c r="AC561" s="105"/>
      <c r="AD561" s="105"/>
      <c r="AE561" s="105"/>
      <c r="AF561" s="105"/>
      <c r="AG561" s="105"/>
      <c r="AH561" s="105"/>
      <c r="AI561" s="105"/>
      <c r="AJ561" s="105"/>
      <c r="AK561" s="105"/>
      <c r="AL561" s="105"/>
      <c r="AM561" s="105"/>
      <c r="AN561" s="105"/>
      <c r="AO561" s="105"/>
      <c r="AP561" s="105"/>
      <c r="AQ561" s="105"/>
      <c r="AR561" s="105"/>
      <c r="AS561" s="105"/>
      <c r="AT561" s="105"/>
      <c r="AU561" s="105"/>
      <c r="AV561" s="105"/>
      <c r="AW561" s="105"/>
      <c r="AX561" s="105"/>
      <c r="AY561" s="105"/>
      <c r="AZ561" s="105"/>
      <c r="BA561" s="105"/>
      <c r="BB561" s="105"/>
      <c r="BC561" s="105"/>
      <c r="BD561" s="105"/>
      <c r="BE561" s="105"/>
      <c r="BF561" s="105"/>
      <c r="BG561" s="105"/>
      <c r="BH561" s="105"/>
      <c r="BI561" s="105"/>
      <c r="BJ561" s="105"/>
      <c r="BK561" s="105"/>
      <c r="BL561" s="105"/>
      <c r="BM561" s="158"/>
      <c r="BN561" s="105"/>
      <c r="BO561" s="156"/>
      <c r="BP561" s="156"/>
      <c r="BQ561" s="156"/>
      <c r="BR561" s="105"/>
      <c r="BS561" s="105"/>
    </row>
    <row r="562" ht="9.0" customHeight="1">
      <c r="A562" s="152">
        <f t="shared" si="17"/>
        <v>1</v>
      </c>
      <c r="B562" s="93"/>
      <c r="C562" s="99"/>
      <c r="D562" s="96"/>
      <c r="E562" s="160"/>
      <c r="F562" s="155"/>
      <c r="G562" s="105"/>
      <c r="H562" s="105"/>
      <c r="I562" s="156"/>
      <c r="J562" s="156"/>
      <c r="K562" s="156"/>
      <c r="L562" s="156"/>
      <c r="M562" s="156"/>
      <c r="N562" s="156"/>
      <c r="O562" s="156"/>
      <c r="P562" s="156"/>
      <c r="Q562" s="156"/>
      <c r="R562" s="156"/>
      <c r="S562" s="156"/>
      <c r="T562" s="156"/>
      <c r="U562" s="157"/>
      <c r="V562" s="105"/>
      <c r="W562" s="105"/>
      <c r="X562" s="105"/>
      <c r="Y562" s="105"/>
      <c r="Z562" s="157"/>
      <c r="AA562" s="105"/>
      <c r="AB562" s="105"/>
      <c r="AC562" s="105"/>
      <c r="AD562" s="105"/>
      <c r="AE562" s="105"/>
      <c r="AF562" s="105"/>
      <c r="AG562" s="105"/>
      <c r="AH562" s="105"/>
      <c r="AI562" s="105"/>
      <c r="AJ562" s="105"/>
      <c r="AK562" s="105"/>
      <c r="AL562" s="105"/>
      <c r="AM562" s="105"/>
      <c r="AN562" s="105"/>
      <c r="AO562" s="105"/>
      <c r="AP562" s="105"/>
      <c r="AQ562" s="105"/>
      <c r="AR562" s="105"/>
      <c r="AS562" s="105"/>
      <c r="AT562" s="105"/>
      <c r="AU562" s="105"/>
      <c r="AV562" s="105"/>
      <c r="AW562" s="105"/>
      <c r="AX562" s="105"/>
      <c r="AY562" s="105"/>
      <c r="AZ562" s="105"/>
      <c r="BA562" s="105"/>
      <c r="BB562" s="105"/>
      <c r="BC562" s="105"/>
      <c r="BD562" s="105"/>
      <c r="BE562" s="105"/>
      <c r="BF562" s="105"/>
      <c r="BG562" s="105"/>
      <c r="BH562" s="105"/>
      <c r="BI562" s="105"/>
      <c r="BJ562" s="105"/>
      <c r="BK562" s="105"/>
      <c r="BL562" s="105"/>
      <c r="BM562" s="158"/>
      <c r="BN562" s="105"/>
      <c r="BO562" s="156"/>
      <c r="BP562" s="156"/>
      <c r="BQ562" s="156"/>
      <c r="BR562" s="105"/>
      <c r="BS562" s="105"/>
    </row>
    <row r="563" ht="9.0" customHeight="1">
      <c r="A563" s="152">
        <f t="shared" si="17"/>
        <v>1</v>
      </c>
      <c r="B563" s="93"/>
      <c r="C563" s="99"/>
      <c r="D563" s="96"/>
      <c r="E563" s="160"/>
      <c r="F563" s="155"/>
      <c r="G563" s="105"/>
      <c r="H563" s="105"/>
      <c r="I563" s="156"/>
      <c r="J563" s="156"/>
      <c r="K563" s="156"/>
      <c r="L563" s="156"/>
      <c r="M563" s="156"/>
      <c r="N563" s="156"/>
      <c r="O563" s="156"/>
      <c r="P563" s="156"/>
      <c r="Q563" s="156"/>
      <c r="R563" s="156"/>
      <c r="S563" s="156"/>
      <c r="T563" s="156"/>
      <c r="U563" s="157"/>
      <c r="V563" s="105"/>
      <c r="W563" s="105"/>
      <c r="X563" s="105"/>
      <c r="Y563" s="105"/>
      <c r="Z563" s="157"/>
      <c r="AA563" s="105"/>
      <c r="AB563" s="105"/>
      <c r="AC563" s="105"/>
      <c r="AD563" s="105"/>
      <c r="AE563" s="105"/>
      <c r="AF563" s="105"/>
      <c r="AG563" s="105"/>
      <c r="AH563" s="105"/>
      <c r="AI563" s="105"/>
      <c r="AJ563" s="105"/>
      <c r="AK563" s="105"/>
      <c r="AL563" s="105"/>
      <c r="AM563" s="105"/>
      <c r="AN563" s="105"/>
      <c r="AO563" s="105"/>
      <c r="AP563" s="105"/>
      <c r="AQ563" s="105"/>
      <c r="AR563" s="105"/>
      <c r="AS563" s="105"/>
      <c r="AT563" s="105"/>
      <c r="AU563" s="105"/>
      <c r="AV563" s="105"/>
      <c r="AW563" s="105"/>
      <c r="AX563" s="105"/>
      <c r="AY563" s="105"/>
      <c r="AZ563" s="105"/>
      <c r="BA563" s="105"/>
      <c r="BB563" s="105"/>
      <c r="BC563" s="105"/>
      <c r="BD563" s="105"/>
      <c r="BE563" s="105"/>
      <c r="BF563" s="105"/>
      <c r="BG563" s="105"/>
      <c r="BH563" s="105"/>
      <c r="BI563" s="105"/>
      <c r="BJ563" s="105"/>
      <c r="BK563" s="105"/>
      <c r="BL563" s="105"/>
      <c r="BM563" s="158"/>
      <c r="BN563" s="105"/>
      <c r="BO563" s="156"/>
      <c r="BP563" s="156"/>
      <c r="BQ563" s="156"/>
      <c r="BR563" s="105"/>
      <c r="BS563" s="105"/>
    </row>
    <row r="564" ht="9.0" customHeight="1">
      <c r="A564" s="152">
        <f t="shared" si="17"/>
        <v>0</v>
      </c>
      <c r="B564" s="93"/>
      <c r="C564" s="99"/>
      <c r="D564" s="96"/>
      <c r="E564" s="160"/>
      <c r="F564" s="155"/>
      <c r="G564" s="105"/>
      <c r="H564" s="105"/>
      <c r="I564" s="156"/>
      <c r="J564" s="156"/>
      <c r="K564" s="156"/>
      <c r="L564" s="156"/>
      <c r="M564" s="156"/>
      <c r="N564" s="156"/>
      <c r="O564" s="156"/>
      <c r="P564" s="156"/>
      <c r="Q564" s="156"/>
      <c r="R564" s="156"/>
      <c r="S564" s="156"/>
      <c r="T564" s="156"/>
      <c r="U564" s="157"/>
      <c r="V564" s="105"/>
      <c r="W564" s="105"/>
      <c r="X564" s="105"/>
      <c r="Y564" s="105"/>
      <c r="Z564" s="157"/>
      <c r="AA564" s="105"/>
      <c r="AB564" s="105"/>
      <c r="AC564" s="105"/>
      <c r="AD564" s="105"/>
      <c r="AE564" s="105"/>
      <c r="AF564" s="105"/>
      <c r="AG564" s="105"/>
      <c r="AH564" s="105"/>
      <c r="AI564" s="105"/>
      <c r="AJ564" s="105"/>
      <c r="AK564" s="105"/>
      <c r="AL564" s="105"/>
      <c r="AM564" s="105"/>
      <c r="AN564" s="105"/>
      <c r="AO564" s="105"/>
      <c r="AP564" s="105"/>
      <c r="AQ564" s="105"/>
      <c r="AR564" s="105"/>
      <c r="AS564" s="105"/>
      <c r="AT564" s="105"/>
      <c r="AU564" s="105"/>
      <c r="AV564" s="105"/>
      <c r="AW564" s="105"/>
      <c r="AX564" s="105"/>
      <c r="AY564" s="105"/>
      <c r="AZ564" s="105"/>
      <c r="BA564" s="105"/>
      <c r="BB564" s="105"/>
      <c r="BC564" s="105"/>
      <c r="BD564" s="105"/>
      <c r="BE564" s="105"/>
      <c r="BF564" s="105"/>
      <c r="BG564" s="105"/>
      <c r="BH564" s="105"/>
      <c r="BI564" s="105"/>
      <c r="BJ564" s="105"/>
      <c r="BK564" s="105"/>
      <c r="BL564" s="105"/>
      <c r="BM564" s="158"/>
      <c r="BN564" s="105"/>
      <c r="BO564" s="156"/>
      <c r="BP564" s="156"/>
      <c r="BQ564" s="156"/>
      <c r="BR564" s="105"/>
      <c r="BS564" s="105"/>
    </row>
    <row r="565" ht="9.0" customHeight="1">
      <c r="A565" s="152">
        <f t="shared" si="17"/>
        <v>0</v>
      </c>
      <c r="B565" s="93"/>
      <c r="C565" s="99"/>
      <c r="D565" s="96"/>
      <c r="E565" s="160"/>
      <c r="F565" s="155"/>
      <c r="G565" s="105"/>
      <c r="H565" s="105"/>
      <c r="I565" s="156"/>
      <c r="J565" s="156"/>
      <c r="K565" s="156"/>
      <c r="L565" s="156"/>
      <c r="M565" s="156"/>
      <c r="N565" s="156"/>
      <c r="O565" s="156"/>
      <c r="P565" s="156"/>
      <c r="Q565" s="156"/>
      <c r="R565" s="156"/>
      <c r="S565" s="156"/>
      <c r="T565" s="156"/>
      <c r="U565" s="157"/>
      <c r="V565" s="105"/>
      <c r="W565" s="105"/>
      <c r="X565" s="105"/>
      <c r="Y565" s="105"/>
      <c r="Z565" s="157"/>
      <c r="AA565" s="105"/>
      <c r="AB565" s="105"/>
      <c r="AC565" s="105"/>
      <c r="AD565" s="105"/>
      <c r="AE565" s="105"/>
      <c r="AF565" s="105"/>
      <c r="AG565" s="105"/>
      <c r="AH565" s="105"/>
      <c r="AI565" s="105"/>
      <c r="AJ565" s="105"/>
      <c r="AK565" s="105"/>
      <c r="AL565" s="105"/>
      <c r="AM565" s="105"/>
      <c r="AN565" s="105"/>
      <c r="AO565" s="105"/>
      <c r="AP565" s="105"/>
      <c r="AQ565" s="105"/>
      <c r="AR565" s="105"/>
      <c r="AS565" s="105"/>
      <c r="AT565" s="105"/>
      <c r="AU565" s="105"/>
      <c r="AV565" s="105"/>
      <c r="AW565" s="105"/>
      <c r="AX565" s="105"/>
      <c r="AY565" s="105"/>
      <c r="AZ565" s="105"/>
      <c r="BA565" s="105"/>
      <c r="BB565" s="105"/>
      <c r="BC565" s="105"/>
      <c r="BD565" s="105"/>
      <c r="BE565" s="105"/>
      <c r="BF565" s="105"/>
      <c r="BG565" s="105"/>
      <c r="BH565" s="105"/>
      <c r="BI565" s="105"/>
      <c r="BJ565" s="105"/>
      <c r="BK565" s="105"/>
      <c r="BL565" s="105"/>
      <c r="BM565" s="158"/>
      <c r="BN565" s="105"/>
      <c r="BO565" s="156"/>
      <c r="BP565" s="156"/>
      <c r="BQ565" s="156"/>
      <c r="BR565" s="105"/>
      <c r="BS565" s="105"/>
    </row>
    <row r="566" ht="9.0" customHeight="1">
      <c r="A566" s="152">
        <f t="shared" si="17"/>
        <v>1</v>
      </c>
      <c r="B566" s="93"/>
      <c r="C566" s="99"/>
      <c r="D566" s="96"/>
      <c r="E566" s="160"/>
      <c r="F566" s="155"/>
      <c r="G566" s="105"/>
      <c r="H566" s="105"/>
      <c r="I566" s="156"/>
      <c r="J566" s="156"/>
      <c r="K566" s="156"/>
      <c r="L566" s="156"/>
      <c r="M566" s="156"/>
      <c r="N566" s="156"/>
      <c r="O566" s="156"/>
      <c r="P566" s="156"/>
      <c r="Q566" s="156"/>
      <c r="R566" s="156"/>
      <c r="S566" s="156"/>
      <c r="T566" s="156"/>
      <c r="U566" s="157"/>
      <c r="V566" s="105"/>
      <c r="W566" s="105"/>
      <c r="X566" s="105"/>
      <c r="Y566" s="105"/>
      <c r="Z566" s="157"/>
      <c r="AA566" s="105"/>
      <c r="AB566" s="105"/>
      <c r="AC566" s="105"/>
      <c r="AD566" s="105"/>
      <c r="AE566" s="105"/>
      <c r="AF566" s="105"/>
      <c r="AG566" s="105"/>
      <c r="AH566" s="105"/>
      <c r="AI566" s="105"/>
      <c r="AJ566" s="105"/>
      <c r="AK566" s="105"/>
      <c r="AL566" s="105"/>
      <c r="AM566" s="105"/>
      <c r="AN566" s="105"/>
      <c r="AO566" s="105"/>
      <c r="AP566" s="105"/>
      <c r="AQ566" s="105"/>
      <c r="AR566" s="105"/>
      <c r="AS566" s="105"/>
      <c r="AT566" s="105"/>
      <c r="AU566" s="105"/>
      <c r="AV566" s="105"/>
      <c r="AW566" s="105"/>
      <c r="AX566" s="105"/>
      <c r="AY566" s="105"/>
      <c r="AZ566" s="105"/>
      <c r="BA566" s="105"/>
      <c r="BB566" s="105"/>
      <c r="BC566" s="105"/>
      <c r="BD566" s="105"/>
      <c r="BE566" s="105"/>
      <c r="BF566" s="105"/>
      <c r="BG566" s="105"/>
      <c r="BH566" s="105"/>
      <c r="BI566" s="105"/>
      <c r="BJ566" s="105"/>
      <c r="BK566" s="105"/>
      <c r="BL566" s="105"/>
      <c r="BM566" s="158"/>
      <c r="BN566" s="105"/>
      <c r="BO566" s="156"/>
      <c r="BP566" s="156"/>
      <c r="BQ566" s="156"/>
      <c r="BR566" s="105"/>
      <c r="BS566" s="105"/>
    </row>
    <row r="567" ht="9.0" customHeight="1">
      <c r="A567" s="152">
        <f t="shared" si="17"/>
        <v>1</v>
      </c>
      <c r="B567" s="93"/>
      <c r="C567" s="99"/>
      <c r="D567" s="96"/>
      <c r="E567" s="160"/>
      <c r="F567" s="155"/>
      <c r="G567" s="105"/>
      <c r="H567" s="105"/>
      <c r="I567" s="156"/>
      <c r="J567" s="156"/>
      <c r="K567" s="156"/>
      <c r="L567" s="156"/>
      <c r="M567" s="156"/>
      <c r="N567" s="156"/>
      <c r="O567" s="156"/>
      <c r="P567" s="156"/>
      <c r="Q567" s="156"/>
      <c r="R567" s="156"/>
      <c r="S567" s="156"/>
      <c r="T567" s="156"/>
      <c r="U567" s="157"/>
      <c r="V567" s="105"/>
      <c r="W567" s="105"/>
      <c r="X567" s="105"/>
      <c r="Y567" s="105"/>
      <c r="Z567" s="157"/>
      <c r="AA567" s="105"/>
      <c r="AB567" s="105"/>
      <c r="AC567" s="105"/>
      <c r="AD567" s="105"/>
      <c r="AE567" s="105"/>
      <c r="AF567" s="105"/>
      <c r="AG567" s="105"/>
      <c r="AH567" s="105"/>
      <c r="AI567" s="105"/>
      <c r="AJ567" s="105"/>
      <c r="AK567" s="105"/>
      <c r="AL567" s="105"/>
      <c r="AM567" s="105"/>
      <c r="AN567" s="105"/>
      <c r="AO567" s="105"/>
      <c r="AP567" s="105"/>
      <c r="AQ567" s="105"/>
      <c r="AR567" s="105"/>
      <c r="AS567" s="105"/>
      <c r="AT567" s="105"/>
      <c r="AU567" s="105"/>
      <c r="AV567" s="105"/>
      <c r="AW567" s="105"/>
      <c r="AX567" s="105"/>
      <c r="AY567" s="105"/>
      <c r="AZ567" s="105"/>
      <c r="BA567" s="105"/>
      <c r="BB567" s="105"/>
      <c r="BC567" s="105"/>
      <c r="BD567" s="105"/>
      <c r="BE567" s="105"/>
      <c r="BF567" s="105"/>
      <c r="BG567" s="105"/>
      <c r="BH567" s="105"/>
      <c r="BI567" s="105"/>
      <c r="BJ567" s="105"/>
      <c r="BK567" s="105"/>
      <c r="BL567" s="105"/>
      <c r="BM567" s="158"/>
      <c r="BN567" s="105"/>
      <c r="BO567" s="156"/>
      <c r="BP567" s="156"/>
      <c r="BQ567" s="156"/>
      <c r="BR567" s="105"/>
      <c r="BS567" s="105"/>
    </row>
    <row r="568" ht="9.0" customHeight="1">
      <c r="A568" s="152">
        <f t="shared" si="17"/>
        <v>0</v>
      </c>
      <c r="B568" s="93"/>
      <c r="C568" s="99"/>
      <c r="D568" s="96"/>
      <c r="E568" s="160"/>
      <c r="F568" s="155"/>
      <c r="G568" s="105"/>
      <c r="H568" s="105"/>
      <c r="I568" s="156"/>
      <c r="J568" s="156"/>
      <c r="K568" s="156"/>
      <c r="L568" s="156"/>
      <c r="M568" s="156"/>
      <c r="N568" s="156"/>
      <c r="O568" s="156"/>
      <c r="P568" s="156"/>
      <c r="Q568" s="156"/>
      <c r="R568" s="156"/>
      <c r="S568" s="156"/>
      <c r="T568" s="156"/>
      <c r="U568" s="157"/>
      <c r="V568" s="105"/>
      <c r="W568" s="105"/>
      <c r="X568" s="105"/>
      <c r="Y568" s="105"/>
      <c r="Z568" s="157"/>
      <c r="AA568" s="105"/>
      <c r="AB568" s="105"/>
      <c r="AC568" s="105"/>
      <c r="AD568" s="105"/>
      <c r="AE568" s="105"/>
      <c r="AF568" s="105"/>
      <c r="AG568" s="105"/>
      <c r="AH568" s="105"/>
      <c r="AI568" s="105"/>
      <c r="AJ568" s="105"/>
      <c r="AK568" s="105"/>
      <c r="AL568" s="105"/>
      <c r="AM568" s="105"/>
      <c r="AN568" s="105"/>
      <c r="AO568" s="105"/>
      <c r="AP568" s="105"/>
      <c r="AQ568" s="105"/>
      <c r="AR568" s="105"/>
      <c r="AS568" s="105"/>
      <c r="AT568" s="105"/>
      <c r="AU568" s="105"/>
      <c r="AV568" s="105"/>
      <c r="AW568" s="105"/>
      <c r="AX568" s="105"/>
      <c r="AY568" s="105"/>
      <c r="AZ568" s="105"/>
      <c r="BA568" s="105"/>
      <c r="BB568" s="105"/>
      <c r="BC568" s="105"/>
      <c r="BD568" s="105"/>
      <c r="BE568" s="105"/>
      <c r="BF568" s="105"/>
      <c r="BG568" s="105"/>
      <c r="BH568" s="105"/>
      <c r="BI568" s="105"/>
      <c r="BJ568" s="105"/>
      <c r="BK568" s="105"/>
      <c r="BL568" s="105"/>
      <c r="BM568" s="158"/>
      <c r="BN568" s="105"/>
      <c r="BO568" s="156"/>
      <c r="BP568" s="156"/>
      <c r="BQ568" s="156"/>
      <c r="BR568" s="105"/>
      <c r="BS568" s="105"/>
    </row>
    <row r="569" ht="9.0" customHeight="1">
      <c r="A569" s="152">
        <f t="shared" si="17"/>
        <v>0</v>
      </c>
      <c r="B569" s="93"/>
      <c r="C569" s="99"/>
      <c r="D569" s="96"/>
      <c r="E569" s="160"/>
      <c r="F569" s="155"/>
      <c r="G569" s="105"/>
      <c r="H569" s="105"/>
      <c r="I569" s="156"/>
      <c r="J569" s="156"/>
      <c r="K569" s="156"/>
      <c r="L569" s="156"/>
      <c r="M569" s="156"/>
      <c r="N569" s="156"/>
      <c r="O569" s="156"/>
      <c r="P569" s="156"/>
      <c r="Q569" s="156"/>
      <c r="R569" s="156"/>
      <c r="S569" s="156"/>
      <c r="T569" s="156"/>
      <c r="U569" s="157"/>
      <c r="V569" s="105"/>
      <c r="W569" s="105"/>
      <c r="X569" s="105"/>
      <c r="Y569" s="105"/>
      <c r="Z569" s="157"/>
      <c r="AA569" s="105"/>
      <c r="AB569" s="105"/>
      <c r="AC569" s="105"/>
      <c r="AD569" s="105"/>
      <c r="AE569" s="105"/>
      <c r="AF569" s="105"/>
      <c r="AG569" s="105"/>
      <c r="AH569" s="105"/>
      <c r="AI569" s="105"/>
      <c r="AJ569" s="105"/>
      <c r="AK569" s="105"/>
      <c r="AL569" s="105"/>
      <c r="AM569" s="105"/>
      <c r="AN569" s="105"/>
      <c r="AO569" s="105"/>
      <c r="AP569" s="105"/>
      <c r="AQ569" s="105"/>
      <c r="AR569" s="105"/>
      <c r="AS569" s="105"/>
      <c r="AT569" s="105"/>
      <c r="AU569" s="105"/>
      <c r="AV569" s="105"/>
      <c r="AW569" s="105"/>
      <c r="AX569" s="105"/>
      <c r="AY569" s="105"/>
      <c r="AZ569" s="105"/>
      <c r="BA569" s="105"/>
      <c r="BB569" s="105"/>
      <c r="BC569" s="105"/>
      <c r="BD569" s="105"/>
      <c r="BE569" s="105"/>
      <c r="BF569" s="105"/>
      <c r="BG569" s="105"/>
      <c r="BH569" s="105"/>
      <c r="BI569" s="105"/>
      <c r="BJ569" s="105"/>
      <c r="BK569" s="105"/>
      <c r="BL569" s="105"/>
      <c r="BM569" s="158"/>
      <c r="BN569" s="105"/>
      <c r="BO569" s="156"/>
      <c r="BP569" s="156"/>
      <c r="BQ569" s="156"/>
      <c r="BR569" s="105"/>
      <c r="BS569" s="105"/>
    </row>
    <row r="570" ht="9.0" customHeight="1">
      <c r="A570" s="152">
        <f t="shared" si="17"/>
        <v>1</v>
      </c>
      <c r="B570" s="93"/>
      <c r="C570" s="99"/>
      <c r="D570" s="96"/>
      <c r="E570" s="160"/>
      <c r="F570" s="155"/>
      <c r="G570" s="105"/>
      <c r="H570" s="105"/>
      <c r="I570" s="156"/>
      <c r="J570" s="156"/>
      <c r="K570" s="156"/>
      <c r="L570" s="156"/>
      <c r="M570" s="156"/>
      <c r="N570" s="156"/>
      <c r="O570" s="156"/>
      <c r="P570" s="156"/>
      <c r="Q570" s="156"/>
      <c r="R570" s="156"/>
      <c r="S570" s="156"/>
      <c r="T570" s="156"/>
      <c r="U570" s="157"/>
      <c r="V570" s="105"/>
      <c r="W570" s="105"/>
      <c r="X570" s="105"/>
      <c r="Y570" s="105"/>
      <c r="Z570" s="157"/>
      <c r="AA570" s="105"/>
      <c r="AB570" s="105"/>
      <c r="AC570" s="105"/>
      <c r="AD570" s="105"/>
      <c r="AE570" s="105"/>
      <c r="AF570" s="105"/>
      <c r="AG570" s="105"/>
      <c r="AH570" s="105"/>
      <c r="AI570" s="105"/>
      <c r="AJ570" s="105"/>
      <c r="AK570" s="105"/>
      <c r="AL570" s="105"/>
      <c r="AM570" s="105"/>
      <c r="AN570" s="105"/>
      <c r="AO570" s="105"/>
      <c r="AP570" s="105"/>
      <c r="AQ570" s="105"/>
      <c r="AR570" s="105"/>
      <c r="AS570" s="105"/>
      <c r="AT570" s="105"/>
      <c r="AU570" s="105"/>
      <c r="AV570" s="105"/>
      <c r="AW570" s="105"/>
      <c r="AX570" s="105"/>
      <c r="AY570" s="105"/>
      <c r="AZ570" s="105"/>
      <c r="BA570" s="105"/>
      <c r="BB570" s="105"/>
      <c r="BC570" s="105"/>
      <c r="BD570" s="105"/>
      <c r="BE570" s="105"/>
      <c r="BF570" s="105"/>
      <c r="BG570" s="105"/>
      <c r="BH570" s="105"/>
      <c r="BI570" s="105"/>
      <c r="BJ570" s="105"/>
      <c r="BK570" s="105"/>
      <c r="BL570" s="105"/>
      <c r="BM570" s="158"/>
      <c r="BN570" s="105"/>
      <c r="BO570" s="156"/>
      <c r="BP570" s="156"/>
      <c r="BQ570" s="156"/>
      <c r="BR570" s="105"/>
      <c r="BS570" s="105"/>
    </row>
    <row r="571" ht="9.0" customHeight="1">
      <c r="A571" s="152">
        <f t="shared" si="17"/>
        <v>1</v>
      </c>
      <c r="B571" s="93"/>
      <c r="C571" s="99"/>
      <c r="D571" s="96"/>
      <c r="E571" s="160"/>
      <c r="F571" s="155"/>
      <c r="G571" s="105"/>
      <c r="H571" s="105"/>
      <c r="I571" s="156"/>
      <c r="J571" s="156"/>
      <c r="K571" s="156"/>
      <c r="L571" s="156"/>
      <c r="M571" s="156"/>
      <c r="N571" s="156"/>
      <c r="O571" s="156"/>
      <c r="P571" s="156"/>
      <c r="Q571" s="156"/>
      <c r="R571" s="156"/>
      <c r="S571" s="156"/>
      <c r="T571" s="156"/>
      <c r="U571" s="157"/>
      <c r="V571" s="105"/>
      <c r="W571" s="105"/>
      <c r="X571" s="105"/>
      <c r="Y571" s="105"/>
      <c r="Z571" s="157"/>
      <c r="AA571" s="105"/>
      <c r="AB571" s="105"/>
      <c r="AC571" s="105"/>
      <c r="AD571" s="105"/>
      <c r="AE571" s="105"/>
      <c r="AF571" s="105"/>
      <c r="AG571" s="105"/>
      <c r="AH571" s="105"/>
      <c r="AI571" s="105"/>
      <c r="AJ571" s="105"/>
      <c r="AK571" s="105"/>
      <c r="AL571" s="105"/>
      <c r="AM571" s="105"/>
      <c r="AN571" s="105"/>
      <c r="AO571" s="105"/>
      <c r="AP571" s="105"/>
      <c r="AQ571" s="105"/>
      <c r="AR571" s="105"/>
      <c r="AS571" s="105"/>
      <c r="AT571" s="105"/>
      <c r="AU571" s="105"/>
      <c r="AV571" s="105"/>
      <c r="AW571" s="105"/>
      <c r="AX571" s="105"/>
      <c r="AY571" s="105"/>
      <c r="AZ571" s="105"/>
      <c r="BA571" s="105"/>
      <c r="BB571" s="105"/>
      <c r="BC571" s="105"/>
      <c r="BD571" s="105"/>
      <c r="BE571" s="105"/>
      <c r="BF571" s="105"/>
      <c r="BG571" s="105"/>
      <c r="BH571" s="105"/>
      <c r="BI571" s="105"/>
      <c r="BJ571" s="105"/>
      <c r="BK571" s="105"/>
      <c r="BL571" s="105"/>
      <c r="BM571" s="158"/>
      <c r="BN571" s="105"/>
      <c r="BO571" s="156"/>
      <c r="BP571" s="156"/>
      <c r="BQ571" s="156"/>
      <c r="BR571" s="105"/>
      <c r="BS571" s="105"/>
    </row>
    <row r="572" ht="9.0" customHeight="1">
      <c r="A572" s="152">
        <f t="shared" si="17"/>
        <v>0</v>
      </c>
      <c r="B572" s="93"/>
      <c r="C572" s="99"/>
      <c r="D572" s="96"/>
      <c r="E572" s="160"/>
      <c r="F572" s="155"/>
      <c r="G572" s="105"/>
      <c r="H572" s="105"/>
      <c r="I572" s="156"/>
      <c r="J572" s="156"/>
      <c r="K572" s="156"/>
      <c r="L572" s="156"/>
      <c r="M572" s="156"/>
      <c r="N572" s="156"/>
      <c r="O572" s="156"/>
      <c r="P572" s="156"/>
      <c r="Q572" s="156"/>
      <c r="R572" s="156"/>
      <c r="S572" s="156"/>
      <c r="T572" s="156"/>
      <c r="U572" s="157"/>
      <c r="V572" s="105"/>
      <c r="W572" s="105"/>
      <c r="X572" s="105"/>
      <c r="Y572" s="105"/>
      <c r="Z572" s="157"/>
      <c r="AA572" s="105"/>
      <c r="AB572" s="105"/>
      <c r="AC572" s="105"/>
      <c r="AD572" s="105"/>
      <c r="AE572" s="105"/>
      <c r="AF572" s="105"/>
      <c r="AG572" s="105"/>
      <c r="AH572" s="105"/>
      <c r="AI572" s="105"/>
      <c r="AJ572" s="105"/>
      <c r="AK572" s="105"/>
      <c r="AL572" s="105"/>
      <c r="AM572" s="105"/>
      <c r="AN572" s="105"/>
      <c r="AO572" s="105"/>
      <c r="AP572" s="105"/>
      <c r="AQ572" s="105"/>
      <c r="AR572" s="105"/>
      <c r="AS572" s="105"/>
      <c r="AT572" s="105"/>
      <c r="AU572" s="105"/>
      <c r="AV572" s="105"/>
      <c r="AW572" s="105"/>
      <c r="AX572" s="105"/>
      <c r="AY572" s="105"/>
      <c r="AZ572" s="105"/>
      <c r="BA572" s="105"/>
      <c r="BB572" s="105"/>
      <c r="BC572" s="105"/>
      <c r="BD572" s="105"/>
      <c r="BE572" s="105"/>
      <c r="BF572" s="105"/>
      <c r="BG572" s="105"/>
      <c r="BH572" s="105"/>
      <c r="BI572" s="105"/>
      <c r="BJ572" s="105"/>
      <c r="BK572" s="105"/>
      <c r="BL572" s="105"/>
      <c r="BM572" s="158"/>
      <c r="BN572" s="105"/>
      <c r="BO572" s="156"/>
      <c r="BP572" s="156"/>
      <c r="BQ572" s="156"/>
      <c r="BR572" s="105"/>
      <c r="BS572" s="105"/>
    </row>
    <row r="573" ht="9.0" customHeight="1">
      <c r="A573" s="152">
        <f t="shared" si="17"/>
        <v>0</v>
      </c>
      <c r="B573" s="93"/>
      <c r="C573" s="99"/>
      <c r="D573" s="96"/>
      <c r="E573" s="160"/>
      <c r="F573" s="155"/>
      <c r="G573" s="105"/>
      <c r="H573" s="105"/>
      <c r="I573" s="156"/>
      <c r="J573" s="156"/>
      <c r="K573" s="156"/>
      <c r="L573" s="156"/>
      <c r="M573" s="156"/>
      <c r="N573" s="156"/>
      <c r="O573" s="156"/>
      <c r="P573" s="156"/>
      <c r="Q573" s="156"/>
      <c r="R573" s="156"/>
      <c r="S573" s="156"/>
      <c r="T573" s="156"/>
      <c r="U573" s="157"/>
      <c r="V573" s="105"/>
      <c r="W573" s="105"/>
      <c r="X573" s="105"/>
      <c r="Y573" s="105"/>
      <c r="Z573" s="157"/>
      <c r="AA573" s="105"/>
      <c r="AB573" s="105"/>
      <c r="AC573" s="105"/>
      <c r="AD573" s="105"/>
      <c r="AE573" s="105"/>
      <c r="AF573" s="105"/>
      <c r="AG573" s="105"/>
      <c r="AH573" s="105"/>
      <c r="AI573" s="105"/>
      <c r="AJ573" s="105"/>
      <c r="AK573" s="105"/>
      <c r="AL573" s="105"/>
      <c r="AM573" s="105"/>
      <c r="AN573" s="105"/>
      <c r="AO573" s="105"/>
      <c r="AP573" s="105"/>
      <c r="AQ573" s="105"/>
      <c r="AR573" s="105"/>
      <c r="AS573" s="105"/>
      <c r="AT573" s="105"/>
      <c r="AU573" s="105"/>
      <c r="AV573" s="105"/>
      <c r="AW573" s="105"/>
      <c r="AX573" s="105"/>
      <c r="AY573" s="105"/>
      <c r="AZ573" s="105"/>
      <c r="BA573" s="105"/>
      <c r="BB573" s="105"/>
      <c r="BC573" s="105"/>
      <c r="BD573" s="105"/>
      <c r="BE573" s="105"/>
      <c r="BF573" s="105"/>
      <c r="BG573" s="105"/>
      <c r="BH573" s="105"/>
      <c r="BI573" s="105"/>
      <c r="BJ573" s="105"/>
      <c r="BK573" s="105"/>
      <c r="BL573" s="105"/>
      <c r="BM573" s="158"/>
      <c r="BN573" s="105"/>
      <c r="BO573" s="156"/>
      <c r="BP573" s="156"/>
      <c r="BQ573" s="156"/>
      <c r="BR573" s="105"/>
      <c r="BS573" s="105"/>
    </row>
    <row r="574" ht="9.0" customHeight="1">
      <c r="A574" s="152">
        <f t="shared" si="17"/>
        <v>1</v>
      </c>
      <c r="B574" s="93"/>
      <c r="C574" s="99"/>
      <c r="D574" s="96"/>
      <c r="E574" s="160"/>
      <c r="F574" s="155"/>
      <c r="G574" s="105"/>
      <c r="H574" s="105"/>
      <c r="I574" s="156"/>
      <c r="J574" s="156"/>
      <c r="K574" s="156"/>
      <c r="L574" s="156"/>
      <c r="M574" s="156"/>
      <c r="N574" s="156"/>
      <c r="O574" s="156"/>
      <c r="P574" s="156"/>
      <c r="Q574" s="156"/>
      <c r="R574" s="156"/>
      <c r="S574" s="156"/>
      <c r="T574" s="156"/>
      <c r="U574" s="157"/>
      <c r="V574" s="105"/>
      <c r="W574" s="105"/>
      <c r="X574" s="105"/>
      <c r="Y574" s="105"/>
      <c r="Z574" s="157"/>
      <c r="AA574" s="105"/>
      <c r="AB574" s="105"/>
      <c r="AC574" s="105"/>
      <c r="AD574" s="105"/>
      <c r="AE574" s="105"/>
      <c r="AF574" s="105"/>
      <c r="AG574" s="105"/>
      <c r="AH574" s="105"/>
      <c r="AI574" s="105"/>
      <c r="AJ574" s="105"/>
      <c r="AK574" s="105"/>
      <c r="AL574" s="105"/>
      <c r="AM574" s="105"/>
      <c r="AN574" s="105"/>
      <c r="AO574" s="105"/>
      <c r="AP574" s="105"/>
      <c r="AQ574" s="105"/>
      <c r="AR574" s="105"/>
      <c r="AS574" s="105"/>
      <c r="AT574" s="105"/>
      <c r="AU574" s="105"/>
      <c r="AV574" s="105"/>
      <c r="AW574" s="105"/>
      <c r="AX574" s="105"/>
      <c r="AY574" s="105"/>
      <c r="AZ574" s="105"/>
      <c r="BA574" s="105"/>
      <c r="BB574" s="105"/>
      <c r="BC574" s="105"/>
      <c r="BD574" s="105"/>
      <c r="BE574" s="105"/>
      <c r="BF574" s="105"/>
      <c r="BG574" s="105"/>
      <c r="BH574" s="105"/>
      <c r="BI574" s="105"/>
      <c r="BJ574" s="105"/>
      <c r="BK574" s="105"/>
      <c r="BL574" s="105"/>
      <c r="BM574" s="158"/>
      <c r="BN574" s="105"/>
      <c r="BO574" s="156"/>
      <c r="BP574" s="156"/>
      <c r="BQ574" s="156"/>
      <c r="BR574" s="105"/>
      <c r="BS574" s="105"/>
    </row>
    <row r="575" ht="9.0" customHeight="1">
      <c r="A575" s="152">
        <f t="shared" si="17"/>
        <v>1</v>
      </c>
      <c r="B575" s="93"/>
      <c r="C575" s="99"/>
      <c r="D575" s="96"/>
      <c r="E575" s="160"/>
      <c r="F575" s="155"/>
      <c r="G575" s="105"/>
      <c r="H575" s="105"/>
      <c r="I575" s="156"/>
      <c r="J575" s="156"/>
      <c r="K575" s="156"/>
      <c r="L575" s="156"/>
      <c r="M575" s="156"/>
      <c r="N575" s="156"/>
      <c r="O575" s="156"/>
      <c r="P575" s="156"/>
      <c r="Q575" s="156"/>
      <c r="R575" s="156"/>
      <c r="S575" s="156"/>
      <c r="T575" s="156"/>
      <c r="U575" s="157"/>
      <c r="V575" s="105"/>
      <c r="W575" s="105"/>
      <c r="X575" s="105"/>
      <c r="Y575" s="105"/>
      <c r="Z575" s="157"/>
      <c r="AA575" s="105"/>
      <c r="AB575" s="105"/>
      <c r="AC575" s="105"/>
      <c r="AD575" s="105"/>
      <c r="AE575" s="105"/>
      <c r="AF575" s="105"/>
      <c r="AG575" s="105"/>
      <c r="AH575" s="105"/>
      <c r="AI575" s="105"/>
      <c r="AJ575" s="105"/>
      <c r="AK575" s="105"/>
      <c r="AL575" s="105"/>
      <c r="AM575" s="105"/>
      <c r="AN575" s="105"/>
      <c r="AO575" s="105"/>
      <c r="AP575" s="105"/>
      <c r="AQ575" s="105"/>
      <c r="AR575" s="105"/>
      <c r="AS575" s="105"/>
      <c r="AT575" s="105"/>
      <c r="AU575" s="105"/>
      <c r="AV575" s="105"/>
      <c r="AW575" s="105"/>
      <c r="AX575" s="105"/>
      <c r="AY575" s="105"/>
      <c r="AZ575" s="105"/>
      <c r="BA575" s="105"/>
      <c r="BB575" s="105"/>
      <c r="BC575" s="105"/>
      <c r="BD575" s="105"/>
      <c r="BE575" s="105"/>
      <c r="BF575" s="105"/>
      <c r="BG575" s="105"/>
      <c r="BH575" s="105"/>
      <c r="BI575" s="105"/>
      <c r="BJ575" s="105"/>
      <c r="BK575" s="105"/>
      <c r="BL575" s="105"/>
      <c r="BM575" s="158"/>
      <c r="BN575" s="105"/>
      <c r="BO575" s="156"/>
      <c r="BP575" s="156"/>
      <c r="BQ575" s="156"/>
      <c r="BR575" s="105"/>
      <c r="BS575" s="105"/>
    </row>
    <row r="576" ht="9.0" customHeight="1">
      <c r="A576" s="152">
        <f t="shared" si="17"/>
        <v>0</v>
      </c>
      <c r="B576" s="93"/>
      <c r="C576" s="99"/>
      <c r="D576" s="96"/>
      <c r="E576" s="160"/>
      <c r="F576" s="155"/>
      <c r="G576" s="105"/>
      <c r="H576" s="105"/>
      <c r="I576" s="156"/>
      <c r="J576" s="156"/>
      <c r="K576" s="156"/>
      <c r="L576" s="156"/>
      <c r="M576" s="156"/>
      <c r="N576" s="156"/>
      <c r="O576" s="156"/>
      <c r="P576" s="156"/>
      <c r="Q576" s="156"/>
      <c r="R576" s="156"/>
      <c r="S576" s="156"/>
      <c r="T576" s="156"/>
      <c r="U576" s="157"/>
      <c r="V576" s="105"/>
      <c r="W576" s="105"/>
      <c r="X576" s="105"/>
      <c r="Y576" s="105"/>
      <c r="Z576" s="157"/>
      <c r="AA576" s="105"/>
      <c r="AB576" s="105"/>
      <c r="AC576" s="105"/>
      <c r="AD576" s="105"/>
      <c r="AE576" s="105"/>
      <c r="AF576" s="105"/>
      <c r="AG576" s="105"/>
      <c r="AH576" s="105"/>
      <c r="AI576" s="105"/>
      <c r="AJ576" s="105"/>
      <c r="AK576" s="105"/>
      <c r="AL576" s="105"/>
      <c r="AM576" s="105"/>
      <c r="AN576" s="105"/>
      <c r="AO576" s="105"/>
      <c r="AP576" s="105"/>
      <c r="AQ576" s="105"/>
      <c r="AR576" s="105"/>
      <c r="AS576" s="105"/>
      <c r="AT576" s="105"/>
      <c r="AU576" s="105"/>
      <c r="AV576" s="105"/>
      <c r="AW576" s="105"/>
      <c r="AX576" s="105"/>
      <c r="AY576" s="105"/>
      <c r="AZ576" s="105"/>
      <c r="BA576" s="105"/>
      <c r="BB576" s="105"/>
      <c r="BC576" s="105"/>
      <c r="BD576" s="105"/>
      <c r="BE576" s="105"/>
      <c r="BF576" s="105"/>
      <c r="BG576" s="105"/>
      <c r="BH576" s="105"/>
      <c r="BI576" s="105"/>
      <c r="BJ576" s="105"/>
      <c r="BK576" s="105"/>
      <c r="BL576" s="105"/>
      <c r="BM576" s="158"/>
      <c r="BN576" s="105"/>
      <c r="BO576" s="156"/>
      <c r="BP576" s="156"/>
      <c r="BQ576" s="156"/>
      <c r="BR576" s="105"/>
      <c r="BS576" s="105"/>
    </row>
    <row r="577" ht="9.0" customHeight="1">
      <c r="A577" s="152">
        <f t="shared" si="17"/>
        <v>0</v>
      </c>
      <c r="B577" s="93"/>
      <c r="C577" s="99"/>
      <c r="D577" s="96"/>
      <c r="E577" s="160"/>
      <c r="F577" s="155"/>
      <c r="G577" s="105"/>
      <c r="H577" s="105"/>
      <c r="I577" s="156"/>
      <c r="J577" s="156"/>
      <c r="K577" s="156"/>
      <c r="L577" s="156"/>
      <c r="M577" s="156"/>
      <c r="N577" s="156"/>
      <c r="O577" s="156"/>
      <c r="P577" s="156"/>
      <c r="Q577" s="156"/>
      <c r="R577" s="156"/>
      <c r="S577" s="156"/>
      <c r="T577" s="156"/>
      <c r="U577" s="157"/>
      <c r="V577" s="105"/>
      <c r="W577" s="105"/>
      <c r="X577" s="105"/>
      <c r="Y577" s="105"/>
      <c r="Z577" s="157"/>
      <c r="AA577" s="105"/>
      <c r="AB577" s="105"/>
      <c r="AC577" s="105"/>
      <c r="AD577" s="105"/>
      <c r="AE577" s="105"/>
      <c r="AF577" s="105"/>
      <c r="AG577" s="105"/>
      <c r="AH577" s="105"/>
      <c r="AI577" s="105"/>
      <c r="AJ577" s="105"/>
      <c r="AK577" s="105"/>
      <c r="AL577" s="105"/>
      <c r="AM577" s="105"/>
      <c r="AN577" s="105"/>
      <c r="AO577" s="105"/>
      <c r="AP577" s="105"/>
      <c r="AQ577" s="105"/>
      <c r="AR577" s="105"/>
      <c r="AS577" s="105"/>
      <c r="AT577" s="105"/>
      <c r="AU577" s="105"/>
      <c r="AV577" s="105"/>
      <c r="AW577" s="105"/>
      <c r="AX577" s="105"/>
      <c r="AY577" s="105"/>
      <c r="AZ577" s="105"/>
      <c r="BA577" s="105"/>
      <c r="BB577" s="105"/>
      <c r="BC577" s="105"/>
      <c r="BD577" s="105"/>
      <c r="BE577" s="105"/>
      <c r="BF577" s="105"/>
      <c r="BG577" s="105"/>
      <c r="BH577" s="105"/>
      <c r="BI577" s="105"/>
      <c r="BJ577" s="105"/>
      <c r="BK577" s="105"/>
      <c r="BL577" s="105"/>
      <c r="BM577" s="158"/>
      <c r="BN577" s="105"/>
      <c r="BO577" s="156"/>
      <c r="BP577" s="156"/>
      <c r="BQ577" s="156"/>
      <c r="BR577" s="105"/>
      <c r="BS577" s="105"/>
    </row>
    <row r="578" ht="9.0" customHeight="1">
      <c r="A578" s="152">
        <f t="shared" si="17"/>
        <v>1</v>
      </c>
      <c r="B578" s="93"/>
      <c r="C578" s="99"/>
      <c r="D578" s="96"/>
      <c r="E578" s="160"/>
      <c r="F578" s="155"/>
      <c r="G578" s="105"/>
      <c r="H578" s="105"/>
      <c r="I578" s="156"/>
      <c r="J578" s="156"/>
      <c r="K578" s="156"/>
      <c r="L578" s="156"/>
      <c r="M578" s="156"/>
      <c r="N578" s="156"/>
      <c r="O578" s="156"/>
      <c r="P578" s="156"/>
      <c r="Q578" s="156"/>
      <c r="R578" s="156"/>
      <c r="S578" s="156"/>
      <c r="T578" s="156"/>
      <c r="U578" s="157"/>
      <c r="V578" s="105"/>
      <c r="W578" s="105"/>
      <c r="X578" s="105"/>
      <c r="Y578" s="105"/>
      <c r="Z578" s="157"/>
      <c r="AA578" s="105"/>
      <c r="AB578" s="105"/>
      <c r="AC578" s="105"/>
      <c r="AD578" s="105"/>
      <c r="AE578" s="105"/>
      <c r="AF578" s="105"/>
      <c r="AG578" s="105"/>
      <c r="AH578" s="105"/>
      <c r="AI578" s="105"/>
      <c r="AJ578" s="105"/>
      <c r="AK578" s="105"/>
      <c r="AL578" s="105"/>
      <c r="AM578" s="105"/>
      <c r="AN578" s="105"/>
      <c r="AO578" s="105"/>
      <c r="AP578" s="105"/>
      <c r="AQ578" s="105"/>
      <c r="AR578" s="105"/>
      <c r="AS578" s="105"/>
      <c r="AT578" s="105"/>
      <c r="AU578" s="105"/>
      <c r="AV578" s="105"/>
      <c r="AW578" s="105"/>
      <c r="AX578" s="105"/>
      <c r="AY578" s="105"/>
      <c r="AZ578" s="105"/>
      <c r="BA578" s="105"/>
      <c r="BB578" s="105"/>
      <c r="BC578" s="105"/>
      <c r="BD578" s="105"/>
      <c r="BE578" s="105"/>
      <c r="BF578" s="105"/>
      <c r="BG578" s="105"/>
      <c r="BH578" s="105"/>
      <c r="BI578" s="105"/>
      <c r="BJ578" s="105"/>
      <c r="BK578" s="105"/>
      <c r="BL578" s="105"/>
      <c r="BM578" s="158"/>
      <c r="BN578" s="105"/>
      <c r="BO578" s="156"/>
      <c r="BP578" s="156"/>
      <c r="BQ578" s="156"/>
      <c r="BR578" s="105"/>
      <c r="BS578" s="105"/>
    </row>
    <row r="579" ht="9.0" customHeight="1">
      <c r="A579" s="152">
        <f t="shared" si="17"/>
        <v>1</v>
      </c>
      <c r="B579" s="93"/>
      <c r="C579" s="99"/>
      <c r="D579" s="96"/>
      <c r="E579" s="160"/>
      <c r="F579" s="155"/>
      <c r="G579" s="105"/>
      <c r="H579" s="105"/>
      <c r="I579" s="156"/>
      <c r="J579" s="156"/>
      <c r="K579" s="156"/>
      <c r="L579" s="156"/>
      <c r="M579" s="156"/>
      <c r="N579" s="156"/>
      <c r="O579" s="156"/>
      <c r="P579" s="156"/>
      <c r="Q579" s="156"/>
      <c r="R579" s="156"/>
      <c r="S579" s="156"/>
      <c r="T579" s="156"/>
      <c r="U579" s="157"/>
      <c r="V579" s="105"/>
      <c r="W579" s="105"/>
      <c r="X579" s="105"/>
      <c r="Y579" s="105"/>
      <c r="Z579" s="157"/>
      <c r="AA579" s="105"/>
      <c r="AB579" s="105"/>
      <c r="AC579" s="105"/>
      <c r="AD579" s="105"/>
      <c r="AE579" s="105"/>
      <c r="AF579" s="105"/>
      <c r="AG579" s="105"/>
      <c r="AH579" s="105"/>
      <c r="AI579" s="105"/>
      <c r="AJ579" s="105"/>
      <c r="AK579" s="105"/>
      <c r="AL579" s="105"/>
      <c r="AM579" s="105"/>
      <c r="AN579" s="105"/>
      <c r="AO579" s="105"/>
      <c r="AP579" s="105"/>
      <c r="AQ579" s="105"/>
      <c r="AR579" s="105"/>
      <c r="AS579" s="105"/>
      <c r="AT579" s="105"/>
      <c r="AU579" s="105"/>
      <c r="AV579" s="105"/>
      <c r="AW579" s="105"/>
      <c r="AX579" s="105"/>
      <c r="AY579" s="105"/>
      <c r="AZ579" s="105"/>
      <c r="BA579" s="105"/>
      <c r="BB579" s="105"/>
      <c r="BC579" s="105"/>
      <c r="BD579" s="105"/>
      <c r="BE579" s="105"/>
      <c r="BF579" s="105"/>
      <c r="BG579" s="105"/>
      <c r="BH579" s="105"/>
      <c r="BI579" s="105"/>
      <c r="BJ579" s="105"/>
      <c r="BK579" s="105"/>
      <c r="BL579" s="105"/>
      <c r="BM579" s="158"/>
      <c r="BN579" s="105"/>
      <c r="BO579" s="156"/>
      <c r="BP579" s="156"/>
      <c r="BQ579" s="156"/>
      <c r="BR579" s="105"/>
      <c r="BS579" s="105"/>
    </row>
    <row r="580" ht="9.0" customHeight="1">
      <c r="A580" s="152">
        <f t="shared" si="17"/>
        <v>0</v>
      </c>
      <c r="B580" s="93"/>
      <c r="C580" s="99"/>
      <c r="D580" s="96"/>
      <c r="E580" s="160"/>
      <c r="F580" s="155"/>
      <c r="G580" s="105"/>
      <c r="H580" s="105"/>
      <c r="I580" s="156"/>
      <c r="J580" s="156"/>
      <c r="K580" s="156"/>
      <c r="L580" s="156"/>
      <c r="M580" s="156"/>
      <c r="N580" s="156"/>
      <c r="O580" s="156"/>
      <c r="P580" s="156"/>
      <c r="Q580" s="156"/>
      <c r="R580" s="156"/>
      <c r="S580" s="156"/>
      <c r="T580" s="156"/>
      <c r="U580" s="157"/>
      <c r="V580" s="105"/>
      <c r="W580" s="105"/>
      <c r="X580" s="105"/>
      <c r="Y580" s="105"/>
      <c r="Z580" s="157"/>
      <c r="AA580" s="105"/>
      <c r="AB580" s="105"/>
      <c r="AC580" s="105"/>
      <c r="AD580" s="105"/>
      <c r="AE580" s="105"/>
      <c r="AF580" s="105"/>
      <c r="AG580" s="105"/>
      <c r="AH580" s="105"/>
      <c r="AI580" s="105"/>
      <c r="AJ580" s="105"/>
      <c r="AK580" s="105"/>
      <c r="AL580" s="105"/>
      <c r="AM580" s="105"/>
      <c r="AN580" s="105"/>
      <c r="AO580" s="105"/>
      <c r="AP580" s="105"/>
      <c r="AQ580" s="105"/>
      <c r="AR580" s="105"/>
      <c r="AS580" s="105"/>
      <c r="AT580" s="105"/>
      <c r="AU580" s="105"/>
      <c r="AV580" s="105"/>
      <c r="AW580" s="105"/>
      <c r="AX580" s="105"/>
      <c r="AY580" s="105"/>
      <c r="AZ580" s="105"/>
      <c r="BA580" s="105"/>
      <c r="BB580" s="105"/>
      <c r="BC580" s="105"/>
      <c r="BD580" s="105"/>
      <c r="BE580" s="105"/>
      <c r="BF580" s="105"/>
      <c r="BG580" s="105"/>
      <c r="BH580" s="105"/>
      <c r="BI580" s="105"/>
      <c r="BJ580" s="105"/>
      <c r="BK580" s="105"/>
      <c r="BL580" s="105"/>
      <c r="BM580" s="158"/>
      <c r="BN580" s="105"/>
      <c r="BO580" s="156"/>
      <c r="BP580" s="156"/>
      <c r="BQ580" s="156"/>
      <c r="BR580" s="105"/>
      <c r="BS580" s="105"/>
    </row>
    <row r="581" ht="9.0" customHeight="1">
      <c r="A581" s="152">
        <f t="shared" si="17"/>
        <v>0</v>
      </c>
      <c r="B581" s="93"/>
      <c r="C581" s="99"/>
      <c r="D581" s="96"/>
      <c r="E581" s="160"/>
      <c r="F581" s="155"/>
      <c r="G581" s="105"/>
      <c r="H581" s="105"/>
      <c r="I581" s="156"/>
      <c r="J581" s="156"/>
      <c r="K581" s="156"/>
      <c r="L581" s="156"/>
      <c r="M581" s="156"/>
      <c r="N581" s="156"/>
      <c r="O581" s="156"/>
      <c r="P581" s="156"/>
      <c r="Q581" s="156"/>
      <c r="R581" s="156"/>
      <c r="S581" s="156"/>
      <c r="T581" s="156"/>
      <c r="U581" s="157"/>
      <c r="V581" s="105"/>
      <c r="W581" s="105"/>
      <c r="X581" s="105"/>
      <c r="Y581" s="105"/>
      <c r="Z581" s="157"/>
      <c r="AA581" s="105"/>
      <c r="AB581" s="105"/>
      <c r="AC581" s="105"/>
      <c r="AD581" s="105"/>
      <c r="AE581" s="105"/>
      <c r="AF581" s="105"/>
      <c r="AG581" s="105"/>
      <c r="AH581" s="105"/>
      <c r="AI581" s="105"/>
      <c r="AJ581" s="105"/>
      <c r="AK581" s="105"/>
      <c r="AL581" s="105"/>
      <c r="AM581" s="105"/>
      <c r="AN581" s="105"/>
      <c r="AO581" s="105"/>
      <c r="AP581" s="105"/>
      <c r="AQ581" s="105"/>
      <c r="AR581" s="105"/>
      <c r="AS581" s="105"/>
      <c r="AT581" s="105"/>
      <c r="AU581" s="105"/>
      <c r="AV581" s="105"/>
      <c r="AW581" s="105"/>
      <c r="AX581" s="105"/>
      <c r="AY581" s="105"/>
      <c r="AZ581" s="105"/>
      <c r="BA581" s="105"/>
      <c r="BB581" s="105"/>
      <c r="BC581" s="105"/>
      <c r="BD581" s="105"/>
      <c r="BE581" s="105"/>
      <c r="BF581" s="105"/>
      <c r="BG581" s="105"/>
      <c r="BH581" s="105"/>
      <c r="BI581" s="105"/>
      <c r="BJ581" s="105"/>
      <c r="BK581" s="105"/>
      <c r="BL581" s="105"/>
      <c r="BM581" s="158"/>
      <c r="BN581" s="105"/>
      <c r="BO581" s="156"/>
      <c r="BP581" s="156"/>
      <c r="BQ581" s="156"/>
      <c r="BR581" s="105"/>
      <c r="BS581" s="105"/>
    </row>
    <row r="582" ht="9.0" customHeight="1">
      <c r="A582" s="152">
        <f t="shared" si="17"/>
        <v>1</v>
      </c>
      <c r="B582" s="93"/>
      <c r="C582" s="99"/>
      <c r="D582" s="96"/>
      <c r="E582" s="160"/>
      <c r="F582" s="155"/>
      <c r="G582" s="105"/>
      <c r="H582" s="105"/>
      <c r="I582" s="156"/>
      <c r="J582" s="156"/>
      <c r="K582" s="156"/>
      <c r="L582" s="156"/>
      <c r="M582" s="156"/>
      <c r="N582" s="156"/>
      <c r="O582" s="156"/>
      <c r="P582" s="156"/>
      <c r="Q582" s="156"/>
      <c r="R582" s="156"/>
      <c r="S582" s="156"/>
      <c r="T582" s="156"/>
      <c r="U582" s="157"/>
      <c r="V582" s="105"/>
      <c r="W582" s="105"/>
      <c r="X582" s="105"/>
      <c r="Y582" s="105"/>
      <c r="Z582" s="157"/>
      <c r="AA582" s="105"/>
      <c r="AB582" s="105"/>
      <c r="AC582" s="105"/>
      <c r="AD582" s="105"/>
      <c r="AE582" s="105"/>
      <c r="AF582" s="105"/>
      <c r="AG582" s="105"/>
      <c r="AH582" s="105"/>
      <c r="AI582" s="105"/>
      <c r="AJ582" s="105"/>
      <c r="AK582" s="105"/>
      <c r="AL582" s="105"/>
      <c r="AM582" s="105"/>
      <c r="AN582" s="105"/>
      <c r="AO582" s="105"/>
      <c r="AP582" s="105"/>
      <c r="AQ582" s="105"/>
      <c r="AR582" s="105"/>
      <c r="AS582" s="105"/>
      <c r="AT582" s="105"/>
      <c r="AU582" s="105"/>
      <c r="AV582" s="105"/>
      <c r="AW582" s="105"/>
      <c r="AX582" s="105"/>
      <c r="AY582" s="105"/>
      <c r="AZ582" s="105"/>
      <c r="BA582" s="105"/>
      <c r="BB582" s="105"/>
      <c r="BC582" s="105"/>
      <c r="BD582" s="105"/>
      <c r="BE582" s="105"/>
      <c r="BF582" s="105"/>
      <c r="BG582" s="105"/>
      <c r="BH582" s="105"/>
      <c r="BI582" s="105"/>
      <c r="BJ582" s="105"/>
      <c r="BK582" s="105"/>
      <c r="BL582" s="105"/>
      <c r="BM582" s="158"/>
      <c r="BN582" s="105"/>
      <c r="BO582" s="156"/>
      <c r="BP582" s="156"/>
      <c r="BQ582" s="156"/>
      <c r="BR582" s="105"/>
      <c r="BS582" s="105"/>
    </row>
    <row r="583" ht="9.0" customHeight="1">
      <c r="A583" s="152">
        <f t="shared" si="17"/>
        <v>1</v>
      </c>
      <c r="B583" s="93"/>
      <c r="C583" s="99"/>
      <c r="D583" s="96"/>
      <c r="E583" s="160"/>
      <c r="F583" s="155"/>
      <c r="G583" s="105"/>
      <c r="H583" s="105"/>
      <c r="I583" s="156"/>
      <c r="J583" s="156"/>
      <c r="K583" s="156"/>
      <c r="L583" s="156"/>
      <c r="M583" s="156"/>
      <c r="N583" s="156"/>
      <c r="O583" s="156"/>
      <c r="P583" s="156"/>
      <c r="Q583" s="156"/>
      <c r="R583" s="156"/>
      <c r="S583" s="156"/>
      <c r="T583" s="156"/>
      <c r="U583" s="157"/>
      <c r="V583" s="105"/>
      <c r="W583" s="105"/>
      <c r="X583" s="105"/>
      <c r="Y583" s="105"/>
      <c r="Z583" s="157"/>
      <c r="AA583" s="105"/>
      <c r="AB583" s="105"/>
      <c r="AC583" s="105"/>
      <c r="AD583" s="105"/>
      <c r="AE583" s="105"/>
      <c r="AF583" s="105"/>
      <c r="AG583" s="105"/>
      <c r="AH583" s="105"/>
      <c r="AI583" s="105"/>
      <c r="AJ583" s="105"/>
      <c r="AK583" s="105"/>
      <c r="AL583" s="105"/>
      <c r="AM583" s="105"/>
      <c r="AN583" s="105"/>
      <c r="AO583" s="105"/>
      <c r="AP583" s="105"/>
      <c r="AQ583" s="105"/>
      <c r="AR583" s="105"/>
      <c r="AS583" s="105"/>
      <c r="AT583" s="105"/>
      <c r="AU583" s="105"/>
      <c r="AV583" s="105"/>
      <c r="AW583" s="105"/>
      <c r="AX583" s="105"/>
      <c r="AY583" s="105"/>
      <c r="AZ583" s="105"/>
      <c r="BA583" s="105"/>
      <c r="BB583" s="105"/>
      <c r="BC583" s="105"/>
      <c r="BD583" s="105"/>
      <c r="BE583" s="105"/>
      <c r="BF583" s="105"/>
      <c r="BG583" s="105"/>
      <c r="BH583" s="105"/>
      <c r="BI583" s="105"/>
      <c r="BJ583" s="105"/>
      <c r="BK583" s="105"/>
      <c r="BL583" s="105"/>
      <c r="BM583" s="158"/>
      <c r="BN583" s="105"/>
      <c r="BO583" s="156"/>
      <c r="BP583" s="156"/>
      <c r="BQ583" s="156"/>
      <c r="BR583" s="105"/>
      <c r="BS583" s="105"/>
    </row>
    <row r="584" ht="9.0" customHeight="1">
      <c r="A584" s="152">
        <f t="shared" si="17"/>
        <v>0</v>
      </c>
      <c r="B584" s="93"/>
      <c r="C584" s="99"/>
      <c r="D584" s="96"/>
      <c r="E584" s="160"/>
      <c r="F584" s="155"/>
      <c r="G584" s="105"/>
      <c r="H584" s="105"/>
      <c r="I584" s="156"/>
      <c r="J584" s="156"/>
      <c r="K584" s="156"/>
      <c r="L584" s="156"/>
      <c r="M584" s="156"/>
      <c r="N584" s="156"/>
      <c r="O584" s="156"/>
      <c r="P584" s="156"/>
      <c r="Q584" s="156"/>
      <c r="R584" s="156"/>
      <c r="S584" s="156"/>
      <c r="T584" s="156"/>
      <c r="U584" s="157"/>
      <c r="V584" s="105"/>
      <c r="W584" s="105"/>
      <c r="X584" s="105"/>
      <c r="Y584" s="105"/>
      <c r="Z584" s="157"/>
      <c r="AA584" s="105"/>
      <c r="AB584" s="105"/>
      <c r="AC584" s="105"/>
      <c r="AD584" s="105"/>
      <c r="AE584" s="105"/>
      <c r="AF584" s="105"/>
      <c r="AG584" s="105"/>
      <c r="AH584" s="105"/>
      <c r="AI584" s="105"/>
      <c r="AJ584" s="105"/>
      <c r="AK584" s="105"/>
      <c r="AL584" s="105"/>
      <c r="AM584" s="105"/>
      <c r="AN584" s="105"/>
      <c r="AO584" s="105"/>
      <c r="AP584" s="105"/>
      <c r="AQ584" s="105"/>
      <c r="AR584" s="105"/>
      <c r="AS584" s="105"/>
      <c r="AT584" s="105"/>
      <c r="AU584" s="105"/>
      <c r="AV584" s="105"/>
      <c r="AW584" s="105"/>
      <c r="AX584" s="105"/>
      <c r="AY584" s="105"/>
      <c r="AZ584" s="105"/>
      <c r="BA584" s="105"/>
      <c r="BB584" s="105"/>
      <c r="BC584" s="105"/>
      <c r="BD584" s="105"/>
      <c r="BE584" s="105"/>
      <c r="BF584" s="105"/>
      <c r="BG584" s="105"/>
      <c r="BH584" s="105"/>
      <c r="BI584" s="105"/>
      <c r="BJ584" s="105"/>
      <c r="BK584" s="105"/>
      <c r="BL584" s="105"/>
      <c r="BM584" s="158"/>
      <c r="BN584" s="105"/>
      <c r="BO584" s="156"/>
      <c r="BP584" s="156"/>
      <c r="BQ584" s="156"/>
      <c r="BR584" s="105"/>
      <c r="BS584" s="105"/>
    </row>
    <row r="585" ht="9.0" customHeight="1">
      <c r="A585" s="152">
        <f t="shared" si="17"/>
        <v>0</v>
      </c>
      <c r="B585" s="93"/>
      <c r="C585" s="99"/>
      <c r="D585" s="96"/>
      <c r="E585" s="160"/>
      <c r="F585" s="155"/>
      <c r="G585" s="105"/>
      <c r="H585" s="105"/>
      <c r="I585" s="156"/>
      <c r="J585" s="156"/>
      <c r="K585" s="156"/>
      <c r="L585" s="156"/>
      <c r="M585" s="156"/>
      <c r="N585" s="156"/>
      <c r="O585" s="156"/>
      <c r="P585" s="156"/>
      <c r="Q585" s="156"/>
      <c r="R585" s="156"/>
      <c r="S585" s="156"/>
      <c r="T585" s="156"/>
      <c r="U585" s="157"/>
      <c r="V585" s="105"/>
      <c r="W585" s="105"/>
      <c r="X585" s="105"/>
      <c r="Y585" s="105"/>
      <c r="Z585" s="157"/>
      <c r="AA585" s="105"/>
      <c r="AB585" s="105"/>
      <c r="AC585" s="105"/>
      <c r="AD585" s="105"/>
      <c r="AE585" s="105"/>
      <c r="AF585" s="105"/>
      <c r="AG585" s="105"/>
      <c r="AH585" s="105"/>
      <c r="AI585" s="105"/>
      <c r="AJ585" s="105"/>
      <c r="AK585" s="105"/>
      <c r="AL585" s="105"/>
      <c r="AM585" s="105"/>
      <c r="AN585" s="105"/>
      <c r="AO585" s="105"/>
      <c r="AP585" s="105"/>
      <c r="AQ585" s="105"/>
      <c r="AR585" s="105"/>
      <c r="AS585" s="105"/>
      <c r="AT585" s="105"/>
      <c r="AU585" s="105"/>
      <c r="AV585" s="105"/>
      <c r="AW585" s="105"/>
      <c r="AX585" s="105"/>
      <c r="AY585" s="105"/>
      <c r="AZ585" s="105"/>
      <c r="BA585" s="105"/>
      <c r="BB585" s="105"/>
      <c r="BC585" s="105"/>
      <c r="BD585" s="105"/>
      <c r="BE585" s="105"/>
      <c r="BF585" s="105"/>
      <c r="BG585" s="105"/>
      <c r="BH585" s="105"/>
      <c r="BI585" s="105"/>
      <c r="BJ585" s="105"/>
      <c r="BK585" s="105"/>
      <c r="BL585" s="105"/>
      <c r="BM585" s="158"/>
      <c r="BN585" s="105"/>
      <c r="BO585" s="156"/>
      <c r="BP585" s="156"/>
      <c r="BQ585" s="156"/>
      <c r="BR585" s="105"/>
      <c r="BS585" s="105"/>
    </row>
    <row r="586" ht="9.0" customHeight="1">
      <c r="A586" s="152">
        <f t="shared" si="17"/>
        <v>1</v>
      </c>
      <c r="B586" s="93"/>
      <c r="C586" s="99"/>
      <c r="D586" s="96"/>
      <c r="E586" s="160"/>
      <c r="F586" s="155"/>
      <c r="G586" s="105"/>
      <c r="H586" s="105"/>
      <c r="I586" s="156"/>
      <c r="J586" s="156"/>
      <c r="K586" s="156"/>
      <c r="L586" s="156"/>
      <c r="M586" s="156"/>
      <c r="N586" s="156"/>
      <c r="O586" s="156"/>
      <c r="P586" s="156"/>
      <c r="Q586" s="156"/>
      <c r="R586" s="156"/>
      <c r="S586" s="156"/>
      <c r="T586" s="156"/>
      <c r="U586" s="157"/>
      <c r="V586" s="105"/>
      <c r="W586" s="105"/>
      <c r="X586" s="105"/>
      <c r="Y586" s="105"/>
      <c r="Z586" s="157"/>
      <c r="AA586" s="105"/>
      <c r="AB586" s="105"/>
      <c r="AC586" s="105"/>
      <c r="AD586" s="105"/>
      <c r="AE586" s="105"/>
      <c r="AF586" s="105"/>
      <c r="AG586" s="105"/>
      <c r="AH586" s="105"/>
      <c r="AI586" s="105"/>
      <c r="AJ586" s="105"/>
      <c r="AK586" s="105"/>
      <c r="AL586" s="105"/>
      <c r="AM586" s="105"/>
      <c r="AN586" s="105"/>
      <c r="AO586" s="105"/>
      <c r="AP586" s="105"/>
      <c r="AQ586" s="105"/>
      <c r="AR586" s="105"/>
      <c r="AS586" s="105"/>
      <c r="AT586" s="105"/>
      <c r="AU586" s="105"/>
      <c r="AV586" s="105"/>
      <c r="AW586" s="105"/>
      <c r="AX586" s="105"/>
      <c r="AY586" s="105"/>
      <c r="AZ586" s="105"/>
      <c r="BA586" s="105"/>
      <c r="BB586" s="105"/>
      <c r="BC586" s="105"/>
      <c r="BD586" s="105"/>
      <c r="BE586" s="105"/>
      <c r="BF586" s="105"/>
      <c r="BG586" s="105"/>
      <c r="BH586" s="105"/>
      <c r="BI586" s="105"/>
      <c r="BJ586" s="105"/>
      <c r="BK586" s="105"/>
      <c r="BL586" s="105"/>
      <c r="BM586" s="158"/>
      <c r="BN586" s="105"/>
      <c r="BO586" s="156"/>
      <c r="BP586" s="156"/>
      <c r="BQ586" s="156"/>
      <c r="BR586" s="105"/>
      <c r="BS586" s="105"/>
    </row>
    <row r="587" ht="9.0" customHeight="1">
      <c r="A587" s="152">
        <f t="shared" si="17"/>
        <v>1</v>
      </c>
      <c r="B587" s="93"/>
      <c r="C587" s="99"/>
      <c r="D587" s="96"/>
      <c r="E587" s="160"/>
      <c r="F587" s="155"/>
      <c r="G587" s="105"/>
      <c r="H587" s="105"/>
      <c r="I587" s="156"/>
      <c r="J587" s="156"/>
      <c r="K587" s="156"/>
      <c r="L587" s="156"/>
      <c r="M587" s="156"/>
      <c r="N587" s="156"/>
      <c r="O587" s="156"/>
      <c r="P587" s="156"/>
      <c r="Q587" s="156"/>
      <c r="R587" s="156"/>
      <c r="S587" s="156"/>
      <c r="T587" s="156"/>
      <c r="U587" s="157"/>
      <c r="V587" s="105"/>
      <c r="W587" s="105"/>
      <c r="X587" s="105"/>
      <c r="Y587" s="105"/>
      <c r="Z587" s="157"/>
      <c r="AA587" s="105"/>
      <c r="AB587" s="105"/>
      <c r="AC587" s="105"/>
      <c r="AD587" s="105"/>
      <c r="AE587" s="105"/>
      <c r="AF587" s="105"/>
      <c r="AG587" s="105"/>
      <c r="AH587" s="105"/>
      <c r="AI587" s="105"/>
      <c r="AJ587" s="105"/>
      <c r="AK587" s="105"/>
      <c r="AL587" s="105"/>
      <c r="AM587" s="105"/>
      <c r="AN587" s="105"/>
      <c r="AO587" s="105"/>
      <c r="AP587" s="105"/>
      <c r="AQ587" s="105"/>
      <c r="AR587" s="105"/>
      <c r="AS587" s="105"/>
      <c r="AT587" s="105"/>
      <c r="AU587" s="105"/>
      <c r="AV587" s="105"/>
      <c r="AW587" s="105"/>
      <c r="AX587" s="105"/>
      <c r="AY587" s="105"/>
      <c r="AZ587" s="105"/>
      <c r="BA587" s="105"/>
      <c r="BB587" s="105"/>
      <c r="BC587" s="105"/>
      <c r="BD587" s="105"/>
      <c r="BE587" s="105"/>
      <c r="BF587" s="105"/>
      <c r="BG587" s="105"/>
      <c r="BH587" s="105"/>
      <c r="BI587" s="105"/>
      <c r="BJ587" s="105"/>
      <c r="BK587" s="105"/>
      <c r="BL587" s="105"/>
      <c r="BM587" s="158"/>
      <c r="BN587" s="105"/>
      <c r="BO587" s="156"/>
      <c r="BP587" s="156"/>
      <c r="BQ587" s="156"/>
      <c r="BR587" s="105"/>
      <c r="BS587" s="105"/>
    </row>
    <row r="588" ht="9.0" customHeight="1">
      <c r="A588" s="152">
        <f t="shared" si="17"/>
        <v>0</v>
      </c>
      <c r="B588" s="93"/>
      <c r="C588" s="99"/>
      <c r="D588" s="96"/>
      <c r="E588" s="160"/>
      <c r="F588" s="155"/>
      <c r="G588" s="105"/>
      <c r="H588" s="105"/>
      <c r="I588" s="156"/>
      <c r="J588" s="156"/>
      <c r="K588" s="156"/>
      <c r="L588" s="156"/>
      <c r="M588" s="156"/>
      <c r="N588" s="156"/>
      <c r="O588" s="156"/>
      <c r="P588" s="156"/>
      <c r="Q588" s="156"/>
      <c r="R588" s="156"/>
      <c r="S588" s="156"/>
      <c r="T588" s="156"/>
      <c r="U588" s="157"/>
      <c r="V588" s="105"/>
      <c r="W588" s="105"/>
      <c r="X588" s="105"/>
      <c r="Y588" s="105"/>
      <c r="Z588" s="157"/>
      <c r="AA588" s="105"/>
      <c r="AB588" s="105"/>
      <c r="AC588" s="105"/>
      <c r="AD588" s="105"/>
      <c r="AE588" s="105"/>
      <c r="AF588" s="105"/>
      <c r="AG588" s="105"/>
      <c r="AH588" s="105"/>
      <c r="AI588" s="105"/>
      <c r="AJ588" s="105"/>
      <c r="AK588" s="105"/>
      <c r="AL588" s="105"/>
      <c r="AM588" s="105"/>
      <c r="AN588" s="105"/>
      <c r="AO588" s="105"/>
      <c r="AP588" s="105"/>
      <c r="AQ588" s="105"/>
      <c r="AR588" s="105"/>
      <c r="AS588" s="105"/>
      <c r="AT588" s="105"/>
      <c r="AU588" s="105"/>
      <c r="AV588" s="105"/>
      <c r="AW588" s="105"/>
      <c r="AX588" s="105"/>
      <c r="AY588" s="105"/>
      <c r="AZ588" s="105"/>
      <c r="BA588" s="105"/>
      <c r="BB588" s="105"/>
      <c r="BC588" s="105"/>
      <c r="BD588" s="105"/>
      <c r="BE588" s="105"/>
      <c r="BF588" s="105"/>
      <c r="BG588" s="105"/>
      <c r="BH588" s="105"/>
      <c r="BI588" s="105"/>
      <c r="BJ588" s="105"/>
      <c r="BK588" s="105"/>
      <c r="BL588" s="105"/>
      <c r="BM588" s="158"/>
      <c r="BN588" s="105"/>
      <c r="BO588" s="156"/>
      <c r="BP588" s="156"/>
      <c r="BQ588" s="156"/>
      <c r="BR588" s="105"/>
      <c r="BS588" s="105"/>
    </row>
    <row r="589" ht="9.0" customHeight="1">
      <c r="A589" s="152">
        <f t="shared" si="17"/>
        <v>0</v>
      </c>
      <c r="B589" s="93"/>
      <c r="C589" s="99"/>
      <c r="D589" s="96"/>
      <c r="E589" s="160"/>
      <c r="F589" s="155"/>
      <c r="G589" s="105"/>
      <c r="H589" s="105"/>
      <c r="I589" s="156"/>
      <c r="J589" s="156"/>
      <c r="K589" s="156"/>
      <c r="L589" s="156"/>
      <c r="M589" s="156"/>
      <c r="N589" s="156"/>
      <c r="O589" s="156"/>
      <c r="P589" s="156"/>
      <c r="Q589" s="156"/>
      <c r="R589" s="156"/>
      <c r="S589" s="156"/>
      <c r="T589" s="156"/>
      <c r="U589" s="157"/>
      <c r="V589" s="105"/>
      <c r="W589" s="105"/>
      <c r="X589" s="105"/>
      <c r="Y589" s="105"/>
      <c r="Z589" s="157"/>
      <c r="AA589" s="105"/>
      <c r="AB589" s="105"/>
      <c r="AC589" s="105"/>
      <c r="AD589" s="105"/>
      <c r="AE589" s="105"/>
      <c r="AF589" s="105"/>
      <c r="AG589" s="105"/>
      <c r="AH589" s="105"/>
      <c r="AI589" s="105"/>
      <c r="AJ589" s="105"/>
      <c r="AK589" s="105"/>
      <c r="AL589" s="105"/>
      <c r="AM589" s="105"/>
      <c r="AN589" s="105"/>
      <c r="AO589" s="105"/>
      <c r="AP589" s="105"/>
      <c r="AQ589" s="105"/>
      <c r="AR589" s="105"/>
      <c r="AS589" s="105"/>
      <c r="AT589" s="105"/>
      <c r="AU589" s="105"/>
      <c r="AV589" s="105"/>
      <c r="AW589" s="105"/>
      <c r="AX589" s="105"/>
      <c r="AY589" s="105"/>
      <c r="AZ589" s="105"/>
      <c r="BA589" s="105"/>
      <c r="BB589" s="105"/>
      <c r="BC589" s="105"/>
      <c r="BD589" s="105"/>
      <c r="BE589" s="105"/>
      <c r="BF589" s="105"/>
      <c r="BG589" s="105"/>
      <c r="BH589" s="105"/>
      <c r="BI589" s="105"/>
      <c r="BJ589" s="105"/>
      <c r="BK589" s="105"/>
      <c r="BL589" s="105"/>
      <c r="BM589" s="158"/>
      <c r="BN589" s="105"/>
      <c r="BO589" s="156"/>
      <c r="BP589" s="156"/>
      <c r="BQ589" s="156"/>
      <c r="BR589" s="105"/>
      <c r="BS589" s="105"/>
    </row>
    <row r="590" ht="9.0" customHeight="1">
      <c r="A590" s="152">
        <f t="shared" si="17"/>
        <v>1</v>
      </c>
      <c r="B590" s="93"/>
      <c r="C590" s="99"/>
      <c r="D590" s="96"/>
      <c r="E590" s="160"/>
      <c r="F590" s="155"/>
      <c r="G590" s="105"/>
      <c r="H590" s="105"/>
      <c r="I590" s="156"/>
      <c r="J590" s="156"/>
      <c r="K590" s="156"/>
      <c r="L590" s="156"/>
      <c r="M590" s="156"/>
      <c r="N590" s="156"/>
      <c r="O590" s="156"/>
      <c r="P590" s="156"/>
      <c r="Q590" s="156"/>
      <c r="R590" s="156"/>
      <c r="S590" s="156"/>
      <c r="T590" s="156"/>
      <c r="U590" s="157"/>
      <c r="V590" s="105"/>
      <c r="W590" s="105"/>
      <c r="X590" s="105"/>
      <c r="Y590" s="105"/>
      <c r="Z590" s="157"/>
      <c r="AA590" s="105"/>
      <c r="AB590" s="105"/>
      <c r="AC590" s="105"/>
      <c r="AD590" s="105"/>
      <c r="AE590" s="105"/>
      <c r="AF590" s="105"/>
      <c r="AG590" s="105"/>
      <c r="AH590" s="105"/>
      <c r="AI590" s="105"/>
      <c r="AJ590" s="105"/>
      <c r="AK590" s="105"/>
      <c r="AL590" s="105"/>
      <c r="AM590" s="105"/>
      <c r="AN590" s="105"/>
      <c r="AO590" s="105"/>
      <c r="AP590" s="105"/>
      <c r="AQ590" s="105"/>
      <c r="AR590" s="105"/>
      <c r="AS590" s="105"/>
      <c r="AT590" s="105"/>
      <c r="AU590" s="105"/>
      <c r="AV590" s="105"/>
      <c r="AW590" s="105"/>
      <c r="AX590" s="105"/>
      <c r="AY590" s="105"/>
      <c r="AZ590" s="105"/>
      <c r="BA590" s="105"/>
      <c r="BB590" s="105"/>
      <c r="BC590" s="105"/>
      <c r="BD590" s="105"/>
      <c r="BE590" s="105"/>
      <c r="BF590" s="105"/>
      <c r="BG590" s="105"/>
      <c r="BH590" s="105"/>
      <c r="BI590" s="105"/>
      <c r="BJ590" s="105"/>
      <c r="BK590" s="105"/>
      <c r="BL590" s="105"/>
      <c r="BM590" s="158"/>
      <c r="BN590" s="105"/>
      <c r="BO590" s="156"/>
      <c r="BP590" s="156"/>
      <c r="BQ590" s="156"/>
      <c r="BR590" s="105"/>
      <c r="BS590" s="105"/>
    </row>
    <row r="591" ht="9.0" customHeight="1">
      <c r="A591" s="152">
        <f t="shared" si="17"/>
        <v>1</v>
      </c>
      <c r="B591" s="93"/>
      <c r="C591" s="99"/>
      <c r="D591" s="96"/>
      <c r="E591" s="160"/>
      <c r="F591" s="155"/>
      <c r="G591" s="105"/>
      <c r="H591" s="105"/>
      <c r="I591" s="156"/>
      <c r="J591" s="156"/>
      <c r="K591" s="156"/>
      <c r="L591" s="156"/>
      <c r="M591" s="156"/>
      <c r="N591" s="156"/>
      <c r="O591" s="156"/>
      <c r="P591" s="156"/>
      <c r="Q591" s="156"/>
      <c r="R591" s="156"/>
      <c r="S591" s="156"/>
      <c r="T591" s="156"/>
      <c r="U591" s="157"/>
      <c r="V591" s="105"/>
      <c r="W591" s="105"/>
      <c r="X591" s="105"/>
      <c r="Y591" s="105"/>
      <c r="Z591" s="157"/>
      <c r="AA591" s="105"/>
      <c r="AB591" s="105"/>
      <c r="AC591" s="105"/>
      <c r="AD591" s="105"/>
      <c r="AE591" s="105"/>
      <c r="AF591" s="105"/>
      <c r="AG591" s="105"/>
      <c r="AH591" s="105"/>
      <c r="AI591" s="105"/>
      <c r="AJ591" s="105"/>
      <c r="AK591" s="105"/>
      <c r="AL591" s="105"/>
      <c r="AM591" s="105"/>
      <c r="AN591" s="105"/>
      <c r="AO591" s="105"/>
      <c r="AP591" s="105"/>
      <c r="AQ591" s="105"/>
      <c r="AR591" s="105"/>
      <c r="AS591" s="105"/>
      <c r="AT591" s="105"/>
      <c r="AU591" s="105"/>
      <c r="AV591" s="105"/>
      <c r="AW591" s="105"/>
      <c r="AX591" s="105"/>
      <c r="AY591" s="105"/>
      <c r="AZ591" s="105"/>
      <c r="BA591" s="105"/>
      <c r="BB591" s="105"/>
      <c r="BC591" s="105"/>
      <c r="BD591" s="105"/>
      <c r="BE591" s="105"/>
      <c r="BF591" s="105"/>
      <c r="BG591" s="105"/>
      <c r="BH591" s="105"/>
      <c r="BI591" s="105"/>
      <c r="BJ591" s="105"/>
      <c r="BK591" s="105"/>
      <c r="BL591" s="105"/>
      <c r="BM591" s="158"/>
      <c r="BN591" s="105"/>
      <c r="BO591" s="156"/>
      <c r="BP591" s="156"/>
      <c r="BQ591" s="156"/>
      <c r="BR591" s="105"/>
      <c r="BS591" s="105"/>
    </row>
    <row r="592" ht="9.0" customHeight="1">
      <c r="A592" s="152">
        <f t="shared" si="17"/>
        <v>0</v>
      </c>
      <c r="B592" s="93"/>
      <c r="C592" s="99"/>
      <c r="D592" s="96"/>
      <c r="E592" s="160"/>
      <c r="F592" s="155"/>
      <c r="G592" s="105"/>
      <c r="H592" s="105"/>
      <c r="I592" s="156"/>
      <c r="J592" s="156"/>
      <c r="K592" s="156"/>
      <c r="L592" s="156"/>
      <c r="M592" s="156"/>
      <c r="N592" s="156"/>
      <c r="O592" s="156"/>
      <c r="P592" s="156"/>
      <c r="Q592" s="156"/>
      <c r="R592" s="156"/>
      <c r="S592" s="156"/>
      <c r="T592" s="156"/>
      <c r="U592" s="157"/>
      <c r="V592" s="105"/>
      <c r="W592" s="105"/>
      <c r="X592" s="105"/>
      <c r="Y592" s="105"/>
      <c r="Z592" s="157"/>
      <c r="AA592" s="105"/>
      <c r="AB592" s="105"/>
      <c r="AC592" s="105"/>
      <c r="AD592" s="105"/>
      <c r="AE592" s="105"/>
      <c r="AF592" s="105"/>
      <c r="AG592" s="105"/>
      <c r="AH592" s="105"/>
      <c r="AI592" s="105"/>
      <c r="AJ592" s="105"/>
      <c r="AK592" s="105"/>
      <c r="AL592" s="105"/>
      <c r="AM592" s="105"/>
      <c r="AN592" s="105"/>
      <c r="AO592" s="105"/>
      <c r="AP592" s="105"/>
      <c r="AQ592" s="105"/>
      <c r="AR592" s="105"/>
      <c r="AS592" s="105"/>
      <c r="AT592" s="105"/>
      <c r="AU592" s="105"/>
      <c r="AV592" s="105"/>
      <c r="AW592" s="105"/>
      <c r="AX592" s="105"/>
      <c r="AY592" s="105"/>
      <c r="AZ592" s="105"/>
      <c r="BA592" s="105"/>
      <c r="BB592" s="105"/>
      <c r="BC592" s="105"/>
      <c r="BD592" s="105"/>
      <c r="BE592" s="105"/>
      <c r="BF592" s="105"/>
      <c r="BG592" s="105"/>
      <c r="BH592" s="105"/>
      <c r="BI592" s="105"/>
      <c r="BJ592" s="105"/>
      <c r="BK592" s="105"/>
      <c r="BL592" s="105"/>
      <c r="BM592" s="158"/>
      <c r="BN592" s="105"/>
      <c r="BO592" s="156"/>
      <c r="BP592" s="156"/>
      <c r="BQ592" s="156"/>
      <c r="BR592" s="105"/>
      <c r="BS592" s="105"/>
    </row>
    <row r="593" ht="9.0" customHeight="1">
      <c r="A593" s="152">
        <f t="shared" si="17"/>
        <v>0</v>
      </c>
      <c r="B593" s="93"/>
      <c r="C593" s="99"/>
      <c r="D593" s="96"/>
      <c r="E593" s="160"/>
      <c r="F593" s="155"/>
      <c r="G593" s="105"/>
      <c r="H593" s="105"/>
      <c r="I593" s="156"/>
      <c r="J593" s="156"/>
      <c r="K593" s="156"/>
      <c r="L593" s="156"/>
      <c r="M593" s="156"/>
      <c r="N593" s="156"/>
      <c r="O593" s="156"/>
      <c r="P593" s="156"/>
      <c r="Q593" s="156"/>
      <c r="R593" s="156"/>
      <c r="S593" s="156"/>
      <c r="T593" s="156"/>
      <c r="U593" s="157"/>
      <c r="V593" s="105"/>
      <c r="W593" s="105"/>
      <c r="X593" s="105"/>
      <c r="Y593" s="105"/>
      <c r="Z593" s="157"/>
      <c r="AA593" s="105"/>
      <c r="AB593" s="105"/>
      <c r="AC593" s="105"/>
      <c r="AD593" s="105"/>
      <c r="AE593" s="105"/>
      <c r="AF593" s="105"/>
      <c r="AG593" s="105"/>
      <c r="AH593" s="105"/>
      <c r="AI593" s="105"/>
      <c r="AJ593" s="105"/>
      <c r="AK593" s="105"/>
      <c r="AL593" s="105"/>
      <c r="AM593" s="105"/>
      <c r="AN593" s="105"/>
      <c r="AO593" s="105"/>
      <c r="AP593" s="105"/>
      <c r="AQ593" s="105"/>
      <c r="AR593" s="105"/>
      <c r="AS593" s="105"/>
      <c r="AT593" s="105"/>
      <c r="AU593" s="105"/>
      <c r="AV593" s="105"/>
      <c r="AW593" s="105"/>
      <c r="AX593" s="105"/>
      <c r="AY593" s="105"/>
      <c r="AZ593" s="105"/>
      <c r="BA593" s="105"/>
      <c r="BB593" s="105"/>
      <c r="BC593" s="105"/>
      <c r="BD593" s="105"/>
      <c r="BE593" s="105"/>
      <c r="BF593" s="105"/>
      <c r="BG593" s="105"/>
      <c r="BH593" s="105"/>
      <c r="BI593" s="105"/>
      <c r="BJ593" s="105"/>
      <c r="BK593" s="105"/>
      <c r="BL593" s="105"/>
      <c r="BM593" s="158"/>
      <c r="BN593" s="105"/>
      <c r="BO593" s="156"/>
      <c r="BP593" s="156"/>
      <c r="BQ593" s="156"/>
      <c r="BR593" s="105"/>
      <c r="BS593" s="105"/>
    </row>
    <row r="594" ht="9.0" customHeight="1">
      <c r="A594" s="152">
        <f t="shared" si="17"/>
        <v>1</v>
      </c>
      <c r="B594" s="93"/>
      <c r="C594" s="99"/>
      <c r="D594" s="96"/>
      <c r="E594" s="160"/>
      <c r="F594" s="155"/>
      <c r="G594" s="105"/>
      <c r="H594" s="105"/>
      <c r="I594" s="156"/>
      <c r="J594" s="156"/>
      <c r="K594" s="156"/>
      <c r="L594" s="156"/>
      <c r="M594" s="156"/>
      <c r="N594" s="156"/>
      <c r="O594" s="156"/>
      <c r="P594" s="156"/>
      <c r="Q594" s="156"/>
      <c r="R594" s="156"/>
      <c r="S594" s="156"/>
      <c r="T594" s="156"/>
      <c r="U594" s="157"/>
      <c r="V594" s="105"/>
      <c r="W594" s="105"/>
      <c r="X594" s="105"/>
      <c r="Y594" s="105"/>
      <c r="Z594" s="157"/>
      <c r="AA594" s="105"/>
      <c r="AB594" s="105"/>
      <c r="AC594" s="105"/>
      <c r="AD594" s="105"/>
      <c r="AE594" s="105"/>
      <c r="AF594" s="105"/>
      <c r="AG594" s="105"/>
      <c r="AH594" s="105"/>
      <c r="AI594" s="105"/>
      <c r="AJ594" s="105"/>
      <c r="AK594" s="105"/>
      <c r="AL594" s="105"/>
      <c r="AM594" s="105"/>
      <c r="AN594" s="105"/>
      <c r="AO594" s="105"/>
      <c r="AP594" s="105"/>
      <c r="AQ594" s="105"/>
      <c r="AR594" s="105"/>
      <c r="AS594" s="105"/>
      <c r="AT594" s="105"/>
      <c r="AU594" s="105"/>
      <c r="AV594" s="105"/>
      <c r="AW594" s="105"/>
      <c r="AX594" s="105"/>
      <c r="AY594" s="105"/>
      <c r="AZ594" s="105"/>
      <c r="BA594" s="105"/>
      <c r="BB594" s="105"/>
      <c r="BC594" s="105"/>
      <c r="BD594" s="105"/>
      <c r="BE594" s="105"/>
      <c r="BF594" s="105"/>
      <c r="BG594" s="105"/>
      <c r="BH594" s="105"/>
      <c r="BI594" s="105"/>
      <c r="BJ594" s="105"/>
      <c r="BK594" s="105"/>
      <c r="BL594" s="105"/>
      <c r="BM594" s="158"/>
      <c r="BN594" s="105"/>
      <c r="BO594" s="156"/>
      <c r="BP594" s="156"/>
      <c r="BQ594" s="156"/>
      <c r="BR594" s="105"/>
      <c r="BS594" s="105"/>
    </row>
    <row r="595" ht="9.0" customHeight="1">
      <c r="A595" s="152">
        <f t="shared" si="17"/>
        <v>1</v>
      </c>
      <c r="B595" s="93"/>
      <c r="C595" s="99"/>
      <c r="D595" s="96"/>
      <c r="E595" s="160"/>
      <c r="F595" s="155"/>
      <c r="G595" s="105"/>
      <c r="H595" s="105"/>
      <c r="I595" s="156"/>
      <c r="J595" s="156"/>
      <c r="K595" s="156"/>
      <c r="L595" s="156"/>
      <c r="M595" s="156"/>
      <c r="N595" s="156"/>
      <c r="O595" s="156"/>
      <c r="P595" s="156"/>
      <c r="Q595" s="156"/>
      <c r="R595" s="156"/>
      <c r="S595" s="156"/>
      <c r="T595" s="156"/>
      <c r="U595" s="157"/>
      <c r="V595" s="105"/>
      <c r="W595" s="105"/>
      <c r="X595" s="105"/>
      <c r="Y595" s="105"/>
      <c r="Z595" s="157"/>
      <c r="AA595" s="105"/>
      <c r="AB595" s="105"/>
      <c r="AC595" s="105"/>
      <c r="AD595" s="105"/>
      <c r="AE595" s="105"/>
      <c r="AF595" s="105"/>
      <c r="AG595" s="105"/>
      <c r="AH595" s="105"/>
      <c r="AI595" s="105"/>
      <c r="AJ595" s="105"/>
      <c r="AK595" s="105"/>
      <c r="AL595" s="105"/>
      <c r="AM595" s="105"/>
      <c r="AN595" s="105"/>
      <c r="AO595" s="105"/>
      <c r="AP595" s="105"/>
      <c r="AQ595" s="105"/>
      <c r="AR595" s="105"/>
      <c r="AS595" s="105"/>
      <c r="AT595" s="105"/>
      <c r="AU595" s="105"/>
      <c r="AV595" s="105"/>
      <c r="AW595" s="105"/>
      <c r="AX595" s="105"/>
      <c r="AY595" s="105"/>
      <c r="AZ595" s="105"/>
      <c r="BA595" s="105"/>
      <c r="BB595" s="105"/>
      <c r="BC595" s="105"/>
      <c r="BD595" s="105"/>
      <c r="BE595" s="105"/>
      <c r="BF595" s="105"/>
      <c r="BG595" s="105"/>
      <c r="BH595" s="105"/>
      <c r="BI595" s="105"/>
      <c r="BJ595" s="105"/>
      <c r="BK595" s="105"/>
      <c r="BL595" s="105"/>
      <c r="BM595" s="158"/>
      <c r="BN595" s="105"/>
      <c r="BO595" s="156"/>
      <c r="BP595" s="156"/>
      <c r="BQ595" s="156"/>
      <c r="BR595" s="105"/>
      <c r="BS595" s="105"/>
    </row>
    <row r="596" ht="9.0" customHeight="1">
      <c r="A596" s="152">
        <f t="shared" si="17"/>
        <v>0</v>
      </c>
      <c r="B596" s="93"/>
      <c r="C596" s="99"/>
      <c r="D596" s="96"/>
      <c r="E596" s="160"/>
      <c r="F596" s="155"/>
      <c r="G596" s="105"/>
      <c r="H596" s="105"/>
      <c r="I596" s="156"/>
      <c r="J596" s="156"/>
      <c r="K596" s="156"/>
      <c r="L596" s="156"/>
      <c r="M596" s="156"/>
      <c r="N596" s="156"/>
      <c r="O596" s="156"/>
      <c r="P596" s="156"/>
      <c r="Q596" s="156"/>
      <c r="R596" s="156"/>
      <c r="S596" s="156"/>
      <c r="T596" s="156"/>
      <c r="U596" s="157"/>
      <c r="V596" s="105"/>
      <c r="W596" s="105"/>
      <c r="X596" s="105"/>
      <c r="Y596" s="105"/>
      <c r="Z596" s="157"/>
      <c r="AA596" s="105"/>
      <c r="AB596" s="105"/>
      <c r="AC596" s="105"/>
      <c r="AD596" s="105"/>
      <c r="AE596" s="105"/>
      <c r="AF596" s="105"/>
      <c r="AG596" s="105"/>
      <c r="AH596" s="105"/>
      <c r="AI596" s="105"/>
      <c r="AJ596" s="105"/>
      <c r="AK596" s="105"/>
      <c r="AL596" s="105"/>
      <c r="AM596" s="105"/>
      <c r="AN596" s="105"/>
      <c r="AO596" s="105"/>
      <c r="AP596" s="105"/>
      <c r="AQ596" s="105"/>
      <c r="AR596" s="105"/>
      <c r="AS596" s="105"/>
      <c r="AT596" s="105"/>
      <c r="AU596" s="105"/>
      <c r="AV596" s="105"/>
      <c r="AW596" s="105"/>
      <c r="AX596" s="105"/>
      <c r="AY596" s="105"/>
      <c r="AZ596" s="105"/>
      <c r="BA596" s="105"/>
      <c r="BB596" s="105"/>
      <c r="BC596" s="105"/>
      <c r="BD596" s="105"/>
      <c r="BE596" s="105"/>
      <c r="BF596" s="105"/>
      <c r="BG596" s="105"/>
      <c r="BH596" s="105"/>
      <c r="BI596" s="105"/>
      <c r="BJ596" s="105"/>
      <c r="BK596" s="105"/>
      <c r="BL596" s="105"/>
      <c r="BM596" s="158"/>
      <c r="BN596" s="105"/>
      <c r="BO596" s="156"/>
      <c r="BP596" s="156"/>
      <c r="BQ596" s="156"/>
      <c r="BR596" s="105"/>
      <c r="BS596" s="105"/>
    </row>
    <row r="597" ht="9.0" customHeight="1">
      <c r="A597" s="152">
        <f t="shared" si="17"/>
        <v>0</v>
      </c>
      <c r="B597" s="93"/>
      <c r="C597" s="99"/>
      <c r="D597" s="96"/>
      <c r="E597" s="160"/>
      <c r="F597" s="155"/>
      <c r="G597" s="105"/>
      <c r="H597" s="105"/>
      <c r="I597" s="156"/>
      <c r="J597" s="156"/>
      <c r="K597" s="156"/>
      <c r="L597" s="156"/>
      <c r="M597" s="156"/>
      <c r="N597" s="156"/>
      <c r="O597" s="156"/>
      <c r="P597" s="156"/>
      <c r="Q597" s="156"/>
      <c r="R597" s="156"/>
      <c r="S597" s="156"/>
      <c r="T597" s="156"/>
      <c r="U597" s="157"/>
      <c r="V597" s="105"/>
      <c r="W597" s="105"/>
      <c r="X597" s="105"/>
      <c r="Y597" s="105"/>
      <c r="Z597" s="157"/>
      <c r="AA597" s="105"/>
      <c r="AB597" s="105"/>
      <c r="AC597" s="105"/>
      <c r="AD597" s="105"/>
      <c r="AE597" s="105"/>
      <c r="AF597" s="105"/>
      <c r="AG597" s="105"/>
      <c r="AH597" s="105"/>
      <c r="AI597" s="105"/>
      <c r="AJ597" s="105"/>
      <c r="AK597" s="105"/>
      <c r="AL597" s="105"/>
      <c r="AM597" s="105"/>
      <c r="AN597" s="105"/>
      <c r="AO597" s="105"/>
      <c r="AP597" s="105"/>
      <c r="AQ597" s="105"/>
      <c r="AR597" s="105"/>
      <c r="AS597" s="105"/>
      <c r="AT597" s="105"/>
      <c r="AU597" s="105"/>
      <c r="AV597" s="105"/>
      <c r="AW597" s="105"/>
      <c r="AX597" s="105"/>
      <c r="AY597" s="105"/>
      <c r="AZ597" s="105"/>
      <c r="BA597" s="105"/>
      <c r="BB597" s="105"/>
      <c r="BC597" s="105"/>
      <c r="BD597" s="105"/>
      <c r="BE597" s="105"/>
      <c r="BF597" s="105"/>
      <c r="BG597" s="105"/>
      <c r="BH597" s="105"/>
      <c r="BI597" s="105"/>
      <c r="BJ597" s="105"/>
      <c r="BK597" s="105"/>
      <c r="BL597" s="105"/>
      <c r="BM597" s="158"/>
      <c r="BN597" s="105"/>
      <c r="BO597" s="156"/>
      <c r="BP597" s="156"/>
      <c r="BQ597" s="156"/>
      <c r="BR597" s="105"/>
      <c r="BS597" s="105"/>
    </row>
    <row r="598" ht="9.0" customHeight="1">
      <c r="A598" s="152">
        <f t="shared" si="17"/>
        <v>1</v>
      </c>
      <c r="B598" s="93"/>
      <c r="C598" s="99"/>
      <c r="D598" s="96"/>
      <c r="E598" s="160"/>
      <c r="F598" s="155"/>
      <c r="G598" s="105"/>
      <c r="H598" s="105"/>
      <c r="I598" s="156"/>
      <c r="J598" s="156"/>
      <c r="K598" s="156"/>
      <c r="L598" s="156"/>
      <c r="M598" s="156"/>
      <c r="N598" s="156"/>
      <c r="O598" s="156"/>
      <c r="P598" s="156"/>
      <c r="Q598" s="156"/>
      <c r="R598" s="156"/>
      <c r="S598" s="156"/>
      <c r="T598" s="156"/>
      <c r="U598" s="157"/>
      <c r="V598" s="105"/>
      <c r="W598" s="105"/>
      <c r="X598" s="105"/>
      <c r="Y598" s="105"/>
      <c r="Z598" s="157"/>
      <c r="AA598" s="105"/>
      <c r="AB598" s="105"/>
      <c r="AC598" s="105"/>
      <c r="AD598" s="105"/>
      <c r="AE598" s="105"/>
      <c r="AF598" s="105"/>
      <c r="AG598" s="105"/>
      <c r="AH598" s="105"/>
      <c r="AI598" s="105"/>
      <c r="AJ598" s="105"/>
      <c r="AK598" s="105"/>
      <c r="AL598" s="105"/>
      <c r="AM598" s="105"/>
      <c r="AN598" s="105"/>
      <c r="AO598" s="105"/>
      <c r="AP598" s="105"/>
      <c r="AQ598" s="105"/>
      <c r="AR598" s="105"/>
      <c r="AS598" s="105"/>
      <c r="AT598" s="105"/>
      <c r="AU598" s="105"/>
      <c r="AV598" s="105"/>
      <c r="AW598" s="105"/>
      <c r="AX598" s="105"/>
      <c r="AY598" s="105"/>
      <c r="AZ598" s="105"/>
      <c r="BA598" s="105"/>
      <c r="BB598" s="105"/>
      <c r="BC598" s="105"/>
      <c r="BD598" s="105"/>
      <c r="BE598" s="105"/>
      <c r="BF598" s="105"/>
      <c r="BG598" s="105"/>
      <c r="BH598" s="105"/>
      <c r="BI598" s="105"/>
      <c r="BJ598" s="105"/>
      <c r="BK598" s="105"/>
      <c r="BL598" s="105"/>
      <c r="BM598" s="158"/>
      <c r="BN598" s="105"/>
      <c r="BO598" s="156"/>
      <c r="BP598" s="156"/>
      <c r="BQ598" s="156"/>
      <c r="BR598" s="105"/>
      <c r="BS598" s="105"/>
    </row>
    <row r="599" ht="9.0" customHeight="1">
      <c r="A599" s="152">
        <f t="shared" si="17"/>
        <v>1</v>
      </c>
      <c r="B599" s="93"/>
      <c r="C599" s="99"/>
      <c r="D599" s="96"/>
      <c r="E599" s="160"/>
      <c r="F599" s="155"/>
      <c r="G599" s="105"/>
      <c r="H599" s="105"/>
      <c r="I599" s="156"/>
      <c r="J599" s="156"/>
      <c r="K599" s="156"/>
      <c r="L599" s="156"/>
      <c r="M599" s="156"/>
      <c r="N599" s="156"/>
      <c r="O599" s="156"/>
      <c r="P599" s="156"/>
      <c r="Q599" s="156"/>
      <c r="R599" s="156"/>
      <c r="S599" s="156"/>
      <c r="T599" s="156"/>
      <c r="U599" s="157"/>
      <c r="V599" s="105"/>
      <c r="W599" s="105"/>
      <c r="X599" s="105"/>
      <c r="Y599" s="105"/>
      <c r="Z599" s="157"/>
      <c r="AA599" s="105"/>
      <c r="AB599" s="105"/>
      <c r="AC599" s="105"/>
      <c r="AD599" s="105"/>
      <c r="AE599" s="105"/>
      <c r="AF599" s="105"/>
      <c r="AG599" s="105"/>
      <c r="AH599" s="105"/>
      <c r="AI599" s="105"/>
      <c r="AJ599" s="105"/>
      <c r="AK599" s="105"/>
      <c r="AL599" s="105"/>
      <c r="AM599" s="105"/>
      <c r="AN599" s="105"/>
      <c r="AO599" s="105"/>
      <c r="AP599" s="105"/>
      <c r="AQ599" s="105"/>
      <c r="AR599" s="105"/>
      <c r="AS599" s="105"/>
      <c r="AT599" s="105"/>
      <c r="AU599" s="105"/>
      <c r="AV599" s="105"/>
      <c r="AW599" s="105"/>
      <c r="AX599" s="105"/>
      <c r="AY599" s="105"/>
      <c r="AZ599" s="105"/>
      <c r="BA599" s="105"/>
      <c r="BB599" s="105"/>
      <c r="BC599" s="105"/>
      <c r="BD599" s="105"/>
      <c r="BE599" s="105"/>
      <c r="BF599" s="105"/>
      <c r="BG599" s="105"/>
      <c r="BH599" s="105"/>
      <c r="BI599" s="105"/>
      <c r="BJ599" s="105"/>
      <c r="BK599" s="105"/>
      <c r="BL599" s="105"/>
      <c r="BM599" s="158"/>
      <c r="BN599" s="105"/>
      <c r="BO599" s="156"/>
      <c r="BP599" s="156"/>
      <c r="BQ599" s="156"/>
      <c r="BR599" s="105"/>
      <c r="BS599" s="105"/>
    </row>
    <row r="600" ht="9.0" customHeight="1">
      <c r="A600" s="152">
        <f t="shared" si="17"/>
        <v>0</v>
      </c>
      <c r="B600" s="93"/>
      <c r="C600" s="99"/>
      <c r="D600" s="96"/>
      <c r="E600" s="160"/>
      <c r="F600" s="155"/>
      <c r="G600" s="105"/>
      <c r="H600" s="105"/>
      <c r="I600" s="156"/>
      <c r="J600" s="156"/>
      <c r="K600" s="156"/>
      <c r="L600" s="156"/>
      <c r="M600" s="156"/>
      <c r="N600" s="156"/>
      <c r="O600" s="156"/>
      <c r="P600" s="156"/>
      <c r="Q600" s="156"/>
      <c r="R600" s="156"/>
      <c r="S600" s="156"/>
      <c r="T600" s="156"/>
      <c r="U600" s="157"/>
      <c r="V600" s="105"/>
      <c r="W600" s="105"/>
      <c r="X600" s="105"/>
      <c r="Y600" s="105"/>
      <c r="Z600" s="157"/>
      <c r="AA600" s="105"/>
      <c r="AB600" s="105"/>
      <c r="AC600" s="105"/>
      <c r="AD600" s="105"/>
      <c r="AE600" s="105"/>
      <c r="AF600" s="105"/>
      <c r="AG600" s="105"/>
      <c r="AH600" s="105"/>
      <c r="AI600" s="105"/>
      <c r="AJ600" s="105"/>
      <c r="AK600" s="105"/>
      <c r="AL600" s="105"/>
      <c r="AM600" s="105"/>
      <c r="AN600" s="105"/>
      <c r="AO600" s="105"/>
      <c r="AP600" s="105"/>
      <c r="AQ600" s="105"/>
      <c r="AR600" s="105"/>
      <c r="AS600" s="105"/>
      <c r="AT600" s="105"/>
      <c r="AU600" s="105"/>
      <c r="AV600" s="105"/>
      <c r="AW600" s="105"/>
      <c r="AX600" s="105"/>
      <c r="AY600" s="105"/>
      <c r="AZ600" s="105"/>
      <c r="BA600" s="105"/>
      <c r="BB600" s="105"/>
      <c r="BC600" s="105"/>
      <c r="BD600" s="105"/>
      <c r="BE600" s="105"/>
      <c r="BF600" s="105"/>
      <c r="BG600" s="105"/>
      <c r="BH600" s="105"/>
      <c r="BI600" s="105"/>
      <c r="BJ600" s="105"/>
      <c r="BK600" s="105"/>
      <c r="BL600" s="105"/>
      <c r="BM600" s="158"/>
      <c r="BN600" s="105"/>
      <c r="BO600" s="156"/>
      <c r="BP600" s="156"/>
      <c r="BQ600" s="156"/>
      <c r="BR600" s="105"/>
      <c r="BS600" s="105"/>
    </row>
    <row r="601" ht="9.0" customHeight="1">
      <c r="A601" s="152">
        <f t="shared" si="17"/>
        <v>0</v>
      </c>
      <c r="B601" s="93"/>
      <c r="C601" s="99"/>
      <c r="D601" s="96"/>
      <c r="E601" s="160"/>
      <c r="F601" s="155"/>
      <c r="G601" s="105"/>
      <c r="H601" s="105"/>
      <c r="I601" s="156"/>
      <c r="J601" s="156"/>
      <c r="K601" s="156"/>
      <c r="L601" s="156"/>
      <c r="M601" s="156"/>
      <c r="N601" s="156"/>
      <c r="O601" s="156"/>
      <c r="P601" s="156"/>
      <c r="Q601" s="156"/>
      <c r="R601" s="156"/>
      <c r="S601" s="156"/>
      <c r="T601" s="156"/>
      <c r="U601" s="157"/>
      <c r="V601" s="105"/>
      <c r="W601" s="105"/>
      <c r="X601" s="105"/>
      <c r="Y601" s="105"/>
      <c r="Z601" s="157"/>
      <c r="AA601" s="105"/>
      <c r="AB601" s="105"/>
      <c r="AC601" s="105"/>
      <c r="AD601" s="105"/>
      <c r="AE601" s="105"/>
      <c r="AF601" s="105"/>
      <c r="AG601" s="105"/>
      <c r="AH601" s="105"/>
      <c r="AI601" s="105"/>
      <c r="AJ601" s="105"/>
      <c r="AK601" s="105"/>
      <c r="AL601" s="105"/>
      <c r="AM601" s="105"/>
      <c r="AN601" s="105"/>
      <c r="AO601" s="105"/>
      <c r="AP601" s="105"/>
      <c r="AQ601" s="105"/>
      <c r="AR601" s="105"/>
      <c r="AS601" s="105"/>
      <c r="AT601" s="105"/>
      <c r="AU601" s="105"/>
      <c r="AV601" s="105"/>
      <c r="AW601" s="105"/>
      <c r="AX601" s="105"/>
      <c r="AY601" s="105"/>
      <c r="AZ601" s="105"/>
      <c r="BA601" s="105"/>
      <c r="BB601" s="105"/>
      <c r="BC601" s="105"/>
      <c r="BD601" s="105"/>
      <c r="BE601" s="105"/>
      <c r="BF601" s="105"/>
      <c r="BG601" s="105"/>
      <c r="BH601" s="105"/>
      <c r="BI601" s="105"/>
      <c r="BJ601" s="105"/>
      <c r="BK601" s="105"/>
      <c r="BL601" s="105"/>
      <c r="BM601" s="158"/>
      <c r="BN601" s="105"/>
      <c r="BO601" s="156"/>
      <c r="BP601" s="156"/>
      <c r="BQ601" s="156"/>
      <c r="BR601" s="105"/>
      <c r="BS601" s="105"/>
    </row>
    <row r="602" ht="9.0" customHeight="1">
      <c r="A602" s="152">
        <f t="shared" si="17"/>
        <v>1</v>
      </c>
      <c r="B602" s="93"/>
      <c r="C602" s="99"/>
      <c r="D602" s="96"/>
      <c r="E602" s="160"/>
      <c r="F602" s="155"/>
      <c r="G602" s="105"/>
      <c r="H602" s="105"/>
      <c r="I602" s="156"/>
      <c r="J602" s="156"/>
      <c r="K602" s="156"/>
      <c r="L602" s="156"/>
      <c r="M602" s="156"/>
      <c r="N602" s="156"/>
      <c r="O602" s="156"/>
      <c r="P602" s="156"/>
      <c r="Q602" s="156"/>
      <c r="R602" s="156"/>
      <c r="S602" s="156"/>
      <c r="T602" s="156"/>
      <c r="U602" s="157"/>
      <c r="V602" s="105"/>
      <c r="W602" s="105"/>
      <c r="X602" s="105"/>
      <c r="Y602" s="105"/>
      <c r="Z602" s="157"/>
      <c r="AA602" s="105"/>
      <c r="AB602" s="105"/>
      <c r="AC602" s="105"/>
      <c r="AD602" s="105"/>
      <c r="AE602" s="105"/>
      <c r="AF602" s="105"/>
      <c r="AG602" s="105"/>
      <c r="AH602" s="105"/>
      <c r="AI602" s="105"/>
      <c r="AJ602" s="105"/>
      <c r="AK602" s="105"/>
      <c r="AL602" s="105"/>
      <c r="AM602" s="105"/>
      <c r="AN602" s="105"/>
      <c r="AO602" s="105"/>
      <c r="AP602" s="105"/>
      <c r="AQ602" s="105"/>
      <c r="AR602" s="105"/>
      <c r="AS602" s="105"/>
      <c r="AT602" s="105"/>
      <c r="AU602" s="105"/>
      <c r="AV602" s="105"/>
      <c r="AW602" s="105"/>
      <c r="AX602" s="105"/>
      <c r="AY602" s="105"/>
      <c r="AZ602" s="105"/>
      <c r="BA602" s="105"/>
      <c r="BB602" s="105"/>
      <c r="BC602" s="105"/>
      <c r="BD602" s="105"/>
      <c r="BE602" s="105"/>
      <c r="BF602" s="105"/>
      <c r="BG602" s="105"/>
      <c r="BH602" s="105"/>
      <c r="BI602" s="105"/>
      <c r="BJ602" s="105"/>
      <c r="BK602" s="105"/>
      <c r="BL602" s="105"/>
      <c r="BM602" s="158"/>
      <c r="BN602" s="105"/>
      <c r="BO602" s="156"/>
      <c r="BP602" s="156"/>
      <c r="BQ602" s="156"/>
      <c r="BR602" s="105"/>
      <c r="BS602" s="105"/>
    </row>
    <row r="603" ht="9.0" customHeight="1">
      <c r="A603" s="152">
        <f t="shared" si="17"/>
        <v>1</v>
      </c>
      <c r="B603" s="93"/>
      <c r="C603" s="99"/>
      <c r="D603" s="96"/>
      <c r="E603" s="160"/>
      <c r="F603" s="155"/>
      <c r="G603" s="105"/>
      <c r="H603" s="105"/>
      <c r="I603" s="156"/>
      <c r="J603" s="156"/>
      <c r="K603" s="156"/>
      <c r="L603" s="156"/>
      <c r="M603" s="156"/>
      <c r="N603" s="156"/>
      <c r="O603" s="156"/>
      <c r="P603" s="156"/>
      <c r="Q603" s="156"/>
      <c r="R603" s="156"/>
      <c r="S603" s="156"/>
      <c r="T603" s="156"/>
      <c r="U603" s="157"/>
      <c r="V603" s="105"/>
      <c r="W603" s="105"/>
      <c r="X603" s="105"/>
      <c r="Y603" s="105"/>
      <c r="Z603" s="157"/>
      <c r="AA603" s="105"/>
      <c r="AB603" s="105"/>
      <c r="AC603" s="105"/>
      <c r="AD603" s="105"/>
      <c r="AE603" s="105"/>
      <c r="AF603" s="105"/>
      <c r="AG603" s="105"/>
      <c r="AH603" s="105"/>
      <c r="AI603" s="105"/>
      <c r="AJ603" s="105"/>
      <c r="AK603" s="105"/>
      <c r="AL603" s="105"/>
      <c r="AM603" s="105"/>
      <c r="AN603" s="105"/>
      <c r="AO603" s="105"/>
      <c r="AP603" s="105"/>
      <c r="AQ603" s="105"/>
      <c r="AR603" s="105"/>
      <c r="AS603" s="105"/>
      <c r="AT603" s="105"/>
      <c r="AU603" s="105"/>
      <c r="AV603" s="105"/>
      <c r="AW603" s="105"/>
      <c r="AX603" s="105"/>
      <c r="AY603" s="105"/>
      <c r="AZ603" s="105"/>
      <c r="BA603" s="105"/>
      <c r="BB603" s="105"/>
      <c r="BC603" s="105"/>
      <c r="BD603" s="105"/>
      <c r="BE603" s="105"/>
      <c r="BF603" s="105"/>
      <c r="BG603" s="105"/>
      <c r="BH603" s="105"/>
      <c r="BI603" s="105"/>
      <c r="BJ603" s="105"/>
      <c r="BK603" s="105"/>
      <c r="BL603" s="105"/>
      <c r="BM603" s="158"/>
      <c r="BN603" s="105"/>
      <c r="BO603" s="156"/>
      <c r="BP603" s="156"/>
      <c r="BQ603" s="156"/>
      <c r="BR603" s="105"/>
      <c r="BS603" s="105"/>
    </row>
    <row r="604" ht="9.0" customHeight="1">
      <c r="A604" s="152">
        <f t="shared" si="17"/>
        <v>0</v>
      </c>
      <c r="B604" s="93"/>
      <c r="C604" s="99"/>
      <c r="D604" s="96"/>
      <c r="E604" s="160"/>
      <c r="F604" s="155"/>
      <c r="G604" s="105"/>
      <c r="H604" s="105"/>
      <c r="I604" s="156"/>
      <c r="J604" s="156"/>
      <c r="K604" s="156"/>
      <c r="L604" s="156"/>
      <c r="M604" s="156"/>
      <c r="N604" s="156"/>
      <c r="O604" s="156"/>
      <c r="P604" s="156"/>
      <c r="Q604" s="156"/>
      <c r="R604" s="156"/>
      <c r="S604" s="156"/>
      <c r="T604" s="156"/>
      <c r="U604" s="157"/>
      <c r="V604" s="105"/>
      <c r="W604" s="105"/>
      <c r="X604" s="105"/>
      <c r="Y604" s="105"/>
      <c r="Z604" s="157"/>
      <c r="AA604" s="105"/>
      <c r="AB604" s="105"/>
      <c r="AC604" s="105"/>
      <c r="AD604" s="105"/>
      <c r="AE604" s="105"/>
      <c r="AF604" s="105"/>
      <c r="AG604" s="105"/>
      <c r="AH604" s="105"/>
      <c r="AI604" s="105"/>
      <c r="AJ604" s="105"/>
      <c r="AK604" s="105"/>
      <c r="AL604" s="105"/>
      <c r="AM604" s="105"/>
      <c r="AN604" s="105"/>
      <c r="AO604" s="105"/>
      <c r="AP604" s="105"/>
      <c r="AQ604" s="105"/>
      <c r="AR604" s="105"/>
      <c r="AS604" s="105"/>
      <c r="AT604" s="105"/>
      <c r="AU604" s="105"/>
      <c r="AV604" s="105"/>
      <c r="AW604" s="105"/>
      <c r="AX604" s="105"/>
      <c r="AY604" s="105"/>
      <c r="AZ604" s="105"/>
      <c r="BA604" s="105"/>
      <c r="BB604" s="105"/>
      <c r="BC604" s="105"/>
      <c r="BD604" s="105"/>
      <c r="BE604" s="105"/>
      <c r="BF604" s="105"/>
      <c r="BG604" s="105"/>
      <c r="BH604" s="105"/>
      <c r="BI604" s="105"/>
      <c r="BJ604" s="105"/>
      <c r="BK604" s="105"/>
      <c r="BL604" s="105"/>
      <c r="BM604" s="158"/>
      <c r="BN604" s="105"/>
      <c r="BO604" s="156"/>
      <c r="BP604" s="156"/>
      <c r="BQ604" s="156"/>
      <c r="BR604" s="105"/>
      <c r="BS604" s="105"/>
    </row>
    <row r="605" ht="9.0" customHeight="1">
      <c r="A605" s="152">
        <f t="shared" si="17"/>
        <v>0</v>
      </c>
      <c r="B605" s="93"/>
      <c r="C605" s="99"/>
      <c r="D605" s="96"/>
      <c r="E605" s="160"/>
      <c r="F605" s="155"/>
      <c r="G605" s="105"/>
      <c r="H605" s="105"/>
      <c r="I605" s="156"/>
      <c r="J605" s="156"/>
      <c r="K605" s="156"/>
      <c r="L605" s="156"/>
      <c r="M605" s="156"/>
      <c r="N605" s="156"/>
      <c r="O605" s="156"/>
      <c r="P605" s="156"/>
      <c r="Q605" s="156"/>
      <c r="R605" s="156"/>
      <c r="S605" s="156"/>
      <c r="T605" s="156"/>
      <c r="U605" s="157"/>
      <c r="V605" s="105"/>
      <c r="W605" s="105"/>
      <c r="X605" s="105"/>
      <c r="Y605" s="105"/>
      <c r="Z605" s="157"/>
      <c r="AA605" s="105"/>
      <c r="AB605" s="105"/>
      <c r="AC605" s="105"/>
      <c r="AD605" s="105"/>
      <c r="AE605" s="105"/>
      <c r="AF605" s="105"/>
      <c r="AG605" s="105"/>
      <c r="AH605" s="105"/>
      <c r="AI605" s="105"/>
      <c r="AJ605" s="105"/>
      <c r="AK605" s="105"/>
      <c r="AL605" s="105"/>
      <c r="AM605" s="105"/>
      <c r="AN605" s="105"/>
      <c r="AO605" s="105"/>
      <c r="AP605" s="105"/>
      <c r="AQ605" s="105"/>
      <c r="AR605" s="105"/>
      <c r="AS605" s="105"/>
      <c r="AT605" s="105"/>
      <c r="AU605" s="105"/>
      <c r="AV605" s="105"/>
      <c r="AW605" s="105"/>
      <c r="AX605" s="105"/>
      <c r="AY605" s="105"/>
      <c r="AZ605" s="105"/>
      <c r="BA605" s="105"/>
      <c r="BB605" s="105"/>
      <c r="BC605" s="105"/>
      <c r="BD605" s="105"/>
      <c r="BE605" s="105"/>
      <c r="BF605" s="105"/>
      <c r="BG605" s="105"/>
      <c r="BH605" s="105"/>
      <c r="BI605" s="105"/>
      <c r="BJ605" s="105"/>
      <c r="BK605" s="105"/>
      <c r="BL605" s="105"/>
      <c r="BM605" s="158"/>
      <c r="BN605" s="105"/>
      <c r="BO605" s="156"/>
      <c r="BP605" s="156"/>
      <c r="BQ605" s="156"/>
      <c r="BR605" s="105"/>
      <c r="BS605" s="105"/>
    </row>
    <row r="606" ht="9.0" customHeight="1">
      <c r="A606" s="152">
        <f t="shared" si="17"/>
        <v>1</v>
      </c>
      <c r="B606" s="93"/>
      <c r="C606" s="99"/>
      <c r="D606" s="96"/>
      <c r="E606" s="160"/>
      <c r="F606" s="155"/>
      <c r="G606" s="105"/>
      <c r="H606" s="105"/>
      <c r="I606" s="156"/>
      <c r="J606" s="156"/>
      <c r="K606" s="156"/>
      <c r="L606" s="156"/>
      <c r="M606" s="156"/>
      <c r="N606" s="156"/>
      <c r="O606" s="156"/>
      <c r="P606" s="156"/>
      <c r="Q606" s="156"/>
      <c r="R606" s="156"/>
      <c r="S606" s="156"/>
      <c r="T606" s="156"/>
      <c r="U606" s="157"/>
      <c r="V606" s="105"/>
      <c r="W606" s="105"/>
      <c r="X606" s="105"/>
      <c r="Y606" s="105"/>
      <c r="Z606" s="157"/>
      <c r="AA606" s="105"/>
      <c r="AB606" s="105"/>
      <c r="AC606" s="105"/>
      <c r="AD606" s="105"/>
      <c r="AE606" s="105"/>
      <c r="AF606" s="105"/>
      <c r="AG606" s="105"/>
      <c r="AH606" s="105"/>
      <c r="AI606" s="105"/>
      <c r="AJ606" s="105"/>
      <c r="AK606" s="105"/>
      <c r="AL606" s="105"/>
      <c r="AM606" s="105"/>
      <c r="AN606" s="105"/>
      <c r="AO606" s="105"/>
      <c r="AP606" s="105"/>
      <c r="AQ606" s="105"/>
      <c r="AR606" s="105"/>
      <c r="AS606" s="105"/>
      <c r="AT606" s="105"/>
      <c r="AU606" s="105"/>
      <c r="AV606" s="105"/>
      <c r="AW606" s="105"/>
      <c r="AX606" s="105"/>
      <c r="AY606" s="105"/>
      <c r="AZ606" s="105"/>
      <c r="BA606" s="105"/>
      <c r="BB606" s="105"/>
      <c r="BC606" s="105"/>
      <c r="BD606" s="105"/>
      <c r="BE606" s="105"/>
      <c r="BF606" s="105"/>
      <c r="BG606" s="105"/>
      <c r="BH606" s="105"/>
      <c r="BI606" s="105"/>
      <c r="BJ606" s="105"/>
      <c r="BK606" s="105"/>
      <c r="BL606" s="105"/>
      <c r="BM606" s="158"/>
      <c r="BN606" s="105"/>
      <c r="BO606" s="156"/>
      <c r="BP606" s="156"/>
      <c r="BQ606" s="156"/>
      <c r="BR606" s="105"/>
      <c r="BS606" s="105"/>
    </row>
    <row r="607" ht="9.0" customHeight="1">
      <c r="A607" s="152">
        <f t="shared" si="17"/>
        <v>1</v>
      </c>
      <c r="B607" s="93"/>
      <c r="C607" s="99"/>
      <c r="D607" s="96"/>
      <c r="E607" s="160"/>
      <c r="F607" s="155"/>
      <c r="G607" s="105"/>
      <c r="H607" s="105"/>
      <c r="I607" s="156"/>
      <c r="J607" s="156"/>
      <c r="K607" s="156"/>
      <c r="L607" s="156"/>
      <c r="M607" s="156"/>
      <c r="N607" s="156"/>
      <c r="O607" s="156"/>
      <c r="P607" s="156"/>
      <c r="Q607" s="156"/>
      <c r="R607" s="156"/>
      <c r="S607" s="156"/>
      <c r="T607" s="156"/>
      <c r="U607" s="157"/>
      <c r="V607" s="105"/>
      <c r="W607" s="105"/>
      <c r="X607" s="105"/>
      <c r="Y607" s="105"/>
      <c r="Z607" s="157"/>
      <c r="AA607" s="105"/>
      <c r="AB607" s="105"/>
      <c r="AC607" s="105"/>
      <c r="AD607" s="105"/>
      <c r="AE607" s="105"/>
      <c r="AF607" s="105"/>
      <c r="AG607" s="105"/>
      <c r="AH607" s="105"/>
      <c r="AI607" s="105"/>
      <c r="AJ607" s="105"/>
      <c r="AK607" s="105"/>
      <c r="AL607" s="105"/>
      <c r="AM607" s="105"/>
      <c r="AN607" s="105"/>
      <c r="AO607" s="105"/>
      <c r="AP607" s="105"/>
      <c r="AQ607" s="105"/>
      <c r="AR607" s="105"/>
      <c r="AS607" s="105"/>
      <c r="AT607" s="105"/>
      <c r="AU607" s="105"/>
      <c r="AV607" s="105"/>
      <c r="AW607" s="105"/>
      <c r="AX607" s="105"/>
      <c r="AY607" s="105"/>
      <c r="AZ607" s="105"/>
      <c r="BA607" s="105"/>
      <c r="BB607" s="105"/>
      <c r="BC607" s="105"/>
      <c r="BD607" s="105"/>
      <c r="BE607" s="105"/>
      <c r="BF607" s="105"/>
      <c r="BG607" s="105"/>
      <c r="BH607" s="105"/>
      <c r="BI607" s="105"/>
      <c r="BJ607" s="105"/>
      <c r="BK607" s="105"/>
      <c r="BL607" s="105"/>
      <c r="BM607" s="158"/>
      <c r="BN607" s="105"/>
      <c r="BO607" s="156"/>
      <c r="BP607" s="156"/>
      <c r="BQ607" s="156"/>
      <c r="BR607" s="105"/>
      <c r="BS607" s="105"/>
    </row>
    <row r="608" ht="9.0" customHeight="1">
      <c r="A608" s="152">
        <f t="shared" si="17"/>
        <v>0</v>
      </c>
      <c r="B608" s="93"/>
      <c r="C608" s="99"/>
      <c r="D608" s="96"/>
      <c r="E608" s="160"/>
      <c r="F608" s="155"/>
      <c r="G608" s="105"/>
      <c r="H608" s="105"/>
      <c r="I608" s="156"/>
      <c r="J608" s="156"/>
      <c r="K608" s="156"/>
      <c r="L608" s="156"/>
      <c r="M608" s="156"/>
      <c r="N608" s="156"/>
      <c r="O608" s="156"/>
      <c r="P608" s="156"/>
      <c r="Q608" s="156"/>
      <c r="R608" s="156"/>
      <c r="S608" s="156"/>
      <c r="T608" s="156"/>
      <c r="U608" s="157"/>
      <c r="V608" s="105"/>
      <c r="W608" s="105"/>
      <c r="X608" s="105"/>
      <c r="Y608" s="105"/>
      <c r="Z608" s="157"/>
      <c r="AA608" s="105"/>
      <c r="AB608" s="105"/>
      <c r="AC608" s="105"/>
      <c r="AD608" s="105"/>
      <c r="AE608" s="105"/>
      <c r="AF608" s="105"/>
      <c r="AG608" s="105"/>
      <c r="AH608" s="105"/>
      <c r="AI608" s="105"/>
      <c r="AJ608" s="105"/>
      <c r="AK608" s="105"/>
      <c r="AL608" s="105"/>
      <c r="AM608" s="105"/>
      <c r="AN608" s="105"/>
      <c r="AO608" s="105"/>
      <c r="AP608" s="105"/>
      <c r="AQ608" s="105"/>
      <c r="AR608" s="105"/>
      <c r="AS608" s="105"/>
      <c r="AT608" s="105"/>
      <c r="AU608" s="105"/>
      <c r="AV608" s="105"/>
      <c r="AW608" s="105"/>
      <c r="AX608" s="105"/>
      <c r="AY608" s="105"/>
      <c r="AZ608" s="105"/>
      <c r="BA608" s="105"/>
      <c r="BB608" s="105"/>
      <c r="BC608" s="105"/>
      <c r="BD608" s="105"/>
      <c r="BE608" s="105"/>
      <c r="BF608" s="105"/>
      <c r="BG608" s="105"/>
      <c r="BH608" s="105"/>
      <c r="BI608" s="105"/>
      <c r="BJ608" s="105"/>
      <c r="BK608" s="105"/>
      <c r="BL608" s="105"/>
      <c r="BM608" s="158"/>
      <c r="BN608" s="105"/>
      <c r="BO608" s="156"/>
      <c r="BP608" s="156"/>
      <c r="BQ608" s="156"/>
      <c r="BR608" s="105"/>
      <c r="BS608" s="105"/>
    </row>
    <row r="609" ht="9.0" customHeight="1">
      <c r="A609" s="152">
        <f t="shared" si="17"/>
        <v>0</v>
      </c>
      <c r="B609" s="93"/>
      <c r="C609" s="99"/>
      <c r="D609" s="96"/>
      <c r="E609" s="160"/>
      <c r="F609" s="155"/>
      <c r="G609" s="105"/>
      <c r="H609" s="105"/>
      <c r="I609" s="156"/>
      <c r="J609" s="156"/>
      <c r="K609" s="156"/>
      <c r="L609" s="156"/>
      <c r="M609" s="156"/>
      <c r="N609" s="156"/>
      <c r="O609" s="156"/>
      <c r="P609" s="156"/>
      <c r="Q609" s="156"/>
      <c r="R609" s="156"/>
      <c r="S609" s="156"/>
      <c r="T609" s="156"/>
      <c r="U609" s="157"/>
      <c r="V609" s="105"/>
      <c r="W609" s="105"/>
      <c r="X609" s="105"/>
      <c r="Y609" s="105"/>
      <c r="Z609" s="157"/>
      <c r="AA609" s="105"/>
      <c r="AB609" s="105"/>
      <c r="AC609" s="105"/>
      <c r="AD609" s="105"/>
      <c r="AE609" s="105"/>
      <c r="AF609" s="105"/>
      <c r="AG609" s="105"/>
      <c r="AH609" s="105"/>
      <c r="AI609" s="105"/>
      <c r="AJ609" s="105"/>
      <c r="AK609" s="105"/>
      <c r="AL609" s="105"/>
      <c r="AM609" s="105"/>
      <c r="AN609" s="105"/>
      <c r="AO609" s="105"/>
      <c r="AP609" s="105"/>
      <c r="AQ609" s="105"/>
      <c r="AR609" s="105"/>
      <c r="AS609" s="105"/>
      <c r="AT609" s="105"/>
      <c r="AU609" s="105"/>
      <c r="AV609" s="105"/>
      <c r="AW609" s="105"/>
      <c r="AX609" s="105"/>
      <c r="AY609" s="105"/>
      <c r="AZ609" s="105"/>
      <c r="BA609" s="105"/>
      <c r="BB609" s="105"/>
      <c r="BC609" s="105"/>
      <c r="BD609" s="105"/>
      <c r="BE609" s="105"/>
      <c r="BF609" s="105"/>
      <c r="BG609" s="105"/>
      <c r="BH609" s="105"/>
      <c r="BI609" s="105"/>
      <c r="BJ609" s="105"/>
      <c r="BK609" s="105"/>
      <c r="BL609" s="105"/>
      <c r="BM609" s="158"/>
      <c r="BN609" s="105"/>
      <c r="BO609" s="156"/>
      <c r="BP609" s="156"/>
      <c r="BQ609" s="156"/>
      <c r="BR609" s="105"/>
      <c r="BS609" s="105"/>
    </row>
    <row r="610" ht="9.0" customHeight="1">
      <c r="A610" s="152">
        <f t="shared" si="17"/>
        <v>1</v>
      </c>
      <c r="B610" s="93"/>
      <c r="C610" s="99"/>
      <c r="D610" s="96"/>
      <c r="E610" s="160"/>
      <c r="F610" s="155"/>
      <c r="G610" s="105"/>
      <c r="H610" s="105"/>
      <c r="I610" s="156"/>
      <c r="J610" s="156"/>
      <c r="K610" s="156"/>
      <c r="L610" s="156"/>
      <c r="M610" s="156"/>
      <c r="N610" s="156"/>
      <c r="O610" s="156"/>
      <c r="P610" s="156"/>
      <c r="Q610" s="156"/>
      <c r="R610" s="156"/>
      <c r="S610" s="156"/>
      <c r="T610" s="156"/>
      <c r="U610" s="157"/>
      <c r="V610" s="105"/>
      <c r="W610" s="105"/>
      <c r="X610" s="105"/>
      <c r="Y610" s="105"/>
      <c r="Z610" s="157"/>
      <c r="AA610" s="105"/>
      <c r="AB610" s="105"/>
      <c r="AC610" s="105"/>
      <c r="AD610" s="105"/>
      <c r="AE610" s="105"/>
      <c r="AF610" s="105"/>
      <c r="AG610" s="105"/>
      <c r="AH610" s="105"/>
      <c r="AI610" s="105"/>
      <c r="AJ610" s="105"/>
      <c r="AK610" s="105"/>
      <c r="AL610" s="105"/>
      <c r="AM610" s="105"/>
      <c r="AN610" s="105"/>
      <c r="AO610" s="105"/>
      <c r="AP610" s="105"/>
      <c r="AQ610" s="105"/>
      <c r="AR610" s="105"/>
      <c r="AS610" s="105"/>
      <c r="AT610" s="105"/>
      <c r="AU610" s="105"/>
      <c r="AV610" s="105"/>
      <c r="AW610" s="105"/>
      <c r="AX610" s="105"/>
      <c r="AY610" s="105"/>
      <c r="AZ610" s="105"/>
      <c r="BA610" s="105"/>
      <c r="BB610" s="105"/>
      <c r="BC610" s="105"/>
      <c r="BD610" s="105"/>
      <c r="BE610" s="105"/>
      <c r="BF610" s="105"/>
      <c r="BG610" s="105"/>
      <c r="BH610" s="105"/>
      <c r="BI610" s="105"/>
      <c r="BJ610" s="105"/>
      <c r="BK610" s="105"/>
      <c r="BL610" s="105"/>
      <c r="BM610" s="158"/>
      <c r="BN610" s="105"/>
      <c r="BO610" s="156"/>
      <c r="BP610" s="156"/>
      <c r="BQ610" s="156"/>
      <c r="BR610" s="105"/>
      <c r="BS610" s="105"/>
    </row>
    <row r="611" ht="9.0" customHeight="1">
      <c r="A611" s="152">
        <f t="shared" si="17"/>
        <v>1</v>
      </c>
      <c r="B611" s="93"/>
      <c r="C611" s="99"/>
      <c r="D611" s="96"/>
      <c r="E611" s="160"/>
      <c r="F611" s="155"/>
      <c r="G611" s="105"/>
      <c r="H611" s="105"/>
      <c r="I611" s="156"/>
      <c r="J611" s="156"/>
      <c r="K611" s="156"/>
      <c r="L611" s="156"/>
      <c r="M611" s="156"/>
      <c r="N611" s="156"/>
      <c r="O611" s="156"/>
      <c r="P611" s="156"/>
      <c r="Q611" s="156"/>
      <c r="R611" s="156"/>
      <c r="S611" s="156"/>
      <c r="T611" s="156"/>
      <c r="U611" s="157"/>
      <c r="V611" s="105"/>
      <c r="W611" s="105"/>
      <c r="X611" s="105"/>
      <c r="Y611" s="105"/>
      <c r="Z611" s="157"/>
      <c r="AA611" s="105"/>
      <c r="AB611" s="105"/>
      <c r="AC611" s="105"/>
      <c r="AD611" s="105"/>
      <c r="AE611" s="105"/>
      <c r="AF611" s="105"/>
      <c r="AG611" s="105"/>
      <c r="AH611" s="105"/>
      <c r="AI611" s="105"/>
      <c r="AJ611" s="105"/>
      <c r="AK611" s="105"/>
      <c r="AL611" s="105"/>
      <c r="AM611" s="105"/>
      <c r="AN611" s="105"/>
      <c r="AO611" s="105"/>
      <c r="AP611" s="105"/>
      <c r="AQ611" s="105"/>
      <c r="AR611" s="105"/>
      <c r="AS611" s="105"/>
      <c r="AT611" s="105"/>
      <c r="AU611" s="105"/>
      <c r="AV611" s="105"/>
      <c r="AW611" s="105"/>
      <c r="AX611" s="105"/>
      <c r="AY611" s="105"/>
      <c r="AZ611" s="105"/>
      <c r="BA611" s="105"/>
      <c r="BB611" s="105"/>
      <c r="BC611" s="105"/>
      <c r="BD611" s="105"/>
      <c r="BE611" s="105"/>
      <c r="BF611" s="105"/>
      <c r="BG611" s="105"/>
      <c r="BH611" s="105"/>
      <c r="BI611" s="105"/>
      <c r="BJ611" s="105"/>
      <c r="BK611" s="105"/>
      <c r="BL611" s="105"/>
      <c r="BM611" s="158"/>
      <c r="BN611" s="105"/>
      <c r="BO611" s="156"/>
      <c r="BP611" s="156"/>
      <c r="BQ611" s="156"/>
      <c r="BR611" s="105"/>
      <c r="BS611" s="105"/>
    </row>
    <row r="612" ht="9.0" customHeight="1">
      <c r="A612" s="152">
        <f t="shared" si="17"/>
        <v>0</v>
      </c>
      <c r="B612" s="93"/>
      <c r="C612" s="99"/>
      <c r="D612" s="96"/>
      <c r="E612" s="160"/>
      <c r="F612" s="155"/>
      <c r="G612" s="105"/>
      <c r="H612" s="105"/>
      <c r="I612" s="156"/>
      <c r="J612" s="156"/>
      <c r="K612" s="156"/>
      <c r="L612" s="156"/>
      <c r="M612" s="156"/>
      <c r="N612" s="156"/>
      <c r="O612" s="156"/>
      <c r="P612" s="156"/>
      <c r="Q612" s="156"/>
      <c r="R612" s="156"/>
      <c r="S612" s="156"/>
      <c r="T612" s="156"/>
      <c r="U612" s="157"/>
      <c r="V612" s="105"/>
      <c r="W612" s="105"/>
      <c r="X612" s="105"/>
      <c r="Y612" s="105"/>
      <c r="Z612" s="157"/>
      <c r="AA612" s="105"/>
      <c r="AB612" s="105"/>
      <c r="AC612" s="105"/>
      <c r="AD612" s="105"/>
      <c r="AE612" s="105"/>
      <c r="AF612" s="105"/>
      <c r="AG612" s="105"/>
      <c r="AH612" s="105"/>
      <c r="AI612" s="105"/>
      <c r="AJ612" s="105"/>
      <c r="AK612" s="105"/>
      <c r="AL612" s="105"/>
      <c r="AM612" s="105"/>
      <c r="AN612" s="105"/>
      <c r="AO612" s="105"/>
      <c r="AP612" s="105"/>
      <c r="AQ612" s="105"/>
      <c r="AR612" s="105"/>
      <c r="AS612" s="105"/>
      <c r="AT612" s="105"/>
      <c r="AU612" s="105"/>
      <c r="AV612" s="105"/>
      <c r="AW612" s="105"/>
      <c r="AX612" s="105"/>
      <c r="AY612" s="105"/>
      <c r="AZ612" s="105"/>
      <c r="BA612" s="105"/>
      <c r="BB612" s="105"/>
      <c r="BC612" s="105"/>
      <c r="BD612" s="105"/>
      <c r="BE612" s="105"/>
      <c r="BF612" s="105"/>
      <c r="BG612" s="105"/>
      <c r="BH612" s="105"/>
      <c r="BI612" s="105"/>
      <c r="BJ612" s="105"/>
      <c r="BK612" s="105"/>
      <c r="BL612" s="105"/>
      <c r="BM612" s="158"/>
      <c r="BN612" s="105"/>
      <c r="BO612" s="156"/>
      <c r="BP612" s="156"/>
      <c r="BQ612" s="156"/>
      <c r="BR612" s="105"/>
      <c r="BS612" s="105"/>
    </row>
    <row r="613" ht="9.0" customHeight="1">
      <c r="A613" s="152">
        <f t="shared" si="17"/>
        <v>0</v>
      </c>
      <c r="B613" s="93"/>
      <c r="C613" s="99"/>
      <c r="D613" s="96"/>
      <c r="E613" s="160"/>
      <c r="F613" s="155"/>
      <c r="G613" s="105"/>
      <c r="H613" s="105"/>
      <c r="I613" s="156"/>
      <c r="J613" s="156"/>
      <c r="K613" s="156"/>
      <c r="L613" s="156"/>
      <c r="M613" s="156"/>
      <c r="N613" s="156"/>
      <c r="O613" s="156"/>
      <c r="P613" s="156"/>
      <c r="Q613" s="156"/>
      <c r="R613" s="156"/>
      <c r="S613" s="156"/>
      <c r="T613" s="156"/>
      <c r="U613" s="157"/>
      <c r="V613" s="105"/>
      <c r="W613" s="105"/>
      <c r="X613" s="105"/>
      <c r="Y613" s="105"/>
      <c r="Z613" s="157"/>
      <c r="AA613" s="105"/>
      <c r="AB613" s="105"/>
      <c r="AC613" s="105"/>
      <c r="AD613" s="105"/>
      <c r="AE613" s="105"/>
      <c r="AF613" s="105"/>
      <c r="AG613" s="105"/>
      <c r="AH613" s="105"/>
      <c r="AI613" s="105"/>
      <c r="AJ613" s="105"/>
      <c r="AK613" s="105"/>
      <c r="AL613" s="105"/>
      <c r="AM613" s="105"/>
      <c r="AN613" s="105"/>
      <c r="AO613" s="105"/>
      <c r="AP613" s="105"/>
      <c r="AQ613" s="105"/>
      <c r="AR613" s="105"/>
      <c r="AS613" s="105"/>
      <c r="AT613" s="105"/>
      <c r="AU613" s="105"/>
      <c r="AV613" s="105"/>
      <c r="AW613" s="105"/>
      <c r="AX613" s="105"/>
      <c r="AY613" s="105"/>
      <c r="AZ613" s="105"/>
      <c r="BA613" s="105"/>
      <c r="BB613" s="105"/>
      <c r="BC613" s="105"/>
      <c r="BD613" s="105"/>
      <c r="BE613" s="105"/>
      <c r="BF613" s="105"/>
      <c r="BG613" s="105"/>
      <c r="BH613" s="105"/>
      <c r="BI613" s="105"/>
      <c r="BJ613" s="105"/>
      <c r="BK613" s="105"/>
      <c r="BL613" s="105"/>
      <c r="BM613" s="158"/>
      <c r="BN613" s="105"/>
      <c r="BO613" s="156"/>
      <c r="BP613" s="156"/>
      <c r="BQ613" s="156"/>
      <c r="BR613" s="105"/>
      <c r="BS613" s="105"/>
    </row>
    <row r="614" ht="9.0" customHeight="1">
      <c r="A614" s="152">
        <f t="shared" si="17"/>
        <v>1</v>
      </c>
      <c r="B614" s="93"/>
      <c r="C614" s="99"/>
      <c r="D614" s="96"/>
      <c r="E614" s="160"/>
      <c r="F614" s="155"/>
      <c r="G614" s="105"/>
      <c r="H614" s="105"/>
      <c r="I614" s="156"/>
      <c r="J614" s="156"/>
      <c r="K614" s="156"/>
      <c r="L614" s="156"/>
      <c r="M614" s="156"/>
      <c r="N614" s="156"/>
      <c r="O614" s="156"/>
      <c r="P614" s="156"/>
      <c r="Q614" s="156"/>
      <c r="R614" s="156"/>
      <c r="S614" s="156"/>
      <c r="T614" s="156"/>
      <c r="U614" s="157"/>
      <c r="V614" s="105"/>
      <c r="W614" s="105"/>
      <c r="X614" s="105"/>
      <c r="Y614" s="105"/>
      <c r="Z614" s="157"/>
      <c r="AA614" s="105"/>
      <c r="AB614" s="105"/>
      <c r="AC614" s="105"/>
      <c r="AD614" s="105"/>
      <c r="AE614" s="105"/>
      <c r="AF614" s="105"/>
      <c r="AG614" s="105"/>
      <c r="AH614" s="105"/>
      <c r="AI614" s="105"/>
      <c r="AJ614" s="105"/>
      <c r="AK614" s="105"/>
      <c r="AL614" s="105"/>
      <c r="AM614" s="105"/>
      <c r="AN614" s="105"/>
      <c r="AO614" s="105"/>
      <c r="AP614" s="105"/>
      <c r="AQ614" s="105"/>
      <c r="AR614" s="105"/>
      <c r="AS614" s="105"/>
      <c r="AT614" s="105"/>
      <c r="AU614" s="105"/>
      <c r="AV614" s="105"/>
      <c r="AW614" s="105"/>
      <c r="AX614" s="105"/>
      <c r="AY614" s="105"/>
      <c r="AZ614" s="105"/>
      <c r="BA614" s="105"/>
      <c r="BB614" s="105"/>
      <c r="BC614" s="105"/>
      <c r="BD614" s="105"/>
      <c r="BE614" s="105"/>
      <c r="BF614" s="105"/>
      <c r="BG614" s="105"/>
      <c r="BH614" s="105"/>
      <c r="BI614" s="105"/>
      <c r="BJ614" s="105"/>
      <c r="BK614" s="105"/>
      <c r="BL614" s="105"/>
      <c r="BM614" s="158"/>
      <c r="BN614" s="105"/>
      <c r="BO614" s="156"/>
      <c r="BP614" s="156"/>
      <c r="BQ614" s="156"/>
      <c r="BR614" s="105"/>
      <c r="BS614" s="105"/>
    </row>
    <row r="615" ht="9.0" customHeight="1">
      <c r="A615" s="152">
        <f t="shared" si="17"/>
        <v>1</v>
      </c>
      <c r="B615" s="93"/>
      <c r="C615" s="99"/>
      <c r="D615" s="96"/>
      <c r="E615" s="160"/>
      <c r="F615" s="155"/>
      <c r="G615" s="105"/>
      <c r="H615" s="105"/>
      <c r="I615" s="156"/>
      <c r="J615" s="156"/>
      <c r="K615" s="156"/>
      <c r="L615" s="156"/>
      <c r="M615" s="156"/>
      <c r="N615" s="156"/>
      <c r="O615" s="156"/>
      <c r="P615" s="156"/>
      <c r="Q615" s="156"/>
      <c r="R615" s="156"/>
      <c r="S615" s="156"/>
      <c r="T615" s="156"/>
      <c r="U615" s="157"/>
      <c r="V615" s="105"/>
      <c r="W615" s="105"/>
      <c r="X615" s="105"/>
      <c r="Y615" s="105"/>
      <c r="Z615" s="157"/>
      <c r="AA615" s="105"/>
      <c r="AB615" s="105"/>
      <c r="AC615" s="105"/>
      <c r="AD615" s="105"/>
      <c r="AE615" s="105"/>
      <c r="AF615" s="105"/>
      <c r="AG615" s="105"/>
      <c r="AH615" s="105"/>
      <c r="AI615" s="105"/>
      <c r="AJ615" s="105"/>
      <c r="AK615" s="105"/>
      <c r="AL615" s="105"/>
      <c r="AM615" s="105"/>
      <c r="AN615" s="105"/>
      <c r="AO615" s="105"/>
      <c r="AP615" s="105"/>
      <c r="AQ615" s="105"/>
      <c r="AR615" s="105"/>
      <c r="AS615" s="105"/>
      <c r="AT615" s="105"/>
      <c r="AU615" s="105"/>
      <c r="AV615" s="105"/>
      <c r="AW615" s="105"/>
      <c r="AX615" s="105"/>
      <c r="AY615" s="105"/>
      <c r="AZ615" s="105"/>
      <c r="BA615" s="105"/>
      <c r="BB615" s="105"/>
      <c r="BC615" s="105"/>
      <c r="BD615" s="105"/>
      <c r="BE615" s="105"/>
      <c r="BF615" s="105"/>
      <c r="BG615" s="105"/>
      <c r="BH615" s="105"/>
      <c r="BI615" s="105"/>
      <c r="BJ615" s="105"/>
      <c r="BK615" s="105"/>
      <c r="BL615" s="105"/>
      <c r="BM615" s="158"/>
      <c r="BN615" s="105"/>
      <c r="BO615" s="156"/>
      <c r="BP615" s="156"/>
      <c r="BQ615" s="156"/>
      <c r="BR615" s="105"/>
      <c r="BS615" s="105"/>
    </row>
    <row r="616" ht="9.0" customHeight="1">
      <c r="A616" s="152">
        <f t="shared" si="17"/>
        <v>0</v>
      </c>
      <c r="B616" s="93"/>
      <c r="C616" s="99"/>
      <c r="D616" s="96"/>
      <c r="E616" s="160"/>
      <c r="F616" s="155"/>
      <c r="G616" s="105"/>
      <c r="H616" s="105"/>
      <c r="I616" s="156"/>
      <c r="J616" s="156"/>
      <c r="K616" s="156"/>
      <c r="L616" s="156"/>
      <c r="M616" s="156"/>
      <c r="N616" s="156"/>
      <c r="O616" s="156"/>
      <c r="P616" s="156"/>
      <c r="Q616" s="156"/>
      <c r="R616" s="156"/>
      <c r="S616" s="156"/>
      <c r="T616" s="156"/>
      <c r="U616" s="157"/>
      <c r="V616" s="105"/>
      <c r="W616" s="105"/>
      <c r="X616" s="105"/>
      <c r="Y616" s="105"/>
      <c r="Z616" s="157"/>
      <c r="AA616" s="105"/>
      <c r="AB616" s="105"/>
      <c r="AC616" s="105"/>
      <c r="AD616" s="105"/>
      <c r="AE616" s="105"/>
      <c r="AF616" s="105"/>
      <c r="AG616" s="105"/>
      <c r="AH616" s="105"/>
      <c r="AI616" s="105"/>
      <c r="AJ616" s="105"/>
      <c r="AK616" s="105"/>
      <c r="AL616" s="105"/>
      <c r="AM616" s="105"/>
      <c r="AN616" s="105"/>
      <c r="AO616" s="105"/>
      <c r="AP616" s="105"/>
      <c r="AQ616" s="105"/>
      <c r="AR616" s="105"/>
      <c r="AS616" s="105"/>
      <c r="AT616" s="105"/>
      <c r="AU616" s="105"/>
      <c r="AV616" s="105"/>
      <c r="AW616" s="105"/>
      <c r="AX616" s="105"/>
      <c r="AY616" s="105"/>
      <c r="AZ616" s="105"/>
      <c r="BA616" s="105"/>
      <c r="BB616" s="105"/>
      <c r="BC616" s="105"/>
      <c r="BD616" s="105"/>
      <c r="BE616" s="105"/>
      <c r="BF616" s="105"/>
      <c r="BG616" s="105"/>
      <c r="BH616" s="105"/>
      <c r="BI616" s="105"/>
      <c r="BJ616" s="105"/>
      <c r="BK616" s="105"/>
      <c r="BL616" s="105"/>
      <c r="BM616" s="158"/>
      <c r="BN616" s="105"/>
      <c r="BO616" s="156"/>
      <c r="BP616" s="156"/>
      <c r="BQ616" s="156"/>
      <c r="BR616" s="105"/>
      <c r="BS616" s="105"/>
    </row>
    <row r="617" ht="9.0" customHeight="1">
      <c r="A617" s="152">
        <f t="shared" si="17"/>
        <v>0</v>
      </c>
      <c r="B617" s="93"/>
      <c r="C617" s="99"/>
      <c r="D617" s="96"/>
      <c r="E617" s="160"/>
      <c r="F617" s="155"/>
      <c r="G617" s="105"/>
      <c r="H617" s="105"/>
      <c r="I617" s="156"/>
      <c r="J617" s="156"/>
      <c r="K617" s="156"/>
      <c r="L617" s="156"/>
      <c r="M617" s="156"/>
      <c r="N617" s="156"/>
      <c r="O617" s="156"/>
      <c r="P617" s="156"/>
      <c r="Q617" s="156"/>
      <c r="R617" s="156"/>
      <c r="S617" s="156"/>
      <c r="T617" s="156"/>
      <c r="U617" s="157"/>
      <c r="V617" s="105"/>
      <c r="W617" s="105"/>
      <c r="X617" s="105"/>
      <c r="Y617" s="105"/>
      <c r="Z617" s="157"/>
      <c r="AA617" s="105"/>
      <c r="AB617" s="105"/>
      <c r="AC617" s="105"/>
      <c r="AD617" s="105"/>
      <c r="AE617" s="105"/>
      <c r="AF617" s="105"/>
      <c r="AG617" s="105"/>
      <c r="AH617" s="105"/>
      <c r="AI617" s="105"/>
      <c r="AJ617" s="105"/>
      <c r="AK617" s="105"/>
      <c r="AL617" s="105"/>
      <c r="AM617" s="105"/>
      <c r="AN617" s="105"/>
      <c r="AO617" s="105"/>
      <c r="AP617" s="105"/>
      <c r="AQ617" s="105"/>
      <c r="AR617" s="105"/>
      <c r="AS617" s="105"/>
      <c r="AT617" s="105"/>
      <c r="AU617" s="105"/>
      <c r="AV617" s="105"/>
      <c r="AW617" s="105"/>
      <c r="AX617" s="105"/>
      <c r="AY617" s="105"/>
      <c r="AZ617" s="105"/>
      <c r="BA617" s="105"/>
      <c r="BB617" s="105"/>
      <c r="BC617" s="105"/>
      <c r="BD617" s="105"/>
      <c r="BE617" s="105"/>
      <c r="BF617" s="105"/>
      <c r="BG617" s="105"/>
      <c r="BH617" s="105"/>
      <c r="BI617" s="105"/>
      <c r="BJ617" s="105"/>
      <c r="BK617" s="105"/>
      <c r="BL617" s="105"/>
      <c r="BM617" s="158"/>
      <c r="BN617" s="105"/>
      <c r="BO617" s="156"/>
      <c r="BP617" s="156"/>
      <c r="BQ617" s="156"/>
      <c r="BR617" s="105"/>
      <c r="BS617" s="105"/>
    </row>
    <row r="618" ht="9.0" customHeight="1">
      <c r="A618" s="152">
        <f t="shared" si="17"/>
        <v>1</v>
      </c>
      <c r="B618" s="93"/>
      <c r="C618" s="99"/>
      <c r="D618" s="96"/>
      <c r="E618" s="160"/>
      <c r="F618" s="155"/>
      <c r="G618" s="105"/>
      <c r="H618" s="105"/>
      <c r="I618" s="156"/>
      <c r="J618" s="156"/>
      <c r="K618" s="156"/>
      <c r="L618" s="156"/>
      <c r="M618" s="156"/>
      <c r="N618" s="156"/>
      <c r="O618" s="156"/>
      <c r="P618" s="156"/>
      <c r="Q618" s="156"/>
      <c r="R618" s="156"/>
      <c r="S618" s="156"/>
      <c r="T618" s="156"/>
      <c r="U618" s="157"/>
      <c r="V618" s="105"/>
      <c r="W618" s="105"/>
      <c r="X618" s="105"/>
      <c r="Y618" s="105"/>
      <c r="Z618" s="157"/>
      <c r="AA618" s="105"/>
      <c r="AB618" s="105"/>
      <c r="AC618" s="105"/>
      <c r="AD618" s="105"/>
      <c r="AE618" s="105"/>
      <c r="AF618" s="105"/>
      <c r="AG618" s="105"/>
      <c r="AH618" s="105"/>
      <c r="AI618" s="105"/>
      <c r="AJ618" s="105"/>
      <c r="AK618" s="105"/>
      <c r="AL618" s="105"/>
      <c r="AM618" s="105"/>
      <c r="AN618" s="105"/>
      <c r="AO618" s="105"/>
      <c r="AP618" s="105"/>
      <c r="AQ618" s="105"/>
      <c r="AR618" s="105"/>
      <c r="AS618" s="105"/>
      <c r="AT618" s="105"/>
      <c r="AU618" s="105"/>
      <c r="AV618" s="105"/>
      <c r="AW618" s="105"/>
      <c r="AX618" s="105"/>
      <c r="AY618" s="105"/>
      <c r="AZ618" s="105"/>
      <c r="BA618" s="105"/>
      <c r="BB618" s="105"/>
      <c r="BC618" s="105"/>
      <c r="BD618" s="105"/>
      <c r="BE618" s="105"/>
      <c r="BF618" s="105"/>
      <c r="BG618" s="105"/>
      <c r="BH618" s="105"/>
      <c r="BI618" s="105"/>
      <c r="BJ618" s="105"/>
      <c r="BK618" s="105"/>
      <c r="BL618" s="105"/>
      <c r="BM618" s="158"/>
      <c r="BN618" s="105"/>
      <c r="BO618" s="156"/>
      <c r="BP618" s="156"/>
      <c r="BQ618" s="156"/>
      <c r="BR618" s="105"/>
      <c r="BS618" s="105"/>
    </row>
    <row r="619" ht="9.0" customHeight="1">
      <c r="A619" s="152">
        <f t="shared" si="17"/>
        <v>1</v>
      </c>
      <c r="B619" s="93"/>
      <c r="C619" s="99"/>
      <c r="D619" s="96"/>
      <c r="E619" s="160"/>
      <c r="F619" s="155"/>
      <c r="G619" s="105"/>
      <c r="H619" s="105"/>
      <c r="I619" s="156"/>
      <c r="J619" s="156"/>
      <c r="K619" s="156"/>
      <c r="L619" s="156"/>
      <c r="M619" s="156"/>
      <c r="N619" s="156"/>
      <c r="O619" s="156"/>
      <c r="P619" s="156"/>
      <c r="Q619" s="156"/>
      <c r="R619" s="156"/>
      <c r="S619" s="156"/>
      <c r="T619" s="156"/>
      <c r="U619" s="157"/>
      <c r="V619" s="105"/>
      <c r="W619" s="105"/>
      <c r="X619" s="105"/>
      <c r="Y619" s="105"/>
      <c r="Z619" s="157"/>
      <c r="AA619" s="105"/>
      <c r="AB619" s="105"/>
      <c r="AC619" s="105"/>
      <c r="AD619" s="105"/>
      <c r="AE619" s="105"/>
      <c r="AF619" s="105"/>
      <c r="AG619" s="105"/>
      <c r="AH619" s="105"/>
      <c r="AI619" s="105"/>
      <c r="AJ619" s="105"/>
      <c r="AK619" s="105"/>
      <c r="AL619" s="105"/>
      <c r="AM619" s="105"/>
      <c r="AN619" s="105"/>
      <c r="AO619" s="105"/>
      <c r="AP619" s="105"/>
      <c r="AQ619" s="105"/>
      <c r="AR619" s="105"/>
      <c r="AS619" s="105"/>
      <c r="AT619" s="105"/>
      <c r="AU619" s="105"/>
      <c r="AV619" s="105"/>
      <c r="AW619" s="105"/>
      <c r="AX619" s="105"/>
      <c r="AY619" s="105"/>
      <c r="AZ619" s="105"/>
      <c r="BA619" s="105"/>
      <c r="BB619" s="105"/>
      <c r="BC619" s="105"/>
      <c r="BD619" s="105"/>
      <c r="BE619" s="105"/>
      <c r="BF619" s="105"/>
      <c r="BG619" s="105"/>
      <c r="BH619" s="105"/>
      <c r="BI619" s="105"/>
      <c r="BJ619" s="105"/>
      <c r="BK619" s="105"/>
      <c r="BL619" s="105"/>
      <c r="BM619" s="158"/>
      <c r="BN619" s="105"/>
      <c r="BO619" s="156"/>
      <c r="BP619" s="156"/>
      <c r="BQ619" s="156"/>
      <c r="BR619" s="105"/>
      <c r="BS619" s="105"/>
    </row>
    <row r="620" ht="9.0" customHeight="1">
      <c r="A620" s="152">
        <f t="shared" si="17"/>
        <v>0</v>
      </c>
      <c r="B620" s="93"/>
      <c r="C620" s="99"/>
      <c r="D620" s="96"/>
      <c r="E620" s="160"/>
      <c r="F620" s="155"/>
      <c r="G620" s="105"/>
      <c r="H620" s="105"/>
      <c r="I620" s="156"/>
      <c r="J620" s="156"/>
      <c r="K620" s="156"/>
      <c r="L620" s="156"/>
      <c r="M620" s="156"/>
      <c r="N620" s="156"/>
      <c r="O620" s="156"/>
      <c r="P620" s="156"/>
      <c r="Q620" s="156"/>
      <c r="R620" s="156"/>
      <c r="S620" s="156"/>
      <c r="T620" s="156"/>
      <c r="U620" s="157"/>
      <c r="V620" s="105"/>
      <c r="W620" s="105"/>
      <c r="X620" s="105"/>
      <c r="Y620" s="105"/>
      <c r="Z620" s="157"/>
      <c r="AA620" s="105"/>
      <c r="AB620" s="105"/>
      <c r="AC620" s="105"/>
      <c r="AD620" s="105"/>
      <c r="AE620" s="105"/>
      <c r="AF620" s="105"/>
      <c r="AG620" s="105"/>
      <c r="AH620" s="105"/>
      <c r="AI620" s="105"/>
      <c r="AJ620" s="105"/>
      <c r="AK620" s="105"/>
      <c r="AL620" s="105"/>
      <c r="AM620" s="105"/>
      <c r="AN620" s="105"/>
      <c r="AO620" s="105"/>
      <c r="AP620" s="105"/>
      <c r="AQ620" s="105"/>
      <c r="AR620" s="105"/>
      <c r="AS620" s="105"/>
      <c r="AT620" s="105"/>
      <c r="AU620" s="105"/>
      <c r="AV620" s="105"/>
      <c r="AW620" s="105"/>
      <c r="AX620" s="105"/>
      <c r="AY620" s="105"/>
      <c r="AZ620" s="105"/>
      <c r="BA620" s="105"/>
      <c r="BB620" s="105"/>
      <c r="BC620" s="105"/>
      <c r="BD620" s="105"/>
      <c r="BE620" s="105"/>
      <c r="BF620" s="105"/>
      <c r="BG620" s="105"/>
      <c r="BH620" s="105"/>
      <c r="BI620" s="105"/>
      <c r="BJ620" s="105"/>
      <c r="BK620" s="105"/>
      <c r="BL620" s="105"/>
      <c r="BM620" s="158"/>
      <c r="BN620" s="105"/>
      <c r="BO620" s="156"/>
      <c r="BP620" s="156"/>
      <c r="BQ620" s="156"/>
      <c r="BR620" s="105"/>
      <c r="BS620" s="105"/>
    </row>
    <row r="621" ht="9.0" customHeight="1">
      <c r="A621" s="152">
        <f t="shared" si="17"/>
        <v>0</v>
      </c>
      <c r="B621" s="93"/>
      <c r="C621" s="99"/>
      <c r="D621" s="96"/>
      <c r="E621" s="160"/>
      <c r="F621" s="155"/>
      <c r="G621" s="105"/>
      <c r="H621" s="105"/>
      <c r="I621" s="156"/>
      <c r="J621" s="156"/>
      <c r="K621" s="156"/>
      <c r="L621" s="156"/>
      <c r="M621" s="156"/>
      <c r="N621" s="156"/>
      <c r="O621" s="156"/>
      <c r="P621" s="156"/>
      <c r="Q621" s="156"/>
      <c r="R621" s="156"/>
      <c r="S621" s="156"/>
      <c r="T621" s="156"/>
      <c r="U621" s="157"/>
      <c r="V621" s="105"/>
      <c r="W621" s="105"/>
      <c r="X621" s="105"/>
      <c r="Y621" s="105"/>
      <c r="Z621" s="157"/>
      <c r="AA621" s="105"/>
      <c r="AB621" s="105"/>
      <c r="AC621" s="105"/>
      <c r="AD621" s="105"/>
      <c r="AE621" s="105"/>
      <c r="AF621" s="105"/>
      <c r="AG621" s="105"/>
      <c r="AH621" s="105"/>
      <c r="AI621" s="105"/>
      <c r="AJ621" s="105"/>
      <c r="AK621" s="105"/>
      <c r="AL621" s="105"/>
      <c r="AM621" s="105"/>
      <c r="AN621" s="105"/>
      <c r="AO621" s="105"/>
      <c r="AP621" s="105"/>
      <c r="AQ621" s="105"/>
      <c r="AR621" s="105"/>
      <c r="AS621" s="105"/>
      <c r="AT621" s="105"/>
      <c r="AU621" s="105"/>
      <c r="AV621" s="105"/>
      <c r="AW621" s="105"/>
      <c r="AX621" s="105"/>
      <c r="AY621" s="105"/>
      <c r="AZ621" s="105"/>
      <c r="BA621" s="105"/>
      <c r="BB621" s="105"/>
      <c r="BC621" s="105"/>
      <c r="BD621" s="105"/>
      <c r="BE621" s="105"/>
      <c r="BF621" s="105"/>
      <c r="BG621" s="105"/>
      <c r="BH621" s="105"/>
      <c r="BI621" s="105"/>
      <c r="BJ621" s="105"/>
      <c r="BK621" s="105"/>
      <c r="BL621" s="105"/>
      <c r="BM621" s="158"/>
      <c r="BN621" s="105"/>
      <c r="BO621" s="156"/>
      <c r="BP621" s="156"/>
      <c r="BQ621" s="156"/>
      <c r="BR621" s="105"/>
      <c r="BS621" s="105"/>
    </row>
    <row r="622" ht="9.0" customHeight="1">
      <c r="A622" s="152">
        <f t="shared" si="17"/>
        <v>1</v>
      </c>
      <c r="B622" s="93"/>
      <c r="C622" s="99"/>
      <c r="D622" s="96"/>
      <c r="E622" s="160"/>
      <c r="F622" s="155"/>
      <c r="G622" s="105"/>
      <c r="H622" s="105"/>
      <c r="I622" s="156"/>
      <c r="J622" s="156"/>
      <c r="K622" s="156"/>
      <c r="L622" s="156"/>
      <c r="M622" s="156"/>
      <c r="N622" s="156"/>
      <c r="O622" s="156"/>
      <c r="P622" s="156"/>
      <c r="Q622" s="156"/>
      <c r="R622" s="156"/>
      <c r="S622" s="156"/>
      <c r="T622" s="156"/>
      <c r="U622" s="157"/>
      <c r="V622" s="105"/>
      <c r="W622" s="105"/>
      <c r="X622" s="105"/>
      <c r="Y622" s="105"/>
      <c r="Z622" s="157"/>
      <c r="AA622" s="105"/>
      <c r="AB622" s="105"/>
      <c r="AC622" s="105"/>
      <c r="AD622" s="105"/>
      <c r="AE622" s="105"/>
      <c r="AF622" s="105"/>
      <c r="AG622" s="105"/>
      <c r="AH622" s="105"/>
      <c r="AI622" s="105"/>
      <c r="AJ622" s="105"/>
      <c r="AK622" s="105"/>
      <c r="AL622" s="105"/>
      <c r="AM622" s="105"/>
      <c r="AN622" s="105"/>
      <c r="AO622" s="105"/>
      <c r="AP622" s="105"/>
      <c r="AQ622" s="105"/>
      <c r="AR622" s="105"/>
      <c r="AS622" s="105"/>
      <c r="AT622" s="105"/>
      <c r="AU622" s="105"/>
      <c r="AV622" s="105"/>
      <c r="AW622" s="105"/>
      <c r="AX622" s="105"/>
      <c r="AY622" s="105"/>
      <c r="AZ622" s="105"/>
      <c r="BA622" s="105"/>
      <c r="BB622" s="105"/>
      <c r="BC622" s="105"/>
      <c r="BD622" s="105"/>
      <c r="BE622" s="105"/>
      <c r="BF622" s="105"/>
      <c r="BG622" s="105"/>
      <c r="BH622" s="105"/>
      <c r="BI622" s="105"/>
      <c r="BJ622" s="105"/>
      <c r="BK622" s="105"/>
      <c r="BL622" s="105"/>
      <c r="BM622" s="158"/>
      <c r="BN622" s="105"/>
      <c r="BO622" s="156"/>
      <c r="BP622" s="156"/>
      <c r="BQ622" s="156"/>
      <c r="BR622" s="105"/>
      <c r="BS622" s="105"/>
    </row>
    <row r="623" ht="9.0" customHeight="1">
      <c r="A623" s="152">
        <f t="shared" si="17"/>
        <v>1</v>
      </c>
      <c r="B623" s="93"/>
      <c r="C623" s="99"/>
      <c r="D623" s="96"/>
      <c r="E623" s="160"/>
      <c r="F623" s="155"/>
      <c r="G623" s="105"/>
      <c r="H623" s="105"/>
      <c r="I623" s="156"/>
      <c r="J623" s="156"/>
      <c r="K623" s="156"/>
      <c r="L623" s="156"/>
      <c r="M623" s="156"/>
      <c r="N623" s="156"/>
      <c r="O623" s="156"/>
      <c r="P623" s="156"/>
      <c r="Q623" s="156"/>
      <c r="R623" s="156"/>
      <c r="S623" s="156"/>
      <c r="T623" s="156"/>
      <c r="U623" s="157"/>
      <c r="V623" s="105"/>
      <c r="W623" s="105"/>
      <c r="X623" s="105"/>
      <c r="Y623" s="105"/>
      <c r="Z623" s="157"/>
      <c r="AA623" s="105"/>
      <c r="AB623" s="105"/>
      <c r="AC623" s="105"/>
      <c r="AD623" s="105"/>
      <c r="AE623" s="105"/>
      <c r="AF623" s="105"/>
      <c r="AG623" s="105"/>
      <c r="AH623" s="105"/>
      <c r="AI623" s="105"/>
      <c r="AJ623" s="105"/>
      <c r="AK623" s="105"/>
      <c r="AL623" s="105"/>
      <c r="AM623" s="105"/>
      <c r="AN623" s="105"/>
      <c r="AO623" s="105"/>
      <c r="AP623" s="105"/>
      <c r="AQ623" s="105"/>
      <c r="AR623" s="105"/>
      <c r="AS623" s="105"/>
      <c r="AT623" s="105"/>
      <c r="AU623" s="105"/>
      <c r="AV623" s="105"/>
      <c r="AW623" s="105"/>
      <c r="AX623" s="105"/>
      <c r="AY623" s="105"/>
      <c r="AZ623" s="105"/>
      <c r="BA623" s="105"/>
      <c r="BB623" s="105"/>
      <c r="BC623" s="105"/>
      <c r="BD623" s="105"/>
      <c r="BE623" s="105"/>
      <c r="BF623" s="105"/>
      <c r="BG623" s="105"/>
      <c r="BH623" s="105"/>
      <c r="BI623" s="105"/>
      <c r="BJ623" s="105"/>
      <c r="BK623" s="105"/>
      <c r="BL623" s="105"/>
      <c r="BM623" s="158"/>
      <c r="BN623" s="105"/>
      <c r="BO623" s="156"/>
      <c r="BP623" s="156"/>
      <c r="BQ623" s="156"/>
      <c r="BR623" s="105"/>
      <c r="BS623" s="105"/>
    </row>
    <row r="624" ht="9.0" customHeight="1">
      <c r="A624" s="152">
        <f t="shared" si="17"/>
        <v>0</v>
      </c>
      <c r="B624" s="93"/>
      <c r="C624" s="99"/>
      <c r="D624" s="96"/>
      <c r="E624" s="160"/>
      <c r="F624" s="155"/>
      <c r="G624" s="105"/>
      <c r="H624" s="105"/>
      <c r="I624" s="156"/>
      <c r="J624" s="156"/>
      <c r="K624" s="156"/>
      <c r="L624" s="156"/>
      <c r="M624" s="156"/>
      <c r="N624" s="156"/>
      <c r="O624" s="156"/>
      <c r="P624" s="156"/>
      <c r="Q624" s="156"/>
      <c r="R624" s="156"/>
      <c r="S624" s="156"/>
      <c r="T624" s="156"/>
      <c r="U624" s="157"/>
      <c r="V624" s="105"/>
      <c r="W624" s="105"/>
      <c r="X624" s="105"/>
      <c r="Y624" s="105"/>
      <c r="Z624" s="157"/>
      <c r="AA624" s="105"/>
      <c r="AB624" s="105"/>
      <c r="AC624" s="105"/>
      <c r="AD624" s="105"/>
      <c r="AE624" s="105"/>
      <c r="AF624" s="105"/>
      <c r="AG624" s="105"/>
      <c r="AH624" s="105"/>
      <c r="AI624" s="105"/>
      <c r="AJ624" s="105"/>
      <c r="AK624" s="105"/>
      <c r="AL624" s="105"/>
      <c r="AM624" s="105"/>
      <c r="AN624" s="105"/>
      <c r="AO624" s="105"/>
      <c r="AP624" s="105"/>
      <c r="AQ624" s="105"/>
      <c r="AR624" s="105"/>
      <c r="AS624" s="105"/>
      <c r="AT624" s="105"/>
      <c r="AU624" s="105"/>
      <c r="AV624" s="105"/>
      <c r="AW624" s="105"/>
      <c r="AX624" s="105"/>
      <c r="AY624" s="105"/>
      <c r="AZ624" s="105"/>
      <c r="BA624" s="105"/>
      <c r="BB624" s="105"/>
      <c r="BC624" s="105"/>
      <c r="BD624" s="105"/>
      <c r="BE624" s="105"/>
      <c r="BF624" s="105"/>
      <c r="BG624" s="105"/>
      <c r="BH624" s="105"/>
      <c r="BI624" s="105"/>
      <c r="BJ624" s="105"/>
      <c r="BK624" s="105"/>
      <c r="BL624" s="105"/>
      <c r="BM624" s="158"/>
      <c r="BN624" s="105"/>
      <c r="BO624" s="156"/>
      <c r="BP624" s="156"/>
      <c r="BQ624" s="156"/>
      <c r="BR624" s="105"/>
      <c r="BS624" s="105"/>
    </row>
    <row r="625" ht="9.0" customHeight="1">
      <c r="A625" s="152">
        <f t="shared" si="17"/>
        <v>0</v>
      </c>
      <c r="B625" s="93"/>
      <c r="C625" s="99"/>
      <c r="D625" s="96"/>
      <c r="E625" s="160"/>
      <c r="F625" s="155"/>
      <c r="G625" s="105"/>
      <c r="H625" s="105"/>
      <c r="I625" s="156"/>
      <c r="J625" s="156"/>
      <c r="K625" s="156"/>
      <c r="L625" s="156"/>
      <c r="M625" s="156"/>
      <c r="N625" s="156"/>
      <c r="O625" s="156"/>
      <c r="P625" s="156"/>
      <c r="Q625" s="156"/>
      <c r="R625" s="156"/>
      <c r="S625" s="156"/>
      <c r="T625" s="156"/>
      <c r="U625" s="157"/>
      <c r="V625" s="105"/>
      <c r="W625" s="105"/>
      <c r="X625" s="105"/>
      <c r="Y625" s="105"/>
      <c r="Z625" s="157"/>
      <c r="AA625" s="105"/>
      <c r="AB625" s="105"/>
      <c r="AC625" s="105"/>
      <c r="AD625" s="105"/>
      <c r="AE625" s="105"/>
      <c r="AF625" s="105"/>
      <c r="AG625" s="105"/>
      <c r="AH625" s="105"/>
      <c r="AI625" s="105"/>
      <c r="AJ625" s="105"/>
      <c r="AK625" s="105"/>
      <c r="AL625" s="105"/>
      <c r="AM625" s="105"/>
      <c r="AN625" s="105"/>
      <c r="AO625" s="105"/>
      <c r="AP625" s="105"/>
      <c r="AQ625" s="105"/>
      <c r="AR625" s="105"/>
      <c r="AS625" s="105"/>
      <c r="AT625" s="105"/>
      <c r="AU625" s="105"/>
      <c r="AV625" s="105"/>
      <c r="AW625" s="105"/>
      <c r="AX625" s="105"/>
      <c r="AY625" s="105"/>
      <c r="AZ625" s="105"/>
      <c r="BA625" s="105"/>
      <c r="BB625" s="105"/>
      <c r="BC625" s="105"/>
      <c r="BD625" s="105"/>
      <c r="BE625" s="105"/>
      <c r="BF625" s="105"/>
      <c r="BG625" s="105"/>
      <c r="BH625" s="105"/>
      <c r="BI625" s="105"/>
      <c r="BJ625" s="105"/>
      <c r="BK625" s="105"/>
      <c r="BL625" s="105"/>
      <c r="BM625" s="158"/>
      <c r="BN625" s="105"/>
      <c r="BO625" s="156"/>
      <c r="BP625" s="156"/>
      <c r="BQ625" s="156"/>
      <c r="BR625" s="105"/>
      <c r="BS625" s="105"/>
    </row>
    <row r="626" ht="9.0" customHeight="1">
      <c r="A626" s="152">
        <f t="shared" si="17"/>
        <v>1</v>
      </c>
      <c r="B626" s="93"/>
      <c r="C626" s="99"/>
      <c r="D626" s="96"/>
      <c r="E626" s="160"/>
      <c r="F626" s="155"/>
      <c r="G626" s="105"/>
      <c r="H626" s="105"/>
      <c r="I626" s="156"/>
      <c r="J626" s="156"/>
      <c r="K626" s="156"/>
      <c r="L626" s="156"/>
      <c r="M626" s="156"/>
      <c r="N626" s="156"/>
      <c r="O626" s="156"/>
      <c r="P626" s="156"/>
      <c r="Q626" s="156"/>
      <c r="R626" s="156"/>
      <c r="S626" s="156"/>
      <c r="T626" s="156"/>
      <c r="U626" s="157"/>
      <c r="V626" s="105"/>
      <c r="W626" s="105"/>
      <c r="X626" s="105"/>
      <c r="Y626" s="105"/>
      <c r="Z626" s="157"/>
      <c r="AA626" s="105"/>
      <c r="AB626" s="105"/>
      <c r="AC626" s="105"/>
      <c r="AD626" s="105"/>
      <c r="AE626" s="105"/>
      <c r="AF626" s="105"/>
      <c r="AG626" s="105"/>
      <c r="AH626" s="105"/>
      <c r="AI626" s="105"/>
      <c r="AJ626" s="105"/>
      <c r="AK626" s="105"/>
      <c r="AL626" s="105"/>
      <c r="AM626" s="105"/>
      <c r="AN626" s="105"/>
      <c r="AO626" s="105"/>
      <c r="AP626" s="105"/>
      <c r="AQ626" s="105"/>
      <c r="AR626" s="105"/>
      <c r="AS626" s="105"/>
      <c r="AT626" s="105"/>
      <c r="AU626" s="105"/>
      <c r="AV626" s="105"/>
      <c r="AW626" s="105"/>
      <c r="AX626" s="105"/>
      <c r="AY626" s="105"/>
      <c r="AZ626" s="105"/>
      <c r="BA626" s="105"/>
      <c r="BB626" s="105"/>
      <c r="BC626" s="105"/>
      <c r="BD626" s="105"/>
      <c r="BE626" s="105"/>
      <c r="BF626" s="105"/>
      <c r="BG626" s="105"/>
      <c r="BH626" s="105"/>
      <c r="BI626" s="105"/>
      <c r="BJ626" s="105"/>
      <c r="BK626" s="105"/>
      <c r="BL626" s="105"/>
      <c r="BM626" s="158"/>
      <c r="BN626" s="105"/>
      <c r="BO626" s="156"/>
      <c r="BP626" s="156"/>
      <c r="BQ626" s="156"/>
      <c r="BR626" s="105"/>
      <c r="BS626" s="105"/>
    </row>
    <row r="627" ht="9.0" customHeight="1">
      <c r="A627" s="152">
        <f t="shared" si="17"/>
        <v>1</v>
      </c>
      <c r="B627" s="93"/>
      <c r="C627" s="99"/>
      <c r="D627" s="96"/>
      <c r="E627" s="160"/>
      <c r="F627" s="155"/>
      <c r="G627" s="105"/>
      <c r="H627" s="105"/>
      <c r="I627" s="156"/>
      <c r="J627" s="156"/>
      <c r="K627" s="156"/>
      <c r="L627" s="156"/>
      <c r="M627" s="156"/>
      <c r="N627" s="156"/>
      <c r="O627" s="156"/>
      <c r="P627" s="156"/>
      <c r="Q627" s="156"/>
      <c r="R627" s="156"/>
      <c r="S627" s="156"/>
      <c r="T627" s="156"/>
      <c r="U627" s="157"/>
      <c r="V627" s="105"/>
      <c r="W627" s="105"/>
      <c r="X627" s="105"/>
      <c r="Y627" s="105"/>
      <c r="Z627" s="157"/>
      <c r="AA627" s="105"/>
      <c r="AB627" s="105"/>
      <c r="AC627" s="105"/>
      <c r="AD627" s="105"/>
      <c r="AE627" s="105"/>
      <c r="AF627" s="105"/>
      <c r="AG627" s="105"/>
      <c r="AH627" s="105"/>
      <c r="AI627" s="105"/>
      <c r="AJ627" s="105"/>
      <c r="AK627" s="105"/>
      <c r="AL627" s="105"/>
      <c r="AM627" s="105"/>
      <c r="AN627" s="105"/>
      <c r="AO627" s="105"/>
      <c r="AP627" s="105"/>
      <c r="AQ627" s="105"/>
      <c r="AR627" s="105"/>
      <c r="AS627" s="105"/>
      <c r="AT627" s="105"/>
      <c r="AU627" s="105"/>
      <c r="AV627" s="105"/>
      <c r="AW627" s="105"/>
      <c r="AX627" s="105"/>
      <c r="AY627" s="105"/>
      <c r="AZ627" s="105"/>
      <c r="BA627" s="105"/>
      <c r="BB627" s="105"/>
      <c r="BC627" s="105"/>
      <c r="BD627" s="105"/>
      <c r="BE627" s="105"/>
      <c r="BF627" s="105"/>
      <c r="BG627" s="105"/>
      <c r="BH627" s="105"/>
      <c r="BI627" s="105"/>
      <c r="BJ627" s="105"/>
      <c r="BK627" s="105"/>
      <c r="BL627" s="105"/>
      <c r="BM627" s="158"/>
      <c r="BN627" s="105"/>
      <c r="BO627" s="156"/>
      <c r="BP627" s="156"/>
      <c r="BQ627" s="156"/>
      <c r="BR627" s="105"/>
      <c r="BS627" s="105"/>
    </row>
    <row r="628" ht="9.0" customHeight="1">
      <c r="A628" s="152">
        <f t="shared" si="17"/>
        <v>0</v>
      </c>
      <c r="B628" s="93"/>
      <c r="C628" s="99"/>
      <c r="D628" s="96"/>
      <c r="E628" s="160"/>
      <c r="F628" s="155"/>
      <c r="G628" s="105"/>
      <c r="H628" s="105"/>
      <c r="I628" s="156"/>
      <c r="J628" s="156"/>
      <c r="K628" s="156"/>
      <c r="L628" s="156"/>
      <c r="M628" s="156"/>
      <c r="N628" s="156"/>
      <c r="O628" s="156"/>
      <c r="P628" s="156"/>
      <c r="Q628" s="156"/>
      <c r="R628" s="156"/>
      <c r="S628" s="156"/>
      <c r="T628" s="156"/>
      <c r="U628" s="157"/>
      <c r="V628" s="105"/>
      <c r="W628" s="105"/>
      <c r="X628" s="105"/>
      <c r="Y628" s="105"/>
      <c r="Z628" s="157"/>
      <c r="AA628" s="105"/>
      <c r="AB628" s="105"/>
      <c r="AC628" s="105"/>
      <c r="AD628" s="105"/>
      <c r="AE628" s="105"/>
      <c r="AF628" s="105"/>
      <c r="AG628" s="105"/>
      <c r="AH628" s="105"/>
      <c r="AI628" s="105"/>
      <c r="AJ628" s="105"/>
      <c r="AK628" s="105"/>
      <c r="AL628" s="105"/>
      <c r="AM628" s="105"/>
      <c r="AN628" s="105"/>
      <c r="AO628" s="105"/>
      <c r="AP628" s="105"/>
      <c r="AQ628" s="105"/>
      <c r="AR628" s="105"/>
      <c r="AS628" s="105"/>
      <c r="AT628" s="105"/>
      <c r="AU628" s="105"/>
      <c r="AV628" s="105"/>
      <c r="AW628" s="105"/>
      <c r="AX628" s="105"/>
      <c r="AY628" s="105"/>
      <c r="AZ628" s="105"/>
      <c r="BA628" s="105"/>
      <c r="BB628" s="105"/>
      <c r="BC628" s="105"/>
      <c r="BD628" s="105"/>
      <c r="BE628" s="105"/>
      <c r="BF628" s="105"/>
      <c r="BG628" s="105"/>
      <c r="BH628" s="105"/>
      <c r="BI628" s="105"/>
      <c r="BJ628" s="105"/>
      <c r="BK628" s="105"/>
      <c r="BL628" s="105"/>
      <c r="BM628" s="158"/>
      <c r="BN628" s="105"/>
      <c r="BO628" s="156"/>
      <c r="BP628" s="156"/>
      <c r="BQ628" s="156"/>
      <c r="BR628" s="105"/>
      <c r="BS628" s="105"/>
    </row>
    <row r="629" ht="9.0" customHeight="1">
      <c r="A629" s="152">
        <f t="shared" si="17"/>
        <v>0</v>
      </c>
      <c r="B629" s="93"/>
      <c r="C629" s="99"/>
      <c r="D629" s="96"/>
      <c r="E629" s="160"/>
      <c r="F629" s="155"/>
      <c r="G629" s="105"/>
      <c r="H629" s="105"/>
      <c r="I629" s="156"/>
      <c r="J629" s="156"/>
      <c r="K629" s="156"/>
      <c r="L629" s="156"/>
      <c r="M629" s="156"/>
      <c r="N629" s="156"/>
      <c r="O629" s="156"/>
      <c r="P629" s="156"/>
      <c r="Q629" s="156"/>
      <c r="R629" s="156"/>
      <c r="S629" s="156"/>
      <c r="T629" s="156"/>
      <c r="U629" s="157"/>
      <c r="V629" s="105"/>
      <c r="W629" s="105"/>
      <c r="X629" s="105"/>
      <c r="Y629" s="105"/>
      <c r="Z629" s="157"/>
      <c r="AA629" s="105"/>
      <c r="AB629" s="105"/>
      <c r="AC629" s="105"/>
      <c r="AD629" s="105"/>
      <c r="AE629" s="105"/>
      <c r="AF629" s="105"/>
      <c r="AG629" s="105"/>
      <c r="AH629" s="105"/>
      <c r="AI629" s="105"/>
      <c r="AJ629" s="105"/>
      <c r="AK629" s="105"/>
      <c r="AL629" s="105"/>
      <c r="AM629" s="105"/>
      <c r="AN629" s="105"/>
      <c r="AO629" s="105"/>
      <c r="AP629" s="105"/>
      <c r="AQ629" s="105"/>
      <c r="AR629" s="105"/>
      <c r="AS629" s="105"/>
      <c r="AT629" s="105"/>
      <c r="AU629" s="105"/>
      <c r="AV629" s="105"/>
      <c r="AW629" s="105"/>
      <c r="AX629" s="105"/>
      <c r="AY629" s="105"/>
      <c r="AZ629" s="105"/>
      <c r="BA629" s="105"/>
      <c r="BB629" s="105"/>
      <c r="BC629" s="105"/>
      <c r="BD629" s="105"/>
      <c r="BE629" s="105"/>
      <c r="BF629" s="105"/>
      <c r="BG629" s="105"/>
      <c r="BH629" s="105"/>
      <c r="BI629" s="105"/>
      <c r="BJ629" s="105"/>
      <c r="BK629" s="105"/>
      <c r="BL629" s="105"/>
      <c r="BM629" s="158"/>
      <c r="BN629" s="105"/>
      <c r="BO629" s="156"/>
      <c r="BP629" s="156"/>
      <c r="BQ629" s="156"/>
      <c r="BR629" s="105"/>
      <c r="BS629" s="105"/>
    </row>
    <row r="630" ht="9.0" customHeight="1">
      <c r="A630" s="152">
        <f t="shared" si="17"/>
        <v>1</v>
      </c>
      <c r="B630" s="93"/>
      <c r="C630" s="99"/>
      <c r="D630" s="96"/>
      <c r="E630" s="160"/>
      <c r="F630" s="155"/>
      <c r="G630" s="105"/>
      <c r="H630" s="105"/>
      <c r="I630" s="156"/>
      <c r="J630" s="156"/>
      <c r="K630" s="156"/>
      <c r="L630" s="156"/>
      <c r="M630" s="156"/>
      <c r="N630" s="156"/>
      <c r="O630" s="156"/>
      <c r="P630" s="156"/>
      <c r="Q630" s="156"/>
      <c r="R630" s="156"/>
      <c r="S630" s="156"/>
      <c r="T630" s="156"/>
      <c r="U630" s="157"/>
      <c r="V630" s="105"/>
      <c r="W630" s="105"/>
      <c r="X630" s="105"/>
      <c r="Y630" s="105"/>
      <c r="Z630" s="157"/>
      <c r="AA630" s="105"/>
      <c r="AB630" s="105"/>
      <c r="AC630" s="105"/>
      <c r="AD630" s="105"/>
      <c r="AE630" s="105"/>
      <c r="AF630" s="105"/>
      <c r="AG630" s="105"/>
      <c r="AH630" s="105"/>
      <c r="AI630" s="105"/>
      <c r="AJ630" s="105"/>
      <c r="AK630" s="105"/>
      <c r="AL630" s="105"/>
      <c r="AM630" s="105"/>
      <c r="AN630" s="105"/>
      <c r="AO630" s="105"/>
      <c r="AP630" s="105"/>
      <c r="AQ630" s="105"/>
      <c r="AR630" s="105"/>
      <c r="AS630" s="105"/>
      <c r="AT630" s="105"/>
      <c r="AU630" s="105"/>
      <c r="AV630" s="105"/>
      <c r="AW630" s="105"/>
      <c r="AX630" s="105"/>
      <c r="AY630" s="105"/>
      <c r="AZ630" s="105"/>
      <c r="BA630" s="105"/>
      <c r="BB630" s="105"/>
      <c r="BC630" s="105"/>
      <c r="BD630" s="105"/>
      <c r="BE630" s="105"/>
      <c r="BF630" s="105"/>
      <c r="BG630" s="105"/>
      <c r="BH630" s="105"/>
      <c r="BI630" s="105"/>
      <c r="BJ630" s="105"/>
      <c r="BK630" s="105"/>
      <c r="BL630" s="105"/>
      <c r="BM630" s="158"/>
      <c r="BN630" s="105"/>
      <c r="BO630" s="156"/>
      <c r="BP630" s="156"/>
      <c r="BQ630" s="156"/>
      <c r="BR630" s="105"/>
      <c r="BS630" s="105"/>
    </row>
    <row r="631" ht="9.0" customHeight="1">
      <c r="A631" s="152">
        <f t="shared" si="17"/>
        <v>1</v>
      </c>
      <c r="B631" s="93"/>
      <c r="C631" s="99"/>
      <c r="D631" s="96"/>
      <c r="E631" s="160"/>
      <c r="F631" s="155"/>
      <c r="G631" s="105"/>
      <c r="H631" s="105"/>
      <c r="I631" s="156"/>
      <c r="J631" s="156"/>
      <c r="K631" s="156"/>
      <c r="L631" s="156"/>
      <c r="M631" s="156"/>
      <c r="N631" s="156"/>
      <c r="O631" s="156"/>
      <c r="P631" s="156"/>
      <c r="Q631" s="156"/>
      <c r="R631" s="156"/>
      <c r="S631" s="156"/>
      <c r="T631" s="156"/>
      <c r="U631" s="157"/>
      <c r="V631" s="105"/>
      <c r="W631" s="105"/>
      <c r="X631" s="105"/>
      <c r="Y631" s="105"/>
      <c r="Z631" s="157"/>
      <c r="AA631" s="105"/>
      <c r="AB631" s="105"/>
      <c r="AC631" s="105"/>
      <c r="AD631" s="105"/>
      <c r="AE631" s="105"/>
      <c r="AF631" s="105"/>
      <c r="AG631" s="105"/>
      <c r="AH631" s="105"/>
      <c r="AI631" s="105"/>
      <c r="AJ631" s="105"/>
      <c r="AK631" s="105"/>
      <c r="AL631" s="105"/>
      <c r="AM631" s="105"/>
      <c r="AN631" s="105"/>
      <c r="AO631" s="105"/>
      <c r="AP631" s="105"/>
      <c r="AQ631" s="105"/>
      <c r="AR631" s="105"/>
      <c r="AS631" s="105"/>
      <c r="AT631" s="105"/>
      <c r="AU631" s="105"/>
      <c r="AV631" s="105"/>
      <c r="AW631" s="105"/>
      <c r="AX631" s="105"/>
      <c r="AY631" s="105"/>
      <c r="AZ631" s="105"/>
      <c r="BA631" s="105"/>
      <c r="BB631" s="105"/>
      <c r="BC631" s="105"/>
      <c r="BD631" s="105"/>
      <c r="BE631" s="105"/>
      <c r="BF631" s="105"/>
      <c r="BG631" s="105"/>
      <c r="BH631" s="105"/>
      <c r="BI631" s="105"/>
      <c r="BJ631" s="105"/>
      <c r="BK631" s="105"/>
      <c r="BL631" s="105"/>
      <c r="BM631" s="158"/>
      <c r="BN631" s="105"/>
      <c r="BO631" s="156"/>
      <c r="BP631" s="156"/>
      <c r="BQ631" s="156"/>
      <c r="BR631" s="105"/>
      <c r="BS631" s="105"/>
    </row>
    <row r="632" ht="9.0" customHeight="1">
      <c r="A632" s="152">
        <f t="shared" si="17"/>
        <v>0</v>
      </c>
      <c r="B632" s="93"/>
      <c r="C632" s="99"/>
      <c r="D632" s="96"/>
      <c r="E632" s="160"/>
      <c r="F632" s="155"/>
      <c r="G632" s="105"/>
      <c r="H632" s="105"/>
      <c r="I632" s="156"/>
      <c r="J632" s="156"/>
      <c r="K632" s="156"/>
      <c r="L632" s="156"/>
      <c r="M632" s="156"/>
      <c r="N632" s="156"/>
      <c r="O632" s="156"/>
      <c r="P632" s="156"/>
      <c r="Q632" s="156"/>
      <c r="R632" s="156"/>
      <c r="S632" s="156"/>
      <c r="T632" s="156"/>
      <c r="U632" s="157"/>
      <c r="V632" s="105"/>
      <c r="W632" s="105"/>
      <c r="X632" s="105"/>
      <c r="Y632" s="105"/>
      <c r="Z632" s="157"/>
      <c r="AA632" s="105"/>
      <c r="AB632" s="105"/>
      <c r="AC632" s="105"/>
      <c r="AD632" s="105"/>
      <c r="AE632" s="105"/>
      <c r="AF632" s="105"/>
      <c r="AG632" s="105"/>
      <c r="AH632" s="105"/>
      <c r="AI632" s="105"/>
      <c r="AJ632" s="105"/>
      <c r="AK632" s="105"/>
      <c r="AL632" s="105"/>
      <c r="AM632" s="105"/>
      <c r="AN632" s="105"/>
      <c r="AO632" s="105"/>
      <c r="AP632" s="105"/>
      <c r="AQ632" s="105"/>
      <c r="AR632" s="105"/>
      <c r="AS632" s="105"/>
      <c r="AT632" s="105"/>
      <c r="AU632" s="105"/>
      <c r="AV632" s="105"/>
      <c r="AW632" s="105"/>
      <c r="AX632" s="105"/>
      <c r="AY632" s="105"/>
      <c r="AZ632" s="105"/>
      <c r="BA632" s="105"/>
      <c r="BB632" s="105"/>
      <c r="BC632" s="105"/>
      <c r="BD632" s="105"/>
      <c r="BE632" s="105"/>
      <c r="BF632" s="105"/>
      <c r="BG632" s="105"/>
      <c r="BH632" s="105"/>
      <c r="BI632" s="105"/>
      <c r="BJ632" s="105"/>
      <c r="BK632" s="105"/>
      <c r="BL632" s="105"/>
      <c r="BM632" s="158"/>
      <c r="BN632" s="105"/>
      <c r="BO632" s="156"/>
      <c r="BP632" s="156"/>
      <c r="BQ632" s="156"/>
      <c r="BR632" s="105"/>
      <c r="BS632" s="105"/>
    </row>
    <row r="633" ht="9.0" customHeight="1">
      <c r="A633" s="152">
        <f t="shared" si="17"/>
        <v>0</v>
      </c>
      <c r="B633" s="93"/>
      <c r="C633" s="99"/>
      <c r="D633" s="96"/>
      <c r="E633" s="160"/>
      <c r="F633" s="155"/>
      <c r="G633" s="105"/>
      <c r="H633" s="105"/>
      <c r="I633" s="156"/>
      <c r="J633" s="156"/>
      <c r="K633" s="156"/>
      <c r="L633" s="156"/>
      <c r="M633" s="156"/>
      <c r="N633" s="156"/>
      <c r="O633" s="156"/>
      <c r="P633" s="156"/>
      <c r="Q633" s="156"/>
      <c r="R633" s="156"/>
      <c r="S633" s="156"/>
      <c r="T633" s="156"/>
      <c r="U633" s="157"/>
      <c r="V633" s="105"/>
      <c r="W633" s="105"/>
      <c r="X633" s="105"/>
      <c r="Y633" s="105"/>
      <c r="Z633" s="157"/>
      <c r="AA633" s="105"/>
      <c r="AB633" s="105"/>
      <c r="AC633" s="105"/>
      <c r="AD633" s="105"/>
      <c r="AE633" s="105"/>
      <c r="AF633" s="105"/>
      <c r="AG633" s="105"/>
      <c r="AH633" s="105"/>
      <c r="AI633" s="105"/>
      <c r="AJ633" s="105"/>
      <c r="AK633" s="105"/>
      <c r="AL633" s="105"/>
      <c r="AM633" s="105"/>
      <c r="AN633" s="105"/>
      <c r="AO633" s="105"/>
      <c r="AP633" s="105"/>
      <c r="AQ633" s="105"/>
      <c r="AR633" s="105"/>
      <c r="AS633" s="105"/>
      <c r="AT633" s="105"/>
      <c r="AU633" s="105"/>
      <c r="AV633" s="105"/>
      <c r="AW633" s="105"/>
      <c r="AX633" s="105"/>
      <c r="AY633" s="105"/>
      <c r="AZ633" s="105"/>
      <c r="BA633" s="105"/>
      <c r="BB633" s="105"/>
      <c r="BC633" s="105"/>
      <c r="BD633" s="105"/>
      <c r="BE633" s="105"/>
      <c r="BF633" s="105"/>
      <c r="BG633" s="105"/>
      <c r="BH633" s="105"/>
      <c r="BI633" s="105"/>
      <c r="BJ633" s="105"/>
      <c r="BK633" s="105"/>
      <c r="BL633" s="105"/>
      <c r="BM633" s="158"/>
      <c r="BN633" s="105"/>
      <c r="BO633" s="156"/>
      <c r="BP633" s="156"/>
      <c r="BQ633" s="156"/>
      <c r="BR633" s="105"/>
      <c r="BS633" s="105"/>
    </row>
    <row r="634" ht="9.0" customHeight="1">
      <c r="A634" s="152">
        <f t="shared" si="17"/>
        <v>1</v>
      </c>
      <c r="B634" s="93"/>
      <c r="C634" s="99"/>
      <c r="D634" s="96"/>
      <c r="E634" s="160"/>
      <c r="F634" s="155"/>
      <c r="G634" s="105"/>
      <c r="H634" s="105"/>
      <c r="I634" s="156"/>
      <c r="J634" s="156"/>
      <c r="K634" s="156"/>
      <c r="L634" s="156"/>
      <c r="M634" s="156"/>
      <c r="N634" s="156"/>
      <c r="O634" s="156"/>
      <c r="P634" s="156"/>
      <c r="Q634" s="156"/>
      <c r="R634" s="156"/>
      <c r="S634" s="156"/>
      <c r="T634" s="156"/>
      <c r="U634" s="157"/>
      <c r="V634" s="105"/>
      <c r="W634" s="105"/>
      <c r="X634" s="105"/>
      <c r="Y634" s="105"/>
      <c r="Z634" s="157"/>
      <c r="AA634" s="105"/>
      <c r="AB634" s="105"/>
      <c r="AC634" s="105"/>
      <c r="AD634" s="105"/>
      <c r="AE634" s="105"/>
      <c r="AF634" s="105"/>
      <c r="AG634" s="105"/>
      <c r="AH634" s="105"/>
      <c r="AI634" s="105"/>
      <c r="AJ634" s="105"/>
      <c r="AK634" s="105"/>
      <c r="AL634" s="105"/>
      <c r="AM634" s="105"/>
      <c r="AN634" s="105"/>
      <c r="AO634" s="105"/>
      <c r="AP634" s="105"/>
      <c r="AQ634" s="105"/>
      <c r="AR634" s="105"/>
      <c r="AS634" s="105"/>
      <c r="AT634" s="105"/>
      <c r="AU634" s="105"/>
      <c r="AV634" s="105"/>
      <c r="AW634" s="105"/>
      <c r="AX634" s="105"/>
      <c r="AY634" s="105"/>
      <c r="AZ634" s="105"/>
      <c r="BA634" s="105"/>
      <c r="BB634" s="105"/>
      <c r="BC634" s="105"/>
      <c r="BD634" s="105"/>
      <c r="BE634" s="105"/>
      <c r="BF634" s="105"/>
      <c r="BG634" s="105"/>
      <c r="BH634" s="105"/>
      <c r="BI634" s="105"/>
      <c r="BJ634" s="105"/>
      <c r="BK634" s="105"/>
      <c r="BL634" s="105"/>
      <c r="BM634" s="158"/>
      <c r="BN634" s="105"/>
      <c r="BO634" s="156"/>
      <c r="BP634" s="156"/>
      <c r="BQ634" s="156"/>
      <c r="BR634" s="105"/>
      <c r="BS634" s="105"/>
    </row>
    <row r="635" ht="9.0" customHeight="1">
      <c r="A635" s="152">
        <f t="shared" si="17"/>
        <v>1</v>
      </c>
      <c r="B635" s="93"/>
      <c r="C635" s="99"/>
      <c r="D635" s="96"/>
      <c r="E635" s="160"/>
      <c r="F635" s="155"/>
      <c r="G635" s="105"/>
      <c r="H635" s="105"/>
      <c r="I635" s="156"/>
      <c r="J635" s="156"/>
      <c r="K635" s="156"/>
      <c r="L635" s="156"/>
      <c r="M635" s="156"/>
      <c r="N635" s="156"/>
      <c r="O635" s="156"/>
      <c r="P635" s="156"/>
      <c r="Q635" s="156"/>
      <c r="R635" s="156"/>
      <c r="S635" s="156"/>
      <c r="T635" s="156"/>
      <c r="U635" s="157"/>
      <c r="V635" s="105"/>
      <c r="W635" s="105"/>
      <c r="X635" s="105"/>
      <c r="Y635" s="105"/>
      <c r="Z635" s="157"/>
      <c r="AA635" s="105"/>
      <c r="AB635" s="105"/>
      <c r="AC635" s="105"/>
      <c r="AD635" s="105"/>
      <c r="AE635" s="105"/>
      <c r="AF635" s="105"/>
      <c r="AG635" s="105"/>
      <c r="AH635" s="105"/>
      <c r="AI635" s="105"/>
      <c r="AJ635" s="105"/>
      <c r="AK635" s="105"/>
      <c r="AL635" s="105"/>
      <c r="AM635" s="105"/>
      <c r="AN635" s="105"/>
      <c r="AO635" s="105"/>
      <c r="AP635" s="105"/>
      <c r="AQ635" s="105"/>
      <c r="AR635" s="105"/>
      <c r="AS635" s="105"/>
      <c r="AT635" s="105"/>
      <c r="AU635" s="105"/>
      <c r="AV635" s="105"/>
      <c r="AW635" s="105"/>
      <c r="AX635" s="105"/>
      <c r="AY635" s="105"/>
      <c r="AZ635" s="105"/>
      <c r="BA635" s="105"/>
      <c r="BB635" s="105"/>
      <c r="BC635" s="105"/>
      <c r="BD635" s="105"/>
      <c r="BE635" s="105"/>
      <c r="BF635" s="105"/>
      <c r="BG635" s="105"/>
      <c r="BH635" s="105"/>
      <c r="BI635" s="105"/>
      <c r="BJ635" s="105"/>
      <c r="BK635" s="105"/>
      <c r="BL635" s="105"/>
      <c r="BM635" s="158"/>
      <c r="BN635" s="105"/>
      <c r="BO635" s="156"/>
      <c r="BP635" s="156"/>
      <c r="BQ635" s="156"/>
      <c r="BR635" s="105"/>
      <c r="BS635" s="105"/>
    </row>
    <row r="636" ht="9.0" customHeight="1">
      <c r="A636" s="152">
        <f t="shared" si="17"/>
        <v>0</v>
      </c>
      <c r="B636" s="93"/>
      <c r="C636" s="99"/>
      <c r="D636" s="96"/>
      <c r="E636" s="160"/>
      <c r="F636" s="155"/>
      <c r="G636" s="105"/>
      <c r="H636" s="105"/>
      <c r="I636" s="156"/>
      <c r="J636" s="156"/>
      <c r="K636" s="156"/>
      <c r="L636" s="156"/>
      <c r="M636" s="156"/>
      <c r="N636" s="156"/>
      <c r="O636" s="156"/>
      <c r="P636" s="156"/>
      <c r="Q636" s="156"/>
      <c r="R636" s="156"/>
      <c r="S636" s="156"/>
      <c r="T636" s="156"/>
      <c r="U636" s="157"/>
      <c r="V636" s="105"/>
      <c r="W636" s="105"/>
      <c r="X636" s="105"/>
      <c r="Y636" s="105"/>
      <c r="Z636" s="157"/>
      <c r="AA636" s="105"/>
      <c r="AB636" s="105"/>
      <c r="AC636" s="105"/>
      <c r="AD636" s="105"/>
      <c r="AE636" s="105"/>
      <c r="AF636" s="105"/>
      <c r="AG636" s="105"/>
      <c r="AH636" s="105"/>
      <c r="AI636" s="105"/>
      <c r="AJ636" s="105"/>
      <c r="AK636" s="105"/>
      <c r="AL636" s="105"/>
      <c r="AM636" s="105"/>
      <c r="AN636" s="105"/>
      <c r="AO636" s="105"/>
      <c r="AP636" s="105"/>
      <c r="AQ636" s="105"/>
      <c r="AR636" s="105"/>
      <c r="AS636" s="105"/>
      <c r="AT636" s="105"/>
      <c r="AU636" s="105"/>
      <c r="AV636" s="105"/>
      <c r="AW636" s="105"/>
      <c r="AX636" s="105"/>
      <c r="AY636" s="105"/>
      <c r="AZ636" s="105"/>
      <c r="BA636" s="105"/>
      <c r="BB636" s="105"/>
      <c r="BC636" s="105"/>
      <c r="BD636" s="105"/>
      <c r="BE636" s="105"/>
      <c r="BF636" s="105"/>
      <c r="BG636" s="105"/>
      <c r="BH636" s="105"/>
      <c r="BI636" s="105"/>
      <c r="BJ636" s="105"/>
      <c r="BK636" s="105"/>
      <c r="BL636" s="105"/>
      <c r="BM636" s="158"/>
      <c r="BN636" s="105"/>
      <c r="BO636" s="156"/>
      <c r="BP636" s="156"/>
      <c r="BQ636" s="156"/>
      <c r="BR636" s="105"/>
      <c r="BS636" s="105"/>
    </row>
    <row r="637" ht="9.0" customHeight="1">
      <c r="A637" s="152">
        <f t="shared" si="17"/>
        <v>0</v>
      </c>
      <c r="B637" s="93"/>
      <c r="C637" s="99"/>
      <c r="D637" s="96"/>
      <c r="E637" s="160"/>
      <c r="F637" s="155"/>
      <c r="G637" s="105"/>
      <c r="H637" s="105"/>
      <c r="I637" s="156"/>
      <c r="J637" s="156"/>
      <c r="K637" s="156"/>
      <c r="L637" s="156"/>
      <c r="M637" s="156"/>
      <c r="N637" s="156"/>
      <c r="O637" s="156"/>
      <c r="P637" s="156"/>
      <c r="Q637" s="156"/>
      <c r="R637" s="156"/>
      <c r="S637" s="156"/>
      <c r="T637" s="156"/>
      <c r="U637" s="157"/>
      <c r="V637" s="105"/>
      <c r="W637" s="105"/>
      <c r="X637" s="105"/>
      <c r="Y637" s="105"/>
      <c r="Z637" s="157"/>
      <c r="AA637" s="105"/>
      <c r="AB637" s="105"/>
      <c r="AC637" s="105"/>
      <c r="AD637" s="105"/>
      <c r="AE637" s="105"/>
      <c r="AF637" s="105"/>
      <c r="AG637" s="105"/>
      <c r="AH637" s="105"/>
      <c r="AI637" s="105"/>
      <c r="AJ637" s="105"/>
      <c r="AK637" s="105"/>
      <c r="AL637" s="105"/>
      <c r="AM637" s="105"/>
      <c r="AN637" s="105"/>
      <c r="AO637" s="105"/>
      <c r="AP637" s="105"/>
      <c r="AQ637" s="105"/>
      <c r="AR637" s="105"/>
      <c r="AS637" s="105"/>
      <c r="AT637" s="105"/>
      <c r="AU637" s="105"/>
      <c r="AV637" s="105"/>
      <c r="AW637" s="105"/>
      <c r="AX637" s="105"/>
      <c r="AY637" s="105"/>
      <c r="AZ637" s="105"/>
      <c r="BA637" s="105"/>
      <c r="BB637" s="105"/>
      <c r="BC637" s="105"/>
      <c r="BD637" s="105"/>
      <c r="BE637" s="105"/>
      <c r="BF637" s="105"/>
      <c r="BG637" s="105"/>
      <c r="BH637" s="105"/>
      <c r="BI637" s="105"/>
      <c r="BJ637" s="105"/>
      <c r="BK637" s="105"/>
      <c r="BL637" s="105"/>
      <c r="BM637" s="158"/>
      <c r="BN637" s="105"/>
      <c r="BO637" s="156"/>
      <c r="BP637" s="156"/>
      <c r="BQ637" s="156"/>
      <c r="BR637" s="105"/>
      <c r="BS637" s="105"/>
    </row>
    <row r="638" ht="9.0" customHeight="1">
      <c r="A638" s="152">
        <f t="shared" si="17"/>
        <v>1</v>
      </c>
      <c r="B638" s="93"/>
      <c r="C638" s="99"/>
      <c r="D638" s="96"/>
      <c r="E638" s="160"/>
      <c r="F638" s="155"/>
      <c r="G638" s="105"/>
      <c r="H638" s="105"/>
      <c r="I638" s="156"/>
      <c r="J638" s="156"/>
      <c r="K638" s="156"/>
      <c r="L638" s="156"/>
      <c r="M638" s="156"/>
      <c r="N638" s="156"/>
      <c r="O638" s="156"/>
      <c r="P638" s="156"/>
      <c r="Q638" s="156"/>
      <c r="R638" s="156"/>
      <c r="S638" s="156"/>
      <c r="T638" s="156"/>
      <c r="U638" s="157"/>
      <c r="V638" s="105"/>
      <c r="W638" s="105"/>
      <c r="X638" s="105"/>
      <c r="Y638" s="105"/>
      <c r="Z638" s="157"/>
      <c r="AA638" s="105"/>
      <c r="AB638" s="105"/>
      <c r="AC638" s="105"/>
      <c r="AD638" s="105"/>
      <c r="AE638" s="105"/>
      <c r="AF638" s="105"/>
      <c r="AG638" s="105"/>
      <c r="AH638" s="105"/>
      <c r="AI638" s="105"/>
      <c r="AJ638" s="105"/>
      <c r="AK638" s="105"/>
      <c r="AL638" s="105"/>
      <c r="AM638" s="105"/>
      <c r="AN638" s="105"/>
      <c r="AO638" s="105"/>
      <c r="AP638" s="105"/>
      <c r="AQ638" s="105"/>
      <c r="AR638" s="105"/>
      <c r="AS638" s="105"/>
      <c r="AT638" s="105"/>
      <c r="AU638" s="105"/>
      <c r="AV638" s="105"/>
      <c r="AW638" s="105"/>
      <c r="AX638" s="105"/>
      <c r="AY638" s="105"/>
      <c r="AZ638" s="105"/>
      <c r="BA638" s="105"/>
      <c r="BB638" s="105"/>
      <c r="BC638" s="105"/>
      <c r="BD638" s="105"/>
      <c r="BE638" s="105"/>
      <c r="BF638" s="105"/>
      <c r="BG638" s="105"/>
      <c r="BH638" s="105"/>
      <c r="BI638" s="105"/>
      <c r="BJ638" s="105"/>
      <c r="BK638" s="105"/>
      <c r="BL638" s="105"/>
      <c r="BM638" s="158"/>
      <c r="BN638" s="105"/>
      <c r="BO638" s="156"/>
      <c r="BP638" s="156"/>
      <c r="BQ638" s="156"/>
      <c r="BR638" s="105"/>
      <c r="BS638" s="105"/>
    </row>
    <row r="639" ht="9.0" customHeight="1">
      <c r="A639" s="152">
        <f t="shared" si="17"/>
        <v>1</v>
      </c>
      <c r="B639" s="93"/>
      <c r="C639" s="99"/>
      <c r="D639" s="96"/>
      <c r="E639" s="160"/>
      <c r="F639" s="155"/>
      <c r="G639" s="105"/>
      <c r="H639" s="105"/>
      <c r="I639" s="156"/>
      <c r="J639" s="156"/>
      <c r="K639" s="156"/>
      <c r="L639" s="156"/>
      <c r="M639" s="156"/>
      <c r="N639" s="156"/>
      <c r="O639" s="156"/>
      <c r="P639" s="156"/>
      <c r="Q639" s="156"/>
      <c r="R639" s="156"/>
      <c r="S639" s="156"/>
      <c r="T639" s="156"/>
      <c r="U639" s="157"/>
      <c r="V639" s="105"/>
      <c r="W639" s="105"/>
      <c r="X639" s="105"/>
      <c r="Y639" s="105"/>
      <c r="Z639" s="157"/>
      <c r="AA639" s="105"/>
      <c r="AB639" s="105"/>
      <c r="AC639" s="105"/>
      <c r="AD639" s="105"/>
      <c r="AE639" s="105"/>
      <c r="AF639" s="105"/>
      <c r="AG639" s="105"/>
      <c r="AH639" s="105"/>
      <c r="AI639" s="105"/>
      <c r="AJ639" s="105"/>
      <c r="AK639" s="105"/>
      <c r="AL639" s="105"/>
      <c r="AM639" s="105"/>
      <c r="AN639" s="105"/>
      <c r="AO639" s="105"/>
      <c r="AP639" s="105"/>
      <c r="AQ639" s="105"/>
      <c r="AR639" s="105"/>
      <c r="AS639" s="105"/>
      <c r="AT639" s="105"/>
      <c r="AU639" s="105"/>
      <c r="AV639" s="105"/>
      <c r="AW639" s="105"/>
      <c r="AX639" s="105"/>
      <c r="AY639" s="105"/>
      <c r="AZ639" s="105"/>
      <c r="BA639" s="105"/>
      <c r="BB639" s="105"/>
      <c r="BC639" s="105"/>
      <c r="BD639" s="105"/>
      <c r="BE639" s="105"/>
      <c r="BF639" s="105"/>
      <c r="BG639" s="105"/>
      <c r="BH639" s="105"/>
      <c r="BI639" s="105"/>
      <c r="BJ639" s="105"/>
      <c r="BK639" s="105"/>
      <c r="BL639" s="105"/>
      <c r="BM639" s="158"/>
      <c r="BN639" s="105"/>
      <c r="BO639" s="156"/>
      <c r="BP639" s="156"/>
      <c r="BQ639" s="156"/>
      <c r="BR639" s="105"/>
      <c r="BS639" s="105"/>
    </row>
    <row r="640" ht="9.0" customHeight="1">
      <c r="A640" s="152">
        <f t="shared" si="17"/>
        <v>0</v>
      </c>
      <c r="B640" s="93"/>
      <c r="C640" s="99"/>
      <c r="D640" s="96"/>
      <c r="E640" s="160"/>
      <c r="F640" s="155"/>
      <c r="G640" s="105"/>
      <c r="H640" s="105"/>
      <c r="I640" s="156"/>
      <c r="J640" s="156"/>
      <c r="K640" s="156"/>
      <c r="L640" s="156"/>
      <c r="M640" s="156"/>
      <c r="N640" s="156"/>
      <c r="O640" s="156"/>
      <c r="P640" s="156"/>
      <c r="Q640" s="156"/>
      <c r="R640" s="156"/>
      <c r="S640" s="156"/>
      <c r="T640" s="156"/>
      <c r="U640" s="157"/>
      <c r="V640" s="105"/>
      <c r="W640" s="105"/>
      <c r="X640" s="105"/>
      <c r="Y640" s="105"/>
      <c r="Z640" s="157"/>
      <c r="AA640" s="105"/>
      <c r="AB640" s="105"/>
      <c r="AC640" s="105"/>
      <c r="AD640" s="105"/>
      <c r="AE640" s="105"/>
      <c r="AF640" s="105"/>
      <c r="AG640" s="105"/>
      <c r="AH640" s="105"/>
      <c r="AI640" s="105"/>
      <c r="AJ640" s="105"/>
      <c r="AK640" s="105"/>
      <c r="AL640" s="105"/>
      <c r="AM640" s="105"/>
      <c r="AN640" s="105"/>
      <c r="AO640" s="105"/>
      <c r="AP640" s="105"/>
      <c r="AQ640" s="105"/>
      <c r="AR640" s="105"/>
      <c r="AS640" s="105"/>
      <c r="AT640" s="105"/>
      <c r="AU640" s="105"/>
      <c r="AV640" s="105"/>
      <c r="AW640" s="105"/>
      <c r="AX640" s="105"/>
      <c r="AY640" s="105"/>
      <c r="AZ640" s="105"/>
      <c r="BA640" s="105"/>
      <c r="BB640" s="105"/>
      <c r="BC640" s="105"/>
      <c r="BD640" s="105"/>
      <c r="BE640" s="105"/>
      <c r="BF640" s="105"/>
      <c r="BG640" s="105"/>
      <c r="BH640" s="105"/>
      <c r="BI640" s="105"/>
      <c r="BJ640" s="105"/>
      <c r="BK640" s="105"/>
      <c r="BL640" s="105"/>
      <c r="BM640" s="158"/>
      <c r="BN640" s="105"/>
      <c r="BO640" s="156"/>
      <c r="BP640" s="156"/>
      <c r="BQ640" s="156"/>
      <c r="BR640" s="105"/>
      <c r="BS640" s="105"/>
    </row>
    <row r="641" ht="9.0" customHeight="1">
      <c r="A641" s="152">
        <f t="shared" si="17"/>
        <v>0</v>
      </c>
      <c r="B641" s="93"/>
      <c r="C641" s="99"/>
      <c r="D641" s="96"/>
      <c r="E641" s="160"/>
      <c r="F641" s="155"/>
      <c r="G641" s="105"/>
      <c r="H641" s="105"/>
      <c r="I641" s="156"/>
      <c r="J641" s="156"/>
      <c r="K641" s="156"/>
      <c r="L641" s="156"/>
      <c r="M641" s="156"/>
      <c r="N641" s="156"/>
      <c r="O641" s="156"/>
      <c r="P641" s="156"/>
      <c r="Q641" s="156"/>
      <c r="R641" s="156"/>
      <c r="S641" s="156"/>
      <c r="T641" s="156"/>
      <c r="U641" s="157"/>
      <c r="V641" s="105"/>
      <c r="W641" s="105"/>
      <c r="X641" s="105"/>
      <c r="Y641" s="105"/>
      <c r="Z641" s="157"/>
      <c r="AA641" s="105"/>
      <c r="AB641" s="105"/>
      <c r="AC641" s="105"/>
      <c r="AD641" s="105"/>
      <c r="AE641" s="105"/>
      <c r="AF641" s="105"/>
      <c r="AG641" s="105"/>
      <c r="AH641" s="105"/>
      <c r="AI641" s="105"/>
      <c r="AJ641" s="105"/>
      <c r="AK641" s="105"/>
      <c r="AL641" s="105"/>
      <c r="AM641" s="105"/>
      <c r="AN641" s="105"/>
      <c r="AO641" s="105"/>
      <c r="AP641" s="105"/>
      <c r="AQ641" s="105"/>
      <c r="AR641" s="105"/>
      <c r="AS641" s="105"/>
      <c r="AT641" s="105"/>
      <c r="AU641" s="105"/>
      <c r="AV641" s="105"/>
      <c r="AW641" s="105"/>
      <c r="AX641" s="105"/>
      <c r="AY641" s="105"/>
      <c r="AZ641" s="105"/>
      <c r="BA641" s="105"/>
      <c r="BB641" s="105"/>
      <c r="BC641" s="105"/>
      <c r="BD641" s="105"/>
      <c r="BE641" s="105"/>
      <c r="BF641" s="105"/>
      <c r="BG641" s="105"/>
      <c r="BH641" s="105"/>
      <c r="BI641" s="105"/>
      <c r="BJ641" s="105"/>
      <c r="BK641" s="105"/>
      <c r="BL641" s="105"/>
      <c r="BM641" s="158"/>
      <c r="BN641" s="105"/>
      <c r="BO641" s="156"/>
      <c r="BP641" s="156"/>
      <c r="BQ641" s="156"/>
      <c r="BR641" s="105"/>
      <c r="BS641" s="105"/>
    </row>
    <row r="642" ht="9.0" customHeight="1">
      <c r="A642" s="152">
        <f t="shared" si="17"/>
        <v>1</v>
      </c>
      <c r="B642" s="93"/>
      <c r="C642" s="99"/>
      <c r="D642" s="96"/>
      <c r="E642" s="160"/>
      <c r="F642" s="155"/>
      <c r="G642" s="105"/>
      <c r="H642" s="105"/>
      <c r="I642" s="156"/>
      <c r="J642" s="156"/>
      <c r="K642" s="156"/>
      <c r="L642" s="156"/>
      <c r="M642" s="156"/>
      <c r="N642" s="156"/>
      <c r="O642" s="156"/>
      <c r="P642" s="156"/>
      <c r="Q642" s="156"/>
      <c r="R642" s="156"/>
      <c r="S642" s="156"/>
      <c r="T642" s="156"/>
      <c r="U642" s="157"/>
      <c r="V642" s="105"/>
      <c r="W642" s="105"/>
      <c r="X642" s="105"/>
      <c r="Y642" s="105"/>
      <c r="Z642" s="157"/>
      <c r="AA642" s="105"/>
      <c r="AB642" s="105"/>
      <c r="AC642" s="105"/>
      <c r="AD642" s="105"/>
      <c r="AE642" s="105"/>
      <c r="AF642" s="105"/>
      <c r="AG642" s="105"/>
      <c r="AH642" s="105"/>
      <c r="AI642" s="105"/>
      <c r="AJ642" s="105"/>
      <c r="AK642" s="105"/>
      <c r="AL642" s="105"/>
      <c r="AM642" s="105"/>
      <c r="AN642" s="105"/>
      <c r="AO642" s="105"/>
      <c r="AP642" s="105"/>
      <c r="AQ642" s="105"/>
      <c r="AR642" s="105"/>
      <c r="AS642" s="105"/>
      <c r="AT642" s="105"/>
      <c r="AU642" s="105"/>
      <c r="AV642" s="105"/>
      <c r="AW642" s="105"/>
      <c r="AX642" s="105"/>
      <c r="AY642" s="105"/>
      <c r="AZ642" s="105"/>
      <c r="BA642" s="105"/>
      <c r="BB642" s="105"/>
      <c r="BC642" s="105"/>
      <c r="BD642" s="105"/>
      <c r="BE642" s="105"/>
      <c r="BF642" s="105"/>
      <c r="BG642" s="105"/>
      <c r="BH642" s="105"/>
      <c r="BI642" s="105"/>
      <c r="BJ642" s="105"/>
      <c r="BK642" s="105"/>
      <c r="BL642" s="105"/>
      <c r="BM642" s="158"/>
      <c r="BN642" s="105"/>
      <c r="BO642" s="156"/>
      <c r="BP642" s="156"/>
      <c r="BQ642" s="156"/>
      <c r="BR642" s="105"/>
      <c r="BS642" s="105"/>
    </row>
    <row r="643" ht="9.0" customHeight="1">
      <c r="A643" s="152">
        <f t="shared" si="17"/>
        <v>1</v>
      </c>
      <c r="B643" s="93"/>
      <c r="C643" s="99"/>
      <c r="D643" s="96"/>
      <c r="E643" s="160"/>
      <c r="F643" s="155"/>
      <c r="G643" s="105"/>
      <c r="H643" s="105"/>
      <c r="I643" s="156"/>
      <c r="J643" s="156"/>
      <c r="K643" s="156"/>
      <c r="L643" s="156"/>
      <c r="M643" s="156"/>
      <c r="N643" s="156"/>
      <c r="O643" s="156"/>
      <c r="P643" s="156"/>
      <c r="Q643" s="156"/>
      <c r="R643" s="156"/>
      <c r="S643" s="156"/>
      <c r="T643" s="156"/>
      <c r="U643" s="157"/>
      <c r="V643" s="105"/>
      <c r="W643" s="105"/>
      <c r="X643" s="105"/>
      <c r="Y643" s="105"/>
      <c r="Z643" s="157"/>
      <c r="AA643" s="105"/>
      <c r="AB643" s="105"/>
      <c r="AC643" s="105"/>
      <c r="AD643" s="105"/>
      <c r="AE643" s="105"/>
      <c r="AF643" s="105"/>
      <c r="AG643" s="105"/>
      <c r="AH643" s="105"/>
      <c r="AI643" s="105"/>
      <c r="AJ643" s="105"/>
      <c r="AK643" s="105"/>
      <c r="AL643" s="105"/>
      <c r="AM643" s="105"/>
      <c r="AN643" s="105"/>
      <c r="AO643" s="105"/>
      <c r="AP643" s="105"/>
      <c r="AQ643" s="105"/>
      <c r="AR643" s="105"/>
      <c r="AS643" s="105"/>
      <c r="AT643" s="105"/>
      <c r="AU643" s="105"/>
      <c r="AV643" s="105"/>
      <c r="AW643" s="105"/>
      <c r="AX643" s="105"/>
      <c r="AY643" s="105"/>
      <c r="AZ643" s="105"/>
      <c r="BA643" s="105"/>
      <c r="BB643" s="105"/>
      <c r="BC643" s="105"/>
      <c r="BD643" s="105"/>
      <c r="BE643" s="105"/>
      <c r="BF643" s="105"/>
      <c r="BG643" s="105"/>
      <c r="BH643" s="105"/>
      <c r="BI643" s="105"/>
      <c r="BJ643" s="105"/>
      <c r="BK643" s="105"/>
      <c r="BL643" s="105"/>
      <c r="BM643" s="158"/>
      <c r="BN643" s="105"/>
      <c r="BO643" s="156"/>
      <c r="BP643" s="156"/>
      <c r="BQ643" s="156"/>
      <c r="BR643" s="105"/>
      <c r="BS643" s="105"/>
    </row>
    <row r="644" ht="9.0" customHeight="1">
      <c r="A644" s="152">
        <f t="shared" si="17"/>
        <v>0</v>
      </c>
      <c r="B644" s="93"/>
      <c r="C644" s="99"/>
      <c r="D644" s="96"/>
      <c r="E644" s="160"/>
      <c r="F644" s="155"/>
      <c r="G644" s="105"/>
      <c r="H644" s="105"/>
      <c r="I644" s="156"/>
      <c r="J644" s="156"/>
      <c r="K644" s="156"/>
      <c r="L644" s="156"/>
      <c r="M644" s="156"/>
      <c r="N644" s="156"/>
      <c r="O644" s="156"/>
      <c r="P644" s="156"/>
      <c r="Q644" s="156"/>
      <c r="R644" s="156"/>
      <c r="S644" s="156"/>
      <c r="T644" s="156"/>
      <c r="U644" s="157"/>
      <c r="V644" s="105"/>
      <c r="W644" s="105"/>
      <c r="X644" s="105"/>
      <c r="Y644" s="105"/>
      <c r="Z644" s="157"/>
      <c r="AA644" s="105"/>
      <c r="AB644" s="105"/>
      <c r="AC644" s="105"/>
      <c r="AD644" s="105"/>
      <c r="AE644" s="105"/>
      <c r="AF644" s="105"/>
      <c r="AG644" s="105"/>
      <c r="AH644" s="105"/>
      <c r="AI644" s="105"/>
      <c r="AJ644" s="105"/>
      <c r="AK644" s="105"/>
      <c r="AL644" s="105"/>
      <c r="AM644" s="105"/>
      <c r="AN644" s="105"/>
      <c r="AO644" s="105"/>
      <c r="AP644" s="105"/>
      <c r="AQ644" s="105"/>
      <c r="AR644" s="105"/>
      <c r="AS644" s="105"/>
      <c r="AT644" s="105"/>
      <c r="AU644" s="105"/>
      <c r="AV644" s="105"/>
      <c r="AW644" s="105"/>
      <c r="AX644" s="105"/>
      <c r="AY644" s="105"/>
      <c r="AZ644" s="105"/>
      <c r="BA644" s="105"/>
      <c r="BB644" s="105"/>
      <c r="BC644" s="105"/>
      <c r="BD644" s="105"/>
      <c r="BE644" s="105"/>
      <c r="BF644" s="105"/>
      <c r="BG644" s="105"/>
      <c r="BH644" s="105"/>
      <c r="BI644" s="105"/>
      <c r="BJ644" s="105"/>
      <c r="BK644" s="105"/>
      <c r="BL644" s="105"/>
      <c r="BM644" s="158"/>
      <c r="BN644" s="105"/>
      <c r="BO644" s="156"/>
      <c r="BP644" s="156"/>
      <c r="BQ644" s="156"/>
      <c r="BR644" s="105"/>
      <c r="BS644" s="105"/>
    </row>
    <row r="645" ht="9.0" customHeight="1">
      <c r="A645" s="152">
        <f t="shared" si="17"/>
        <v>0</v>
      </c>
      <c r="B645" s="93"/>
      <c r="C645" s="99"/>
      <c r="D645" s="96"/>
      <c r="E645" s="160"/>
      <c r="F645" s="155"/>
      <c r="G645" s="105"/>
      <c r="H645" s="105"/>
      <c r="I645" s="156"/>
      <c r="J645" s="156"/>
      <c r="K645" s="156"/>
      <c r="L645" s="156"/>
      <c r="M645" s="156"/>
      <c r="N645" s="156"/>
      <c r="O645" s="156"/>
      <c r="P645" s="156"/>
      <c r="Q645" s="156"/>
      <c r="R645" s="156"/>
      <c r="S645" s="156"/>
      <c r="T645" s="156"/>
      <c r="U645" s="157"/>
      <c r="V645" s="105"/>
      <c r="W645" s="105"/>
      <c r="X645" s="105"/>
      <c r="Y645" s="105"/>
      <c r="Z645" s="157"/>
      <c r="AA645" s="105"/>
      <c r="AB645" s="105"/>
      <c r="AC645" s="105"/>
      <c r="AD645" s="105"/>
      <c r="AE645" s="105"/>
      <c r="AF645" s="105"/>
      <c r="AG645" s="105"/>
      <c r="AH645" s="105"/>
      <c r="AI645" s="105"/>
      <c r="AJ645" s="105"/>
      <c r="AK645" s="105"/>
      <c r="AL645" s="105"/>
      <c r="AM645" s="105"/>
      <c r="AN645" s="105"/>
      <c r="AO645" s="105"/>
      <c r="AP645" s="105"/>
      <c r="AQ645" s="105"/>
      <c r="AR645" s="105"/>
      <c r="AS645" s="105"/>
      <c r="AT645" s="105"/>
      <c r="AU645" s="105"/>
      <c r="AV645" s="105"/>
      <c r="AW645" s="105"/>
      <c r="AX645" s="105"/>
      <c r="AY645" s="105"/>
      <c r="AZ645" s="105"/>
      <c r="BA645" s="105"/>
      <c r="BB645" s="105"/>
      <c r="BC645" s="105"/>
      <c r="BD645" s="105"/>
      <c r="BE645" s="105"/>
      <c r="BF645" s="105"/>
      <c r="BG645" s="105"/>
      <c r="BH645" s="105"/>
      <c r="BI645" s="105"/>
      <c r="BJ645" s="105"/>
      <c r="BK645" s="105"/>
      <c r="BL645" s="105"/>
      <c r="BM645" s="158"/>
      <c r="BN645" s="105"/>
      <c r="BO645" s="156"/>
      <c r="BP645" s="156"/>
      <c r="BQ645" s="156"/>
      <c r="BR645" s="105"/>
      <c r="BS645" s="105"/>
    </row>
    <row r="646" ht="9.0" customHeight="1">
      <c r="A646" s="152">
        <f t="shared" si="17"/>
        <v>1</v>
      </c>
      <c r="B646" s="93"/>
      <c r="C646" s="99"/>
      <c r="D646" s="96"/>
      <c r="E646" s="160"/>
      <c r="F646" s="155"/>
      <c r="G646" s="105"/>
      <c r="H646" s="105"/>
      <c r="I646" s="156"/>
      <c r="J646" s="156"/>
      <c r="K646" s="156"/>
      <c r="L646" s="156"/>
      <c r="M646" s="156"/>
      <c r="N646" s="156"/>
      <c r="O646" s="156"/>
      <c r="P646" s="156"/>
      <c r="Q646" s="156"/>
      <c r="R646" s="156"/>
      <c r="S646" s="156"/>
      <c r="T646" s="156"/>
      <c r="U646" s="157"/>
      <c r="V646" s="105"/>
      <c r="W646" s="105"/>
      <c r="X646" s="105"/>
      <c r="Y646" s="105"/>
      <c r="Z646" s="157"/>
      <c r="AA646" s="105"/>
      <c r="AB646" s="105"/>
      <c r="AC646" s="105"/>
      <c r="AD646" s="105"/>
      <c r="AE646" s="105"/>
      <c r="AF646" s="105"/>
      <c r="AG646" s="105"/>
      <c r="AH646" s="105"/>
      <c r="AI646" s="105"/>
      <c r="AJ646" s="105"/>
      <c r="AK646" s="105"/>
      <c r="AL646" s="105"/>
      <c r="AM646" s="105"/>
      <c r="AN646" s="105"/>
      <c r="AO646" s="105"/>
      <c r="AP646" s="105"/>
      <c r="AQ646" s="105"/>
      <c r="AR646" s="105"/>
      <c r="AS646" s="105"/>
      <c r="AT646" s="105"/>
      <c r="AU646" s="105"/>
      <c r="AV646" s="105"/>
      <c r="AW646" s="105"/>
      <c r="AX646" s="105"/>
      <c r="AY646" s="105"/>
      <c r="AZ646" s="105"/>
      <c r="BA646" s="105"/>
      <c r="BB646" s="105"/>
      <c r="BC646" s="105"/>
      <c r="BD646" s="105"/>
      <c r="BE646" s="105"/>
      <c r="BF646" s="105"/>
      <c r="BG646" s="105"/>
      <c r="BH646" s="105"/>
      <c r="BI646" s="105"/>
      <c r="BJ646" s="105"/>
      <c r="BK646" s="105"/>
      <c r="BL646" s="105"/>
      <c r="BM646" s="158"/>
      <c r="BN646" s="105"/>
      <c r="BO646" s="156"/>
      <c r="BP646" s="156"/>
      <c r="BQ646" s="156"/>
      <c r="BR646" s="105"/>
      <c r="BS646" s="105"/>
    </row>
    <row r="647" ht="9.0" customHeight="1">
      <c r="A647" s="152">
        <f t="shared" si="17"/>
        <v>1</v>
      </c>
      <c r="B647" s="93"/>
      <c r="C647" s="99"/>
      <c r="D647" s="96"/>
      <c r="E647" s="160"/>
      <c r="F647" s="155"/>
      <c r="G647" s="105"/>
      <c r="H647" s="105"/>
      <c r="I647" s="156"/>
      <c r="J647" s="156"/>
      <c r="K647" s="156"/>
      <c r="L647" s="156"/>
      <c r="M647" s="156"/>
      <c r="N647" s="156"/>
      <c r="O647" s="156"/>
      <c r="P647" s="156"/>
      <c r="Q647" s="156"/>
      <c r="R647" s="156"/>
      <c r="S647" s="156"/>
      <c r="T647" s="156"/>
      <c r="U647" s="157"/>
      <c r="V647" s="105"/>
      <c r="W647" s="105"/>
      <c r="X647" s="105"/>
      <c r="Y647" s="105"/>
      <c r="Z647" s="157"/>
      <c r="AA647" s="105"/>
      <c r="AB647" s="105"/>
      <c r="AC647" s="105"/>
      <c r="AD647" s="105"/>
      <c r="AE647" s="105"/>
      <c r="AF647" s="105"/>
      <c r="AG647" s="105"/>
      <c r="AH647" s="105"/>
      <c r="AI647" s="105"/>
      <c r="AJ647" s="105"/>
      <c r="AK647" s="105"/>
      <c r="AL647" s="105"/>
      <c r="AM647" s="105"/>
      <c r="AN647" s="105"/>
      <c r="AO647" s="105"/>
      <c r="AP647" s="105"/>
      <c r="AQ647" s="105"/>
      <c r="AR647" s="105"/>
      <c r="AS647" s="105"/>
      <c r="AT647" s="105"/>
      <c r="AU647" s="105"/>
      <c r="AV647" s="105"/>
      <c r="AW647" s="105"/>
      <c r="AX647" s="105"/>
      <c r="AY647" s="105"/>
      <c r="AZ647" s="105"/>
      <c r="BA647" s="105"/>
      <c r="BB647" s="105"/>
      <c r="BC647" s="105"/>
      <c r="BD647" s="105"/>
      <c r="BE647" s="105"/>
      <c r="BF647" s="105"/>
      <c r="BG647" s="105"/>
      <c r="BH647" s="105"/>
      <c r="BI647" s="105"/>
      <c r="BJ647" s="105"/>
      <c r="BK647" s="105"/>
      <c r="BL647" s="105"/>
      <c r="BM647" s="158"/>
      <c r="BN647" s="105"/>
      <c r="BO647" s="156"/>
      <c r="BP647" s="156"/>
      <c r="BQ647" s="156"/>
      <c r="BR647" s="105"/>
      <c r="BS647" s="105"/>
    </row>
    <row r="648" ht="9.0" customHeight="1">
      <c r="A648" s="152">
        <f t="shared" si="17"/>
        <v>0</v>
      </c>
      <c r="B648" s="93"/>
      <c r="C648" s="99"/>
      <c r="D648" s="96"/>
      <c r="E648" s="160"/>
      <c r="F648" s="155"/>
      <c r="G648" s="105"/>
      <c r="H648" s="105"/>
      <c r="I648" s="156"/>
      <c r="J648" s="156"/>
      <c r="K648" s="156"/>
      <c r="L648" s="156"/>
      <c r="M648" s="156"/>
      <c r="N648" s="156"/>
      <c r="O648" s="156"/>
      <c r="P648" s="156"/>
      <c r="Q648" s="156"/>
      <c r="R648" s="156"/>
      <c r="S648" s="156"/>
      <c r="T648" s="156"/>
      <c r="U648" s="157"/>
      <c r="V648" s="105"/>
      <c r="W648" s="105"/>
      <c r="X648" s="105"/>
      <c r="Y648" s="105"/>
      <c r="Z648" s="157"/>
      <c r="AA648" s="105"/>
      <c r="AB648" s="105"/>
      <c r="AC648" s="105"/>
      <c r="AD648" s="105"/>
      <c r="AE648" s="105"/>
      <c r="AF648" s="105"/>
      <c r="AG648" s="105"/>
      <c r="AH648" s="105"/>
      <c r="AI648" s="105"/>
      <c r="AJ648" s="105"/>
      <c r="AK648" s="105"/>
      <c r="AL648" s="105"/>
      <c r="AM648" s="105"/>
      <c r="AN648" s="105"/>
      <c r="AO648" s="105"/>
      <c r="AP648" s="105"/>
      <c r="AQ648" s="105"/>
      <c r="AR648" s="105"/>
      <c r="AS648" s="105"/>
      <c r="AT648" s="105"/>
      <c r="AU648" s="105"/>
      <c r="AV648" s="105"/>
      <c r="AW648" s="105"/>
      <c r="AX648" s="105"/>
      <c r="AY648" s="105"/>
      <c r="AZ648" s="105"/>
      <c r="BA648" s="105"/>
      <c r="BB648" s="105"/>
      <c r="BC648" s="105"/>
      <c r="BD648" s="105"/>
      <c r="BE648" s="105"/>
      <c r="BF648" s="105"/>
      <c r="BG648" s="105"/>
      <c r="BH648" s="105"/>
      <c r="BI648" s="105"/>
      <c r="BJ648" s="105"/>
      <c r="BK648" s="105"/>
      <c r="BL648" s="105"/>
      <c r="BM648" s="158"/>
      <c r="BN648" s="105"/>
      <c r="BO648" s="156"/>
      <c r="BP648" s="156"/>
      <c r="BQ648" s="156"/>
      <c r="BR648" s="105"/>
      <c r="BS648" s="105"/>
    </row>
    <row r="649" ht="9.0" customHeight="1">
      <c r="A649" s="152">
        <f t="shared" si="17"/>
        <v>0</v>
      </c>
      <c r="B649" s="93"/>
      <c r="C649" s="99"/>
      <c r="D649" s="96"/>
      <c r="E649" s="160"/>
      <c r="F649" s="155"/>
      <c r="G649" s="105"/>
      <c r="H649" s="105"/>
      <c r="I649" s="156"/>
      <c r="J649" s="156"/>
      <c r="K649" s="156"/>
      <c r="L649" s="156"/>
      <c r="M649" s="156"/>
      <c r="N649" s="156"/>
      <c r="O649" s="156"/>
      <c r="P649" s="156"/>
      <c r="Q649" s="156"/>
      <c r="R649" s="156"/>
      <c r="S649" s="156"/>
      <c r="T649" s="156"/>
      <c r="U649" s="157"/>
      <c r="V649" s="105"/>
      <c r="W649" s="105"/>
      <c r="X649" s="105"/>
      <c r="Y649" s="105"/>
      <c r="Z649" s="157"/>
      <c r="AA649" s="105"/>
      <c r="AB649" s="105"/>
      <c r="AC649" s="105"/>
      <c r="AD649" s="105"/>
      <c r="AE649" s="105"/>
      <c r="AF649" s="105"/>
      <c r="AG649" s="105"/>
      <c r="AH649" s="105"/>
      <c r="AI649" s="105"/>
      <c r="AJ649" s="105"/>
      <c r="AK649" s="105"/>
      <c r="AL649" s="105"/>
      <c r="AM649" s="105"/>
      <c r="AN649" s="105"/>
      <c r="AO649" s="105"/>
      <c r="AP649" s="105"/>
      <c r="AQ649" s="105"/>
      <c r="AR649" s="105"/>
      <c r="AS649" s="105"/>
      <c r="AT649" s="105"/>
      <c r="AU649" s="105"/>
      <c r="AV649" s="105"/>
      <c r="AW649" s="105"/>
      <c r="AX649" s="105"/>
      <c r="AY649" s="105"/>
      <c r="AZ649" s="105"/>
      <c r="BA649" s="105"/>
      <c r="BB649" s="105"/>
      <c r="BC649" s="105"/>
      <c r="BD649" s="105"/>
      <c r="BE649" s="105"/>
      <c r="BF649" s="105"/>
      <c r="BG649" s="105"/>
      <c r="BH649" s="105"/>
      <c r="BI649" s="105"/>
      <c r="BJ649" s="105"/>
      <c r="BK649" s="105"/>
      <c r="BL649" s="105"/>
      <c r="BM649" s="158"/>
      <c r="BN649" s="105"/>
      <c r="BO649" s="156"/>
      <c r="BP649" s="156"/>
      <c r="BQ649" s="156"/>
      <c r="BR649" s="105"/>
      <c r="BS649" s="105"/>
    </row>
    <row r="650" ht="9.0" customHeight="1">
      <c r="A650" s="152">
        <f t="shared" si="17"/>
        <v>1</v>
      </c>
      <c r="B650" s="93"/>
      <c r="C650" s="99"/>
      <c r="D650" s="96"/>
      <c r="E650" s="160"/>
      <c r="F650" s="155"/>
      <c r="G650" s="105"/>
      <c r="H650" s="105"/>
      <c r="I650" s="156"/>
      <c r="J650" s="156"/>
      <c r="K650" s="156"/>
      <c r="L650" s="156"/>
      <c r="M650" s="156"/>
      <c r="N650" s="156"/>
      <c r="O650" s="156"/>
      <c r="P650" s="156"/>
      <c r="Q650" s="156"/>
      <c r="R650" s="156"/>
      <c r="S650" s="156"/>
      <c r="T650" s="156"/>
      <c r="U650" s="157"/>
      <c r="V650" s="105"/>
      <c r="W650" s="105"/>
      <c r="X650" s="105"/>
      <c r="Y650" s="105"/>
      <c r="Z650" s="157"/>
      <c r="AA650" s="105"/>
      <c r="AB650" s="105"/>
      <c r="AC650" s="105"/>
      <c r="AD650" s="105"/>
      <c r="AE650" s="105"/>
      <c r="AF650" s="105"/>
      <c r="AG650" s="105"/>
      <c r="AH650" s="105"/>
      <c r="AI650" s="105"/>
      <c r="AJ650" s="105"/>
      <c r="AK650" s="105"/>
      <c r="AL650" s="105"/>
      <c r="AM650" s="105"/>
      <c r="AN650" s="105"/>
      <c r="AO650" s="105"/>
      <c r="AP650" s="105"/>
      <c r="AQ650" s="105"/>
      <c r="AR650" s="105"/>
      <c r="AS650" s="105"/>
      <c r="AT650" s="105"/>
      <c r="AU650" s="105"/>
      <c r="AV650" s="105"/>
      <c r="AW650" s="105"/>
      <c r="AX650" s="105"/>
      <c r="AY650" s="105"/>
      <c r="AZ650" s="105"/>
      <c r="BA650" s="105"/>
      <c r="BB650" s="105"/>
      <c r="BC650" s="105"/>
      <c r="BD650" s="105"/>
      <c r="BE650" s="105"/>
      <c r="BF650" s="105"/>
      <c r="BG650" s="105"/>
      <c r="BH650" s="105"/>
      <c r="BI650" s="105"/>
      <c r="BJ650" s="105"/>
      <c r="BK650" s="105"/>
      <c r="BL650" s="105"/>
      <c r="BM650" s="158"/>
      <c r="BN650" s="105"/>
      <c r="BO650" s="156"/>
      <c r="BP650" s="156"/>
      <c r="BQ650" s="156"/>
      <c r="BR650" s="105"/>
      <c r="BS650" s="105"/>
    </row>
    <row r="651" ht="9.0" customHeight="1">
      <c r="A651" s="152">
        <f t="shared" si="17"/>
        <v>1</v>
      </c>
      <c r="B651" s="93"/>
      <c r="C651" s="99"/>
      <c r="D651" s="96"/>
      <c r="E651" s="160"/>
      <c r="F651" s="155"/>
      <c r="G651" s="105"/>
      <c r="H651" s="105"/>
      <c r="I651" s="156"/>
      <c r="J651" s="156"/>
      <c r="K651" s="156"/>
      <c r="L651" s="156"/>
      <c r="M651" s="156"/>
      <c r="N651" s="156"/>
      <c r="O651" s="156"/>
      <c r="P651" s="156"/>
      <c r="Q651" s="156"/>
      <c r="R651" s="156"/>
      <c r="S651" s="156"/>
      <c r="T651" s="156"/>
      <c r="U651" s="157"/>
      <c r="V651" s="105"/>
      <c r="W651" s="105"/>
      <c r="X651" s="105"/>
      <c r="Y651" s="105"/>
      <c r="Z651" s="157"/>
      <c r="AA651" s="105"/>
      <c r="AB651" s="105"/>
      <c r="AC651" s="105"/>
      <c r="AD651" s="105"/>
      <c r="AE651" s="105"/>
      <c r="AF651" s="105"/>
      <c r="AG651" s="105"/>
      <c r="AH651" s="105"/>
      <c r="AI651" s="105"/>
      <c r="AJ651" s="105"/>
      <c r="AK651" s="105"/>
      <c r="AL651" s="105"/>
      <c r="AM651" s="105"/>
      <c r="AN651" s="105"/>
      <c r="AO651" s="105"/>
      <c r="AP651" s="105"/>
      <c r="AQ651" s="105"/>
      <c r="AR651" s="105"/>
      <c r="AS651" s="105"/>
      <c r="AT651" s="105"/>
      <c r="AU651" s="105"/>
      <c r="AV651" s="105"/>
      <c r="AW651" s="105"/>
      <c r="AX651" s="105"/>
      <c r="AY651" s="105"/>
      <c r="AZ651" s="105"/>
      <c r="BA651" s="105"/>
      <c r="BB651" s="105"/>
      <c r="BC651" s="105"/>
      <c r="BD651" s="105"/>
      <c r="BE651" s="105"/>
      <c r="BF651" s="105"/>
      <c r="BG651" s="105"/>
      <c r="BH651" s="105"/>
      <c r="BI651" s="105"/>
      <c r="BJ651" s="105"/>
      <c r="BK651" s="105"/>
      <c r="BL651" s="105"/>
      <c r="BM651" s="158"/>
      <c r="BN651" s="105"/>
      <c r="BO651" s="156"/>
      <c r="BP651" s="156"/>
      <c r="BQ651" s="156"/>
      <c r="BR651" s="105"/>
      <c r="BS651" s="105"/>
    </row>
    <row r="652" ht="9.0" customHeight="1">
      <c r="A652" s="152">
        <f t="shared" si="17"/>
        <v>0</v>
      </c>
      <c r="B652" s="93"/>
      <c r="C652" s="99"/>
      <c r="D652" s="96"/>
      <c r="E652" s="160"/>
      <c r="F652" s="155"/>
      <c r="G652" s="105"/>
      <c r="H652" s="105"/>
      <c r="I652" s="156"/>
      <c r="J652" s="156"/>
      <c r="K652" s="156"/>
      <c r="L652" s="156"/>
      <c r="M652" s="156"/>
      <c r="N652" s="156"/>
      <c r="O652" s="156"/>
      <c r="P652" s="156"/>
      <c r="Q652" s="156"/>
      <c r="R652" s="156"/>
      <c r="S652" s="156"/>
      <c r="T652" s="156"/>
      <c r="U652" s="157"/>
      <c r="V652" s="105"/>
      <c r="W652" s="105"/>
      <c r="X652" s="105"/>
      <c r="Y652" s="105"/>
      <c r="Z652" s="157"/>
      <c r="AA652" s="105"/>
      <c r="AB652" s="105"/>
      <c r="AC652" s="105"/>
      <c r="AD652" s="105"/>
      <c r="AE652" s="105"/>
      <c r="AF652" s="105"/>
      <c r="AG652" s="105"/>
      <c r="AH652" s="105"/>
      <c r="AI652" s="105"/>
      <c r="AJ652" s="105"/>
      <c r="AK652" s="105"/>
      <c r="AL652" s="105"/>
      <c r="AM652" s="105"/>
      <c r="AN652" s="105"/>
      <c r="AO652" s="105"/>
      <c r="AP652" s="105"/>
      <c r="AQ652" s="105"/>
      <c r="AR652" s="105"/>
      <c r="AS652" s="105"/>
      <c r="AT652" s="105"/>
      <c r="AU652" s="105"/>
      <c r="AV652" s="105"/>
      <c r="AW652" s="105"/>
      <c r="AX652" s="105"/>
      <c r="AY652" s="105"/>
      <c r="AZ652" s="105"/>
      <c r="BA652" s="105"/>
      <c r="BB652" s="105"/>
      <c r="BC652" s="105"/>
      <c r="BD652" s="105"/>
      <c r="BE652" s="105"/>
      <c r="BF652" s="105"/>
      <c r="BG652" s="105"/>
      <c r="BH652" s="105"/>
      <c r="BI652" s="105"/>
      <c r="BJ652" s="105"/>
      <c r="BK652" s="105"/>
      <c r="BL652" s="105"/>
      <c r="BM652" s="158"/>
      <c r="BN652" s="105"/>
      <c r="BO652" s="156"/>
      <c r="BP652" s="156"/>
      <c r="BQ652" s="156"/>
      <c r="BR652" s="105"/>
      <c r="BS652" s="105"/>
    </row>
    <row r="653" ht="9.0" customHeight="1">
      <c r="A653" s="152">
        <f t="shared" si="17"/>
        <v>0</v>
      </c>
      <c r="B653" s="93"/>
      <c r="C653" s="99"/>
      <c r="D653" s="96"/>
      <c r="E653" s="160"/>
      <c r="F653" s="155"/>
      <c r="G653" s="105"/>
      <c r="H653" s="105"/>
      <c r="I653" s="156"/>
      <c r="J653" s="156"/>
      <c r="K653" s="156"/>
      <c r="L653" s="156"/>
      <c r="M653" s="156"/>
      <c r="N653" s="156"/>
      <c r="O653" s="156"/>
      <c r="P653" s="156"/>
      <c r="Q653" s="156"/>
      <c r="R653" s="156"/>
      <c r="S653" s="156"/>
      <c r="T653" s="156"/>
      <c r="U653" s="157"/>
      <c r="V653" s="105"/>
      <c r="W653" s="105"/>
      <c r="X653" s="105"/>
      <c r="Y653" s="105"/>
      <c r="Z653" s="157"/>
      <c r="AA653" s="105"/>
      <c r="AB653" s="105"/>
      <c r="AC653" s="105"/>
      <c r="AD653" s="105"/>
      <c r="AE653" s="105"/>
      <c r="AF653" s="105"/>
      <c r="AG653" s="105"/>
      <c r="AH653" s="105"/>
      <c r="AI653" s="105"/>
      <c r="AJ653" s="105"/>
      <c r="AK653" s="105"/>
      <c r="AL653" s="105"/>
      <c r="AM653" s="105"/>
      <c r="AN653" s="105"/>
      <c r="AO653" s="105"/>
      <c r="AP653" s="105"/>
      <c r="AQ653" s="105"/>
      <c r="AR653" s="105"/>
      <c r="AS653" s="105"/>
      <c r="AT653" s="105"/>
      <c r="AU653" s="105"/>
      <c r="AV653" s="105"/>
      <c r="AW653" s="105"/>
      <c r="AX653" s="105"/>
      <c r="AY653" s="105"/>
      <c r="AZ653" s="105"/>
      <c r="BA653" s="105"/>
      <c r="BB653" s="105"/>
      <c r="BC653" s="105"/>
      <c r="BD653" s="105"/>
      <c r="BE653" s="105"/>
      <c r="BF653" s="105"/>
      <c r="BG653" s="105"/>
      <c r="BH653" s="105"/>
      <c r="BI653" s="105"/>
      <c r="BJ653" s="105"/>
      <c r="BK653" s="105"/>
      <c r="BL653" s="105"/>
      <c r="BM653" s="158"/>
      <c r="BN653" s="105"/>
      <c r="BO653" s="156"/>
      <c r="BP653" s="156"/>
      <c r="BQ653" s="156"/>
      <c r="BR653" s="105"/>
      <c r="BS653" s="105"/>
    </row>
    <row r="654" ht="9.0" customHeight="1">
      <c r="A654" s="152">
        <f t="shared" si="17"/>
        <v>1</v>
      </c>
      <c r="B654" s="93"/>
      <c r="C654" s="99"/>
      <c r="D654" s="96"/>
      <c r="E654" s="160"/>
      <c r="F654" s="155"/>
      <c r="G654" s="105"/>
      <c r="H654" s="105"/>
      <c r="I654" s="156"/>
      <c r="J654" s="156"/>
      <c r="K654" s="156"/>
      <c r="L654" s="156"/>
      <c r="M654" s="156"/>
      <c r="N654" s="156"/>
      <c r="O654" s="156"/>
      <c r="P654" s="156"/>
      <c r="Q654" s="156"/>
      <c r="R654" s="156"/>
      <c r="S654" s="156"/>
      <c r="T654" s="156"/>
      <c r="U654" s="157"/>
      <c r="V654" s="105"/>
      <c r="W654" s="105"/>
      <c r="X654" s="105"/>
      <c r="Y654" s="105"/>
      <c r="Z654" s="157"/>
      <c r="AA654" s="105"/>
      <c r="AB654" s="105"/>
      <c r="AC654" s="105"/>
      <c r="AD654" s="105"/>
      <c r="AE654" s="105"/>
      <c r="AF654" s="105"/>
      <c r="AG654" s="105"/>
      <c r="AH654" s="105"/>
      <c r="AI654" s="105"/>
      <c r="AJ654" s="105"/>
      <c r="AK654" s="105"/>
      <c r="AL654" s="105"/>
      <c r="AM654" s="105"/>
      <c r="AN654" s="105"/>
      <c r="AO654" s="105"/>
      <c r="AP654" s="105"/>
      <c r="AQ654" s="105"/>
      <c r="AR654" s="105"/>
      <c r="AS654" s="105"/>
      <c r="AT654" s="105"/>
      <c r="AU654" s="105"/>
      <c r="AV654" s="105"/>
      <c r="AW654" s="105"/>
      <c r="AX654" s="105"/>
      <c r="AY654" s="105"/>
      <c r="AZ654" s="105"/>
      <c r="BA654" s="105"/>
      <c r="BB654" s="105"/>
      <c r="BC654" s="105"/>
      <c r="BD654" s="105"/>
      <c r="BE654" s="105"/>
      <c r="BF654" s="105"/>
      <c r="BG654" s="105"/>
      <c r="BH654" s="105"/>
      <c r="BI654" s="105"/>
      <c r="BJ654" s="105"/>
      <c r="BK654" s="105"/>
      <c r="BL654" s="105"/>
      <c r="BM654" s="158"/>
      <c r="BN654" s="105"/>
      <c r="BO654" s="156"/>
      <c r="BP654" s="156"/>
      <c r="BQ654" s="156"/>
      <c r="BR654" s="105"/>
      <c r="BS654" s="105"/>
    </row>
    <row r="655" ht="9.0" customHeight="1">
      <c r="A655" s="152">
        <f t="shared" si="17"/>
        <v>1</v>
      </c>
      <c r="B655" s="93"/>
      <c r="C655" s="99"/>
      <c r="D655" s="96"/>
      <c r="E655" s="160"/>
      <c r="F655" s="155"/>
      <c r="G655" s="105"/>
      <c r="H655" s="105"/>
      <c r="I655" s="156"/>
      <c r="J655" s="156"/>
      <c r="K655" s="156"/>
      <c r="L655" s="156"/>
      <c r="M655" s="156"/>
      <c r="N655" s="156"/>
      <c r="O655" s="156"/>
      <c r="P655" s="156"/>
      <c r="Q655" s="156"/>
      <c r="R655" s="156"/>
      <c r="S655" s="156"/>
      <c r="T655" s="156"/>
      <c r="U655" s="157"/>
      <c r="V655" s="105"/>
      <c r="W655" s="105"/>
      <c r="X655" s="105"/>
      <c r="Y655" s="105"/>
      <c r="Z655" s="157"/>
      <c r="AA655" s="105"/>
      <c r="AB655" s="105"/>
      <c r="AC655" s="105"/>
      <c r="AD655" s="105"/>
      <c r="AE655" s="105"/>
      <c r="AF655" s="105"/>
      <c r="AG655" s="105"/>
      <c r="AH655" s="105"/>
      <c r="AI655" s="105"/>
      <c r="AJ655" s="105"/>
      <c r="AK655" s="105"/>
      <c r="AL655" s="105"/>
      <c r="AM655" s="105"/>
      <c r="AN655" s="105"/>
      <c r="AO655" s="105"/>
      <c r="AP655" s="105"/>
      <c r="AQ655" s="105"/>
      <c r="AR655" s="105"/>
      <c r="AS655" s="105"/>
      <c r="AT655" s="105"/>
      <c r="AU655" s="105"/>
      <c r="AV655" s="105"/>
      <c r="AW655" s="105"/>
      <c r="AX655" s="105"/>
      <c r="AY655" s="105"/>
      <c r="AZ655" s="105"/>
      <c r="BA655" s="105"/>
      <c r="BB655" s="105"/>
      <c r="BC655" s="105"/>
      <c r="BD655" s="105"/>
      <c r="BE655" s="105"/>
      <c r="BF655" s="105"/>
      <c r="BG655" s="105"/>
      <c r="BH655" s="105"/>
      <c r="BI655" s="105"/>
      <c r="BJ655" s="105"/>
      <c r="BK655" s="105"/>
      <c r="BL655" s="105"/>
      <c r="BM655" s="158"/>
      <c r="BN655" s="105"/>
      <c r="BO655" s="156"/>
      <c r="BP655" s="156"/>
      <c r="BQ655" s="156"/>
      <c r="BR655" s="105"/>
      <c r="BS655" s="105"/>
    </row>
    <row r="656" ht="9.0" customHeight="1">
      <c r="A656" s="152">
        <f t="shared" si="17"/>
        <v>0</v>
      </c>
      <c r="B656" s="93"/>
      <c r="C656" s="99"/>
      <c r="D656" s="96"/>
      <c r="E656" s="160"/>
      <c r="F656" s="155"/>
      <c r="G656" s="105"/>
      <c r="H656" s="105"/>
      <c r="I656" s="156"/>
      <c r="J656" s="156"/>
      <c r="K656" s="156"/>
      <c r="L656" s="156"/>
      <c r="M656" s="156"/>
      <c r="N656" s="156"/>
      <c r="O656" s="156"/>
      <c r="P656" s="156"/>
      <c r="Q656" s="156"/>
      <c r="R656" s="156"/>
      <c r="S656" s="156"/>
      <c r="T656" s="156"/>
      <c r="U656" s="157"/>
      <c r="V656" s="105"/>
      <c r="W656" s="105"/>
      <c r="X656" s="105"/>
      <c r="Y656" s="105"/>
      <c r="Z656" s="157"/>
      <c r="AA656" s="105"/>
      <c r="AB656" s="105"/>
      <c r="AC656" s="105"/>
      <c r="AD656" s="105"/>
      <c r="AE656" s="105"/>
      <c r="AF656" s="105"/>
      <c r="AG656" s="105"/>
      <c r="AH656" s="105"/>
      <c r="AI656" s="105"/>
      <c r="AJ656" s="105"/>
      <c r="AK656" s="105"/>
      <c r="AL656" s="105"/>
      <c r="AM656" s="105"/>
      <c r="AN656" s="105"/>
      <c r="AO656" s="105"/>
      <c r="AP656" s="105"/>
      <c r="AQ656" s="105"/>
      <c r="AR656" s="105"/>
      <c r="AS656" s="105"/>
      <c r="AT656" s="105"/>
      <c r="AU656" s="105"/>
      <c r="AV656" s="105"/>
      <c r="AW656" s="105"/>
      <c r="AX656" s="105"/>
      <c r="AY656" s="105"/>
      <c r="AZ656" s="105"/>
      <c r="BA656" s="105"/>
      <c r="BB656" s="105"/>
      <c r="BC656" s="105"/>
      <c r="BD656" s="105"/>
      <c r="BE656" s="105"/>
      <c r="BF656" s="105"/>
      <c r="BG656" s="105"/>
      <c r="BH656" s="105"/>
      <c r="BI656" s="105"/>
      <c r="BJ656" s="105"/>
      <c r="BK656" s="105"/>
      <c r="BL656" s="105"/>
      <c r="BM656" s="158"/>
      <c r="BN656" s="105"/>
      <c r="BO656" s="156"/>
      <c r="BP656" s="156"/>
      <c r="BQ656" s="156"/>
      <c r="BR656" s="105"/>
      <c r="BS656" s="105"/>
    </row>
    <row r="657" ht="9.0" customHeight="1">
      <c r="A657" s="152">
        <f t="shared" si="17"/>
        <v>0</v>
      </c>
      <c r="B657" s="93"/>
      <c r="C657" s="99"/>
      <c r="D657" s="96"/>
      <c r="E657" s="160"/>
      <c r="F657" s="155"/>
      <c r="G657" s="105"/>
      <c r="H657" s="105"/>
      <c r="I657" s="156"/>
      <c r="J657" s="156"/>
      <c r="K657" s="156"/>
      <c r="L657" s="156"/>
      <c r="M657" s="156"/>
      <c r="N657" s="156"/>
      <c r="O657" s="156"/>
      <c r="P657" s="156"/>
      <c r="Q657" s="156"/>
      <c r="R657" s="156"/>
      <c r="S657" s="156"/>
      <c r="T657" s="156"/>
      <c r="U657" s="157"/>
      <c r="V657" s="105"/>
      <c r="W657" s="105"/>
      <c r="X657" s="105"/>
      <c r="Y657" s="105"/>
      <c r="Z657" s="157"/>
      <c r="AA657" s="105"/>
      <c r="AB657" s="105"/>
      <c r="AC657" s="105"/>
      <c r="AD657" s="105"/>
      <c r="AE657" s="105"/>
      <c r="AF657" s="105"/>
      <c r="AG657" s="105"/>
      <c r="AH657" s="105"/>
      <c r="AI657" s="105"/>
      <c r="AJ657" s="105"/>
      <c r="AK657" s="105"/>
      <c r="AL657" s="105"/>
      <c r="AM657" s="105"/>
      <c r="AN657" s="105"/>
      <c r="AO657" s="105"/>
      <c r="AP657" s="105"/>
      <c r="AQ657" s="105"/>
      <c r="AR657" s="105"/>
      <c r="AS657" s="105"/>
      <c r="AT657" s="105"/>
      <c r="AU657" s="105"/>
      <c r="AV657" s="105"/>
      <c r="AW657" s="105"/>
      <c r="AX657" s="105"/>
      <c r="AY657" s="105"/>
      <c r="AZ657" s="105"/>
      <c r="BA657" s="105"/>
      <c r="BB657" s="105"/>
      <c r="BC657" s="105"/>
      <c r="BD657" s="105"/>
      <c r="BE657" s="105"/>
      <c r="BF657" s="105"/>
      <c r="BG657" s="105"/>
      <c r="BH657" s="105"/>
      <c r="BI657" s="105"/>
      <c r="BJ657" s="105"/>
      <c r="BK657" s="105"/>
      <c r="BL657" s="105"/>
      <c r="BM657" s="158"/>
      <c r="BN657" s="105"/>
      <c r="BO657" s="156"/>
      <c r="BP657" s="156"/>
      <c r="BQ657" s="156"/>
      <c r="BR657" s="105"/>
      <c r="BS657" s="105"/>
    </row>
    <row r="658" ht="9.0" customHeight="1">
      <c r="A658" s="152">
        <f t="shared" si="17"/>
        <v>1</v>
      </c>
      <c r="B658" s="93"/>
      <c r="C658" s="99"/>
      <c r="D658" s="96"/>
      <c r="E658" s="160"/>
      <c r="F658" s="155"/>
      <c r="G658" s="105"/>
      <c r="H658" s="105"/>
      <c r="I658" s="156"/>
      <c r="J658" s="156"/>
      <c r="K658" s="156"/>
      <c r="L658" s="156"/>
      <c r="M658" s="156"/>
      <c r="N658" s="156"/>
      <c r="O658" s="156"/>
      <c r="P658" s="156"/>
      <c r="Q658" s="156"/>
      <c r="R658" s="156"/>
      <c r="S658" s="156"/>
      <c r="T658" s="156"/>
      <c r="U658" s="157"/>
      <c r="V658" s="105"/>
      <c r="W658" s="105"/>
      <c r="X658" s="105"/>
      <c r="Y658" s="105"/>
      <c r="Z658" s="157"/>
      <c r="AA658" s="105"/>
      <c r="AB658" s="105"/>
      <c r="AC658" s="105"/>
      <c r="AD658" s="105"/>
      <c r="AE658" s="105"/>
      <c r="AF658" s="105"/>
      <c r="AG658" s="105"/>
      <c r="AH658" s="105"/>
      <c r="AI658" s="105"/>
      <c r="AJ658" s="105"/>
      <c r="AK658" s="105"/>
      <c r="AL658" s="105"/>
      <c r="AM658" s="105"/>
      <c r="AN658" s="105"/>
      <c r="AO658" s="105"/>
      <c r="AP658" s="105"/>
      <c r="AQ658" s="105"/>
      <c r="AR658" s="105"/>
      <c r="AS658" s="105"/>
      <c r="AT658" s="105"/>
      <c r="AU658" s="105"/>
      <c r="AV658" s="105"/>
      <c r="AW658" s="105"/>
      <c r="AX658" s="105"/>
      <c r="AY658" s="105"/>
      <c r="AZ658" s="105"/>
      <c r="BA658" s="105"/>
      <c r="BB658" s="105"/>
      <c r="BC658" s="105"/>
      <c r="BD658" s="105"/>
      <c r="BE658" s="105"/>
      <c r="BF658" s="105"/>
      <c r="BG658" s="105"/>
      <c r="BH658" s="105"/>
      <c r="BI658" s="105"/>
      <c r="BJ658" s="105"/>
      <c r="BK658" s="105"/>
      <c r="BL658" s="105"/>
      <c r="BM658" s="158"/>
      <c r="BN658" s="105"/>
      <c r="BO658" s="156"/>
      <c r="BP658" s="156"/>
      <c r="BQ658" s="156"/>
      <c r="BR658" s="105"/>
      <c r="BS658" s="105"/>
    </row>
    <row r="659" ht="9.0" customHeight="1">
      <c r="A659" s="152">
        <f t="shared" si="17"/>
        <v>1</v>
      </c>
      <c r="B659" s="93"/>
      <c r="C659" s="99"/>
      <c r="D659" s="96"/>
      <c r="E659" s="160"/>
      <c r="F659" s="155"/>
      <c r="G659" s="105"/>
      <c r="H659" s="105"/>
      <c r="I659" s="156"/>
      <c r="J659" s="156"/>
      <c r="K659" s="156"/>
      <c r="L659" s="156"/>
      <c r="M659" s="156"/>
      <c r="N659" s="156"/>
      <c r="O659" s="156"/>
      <c r="P659" s="156"/>
      <c r="Q659" s="156"/>
      <c r="R659" s="156"/>
      <c r="S659" s="156"/>
      <c r="T659" s="156"/>
      <c r="U659" s="157"/>
      <c r="V659" s="105"/>
      <c r="W659" s="105"/>
      <c r="X659" s="105"/>
      <c r="Y659" s="105"/>
      <c r="Z659" s="157"/>
      <c r="AA659" s="105"/>
      <c r="AB659" s="105"/>
      <c r="AC659" s="105"/>
      <c r="AD659" s="105"/>
      <c r="AE659" s="105"/>
      <c r="AF659" s="105"/>
      <c r="AG659" s="105"/>
      <c r="AH659" s="105"/>
      <c r="AI659" s="105"/>
      <c r="AJ659" s="105"/>
      <c r="AK659" s="105"/>
      <c r="AL659" s="105"/>
      <c r="AM659" s="105"/>
      <c r="AN659" s="105"/>
      <c r="AO659" s="105"/>
      <c r="AP659" s="105"/>
      <c r="AQ659" s="105"/>
      <c r="AR659" s="105"/>
      <c r="AS659" s="105"/>
      <c r="AT659" s="105"/>
      <c r="AU659" s="105"/>
      <c r="AV659" s="105"/>
      <c r="AW659" s="105"/>
      <c r="AX659" s="105"/>
      <c r="AY659" s="105"/>
      <c r="AZ659" s="105"/>
      <c r="BA659" s="105"/>
      <c r="BB659" s="105"/>
      <c r="BC659" s="105"/>
      <c r="BD659" s="105"/>
      <c r="BE659" s="105"/>
      <c r="BF659" s="105"/>
      <c r="BG659" s="105"/>
      <c r="BH659" s="105"/>
      <c r="BI659" s="105"/>
      <c r="BJ659" s="105"/>
      <c r="BK659" s="105"/>
      <c r="BL659" s="105"/>
      <c r="BM659" s="158"/>
      <c r="BN659" s="105"/>
      <c r="BO659" s="156"/>
      <c r="BP659" s="156"/>
      <c r="BQ659" s="156"/>
      <c r="BR659" s="105"/>
      <c r="BS659" s="105"/>
    </row>
    <row r="660" ht="9.0" customHeight="1">
      <c r="A660" s="152">
        <f t="shared" si="17"/>
        <v>0</v>
      </c>
      <c r="B660" s="93"/>
      <c r="C660" s="99"/>
      <c r="D660" s="96"/>
      <c r="E660" s="160"/>
      <c r="F660" s="155"/>
      <c r="G660" s="105"/>
      <c r="H660" s="105"/>
      <c r="I660" s="156"/>
      <c r="J660" s="156"/>
      <c r="K660" s="156"/>
      <c r="L660" s="156"/>
      <c r="M660" s="156"/>
      <c r="N660" s="156"/>
      <c r="O660" s="156"/>
      <c r="P660" s="156"/>
      <c r="Q660" s="156"/>
      <c r="R660" s="156"/>
      <c r="S660" s="156"/>
      <c r="T660" s="156"/>
      <c r="U660" s="157"/>
      <c r="V660" s="105"/>
      <c r="W660" s="105"/>
      <c r="X660" s="105"/>
      <c r="Y660" s="105"/>
      <c r="Z660" s="157"/>
      <c r="AA660" s="105"/>
      <c r="AB660" s="105"/>
      <c r="AC660" s="105"/>
      <c r="AD660" s="105"/>
      <c r="AE660" s="105"/>
      <c r="AF660" s="105"/>
      <c r="AG660" s="105"/>
      <c r="AH660" s="105"/>
      <c r="AI660" s="105"/>
      <c r="AJ660" s="105"/>
      <c r="AK660" s="105"/>
      <c r="AL660" s="105"/>
      <c r="AM660" s="105"/>
      <c r="AN660" s="105"/>
      <c r="AO660" s="105"/>
      <c r="AP660" s="105"/>
      <c r="AQ660" s="105"/>
      <c r="AR660" s="105"/>
      <c r="AS660" s="105"/>
      <c r="AT660" s="105"/>
      <c r="AU660" s="105"/>
      <c r="AV660" s="105"/>
      <c r="AW660" s="105"/>
      <c r="AX660" s="105"/>
      <c r="AY660" s="105"/>
      <c r="AZ660" s="105"/>
      <c r="BA660" s="105"/>
      <c r="BB660" s="105"/>
      <c r="BC660" s="105"/>
      <c r="BD660" s="105"/>
      <c r="BE660" s="105"/>
      <c r="BF660" s="105"/>
      <c r="BG660" s="105"/>
      <c r="BH660" s="105"/>
      <c r="BI660" s="105"/>
      <c r="BJ660" s="105"/>
      <c r="BK660" s="105"/>
      <c r="BL660" s="105"/>
      <c r="BM660" s="158"/>
      <c r="BN660" s="105"/>
      <c r="BO660" s="156"/>
      <c r="BP660" s="156"/>
      <c r="BQ660" s="156"/>
      <c r="BR660" s="105"/>
      <c r="BS660" s="105"/>
    </row>
    <row r="661" ht="9.0" customHeight="1">
      <c r="A661" s="152">
        <f t="shared" si="17"/>
        <v>0</v>
      </c>
      <c r="B661" s="93"/>
      <c r="C661" s="99"/>
      <c r="D661" s="96"/>
      <c r="E661" s="160"/>
      <c r="F661" s="155"/>
      <c r="G661" s="105"/>
      <c r="H661" s="105"/>
      <c r="I661" s="156"/>
      <c r="J661" s="156"/>
      <c r="K661" s="156"/>
      <c r="L661" s="156"/>
      <c r="M661" s="156"/>
      <c r="N661" s="156"/>
      <c r="O661" s="156"/>
      <c r="P661" s="156"/>
      <c r="Q661" s="156"/>
      <c r="R661" s="156"/>
      <c r="S661" s="156"/>
      <c r="T661" s="156"/>
      <c r="U661" s="157"/>
      <c r="V661" s="105"/>
      <c r="W661" s="105"/>
      <c r="X661" s="105"/>
      <c r="Y661" s="105"/>
      <c r="Z661" s="157"/>
      <c r="AA661" s="105"/>
      <c r="AB661" s="105"/>
      <c r="AC661" s="105"/>
      <c r="AD661" s="105"/>
      <c r="AE661" s="105"/>
      <c r="AF661" s="105"/>
      <c r="AG661" s="105"/>
      <c r="AH661" s="105"/>
      <c r="AI661" s="105"/>
      <c r="AJ661" s="105"/>
      <c r="AK661" s="105"/>
      <c r="AL661" s="105"/>
      <c r="AM661" s="105"/>
      <c r="AN661" s="105"/>
      <c r="AO661" s="105"/>
      <c r="AP661" s="105"/>
      <c r="AQ661" s="105"/>
      <c r="AR661" s="105"/>
      <c r="AS661" s="105"/>
      <c r="AT661" s="105"/>
      <c r="AU661" s="105"/>
      <c r="AV661" s="105"/>
      <c r="AW661" s="105"/>
      <c r="AX661" s="105"/>
      <c r="AY661" s="105"/>
      <c r="AZ661" s="105"/>
      <c r="BA661" s="105"/>
      <c r="BB661" s="105"/>
      <c r="BC661" s="105"/>
      <c r="BD661" s="105"/>
      <c r="BE661" s="105"/>
      <c r="BF661" s="105"/>
      <c r="BG661" s="105"/>
      <c r="BH661" s="105"/>
      <c r="BI661" s="105"/>
      <c r="BJ661" s="105"/>
      <c r="BK661" s="105"/>
      <c r="BL661" s="105"/>
      <c r="BM661" s="158"/>
      <c r="BN661" s="105"/>
      <c r="BO661" s="156"/>
      <c r="BP661" s="156"/>
      <c r="BQ661" s="156"/>
      <c r="BR661" s="105"/>
      <c r="BS661" s="105"/>
    </row>
    <row r="662" ht="9.0" customHeight="1">
      <c r="A662" s="152">
        <f t="shared" si="17"/>
        <v>1</v>
      </c>
      <c r="B662" s="93"/>
      <c r="C662" s="99"/>
      <c r="D662" s="96"/>
      <c r="E662" s="160"/>
      <c r="F662" s="155"/>
      <c r="G662" s="105"/>
      <c r="H662" s="105"/>
      <c r="I662" s="156"/>
      <c r="J662" s="156"/>
      <c r="K662" s="156"/>
      <c r="L662" s="156"/>
      <c r="M662" s="156"/>
      <c r="N662" s="156"/>
      <c r="O662" s="156"/>
      <c r="P662" s="156"/>
      <c r="Q662" s="156"/>
      <c r="R662" s="156"/>
      <c r="S662" s="156"/>
      <c r="T662" s="156"/>
      <c r="U662" s="157"/>
      <c r="V662" s="105"/>
      <c r="W662" s="105"/>
      <c r="X662" s="105"/>
      <c r="Y662" s="105"/>
      <c r="Z662" s="157"/>
      <c r="AA662" s="105"/>
      <c r="AB662" s="105"/>
      <c r="AC662" s="105"/>
      <c r="AD662" s="105"/>
      <c r="AE662" s="105"/>
      <c r="AF662" s="105"/>
      <c r="AG662" s="105"/>
      <c r="AH662" s="105"/>
      <c r="AI662" s="105"/>
      <c r="AJ662" s="105"/>
      <c r="AK662" s="105"/>
      <c r="AL662" s="105"/>
      <c r="AM662" s="105"/>
      <c r="AN662" s="105"/>
      <c r="AO662" s="105"/>
      <c r="AP662" s="105"/>
      <c r="AQ662" s="105"/>
      <c r="AR662" s="105"/>
      <c r="AS662" s="105"/>
      <c r="AT662" s="105"/>
      <c r="AU662" s="105"/>
      <c r="AV662" s="105"/>
      <c r="AW662" s="105"/>
      <c r="AX662" s="105"/>
      <c r="AY662" s="105"/>
      <c r="AZ662" s="105"/>
      <c r="BA662" s="105"/>
      <c r="BB662" s="105"/>
      <c r="BC662" s="105"/>
      <c r="BD662" s="105"/>
      <c r="BE662" s="105"/>
      <c r="BF662" s="105"/>
      <c r="BG662" s="105"/>
      <c r="BH662" s="105"/>
      <c r="BI662" s="105"/>
      <c r="BJ662" s="105"/>
      <c r="BK662" s="105"/>
      <c r="BL662" s="105"/>
      <c r="BM662" s="158"/>
      <c r="BN662" s="105"/>
      <c r="BO662" s="156"/>
      <c r="BP662" s="156"/>
      <c r="BQ662" s="156"/>
      <c r="BR662" s="105"/>
      <c r="BS662" s="105"/>
    </row>
    <row r="663" ht="9.0" customHeight="1">
      <c r="A663" s="152">
        <f t="shared" si="17"/>
        <v>1</v>
      </c>
      <c r="B663" s="93"/>
      <c r="C663" s="99"/>
      <c r="D663" s="96"/>
      <c r="E663" s="160"/>
      <c r="F663" s="155"/>
      <c r="G663" s="105"/>
      <c r="H663" s="105"/>
      <c r="I663" s="156"/>
      <c r="J663" s="156"/>
      <c r="K663" s="156"/>
      <c r="L663" s="156"/>
      <c r="M663" s="156"/>
      <c r="N663" s="156"/>
      <c r="O663" s="156"/>
      <c r="P663" s="156"/>
      <c r="Q663" s="156"/>
      <c r="R663" s="156"/>
      <c r="S663" s="156"/>
      <c r="T663" s="156"/>
      <c r="U663" s="157"/>
      <c r="V663" s="105"/>
      <c r="W663" s="105"/>
      <c r="X663" s="105"/>
      <c r="Y663" s="105"/>
      <c r="Z663" s="157"/>
      <c r="AA663" s="105"/>
      <c r="AB663" s="105"/>
      <c r="AC663" s="105"/>
      <c r="AD663" s="105"/>
      <c r="AE663" s="105"/>
      <c r="AF663" s="105"/>
      <c r="AG663" s="105"/>
      <c r="AH663" s="105"/>
      <c r="AI663" s="105"/>
      <c r="AJ663" s="105"/>
      <c r="AK663" s="105"/>
      <c r="AL663" s="105"/>
      <c r="AM663" s="105"/>
      <c r="AN663" s="105"/>
      <c r="AO663" s="105"/>
      <c r="AP663" s="105"/>
      <c r="AQ663" s="105"/>
      <c r="AR663" s="105"/>
      <c r="AS663" s="105"/>
      <c r="AT663" s="105"/>
      <c r="AU663" s="105"/>
      <c r="AV663" s="105"/>
      <c r="AW663" s="105"/>
      <c r="AX663" s="105"/>
      <c r="AY663" s="105"/>
      <c r="AZ663" s="105"/>
      <c r="BA663" s="105"/>
      <c r="BB663" s="105"/>
      <c r="BC663" s="105"/>
      <c r="BD663" s="105"/>
      <c r="BE663" s="105"/>
      <c r="BF663" s="105"/>
      <c r="BG663" s="105"/>
      <c r="BH663" s="105"/>
      <c r="BI663" s="105"/>
      <c r="BJ663" s="105"/>
      <c r="BK663" s="105"/>
      <c r="BL663" s="105"/>
      <c r="BM663" s="158"/>
      <c r="BN663" s="105"/>
      <c r="BO663" s="156"/>
      <c r="BP663" s="156"/>
      <c r="BQ663" s="156"/>
      <c r="BR663" s="105"/>
      <c r="BS663" s="105"/>
    </row>
    <row r="664" ht="9.0" customHeight="1">
      <c r="A664" s="152">
        <f t="shared" si="17"/>
        <v>0</v>
      </c>
      <c r="B664" s="93"/>
      <c r="C664" s="99"/>
      <c r="D664" s="96"/>
      <c r="E664" s="160"/>
      <c r="F664" s="155"/>
      <c r="G664" s="105"/>
      <c r="H664" s="105"/>
      <c r="I664" s="156"/>
      <c r="J664" s="156"/>
      <c r="K664" s="156"/>
      <c r="L664" s="156"/>
      <c r="M664" s="156"/>
      <c r="N664" s="156"/>
      <c r="O664" s="156"/>
      <c r="P664" s="156"/>
      <c r="Q664" s="156"/>
      <c r="R664" s="156"/>
      <c r="S664" s="156"/>
      <c r="T664" s="156"/>
      <c r="U664" s="157"/>
      <c r="V664" s="105"/>
      <c r="W664" s="105"/>
      <c r="X664" s="105"/>
      <c r="Y664" s="105"/>
      <c r="Z664" s="157"/>
      <c r="AA664" s="105"/>
      <c r="AB664" s="105"/>
      <c r="AC664" s="105"/>
      <c r="AD664" s="105"/>
      <c r="AE664" s="105"/>
      <c r="AF664" s="105"/>
      <c r="AG664" s="105"/>
      <c r="AH664" s="105"/>
      <c r="AI664" s="105"/>
      <c r="AJ664" s="105"/>
      <c r="AK664" s="105"/>
      <c r="AL664" s="105"/>
      <c r="AM664" s="105"/>
      <c r="AN664" s="105"/>
      <c r="AO664" s="105"/>
      <c r="AP664" s="105"/>
      <c r="AQ664" s="105"/>
      <c r="AR664" s="105"/>
      <c r="AS664" s="105"/>
      <c r="AT664" s="105"/>
      <c r="AU664" s="105"/>
      <c r="AV664" s="105"/>
      <c r="AW664" s="105"/>
      <c r="AX664" s="105"/>
      <c r="AY664" s="105"/>
      <c r="AZ664" s="105"/>
      <c r="BA664" s="105"/>
      <c r="BB664" s="105"/>
      <c r="BC664" s="105"/>
      <c r="BD664" s="105"/>
      <c r="BE664" s="105"/>
      <c r="BF664" s="105"/>
      <c r="BG664" s="105"/>
      <c r="BH664" s="105"/>
      <c r="BI664" s="105"/>
      <c r="BJ664" s="105"/>
      <c r="BK664" s="105"/>
      <c r="BL664" s="105"/>
      <c r="BM664" s="158"/>
      <c r="BN664" s="105"/>
      <c r="BO664" s="156"/>
      <c r="BP664" s="156"/>
      <c r="BQ664" s="156"/>
      <c r="BR664" s="105"/>
      <c r="BS664" s="105"/>
    </row>
    <row r="665" ht="9.0" customHeight="1">
      <c r="A665" s="152">
        <f t="shared" si="17"/>
        <v>0</v>
      </c>
      <c r="B665" s="93"/>
      <c r="C665" s="99"/>
      <c r="D665" s="96"/>
      <c r="E665" s="160"/>
      <c r="F665" s="155"/>
      <c r="G665" s="105"/>
      <c r="H665" s="105"/>
      <c r="I665" s="156"/>
      <c r="J665" s="156"/>
      <c r="K665" s="156"/>
      <c r="L665" s="156"/>
      <c r="M665" s="156"/>
      <c r="N665" s="156"/>
      <c r="O665" s="156"/>
      <c r="P665" s="156"/>
      <c r="Q665" s="156"/>
      <c r="R665" s="156"/>
      <c r="S665" s="156"/>
      <c r="T665" s="156"/>
      <c r="U665" s="157"/>
      <c r="V665" s="105"/>
      <c r="W665" s="105"/>
      <c r="X665" s="105"/>
      <c r="Y665" s="105"/>
      <c r="Z665" s="157"/>
      <c r="AA665" s="105"/>
      <c r="AB665" s="105"/>
      <c r="AC665" s="105"/>
      <c r="AD665" s="105"/>
      <c r="AE665" s="105"/>
      <c r="AF665" s="105"/>
      <c r="AG665" s="105"/>
      <c r="AH665" s="105"/>
      <c r="AI665" s="105"/>
      <c r="AJ665" s="105"/>
      <c r="AK665" s="105"/>
      <c r="AL665" s="105"/>
      <c r="AM665" s="105"/>
      <c r="AN665" s="105"/>
      <c r="AO665" s="105"/>
      <c r="AP665" s="105"/>
      <c r="AQ665" s="105"/>
      <c r="AR665" s="105"/>
      <c r="AS665" s="105"/>
      <c r="AT665" s="105"/>
      <c r="AU665" s="105"/>
      <c r="AV665" s="105"/>
      <c r="AW665" s="105"/>
      <c r="AX665" s="105"/>
      <c r="AY665" s="105"/>
      <c r="AZ665" s="105"/>
      <c r="BA665" s="105"/>
      <c r="BB665" s="105"/>
      <c r="BC665" s="105"/>
      <c r="BD665" s="105"/>
      <c r="BE665" s="105"/>
      <c r="BF665" s="105"/>
      <c r="BG665" s="105"/>
      <c r="BH665" s="105"/>
      <c r="BI665" s="105"/>
      <c r="BJ665" s="105"/>
      <c r="BK665" s="105"/>
      <c r="BL665" s="105"/>
      <c r="BM665" s="158"/>
      <c r="BN665" s="105"/>
      <c r="BO665" s="156"/>
      <c r="BP665" s="156"/>
      <c r="BQ665" s="156"/>
      <c r="BR665" s="105"/>
      <c r="BS665" s="105"/>
    </row>
    <row r="666" ht="9.0" customHeight="1">
      <c r="A666" s="152">
        <f t="shared" si="17"/>
        <v>1</v>
      </c>
      <c r="B666" s="93"/>
      <c r="C666" s="99"/>
      <c r="D666" s="96"/>
      <c r="E666" s="160"/>
      <c r="F666" s="155"/>
      <c r="G666" s="105"/>
      <c r="H666" s="105"/>
      <c r="I666" s="156"/>
      <c r="J666" s="156"/>
      <c r="K666" s="156"/>
      <c r="L666" s="156"/>
      <c r="M666" s="156"/>
      <c r="N666" s="156"/>
      <c r="O666" s="156"/>
      <c r="P666" s="156"/>
      <c r="Q666" s="156"/>
      <c r="R666" s="156"/>
      <c r="S666" s="156"/>
      <c r="T666" s="156"/>
      <c r="U666" s="157"/>
      <c r="V666" s="105"/>
      <c r="W666" s="105"/>
      <c r="X666" s="105"/>
      <c r="Y666" s="105"/>
      <c r="Z666" s="157"/>
      <c r="AA666" s="105"/>
      <c r="AB666" s="105"/>
      <c r="AC666" s="105"/>
      <c r="AD666" s="105"/>
      <c r="AE666" s="105"/>
      <c r="AF666" s="105"/>
      <c r="AG666" s="105"/>
      <c r="AH666" s="105"/>
      <c r="AI666" s="105"/>
      <c r="AJ666" s="105"/>
      <c r="AK666" s="105"/>
      <c r="AL666" s="105"/>
      <c r="AM666" s="105"/>
      <c r="AN666" s="105"/>
      <c r="AO666" s="105"/>
      <c r="AP666" s="105"/>
      <c r="AQ666" s="105"/>
      <c r="AR666" s="105"/>
      <c r="AS666" s="105"/>
      <c r="AT666" s="105"/>
      <c r="AU666" s="105"/>
      <c r="AV666" s="105"/>
      <c r="AW666" s="105"/>
      <c r="AX666" s="105"/>
      <c r="AY666" s="105"/>
      <c r="AZ666" s="105"/>
      <c r="BA666" s="105"/>
      <c r="BB666" s="105"/>
      <c r="BC666" s="105"/>
      <c r="BD666" s="105"/>
      <c r="BE666" s="105"/>
      <c r="BF666" s="105"/>
      <c r="BG666" s="105"/>
      <c r="BH666" s="105"/>
      <c r="BI666" s="105"/>
      <c r="BJ666" s="105"/>
      <c r="BK666" s="105"/>
      <c r="BL666" s="105"/>
      <c r="BM666" s="158"/>
      <c r="BN666" s="105"/>
      <c r="BO666" s="156"/>
      <c r="BP666" s="156"/>
      <c r="BQ666" s="156"/>
      <c r="BR666" s="105"/>
      <c r="BS666" s="105"/>
    </row>
    <row r="667" ht="9.0" customHeight="1">
      <c r="A667" s="152">
        <f t="shared" si="17"/>
        <v>1</v>
      </c>
      <c r="B667" s="93"/>
      <c r="C667" s="99"/>
      <c r="D667" s="96"/>
      <c r="E667" s="160"/>
      <c r="F667" s="155"/>
      <c r="G667" s="105"/>
      <c r="H667" s="105"/>
      <c r="I667" s="156"/>
      <c r="J667" s="156"/>
      <c r="K667" s="156"/>
      <c r="L667" s="156"/>
      <c r="M667" s="156"/>
      <c r="N667" s="156"/>
      <c r="O667" s="156"/>
      <c r="P667" s="156"/>
      <c r="Q667" s="156"/>
      <c r="R667" s="156"/>
      <c r="S667" s="156"/>
      <c r="T667" s="156"/>
      <c r="U667" s="157"/>
      <c r="V667" s="105"/>
      <c r="W667" s="105"/>
      <c r="X667" s="105"/>
      <c r="Y667" s="105"/>
      <c r="Z667" s="157"/>
      <c r="AA667" s="105"/>
      <c r="AB667" s="105"/>
      <c r="AC667" s="105"/>
      <c r="AD667" s="105"/>
      <c r="AE667" s="105"/>
      <c r="AF667" s="105"/>
      <c r="AG667" s="105"/>
      <c r="AH667" s="105"/>
      <c r="AI667" s="105"/>
      <c r="AJ667" s="105"/>
      <c r="AK667" s="105"/>
      <c r="AL667" s="105"/>
      <c r="AM667" s="105"/>
      <c r="AN667" s="105"/>
      <c r="AO667" s="105"/>
      <c r="AP667" s="105"/>
      <c r="AQ667" s="105"/>
      <c r="AR667" s="105"/>
      <c r="AS667" s="105"/>
      <c r="AT667" s="105"/>
      <c r="AU667" s="105"/>
      <c r="AV667" s="105"/>
      <c r="AW667" s="105"/>
      <c r="AX667" s="105"/>
      <c r="AY667" s="105"/>
      <c r="AZ667" s="105"/>
      <c r="BA667" s="105"/>
      <c r="BB667" s="105"/>
      <c r="BC667" s="105"/>
      <c r="BD667" s="105"/>
      <c r="BE667" s="105"/>
      <c r="BF667" s="105"/>
      <c r="BG667" s="105"/>
      <c r="BH667" s="105"/>
      <c r="BI667" s="105"/>
      <c r="BJ667" s="105"/>
      <c r="BK667" s="105"/>
      <c r="BL667" s="105"/>
      <c r="BM667" s="158"/>
      <c r="BN667" s="105"/>
      <c r="BO667" s="156"/>
      <c r="BP667" s="156"/>
      <c r="BQ667" s="156"/>
      <c r="BR667" s="105"/>
      <c r="BS667" s="105"/>
    </row>
    <row r="668" ht="9.0" customHeight="1">
      <c r="A668" s="152">
        <f t="shared" si="17"/>
        <v>0</v>
      </c>
      <c r="B668" s="93"/>
      <c r="C668" s="99"/>
      <c r="D668" s="96"/>
      <c r="E668" s="160"/>
      <c r="F668" s="155"/>
      <c r="G668" s="105"/>
      <c r="H668" s="105"/>
      <c r="I668" s="156"/>
      <c r="J668" s="156"/>
      <c r="K668" s="156"/>
      <c r="L668" s="156"/>
      <c r="M668" s="156"/>
      <c r="N668" s="156"/>
      <c r="O668" s="156"/>
      <c r="P668" s="156"/>
      <c r="Q668" s="156"/>
      <c r="R668" s="156"/>
      <c r="S668" s="156"/>
      <c r="T668" s="156"/>
      <c r="U668" s="157"/>
      <c r="V668" s="105"/>
      <c r="W668" s="105"/>
      <c r="X668" s="105"/>
      <c r="Y668" s="105"/>
      <c r="Z668" s="157"/>
      <c r="AA668" s="105"/>
      <c r="AB668" s="105"/>
      <c r="AC668" s="105"/>
      <c r="AD668" s="105"/>
      <c r="AE668" s="105"/>
      <c r="AF668" s="105"/>
      <c r="AG668" s="105"/>
      <c r="AH668" s="105"/>
      <c r="AI668" s="105"/>
      <c r="AJ668" s="105"/>
      <c r="AK668" s="105"/>
      <c r="AL668" s="105"/>
      <c r="AM668" s="105"/>
      <c r="AN668" s="105"/>
      <c r="AO668" s="105"/>
      <c r="AP668" s="105"/>
      <c r="AQ668" s="105"/>
      <c r="AR668" s="105"/>
      <c r="AS668" s="105"/>
      <c r="AT668" s="105"/>
      <c r="AU668" s="105"/>
      <c r="AV668" s="105"/>
      <c r="AW668" s="105"/>
      <c r="AX668" s="105"/>
      <c r="AY668" s="105"/>
      <c r="AZ668" s="105"/>
      <c r="BA668" s="105"/>
      <c r="BB668" s="105"/>
      <c r="BC668" s="105"/>
      <c r="BD668" s="105"/>
      <c r="BE668" s="105"/>
      <c r="BF668" s="105"/>
      <c r="BG668" s="105"/>
      <c r="BH668" s="105"/>
      <c r="BI668" s="105"/>
      <c r="BJ668" s="105"/>
      <c r="BK668" s="105"/>
      <c r="BL668" s="105"/>
      <c r="BM668" s="158"/>
      <c r="BN668" s="105"/>
      <c r="BO668" s="156"/>
      <c r="BP668" s="156"/>
      <c r="BQ668" s="156"/>
      <c r="BR668" s="105"/>
      <c r="BS668" s="105"/>
    </row>
    <row r="669" ht="9.0" customHeight="1">
      <c r="A669" s="152">
        <f t="shared" si="17"/>
        <v>0</v>
      </c>
      <c r="B669" s="93"/>
      <c r="C669" s="99"/>
      <c r="D669" s="96"/>
      <c r="E669" s="160"/>
      <c r="F669" s="155"/>
      <c r="G669" s="105"/>
      <c r="H669" s="105"/>
      <c r="I669" s="156"/>
      <c r="J669" s="156"/>
      <c r="K669" s="156"/>
      <c r="L669" s="156"/>
      <c r="M669" s="156"/>
      <c r="N669" s="156"/>
      <c r="O669" s="156"/>
      <c r="P669" s="156"/>
      <c r="Q669" s="156"/>
      <c r="R669" s="156"/>
      <c r="S669" s="156"/>
      <c r="T669" s="156"/>
      <c r="U669" s="157"/>
      <c r="V669" s="105"/>
      <c r="W669" s="105"/>
      <c r="X669" s="105"/>
      <c r="Y669" s="105"/>
      <c r="Z669" s="157"/>
      <c r="AA669" s="105"/>
      <c r="AB669" s="105"/>
      <c r="AC669" s="105"/>
      <c r="AD669" s="105"/>
      <c r="AE669" s="105"/>
      <c r="AF669" s="105"/>
      <c r="AG669" s="105"/>
      <c r="AH669" s="105"/>
      <c r="AI669" s="105"/>
      <c r="AJ669" s="105"/>
      <c r="AK669" s="105"/>
      <c r="AL669" s="105"/>
      <c r="AM669" s="105"/>
      <c r="AN669" s="105"/>
      <c r="AO669" s="105"/>
      <c r="AP669" s="105"/>
      <c r="AQ669" s="105"/>
      <c r="AR669" s="105"/>
      <c r="AS669" s="105"/>
      <c r="AT669" s="105"/>
      <c r="AU669" s="105"/>
      <c r="AV669" s="105"/>
      <c r="AW669" s="105"/>
      <c r="AX669" s="105"/>
      <c r="AY669" s="105"/>
      <c r="AZ669" s="105"/>
      <c r="BA669" s="105"/>
      <c r="BB669" s="105"/>
      <c r="BC669" s="105"/>
      <c r="BD669" s="105"/>
      <c r="BE669" s="105"/>
      <c r="BF669" s="105"/>
      <c r="BG669" s="105"/>
      <c r="BH669" s="105"/>
      <c r="BI669" s="105"/>
      <c r="BJ669" s="105"/>
      <c r="BK669" s="105"/>
      <c r="BL669" s="105"/>
      <c r="BM669" s="158"/>
      <c r="BN669" s="105"/>
      <c r="BO669" s="156"/>
      <c r="BP669" s="156"/>
      <c r="BQ669" s="156"/>
      <c r="BR669" s="105"/>
      <c r="BS669" s="105"/>
    </row>
    <row r="670" ht="9.0" customHeight="1">
      <c r="A670" s="152">
        <f t="shared" si="17"/>
        <v>1</v>
      </c>
      <c r="B670" s="93"/>
      <c r="C670" s="99"/>
      <c r="D670" s="96"/>
      <c r="E670" s="160"/>
      <c r="F670" s="155"/>
      <c r="G670" s="105"/>
      <c r="H670" s="105"/>
      <c r="I670" s="156"/>
      <c r="J670" s="156"/>
      <c r="K670" s="156"/>
      <c r="L670" s="156"/>
      <c r="M670" s="156"/>
      <c r="N670" s="156"/>
      <c r="O670" s="156"/>
      <c r="P670" s="156"/>
      <c r="Q670" s="156"/>
      <c r="R670" s="156"/>
      <c r="S670" s="156"/>
      <c r="T670" s="156"/>
      <c r="U670" s="157"/>
      <c r="V670" s="105"/>
      <c r="W670" s="105"/>
      <c r="X670" s="105"/>
      <c r="Y670" s="105"/>
      <c r="Z670" s="157"/>
      <c r="AA670" s="105"/>
      <c r="AB670" s="105"/>
      <c r="AC670" s="105"/>
      <c r="AD670" s="105"/>
      <c r="AE670" s="105"/>
      <c r="AF670" s="105"/>
      <c r="AG670" s="105"/>
      <c r="AH670" s="105"/>
      <c r="AI670" s="105"/>
      <c r="AJ670" s="105"/>
      <c r="AK670" s="105"/>
      <c r="AL670" s="105"/>
      <c r="AM670" s="105"/>
      <c r="AN670" s="105"/>
      <c r="AO670" s="105"/>
      <c r="AP670" s="105"/>
      <c r="AQ670" s="105"/>
      <c r="AR670" s="105"/>
      <c r="AS670" s="105"/>
      <c r="AT670" s="105"/>
      <c r="AU670" s="105"/>
      <c r="AV670" s="105"/>
      <c r="AW670" s="105"/>
      <c r="AX670" s="105"/>
      <c r="AY670" s="105"/>
      <c r="AZ670" s="105"/>
      <c r="BA670" s="105"/>
      <c r="BB670" s="105"/>
      <c r="BC670" s="105"/>
      <c r="BD670" s="105"/>
      <c r="BE670" s="105"/>
      <c r="BF670" s="105"/>
      <c r="BG670" s="105"/>
      <c r="BH670" s="105"/>
      <c r="BI670" s="105"/>
      <c r="BJ670" s="105"/>
      <c r="BK670" s="105"/>
      <c r="BL670" s="105"/>
      <c r="BM670" s="158"/>
      <c r="BN670" s="105"/>
      <c r="BO670" s="156"/>
      <c r="BP670" s="156"/>
      <c r="BQ670" s="156"/>
      <c r="BR670" s="105"/>
      <c r="BS670" s="105"/>
    </row>
    <row r="671" ht="9.0" customHeight="1">
      <c r="A671" s="152">
        <f t="shared" si="17"/>
        <v>1</v>
      </c>
      <c r="B671" s="93"/>
      <c r="C671" s="99"/>
      <c r="D671" s="96"/>
      <c r="E671" s="160"/>
      <c r="F671" s="155"/>
      <c r="G671" s="105"/>
      <c r="H671" s="105"/>
      <c r="I671" s="156"/>
      <c r="J671" s="156"/>
      <c r="K671" s="156"/>
      <c r="L671" s="156"/>
      <c r="M671" s="156"/>
      <c r="N671" s="156"/>
      <c r="O671" s="156"/>
      <c r="P671" s="156"/>
      <c r="Q671" s="156"/>
      <c r="R671" s="156"/>
      <c r="S671" s="156"/>
      <c r="T671" s="156"/>
      <c r="U671" s="157"/>
      <c r="V671" s="105"/>
      <c r="W671" s="105"/>
      <c r="X671" s="105"/>
      <c r="Y671" s="105"/>
      <c r="Z671" s="157"/>
      <c r="AA671" s="105"/>
      <c r="AB671" s="105"/>
      <c r="AC671" s="105"/>
      <c r="AD671" s="105"/>
      <c r="AE671" s="105"/>
      <c r="AF671" s="105"/>
      <c r="AG671" s="105"/>
      <c r="AH671" s="105"/>
      <c r="AI671" s="105"/>
      <c r="AJ671" s="105"/>
      <c r="AK671" s="105"/>
      <c r="AL671" s="105"/>
      <c r="AM671" s="105"/>
      <c r="AN671" s="105"/>
      <c r="AO671" s="105"/>
      <c r="AP671" s="105"/>
      <c r="AQ671" s="105"/>
      <c r="AR671" s="105"/>
      <c r="AS671" s="105"/>
      <c r="AT671" s="105"/>
      <c r="AU671" s="105"/>
      <c r="AV671" s="105"/>
      <c r="AW671" s="105"/>
      <c r="AX671" s="105"/>
      <c r="AY671" s="105"/>
      <c r="AZ671" s="105"/>
      <c r="BA671" s="105"/>
      <c r="BB671" s="105"/>
      <c r="BC671" s="105"/>
      <c r="BD671" s="105"/>
      <c r="BE671" s="105"/>
      <c r="BF671" s="105"/>
      <c r="BG671" s="105"/>
      <c r="BH671" s="105"/>
      <c r="BI671" s="105"/>
      <c r="BJ671" s="105"/>
      <c r="BK671" s="105"/>
      <c r="BL671" s="105"/>
      <c r="BM671" s="158"/>
      <c r="BN671" s="105"/>
      <c r="BO671" s="156"/>
      <c r="BP671" s="156"/>
      <c r="BQ671" s="156"/>
      <c r="BR671" s="105"/>
      <c r="BS671" s="105"/>
    </row>
    <row r="672" ht="9.0" customHeight="1">
      <c r="A672" s="152">
        <f t="shared" si="17"/>
        <v>0</v>
      </c>
      <c r="B672" s="93"/>
      <c r="C672" s="99"/>
      <c r="D672" s="96"/>
      <c r="E672" s="160"/>
      <c r="F672" s="155"/>
      <c r="G672" s="105"/>
      <c r="H672" s="105"/>
      <c r="I672" s="156"/>
      <c r="J672" s="156"/>
      <c r="K672" s="156"/>
      <c r="L672" s="156"/>
      <c r="M672" s="156"/>
      <c r="N672" s="156"/>
      <c r="O672" s="156"/>
      <c r="P672" s="156"/>
      <c r="Q672" s="156"/>
      <c r="R672" s="156"/>
      <c r="S672" s="156"/>
      <c r="T672" s="156"/>
      <c r="U672" s="157"/>
      <c r="V672" s="105"/>
      <c r="W672" s="105"/>
      <c r="X672" s="105"/>
      <c r="Y672" s="105"/>
      <c r="Z672" s="157"/>
      <c r="AA672" s="105"/>
      <c r="AB672" s="105"/>
      <c r="AC672" s="105"/>
      <c r="AD672" s="105"/>
      <c r="AE672" s="105"/>
      <c r="AF672" s="105"/>
      <c r="AG672" s="105"/>
      <c r="AH672" s="105"/>
      <c r="AI672" s="105"/>
      <c r="AJ672" s="105"/>
      <c r="AK672" s="105"/>
      <c r="AL672" s="105"/>
      <c r="AM672" s="105"/>
      <c r="AN672" s="105"/>
      <c r="AO672" s="105"/>
      <c r="AP672" s="105"/>
      <c r="AQ672" s="105"/>
      <c r="AR672" s="105"/>
      <c r="AS672" s="105"/>
      <c r="AT672" s="105"/>
      <c r="AU672" s="105"/>
      <c r="AV672" s="105"/>
      <c r="AW672" s="105"/>
      <c r="AX672" s="105"/>
      <c r="AY672" s="105"/>
      <c r="AZ672" s="105"/>
      <c r="BA672" s="105"/>
      <c r="BB672" s="105"/>
      <c r="BC672" s="105"/>
      <c r="BD672" s="105"/>
      <c r="BE672" s="105"/>
      <c r="BF672" s="105"/>
      <c r="BG672" s="105"/>
      <c r="BH672" s="105"/>
      <c r="BI672" s="105"/>
      <c r="BJ672" s="105"/>
      <c r="BK672" s="105"/>
      <c r="BL672" s="105"/>
      <c r="BM672" s="158"/>
      <c r="BN672" s="105"/>
      <c r="BO672" s="156"/>
      <c r="BP672" s="156"/>
      <c r="BQ672" s="156"/>
      <c r="BR672" s="105"/>
      <c r="BS672" s="105"/>
    </row>
    <row r="673" ht="9.0" customHeight="1">
      <c r="A673" s="152">
        <f t="shared" si="17"/>
        <v>0</v>
      </c>
      <c r="B673" s="93"/>
      <c r="C673" s="99"/>
      <c r="D673" s="96"/>
      <c r="E673" s="160"/>
      <c r="F673" s="155"/>
      <c r="G673" s="105"/>
      <c r="H673" s="105"/>
      <c r="I673" s="156"/>
      <c r="J673" s="156"/>
      <c r="K673" s="156"/>
      <c r="L673" s="156"/>
      <c r="M673" s="156"/>
      <c r="N673" s="156"/>
      <c r="O673" s="156"/>
      <c r="P673" s="156"/>
      <c r="Q673" s="156"/>
      <c r="R673" s="156"/>
      <c r="S673" s="156"/>
      <c r="T673" s="156"/>
      <c r="U673" s="157"/>
      <c r="V673" s="105"/>
      <c r="W673" s="105"/>
      <c r="X673" s="105"/>
      <c r="Y673" s="105"/>
      <c r="Z673" s="157"/>
      <c r="AA673" s="105"/>
      <c r="AB673" s="105"/>
      <c r="AC673" s="105"/>
      <c r="AD673" s="105"/>
      <c r="AE673" s="105"/>
      <c r="AF673" s="105"/>
      <c r="AG673" s="105"/>
      <c r="AH673" s="105"/>
      <c r="AI673" s="105"/>
      <c r="AJ673" s="105"/>
      <c r="AK673" s="105"/>
      <c r="AL673" s="105"/>
      <c r="AM673" s="105"/>
      <c r="AN673" s="105"/>
      <c r="AO673" s="105"/>
      <c r="AP673" s="105"/>
      <c r="AQ673" s="105"/>
      <c r="AR673" s="105"/>
      <c r="AS673" s="105"/>
      <c r="AT673" s="105"/>
      <c r="AU673" s="105"/>
      <c r="AV673" s="105"/>
      <c r="AW673" s="105"/>
      <c r="AX673" s="105"/>
      <c r="AY673" s="105"/>
      <c r="AZ673" s="105"/>
      <c r="BA673" s="105"/>
      <c r="BB673" s="105"/>
      <c r="BC673" s="105"/>
      <c r="BD673" s="105"/>
      <c r="BE673" s="105"/>
      <c r="BF673" s="105"/>
      <c r="BG673" s="105"/>
      <c r="BH673" s="105"/>
      <c r="BI673" s="105"/>
      <c r="BJ673" s="105"/>
      <c r="BK673" s="105"/>
      <c r="BL673" s="105"/>
      <c r="BM673" s="158"/>
      <c r="BN673" s="105"/>
      <c r="BO673" s="156"/>
      <c r="BP673" s="156"/>
      <c r="BQ673" s="156"/>
      <c r="BR673" s="105"/>
      <c r="BS673" s="105"/>
    </row>
    <row r="674" ht="9.0" customHeight="1">
      <c r="A674" s="152">
        <f t="shared" si="17"/>
        <v>1</v>
      </c>
      <c r="B674" s="93"/>
      <c r="C674" s="99"/>
      <c r="D674" s="96"/>
      <c r="E674" s="160"/>
      <c r="F674" s="155"/>
      <c r="G674" s="105"/>
      <c r="H674" s="105"/>
      <c r="I674" s="156"/>
      <c r="J674" s="156"/>
      <c r="K674" s="156"/>
      <c r="L674" s="156"/>
      <c r="M674" s="156"/>
      <c r="N674" s="156"/>
      <c r="O674" s="156"/>
      <c r="P674" s="156"/>
      <c r="Q674" s="156"/>
      <c r="R674" s="156"/>
      <c r="S674" s="156"/>
      <c r="T674" s="156"/>
      <c r="U674" s="157"/>
      <c r="V674" s="105"/>
      <c r="W674" s="105"/>
      <c r="X674" s="105"/>
      <c r="Y674" s="105"/>
      <c r="Z674" s="157"/>
      <c r="AA674" s="105"/>
      <c r="AB674" s="105"/>
      <c r="AC674" s="105"/>
      <c r="AD674" s="105"/>
      <c r="AE674" s="105"/>
      <c r="AF674" s="105"/>
      <c r="AG674" s="105"/>
      <c r="AH674" s="105"/>
      <c r="AI674" s="105"/>
      <c r="AJ674" s="105"/>
      <c r="AK674" s="105"/>
      <c r="AL674" s="105"/>
      <c r="AM674" s="105"/>
      <c r="AN674" s="105"/>
      <c r="AO674" s="105"/>
      <c r="AP674" s="105"/>
      <c r="AQ674" s="105"/>
      <c r="AR674" s="105"/>
      <c r="AS674" s="105"/>
      <c r="AT674" s="105"/>
      <c r="AU674" s="105"/>
      <c r="AV674" s="105"/>
      <c r="AW674" s="105"/>
      <c r="AX674" s="105"/>
      <c r="AY674" s="105"/>
      <c r="AZ674" s="105"/>
      <c r="BA674" s="105"/>
      <c r="BB674" s="105"/>
      <c r="BC674" s="105"/>
      <c r="BD674" s="105"/>
      <c r="BE674" s="105"/>
      <c r="BF674" s="105"/>
      <c r="BG674" s="105"/>
      <c r="BH674" s="105"/>
      <c r="BI674" s="105"/>
      <c r="BJ674" s="105"/>
      <c r="BK674" s="105"/>
      <c r="BL674" s="105"/>
      <c r="BM674" s="158"/>
      <c r="BN674" s="105"/>
      <c r="BO674" s="156"/>
      <c r="BP674" s="156"/>
      <c r="BQ674" s="156"/>
      <c r="BR674" s="105"/>
      <c r="BS674" s="105"/>
    </row>
    <row r="675" ht="9.0" customHeight="1">
      <c r="A675" s="152">
        <f t="shared" si="17"/>
        <v>1</v>
      </c>
      <c r="B675" s="93"/>
      <c r="C675" s="99"/>
      <c r="D675" s="96"/>
      <c r="E675" s="160"/>
      <c r="F675" s="155"/>
      <c r="G675" s="105"/>
      <c r="H675" s="105"/>
      <c r="I675" s="156"/>
      <c r="J675" s="156"/>
      <c r="K675" s="156"/>
      <c r="L675" s="156"/>
      <c r="M675" s="156"/>
      <c r="N675" s="156"/>
      <c r="O675" s="156"/>
      <c r="P675" s="156"/>
      <c r="Q675" s="156"/>
      <c r="R675" s="156"/>
      <c r="S675" s="156"/>
      <c r="T675" s="156"/>
      <c r="U675" s="157"/>
      <c r="V675" s="105"/>
      <c r="W675" s="105"/>
      <c r="X675" s="105"/>
      <c r="Y675" s="105"/>
      <c r="Z675" s="157"/>
      <c r="AA675" s="105"/>
      <c r="AB675" s="105"/>
      <c r="AC675" s="105"/>
      <c r="AD675" s="105"/>
      <c r="AE675" s="105"/>
      <c r="AF675" s="105"/>
      <c r="AG675" s="105"/>
      <c r="AH675" s="105"/>
      <c r="AI675" s="105"/>
      <c r="AJ675" s="105"/>
      <c r="AK675" s="105"/>
      <c r="AL675" s="105"/>
      <c r="AM675" s="105"/>
      <c r="AN675" s="105"/>
      <c r="AO675" s="105"/>
      <c r="AP675" s="105"/>
      <c r="AQ675" s="105"/>
      <c r="AR675" s="105"/>
      <c r="AS675" s="105"/>
      <c r="AT675" s="105"/>
      <c r="AU675" s="105"/>
      <c r="AV675" s="105"/>
      <c r="AW675" s="105"/>
      <c r="AX675" s="105"/>
      <c r="AY675" s="105"/>
      <c r="AZ675" s="105"/>
      <c r="BA675" s="105"/>
      <c r="BB675" s="105"/>
      <c r="BC675" s="105"/>
      <c r="BD675" s="105"/>
      <c r="BE675" s="105"/>
      <c r="BF675" s="105"/>
      <c r="BG675" s="105"/>
      <c r="BH675" s="105"/>
      <c r="BI675" s="105"/>
      <c r="BJ675" s="105"/>
      <c r="BK675" s="105"/>
      <c r="BL675" s="105"/>
      <c r="BM675" s="158"/>
      <c r="BN675" s="105"/>
      <c r="BO675" s="156"/>
      <c r="BP675" s="156"/>
      <c r="BQ675" s="156"/>
      <c r="BR675" s="105"/>
      <c r="BS675" s="105"/>
    </row>
    <row r="676" ht="9.0" customHeight="1">
      <c r="A676" s="152">
        <f t="shared" si="17"/>
        <v>0</v>
      </c>
      <c r="B676" s="93"/>
      <c r="C676" s="99"/>
      <c r="D676" s="96"/>
      <c r="E676" s="160"/>
      <c r="F676" s="155"/>
      <c r="G676" s="105"/>
      <c r="H676" s="105"/>
      <c r="I676" s="156"/>
      <c r="J676" s="156"/>
      <c r="K676" s="156"/>
      <c r="L676" s="156"/>
      <c r="M676" s="156"/>
      <c r="N676" s="156"/>
      <c r="O676" s="156"/>
      <c r="P676" s="156"/>
      <c r="Q676" s="156"/>
      <c r="R676" s="156"/>
      <c r="S676" s="156"/>
      <c r="T676" s="156"/>
      <c r="U676" s="157"/>
      <c r="V676" s="105"/>
      <c r="W676" s="105"/>
      <c r="X676" s="105"/>
      <c r="Y676" s="105"/>
      <c r="Z676" s="157"/>
      <c r="AA676" s="105"/>
      <c r="AB676" s="105"/>
      <c r="AC676" s="105"/>
      <c r="AD676" s="105"/>
      <c r="AE676" s="105"/>
      <c r="AF676" s="105"/>
      <c r="AG676" s="105"/>
      <c r="AH676" s="105"/>
      <c r="AI676" s="105"/>
      <c r="AJ676" s="105"/>
      <c r="AK676" s="105"/>
      <c r="AL676" s="105"/>
      <c r="AM676" s="105"/>
      <c r="AN676" s="105"/>
      <c r="AO676" s="105"/>
      <c r="AP676" s="105"/>
      <c r="AQ676" s="105"/>
      <c r="AR676" s="105"/>
      <c r="AS676" s="105"/>
      <c r="AT676" s="105"/>
      <c r="AU676" s="105"/>
      <c r="AV676" s="105"/>
      <c r="AW676" s="105"/>
      <c r="AX676" s="105"/>
      <c r="AY676" s="105"/>
      <c r="AZ676" s="105"/>
      <c r="BA676" s="105"/>
      <c r="BB676" s="105"/>
      <c r="BC676" s="105"/>
      <c r="BD676" s="105"/>
      <c r="BE676" s="105"/>
      <c r="BF676" s="105"/>
      <c r="BG676" s="105"/>
      <c r="BH676" s="105"/>
      <c r="BI676" s="105"/>
      <c r="BJ676" s="105"/>
      <c r="BK676" s="105"/>
      <c r="BL676" s="105"/>
      <c r="BM676" s="158"/>
      <c r="BN676" s="105"/>
      <c r="BO676" s="156"/>
      <c r="BP676" s="156"/>
      <c r="BQ676" s="156"/>
      <c r="BR676" s="105"/>
      <c r="BS676" s="105"/>
    </row>
    <row r="677" ht="9.0" customHeight="1">
      <c r="A677" s="152">
        <f t="shared" si="17"/>
        <v>0</v>
      </c>
      <c r="B677" s="93"/>
      <c r="C677" s="99"/>
      <c r="D677" s="96"/>
      <c r="E677" s="160"/>
      <c r="F677" s="155"/>
      <c r="G677" s="105"/>
      <c r="H677" s="105"/>
      <c r="I677" s="156"/>
      <c r="J677" s="156"/>
      <c r="K677" s="156"/>
      <c r="L677" s="156"/>
      <c r="M677" s="156"/>
      <c r="N677" s="156"/>
      <c r="O677" s="156"/>
      <c r="P677" s="156"/>
      <c r="Q677" s="156"/>
      <c r="R677" s="156"/>
      <c r="S677" s="156"/>
      <c r="T677" s="156"/>
      <c r="U677" s="157"/>
      <c r="V677" s="105"/>
      <c r="W677" s="105"/>
      <c r="X677" s="105"/>
      <c r="Y677" s="105"/>
      <c r="Z677" s="157"/>
      <c r="AA677" s="105"/>
      <c r="AB677" s="105"/>
      <c r="AC677" s="105"/>
      <c r="AD677" s="105"/>
      <c r="AE677" s="105"/>
      <c r="AF677" s="105"/>
      <c r="AG677" s="105"/>
      <c r="AH677" s="105"/>
      <c r="AI677" s="105"/>
      <c r="AJ677" s="105"/>
      <c r="AK677" s="105"/>
      <c r="AL677" s="105"/>
      <c r="AM677" s="105"/>
      <c r="AN677" s="105"/>
      <c r="AO677" s="105"/>
      <c r="AP677" s="105"/>
      <c r="AQ677" s="105"/>
      <c r="AR677" s="105"/>
      <c r="AS677" s="105"/>
      <c r="AT677" s="105"/>
      <c r="AU677" s="105"/>
      <c r="AV677" s="105"/>
      <c r="AW677" s="105"/>
      <c r="AX677" s="105"/>
      <c r="AY677" s="105"/>
      <c r="AZ677" s="105"/>
      <c r="BA677" s="105"/>
      <c r="BB677" s="105"/>
      <c r="BC677" s="105"/>
      <c r="BD677" s="105"/>
      <c r="BE677" s="105"/>
      <c r="BF677" s="105"/>
      <c r="BG677" s="105"/>
      <c r="BH677" s="105"/>
      <c r="BI677" s="105"/>
      <c r="BJ677" s="105"/>
      <c r="BK677" s="105"/>
      <c r="BL677" s="105"/>
      <c r="BM677" s="158"/>
      <c r="BN677" s="105"/>
      <c r="BO677" s="156"/>
      <c r="BP677" s="156"/>
      <c r="BQ677" s="156"/>
      <c r="BR677" s="105"/>
      <c r="BS677" s="105"/>
    </row>
    <row r="678" ht="9.0" customHeight="1">
      <c r="A678" s="152">
        <f t="shared" si="17"/>
        <v>1</v>
      </c>
      <c r="B678" s="93"/>
      <c r="C678" s="99"/>
      <c r="D678" s="96"/>
      <c r="E678" s="160"/>
      <c r="F678" s="155"/>
      <c r="G678" s="105"/>
      <c r="H678" s="105"/>
      <c r="I678" s="156"/>
      <c r="J678" s="156"/>
      <c r="K678" s="156"/>
      <c r="L678" s="156"/>
      <c r="M678" s="156"/>
      <c r="N678" s="156"/>
      <c r="O678" s="156"/>
      <c r="P678" s="156"/>
      <c r="Q678" s="156"/>
      <c r="R678" s="156"/>
      <c r="S678" s="156"/>
      <c r="T678" s="156"/>
      <c r="U678" s="157"/>
      <c r="V678" s="105"/>
      <c r="W678" s="105"/>
      <c r="X678" s="105"/>
      <c r="Y678" s="105"/>
      <c r="Z678" s="157"/>
      <c r="AA678" s="105"/>
      <c r="AB678" s="105"/>
      <c r="AC678" s="105"/>
      <c r="AD678" s="105"/>
      <c r="AE678" s="105"/>
      <c r="AF678" s="105"/>
      <c r="AG678" s="105"/>
      <c r="AH678" s="105"/>
      <c r="AI678" s="105"/>
      <c r="AJ678" s="105"/>
      <c r="AK678" s="105"/>
      <c r="AL678" s="105"/>
      <c r="AM678" s="105"/>
      <c r="AN678" s="105"/>
      <c r="AO678" s="105"/>
      <c r="AP678" s="105"/>
      <c r="AQ678" s="105"/>
      <c r="AR678" s="105"/>
      <c r="AS678" s="105"/>
      <c r="AT678" s="105"/>
      <c r="AU678" s="105"/>
      <c r="AV678" s="105"/>
      <c r="AW678" s="105"/>
      <c r="AX678" s="105"/>
      <c r="AY678" s="105"/>
      <c r="AZ678" s="105"/>
      <c r="BA678" s="105"/>
      <c r="BB678" s="105"/>
      <c r="BC678" s="105"/>
      <c r="BD678" s="105"/>
      <c r="BE678" s="105"/>
      <c r="BF678" s="105"/>
      <c r="BG678" s="105"/>
      <c r="BH678" s="105"/>
      <c r="BI678" s="105"/>
      <c r="BJ678" s="105"/>
      <c r="BK678" s="105"/>
      <c r="BL678" s="105"/>
      <c r="BM678" s="158"/>
      <c r="BN678" s="105"/>
      <c r="BO678" s="156"/>
      <c r="BP678" s="156"/>
      <c r="BQ678" s="156"/>
      <c r="BR678" s="105"/>
      <c r="BS678" s="105"/>
    </row>
    <row r="679" ht="9.0" customHeight="1">
      <c r="A679" s="152">
        <f t="shared" si="17"/>
        <v>1</v>
      </c>
      <c r="B679" s="93"/>
      <c r="C679" s="99"/>
      <c r="D679" s="96"/>
      <c r="E679" s="160"/>
      <c r="F679" s="155"/>
      <c r="G679" s="105"/>
      <c r="H679" s="105"/>
      <c r="I679" s="156"/>
      <c r="J679" s="156"/>
      <c r="K679" s="156"/>
      <c r="L679" s="156"/>
      <c r="M679" s="156"/>
      <c r="N679" s="156"/>
      <c r="O679" s="156"/>
      <c r="P679" s="156"/>
      <c r="Q679" s="156"/>
      <c r="R679" s="156"/>
      <c r="S679" s="156"/>
      <c r="T679" s="156"/>
      <c r="U679" s="157"/>
      <c r="V679" s="105"/>
      <c r="W679" s="105"/>
      <c r="X679" s="105"/>
      <c r="Y679" s="105"/>
      <c r="Z679" s="157"/>
      <c r="AA679" s="105"/>
      <c r="AB679" s="105"/>
      <c r="AC679" s="105"/>
      <c r="AD679" s="105"/>
      <c r="AE679" s="105"/>
      <c r="AF679" s="105"/>
      <c r="AG679" s="105"/>
      <c r="AH679" s="105"/>
      <c r="AI679" s="105"/>
      <c r="AJ679" s="105"/>
      <c r="AK679" s="105"/>
      <c r="AL679" s="105"/>
      <c r="AM679" s="105"/>
      <c r="AN679" s="105"/>
      <c r="AO679" s="105"/>
      <c r="AP679" s="105"/>
      <c r="AQ679" s="105"/>
      <c r="AR679" s="105"/>
      <c r="AS679" s="105"/>
      <c r="AT679" s="105"/>
      <c r="AU679" s="105"/>
      <c r="AV679" s="105"/>
      <c r="AW679" s="105"/>
      <c r="AX679" s="105"/>
      <c r="AY679" s="105"/>
      <c r="AZ679" s="105"/>
      <c r="BA679" s="105"/>
      <c r="BB679" s="105"/>
      <c r="BC679" s="105"/>
      <c r="BD679" s="105"/>
      <c r="BE679" s="105"/>
      <c r="BF679" s="105"/>
      <c r="BG679" s="105"/>
      <c r="BH679" s="105"/>
      <c r="BI679" s="105"/>
      <c r="BJ679" s="105"/>
      <c r="BK679" s="105"/>
      <c r="BL679" s="105"/>
      <c r="BM679" s="158"/>
      <c r="BN679" s="105"/>
      <c r="BO679" s="156"/>
      <c r="BP679" s="156"/>
      <c r="BQ679" s="156"/>
      <c r="BR679" s="105"/>
      <c r="BS679" s="105"/>
    </row>
    <row r="680" ht="9.0" customHeight="1">
      <c r="A680" s="152">
        <f t="shared" si="17"/>
        <v>0</v>
      </c>
      <c r="B680" s="93"/>
      <c r="C680" s="99"/>
      <c r="D680" s="96"/>
      <c r="E680" s="160"/>
      <c r="F680" s="155"/>
      <c r="G680" s="105"/>
      <c r="H680" s="105"/>
      <c r="I680" s="156"/>
      <c r="J680" s="156"/>
      <c r="K680" s="156"/>
      <c r="L680" s="156"/>
      <c r="M680" s="156"/>
      <c r="N680" s="156"/>
      <c r="O680" s="156"/>
      <c r="P680" s="156"/>
      <c r="Q680" s="156"/>
      <c r="R680" s="156"/>
      <c r="S680" s="156"/>
      <c r="T680" s="156"/>
      <c r="U680" s="157"/>
      <c r="V680" s="105"/>
      <c r="W680" s="105"/>
      <c r="X680" s="105"/>
      <c r="Y680" s="105"/>
      <c r="Z680" s="157"/>
      <c r="AA680" s="105"/>
      <c r="AB680" s="105"/>
      <c r="AC680" s="105"/>
      <c r="AD680" s="105"/>
      <c r="AE680" s="105"/>
      <c r="AF680" s="105"/>
      <c r="AG680" s="105"/>
      <c r="AH680" s="105"/>
      <c r="AI680" s="105"/>
      <c r="AJ680" s="105"/>
      <c r="AK680" s="105"/>
      <c r="AL680" s="105"/>
      <c r="AM680" s="105"/>
      <c r="AN680" s="105"/>
      <c r="AO680" s="105"/>
      <c r="AP680" s="105"/>
      <c r="AQ680" s="105"/>
      <c r="AR680" s="105"/>
      <c r="AS680" s="105"/>
      <c r="AT680" s="105"/>
      <c r="AU680" s="105"/>
      <c r="AV680" s="105"/>
      <c r="AW680" s="105"/>
      <c r="AX680" s="105"/>
      <c r="AY680" s="105"/>
      <c r="AZ680" s="105"/>
      <c r="BA680" s="105"/>
      <c r="BB680" s="105"/>
      <c r="BC680" s="105"/>
      <c r="BD680" s="105"/>
      <c r="BE680" s="105"/>
      <c r="BF680" s="105"/>
      <c r="BG680" s="105"/>
      <c r="BH680" s="105"/>
      <c r="BI680" s="105"/>
      <c r="BJ680" s="105"/>
      <c r="BK680" s="105"/>
      <c r="BL680" s="105"/>
      <c r="BM680" s="158"/>
      <c r="BN680" s="105"/>
      <c r="BO680" s="156"/>
      <c r="BP680" s="156"/>
      <c r="BQ680" s="156"/>
      <c r="BR680" s="105"/>
      <c r="BS680" s="105"/>
    </row>
    <row r="681" ht="9.0" customHeight="1">
      <c r="A681" s="152">
        <f t="shared" si="17"/>
        <v>0</v>
      </c>
      <c r="B681" s="93"/>
      <c r="C681" s="99"/>
      <c r="D681" s="96"/>
      <c r="E681" s="160"/>
      <c r="F681" s="155"/>
      <c r="G681" s="105"/>
      <c r="H681" s="105"/>
      <c r="I681" s="156"/>
      <c r="J681" s="156"/>
      <c r="K681" s="156"/>
      <c r="L681" s="156"/>
      <c r="M681" s="156"/>
      <c r="N681" s="156"/>
      <c r="O681" s="156"/>
      <c r="P681" s="156"/>
      <c r="Q681" s="156"/>
      <c r="R681" s="156"/>
      <c r="S681" s="156"/>
      <c r="T681" s="156"/>
      <c r="U681" s="157"/>
      <c r="V681" s="105"/>
      <c r="W681" s="105"/>
      <c r="X681" s="105"/>
      <c r="Y681" s="105"/>
      <c r="Z681" s="157"/>
      <c r="AA681" s="105"/>
      <c r="AB681" s="105"/>
      <c r="AC681" s="105"/>
      <c r="AD681" s="105"/>
      <c r="AE681" s="105"/>
      <c r="AF681" s="105"/>
      <c r="AG681" s="105"/>
      <c r="AH681" s="105"/>
      <c r="AI681" s="105"/>
      <c r="AJ681" s="105"/>
      <c r="AK681" s="105"/>
      <c r="AL681" s="105"/>
      <c r="AM681" s="105"/>
      <c r="AN681" s="105"/>
      <c r="AO681" s="105"/>
      <c r="AP681" s="105"/>
      <c r="AQ681" s="105"/>
      <c r="AR681" s="105"/>
      <c r="AS681" s="105"/>
      <c r="AT681" s="105"/>
      <c r="AU681" s="105"/>
      <c r="AV681" s="105"/>
      <c r="AW681" s="105"/>
      <c r="AX681" s="105"/>
      <c r="AY681" s="105"/>
      <c r="AZ681" s="105"/>
      <c r="BA681" s="105"/>
      <c r="BB681" s="105"/>
      <c r="BC681" s="105"/>
      <c r="BD681" s="105"/>
      <c r="BE681" s="105"/>
      <c r="BF681" s="105"/>
      <c r="BG681" s="105"/>
      <c r="BH681" s="105"/>
      <c r="BI681" s="105"/>
      <c r="BJ681" s="105"/>
      <c r="BK681" s="105"/>
      <c r="BL681" s="105"/>
      <c r="BM681" s="158"/>
      <c r="BN681" s="105"/>
      <c r="BO681" s="156"/>
      <c r="BP681" s="156"/>
      <c r="BQ681" s="156"/>
      <c r="BR681" s="105"/>
      <c r="BS681" s="105"/>
    </row>
    <row r="682" ht="9.0" customHeight="1">
      <c r="A682" s="152">
        <f t="shared" si="17"/>
        <v>1</v>
      </c>
      <c r="B682" s="93"/>
      <c r="C682" s="99"/>
      <c r="D682" s="96"/>
      <c r="E682" s="160"/>
      <c r="F682" s="155"/>
      <c r="G682" s="105"/>
      <c r="H682" s="105"/>
      <c r="I682" s="156"/>
      <c r="J682" s="156"/>
      <c r="K682" s="156"/>
      <c r="L682" s="156"/>
      <c r="M682" s="156"/>
      <c r="N682" s="156"/>
      <c r="O682" s="156"/>
      <c r="P682" s="156"/>
      <c r="Q682" s="156"/>
      <c r="R682" s="156"/>
      <c r="S682" s="156"/>
      <c r="T682" s="156"/>
      <c r="U682" s="157"/>
      <c r="V682" s="105"/>
      <c r="W682" s="105"/>
      <c r="X682" s="105"/>
      <c r="Y682" s="105"/>
      <c r="Z682" s="157"/>
      <c r="AA682" s="105"/>
      <c r="AB682" s="105"/>
      <c r="AC682" s="105"/>
      <c r="AD682" s="105"/>
      <c r="AE682" s="105"/>
      <c r="AF682" s="105"/>
      <c r="AG682" s="105"/>
      <c r="AH682" s="105"/>
      <c r="AI682" s="105"/>
      <c r="AJ682" s="105"/>
      <c r="AK682" s="105"/>
      <c r="AL682" s="105"/>
      <c r="AM682" s="105"/>
      <c r="AN682" s="105"/>
      <c r="AO682" s="105"/>
      <c r="AP682" s="105"/>
      <c r="AQ682" s="105"/>
      <c r="AR682" s="105"/>
      <c r="AS682" s="105"/>
      <c r="AT682" s="105"/>
      <c r="AU682" s="105"/>
      <c r="AV682" s="105"/>
      <c r="AW682" s="105"/>
      <c r="AX682" s="105"/>
      <c r="AY682" s="105"/>
      <c r="AZ682" s="105"/>
      <c r="BA682" s="105"/>
      <c r="BB682" s="105"/>
      <c r="BC682" s="105"/>
      <c r="BD682" s="105"/>
      <c r="BE682" s="105"/>
      <c r="BF682" s="105"/>
      <c r="BG682" s="105"/>
      <c r="BH682" s="105"/>
      <c r="BI682" s="105"/>
      <c r="BJ682" s="105"/>
      <c r="BK682" s="105"/>
      <c r="BL682" s="105"/>
      <c r="BM682" s="158"/>
      <c r="BN682" s="105"/>
      <c r="BO682" s="156"/>
      <c r="BP682" s="156"/>
      <c r="BQ682" s="156"/>
      <c r="BR682" s="105"/>
      <c r="BS682" s="105"/>
    </row>
    <row r="683" ht="9.0" customHeight="1">
      <c r="A683" s="152">
        <f t="shared" si="17"/>
        <v>1</v>
      </c>
      <c r="B683" s="93"/>
      <c r="C683" s="99"/>
      <c r="D683" s="96"/>
      <c r="E683" s="160"/>
      <c r="F683" s="155"/>
      <c r="G683" s="105"/>
      <c r="H683" s="105"/>
      <c r="I683" s="156"/>
      <c r="J683" s="156"/>
      <c r="K683" s="156"/>
      <c r="L683" s="156"/>
      <c r="M683" s="156"/>
      <c r="N683" s="156"/>
      <c r="O683" s="156"/>
      <c r="P683" s="156"/>
      <c r="Q683" s="156"/>
      <c r="R683" s="156"/>
      <c r="S683" s="156"/>
      <c r="T683" s="156"/>
      <c r="U683" s="157"/>
      <c r="V683" s="105"/>
      <c r="W683" s="105"/>
      <c r="X683" s="105"/>
      <c r="Y683" s="105"/>
      <c r="Z683" s="157"/>
      <c r="AA683" s="105"/>
      <c r="AB683" s="105"/>
      <c r="AC683" s="105"/>
      <c r="AD683" s="105"/>
      <c r="AE683" s="105"/>
      <c r="AF683" s="105"/>
      <c r="AG683" s="105"/>
      <c r="AH683" s="105"/>
      <c r="AI683" s="105"/>
      <c r="AJ683" s="105"/>
      <c r="AK683" s="105"/>
      <c r="AL683" s="105"/>
      <c r="AM683" s="105"/>
      <c r="AN683" s="105"/>
      <c r="AO683" s="105"/>
      <c r="AP683" s="105"/>
      <c r="AQ683" s="105"/>
      <c r="AR683" s="105"/>
      <c r="AS683" s="105"/>
      <c r="AT683" s="105"/>
      <c r="AU683" s="105"/>
      <c r="AV683" s="105"/>
      <c r="AW683" s="105"/>
      <c r="AX683" s="105"/>
      <c r="AY683" s="105"/>
      <c r="AZ683" s="105"/>
      <c r="BA683" s="105"/>
      <c r="BB683" s="105"/>
      <c r="BC683" s="105"/>
      <c r="BD683" s="105"/>
      <c r="BE683" s="105"/>
      <c r="BF683" s="105"/>
      <c r="BG683" s="105"/>
      <c r="BH683" s="105"/>
      <c r="BI683" s="105"/>
      <c r="BJ683" s="105"/>
      <c r="BK683" s="105"/>
      <c r="BL683" s="105"/>
      <c r="BM683" s="158"/>
      <c r="BN683" s="105"/>
      <c r="BO683" s="156"/>
      <c r="BP683" s="156"/>
      <c r="BQ683" s="156"/>
      <c r="BR683" s="105"/>
      <c r="BS683" s="105"/>
    </row>
    <row r="684" ht="9.0" customHeight="1">
      <c r="A684" s="152">
        <f t="shared" si="17"/>
        <v>0</v>
      </c>
      <c r="B684" s="93"/>
      <c r="C684" s="99"/>
      <c r="D684" s="96"/>
      <c r="E684" s="160"/>
      <c r="F684" s="155"/>
      <c r="G684" s="105"/>
      <c r="H684" s="105"/>
      <c r="I684" s="156"/>
      <c r="J684" s="156"/>
      <c r="K684" s="156"/>
      <c r="L684" s="156"/>
      <c r="M684" s="156"/>
      <c r="N684" s="156"/>
      <c r="O684" s="156"/>
      <c r="P684" s="156"/>
      <c r="Q684" s="156"/>
      <c r="R684" s="156"/>
      <c r="S684" s="156"/>
      <c r="T684" s="156"/>
      <c r="U684" s="157"/>
      <c r="V684" s="105"/>
      <c r="W684" s="105"/>
      <c r="X684" s="105"/>
      <c r="Y684" s="105"/>
      <c r="Z684" s="157"/>
      <c r="AA684" s="105"/>
      <c r="AB684" s="105"/>
      <c r="AC684" s="105"/>
      <c r="AD684" s="105"/>
      <c r="AE684" s="105"/>
      <c r="AF684" s="105"/>
      <c r="AG684" s="105"/>
      <c r="AH684" s="105"/>
      <c r="AI684" s="105"/>
      <c r="AJ684" s="105"/>
      <c r="AK684" s="105"/>
      <c r="AL684" s="105"/>
      <c r="AM684" s="105"/>
      <c r="AN684" s="105"/>
      <c r="AO684" s="105"/>
      <c r="AP684" s="105"/>
      <c r="AQ684" s="105"/>
      <c r="AR684" s="105"/>
      <c r="AS684" s="105"/>
      <c r="AT684" s="105"/>
      <c r="AU684" s="105"/>
      <c r="AV684" s="105"/>
      <c r="AW684" s="105"/>
      <c r="AX684" s="105"/>
      <c r="AY684" s="105"/>
      <c r="AZ684" s="105"/>
      <c r="BA684" s="105"/>
      <c r="BB684" s="105"/>
      <c r="BC684" s="105"/>
      <c r="BD684" s="105"/>
      <c r="BE684" s="105"/>
      <c r="BF684" s="105"/>
      <c r="BG684" s="105"/>
      <c r="BH684" s="105"/>
      <c r="BI684" s="105"/>
      <c r="BJ684" s="105"/>
      <c r="BK684" s="105"/>
      <c r="BL684" s="105"/>
      <c r="BM684" s="158"/>
      <c r="BN684" s="105"/>
      <c r="BO684" s="156"/>
      <c r="BP684" s="156"/>
      <c r="BQ684" s="156"/>
      <c r="BR684" s="105"/>
      <c r="BS684" s="105"/>
    </row>
    <row r="685" ht="9.0" customHeight="1">
      <c r="A685" s="152">
        <f t="shared" si="17"/>
        <v>0</v>
      </c>
      <c r="B685" s="93"/>
      <c r="C685" s="99"/>
      <c r="D685" s="96"/>
      <c r="E685" s="160"/>
      <c r="F685" s="155"/>
      <c r="G685" s="105"/>
      <c r="H685" s="105"/>
      <c r="I685" s="156"/>
      <c r="J685" s="156"/>
      <c r="K685" s="156"/>
      <c r="L685" s="156"/>
      <c r="M685" s="156"/>
      <c r="N685" s="156"/>
      <c r="O685" s="156"/>
      <c r="P685" s="156"/>
      <c r="Q685" s="156"/>
      <c r="R685" s="156"/>
      <c r="S685" s="156"/>
      <c r="T685" s="156"/>
      <c r="U685" s="157"/>
      <c r="V685" s="105"/>
      <c r="W685" s="105"/>
      <c r="X685" s="105"/>
      <c r="Y685" s="105"/>
      <c r="Z685" s="157"/>
      <c r="AA685" s="105"/>
      <c r="AB685" s="105"/>
      <c r="AC685" s="105"/>
      <c r="AD685" s="105"/>
      <c r="AE685" s="105"/>
      <c r="AF685" s="105"/>
      <c r="AG685" s="105"/>
      <c r="AH685" s="105"/>
      <c r="AI685" s="105"/>
      <c r="AJ685" s="105"/>
      <c r="AK685" s="105"/>
      <c r="AL685" s="105"/>
      <c r="AM685" s="105"/>
      <c r="AN685" s="105"/>
      <c r="AO685" s="105"/>
      <c r="AP685" s="105"/>
      <c r="AQ685" s="105"/>
      <c r="AR685" s="105"/>
      <c r="AS685" s="105"/>
      <c r="AT685" s="105"/>
      <c r="AU685" s="105"/>
      <c r="AV685" s="105"/>
      <c r="AW685" s="105"/>
      <c r="AX685" s="105"/>
      <c r="AY685" s="105"/>
      <c r="AZ685" s="105"/>
      <c r="BA685" s="105"/>
      <c r="BB685" s="105"/>
      <c r="BC685" s="105"/>
      <c r="BD685" s="105"/>
      <c r="BE685" s="105"/>
      <c r="BF685" s="105"/>
      <c r="BG685" s="105"/>
      <c r="BH685" s="105"/>
      <c r="BI685" s="105"/>
      <c r="BJ685" s="105"/>
      <c r="BK685" s="105"/>
      <c r="BL685" s="105"/>
      <c r="BM685" s="158"/>
      <c r="BN685" s="105"/>
      <c r="BO685" s="156"/>
      <c r="BP685" s="156"/>
      <c r="BQ685" s="156"/>
      <c r="BR685" s="105"/>
      <c r="BS685" s="105"/>
    </row>
    <row r="686" ht="9.0" customHeight="1">
      <c r="A686" s="152">
        <f t="shared" si="17"/>
        <v>1</v>
      </c>
      <c r="B686" s="93"/>
      <c r="C686" s="99"/>
      <c r="D686" s="96"/>
      <c r="E686" s="160"/>
      <c r="F686" s="155"/>
      <c r="G686" s="105"/>
      <c r="H686" s="105"/>
      <c r="I686" s="156"/>
      <c r="J686" s="156"/>
      <c r="K686" s="156"/>
      <c r="L686" s="156"/>
      <c r="M686" s="156"/>
      <c r="N686" s="156"/>
      <c r="O686" s="156"/>
      <c r="P686" s="156"/>
      <c r="Q686" s="156"/>
      <c r="R686" s="156"/>
      <c r="S686" s="156"/>
      <c r="T686" s="156"/>
      <c r="U686" s="157"/>
      <c r="V686" s="105"/>
      <c r="W686" s="105"/>
      <c r="X686" s="105"/>
      <c r="Y686" s="105"/>
      <c r="Z686" s="157"/>
      <c r="AA686" s="105"/>
      <c r="AB686" s="105"/>
      <c r="AC686" s="105"/>
      <c r="AD686" s="105"/>
      <c r="AE686" s="105"/>
      <c r="AF686" s="105"/>
      <c r="AG686" s="105"/>
      <c r="AH686" s="105"/>
      <c r="AI686" s="105"/>
      <c r="AJ686" s="105"/>
      <c r="AK686" s="105"/>
      <c r="AL686" s="105"/>
      <c r="AM686" s="105"/>
      <c r="AN686" s="105"/>
      <c r="AO686" s="105"/>
      <c r="AP686" s="105"/>
      <c r="AQ686" s="105"/>
      <c r="AR686" s="105"/>
      <c r="AS686" s="105"/>
      <c r="AT686" s="105"/>
      <c r="AU686" s="105"/>
      <c r="AV686" s="105"/>
      <c r="AW686" s="105"/>
      <c r="AX686" s="105"/>
      <c r="AY686" s="105"/>
      <c r="AZ686" s="105"/>
      <c r="BA686" s="105"/>
      <c r="BB686" s="105"/>
      <c r="BC686" s="105"/>
      <c r="BD686" s="105"/>
      <c r="BE686" s="105"/>
      <c r="BF686" s="105"/>
      <c r="BG686" s="105"/>
      <c r="BH686" s="105"/>
      <c r="BI686" s="105"/>
      <c r="BJ686" s="105"/>
      <c r="BK686" s="105"/>
      <c r="BL686" s="105"/>
      <c r="BM686" s="158"/>
      <c r="BN686" s="105"/>
      <c r="BO686" s="156"/>
      <c r="BP686" s="156"/>
      <c r="BQ686" s="156"/>
      <c r="BR686" s="105"/>
      <c r="BS686" s="105"/>
    </row>
    <row r="687" ht="9.0" customHeight="1">
      <c r="A687" s="152">
        <f t="shared" si="17"/>
        <v>1</v>
      </c>
      <c r="B687" s="93"/>
      <c r="C687" s="99"/>
      <c r="D687" s="96"/>
      <c r="E687" s="160"/>
      <c r="F687" s="155"/>
      <c r="G687" s="105"/>
      <c r="H687" s="105"/>
      <c r="I687" s="156"/>
      <c r="J687" s="156"/>
      <c r="K687" s="156"/>
      <c r="L687" s="156"/>
      <c r="M687" s="156"/>
      <c r="N687" s="156"/>
      <c r="O687" s="156"/>
      <c r="P687" s="156"/>
      <c r="Q687" s="156"/>
      <c r="R687" s="156"/>
      <c r="S687" s="156"/>
      <c r="T687" s="156"/>
      <c r="U687" s="157"/>
      <c r="V687" s="105"/>
      <c r="W687" s="105"/>
      <c r="X687" s="105"/>
      <c r="Y687" s="105"/>
      <c r="Z687" s="157"/>
      <c r="AA687" s="105"/>
      <c r="AB687" s="105"/>
      <c r="AC687" s="105"/>
      <c r="AD687" s="105"/>
      <c r="AE687" s="105"/>
      <c r="AF687" s="105"/>
      <c r="AG687" s="105"/>
      <c r="AH687" s="105"/>
      <c r="AI687" s="105"/>
      <c r="AJ687" s="105"/>
      <c r="AK687" s="105"/>
      <c r="AL687" s="105"/>
      <c r="AM687" s="105"/>
      <c r="AN687" s="105"/>
      <c r="AO687" s="105"/>
      <c r="AP687" s="105"/>
      <c r="AQ687" s="105"/>
      <c r="AR687" s="105"/>
      <c r="AS687" s="105"/>
      <c r="AT687" s="105"/>
      <c r="AU687" s="105"/>
      <c r="AV687" s="105"/>
      <c r="AW687" s="105"/>
      <c r="AX687" s="105"/>
      <c r="AY687" s="105"/>
      <c r="AZ687" s="105"/>
      <c r="BA687" s="105"/>
      <c r="BB687" s="105"/>
      <c r="BC687" s="105"/>
      <c r="BD687" s="105"/>
      <c r="BE687" s="105"/>
      <c r="BF687" s="105"/>
      <c r="BG687" s="105"/>
      <c r="BH687" s="105"/>
      <c r="BI687" s="105"/>
      <c r="BJ687" s="105"/>
      <c r="BK687" s="105"/>
      <c r="BL687" s="105"/>
      <c r="BM687" s="158"/>
      <c r="BN687" s="105"/>
      <c r="BO687" s="156"/>
      <c r="BP687" s="156"/>
      <c r="BQ687" s="156"/>
      <c r="BR687" s="105"/>
      <c r="BS687" s="105"/>
    </row>
    <row r="688" ht="9.0" customHeight="1">
      <c r="A688" s="152">
        <f t="shared" si="17"/>
        <v>0</v>
      </c>
      <c r="B688" s="93"/>
      <c r="C688" s="99"/>
      <c r="D688" s="96"/>
      <c r="E688" s="160"/>
      <c r="F688" s="155"/>
      <c r="G688" s="105"/>
      <c r="H688" s="105"/>
      <c r="I688" s="156"/>
      <c r="J688" s="156"/>
      <c r="K688" s="156"/>
      <c r="L688" s="156"/>
      <c r="M688" s="156"/>
      <c r="N688" s="156"/>
      <c r="O688" s="156"/>
      <c r="P688" s="156"/>
      <c r="Q688" s="156"/>
      <c r="R688" s="156"/>
      <c r="S688" s="156"/>
      <c r="T688" s="156"/>
      <c r="U688" s="157"/>
      <c r="V688" s="105"/>
      <c r="W688" s="105"/>
      <c r="X688" s="105"/>
      <c r="Y688" s="105"/>
      <c r="Z688" s="157"/>
      <c r="AA688" s="105"/>
      <c r="AB688" s="105"/>
      <c r="AC688" s="105"/>
      <c r="AD688" s="105"/>
      <c r="AE688" s="105"/>
      <c r="AF688" s="105"/>
      <c r="AG688" s="105"/>
      <c r="AH688" s="105"/>
      <c r="AI688" s="105"/>
      <c r="AJ688" s="105"/>
      <c r="AK688" s="105"/>
      <c r="AL688" s="105"/>
      <c r="AM688" s="105"/>
      <c r="AN688" s="105"/>
      <c r="AO688" s="105"/>
      <c r="AP688" s="105"/>
      <c r="AQ688" s="105"/>
      <c r="AR688" s="105"/>
      <c r="AS688" s="105"/>
      <c r="AT688" s="105"/>
      <c r="AU688" s="105"/>
      <c r="AV688" s="105"/>
      <c r="AW688" s="105"/>
      <c r="AX688" s="105"/>
      <c r="AY688" s="105"/>
      <c r="AZ688" s="105"/>
      <c r="BA688" s="105"/>
      <c r="BB688" s="105"/>
      <c r="BC688" s="105"/>
      <c r="BD688" s="105"/>
      <c r="BE688" s="105"/>
      <c r="BF688" s="105"/>
      <c r="BG688" s="105"/>
      <c r="BH688" s="105"/>
      <c r="BI688" s="105"/>
      <c r="BJ688" s="105"/>
      <c r="BK688" s="105"/>
      <c r="BL688" s="105"/>
      <c r="BM688" s="158"/>
      <c r="BN688" s="105"/>
      <c r="BO688" s="156"/>
      <c r="BP688" s="156"/>
      <c r="BQ688" s="156"/>
      <c r="BR688" s="105"/>
      <c r="BS688" s="105"/>
    </row>
    <row r="689" ht="9.0" customHeight="1">
      <c r="A689" s="152">
        <f t="shared" si="17"/>
        <v>0</v>
      </c>
      <c r="B689" s="93"/>
      <c r="C689" s="99"/>
      <c r="D689" s="96"/>
      <c r="E689" s="160"/>
      <c r="F689" s="155"/>
      <c r="G689" s="105"/>
      <c r="H689" s="105"/>
      <c r="I689" s="156"/>
      <c r="J689" s="156"/>
      <c r="K689" s="156"/>
      <c r="L689" s="156"/>
      <c r="M689" s="156"/>
      <c r="N689" s="156"/>
      <c r="O689" s="156"/>
      <c r="P689" s="156"/>
      <c r="Q689" s="156"/>
      <c r="R689" s="156"/>
      <c r="S689" s="156"/>
      <c r="T689" s="156"/>
      <c r="U689" s="157"/>
      <c r="V689" s="105"/>
      <c r="W689" s="105"/>
      <c r="X689" s="105"/>
      <c r="Y689" s="105"/>
      <c r="Z689" s="157"/>
      <c r="AA689" s="105"/>
      <c r="AB689" s="105"/>
      <c r="AC689" s="105"/>
      <c r="AD689" s="105"/>
      <c r="AE689" s="105"/>
      <c r="AF689" s="105"/>
      <c r="AG689" s="105"/>
      <c r="AH689" s="105"/>
      <c r="AI689" s="105"/>
      <c r="AJ689" s="105"/>
      <c r="AK689" s="105"/>
      <c r="AL689" s="105"/>
      <c r="AM689" s="105"/>
      <c r="AN689" s="105"/>
      <c r="AO689" s="105"/>
      <c r="AP689" s="105"/>
      <c r="AQ689" s="105"/>
      <c r="AR689" s="105"/>
      <c r="AS689" s="105"/>
      <c r="AT689" s="105"/>
      <c r="AU689" s="105"/>
      <c r="AV689" s="105"/>
      <c r="AW689" s="105"/>
      <c r="AX689" s="105"/>
      <c r="AY689" s="105"/>
      <c r="AZ689" s="105"/>
      <c r="BA689" s="105"/>
      <c r="BB689" s="105"/>
      <c r="BC689" s="105"/>
      <c r="BD689" s="105"/>
      <c r="BE689" s="105"/>
      <c r="BF689" s="105"/>
      <c r="BG689" s="105"/>
      <c r="BH689" s="105"/>
      <c r="BI689" s="105"/>
      <c r="BJ689" s="105"/>
      <c r="BK689" s="105"/>
      <c r="BL689" s="105"/>
      <c r="BM689" s="158"/>
      <c r="BN689" s="105"/>
      <c r="BO689" s="156"/>
      <c r="BP689" s="156"/>
      <c r="BQ689" s="156"/>
      <c r="BR689" s="105"/>
      <c r="BS689" s="105"/>
    </row>
    <row r="690" ht="9.0" customHeight="1">
      <c r="A690" s="152">
        <f t="shared" si="17"/>
        <v>1</v>
      </c>
      <c r="B690" s="93"/>
      <c r="C690" s="99"/>
      <c r="D690" s="96"/>
      <c r="E690" s="160"/>
      <c r="F690" s="155"/>
      <c r="G690" s="105"/>
      <c r="H690" s="105"/>
      <c r="I690" s="156"/>
      <c r="J690" s="156"/>
      <c r="K690" s="156"/>
      <c r="L690" s="156"/>
      <c r="M690" s="156"/>
      <c r="N690" s="156"/>
      <c r="O690" s="156"/>
      <c r="P690" s="156"/>
      <c r="Q690" s="156"/>
      <c r="R690" s="156"/>
      <c r="S690" s="156"/>
      <c r="T690" s="156"/>
      <c r="U690" s="157"/>
      <c r="V690" s="105"/>
      <c r="W690" s="105"/>
      <c r="X690" s="105"/>
      <c r="Y690" s="105"/>
      <c r="Z690" s="157"/>
      <c r="AA690" s="105"/>
      <c r="AB690" s="105"/>
      <c r="AC690" s="105"/>
      <c r="AD690" s="105"/>
      <c r="AE690" s="105"/>
      <c r="AF690" s="105"/>
      <c r="AG690" s="105"/>
      <c r="AH690" s="105"/>
      <c r="AI690" s="105"/>
      <c r="AJ690" s="105"/>
      <c r="AK690" s="105"/>
      <c r="AL690" s="105"/>
      <c r="AM690" s="105"/>
      <c r="AN690" s="105"/>
      <c r="AO690" s="105"/>
      <c r="AP690" s="105"/>
      <c r="AQ690" s="105"/>
      <c r="AR690" s="105"/>
      <c r="AS690" s="105"/>
      <c r="AT690" s="105"/>
      <c r="AU690" s="105"/>
      <c r="AV690" s="105"/>
      <c r="AW690" s="105"/>
      <c r="AX690" s="105"/>
      <c r="AY690" s="105"/>
      <c r="AZ690" s="105"/>
      <c r="BA690" s="105"/>
      <c r="BB690" s="105"/>
      <c r="BC690" s="105"/>
      <c r="BD690" s="105"/>
      <c r="BE690" s="105"/>
      <c r="BF690" s="105"/>
      <c r="BG690" s="105"/>
      <c r="BH690" s="105"/>
      <c r="BI690" s="105"/>
      <c r="BJ690" s="105"/>
      <c r="BK690" s="105"/>
      <c r="BL690" s="105"/>
      <c r="BM690" s="158"/>
      <c r="BN690" s="105"/>
      <c r="BO690" s="156"/>
      <c r="BP690" s="156"/>
      <c r="BQ690" s="156"/>
      <c r="BR690" s="105"/>
      <c r="BS690" s="105"/>
    </row>
    <row r="691" ht="9.0" customHeight="1">
      <c r="A691" s="152">
        <f t="shared" si="17"/>
        <v>1</v>
      </c>
      <c r="B691" s="93"/>
      <c r="C691" s="99"/>
      <c r="D691" s="96"/>
      <c r="E691" s="160"/>
      <c r="F691" s="155"/>
      <c r="G691" s="105"/>
      <c r="H691" s="105"/>
      <c r="I691" s="156"/>
      <c r="J691" s="156"/>
      <c r="K691" s="156"/>
      <c r="L691" s="156"/>
      <c r="M691" s="156"/>
      <c r="N691" s="156"/>
      <c r="O691" s="156"/>
      <c r="P691" s="156"/>
      <c r="Q691" s="156"/>
      <c r="R691" s="156"/>
      <c r="S691" s="156"/>
      <c r="T691" s="156"/>
      <c r="U691" s="157"/>
      <c r="V691" s="105"/>
      <c r="W691" s="105"/>
      <c r="X691" s="105"/>
      <c r="Y691" s="105"/>
      <c r="Z691" s="157"/>
      <c r="AA691" s="105"/>
      <c r="AB691" s="105"/>
      <c r="AC691" s="105"/>
      <c r="AD691" s="105"/>
      <c r="AE691" s="105"/>
      <c r="AF691" s="105"/>
      <c r="AG691" s="105"/>
      <c r="AH691" s="105"/>
      <c r="AI691" s="105"/>
      <c r="AJ691" s="105"/>
      <c r="AK691" s="105"/>
      <c r="AL691" s="105"/>
      <c r="AM691" s="105"/>
      <c r="AN691" s="105"/>
      <c r="AO691" s="105"/>
      <c r="AP691" s="105"/>
      <c r="AQ691" s="105"/>
      <c r="AR691" s="105"/>
      <c r="AS691" s="105"/>
      <c r="AT691" s="105"/>
      <c r="AU691" s="105"/>
      <c r="AV691" s="105"/>
      <c r="AW691" s="105"/>
      <c r="AX691" s="105"/>
      <c r="AY691" s="105"/>
      <c r="AZ691" s="105"/>
      <c r="BA691" s="105"/>
      <c r="BB691" s="105"/>
      <c r="BC691" s="105"/>
      <c r="BD691" s="105"/>
      <c r="BE691" s="105"/>
      <c r="BF691" s="105"/>
      <c r="BG691" s="105"/>
      <c r="BH691" s="105"/>
      <c r="BI691" s="105"/>
      <c r="BJ691" s="105"/>
      <c r="BK691" s="105"/>
      <c r="BL691" s="105"/>
      <c r="BM691" s="158"/>
      <c r="BN691" s="105"/>
      <c r="BO691" s="156"/>
      <c r="BP691" s="156"/>
      <c r="BQ691" s="156"/>
      <c r="BR691" s="105"/>
      <c r="BS691" s="105"/>
    </row>
    <row r="692" ht="9.0" customHeight="1">
      <c r="A692" s="152">
        <f t="shared" si="17"/>
        <v>0</v>
      </c>
      <c r="B692" s="93"/>
      <c r="C692" s="99"/>
      <c r="D692" s="96"/>
      <c r="E692" s="160"/>
      <c r="F692" s="155"/>
      <c r="G692" s="105"/>
      <c r="H692" s="105"/>
      <c r="I692" s="156"/>
      <c r="J692" s="156"/>
      <c r="K692" s="156"/>
      <c r="L692" s="156"/>
      <c r="M692" s="156"/>
      <c r="N692" s="156"/>
      <c r="O692" s="156"/>
      <c r="P692" s="156"/>
      <c r="Q692" s="156"/>
      <c r="R692" s="156"/>
      <c r="S692" s="156"/>
      <c r="T692" s="156"/>
      <c r="U692" s="157"/>
      <c r="V692" s="105"/>
      <c r="W692" s="105"/>
      <c r="X692" s="105"/>
      <c r="Y692" s="105"/>
      <c r="Z692" s="157"/>
      <c r="AA692" s="105"/>
      <c r="AB692" s="105"/>
      <c r="AC692" s="105"/>
      <c r="AD692" s="105"/>
      <c r="AE692" s="105"/>
      <c r="AF692" s="105"/>
      <c r="AG692" s="105"/>
      <c r="AH692" s="105"/>
      <c r="AI692" s="105"/>
      <c r="AJ692" s="105"/>
      <c r="AK692" s="105"/>
      <c r="AL692" s="105"/>
      <c r="AM692" s="105"/>
      <c r="AN692" s="105"/>
      <c r="AO692" s="105"/>
      <c r="AP692" s="105"/>
      <c r="AQ692" s="105"/>
      <c r="AR692" s="105"/>
      <c r="AS692" s="105"/>
      <c r="AT692" s="105"/>
      <c r="AU692" s="105"/>
      <c r="AV692" s="105"/>
      <c r="AW692" s="105"/>
      <c r="AX692" s="105"/>
      <c r="AY692" s="105"/>
      <c r="AZ692" s="105"/>
      <c r="BA692" s="105"/>
      <c r="BB692" s="105"/>
      <c r="BC692" s="105"/>
      <c r="BD692" s="105"/>
      <c r="BE692" s="105"/>
      <c r="BF692" s="105"/>
      <c r="BG692" s="105"/>
      <c r="BH692" s="105"/>
      <c r="BI692" s="105"/>
      <c r="BJ692" s="105"/>
      <c r="BK692" s="105"/>
      <c r="BL692" s="105"/>
      <c r="BM692" s="158"/>
      <c r="BN692" s="105"/>
      <c r="BO692" s="156"/>
      <c r="BP692" s="156"/>
      <c r="BQ692" s="156"/>
      <c r="BR692" s="105"/>
      <c r="BS692" s="105"/>
    </row>
    <row r="693" ht="9.0" customHeight="1">
      <c r="A693" s="152">
        <f t="shared" si="17"/>
        <v>0</v>
      </c>
      <c r="B693" s="93"/>
      <c r="C693" s="99"/>
      <c r="D693" s="96"/>
      <c r="E693" s="160"/>
      <c r="F693" s="155"/>
      <c r="G693" s="105"/>
      <c r="H693" s="105"/>
      <c r="I693" s="156"/>
      <c r="J693" s="156"/>
      <c r="K693" s="156"/>
      <c r="L693" s="156"/>
      <c r="M693" s="156"/>
      <c r="N693" s="156"/>
      <c r="O693" s="156"/>
      <c r="P693" s="156"/>
      <c r="Q693" s="156"/>
      <c r="R693" s="156"/>
      <c r="S693" s="156"/>
      <c r="T693" s="156"/>
      <c r="U693" s="157"/>
      <c r="V693" s="105"/>
      <c r="W693" s="105"/>
      <c r="X693" s="105"/>
      <c r="Y693" s="105"/>
      <c r="Z693" s="157"/>
      <c r="AA693" s="105"/>
      <c r="AB693" s="105"/>
      <c r="AC693" s="105"/>
      <c r="AD693" s="105"/>
      <c r="AE693" s="105"/>
      <c r="AF693" s="105"/>
      <c r="AG693" s="105"/>
      <c r="AH693" s="105"/>
      <c r="AI693" s="105"/>
      <c r="AJ693" s="105"/>
      <c r="AK693" s="105"/>
      <c r="AL693" s="105"/>
      <c r="AM693" s="105"/>
      <c r="AN693" s="105"/>
      <c r="AO693" s="105"/>
      <c r="AP693" s="105"/>
      <c r="AQ693" s="105"/>
      <c r="AR693" s="105"/>
      <c r="AS693" s="105"/>
      <c r="AT693" s="105"/>
      <c r="AU693" s="105"/>
      <c r="AV693" s="105"/>
      <c r="AW693" s="105"/>
      <c r="AX693" s="105"/>
      <c r="AY693" s="105"/>
      <c r="AZ693" s="105"/>
      <c r="BA693" s="105"/>
      <c r="BB693" s="105"/>
      <c r="BC693" s="105"/>
      <c r="BD693" s="105"/>
      <c r="BE693" s="105"/>
      <c r="BF693" s="105"/>
      <c r="BG693" s="105"/>
      <c r="BH693" s="105"/>
      <c r="BI693" s="105"/>
      <c r="BJ693" s="105"/>
      <c r="BK693" s="105"/>
      <c r="BL693" s="105"/>
      <c r="BM693" s="158"/>
      <c r="BN693" s="105"/>
      <c r="BO693" s="156"/>
      <c r="BP693" s="156"/>
      <c r="BQ693" s="156"/>
      <c r="BR693" s="105"/>
      <c r="BS693" s="105"/>
    </row>
    <row r="694" ht="9.0" customHeight="1">
      <c r="A694" s="152">
        <f t="shared" si="17"/>
        <v>1</v>
      </c>
      <c r="B694" s="93"/>
      <c r="C694" s="99"/>
      <c r="D694" s="96"/>
      <c r="E694" s="160"/>
      <c r="F694" s="155"/>
      <c r="G694" s="105"/>
      <c r="H694" s="105"/>
      <c r="I694" s="156"/>
      <c r="J694" s="156"/>
      <c r="K694" s="156"/>
      <c r="L694" s="156"/>
      <c r="M694" s="156"/>
      <c r="N694" s="156"/>
      <c r="O694" s="156"/>
      <c r="P694" s="156"/>
      <c r="Q694" s="156"/>
      <c r="R694" s="156"/>
      <c r="S694" s="156"/>
      <c r="T694" s="156"/>
      <c r="U694" s="157"/>
      <c r="V694" s="105"/>
      <c r="W694" s="105"/>
      <c r="X694" s="105"/>
      <c r="Y694" s="105"/>
      <c r="Z694" s="157"/>
      <c r="AA694" s="105"/>
      <c r="AB694" s="105"/>
      <c r="AC694" s="105"/>
      <c r="AD694" s="105"/>
      <c r="AE694" s="105"/>
      <c r="AF694" s="105"/>
      <c r="AG694" s="105"/>
      <c r="AH694" s="105"/>
      <c r="AI694" s="105"/>
      <c r="AJ694" s="105"/>
      <c r="AK694" s="105"/>
      <c r="AL694" s="105"/>
      <c r="AM694" s="105"/>
      <c r="AN694" s="105"/>
      <c r="AO694" s="105"/>
      <c r="AP694" s="105"/>
      <c r="AQ694" s="105"/>
      <c r="AR694" s="105"/>
      <c r="AS694" s="105"/>
      <c r="AT694" s="105"/>
      <c r="AU694" s="105"/>
      <c r="AV694" s="105"/>
      <c r="AW694" s="105"/>
      <c r="AX694" s="105"/>
      <c r="AY694" s="105"/>
      <c r="AZ694" s="105"/>
      <c r="BA694" s="105"/>
      <c r="BB694" s="105"/>
      <c r="BC694" s="105"/>
      <c r="BD694" s="105"/>
      <c r="BE694" s="105"/>
      <c r="BF694" s="105"/>
      <c r="BG694" s="105"/>
      <c r="BH694" s="105"/>
      <c r="BI694" s="105"/>
      <c r="BJ694" s="105"/>
      <c r="BK694" s="105"/>
      <c r="BL694" s="105"/>
      <c r="BM694" s="158"/>
      <c r="BN694" s="105"/>
      <c r="BO694" s="156"/>
      <c r="BP694" s="156"/>
      <c r="BQ694" s="156"/>
      <c r="BR694" s="105"/>
      <c r="BS694" s="105"/>
    </row>
    <row r="695" ht="9.0" customHeight="1">
      <c r="A695" s="152">
        <f t="shared" si="17"/>
        <v>1</v>
      </c>
      <c r="B695" s="93"/>
      <c r="C695" s="99"/>
      <c r="D695" s="96"/>
      <c r="E695" s="160"/>
      <c r="F695" s="155"/>
      <c r="G695" s="105"/>
      <c r="H695" s="105"/>
      <c r="I695" s="156"/>
      <c r="J695" s="156"/>
      <c r="K695" s="156"/>
      <c r="L695" s="156"/>
      <c r="M695" s="156"/>
      <c r="N695" s="156"/>
      <c r="O695" s="156"/>
      <c r="P695" s="156"/>
      <c r="Q695" s="156"/>
      <c r="R695" s="156"/>
      <c r="S695" s="156"/>
      <c r="T695" s="156"/>
      <c r="U695" s="157"/>
      <c r="V695" s="105"/>
      <c r="W695" s="105"/>
      <c r="X695" s="105"/>
      <c r="Y695" s="105"/>
      <c r="Z695" s="157"/>
      <c r="AA695" s="105"/>
      <c r="AB695" s="105"/>
      <c r="AC695" s="105"/>
      <c r="AD695" s="105"/>
      <c r="AE695" s="105"/>
      <c r="AF695" s="105"/>
      <c r="AG695" s="105"/>
      <c r="AH695" s="105"/>
      <c r="AI695" s="105"/>
      <c r="AJ695" s="105"/>
      <c r="AK695" s="105"/>
      <c r="AL695" s="105"/>
      <c r="AM695" s="105"/>
      <c r="AN695" s="105"/>
      <c r="AO695" s="105"/>
      <c r="AP695" s="105"/>
      <c r="AQ695" s="105"/>
      <c r="AR695" s="105"/>
      <c r="AS695" s="105"/>
      <c r="AT695" s="105"/>
      <c r="AU695" s="105"/>
      <c r="AV695" s="105"/>
      <c r="AW695" s="105"/>
      <c r="AX695" s="105"/>
      <c r="AY695" s="105"/>
      <c r="AZ695" s="105"/>
      <c r="BA695" s="105"/>
      <c r="BB695" s="105"/>
      <c r="BC695" s="105"/>
      <c r="BD695" s="105"/>
      <c r="BE695" s="105"/>
      <c r="BF695" s="105"/>
      <c r="BG695" s="105"/>
      <c r="BH695" s="105"/>
      <c r="BI695" s="105"/>
      <c r="BJ695" s="105"/>
      <c r="BK695" s="105"/>
      <c r="BL695" s="105"/>
      <c r="BM695" s="158"/>
      <c r="BN695" s="105"/>
      <c r="BO695" s="156"/>
      <c r="BP695" s="156"/>
      <c r="BQ695" s="156"/>
      <c r="BR695" s="105"/>
      <c r="BS695" s="105"/>
    </row>
    <row r="696" ht="9.0" customHeight="1">
      <c r="A696" s="152">
        <f t="shared" si="17"/>
        <v>0</v>
      </c>
      <c r="B696" s="93"/>
      <c r="C696" s="99"/>
      <c r="D696" s="96"/>
      <c r="E696" s="160"/>
      <c r="F696" s="155"/>
      <c r="G696" s="105"/>
      <c r="H696" s="105"/>
      <c r="I696" s="156"/>
      <c r="J696" s="156"/>
      <c r="K696" s="156"/>
      <c r="L696" s="156"/>
      <c r="M696" s="156"/>
      <c r="N696" s="156"/>
      <c r="O696" s="156"/>
      <c r="P696" s="156"/>
      <c r="Q696" s="156"/>
      <c r="R696" s="156"/>
      <c r="S696" s="156"/>
      <c r="T696" s="156"/>
      <c r="U696" s="157"/>
      <c r="V696" s="105"/>
      <c r="W696" s="105"/>
      <c r="X696" s="105"/>
      <c r="Y696" s="105"/>
      <c r="Z696" s="157"/>
      <c r="AA696" s="105"/>
      <c r="AB696" s="105"/>
      <c r="AC696" s="105"/>
      <c r="AD696" s="105"/>
      <c r="AE696" s="105"/>
      <c r="AF696" s="105"/>
      <c r="AG696" s="105"/>
      <c r="AH696" s="105"/>
      <c r="AI696" s="105"/>
      <c r="AJ696" s="105"/>
      <c r="AK696" s="105"/>
      <c r="AL696" s="105"/>
      <c r="AM696" s="105"/>
      <c r="AN696" s="105"/>
      <c r="AO696" s="105"/>
      <c r="AP696" s="105"/>
      <c r="AQ696" s="105"/>
      <c r="AR696" s="105"/>
      <c r="AS696" s="105"/>
      <c r="AT696" s="105"/>
      <c r="AU696" s="105"/>
      <c r="AV696" s="105"/>
      <c r="AW696" s="105"/>
      <c r="AX696" s="105"/>
      <c r="AY696" s="105"/>
      <c r="AZ696" s="105"/>
      <c r="BA696" s="105"/>
      <c r="BB696" s="105"/>
      <c r="BC696" s="105"/>
      <c r="BD696" s="105"/>
      <c r="BE696" s="105"/>
      <c r="BF696" s="105"/>
      <c r="BG696" s="105"/>
      <c r="BH696" s="105"/>
      <c r="BI696" s="105"/>
      <c r="BJ696" s="105"/>
      <c r="BK696" s="105"/>
      <c r="BL696" s="105"/>
      <c r="BM696" s="158"/>
      <c r="BN696" s="105"/>
      <c r="BO696" s="156"/>
      <c r="BP696" s="156"/>
      <c r="BQ696" s="156"/>
      <c r="BR696" s="105"/>
      <c r="BS696" s="105"/>
    </row>
    <row r="697" ht="9.0" customHeight="1">
      <c r="A697" s="152">
        <f t="shared" si="17"/>
        <v>0</v>
      </c>
      <c r="B697" s="93"/>
      <c r="C697" s="99"/>
      <c r="D697" s="96"/>
      <c r="E697" s="160"/>
      <c r="F697" s="155"/>
      <c r="G697" s="105"/>
      <c r="H697" s="105"/>
      <c r="I697" s="156"/>
      <c r="J697" s="156"/>
      <c r="K697" s="156"/>
      <c r="L697" s="156"/>
      <c r="M697" s="156"/>
      <c r="N697" s="156"/>
      <c r="O697" s="156"/>
      <c r="P697" s="156"/>
      <c r="Q697" s="156"/>
      <c r="R697" s="156"/>
      <c r="S697" s="156"/>
      <c r="T697" s="156"/>
      <c r="U697" s="157"/>
      <c r="V697" s="105"/>
      <c r="W697" s="105"/>
      <c r="X697" s="105"/>
      <c r="Y697" s="105"/>
      <c r="Z697" s="157"/>
      <c r="AA697" s="105"/>
      <c r="AB697" s="105"/>
      <c r="AC697" s="105"/>
      <c r="AD697" s="105"/>
      <c r="AE697" s="105"/>
      <c r="AF697" s="105"/>
      <c r="AG697" s="105"/>
      <c r="AH697" s="105"/>
      <c r="AI697" s="105"/>
      <c r="AJ697" s="105"/>
      <c r="AK697" s="105"/>
      <c r="AL697" s="105"/>
      <c r="AM697" s="105"/>
      <c r="AN697" s="105"/>
      <c r="AO697" s="105"/>
      <c r="AP697" s="105"/>
      <c r="AQ697" s="105"/>
      <c r="AR697" s="105"/>
      <c r="AS697" s="105"/>
      <c r="AT697" s="105"/>
      <c r="AU697" s="105"/>
      <c r="AV697" s="105"/>
      <c r="AW697" s="105"/>
      <c r="AX697" s="105"/>
      <c r="AY697" s="105"/>
      <c r="AZ697" s="105"/>
      <c r="BA697" s="105"/>
      <c r="BB697" s="105"/>
      <c r="BC697" s="105"/>
      <c r="BD697" s="105"/>
      <c r="BE697" s="105"/>
      <c r="BF697" s="105"/>
      <c r="BG697" s="105"/>
      <c r="BH697" s="105"/>
      <c r="BI697" s="105"/>
      <c r="BJ697" s="105"/>
      <c r="BK697" s="105"/>
      <c r="BL697" s="105"/>
      <c r="BM697" s="158"/>
      <c r="BN697" s="105"/>
      <c r="BO697" s="156"/>
      <c r="BP697" s="156"/>
      <c r="BQ697" s="156"/>
      <c r="BR697" s="105"/>
      <c r="BS697" s="105"/>
    </row>
    <row r="698" ht="9.0" customHeight="1">
      <c r="A698" s="152">
        <f t="shared" si="17"/>
        <v>1</v>
      </c>
      <c r="B698" s="93"/>
      <c r="C698" s="99"/>
      <c r="D698" s="96"/>
      <c r="E698" s="160"/>
      <c r="F698" s="155"/>
      <c r="G698" s="105"/>
      <c r="H698" s="105"/>
      <c r="I698" s="156"/>
      <c r="J698" s="156"/>
      <c r="K698" s="156"/>
      <c r="L698" s="156"/>
      <c r="M698" s="156"/>
      <c r="N698" s="156"/>
      <c r="O698" s="156"/>
      <c r="P698" s="156"/>
      <c r="Q698" s="156"/>
      <c r="R698" s="156"/>
      <c r="S698" s="156"/>
      <c r="T698" s="156"/>
      <c r="U698" s="157"/>
      <c r="V698" s="105"/>
      <c r="W698" s="105"/>
      <c r="X698" s="105"/>
      <c r="Y698" s="105"/>
      <c r="Z698" s="157"/>
      <c r="AA698" s="105"/>
      <c r="AB698" s="105"/>
      <c r="AC698" s="105"/>
      <c r="AD698" s="105"/>
      <c r="AE698" s="105"/>
      <c r="AF698" s="105"/>
      <c r="AG698" s="105"/>
      <c r="AH698" s="105"/>
      <c r="AI698" s="105"/>
      <c r="AJ698" s="105"/>
      <c r="AK698" s="105"/>
      <c r="AL698" s="105"/>
      <c r="AM698" s="105"/>
      <c r="AN698" s="105"/>
      <c r="AO698" s="105"/>
      <c r="AP698" s="105"/>
      <c r="AQ698" s="105"/>
      <c r="AR698" s="105"/>
      <c r="AS698" s="105"/>
      <c r="AT698" s="105"/>
      <c r="AU698" s="105"/>
      <c r="AV698" s="105"/>
      <c r="AW698" s="105"/>
      <c r="AX698" s="105"/>
      <c r="AY698" s="105"/>
      <c r="AZ698" s="105"/>
      <c r="BA698" s="105"/>
      <c r="BB698" s="105"/>
      <c r="BC698" s="105"/>
      <c r="BD698" s="105"/>
      <c r="BE698" s="105"/>
      <c r="BF698" s="105"/>
      <c r="BG698" s="105"/>
      <c r="BH698" s="105"/>
      <c r="BI698" s="105"/>
      <c r="BJ698" s="105"/>
      <c r="BK698" s="105"/>
      <c r="BL698" s="105"/>
      <c r="BM698" s="158"/>
      <c r="BN698" s="105"/>
      <c r="BO698" s="156"/>
      <c r="BP698" s="156"/>
      <c r="BQ698" s="156"/>
      <c r="BR698" s="105"/>
      <c r="BS698" s="105"/>
    </row>
    <row r="699" ht="9.0" customHeight="1">
      <c r="A699" s="152">
        <f t="shared" si="17"/>
        <v>1</v>
      </c>
      <c r="B699" s="93"/>
      <c r="C699" s="99"/>
      <c r="D699" s="96"/>
      <c r="E699" s="160"/>
      <c r="F699" s="155"/>
      <c r="G699" s="105"/>
      <c r="H699" s="105"/>
      <c r="I699" s="156"/>
      <c r="J699" s="156"/>
      <c r="K699" s="156"/>
      <c r="L699" s="156"/>
      <c r="M699" s="156"/>
      <c r="N699" s="156"/>
      <c r="O699" s="156"/>
      <c r="P699" s="156"/>
      <c r="Q699" s="156"/>
      <c r="R699" s="156"/>
      <c r="S699" s="156"/>
      <c r="T699" s="156"/>
      <c r="U699" s="157"/>
      <c r="V699" s="105"/>
      <c r="W699" s="105"/>
      <c r="X699" s="105"/>
      <c r="Y699" s="105"/>
      <c r="Z699" s="157"/>
      <c r="AA699" s="105"/>
      <c r="AB699" s="105"/>
      <c r="AC699" s="105"/>
      <c r="AD699" s="105"/>
      <c r="AE699" s="105"/>
      <c r="AF699" s="105"/>
      <c r="AG699" s="105"/>
      <c r="AH699" s="105"/>
      <c r="AI699" s="105"/>
      <c r="AJ699" s="105"/>
      <c r="AK699" s="105"/>
      <c r="AL699" s="105"/>
      <c r="AM699" s="105"/>
      <c r="AN699" s="105"/>
      <c r="AO699" s="105"/>
      <c r="AP699" s="105"/>
      <c r="AQ699" s="105"/>
      <c r="AR699" s="105"/>
      <c r="AS699" s="105"/>
      <c r="AT699" s="105"/>
      <c r="AU699" s="105"/>
      <c r="AV699" s="105"/>
      <c r="AW699" s="105"/>
      <c r="AX699" s="105"/>
      <c r="AY699" s="105"/>
      <c r="AZ699" s="105"/>
      <c r="BA699" s="105"/>
      <c r="BB699" s="105"/>
      <c r="BC699" s="105"/>
      <c r="BD699" s="105"/>
      <c r="BE699" s="105"/>
      <c r="BF699" s="105"/>
      <c r="BG699" s="105"/>
      <c r="BH699" s="105"/>
      <c r="BI699" s="105"/>
      <c r="BJ699" s="105"/>
      <c r="BK699" s="105"/>
      <c r="BL699" s="105"/>
      <c r="BM699" s="158"/>
      <c r="BN699" s="105"/>
      <c r="BO699" s="156"/>
      <c r="BP699" s="156"/>
      <c r="BQ699" s="156"/>
      <c r="BR699" s="105"/>
      <c r="BS699" s="105"/>
    </row>
    <row r="700" ht="9.0" customHeight="1">
      <c r="A700" s="152">
        <f t="shared" si="17"/>
        <v>0</v>
      </c>
      <c r="B700" s="93"/>
      <c r="C700" s="99"/>
      <c r="D700" s="96"/>
      <c r="E700" s="160"/>
      <c r="F700" s="155"/>
      <c r="G700" s="105"/>
      <c r="H700" s="105"/>
      <c r="I700" s="156"/>
      <c r="J700" s="156"/>
      <c r="K700" s="156"/>
      <c r="L700" s="156"/>
      <c r="M700" s="156"/>
      <c r="N700" s="156"/>
      <c r="O700" s="156"/>
      <c r="P700" s="156"/>
      <c r="Q700" s="156"/>
      <c r="R700" s="156"/>
      <c r="S700" s="156"/>
      <c r="T700" s="156"/>
      <c r="U700" s="157"/>
      <c r="V700" s="105"/>
      <c r="W700" s="105"/>
      <c r="X700" s="105"/>
      <c r="Y700" s="105"/>
      <c r="Z700" s="157"/>
      <c r="AA700" s="105"/>
      <c r="AB700" s="105"/>
      <c r="AC700" s="105"/>
      <c r="AD700" s="105"/>
      <c r="AE700" s="105"/>
      <c r="AF700" s="105"/>
      <c r="AG700" s="105"/>
      <c r="AH700" s="105"/>
      <c r="AI700" s="105"/>
      <c r="AJ700" s="105"/>
      <c r="AK700" s="105"/>
      <c r="AL700" s="105"/>
      <c r="AM700" s="105"/>
      <c r="AN700" s="105"/>
      <c r="AO700" s="105"/>
      <c r="AP700" s="105"/>
      <c r="AQ700" s="105"/>
      <c r="AR700" s="105"/>
      <c r="AS700" s="105"/>
      <c r="AT700" s="105"/>
      <c r="AU700" s="105"/>
      <c r="AV700" s="105"/>
      <c r="AW700" s="105"/>
      <c r="AX700" s="105"/>
      <c r="AY700" s="105"/>
      <c r="AZ700" s="105"/>
      <c r="BA700" s="105"/>
      <c r="BB700" s="105"/>
      <c r="BC700" s="105"/>
      <c r="BD700" s="105"/>
      <c r="BE700" s="105"/>
      <c r="BF700" s="105"/>
      <c r="BG700" s="105"/>
      <c r="BH700" s="105"/>
      <c r="BI700" s="105"/>
      <c r="BJ700" s="105"/>
      <c r="BK700" s="105"/>
      <c r="BL700" s="105"/>
      <c r="BM700" s="158"/>
      <c r="BN700" s="105"/>
      <c r="BO700" s="156"/>
      <c r="BP700" s="156"/>
      <c r="BQ700" s="156"/>
      <c r="BR700" s="105"/>
      <c r="BS700" s="105"/>
    </row>
    <row r="701" ht="9.0" customHeight="1">
      <c r="A701" s="152">
        <f t="shared" si="17"/>
        <v>0</v>
      </c>
      <c r="B701" s="93"/>
      <c r="C701" s="99"/>
      <c r="D701" s="96"/>
      <c r="E701" s="160"/>
      <c r="F701" s="155"/>
      <c r="G701" s="105"/>
      <c r="H701" s="105"/>
      <c r="I701" s="156"/>
      <c r="J701" s="156"/>
      <c r="K701" s="156"/>
      <c r="L701" s="156"/>
      <c r="M701" s="156"/>
      <c r="N701" s="156"/>
      <c r="O701" s="156"/>
      <c r="P701" s="156"/>
      <c r="Q701" s="156"/>
      <c r="R701" s="156"/>
      <c r="S701" s="156"/>
      <c r="T701" s="156"/>
      <c r="U701" s="157"/>
      <c r="V701" s="105"/>
      <c r="W701" s="105"/>
      <c r="X701" s="105"/>
      <c r="Y701" s="105"/>
      <c r="Z701" s="157"/>
      <c r="AA701" s="105"/>
      <c r="AB701" s="105"/>
      <c r="AC701" s="105"/>
      <c r="AD701" s="105"/>
      <c r="AE701" s="105"/>
      <c r="AF701" s="105"/>
      <c r="AG701" s="105"/>
      <c r="AH701" s="105"/>
      <c r="AI701" s="105"/>
      <c r="AJ701" s="105"/>
      <c r="AK701" s="105"/>
      <c r="AL701" s="105"/>
      <c r="AM701" s="105"/>
      <c r="AN701" s="105"/>
      <c r="AO701" s="105"/>
      <c r="AP701" s="105"/>
      <c r="AQ701" s="105"/>
      <c r="AR701" s="105"/>
      <c r="AS701" s="105"/>
      <c r="AT701" s="105"/>
      <c r="AU701" s="105"/>
      <c r="AV701" s="105"/>
      <c r="AW701" s="105"/>
      <c r="AX701" s="105"/>
      <c r="AY701" s="105"/>
      <c r="AZ701" s="105"/>
      <c r="BA701" s="105"/>
      <c r="BB701" s="105"/>
      <c r="BC701" s="105"/>
      <c r="BD701" s="105"/>
      <c r="BE701" s="105"/>
      <c r="BF701" s="105"/>
      <c r="BG701" s="105"/>
      <c r="BH701" s="105"/>
      <c r="BI701" s="105"/>
      <c r="BJ701" s="105"/>
      <c r="BK701" s="105"/>
      <c r="BL701" s="105"/>
      <c r="BM701" s="158"/>
      <c r="BN701" s="105"/>
      <c r="BO701" s="156"/>
      <c r="BP701" s="156"/>
      <c r="BQ701" s="156"/>
      <c r="BR701" s="105"/>
      <c r="BS701" s="105"/>
    </row>
    <row r="702" ht="9.0" customHeight="1">
      <c r="A702" s="152">
        <f t="shared" si="17"/>
        <v>1</v>
      </c>
      <c r="B702" s="93"/>
      <c r="C702" s="99"/>
      <c r="D702" s="96"/>
      <c r="E702" s="160"/>
      <c r="F702" s="155"/>
      <c r="G702" s="105"/>
      <c r="H702" s="105"/>
      <c r="I702" s="156"/>
      <c r="J702" s="156"/>
      <c r="K702" s="156"/>
      <c r="L702" s="156"/>
      <c r="M702" s="156"/>
      <c r="N702" s="156"/>
      <c r="O702" s="156"/>
      <c r="P702" s="156"/>
      <c r="Q702" s="156"/>
      <c r="R702" s="156"/>
      <c r="S702" s="156"/>
      <c r="T702" s="156"/>
      <c r="U702" s="157"/>
      <c r="V702" s="105"/>
      <c r="W702" s="105"/>
      <c r="X702" s="105"/>
      <c r="Y702" s="105"/>
      <c r="Z702" s="157"/>
      <c r="AA702" s="105"/>
      <c r="AB702" s="105"/>
      <c r="AC702" s="105"/>
      <c r="AD702" s="105"/>
      <c r="AE702" s="105"/>
      <c r="AF702" s="105"/>
      <c r="AG702" s="105"/>
      <c r="AH702" s="105"/>
      <c r="AI702" s="105"/>
      <c r="AJ702" s="105"/>
      <c r="AK702" s="105"/>
      <c r="AL702" s="105"/>
      <c r="AM702" s="105"/>
      <c r="AN702" s="105"/>
      <c r="AO702" s="105"/>
      <c r="AP702" s="105"/>
      <c r="AQ702" s="105"/>
      <c r="AR702" s="105"/>
      <c r="AS702" s="105"/>
      <c r="AT702" s="105"/>
      <c r="AU702" s="105"/>
      <c r="AV702" s="105"/>
      <c r="AW702" s="105"/>
      <c r="AX702" s="105"/>
      <c r="AY702" s="105"/>
      <c r="AZ702" s="105"/>
      <c r="BA702" s="105"/>
      <c r="BB702" s="105"/>
      <c r="BC702" s="105"/>
      <c r="BD702" s="105"/>
      <c r="BE702" s="105"/>
      <c r="BF702" s="105"/>
      <c r="BG702" s="105"/>
      <c r="BH702" s="105"/>
      <c r="BI702" s="105"/>
      <c r="BJ702" s="105"/>
      <c r="BK702" s="105"/>
      <c r="BL702" s="105"/>
      <c r="BM702" s="158"/>
      <c r="BN702" s="105"/>
      <c r="BO702" s="156"/>
      <c r="BP702" s="156"/>
      <c r="BQ702" s="156"/>
      <c r="BR702" s="105"/>
      <c r="BS702" s="105"/>
    </row>
    <row r="703" ht="9.0" customHeight="1">
      <c r="A703" s="152">
        <f t="shared" si="17"/>
        <v>1</v>
      </c>
      <c r="B703" s="93"/>
      <c r="C703" s="99"/>
      <c r="D703" s="96"/>
      <c r="E703" s="160"/>
      <c r="F703" s="155"/>
      <c r="G703" s="105"/>
      <c r="H703" s="105"/>
      <c r="I703" s="156"/>
      <c r="J703" s="156"/>
      <c r="K703" s="156"/>
      <c r="L703" s="156"/>
      <c r="M703" s="156"/>
      <c r="N703" s="156"/>
      <c r="O703" s="156"/>
      <c r="P703" s="156"/>
      <c r="Q703" s="156"/>
      <c r="R703" s="156"/>
      <c r="S703" s="156"/>
      <c r="T703" s="156"/>
      <c r="U703" s="157"/>
      <c r="V703" s="105"/>
      <c r="W703" s="105"/>
      <c r="X703" s="105"/>
      <c r="Y703" s="105"/>
      <c r="Z703" s="157"/>
      <c r="AA703" s="105"/>
      <c r="AB703" s="105"/>
      <c r="AC703" s="105"/>
      <c r="AD703" s="105"/>
      <c r="AE703" s="105"/>
      <c r="AF703" s="105"/>
      <c r="AG703" s="105"/>
      <c r="AH703" s="105"/>
      <c r="AI703" s="105"/>
      <c r="AJ703" s="105"/>
      <c r="AK703" s="105"/>
      <c r="AL703" s="105"/>
      <c r="AM703" s="105"/>
      <c r="AN703" s="105"/>
      <c r="AO703" s="105"/>
      <c r="AP703" s="105"/>
      <c r="AQ703" s="105"/>
      <c r="AR703" s="105"/>
      <c r="AS703" s="105"/>
      <c r="AT703" s="105"/>
      <c r="AU703" s="105"/>
      <c r="AV703" s="105"/>
      <c r="AW703" s="105"/>
      <c r="AX703" s="105"/>
      <c r="AY703" s="105"/>
      <c r="AZ703" s="105"/>
      <c r="BA703" s="105"/>
      <c r="BB703" s="105"/>
      <c r="BC703" s="105"/>
      <c r="BD703" s="105"/>
      <c r="BE703" s="105"/>
      <c r="BF703" s="105"/>
      <c r="BG703" s="105"/>
      <c r="BH703" s="105"/>
      <c r="BI703" s="105"/>
      <c r="BJ703" s="105"/>
      <c r="BK703" s="105"/>
      <c r="BL703" s="105"/>
      <c r="BM703" s="158"/>
      <c r="BN703" s="105"/>
      <c r="BO703" s="156"/>
      <c r="BP703" s="156"/>
      <c r="BQ703" s="156"/>
      <c r="BR703" s="105"/>
      <c r="BS703" s="105"/>
    </row>
    <row r="704" ht="9.0" customHeight="1">
      <c r="A704" s="152">
        <f t="shared" si="17"/>
        <v>0</v>
      </c>
      <c r="B704" s="93"/>
      <c r="C704" s="99"/>
      <c r="D704" s="96"/>
      <c r="E704" s="160"/>
      <c r="F704" s="155"/>
      <c r="G704" s="105"/>
      <c r="H704" s="105"/>
      <c r="I704" s="156"/>
      <c r="J704" s="156"/>
      <c r="K704" s="156"/>
      <c r="L704" s="156"/>
      <c r="M704" s="156"/>
      <c r="N704" s="156"/>
      <c r="O704" s="156"/>
      <c r="P704" s="156"/>
      <c r="Q704" s="156"/>
      <c r="R704" s="156"/>
      <c r="S704" s="156"/>
      <c r="T704" s="156"/>
      <c r="U704" s="157"/>
      <c r="V704" s="105"/>
      <c r="W704" s="105"/>
      <c r="X704" s="105"/>
      <c r="Y704" s="105"/>
      <c r="Z704" s="157"/>
      <c r="AA704" s="105"/>
      <c r="AB704" s="105"/>
      <c r="AC704" s="105"/>
      <c r="AD704" s="105"/>
      <c r="AE704" s="105"/>
      <c r="AF704" s="105"/>
      <c r="AG704" s="105"/>
      <c r="AH704" s="105"/>
      <c r="AI704" s="105"/>
      <c r="AJ704" s="105"/>
      <c r="AK704" s="105"/>
      <c r="AL704" s="105"/>
      <c r="AM704" s="105"/>
      <c r="AN704" s="105"/>
      <c r="AO704" s="105"/>
      <c r="AP704" s="105"/>
      <c r="AQ704" s="105"/>
      <c r="AR704" s="105"/>
      <c r="AS704" s="105"/>
      <c r="AT704" s="105"/>
      <c r="AU704" s="105"/>
      <c r="AV704" s="105"/>
      <c r="AW704" s="105"/>
      <c r="AX704" s="105"/>
      <c r="AY704" s="105"/>
      <c r="AZ704" s="105"/>
      <c r="BA704" s="105"/>
      <c r="BB704" s="105"/>
      <c r="BC704" s="105"/>
      <c r="BD704" s="105"/>
      <c r="BE704" s="105"/>
      <c r="BF704" s="105"/>
      <c r="BG704" s="105"/>
      <c r="BH704" s="105"/>
      <c r="BI704" s="105"/>
      <c r="BJ704" s="105"/>
      <c r="BK704" s="105"/>
      <c r="BL704" s="105"/>
      <c r="BM704" s="158"/>
      <c r="BN704" s="105"/>
      <c r="BO704" s="156"/>
      <c r="BP704" s="156"/>
      <c r="BQ704" s="156"/>
      <c r="BR704" s="105"/>
      <c r="BS704" s="105"/>
    </row>
    <row r="705" ht="9.0" customHeight="1">
      <c r="A705" s="152">
        <f t="shared" si="17"/>
        <v>0</v>
      </c>
      <c r="B705" s="93"/>
      <c r="C705" s="99"/>
      <c r="D705" s="96"/>
      <c r="E705" s="160"/>
      <c r="F705" s="155"/>
      <c r="G705" s="105"/>
      <c r="H705" s="105"/>
      <c r="I705" s="156"/>
      <c r="J705" s="156"/>
      <c r="K705" s="156"/>
      <c r="L705" s="156"/>
      <c r="M705" s="156"/>
      <c r="N705" s="156"/>
      <c r="O705" s="156"/>
      <c r="P705" s="156"/>
      <c r="Q705" s="156"/>
      <c r="R705" s="156"/>
      <c r="S705" s="156"/>
      <c r="T705" s="156"/>
      <c r="U705" s="157"/>
      <c r="V705" s="105"/>
      <c r="W705" s="105"/>
      <c r="X705" s="105"/>
      <c r="Y705" s="105"/>
      <c r="Z705" s="157"/>
      <c r="AA705" s="105"/>
      <c r="AB705" s="105"/>
      <c r="AC705" s="105"/>
      <c r="AD705" s="105"/>
      <c r="AE705" s="105"/>
      <c r="AF705" s="105"/>
      <c r="AG705" s="105"/>
      <c r="AH705" s="105"/>
      <c r="AI705" s="105"/>
      <c r="AJ705" s="105"/>
      <c r="AK705" s="105"/>
      <c r="AL705" s="105"/>
      <c r="AM705" s="105"/>
      <c r="AN705" s="105"/>
      <c r="AO705" s="105"/>
      <c r="AP705" s="105"/>
      <c r="AQ705" s="105"/>
      <c r="AR705" s="105"/>
      <c r="AS705" s="105"/>
      <c r="AT705" s="105"/>
      <c r="AU705" s="105"/>
      <c r="AV705" s="105"/>
      <c r="AW705" s="105"/>
      <c r="AX705" s="105"/>
      <c r="AY705" s="105"/>
      <c r="AZ705" s="105"/>
      <c r="BA705" s="105"/>
      <c r="BB705" s="105"/>
      <c r="BC705" s="105"/>
      <c r="BD705" s="105"/>
      <c r="BE705" s="105"/>
      <c r="BF705" s="105"/>
      <c r="BG705" s="105"/>
      <c r="BH705" s="105"/>
      <c r="BI705" s="105"/>
      <c r="BJ705" s="105"/>
      <c r="BK705" s="105"/>
      <c r="BL705" s="105"/>
      <c r="BM705" s="158"/>
      <c r="BN705" s="105"/>
      <c r="BO705" s="156"/>
      <c r="BP705" s="156"/>
      <c r="BQ705" s="156"/>
      <c r="BR705" s="105"/>
      <c r="BS705" s="105"/>
    </row>
    <row r="706" ht="9.0" customHeight="1">
      <c r="A706" s="152">
        <f t="shared" si="17"/>
        <v>1</v>
      </c>
      <c r="B706" s="93"/>
      <c r="C706" s="99"/>
      <c r="D706" s="96"/>
      <c r="E706" s="160"/>
      <c r="F706" s="155"/>
      <c r="G706" s="105"/>
      <c r="H706" s="105"/>
      <c r="I706" s="156"/>
      <c r="J706" s="156"/>
      <c r="K706" s="156"/>
      <c r="L706" s="156"/>
      <c r="M706" s="156"/>
      <c r="N706" s="156"/>
      <c r="O706" s="156"/>
      <c r="P706" s="156"/>
      <c r="Q706" s="156"/>
      <c r="R706" s="156"/>
      <c r="S706" s="156"/>
      <c r="T706" s="156"/>
      <c r="U706" s="157"/>
      <c r="V706" s="105"/>
      <c r="W706" s="105"/>
      <c r="X706" s="105"/>
      <c r="Y706" s="105"/>
      <c r="Z706" s="157"/>
      <c r="AA706" s="105"/>
      <c r="AB706" s="105"/>
      <c r="AC706" s="105"/>
      <c r="AD706" s="105"/>
      <c r="AE706" s="105"/>
      <c r="AF706" s="105"/>
      <c r="AG706" s="105"/>
      <c r="AH706" s="105"/>
      <c r="AI706" s="105"/>
      <c r="AJ706" s="105"/>
      <c r="AK706" s="105"/>
      <c r="AL706" s="105"/>
      <c r="AM706" s="105"/>
      <c r="AN706" s="105"/>
      <c r="AO706" s="105"/>
      <c r="AP706" s="105"/>
      <c r="AQ706" s="105"/>
      <c r="AR706" s="105"/>
      <c r="AS706" s="105"/>
      <c r="AT706" s="105"/>
      <c r="AU706" s="105"/>
      <c r="AV706" s="105"/>
      <c r="AW706" s="105"/>
      <c r="AX706" s="105"/>
      <c r="AY706" s="105"/>
      <c r="AZ706" s="105"/>
      <c r="BA706" s="105"/>
      <c r="BB706" s="105"/>
      <c r="BC706" s="105"/>
      <c r="BD706" s="105"/>
      <c r="BE706" s="105"/>
      <c r="BF706" s="105"/>
      <c r="BG706" s="105"/>
      <c r="BH706" s="105"/>
      <c r="BI706" s="105"/>
      <c r="BJ706" s="105"/>
      <c r="BK706" s="105"/>
      <c r="BL706" s="105"/>
      <c r="BM706" s="158"/>
      <c r="BN706" s="105"/>
      <c r="BO706" s="156"/>
      <c r="BP706" s="156"/>
      <c r="BQ706" s="156"/>
      <c r="BR706" s="105"/>
      <c r="BS706" s="105"/>
    </row>
    <row r="707" ht="9.0" customHeight="1">
      <c r="A707" s="152">
        <f t="shared" si="17"/>
        <v>1</v>
      </c>
      <c r="B707" s="93"/>
      <c r="C707" s="99"/>
      <c r="D707" s="96"/>
      <c r="E707" s="160"/>
      <c r="F707" s="155"/>
      <c r="G707" s="105"/>
      <c r="H707" s="105"/>
      <c r="I707" s="156"/>
      <c r="J707" s="156"/>
      <c r="K707" s="156"/>
      <c r="L707" s="156"/>
      <c r="M707" s="156"/>
      <c r="N707" s="156"/>
      <c r="O707" s="156"/>
      <c r="P707" s="156"/>
      <c r="Q707" s="156"/>
      <c r="R707" s="156"/>
      <c r="S707" s="156"/>
      <c r="T707" s="156"/>
      <c r="U707" s="157"/>
      <c r="V707" s="105"/>
      <c r="W707" s="105"/>
      <c r="X707" s="105"/>
      <c r="Y707" s="105"/>
      <c r="Z707" s="157"/>
      <c r="AA707" s="105"/>
      <c r="AB707" s="105"/>
      <c r="AC707" s="105"/>
      <c r="AD707" s="105"/>
      <c r="AE707" s="105"/>
      <c r="AF707" s="105"/>
      <c r="AG707" s="105"/>
      <c r="AH707" s="105"/>
      <c r="AI707" s="105"/>
      <c r="AJ707" s="105"/>
      <c r="AK707" s="105"/>
      <c r="AL707" s="105"/>
      <c r="AM707" s="105"/>
      <c r="AN707" s="105"/>
      <c r="AO707" s="105"/>
      <c r="AP707" s="105"/>
      <c r="AQ707" s="105"/>
      <c r="AR707" s="105"/>
      <c r="AS707" s="105"/>
      <c r="AT707" s="105"/>
      <c r="AU707" s="105"/>
      <c r="AV707" s="105"/>
      <c r="AW707" s="105"/>
      <c r="AX707" s="105"/>
      <c r="AY707" s="105"/>
      <c r="AZ707" s="105"/>
      <c r="BA707" s="105"/>
      <c r="BB707" s="105"/>
      <c r="BC707" s="105"/>
      <c r="BD707" s="105"/>
      <c r="BE707" s="105"/>
      <c r="BF707" s="105"/>
      <c r="BG707" s="105"/>
      <c r="BH707" s="105"/>
      <c r="BI707" s="105"/>
      <c r="BJ707" s="105"/>
      <c r="BK707" s="105"/>
      <c r="BL707" s="105"/>
      <c r="BM707" s="158"/>
      <c r="BN707" s="105"/>
      <c r="BO707" s="156"/>
      <c r="BP707" s="156"/>
      <c r="BQ707" s="156"/>
      <c r="BR707" s="105"/>
      <c r="BS707" s="105"/>
    </row>
    <row r="708" ht="9.0" customHeight="1">
      <c r="A708" s="152">
        <f t="shared" si="17"/>
        <v>0</v>
      </c>
      <c r="B708" s="93"/>
      <c r="C708" s="99"/>
      <c r="D708" s="96"/>
      <c r="E708" s="160"/>
      <c r="F708" s="155"/>
      <c r="G708" s="105"/>
      <c r="H708" s="105"/>
      <c r="I708" s="156"/>
      <c r="J708" s="156"/>
      <c r="K708" s="156"/>
      <c r="L708" s="156"/>
      <c r="M708" s="156"/>
      <c r="N708" s="156"/>
      <c r="O708" s="156"/>
      <c r="P708" s="156"/>
      <c r="Q708" s="156"/>
      <c r="R708" s="156"/>
      <c r="S708" s="156"/>
      <c r="T708" s="156"/>
      <c r="U708" s="157"/>
      <c r="V708" s="105"/>
      <c r="W708" s="105"/>
      <c r="X708" s="105"/>
      <c r="Y708" s="105"/>
      <c r="Z708" s="157"/>
      <c r="AA708" s="105"/>
      <c r="AB708" s="105"/>
      <c r="AC708" s="105"/>
      <c r="AD708" s="105"/>
      <c r="AE708" s="105"/>
      <c r="AF708" s="105"/>
      <c r="AG708" s="105"/>
      <c r="AH708" s="105"/>
      <c r="AI708" s="105"/>
      <c r="AJ708" s="105"/>
      <c r="AK708" s="105"/>
      <c r="AL708" s="105"/>
      <c r="AM708" s="105"/>
      <c r="AN708" s="105"/>
      <c r="AO708" s="105"/>
      <c r="AP708" s="105"/>
      <c r="AQ708" s="105"/>
      <c r="AR708" s="105"/>
      <c r="AS708" s="105"/>
      <c r="AT708" s="105"/>
      <c r="AU708" s="105"/>
      <c r="AV708" s="105"/>
      <c r="AW708" s="105"/>
      <c r="AX708" s="105"/>
      <c r="AY708" s="105"/>
      <c r="AZ708" s="105"/>
      <c r="BA708" s="105"/>
      <c r="BB708" s="105"/>
      <c r="BC708" s="105"/>
      <c r="BD708" s="105"/>
      <c r="BE708" s="105"/>
      <c r="BF708" s="105"/>
      <c r="BG708" s="105"/>
      <c r="BH708" s="105"/>
      <c r="BI708" s="105"/>
      <c r="BJ708" s="105"/>
      <c r="BK708" s="105"/>
      <c r="BL708" s="105"/>
      <c r="BM708" s="158"/>
      <c r="BN708" s="105"/>
      <c r="BO708" s="156"/>
      <c r="BP708" s="156"/>
      <c r="BQ708" s="156"/>
      <c r="BR708" s="105"/>
      <c r="BS708" s="105"/>
    </row>
    <row r="709" ht="9.0" customHeight="1">
      <c r="A709" s="152">
        <f t="shared" si="17"/>
        <v>0</v>
      </c>
      <c r="B709" s="93"/>
      <c r="C709" s="99"/>
      <c r="D709" s="96"/>
      <c r="E709" s="160"/>
      <c r="F709" s="155"/>
      <c r="G709" s="105"/>
      <c r="H709" s="105"/>
      <c r="I709" s="156"/>
      <c r="J709" s="156"/>
      <c r="K709" s="156"/>
      <c r="L709" s="156"/>
      <c r="M709" s="156"/>
      <c r="N709" s="156"/>
      <c r="O709" s="156"/>
      <c r="P709" s="156"/>
      <c r="Q709" s="156"/>
      <c r="R709" s="156"/>
      <c r="S709" s="156"/>
      <c r="T709" s="156"/>
      <c r="U709" s="157"/>
      <c r="V709" s="105"/>
      <c r="W709" s="105"/>
      <c r="X709" s="105"/>
      <c r="Y709" s="105"/>
      <c r="Z709" s="157"/>
      <c r="AA709" s="105"/>
      <c r="AB709" s="105"/>
      <c r="AC709" s="105"/>
      <c r="AD709" s="105"/>
      <c r="AE709" s="105"/>
      <c r="AF709" s="105"/>
      <c r="AG709" s="105"/>
      <c r="AH709" s="105"/>
      <c r="AI709" s="105"/>
      <c r="AJ709" s="105"/>
      <c r="AK709" s="105"/>
      <c r="AL709" s="105"/>
      <c r="AM709" s="105"/>
      <c r="AN709" s="105"/>
      <c r="AO709" s="105"/>
      <c r="AP709" s="105"/>
      <c r="AQ709" s="105"/>
      <c r="AR709" s="105"/>
      <c r="AS709" s="105"/>
      <c r="AT709" s="105"/>
      <c r="AU709" s="105"/>
      <c r="AV709" s="105"/>
      <c r="AW709" s="105"/>
      <c r="AX709" s="105"/>
      <c r="AY709" s="105"/>
      <c r="AZ709" s="105"/>
      <c r="BA709" s="105"/>
      <c r="BB709" s="105"/>
      <c r="BC709" s="105"/>
      <c r="BD709" s="105"/>
      <c r="BE709" s="105"/>
      <c r="BF709" s="105"/>
      <c r="BG709" s="105"/>
      <c r="BH709" s="105"/>
      <c r="BI709" s="105"/>
      <c r="BJ709" s="105"/>
      <c r="BK709" s="105"/>
      <c r="BL709" s="105"/>
      <c r="BM709" s="158"/>
      <c r="BN709" s="105"/>
      <c r="BO709" s="156"/>
      <c r="BP709" s="156"/>
      <c r="BQ709" s="156"/>
      <c r="BR709" s="105"/>
      <c r="BS709" s="105"/>
    </row>
    <row r="710" ht="9.0" customHeight="1">
      <c r="A710" s="152">
        <f t="shared" si="17"/>
        <v>1</v>
      </c>
      <c r="B710" s="93"/>
      <c r="C710" s="99"/>
      <c r="D710" s="96"/>
      <c r="E710" s="160"/>
      <c r="F710" s="155"/>
      <c r="G710" s="105"/>
      <c r="H710" s="105"/>
      <c r="I710" s="156"/>
      <c r="J710" s="156"/>
      <c r="K710" s="156"/>
      <c r="L710" s="156"/>
      <c r="M710" s="156"/>
      <c r="N710" s="156"/>
      <c r="O710" s="156"/>
      <c r="P710" s="156"/>
      <c r="Q710" s="156"/>
      <c r="R710" s="156"/>
      <c r="S710" s="156"/>
      <c r="T710" s="156"/>
      <c r="U710" s="157"/>
      <c r="V710" s="105"/>
      <c r="W710" s="105"/>
      <c r="X710" s="105"/>
      <c r="Y710" s="105"/>
      <c r="Z710" s="157"/>
      <c r="AA710" s="105"/>
      <c r="AB710" s="105"/>
      <c r="AC710" s="105"/>
      <c r="AD710" s="105"/>
      <c r="AE710" s="105"/>
      <c r="AF710" s="105"/>
      <c r="AG710" s="105"/>
      <c r="AH710" s="105"/>
      <c r="AI710" s="105"/>
      <c r="AJ710" s="105"/>
      <c r="AK710" s="105"/>
      <c r="AL710" s="105"/>
      <c r="AM710" s="105"/>
      <c r="AN710" s="105"/>
      <c r="AO710" s="105"/>
      <c r="AP710" s="105"/>
      <c r="AQ710" s="105"/>
      <c r="AR710" s="105"/>
      <c r="AS710" s="105"/>
      <c r="AT710" s="105"/>
      <c r="AU710" s="105"/>
      <c r="AV710" s="105"/>
      <c r="AW710" s="105"/>
      <c r="AX710" s="105"/>
      <c r="AY710" s="105"/>
      <c r="AZ710" s="105"/>
      <c r="BA710" s="105"/>
      <c r="BB710" s="105"/>
      <c r="BC710" s="105"/>
      <c r="BD710" s="105"/>
      <c r="BE710" s="105"/>
      <c r="BF710" s="105"/>
      <c r="BG710" s="105"/>
      <c r="BH710" s="105"/>
      <c r="BI710" s="105"/>
      <c r="BJ710" s="105"/>
      <c r="BK710" s="105"/>
      <c r="BL710" s="105"/>
      <c r="BM710" s="158"/>
      <c r="BN710" s="105"/>
      <c r="BO710" s="156"/>
      <c r="BP710" s="156"/>
      <c r="BQ710" s="156"/>
      <c r="BR710" s="105"/>
      <c r="BS710" s="105"/>
    </row>
    <row r="711" ht="9.0" customHeight="1">
      <c r="A711" s="152">
        <f t="shared" si="17"/>
        <v>1</v>
      </c>
      <c r="B711" s="93"/>
      <c r="C711" s="99"/>
      <c r="D711" s="96"/>
      <c r="E711" s="160"/>
      <c r="F711" s="155"/>
      <c r="G711" s="105"/>
      <c r="H711" s="105"/>
      <c r="I711" s="156"/>
      <c r="J711" s="156"/>
      <c r="K711" s="156"/>
      <c r="L711" s="156"/>
      <c r="M711" s="156"/>
      <c r="N711" s="156"/>
      <c r="O711" s="156"/>
      <c r="P711" s="156"/>
      <c r="Q711" s="156"/>
      <c r="R711" s="156"/>
      <c r="S711" s="156"/>
      <c r="T711" s="156"/>
      <c r="U711" s="157"/>
      <c r="V711" s="105"/>
      <c r="W711" s="105"/>
      <c r="X711" s="105"/>
      <c r="Y711" s="105"/>
      <c r="Z711" s="157"/>
      <c r="AA711" s="105"/>
      <c r="AB711" s="105"/>
      <c r="AC711" s="105"/>
      <c r="AD711" s="105"/>
      <c r="AE711" s="105"/>
      <c r="AF711" s="105"/>
      <c r="AG711" s="105"/>
      <c r="AH711" s="105"/>
      <c r="AI711" s="105"/>
      <c r="AJ711" s="105"/>
      <c r="AK711" s="105"/>
      <c r="AL711" s="105"/>
      <c r="AM711" s="105"/>
      <c r="AN711" s="105"/>
      <c r="AO711" s="105"/>
      <c r="AP711" s="105"/>
      <c r="AQ711" s="105"/>
      <c r="AR711" s="105"/>
      <c r="AS711" s="105"/>
      <c r="AT711" s="105"/>
      <c r="AU711" s="105"/>
      <c r="AV711" s="105"/>
      <c r="AW711" s="105"/>
      <c r="AX711" s="105"/>
      <c r="AY711" s="105"/>
      <c r="AZ711" s="105"/>
      <c r="BA711" s="105"/>
      <c r="BB711" s="105"/>
      <c r="BC711" s="105"/>
      <c r="BD711" s="105"/>
      <c r="BE711" s="105"/>
      <c r="BF711" s="105"/>
      <c r="BG711" s="105"/>
      <c r="BH711" s="105"/>
      <c r="BI711" s="105"/>
      <c r="BJ711" s="105"/>
      <c r="BK711" s="105"/>
      <c r="BL711" s="105"/>
      <c r="BM711" s="158"/>
      <c r="BN711" s="105"/>
      <c r="BO711" s="156"/>
      <c r="BP711" s="156"/>
      <c r="BQ711" s="156"/>
      <c r="BR711" s="105"/>
      <c r="BS711" s="105"/>
    </row>
    <row r="712" ht="9.0" customHeight="1">
      <c r="A712" s="152">
        <f t="shared" si="17"/>
        <v>0</v>
      </c>
      <c r="B712" s="93"/>
      <c r="C712" s="99"/>
      <c r="D712" s="96"/>
      <c r="E712" s="160"/>
      <c r="F712" s="155"/>
      <c r="G712" s="105"/>
      <c r="H712" s="105"/>
      <c r="I712" s="156"/>
      <c r="J712" s="156"/>
      <c r="K712" s="156"/>
      <c r="L712" s="156"/>
      <c r="M712" s="156"/>
      <c r="N712" s="156"/>
      <c r="O712" s="156"/>
      <c r="P712" s="156"/>
      <c r="Q712" s="156"/>
      <c r="R712" s="156"/>
      <c r="S712" s="156"/>
      <c r="T712" s="156"/>
      <c r="U712" s="157"/>
      <c r="V712" s="105"/>
      <c r="W712" s="105"/>
      <c r="X712" s="105"/>
      <c r="Y712" s="105"/>
      <c r="Z712" s="157"/>
      <c r="AA712" s="105"/>
      <c r="AB712" s="105"/>
      <c r="AC712" s="105"/>
      <c r="AD712" s="105"/>
      <c r="AE712" s="105"/>
      <c r="AF712" s="105"/>
      <c r="AG712" s="105"/>
      <c r="AH712" s="105"/>
      <c r="AI712" s="105"/>
      <c r="AJ712" s="105"/>
      <c r="AK712" s="105"/>
      <c r="AL712" s="105"/>
      <c r="AM712" s="105"/>
      <c r="AN712" s="105"/>
      <c r="AO712" s="105"/>
      <c r="AP712" s="105"/>
      <c r="AQ712" s="105"/>
      <c r="AR712" s="105"/>
      <c r="AS712" s="105"/>
      <c r="AT712" s="105"/>
      <c r="AU712" s="105"/>
      <c r="AV712" s="105"/>
      <c r="AW712" s="105"/>
      <c r="AX712" s="105"/>
      <c r="AY712" s="105"/>
      <c r="AZ712" s="105"/>
      <c r="BA712" s="105"/>
      <c r="BB712" s="105"/>
      <c r="BC712" s="105"/>
      <c r="BD712" s="105"/>
      <c r="BE712" s="105"/>
      <c r="BF712" s="105"/>
      <c r="BG712" s="105"/>
      <c r="BH712" s="105"/>
      <c r="BI712" s="105"/>
      <c r="BJ712" s="105"/>
      <c r="BK712" s="105"/>
      <c r="BL712" s="105"/>
      <c r="BM712" s="158"/>
      <c r="BN712" s="105"/>
      <c r="BO712" s="156"/>
      <c r="BP712" s="156"/>
      <c r="BQ712" s="156"/>
      <c r="BR712" s="105"/>
      <c r="BS712" s="105"/>
    </row>
    <row r="713" ht="9.0" customHeight="1">
      <c r="A713" s="152">
        <f t="shared" si="17"/>
        <v>0</v>
      </c>
      <c r="B713" s="93"/>
      <c r="C713" s="99"/>
      <c r="D713" s="96"/>
      <c r="E713" s="160"/>
      <c r="F713" s="155"/>
      <c r="G713" s="105"/>
      <c r="H713" s="105"/>
      <c r="I713" s="156"/>
      <c r="J713" s="156"/>
      <c r="K713" s="156"/>
      <c r="L713" s="156"/>
      <c r="M713" s="156"/>
      <c r="N713" s="156"/>
      <c r="O713" s="156"/>
      <c r="P713" s="156"/>
      <c r="Q713" s="156"/>
      <c r="R713" s="156"/>
      <c r="S713" s="156"/>
      <c r="T713" s="156"/>
      <c r="U713" s="157"/>
      <c r="V713" s="105"/>
      <c r="W713" s="105"/>
      <c r="X713" s="105"/>
      <c r="Y713" s="105"/>
      <c r="Z713" s="157"/>
      <c r="AA713" s="105"/>
      <c r="AB713" s="105"/>
      <c r="AC713" s="105"/>
      <c r="AD713" s="105"/>
      <c r="AE713" s="105"/>
      <c r="AF713" s="105"/>
      <c r="AG713" s="105"/>
      <c r="AH713" s="105"/>
      <c r="AI713" s="105"/>
      <c r="AJ713" s="105"/>
      <c r="AK713" s="105"/>
      <c r="AL713" s="105"/>
      <c r="AM713" s="105"/>
      <c r="AN713" s="105"/>
      <c r="AO713" s="105"/>
      <c r="AP713" s="105"/>
      <c r="AQ713" s="105"/>
      <c r="AR713" s="105"/>
      <c r="AS713" s="105"/>
      <c r="AT713" s="105"/>
      <c r="AU713" s="105"/>
      <c r="AV713" s="105"/>
      <c r="AW713" s="105"/>
      <c r="AX713" s="105"/>
      <c r="AY713" s="105"/>
      <c r="AZ713" s="105"/>
      <c r="BA713" s="105"/>
      <c r="BB713" s="105"/>
      <c r="BC713" s="105"/>
      <c r="BD713" s="105"/>
      <c r="BE713" s="105"/>
      <c r="BF713" s="105"/>
      <c r="BG713" s="105"/>
      <c r="BH713" s="105"/>
      <c r="BI713" s="105"/>
      <c r="BJ713" s="105"/>
      <c r="BK713" s="105"/>
      <c r="BL713" s="105"/>
      <c r="BM713" s="158"/>
      <c r="BN713" s="105"/>
      <c r="BO713" s="156"/>
      <c r="BP713" s="156"/>
      <c r="BQ713" s="156"/>
      <c r="BR713" s="105"/>
      <c r="BS713" s="105"/>
    </row>
    <row r="714" ht="9.0" customHeight="1">
      <c r="A714" s="152">
        <f t="shared" si="17"/>
        <v>1</v>
      </c>
      <c r="B714" s="93"/>
      <c r="C714" s="99"/>
      <c r="D714" s="96"/>
      <c r="E714" s="160"/>
      <c r="F714" s="155"/>
      <c r="G714" s="105"/>
      <c r="H714" s="105"/>
      <c r="I714" s="156"/>
      <c r="J714" s="156"/>
      <c r="K714" s="156"/>
      <c r="L714" s="156"/>
      <c r="M714" s="156"/>
      <c r="N714" s="156"/>
      <c r="O714" s="156"/>
      <c r="P714" s="156"/>
      <c r="Q714" s="156"/>
      <c r="R714" s="156"/>
      <c r="S714" s="156"/>
      <c r="T714" s="156"/>
      <c r="U714" s="157"/>
      <c r="V714" s="105"/>
      <c r="W714" s="105"/>
      <c r="X714" s="105"/>
      <c r="Y714" s="105"/>
      <c r="Z714" s="157"/>
      <c r="AA714" s="105"/>
      <c r="AB714" s="105"/>
      <c r="AC714" s="105"/>
      <c r="AD714" s="105"/>
      <c r="AE714" s="105"/>
      <c r="AF714" s="105"/>
      <c r="AG714" s="105"/>
      <c r="AH714" s="105"/>
      <c r="AI714" s="105"/>
      <c r="AJ714" s="105"/>
      <c r="AK714" s="105"/>
      <c r="AL714" s="105"/>
      <c r="AM714" s="105"/>
      <c r="AN714" s="105"/>
      <c r="AO714" s="105"/>
      <c r="AP714" s="105"/>
      <c r="AQ714" s="105"/>
      <c r="AR714" s="105"/>
      <c r="AS714" s="105"/>
      <c r="AT714" s="105"/>
      <c r="AU714" s="105"/>
      <c r="AV714" s="105"/>
      <c r="AW714" s="105"/>
      <c r="AX714" s="105"/>
      <c r="AY714" s="105"/>
      <c r="AZ714" s="105"/>
      <c r="BA714" s="105"/>
      <c r="BB714" s="105"/>
      <c r="BC714" s="105"/>
      <c r="BD714" s="105"/>
      <c r="BE714" s="105"/>
      <c r="BF714" s="105"/>
      <c r="BG714" s="105"/>
      <c r="BH714" s="105"/>
      <c r="BI714" s="105"/>
      <c r="BJ714" s="105"/>
      <c r="BK714" s="105"/>
      <c r="BL714" s="105"/>
      <c r="BM714" s="158"/>
      <c r="BN714" s="105"/>
      <c r="BO714" s="156"/>
      <c r="BP714" s="156"/>
      <c r="BQ714" s="156"/>
      <c r="BR714" s="105"/>
      <c r="BS714" s="105"/>
    </row>
    <row r="715" ht="9.0" customHeight="1">
      <c r="A715" s="152">
        <f t="shared" si="17"/>
        <v>1</v>
      </c>
      <c r="B715" s="93"/>
      <c r="C715" s="99"/>
      <c r="D715" s="96"/>
      <c r="E715" s="160"/>
      <c r="F715" s="155"/>
      <c r="G715" s="105"/>
      <c r="H715" s="105"/>
      <c r="I715" s="156"/>
      <c r="J715" s="156"/>
      <c r="K715" s="156"/>
      <c r="L715" s="156"/>
      <c r="M715" s="156"/>
      <c r="N715" s="156"/>
      <c r="O715" s="156"/>
      <c r="P715" s="156"/>
      <c r="Q715" s="156"/>
      <c r="R715" s="156"/>
      <c r="S715" s="156"/>
      <c r="T715" s="156"/>
      <c r="U715" s="157"/>
      <c r="V715" s="105"/>
      <c r="W715" s="105"/>
      <c r="X715" s="105"/>
      <c r="Y715" s="105"/>
      <c r="Z715" s="157"/>
      <c r="AA715" s="105"/>
      <c r="AB715" s="105"/>
      <c r="AC715" s="105"/>
      <c r="AD715" s="105"/>
      <c r="AE715" s="105"/>
      <c r="AF715" s="105"/>
      <c r="AG715" s="105"/>
      <c r="AH715" s="105"/>
      <c r="AI715" s="105"/>
      <c r="AJ715" s="105"/>
      <c r="AK715" s="105"/>
      <c r="AL715" s="105"/>
      <c r="AM715" s="105"/>
      <c r="AN715" s="105"/>
      <c r="AO715" s="105"/>
      <c r="AP715" s="105"/>
      <c r="AQ715" s="105"/>
      <c r="AR715" s="105"/>
      <c r="AS715" s="105"/>
      <c r="AT715" s="105"/>
      <c r="AU715" s="105"/>
      <c r="AV715" s="105"/>
      <c r="AW715" s="105"/>
      <c r="AX715" s="105"/>
      <c r="AY715" s="105"/>
      <c r="AZ715" s="105"/>
      <c r="BA715" s="105"/>
      <c r="BB715" s="105"/>
      <c r="BC715" s="105"/>
      <c r="BD715" s="105"/>
      <c r="BE715" s="105"/>
      <c r="BF715" s="105"/>
      <c r="BG715" s="105"/>
      <c r="BH715" s="105"/>
      <c r="BI715" s="105"/>
      <c r="BJ715" s="105"/>
      <c r="BK715" s="105"/>
      <c r="BL715" s="105"/>
      <c r="BM715" s="158"/>
      <c r="BN715" s="105"/>
      <c r="BO715" s="156"/>
      <c r="BP715" s="156"/>
      <c r="BQ715" s="156"/>
      <c r="BR715" s="105"/>
      <c r="BS715" s="105"/>
    </row>
    <row r="716" ht="9.0" customHeight="1">
      <c r="A716" s="152">
        <f t="shared" si="17"/>
        <v>0</v>
      </c>
      <c r="B716" s="93"/>
      <c r="C716" s="99"/>
      <c r="D716" s="96"/>
      <c r="E716" s="160"/>
      <c r="F716" s="155"/>
      <c r="G716" s="105"/>
      <c r="H716" s="105"/>
      <c r="I716" s="156"/>
      <c r="J716" s="156"/>
      <c r="K716" s="156"/>
      <c r="L716" s="156"/>
      <c r="M716" s="156"/>
      <c r="N716" s="156"/>
      <c r="O716" s="156"/>
      <c r="P716" s="156"/>
      <c r="Q716" s="156"/>
      <c r="R716" s="156"/>
      <c r="S716" s="156"/>
      <c r="T716" s="156"/>
      <c r="U716" s="157"/>
      <c r="V716" s="105"/>
      <c r="W716" s="105"/>
      <c r="X716" s="105"/>
      <c r="Y716" s="105"/>
      <c r="Z716" s="157"/>
      <c r="AA716" s="105"/>
      <c r="AB716" s="105"/>
      <c r="AC716" s="105"/>
      <c r="AD716" s="105"/>
      <c r="AE716" s="105"/>
      <c r="AF716" s="105"/>
      <c r="AG716" s="105"/>
      <c r="AH716" s="105"/>
      <c r="AI716" s="105"/>
      <c r="AJ716" s="105"/>
      <c r="AK716" s="105"/>
      <c r="AL716" s="105"/>
      <c r="AM716" s="105"/>
      <c r="AN716" s="105"/>
      <c r="AO716" s="105"/>
      <c r="AP716" s="105"/>
      <c r="AQ716" s="105"/>
      <c r="AR716" s="105"/>
      <c r="AS716" s="105"/>
      <c r="AT716" s="105"/>
      <c r="AU716" s="105"/>
      <c r="AV716" s="105"/>
      <c r="AW716" s="105"/>
      <c r="AX716" s="105"/>
      <c r="AY716" s="105"/>
      <c r="AZ716" s="105"/>
      <c r="BA716" s="105"/>
      <c r="BB716" s="105"/>
      <c r="BC716" s="105"/>
      <c r="BD716" s="105"/>
      <c r="BE716" s="105"/>
      <c r="BF716" s="105"/>
      <c r="BG716" s="105"/>
      <c r="BH716" s="105"/>
      <c r="BI716" s="105"/>
      <c r="BJ716" s="105"/>
      <c r="BK716" s="105"/>
      <c r="BL716" s="105"/>
      <c r="BM716" s="158"/>
      <c r="BN716" s="105"/>
      <c r="BO716" s="156"/>
      <c r="BP716" s="156"/>
      <c r="BQ716" s="156"/>
      <c r="BR716" s="105"/>
      <c r="BS716" s="105"/>
    </row>
    <row r="717" ht="9.0" customHeight="1">
      <c r="A717" s="152">
        <f t="shared" si="17"/>
        <v>0</v>
      </c>
      <c r="B717" s="93"/>
      <c r="C717" s="99"/>
      <c r="D717" s="96"/>
      <c r="E717" s="160"/>
      <c r="F717" s="155"/>
      <c r="G717" s="105"/>
      <c r="H717" s="105"/>
      <c r="I717" s="156"/>
      <c r="J717" s="156"/>
      <c r="K717" s="156"/>
      <c r="L717" s="156"/>
      <c r="M717" s="156"/>
      <c r="N717" s="156"/>
      <c r="O717" s="156"/>
      <c r="P717" s="156"/>
      <c r="Q717" s="156"/>
      <c r="R717" s="156"/>
      <c r="S717" s="156"/>
      <c r="T717" s="156"/>
      <c r="U717" s="157"/>
      <c r="V717" s="105"/>
      <c r="W717" s="105"/>
      <c r="X717" s="105"/>
      <c r="Y717" s="105"/>
      <c r="Z717" s="157"/>
      <c r="AA717" s="105"/>
      <c r="AB717" s="105"/>
      <c r="AC717" s="105"/>
      <c r="AD717" s="105"/>
      <c r="AE717" s="105"/>
      <c r="AF717" s="105"/>
      <c r="AG717" s="105"/>
      <c r="AH717" s="105"/>
      <c r="AI717" s="105"/>
      <c r="AJ717" s="105"/>
      <c r="AK717" s="105"/>
      <c r="AL717" s="105"/>
      <c r="AM717" s="105"/>
      <c r="AN717" s="105"/>
      <c r="AO717" s="105"/>
      <c r="AP717" s="105"/>
      <c r="AQ717" s="105"/>
      <c r="AR717" s="105"/>
      <c r="AS717" s="105"/>
      <c r="AT717" s="105"/>
      <c r="AU717" s="105"/>
      <c r="AV717" s="105"/>
      <c r="AW717" s="105"/>
      <c r="AX717" s="105"/>
      <c r="AY717" s="105"/>
      <c r="AZ717" s="105"/>
      <c r="BA717" s="105"/>
      <c r="BB717" s="105"/>
      <c r="BC717" s="105"/>
      <c r="BD717" s="105"/>
      <c r="BE717" s="105"/>
      <c r="BF717" s="105"/>
      <c r="BG717" s="105"/>
      <c r="BH717" s="105"/>
      <c r="BI717" s="105"/>
      <c r="BJ717" s="105"/>
      <c r="BK717" s="105"/>
      <c r="BL717" s="105"/>
      <c r="BM717" s="158"/>
      <c r="BN717" s="105"/>
      <c r="BO717" s="156"/>
      <c r="BP717" s="156"/>
      <c r="BQ717" s="156"/>
      <c r="BR717" s="105"/>
      <c r="BS717" s="105"/>
    </row>
    <row r="718" ht="9.0" customHeight="1">
      <c r="A718" s="152">
        <f t="shared" si="17"/>
        <v>1</v>
      </c>
      <c r="B718" s="93"/>
      <c r="C718" s="99"/>
      <c r="D718" s="96"/>
      <c r="E718" s="160"/>
      <c r="F718" s="155"/>
      <c r="G718" s="105"/>
      <c r="H718" s="105"/>
      <c r="I718" s="156"/>
      <c r="J718" s="156"/>
      <c r="K718" s="156"/>
      <c r="L718" s="156"/>
      <c r="M718" s="156"/>
      <c r="N718" s="156"/>
      <c r="O718" s="156"/>
      <c r="P718" s="156"/>
      <c r="Q718" s="156"/>
      <c r="R718" s="156"/>
      <c r="S718" s="156"/>
      <c r="T718" s="156"/>
      <c r="U718" s="157"/>
      <c r="V718" s="105"/>
      <c r="W718" s="105"/>
      <c r="X718" s="105"/>
      <c r="Y718" s="105"/>
      <c r="Z718" s="157"/>
      <c r="AA718" s="105"/>
      <c r="AB718" s="105"/>
      <c r="AC718" s="105"/>
      <c r="AD718" s="105"/>
      <c r="AE718" s="105"/>
      <c r="AF718" s="105"/>
      <c r="AG718" s="105"/>
      <c r="AH718" s="105"/>
      <c r="AI718" s="105"/>
      <c r="AJ718" s="105"/>
      <c r="AK718" s="105"/>
      <c r="AL718" s="105"/>
      <c r="AM718" s="105"/>
      <c r="AN718" s="105"/>
      <c r="AO718" s="105"/>
      <c r="AP718" s="105"/>
      <c r="AQ718" s="105"/>
      <c r="AR718" s="105"/>
      <c r="AS718" s="105"/>
      <c r="AT718" s="105"/>
      <c r="AU718" s="105"/>
      <c r="AV718" s="105"/>
      <c r="AW718" s="105"/>
      <c r="AX718" s="105"/>
      <c r="AY718" s="105"/>
      <c r="AZ718" s="105"/>
      <c r="BA718" s="105"/>
      <c r="BB718" s="105"/>
      <c r="BC718" s="105"/>
      <c r="BD718" s="105"/>
      <c r="BE718" s="105"/>
      <c r="BF718" s="105"/>
      <c r="BG718" s="105"/>
      <c r="BH718" s="105"/>
      <c r="BI718" s="105"/>
      <c r="BJ718" s="105"/>
      <c r="BK718" s="105"/>
      <c r="BL718" s="105"/>
      <c r="BM718" s="158"/>
      <c r="BN718" s="105"/>
      <c r="BO718" s="156"/>
      <c r="BP718" s="156"/>
      <c r="BQ718" s="156"/>
      <c r="BR718" s="105"/>
      <c r="BS718" s="105"/>
    </row>
    <row r="719" ht="9.0" customHeight="1">
      <c r="A719" s="152">
        <f t="shared" si="17"/>
        <v>1</v>
      </c>
      <c r="B719" s="93"/>
      <c r="C719" s="99"/>
      <c r="D719" s="96"/>
      <c r="E719" s="160"/>
      <c r="F719" s="155"/>
      <c r="G719" s="105"/>
      <c r="H719" s="105"/>
      <c r="I719" s="156"/>
      <c r="J719" s="156"/>
      <c r="K719" s="156"/>
      <c r="L719" s="156"/>
      <c r="M719" s="156"/>
      <c r="N719" s="156"/>
      <c r="O719" s="156"/>
      <c r="P719" s="156"/>
      <c r="Q719" s="156"/>
      <c r="R719" s="156"/>
      <c r="S719" s="156"/>
      <c r="T719" s="156"/>
      <c r="U719" s="157"/>
      <c r="V719" s="105"/>
      <c r="W719" s="105"/>
      <c r="X719" s="105"/>
      <c r="Y719" s="105"/>
      <c r="Z719" s="157"/>
      <c r="AA719" s="105"/>
      <c r="AB719" s="105"/>
      <c r="AC719" s="105"/>
      <c r="AD719" s="105"/>
      <c r="AE719" s="105"/>
      <c r="AF719" s="105"/>
      <c r="AG719" s="105"/>
      <c r="AH719" s="105"/>
      <c r="AI719" s="105"/>
      <c r="AJ719" s="105"/>
      <c r="AK719" s="105"/>
      <c r="AL719" s="105"/>
      <c r="AM719" s="105"/>
      <c r="AN719" s="105"/>
      <c r="AO719" s="105"/>
      <c r="AP719" s="105"/>
      <c r="AQ719" s="105"/>
      <c r="AR719" s="105"/>
      <c r="AS719" s="105"/>
      <c r="AT719" s="105"/>
      <c r="AU719" s="105"/>
      <c r="AV719" s="105"/>
      <c r="AW719" s="105"/>
      <c r="AX719" s="105"/>
      <c r="AY719" s="105"/>
      <c r="AZ719" s="105"/>
      <c r="BA719" s="105"/>
      <c r="BB719" s="105"/>
      <c r="BC719" s="105"/>
      <c r="BD719" s="105"/>
      <c r="BE719" s="105"/>
      <c r="BF719" s="105"/>
      <c r="BG719" s="105"/>
      <c r="BH719" s="105"/>
      <c r="BI719" s="105"/>
      <c r="BJ719" s="105"/>
      <c r="BK719" s="105"/>
      <c r="BL719" s="105"/>
      <c r="BM719" s="158"/>
      <c r="BN719" s="105"/>
      <c r="BO719" s="156"/>
      <c r="BP719" s="156"/>
      <c r="BQ719" s="156"/>
      <c r="BR719" s="105"/>
      <c r="BS719" s="105"/>
    </row>
    <row r="720" ht="9.0" customHeight="1">
      <c r="A720" s="152">
        <f t="shared" si="17"/>
        <v>0</v>
      </c>
      <c r="B720" s="93"/>
      <c r="C720" s="99"/>
      <c r="D720" s="96"/>
      <c r="E720" s="160"/>
      <c r="F720" s="155"/>
      <c r="G720" s="105"/>
      <c r="H720" s="105"/>
      <c r="I720" s="156"/>
      <c r="J720" s="156"/>
      <c r="K720" s="156"/>
      <c r="L720" s="156"/>
      <c r="M720" s="156"/>
      <c r="N720" s="156"/>
      <c r="O720" s="156"/>
      <c r="P720" s="156"/>
      <c r="Q720" s="156"/>
      <c r="R720" s="156"/>
      <c r="S720" s="156"/>
      <c r="T720" s="156"/>
      <c r="U720" s="157"/>
      <c r="V720" s="105"/>
      <c r="W720" s="105"/>
      <c r="X720" s="105"/>
      <c r="Y720" s="105"/>
      <c r="Z720" s="157"/>
      <c r="AA720" s="105"/>
      <c r="AB720" s="105"/>
      <c r="AC720" s="105"/>
      <c r="AD720" s="105"/>
      <c r="AE720" s="105"/>
      <c r="AF720" s="105"/>
      <c r="AG720" s="105"/>
      <c r="AH720" s="105"/>
      <c r="AI720" s="105"/>
      <c r="AJ720" s="105"/>
      <c r="AK720" s="105"/>
      <c r="AL720" s="105"/>
      <c r="AM720" s="105"/>
      <c r="AN720" s="105"/>
      <c r="AO720" s="105"/>
      <c r="AP720" s="105"/>
      <c r="AQ720" s="105"/>
      <c r="AR720" s="105"/>
      <c r="AS720" s="105"/>
      <c r="AT720" s="105"/>
      <c r="AU720" s="105"/>
      <c r="AV720" s="105"/>
      <c r="AW720" s="105"/>
      <c r="AX720" s="105"/>
      <c r="AY720" s="105"/>
      <c r="AZ720" s="105"/>
      <c r="BA720" s="105"/>
      <c r="BB720" s="105"/>
      <c r="BC720" s="105"/>
      <c r="BD720" s="105"/>
      <c r="BE720" s="105"/>
      <c r="BF720" s="105"/>
      <c r="BG720" s="105"/>
      <c r="BH720" s="105"/>
      <c r="BI720" s="105"/>
      <c r="BJ720" s="105"/>
      <c r="BK720" s="105"/>
      <c r="BL720" s="105"/>
      <c r="BM720" s="158"/>
      <c r="BN720" s="105"/>
      <c r="BO720" s="156"/>
      <c r="BP720" s="156"/>
      <c r="BQ720" s="156"/>
      <c r="BR720" s="105"/>
      <c r="BS720" s="105"/>
    </row>
    <row r="721" ht="9.0" customHeight="1">
      <c r="A721" s="152">
        <f t="shared" si="17"/>
        <v>0</v>
      </c>
      <c r="B721" s="93"/>
      <c r="C721" s="99"/>
      <c r="D721" s="96"/>
      <c r="E721" s="160"/>
      <c r="F721" s="155"/>
      <c r="G721" s="105"/>
      <c r="H721" s="105"/>
      <c r="I721" s="156"/>
      <c r="J721" s="156"/>
      <c r="K721" s="156"/>
      <c r="L721" s="156"/>
      <c r="M721" s="156"/>
      <c r="N721" s="156"/>
      <c r="O721" s="156"/>
      <c r="P721" s="156"/>
      <c r="Q721" s="156"/>
      <c r="R721" s="156"/>
      <c r="S721" s="156"/>
      <c r="T721" s="156"/>
      <c r="U721" s="157"/>
      <c r="V721" s="105"/>
      <c r="W721" s="105"/>
      <c r="X721" s="105"/>
      <c r="Y721" s="105"/>
      <c r="Z721" s="157"/>
      <c r="AA721" s="105"/>
      <c r="AB721" s="105"/>
      <c r="AC721" s="105"/>
      <c r="AD721" s="105"/>
      <c r="AE721" s="105"/>
      <c r="AF721" s="105"/>
      <c r="AG721" s="105"/>
      <c r="AH721" s="105"/>
      <c r="AI721" s="105"/>
      <c r="AJ721" s="105"/>
      <c r="AK721" s="105"/>
      <c r="AL721" s="105"/>
      <c r="AM721" s="105"/>
      <c r="AN721" s="105"/>
      <c r="AO721" s="105"/>
      <c r="AP721" s="105"/>
      <c r="AQ721" s="105"/>
      <c r="AR721" s="105"/>
      <c r="AS721" s="105"/>
      <c r="AT721" s="105"/>
      <c r="AU721" s="105"/>
      <c r="AV721" s="105"/>
      <c r="AW721" s="105"/>
      <c r="AX721" s="105"/>
      <c r="AY721" s="105"/>
      <c r="AZ721" s="105"/>
      <c r="BA721" s="105"/>
      <c r="BB721" s="105"/>
      <c r="BC721" s="105"/>
      <c r="BD721" s="105"/>
      <c r="BE721" s="105"/>
      <c r="BF721" s="105"/>
      <c r="BG721" s="105"/>
      <c r="BH721" s="105"/>
      <c r="BI721" s="105"/>
      <c r="BJ721" s="105"/>
      <c r="BK721" s="105"/>
      <c r="BL721" s="105"/>
      <c r="BM721" s="158"/>
      <c r="BN721" s="105"/>
      <c r="BO721" s="156"/>
      <c r="BP721" s="156"/>
      <c r="BQ721" s="156"/>
      <c r="BR721" s="105"/>
      <c r="BS721" s="105"/>
    </row>
    <row r="722" ht="9.0" customHeight="1">
      <c r="A722" s="152">
        <f t="shared" si="17"/>
        <v>1</v>
      </c>
      <c r="B722" s="93"/>
      <c r="C722" s="99"/>
      <c r="D722" s="96"/>
      <c r="E722" s="160"/>
      <c r="F722" s="155"/>
      <c r="G722" s="105"/>
      <c r="H722" s="105"/>
      <c r="I722" s="156"/>
      <c r="J722" s="156"/>
      <c r="K722" s="156"/>
      <c r="L722" s="156"/>
      <c r="M722" s="156"/>
      <c r="N722" s="156"/>
      <c r="O722" s="156"/>
      <c r="P722" s="156"/>
      <c r="Q722" s="156"/>
      <c r="R722" s="156"/>
      <c r="S722" s="156"/>
      <c r="T722" s="156"/>
      <c r="U722" s="157"/>
      <c r="V722" s="105"/>
      <c r="W722" s="105"/>
      <c r="X722" s="105"/>
      <c r="Y722" s="105"/>
      <c r="Z722" s="157"/>
      <c r="AA722" s="105"/>
      <c r="AB722" s="105"/>
      <c r="AC722" s="105"/>
      <c r="AD722" s="105"/>
      <c r="AE722" s="105"/>
      <c r="AF722" s="105"/>
      <c r="AG722" s="105"/>
      <c r="AH722" s="105"/>
      <c r="AI722" s="105"/>
      <c r="AJ722" s="105"/>
      <c r="AK722" s="105"/>
      <c r="AL722" s="105"/>
      <c r="AM722" s="105"/>
      <c r="AN722" s="105"/>
      <c r="AO722" s="105"/>
      <c r="AP722" s="105"/>
      <c r="AQ722" s="105"/>
      <c r="AR722" s="105"/>
      <c r="AS722" s="105"/>
      <c r="AT722" s="105"/>
      <c r="AU722" s="105"/>
      <c r="AV722" s="105"/>
      <c r="AW722" s="105"/>
      <c r="AX722" s="105"/>
      <c r="AY722" s="105"/>
      <c r="AZ722" s="105"/>
      <c r="BA722" s="105"/>
      <c r="BB722" s="105"/>
      <c r="BC722" s="105"/>
      <c r="BD722" s="105"/>
      <c r="BE722" s="105"/>
      <c r="BF722" s="105"/>
      <c r="BG722" s="105"/>
      <c r="BH722" s="105"/>
      <c r="BI722" s="105"/>
      <c r="BJ722" s="105"/>
      <c r="BK722" s="105"/>
      <c r="BL722" s="105"/>
      <c r="BM722" s="158"/>
      <c r="BN722" s="105"/>
      <c r="BO722" s="156"/>
      <c r="BP722" s="156"/>
      <c r="BQ722" s="156"/>
      <c r="BR722" s="105"/>
      <c r="BS722" s="105"/>
    </row>
    <row r="723" ht="9.0" customHeight="1">
      <c r="A723" s="152">
        <f t="shared" si="17"/>
        <v>1</v>
      </c>
      <c r="B723" s="93"/>
      <c r="C723" s="99"/>
      <c r="D723" s="96"/>
      <c r="E723" s="160"/>
      <c r="F723" s="155"/>
      <c r="G723" s="105"/>
      <c r="H723" s="105"/>
      <c r="I723" s="156"/>
      <c r="J723" s="156"/>
      <c r="K723" s="156"/>
      <c r="L723" s="156"/>
      <c r="M723" s="156"/>
      <c r="N723" s="156"/>
      <c r="O723" s="156"/>
      <c r="P723" s="156"/>
      <c r="Q723" s="156"/>
      <c r="R723" s="156"/>
      <c r="S723" s="156"/>
      <c r="T723" s="156"/>
      <c r="U723" s="157"/>
      <c r="V723" s="105"/>
      <c r="W723" s="105"/>
      <c r="X723" s="105"/>
      <c r="Y723" s="105"/>
      <c r="Z723" s="157"/>
      <c r="AA723" s="105"/>
      <c r="AB723" s="105"/>
      <c r="AC723" s="105"/>
      <c r="AD723" s="105"/>
      <c r="AE723" s="105"/>
      <c r="AF723" s="105"/>
      <c r="AG723" s="105"/>
      <c r="AH723" s="105"/>
      <c r="AI723" s="105"/>
      <c r="AJ723" s="105"/>
      <c r="AK723" s="105"/>
      <c r="AL723" s="105"/>
      <c r="AM723" s="105"/>
      <c r="AN723" s="105"/>
      <c r="AO723" s="105"/>
      <c r="AP723" s="105"/>
      <c r="AQ723" s="105"/>
      <c r="AR723" s="105"/>
      <c r="AS723" s="105"/>
      <c r="AT723" s="105"/>
      <c r="AU723" s="105"/>
      <c r="AV723" s="105"/>
      <c r="AW723" s="105"/>
      <c r="AX723" s="105"/>
      <c r="AY723" s="105"/>
      <c r="AZ723" s="105"/>
      <c r="BA723" s="105"/>
      <c r="BB723" s="105"/>
      <c r="BC723" s="105"/>
      <c r="BD723" s="105"/>
      <c r="BE723" s="105"/>
      <c r="BF723" s="105"/>
      <c r="BG723" s="105"/>
      <c r="BH723" s="105"/>
      <c r="BI723" s="105"/>
      <c r="BJ723" s="105"/>
      <c r="BK723" s="105"/>
      <c r="BL723" s="105"/>
      <c r="BM723" s="158"/>
      <c r="BN723" s="105"/>
      <c r="BO723" s="156"/>
      <c r="BP723" s="156"/>
      <c r="BQ723" s="156"/>
      <c r="BR723" s="105"/>
      <c r="BS723" s="105"/>
    </row>
    <row r="724" ht="9.0" customHeight="1">
      <c r="A724" s="152">
        <f t="shared" si="17"/>
        <v>0</v>
      </c>
      <c r="B724" s="93"/>
      <c r="C724" s="99"/>
      <c r="D724" s="96"/>
      <c r="E724" s="160"/>
      <c r="F724" s="155"/>
      <c r="G724" s="105"/>
      <c r="H724" s="105"/>
      <c r="I724" s="156"/>
      <c r="J724" s="156"/>
      <c r="K724" s="156"/>
      <c r="L724" s="156"/>
      <c r="M724" s="156"/>
      <c r="N724" s="156"/>
      <c r="O724" s="156"/>
      <c r="P724" s="156"/>
      <c r="Q724" s="156"/>
      <c r="R724" s="156"/>
      <c r="S724" s="156"/>
      <c r="T724" s="156"/>
      <c r="U724" s="157"/>
      <c r="V724" s="105"/>
      <c r="W724" s="105"/>
      <c r="X724" s="105"/>
      <c r="Y724" s="105"/>
      <c r="Z724" s="157"/>
      <c r="AA724" s="105"/>
      <c r="AB724" s="105"/>
      <c r="AC724" s="105"/>
      <c r="AD724" s="105"/>
      <c r="AE724" s="105"/>
      <c r="AF724" s="105"/>
      <c r="AG724" s="105"/>
      <c r="AH724" s="105"/>
      <c r="AI724" s="105"/>
      <c r="AJ724" s="105"/>
      <c r="AK724" s="105"/>
      <c r="AL724" s="105"/>
      <c r="AM724" s="105"/>
      <c r="AN724" s="105"/>
      <c r="AO724" s="105"/>
      <c r="AP724" s="105"/>
      <c r="AQ724" s="105"/>
      <c r="AR724" s="105"/>
      <c r="AS724" s="105"/>
      <c r="AT724" s="105"/>
      <c r="AU724" s="105"/>
      <c r="AV724" s="105"/>
      <c r="AW724" s="105"/>
      <c r="AX724" s="105"/>
      <c r="AY724" s="105"/>
      <c r="AZ724" s="105"/>
      <c r="BA724" s="105"/>
      <c r="BB724" s="105"/>
      <c r="BC724" s="105"/>
      <c r="BD724" s="105"/>
      <c r="BE724" s="105"/>
      <c r="BF724" s="105"/>
      <c r="BG724" s="105"/>
      <c r="BH724" s="105"/>
      <c r="BI724" s="105"/>
      <c r="BJ724" s="105"/>
      <c r="BK724" s="105"/>
      <c r="BL724" s="105"/>
      <c r="BM724" s="158"/>
      <c r="BN724" s="105"/>
      <c r="BO724" s="156"/>
      <c r="BP724" s="156"/>
      <c r="BQ724" s="156"/>
      <c r="BR724" s="105"/>
      <c r="BS724" s="105"/>
    </row>
    <row r="725" ht="9.0" customHeight="1">
      <c r="A725" s="152">
        <f t="shared" si="17"/>
        <v>0</v>
      </c>
      <c r="B725" s="93"/>
      <c r="C725" s="99"/>
      <c r="D725" s="96"/>
      <c r="E725" s="160"/>
      <c r="F725" s="155"/>
      <c r="G725" s="105"/>
      <c r="H725" s="105"/>
      <c r="I725" s="156"/>
      <c r="J725" s="156"/>
      <c r="K725" s="156"/>
      <c r="L725" s="156"/>
      <c r="M725" s="156"/>
      <c r="N725" s="156"/>
      <c r="O725" s="156"/>
      <c r="P725" s="156"/>
      <c r="Q725" s="156"/>
      <c r="R725" s="156"/>
      <c r="S725" s="156"/>
      <c r="T725" s="156"/>
      <c r="U725" s="157"/>
      <c r="V725" s="105"/>
      <c r="W725" s="105"/>
      <c r="X725" s="105"/>
      <c r="Y725" s="105"/>
      <c r="Z725" s="157"/>
      <c r="AA725" s="105"/>
      <c r="AB725" s="105"/>
      <c r="AC725" s="105"/>
      <c r="AD725" s="105"/>
      <c r="AE725" s="105"/>
      <c r="AF725" s="105"/>
      <c r="AG725" s="105"/>
      <c r="AH725" s="105"/>
      <c r="AI725" s="105"/>
      <c r="AJ725" s="105"/>
      <c r="AK725" s="105"/>
      <c r="AL725" s="105"/>
      <c r="AM725" s="105"/>
      <c r="AN725" s="105"/>
      <c r="AO725" s="105"/>
      <c r="AP725" s="105"/>
      <c r="AQ725" s="105"/>
      <c r="AR725" s="105"/>
      <c r="AS725" s="105"/>
      <c r="AT725" s="105"/>
      <c r="AU725" s="105"/>
      <c r="AV725" s="105"/>
      <c r="AW725" s="105"/>
      <c r="AX725" s="105"/>
      <c r="AY725" s="105"/>
      <c r="AZ725" s="105"/>
      <c r="BA725" s="105"/>
      <c r="BB725" s="105"/>
      <c r="BC725" s="105"/>
      <c r="BD725" s="105"/>
      <c r="BE725" s="105"/>
      <c r="BF725" s="105"/>
      <c r="BG725" s="105"/>
      <c r="BH725" s="105"/>
      <c r="BI725" s="105"/>
      <c r="BJ725" s="105"/>
      <c r="BK725" s="105"/>
      <c r="BL725" s="105"/>
      <c r="BM725" s="158"/>
      <c r="BN725" s="105"/>
      <c r="BO725" s="156"/>
      <c r="BP725" s="156"/>
      <c r="BQ725" s="156"/>
      <c r="BR725" s="105"/>
      <c r="BS725" s="105"/>
    </row>
    <row r="726" ht="9.0" customHeight="1">
      <c r="A726" s="152">
        <f t="shared" si="17"/>
        <v>1</v>
      </c>
      <c r="B726" s="93"/>
      <c r="C726" s="99"/>
      <c r="D726" s="96"/>
      <c r="E726" s="160"/>
      <c r="F726" s="155"/>
      <c r="G726" s="105"/>
      <c r="H726" s="105"/>
      <c r="I726" s="156"/>
      <c r="J726" s="156"/>
      <c r="K726" s="156"/>
      <c r="L726" s="156"/>
      <c r="M726" s="156"/>
      <c r="N726" s="156"/>
      <c r="O726" s="156"/>
      <c r="P726" s="156"/>
      <c r="Q726" s="156"/>
      <c r="R726" s="156"/>
      <c r="S726" s="156"/>
      <c r="T726" s="156"/>
      <c r="U726" s="157"/>
      <c r="V726" s="105"/>
      <c r="W726" s="105"/>
      <c r="X726" s="105"/>
      <c r="Y726" s="105"/>
      <c r="Z726" s="157"/>
      <c r="AA726" s="105"/>
      <c r="AB726" s="105"/>
      <c r="AC726" s="105"/>
      <c r="AD726" s="105"/>
      <c r="AE726" s="105"/>
      <c r="AF726" s="105"/>
      <c r="AG726" s="105"/>
      <c r="AH726" s="105"/>
      <c r="AI726" s="105"/>
      <c r="AJ726" s="105"/>
      <c r="AK726" s="105"/>
      <c r="AL726" s="105"/>
      <c r="AM726" s="105"/>
      <c r="AN726" s="105"/>
      <c r="AO726" s="105"/>
      <c r="AP726" s="105"/>
      <c r="AQ726" s="105"/>
      <c r="AR726" s="105"/>
      <c r="AS726" s="105"/>
      <c r="AT726" s="105"/>
      <c r="AU726" s="105"/>
      <c r="AV726" s="105"/>
      <c r="AW726" s="105"/>
      <c r="AX726" s="105"/>
      <c r="AY726" s="105"/>
      <c r="AZ726" s="105"/>
      <c r="BA726" s="105"/>
      <c r="BB726" s="105"/>
      <c r="BC726" s="105"/>
      <c r="BD726" s="105"/>
      <c r="BE726" s="105"/>
      <c r="BF726" s="105"/>
      <c r="BG726" s="105"/>
      <c r="BH726" s="105"/>
      <c r="BI726" s="105"/>
      <c r="BJ726" s="105"/>
      <c r="BK726" s="105"/>
      <c r="BL726" s="105"/>
      <c r="BM726" s="158"/>
      <c r="BN726" s="105"/>
      <c r="BO726" s="156"/>
      <c r="BP726" s="156"/>
      <c r="BQ726" s="156"/>
      <c r="BR726" s="105"/>
      <c r="BS726" s="105"/>
    </row>
    <row r="727" ht="9.0" customHeight="1">
      <c r="A727" s="152">
        <f t="shared" si="17"/>
        <v>1</v>
      </c>
      <c r="B727" s="93"/>
      <c r="C727" s="99"/>
      <c r="D727" s="96"/>
      <c r="E727" s="160"/>
      <c r="F727" s="155"/>
      <c r="G727" s="105"/>
      <c r="H727" s="105"/>
      <c r="I727" s="156"/>
      <c r="J727" s="156"/>
      <c r="K727" s="156"/>
      <c r="L727" s="156"/>
      <c r="M727" s="156"/>
      <c r="N727" s="156"/>
      <c r="O727" s="156"/>
      <c r="P727" s="156"/>
      <c r="Q727" s="156"/>
      <c r="R727" s="156"/>
      <c r="S727" s="156"/>
      <c r="T727" s="156"/>
      <c r="U727" s="157"/>
      <c r="V727" s="105"/>
      <c r="W727" s="105"/>
      <c r="X727" s="105"/>
      <c r="Y727" s="105"/>
      <c r="Z727" s="157"/>
      <c r="AA727" s="105"/>
      <c r="AB727" s="105"/>
      <c r="AC727" s="105"/>
      <c r="AD727" s="105"/>
      <c r="AE727" s="105"/>
      <c r="AF727" s="105"/>
      <c r="AG727" s="105"/>
      <c r="AH727" s="105"/>
      <c r="AI727" s="105"/>
      <c r="AJ727" s="105"/>
      <c r="AK727" s="105"/>
      <c r="AL727" s="105"/>
      <c r="AM727" s="105"/>
      <c r="AN727" s="105"/>
      <c r="AO727" s="105"/>
      <c r="AP727" s="105"/>
      <c r="AQ727" s="105"/>
      <c r="AR727" s="105"/>
      <c r="AS727" s="105"/>
      <c r="AT727" s="105"/>
      <c r="AU727" s="105"/>
      <c r="AV727" s="105"/>
      <c r="AW727" s="105"/>
      <c r="AX727" s="105"/>
      <c r="AY727" s="105"/>
      <c r="AZ727" s="105"/>
      <c r="BA727" s="105"/>
      <c r="BB727" s="105"/>
      <c r="BC727" s="105"/>
      <c r="BD727" s="105"/>
      <c r="BE727" s="105"/>
      <c r="BF727" s="105"/>
      <c r="BG727" s="105"/>
      <c r="BH727" s="105"/>
      <c r="BI727" s="105"/>
      <c r="BJ727" s="105"/>
      <c r="BK727" s="105"/>
      <c r="BL727" s="105"/>
      <c r="BM727" s="158"/>
      <c r="BN727" s="105"/>
      <c r="BO727" s="156"/>
      <c r="BP727" s="156"/>
      <c r="BQ727" s="156"/>
      <c r="BR727" s="105"/>
      <c r="BS727" s="105"/>
    </row>
    <row r="728" ht="9.0" customHeight="1">
      <c r="A728" s="152">
        <f t="shared" si="17"/>
        <v>0</v>
      </c>
      <c r="B728" s="93"/>
      <c r="C728" s="99"/>
      <c r="D728" s="96"/>
      <c r="E728" s="160"/>
      <c r="F728" s="155"/>
      <c r="G728" s="105"/>
      <c r="H728" s="105"/>
      <c r="I728" s="156"/>
      <c r="J728" s="156"/>
      <c r="K728" s="156"/>
      <c r="L728" s="156"/>
      <c r="M728" s="156"/>
      <c r="N728" s="156"/>
      <c r="O728" s="156"/>
      <c r="P728" s="156"/>
      <c r="Q728" s="156"/>
      <c r="R728" s="156"/>
      <c r="S728" s="156"/>
      <c r="T728" s="156"/>
      <c r="U728" s="157"/>
      <c r="V728" s="105"/>
      <c r="W728" s="105"/>
      <c r="X728" s="105"/>
      <c r="Y728" s="105"/>
      <c r="Z728" s="157"/>
      <c r="AA728" s="105"/>
      <c r="AB728" s="105"/>
      <c r="AC728" s="105"/>
      <c r="AD728" s="105"/>
      <c r="AE728" s="105"/>
      <c r="AF728" s="105"/>
      <c r="AG728" s="105"/>
      <c r="AH728" s="105"/>
      <c r="AI728" s="105"/>
      <c r="AJ728" s="105"/>
      <c r="AK728" s="105"/>
      <c r="AL728" s="105"/>
      <c r="AM728" s="105"/>
      <c r="AN728" s="105"/>
      <c r="AO728" s="105"/>
      <c r="AP728" s="105"/>
      <c r="AQ728" s="105"/>
      <c r="AR728" s="105"/>
      <c r="AS728" s="105"/>
      <c r="AT728" s="105"/>
      <c r="AU728" s="105"/>
      <c r="AV728" s="105"/>
      <c r="AW728" s="105"/>
      <c r="AX728" s="105"/>
      <c r="AY728" s="105"/>
      <c r="AZ728" s="105"/>
      <c r="BA728" s="105"/>
      <c r="BB728" s="105"/>
      <c r="BC728" s="105"/>
      <c r="BD728" s="105"/>
      <c r="BE728" s="105"/>
      <c r="BF728" s="105"/>
      <c r="BG728" s="105"/>
      <c r="BH728" s="105"/>
      <c r="BI728" s="105"/>
      <c r="BJ728" s="105"/>
      <c r="BK728" s="105"/>
      <c r="BL728" s="105"/>
      <c r="BM728" s="158"/>
      <c r="BN728" s="105"/>
      <c r="BO728" s="156"/>
      <c r="BP728" s="156"/>
      <c r="BQ728" s="156"/>
      <c r="BR728" s="105"/>
      <c r="BS728" s="105"/>
    </row>
    <row r="729" ht="9.0" customHeight="1">
      <c r="A729" s="152">
        <f t="shared" si="17"/>
        <v>0</v>
      </c>
      <c r="B729" s="93"/>
      <c r="C729" s="99"/>
      <c r="D729" s="96"/>
      <c r="E729" s="160"/>
      <c r="F729" s="155"/>
      <c r="G729" s="105"/>
      <c r="H729" s="105"/>
      <c r="I729" s="156"/>
      <c r="J729" s="156"/>
      <c r="K729" s="156"/>
      <c r="L729" s="156"/>
      <c r="M729" s="156"/>
      <c r="N729" s="156"/>
      <c r="O729" s="156"/>
      <c r="P729" s="156"/>
      <c r="Q729" s="156"/>
      <c r="R729" s="156"/>
      <c r="S729" s="156"/>
      <c r="T729" s="156"/>
      <c r="U729" s="157"/>
      <c r="V729" s="105"/>
      <c r="W729" s="105"/>
      <c r="X729" s="105"/>
      <c r="Y729" s="105"/>
      <c r="Z729" s="157"/>
      <c r="AA729" s="105"/>
      <c r="AB729" s="105"/>
      <c r="AC729" s="105"/>
      <c r="AD729" s="105"/>
      <c r="AE729" s="105"/>
      <c r="AF729" s="105"/>
      <c r="AG729" s="105"/>
      <c r="AH729" s="105"/>
      <c r="AI729" s="105"/>
      <c r="AJ729" s="105"/>
      <c r="AK729" s="105"/>
      <c r="AL729" s="105"/>
      <c r="AM729" s="105"/>
      <c r="AN729" s="105"/>
      <c r="AO729" s="105"/>
      <c r="AP729" s="105"/>
      <c r="AQ729" s="105"/>
      <c r="AR729" s="105"/>
      <c r="AS729" s="105"/>
      <c r="AT729" s="105"/>
      <c r="AU729" s="105"/>
      <c r="AV729" s="105"/>
      <c r="AW729" s="105"/>
      <c r="AX729" s="105"/>
      <c r="AY729" s="105"/>
      <c r="AZ729" s="105"/>
      <c r="BA729" s="105"/>
      <c r="BB729" s="105"/>
      <c r="BC729" s="105"/>
      <c r="BD729" s="105"/>
      <c r="BE729" s="105"/>
      <c r="BF729" s="105"/>
      <c r="BG729" s="105"/>
      <c r="BH729" s="105"/>
      <c r="BI729" s="105"/>
      <c r="BJ729" s="105"/>
      <c r="BK729" s="105"/>
      <c r="BL729" s="105"/>
      <c r="BM729" s="158"/>
      <c r="BN729" s="105"/>
      <c r="BO729" s="156"/>
      <c r="BP729" s="156"/>
      <c r="BQ729" s="156"/>
      <c r="BR729" s="105"/>
      <c r="BS729" s="105"/>
    </row>
    <row r="730" ht="9.0" customHeight="1">
      <c r="A730" s="152">
        <f t="shared" si="17"/>
        <v>1</v>
      </c>
      <c r="B730" s="93"/>
      <c r="C730" s="99"/>
      <c r="D730" s="96"/>
      <c r="E730" s="160"/>
      <c r="F730" s="155"/>
      <c r="G730" s="105"/>
      <c r="H730" s="105"/>
      <c r="I730" s="156"/>
      <c r="J730" s="156"/>
      <c r="K730" s="156"/>
      <c r="L730" s="156"/>
      <c r="M730" s="156"/>
      <c r="N730" s="156"/>
      <c r="O730" s="156"/>
      <c r="P730" s="156"/>
      <c r="Q730" s="156"/>
      <c r="R730" s="156"/>
      <c r="S730" s="156"/>
      <c r="T730" s="156"/>
      <c r="U730" s="157"/>
      <c r="V730" s="105"/>
      <c r="W730" s="105"/>
      <c r="X730" s="105"/>
      <c r="Y730" s="105"/>
      <c r="Z730" s="157"/>
      <c r="AA730" s="105"/>
      <c r="AB730" s="105"/>
      <c r="AC730" s="105"/>
      <c r="AD730" s="105"/>
      <c r="AE730" s="105"/>
      <c r="AF730" s="105"/>
      <c r="AG730" s="105"/>
      <c r="AH730" s="105"/>
      <c r="AI730" s="105"/>
      <c r="AJ730" s="105"/>
      <c r="AK730" s="105"/>
      <c r="AL730" s="105"/>
      <c r="AM730" s="105"/>
      <c r="AN730" s="105"/>
      <c r="AO730" s="105"/>
      <c r="AP730" s="105"/>
      <c r="AQ730" s="105"/>
      <c r="AR730" s="105"/>
      <c r="AS730" s="105"/>
      <c r="AT730" s="105"/>
      <c r="AU730" s="105"/>
      <c r="AV730" s="105"/>
      <c r="AW730" s="105"/>
      <c r="AX730" s="105"/>
      <c r="AY730" s="105"/>
      <c r="AZ730" s="105"/>
      <c r="BA730" s="105"/>
      <c r="BB730" s="105"/>
      <c r="BC730" s="105"/>
      <c r="BD730" s="105"/>
      <c r="BE730" s="105"/>
      <c r="BF730" s="105"/>
      <c r="BG730" s="105"/>
      <c r="BH730" s="105"/>
      <c r="BI730" s="105"/>
      <c r="BJ730" s="105"/>
      <c r="BK730" s="105"/>
      <c r="BL730" s="105"/>
      <c r="BM730" s="158"/>
      <c r="BN730" s="105"/>
      <c r="BO730" s="156"/>
      <c r="BP730" s="156"/>
      <c r="BQ730" s="156"/>
      <c r="BR730" s="105"/>
      <c r="BS730" s="105"/>
    </row>
    <row r="731" ht="9.0" customHeight="1">
      <c r="A731" s="152">
        <f t="shared" si="17"/>
        <v>1</v>
      </c>
      <c r="B731" s="93"/>
      <c r="C731" s="99"/>
      <c r="D731" s="96"/>
      <c r="E731" s="160"/>
      <c r="F731" s="155"/>
      <c r="G731" s="105"/>
      <c r="H731" s="105"/>
      <c r="I731" s="156"/>
      <c r="J731" s="156"/>
      <c r="K731" s="156"/>
      <c r="L731" s="156"/>
      <c r="M731" s="156"/>
      <c r="N731" s="156"/>
      <c r="O731" s="156"/>
      <c r="P731" s="156"/>
      <c r="Q731" s="156"/>
      <c r="R731" s="156"/>
      <c r="S731" s="156"/>
      <c r="T731" s="156"/>
      <c r="U731" s="157"/>
      <c r="V731" s="105"/>
      <c r="W731" s="105"/>
      <c r="X731" s="105"/>
      <c r="Y731" s="105"/>
      <c r="Z731" s="157"/>
      <c r="AA731" s="105"/>
      <c r="AB731" s="105"/>
      <c r="AC731" s="105"/>
      <c r="AD731" s="105"/>
      <c r="AE731" s="105"/>
      <c r="AF731" s="105"/>
      <c r="AG731" s="105"/>
      <c r="AH731" s="105"/>
      <c r="AI731" s="105"/>
      <c r="AJ731" s="105"/>
      <c r="AK731" s="105"/>
      <c r="AL731" s="105"/>
      <c r="AM731" s="105"/>
      <c r="AN731" s="105"/>
      <c r="AO731" s="105"/>
      <c r="AP731" s="105"/>
      <c r="AQ731" s="105"/>
      <c r="AR731" s="105"/>
      <c r="AS731" s="105"/>
      <c r="AT731" s="105"/>
      <c r="AU731" s="105"/>
      <c r="AV731" s="105"/>
      <c r="AW731" s="105"/>
      <c r="AX731" s="105"/>
      <c r="AY731" s="105"/>
      <c r="AZ731" s="105"/>
      <c r="BA731" s="105"/>
      <c r="BB731" s="105"/>
      <c r="BC731" s="105"/>
      <c r="BD731" s="105"/>
      <c r="BE731" s="105"/>
      <c r="BF731" s="105"/>
      <c r="BG731" s="105"/>
      <c r="BH731" s="105"/>
      <c r="BI731" s="105"/>
      <c r="BJ731" s="105"/>
      <c r="BK731" s="105"/>
      <c r="BL731" s="105"/>
      <c r="BM731" s="158"/>
      <c r="BN731" s="105"/>
      <c r="BO731" s="156"/>
      <c r="BP731" s="156"/>
      <c r="BQ731" s="156"/>
      <c r="BR731" s="105"/>
      <c r="BS731" s="105"/>
    </row>
    <row r="732" ht="9.0" customHeight="1">
      <c r="A732" s="152">
        <f t="shared" si="17"/>
        <v>0</v>
      </c>
      <c r="B732" s="93"/>
      <c r="C732" s="99"/>
      <c r="D732" s="96"/>
      <c r="E732" s="160"/>
      <c r="F732" s="155"/>
      <c r="G732" s="105"/>
      <c r="H732" s="105"/>
      <c r="I732" s="156"/>
      <c r="J732" s="156"/>
      <c r="K732" s="156"/>
      <c r="L732" s="156"/>
      <c r="M732" s="156"/>
      <c r="N732" s="156"/>
      <c r="O732" s="156"/>
      <c r="P732" s="156"/>
      <c r="Q732" s="156"/>
      <c r="R732" s="156"/>
      <c r="S732" s="156"/>
      <c r="T732" s="156"/>
      <c r="U732" s="157"/>
      <c r="V732" s="105"/>
      <c r="W732" s="105"/>
      <c r="X732" s="105"/>
      <c r="Y732" s="105"/>
      <c r="Z732" s="157"/>
      <c r="AA732" s="105"/>
      <c r="AB732" s="105"/>
      <c r="AC732" s="105"/>
      <c r="AD732" s="105"/>
      <c r="AE732" s="105"/>
      <c r="AF732" s="105"/>
      <c r="AG732" s="105"/>
      <c r="AH732" s="105"/>
      <c r="AI732" s="105"/>
      <c r="AJ732" s="105"/>
      <c r="AK732" s="105"/>
      <c r="AL732" s="105"/>
      <c r="AM732" s="105"/>
      <c r="AN732" s="105"/>
      <c r="AO732" s="105"/>
      <c r="AP732" s="105"/>
      <c r="AQ732" s="105"/>
      <c r="AR732" s="105"/>
      <c r="AS732" s="105"/>
      <c r="AT732" s="105"/>
      <c r="AU732" s="105"/>
      <c r="AV732" s="105"/>
      <c r="AW732" s="105"/>
      <c r="AX732" s="105"/>
      <c r="AY732" s="105"/>
      <c r="AZ732" s="105"/>
      <c r="BA732" s="105"/>
      <c r="BB732" s="105"/>
      <c r="BC732" s="105"/>
      <c r="BD732" s="105"/>
      <c r="BE732" s="105"/>
      <c r="BF732" s="105"/>
      <c r="BG732" s="105"/>
      <c r="BH732" s="105"/>
      <c r="BI732" s="105"/>
      <c r="BJ732" s="105"/>
      <c r="BK732" s="105"/>
      <c r="BL732" s="105"/>
      <c r="BM732" s="158"/>
      <c r="BN732" s="105"/>
      <c r="BO732" s="156"/>
      <c r="BP732" s="156"/>
      <c r="BQ732" s="156"/>
      <c r="BR732" s="105"/>
      <c r="BS732" s="105"/>
    </row>
    <row r="733" ht="9.0" customHeight="1">
      <c r="A733" s="152">
        <f t="shared" si="17"/>
        <v>0</v>
      </c>
      <c r="B733" s="93"/>
      <c r="C733" s="99"/>
      <c r="D733" s="96"/>
      <c r="E733" s="160"/>
      <c r="F733" s="155"/>
      <c r="G733" s="105"/>
      <c r="H733" s="105"/>
      <c r="I733" s="156"/>
      <c r="J733" s="156"/>
      <c r="K733" s="156"/>
      <c r="L733" s="156"/>
      <c r="M733" s="156"/>
      <c r="N733" s="156"/>
      <c r="O733" s="156"/>
      <c r="P733" s="156"/>
      <c r="Q733" s="156"/>
      <c r="R733" s="156"/>
      <c r="S733" s="156"/>
      <c r="T733" s="156"/>
      <c r="U733" s="157"/>
      <c r="V733" s="105"/>
      <c r="W733" s="105"/>
      <c r="X733" s="105"/>
      <c r="Y733" s="105"/>
      <c r="Z733" s="157"/>
      <c r="AA733" s="105"/>
      <c r="AB733" s="105"/>
      <c r="AC733" s="105"/>
      <c r="AD733" s="105"/>
      <c r="AE733" s="105"/>
      <c r="AF733" s="105"/>
      <c r="AG733" s="105"/>
      <c r="AH733" s="105"/>
      <c r="AI733" s="105"/>
      <c r="AJ733" s="105"/>
      <c r="AK733" s="105"/>
      <c r="AL733" s="105"/>
      <c r="AM733" s="105"/>
      <c r="AN733" s="105"/>
      <c r="AO733" s="105"/>
      <c r="AP733" s="105"/>
      <c r="AQ733" s="105"/>
      <c r="AR733" s="105"/>
      <c r="AS733" s="105"/>
      <c r="AT733" s="105"/>
      <c r="AU733" s="105"/>
      <c r="AV733" s="105"/>
      <c r="AW733" s="105"/>
      <c r="AX733" s="105"/>
      <c r="AY733" s="105"/>
      <c r="AZ733" s="105"/>
      <c r="BA733" s="105"/>
      <c r="BB733" s="105"/>
      <c r="BC733" s="105"/>
      <c r="BD733" s="105"/>
      <c r="BE733" s="105"/>
      <c r="BF733" s="105"/>
      <c r="BG733" s="105"/>
      <c r="BH733" s="105"/>
      <c r="BI733" s="105"/>
      <c r="BJ733" s="105"/>
      <c r="BK733" s="105"/>
      <c r="BL733" s="105"/>
      <c r="BM733" s="158"/>
      <c r="BN733" s="105"/>
      <c r="BO733" s="156"/>
      <c r="BP733" s="156"/>
      <c r="BQ733" s="156"/>
      <c r="BR733" s="105"/>
      <c r="BS733" s="105"/>
    </row>
    <row r="734" ht="9.0" customHeight="1">
      <c r="A734" s="152">
        <f t="shared" si="17"/>
        <v>1</v>
      </c>
      <c r="B734" s="93"/>
      <c r="C734" s="99"/>
      <c r="D734" s="96"/>
      <c r="E734" s="160"/>
      <c r="F734" s="155"/>
      <c r="G734" s="105"/>
      <c r="H734" s="105"/>
      <c r="I734" s="156"/>
      <c r="J734" s="156"/>
      <c r="K734" s="156"/>
      <c r="L734" s="156"/>
      <c r="M734" s="156"/>
      <c r="N734" s="156"/>
      <c r="O734" s="156"/>
      <c r="P734" s="156"/>
      <c r="Q734" s="156"/>
      <c r="R734" s="156"/>
      <c r="S734" s="156"/>
      <c r="T734" s="156"/>
      <c r="U734" s="157"/>
      <c r="V734" s="105"/>
      <c r="W734" s="105"/>
      <c r="X734" s="105"/>
      <c r="Y734" s="105"/>
      <c r="Z734" s="157"/>
      <c r="AA734" s="105"/>
      <c r="AB734" s="105"/>
      <c r="AC734" s="105"/>
      <c r="AD734" s="105"/>
      <c r="AE734" s="105"/>
      <c r="AF734" s="105"/>
      <c r="AG734" s="105"/>
      <c r="AH734" s="105"/>
      <c r="AI734" s="105"/>
      <c r="AJ734" s="105"/>
      <c r="AK734" s="105"/>
      <c r="AL734" s="105"/>
      <c r="AM734" s="105"/>
      <c r="AN734" s="105"/>
      <c r="AO734" s="105"/>
      <c r="AP734" s="105"/>
      <c r="AQ734" s="105"/>
      <c r="AR734" s="105"/>
      <c r="AS734" s="105"/>
      <c r="AT734" s="105"/>
      <c r="AU734" s="105"/>
      <c r="AV734" s="105"/>
      <c r="AW734" s="105"/>
      <c r="AX734" s="105"/>
      <c r="AY734" s="105"/>
      <c r="AZ734" s="105"/>
      <c r="BA734" s="105"/>
      <c r="BB734" s="105"/>
      <c r="BC734" s="105"/>
      <c r="BD734" s="105"/>
      <c r="BE734" s="105"/>
      <c r="BF734" s="105"/>
      <c r="BG734" s="105"/>
      <c r="BH734" s="105"/>
      <c r="BI734" s="105"/>
      <c r="BJ734" s="105"/>
      <c r="BK734" s="105"/>
      <c r="BL734" s="105"/>
      <c r="BM734" s="158"/>
      <c r="BN734" s="105"/>
      <c r="BO734" s="156"/>
      <c r="BP734" s="156"/>
      <c r="BQ734" s="156"/>
      <c r="BR734" s="105"/>
      <c r="BS734" s="105"/>
    </row>
    <row r="735" ht="9.0" customHeight="1">
      <c r="A735" s="152">
        <f t="shared" si="17"/>
        <v>1</v>
      </c>
      <c r="B735" s="93"/>
      <c r="C735" s="99"/>
      <c r="D735" s="96"/>
      <c r="E735" s="160"/>
      <c r="F735" s="155"/>
      <c r="G735" s="105"/>
      <c r="H735" s="105"/>
      <c r="I735" s="156"/>
      <c r="J735" s="156"/>
      <c r="K735" s="156"/>
      <c r="L735" s="156"/>
      <c r="M735" s="156"/>
      <c r="N735" s="156"/>
      <c r="O735" s="156"/>
      <c r="P735" s="156"/>
      <c r="Q735" s="156"/>
      <c r="R735" s="156"/>
      <c r="S735" s="156"/>
      <c r="T735" s="156"/>
      <c r="U735" s="157"/>
      <c r="V735" s="105"/>
      <c r="W735" s="105"/>
      <c r="X735" s="105"/>
      <c r="Y735" s="105"/>
      <c r="Z735" s="157"/>
      <c r="AA735" s="105"/>
      <c r="AB735" s="105"/>
      <c r="AC735" s="105"/>
      <c r="AD735" s="105"/>
      <c r="AE735" s="105"/>
      <c r="AF735" s="105"/>
      <c r="AG735" s="105"/>
      <c r="AH735" s="105"/>
      <c r="AI735" s="105"/>
      <c r="AJ735" s="105"/>
      <c r="AK735" s="105"/>
      <c r="AL735" s="105"/>
      <c r="AM735" s="105"/>
      <c r="AN735" s="105"/>
      <c r="AO735" s="105"/>
      <c r="AP735" s="105"/>
      <c r="AQ735" s="105"/>
      <c r="AR735" s="105"/>
      <c r="AS735" s="105"/>
      <c r="AT735" s="105"/>
      <c r="AU735" s="105"/>
      <c r="AV735" s="105"/>
      <c r="AW735" s="105"/>
      <c r="AX735" s="105"/>
      <c r="AY735" s="105"/>
      <c r="AZ735" s="105"/>
      <c r="BA735" s="105"/>
      <c r="BB735" s="105"/>
      <c r="BC735" s="105"/>
      <c r="BD735" s="105"/>
      <c r="BE735" s="105"/>
      <c r="BF735" s="105"/>
      <c r="BG735" s="105"/>
      <c r="BH735" s="105"/>
      <c r="BI735" s="105"/>
      <c r="BJ735" s="105"/>
      <c r="BK735" s="105"/>
      <c r="BL735" s="105"/>
      <c r="BM735" s="158"/>
      <c r="BN735" s="105"/>
      <c r="BO735" s="156"/>
      <c r="BP735" s="156"/>
      <c r="BQ735" s="156"/>
      <c r="BR735" s="105"/>
      <c r="BS735" s="105"/>
    </row>
    <row r="736" ht="9.0" customHeight="1">
      <c r="A736" s="152">
        <f t="shared" si="17"/>
        <v>0</v>
      </c>
      <c r="B736" s="93"/>
      <c r="C736" s="99"/>
      <c r="D736" s="96"/>
      <c r="E736" s="160"/>
      <c r="F736" s="155"/>
      <c r="G736" s="105"/>
      <c r="H736" s="105"/>
      <c r="I736" s="156"/>
      <c r="J736" s="156"/>
      <c r="K736" s="156"/>
      <c r="L736" s="156"/>
      <c r="M736" s="156"/>
      <c r="N736" s="156"/>
      <c r="O736" s="156"/>
      <c r="P736" s="156"/>
      <c r="Q736" s="156"/>
      <c r="R736" s="156"/>
      <c r="S736" s="156"/>
      <c r="T736" s="156"/>
      <c r="U736" s="157"/>
      <c r="V736" s="105"/>
      <c r="W736" s="105"/>
      <c r="X736" s="105"/>
      <c r="Y736" s="105"/>
      <c r="Z736" s="157"/>
      <c r="AA736" s="105"/>
      <c r="AB736" s="105"/>
      <c r="AC736" s="105"/>
      <c r="AD736" s="105"/>
      <c r="AE736" s="105"/>
      <c r="AF736" s="105"/>
      <c r="AG736" s="105"/>
      <c r="AH736" s="105"/>
      <c r="AI736" s="105"/>
      <c r="AJ736" s="105"/>
      <c r="AK736" s="105"/>
      <c r="AL736" s="105"/>
      <c r="AM736" s="105"/>
      <c r="AN736" s="105"/>
      <c r="AO736" s="105"/>
      <c r="AP736" s="105"/>
      <c r="AQ736" s="105"/>
      <c r="AR736" s="105"/>
      <c r="AS736" s="105"/>
      <c r="AT736" s="105"/>
      <c r="AU736" s="105"/>
      <c r="AV736" s="105"/>
      <c r="AW736" s="105"/>
      <c r="AX736" s="105"/>
      <c r="AY736" s="105"/>
      <c r="AZ736" s="105"/>
      <c r="BA736" s="105"/>
      <c r="BB736" s="105"/>
      <c r="BC736" s="105"/>
      <c r="BD736" s="105"/>
      <c r="BE736" s="105"/>
      <c r="BF736" s="105"/>
      <c r="BG736" s="105"/>
      <c r="BH736" s="105"/>
      <c r="BI736" s="105"/>
      <c r="BJ736" s="105"/>
      <c r="BK736" s="105"/>
      <c r="BL736" s="105"/>
      <c r="BM736" s="158"/>
      <c r="BN736" s="105"/>
      <c r="BO736" s="156"/>
      <c r="BP736" s="156"/>
      <c r="BQ736" s="156"/>
      <c r="BR736" s="105"/>
      <c r="BS736" s="105"/>
    </row>
    <row r="737" ht="9.0" customHeight="1">
      <c r="A737" s="152">
        <f t="shared" si="17"/>
        <v>0</v>
      </c>
      <c r="B737" s="93"/>
      <c r="C737" s="99"/>
      <c r="D737" s="96"/>
      <c r="E737" s="160"/>
      <c r="F737" s="155"/>
      <c r="G737" s="105"/>
      <c r="H737" s="105"/>
      <c r="I737" s="156"/>
      <c r="J737" s="156"/>
      <c r="K737" s="156"/>
      <c r="L737" s="156"/>
      <c r="M737" s="156"/>
      <c r="N737" s="156"/>
      <c r="O737" s="156"/>
      <c r="P737" s="156"/>
      <c r="Q737" s="156"/>
      <c r="R737" s="156"/>
      <c r="S737" s="156"/>
      <c r="T737" s="156"/>
      <c r="U737" s="157"/>
      <c r="V737" s="105"/>
      <c r="W737" s="105"/>
      <c r="X737" s="105"/>
      <c r="Y737" s="105"/>
      <c r="Z737" s="157"/>
      <c r="AA737" s="105"/>
      <c r="AB737" s="105"/>
      <c r="AC737" s="105"/>
      <c r="AD737" s="105"/>
      <c r="AE737" s="105"/>
      <c r="AF737" s="105"/>
      <c r="AG737" s="105"/>
      <c r="AH737" s="105"/>
      <c r="AI737" s="105"/>
      <c r="AJ737" s="105"/>
      <c r="AK737" s="105"/>
      <c r="AL737" s="105"/>
      <c r="AM737" s="105"/>
      <c r="AN737" s="105"/>
      <c r="AO737" s="105"/>
      <c r="AP737" s="105"/>
      <c r="AQ737" s="105"/>
      <c r="AR737" s="105"/>
      <c r="AS737" s="105"/>
      <c r="AT737" s="105"/>
      <c r="AU737" s="105"/>
      <c r="AV737" s="105"/>
      <c r="AW737" s="105"/>
      <c r="AX737" s="105"/>
      <c r="AY737" s="105"/>
      <c r="AZ737" s="105"/>
      <c r="BA737" s="105"/>
      <c r="BB737" s="105"/>
      <c r="BC737" s="105"/>
      <c r="BD737" s="105"/>
      <c r="BE737" s="105"/>
      <c r="BF737" s="105"/>
      <c r="BG737" s="105"/>
      <c r="BH737" s="105"/>
      <c r="BI737" s="105"/>
      <c r="BJ737" s="105"/>
      <c r="BK737" s="105"/>
      <c r="BL737" s="105"/>
      <c r="BM737" s="158"/>
      <c r="BN737" s="105"/>
      <c r="BO737" s="156"/>
      <c r="BP737" s="156"/>
      <c r="BQ737" s="156"/>
      <c r="BR737" s="105"/>
      <c r="BS737" s="105"/>
    </row>
    <row r="738" ht="9.0" customHeight="1">
      <c r="A738" s="152">
        <f t="shared" si="17"/>
        <v>1</v>
      </c>
      <c r="B738" s="93"/>
      <c r="C738" s="99"/>
      <c r="D738" s="96"/>
      <c r="E738" s="160"/>
      <c r="F738" s="155"/>
      <c r="G738" s="105"/>
      <c r="H738" s="105"/>
      <c r="I738" s="156"/>
      <c r="J738" s="156"/>
      <c r="K738" s="156"/>
      <c r="L738" s="156"/>
      <c r="M738" s="156"/>
      <c r="N738" s="156"/>
      <c r="O738" s="156"/>
      <c r="P738" s="156"/>
      <c r="Q738" s="156"/>
      <c r="R738" s="156"/>
      <c r="S738" s="156"/>
      <c r="T738" s="156"/>
      <c r="U738" s="157"/>
      <c r="V738" s="105"/>
      <c r="W738" s="105"/>
      <c r="X738" s="105"/>
      <c r="Y738" s="105"/>
      <c r="Z738" s="157"/>
      <c r="AA738" s="105"/>
      <c r="AB738" s="105"/>
      <c r="AC738" s="105"/>
      <c r="AD738" s="105"/>
      <c r="AE738" s="105"/>
      <c r="AF738" s="105"/>
      <c r="AG738" s="105"/>
      <c r="AH738" s="105"/>
      <c r="AI738" s="105"/>
      <c r="AJ738" s="105"/>
      <c r="AK738" s="105"/>
      <c r="AL738" s="105"/>
      <c r="AM738" s="105"/>
      <c r="AN738" s="105"/>
      <c r="AO738" s="105"/>
      <c r="AP738" s="105"/>
      <c r="AQ738" s="105"/>
      <c r="AR738" s="105"/>
      <c r="AS738" s="105"/>
      <c r="AT738" s="105"/>
      <c r="AU738" s="105"/>
      <c r="AV738" s="105"/>
      <c r="AW738" s="105"/>
      <c r="AX738" s="105"/>
      <c r="AY738" s="105"/>
      <c r="AZ738" s="105"/>
      <c r="BA738" s="105"/>
      <c r="BB738" s="105"/>
      <c r="BC738" s="105"/>
      <c r="BD738" s="105"/>
      <c r="BE738" s="105"/>
      <c r="BF738" s="105"/>
      <c r="BG738" s="105"/>
      <c r="BH738" s="105"/>
      <c r="BI738" s="105"/>
      <c r="BJ738" s="105"/>
      <c r="BK738" s="105"/>
      <c r="BL738" s="105"/>
      <c r="BM738" s="158"/>
      <c r="BN738" s="105"/>
      <c r="BO738" s="156"/>
      <c r="BP738" s="156"/>
      <c r="BQ738" s="156"/>
      <c r="BR738" s="105"/>
      <c r="BS738" s="105"/>
    </row>
    <row r="739" ht="9.0" customHeight="1">
      <c r="A739" s="152">
        <f t="shared" si="17"/>
        <v>1</v>
      </c>
      <c r="B739" s="93"/>
      <c r="C739" s="99"/>
      <c r="D739" s="96"/>
      <c r="E739" s="160"/>
      <c r="F739" s="155"/>
      <c r="G739" s="105"/>
      <c r="H739" s="105"/>
      <c r="I739" s="156"/>
      <c r="J739" s="156"/>
      <c r="K739" s="156"/>
      <c r="L739" s="156"/>
      <c r="M739" s="156"/>
      <c r="N739" s="156"/>
      <c r="O739" s="156"/>
      <c r="P739" s="156"/>
      <c r="Q739" s="156"/>
      <c r="R739" s="156"/>
      <c r="S739" s="156"/>
      <c r="T739" s="156"/>
      <c r="U739" s="157"/>
      <c r="V739" s="105"/>
      <c r="W739" s="105"/>
      <c r="X739" s="105"/>
      <c r="Y739" s="105"/>
      <c r="Z739" s="157"/>
      <c r="AA739" s="105"/>
      <c r="AB739" s="105"/>
      <c r="AC739" s="105"/>
      <c r="AD739" s="105"/>
      <c r="AE739" s="105"/>
      <c r="AF739" s="105"/>
      <c r="AG739" s="105"/>
      <c r="AH739" s="105"/>
      <c r="AI739" s="105"/>
      <c r="AJ739" s="105"/>
      <c r="AK739" s="105"/>
      <c r="AL739" s="105"/>
      <c r="AM739" s="105"/>
      <c r="AN739" s="105"/>
      <c r="AO739" s="105"/>
      <c r="AP739" s="105"/>
      <c r="AQ739" s="105"/>
      <c r="AR739" s="105"/>
      <c r="AS739" s="105"/>
      <c r="AT739" s="105"/>
      <c r="AU739" s="105"/>
      <c r="AV739" s="105"/>
      <c r="AW739" s="105"/>
      <c r="AX739" s="105"/>
      <c r="AY739" s="105"/>
      <c r="AZ739" s="105"/>
      <c r="BA739" s="105"/>
      <c r="BB739" s="105"/>
      <c r="BC739" s="105"/>
      <c r="BD739" s="105"/>
      <c r="BE739" s="105"/>
      <c r="BF739" s="105"/>
      <c r="BG739" s="105"/>
      <c r="BH739" s="105"/>
      <c r="BI739" s="105"/>
      <c r="BJ739" s="105"/>
      <c r="BK739" s="105"/>
      <c r="BL739" s="105"/>
      <c r="BM739" s="158"/>
      <c r="BN739" s="105"/>
      <c r="BO739" s="156"/>
      <c r="BP739" s="156"/>
      <c r="BQ739" s="156"/>
      <c r="BR739" s="105"/>
      <c r="BS739" s="105"/>
    </row>
    <row r="740" ht="9.0" customHeight="1">
      <c r="A740" s="152">
        <f t="shared" si="17"/>
        <v>0</v>
      </c>
      <c r="B740" s="93"/>
      <c r="C740" s="99"/>
      <c r="D740" s="96"/>
      <c r="E740" s="160"/>
      <c r="F740" s="155"/>
      <c r="G740" s="105"/>
      <c r="H740" s="105"/>
      <c r="I740" s="156"/>
      <c r="J740" s="156"/>
      <c r="K740" s="156"/>
      <c r="L740" s="156"/>
      <c r="M740" s="156"/>
      <c r="N740" s="156"/>
      <c r="O740" s="156"/>
      <c r="P740" s="156"/>
      <c r="Q740" s="156"/>
      <c r="R740" s="156"/>
      <c r="S740" s="156"/>
      <c r="T740" s="156"/>
      <c r="U740" s="157"/>
      <c r="V740" s="105"/>
      <c r="W740" s="105"/>
      <c r="X740" s="105"/>
      <c r="Y740" s="105"/>
      <c r="Z740" s="157"/>
      <c r="AA740" s="105"/>
      <c r="AB740" s="105"/>
      <c r="AC740" s="105"/>
      <c r="AD740" s="105"/>
      <c r="AE740" s="105"/>
      <c r="AF740" s="105"/>
      <c r="AG740" s="105"/>
      <c r="AH740" s="105"/>
      <c r="AI740" s="105"/>
      <c r="AJ740" s="105"/>
      <c r="AK740" s="105"/>
      <c r="AL740" s="105"/>
      <c r="AM740" s="105"/>
      <c r="AN740" s="105"/>
      <c r="AO740" s="105"/>
      <c r="AP740" s="105"/>
      <c r="AQ740" s="105"/>
      <c r="AR740" s="105"/>
      <c r="AS740" s="105"/>
      <c r="AT740" s="105"/>
      <c r="AU740" s="105"/>
      <c r="AV740" s="105"/>
      <c r="AW740" s="105"/>
      <c r="AX740" s="105"/>
      <c r="AY740" s="105"/>
      <c r="AZ740" s="105"/>
      <c r="BA740" s="105"/>
      <c r="BB740" s="105"/>
      <c r="BC740" s="105"/>
      <c r="BD740" s="105"/>
      <c r="BE740" s="105"/>
      <c r="BF740" s="105"/>
      <c r="BG740" s="105"/>
      <c r="BH740" s="105"/>
      <c r="BI740" s="105"/>
      <c r="BJ740" s="105"/>
      <c r="BK740" s="105"/>
      <c r="BL740" s="105"/>
      <c r="BM740" s="158"/>
      <c r="BN740" s="105"/>
      <c r="BO740" s="156"/>
      <c r="BP740" s="156"/>
      <c r="BQ740" s="156"/>
      <c r="BR740" s="105"/>
      <c r="BS740" s="105"/>
    </row>
    <row r="741" ht="9.0" customHeight="1">
      <c r="A741" s="152">
        <f t="shared" si="17"/>
        <v>0</v>
      </c>
      <c r="B741" s="93"/>
      <c r="C741" s="99"/>
      <c r="D741" s="96"/>
      <c r="E741" s="160"/>
      <c r="F741" s="155"/>
      <c r="G741" s="105"/>
      <c r="H741" s="105"/>
      <c r="I741" s="156"/>
      <c r="J741" s="156"/>
      <c r="K741" s="156"/>
      <c r="L741" s="156"/>
      <c r="M741" s="156"/>
      <c r="N741" s="156"/>
      <c r="O741" s="156"/>
      <c r="P741" s="156"/>
      <c r="Q741" s="156"/>
      <c r="R741" s="156"/>
      <c r="S741" s="156"/>
      <c r="T741" s="156"/>
      <c r="U741" s="157"/>
      <c r="V741" s="105"/>
      <c r="W741" s="105"/>
      <c r="X741" s="105"/>
      <c r="Y741" s="105"/>
      <c r="Z741" s="157"/>
      <c r="AA741" s="105"/>
      <c r="AB741" s="105"/>
      <c r="AC741" s="105"/>
      <c r="AD741" s="105"/>
      <c r="AE741" s="105"/>
      <c r="AF741" s="105"/>
      <c r="AG741" s="105"/>
      <c r="AH741" s="105"/>
      <c r="AI741" s="105"/>
      <c r="AJ741" s="105"/>
      <c r="AK741" s="105"/>
      <c r="AL741" s="105"/>
      <c r="AM741" s="105"/>
      <c r="AN741" s="105"/>
      <c r="AO741" s="105"/>
      <c r="AP741" s="105"/>
      <c r="AQ741" s="105"/>
      <c r="AR741" s="105"/>
      <c r="AS741" s="105"/>
      <c r="AT741" s="105"/>
      <c r="AU741" s="105"/>
      <c r="AV741" s="105"/>
      <c r="AW741" s="105"/>
      <c r="AX741" s="105"/>
      <c r="AY741" s="105"/>
      <c r="AZ741" s="105"/>
      <c r="BA741" s="105"/>
      <c r="BB741" s="105"/>
      <c r="BC741" s="105"/>
      <c r="BD741" s="105"/>
      <c r="BE741" s="105"/>
      <c r="BF741" s="105"/>
      <c r="BG741" s="105"/>
      <c r="BH741" s="105"/>
      <c r="BI741" s="105"/>
      <c r="BJ741" s="105"/>
      <c r="BK741" s="105"/>
      <c r="BL741" s="105"/>
      <c r="BM741" s="158"/>
      <c r="BN741" s="105"/>
      <c r="BO741" s="156"/>
      <c r="BP741" s="156"/>
      <c r="BQ741" s="156"/>
      <c r="BR741" s="105"/>
      <c r="BS741" s="105"/>
    </row>
    <row r="742" ht="9.0" customHeight="1">
      <c r="A742" s="152">
        <f t="shared" si="17"/>
        <v>1</v>
      </c>
      <c r="B742" s="93"/>
      <c r="C742" s="99"/>
      <c r="D742" s="96"/>
      <c r="E742" s="160"/>
      <c r="F742" s="155"/>
      <c r="G742" s="105"/>
      <c r="H742" s="105"/>
      <c r="I742" s="156"/>
      <c r="J742" s="156"/>
      <c r="K742" s="156"/>
      <c r="L742" s="156"/>
      <c r="M742" s="156"/>
      <c r="N742" s="156"/>
      <c r="O742" s="156"/>
      <c r="P742" s="156"/>
      <c r="Q742" s="156"/>
      <c r="R742" s="156"/>
      <c r="S742" s="156"/>
      <c r="T742" s="156"/>
      <c r="U742" s="157"/>
      <c r="V742" s="105"/>
      <c r="W742" s="105"/>
      <c r="X742" s="105"/>
      <c r="Y742" s="105"/>
      <c r="Z742" s="157"/>
      <c r="AA742" s="105"/>
      <c r="AB742" s="105"/>
      <c r="AC742" s="105"/>
      <c r="AD742" s="105"/>
      <c r="AE742" s="105"/>
      <c r="AF742" s="105"/>
      <c r="AG742" s="105"/>
      <c r="AH742" s="105"/>
      <c r="AI742" s="105"/>
      <c r="AJ742" s="105"/>
      <c r="AK742" s="105"/>
      <c r="AL742" s="105"/>
      <c r="AM742" s="105"/>
      <c r="AN742" s="105"/>
      <c r="AO742" s="105"/>
      <c r="AP742" s="105"/>
      <c r="AQ742" s="105"/>
      <c r="AR742" s="105"/>
      <c r="AS742" s="105"/>
      <c r="AT742" s="105"/>
      <c r="AU742" s="105"/>
      <c r="AV742" s="105"/>
      <c r="AW742" s="105"/>
      <c r="AX742" s="105"/>
      <c r="AY742" s="105"/>
      <c r="AZ742" s="105"/>
      <c r="BA742" s="105"/>
      <c r="BB742" s="105"/>
      <c r="BC742" s="105"/>
      <c r="BD742" s="105"/>
      <c r="BE742" s="105"/>
      <c r="BF742" s="105"/>
      <c r="BG742" s="105"/>
      <c r="BH742" s="105"/>
      <c r="BI742" s="105"/>
      <c r="BJ742" s="105"/>
      <c r="BK742" s="105"/>
      <c r="BL742" s="105"/>
      <c r="BM742" s="158"/>
      <c r="BN742" s="105"/>
      <c r="BO742" s="156"/>
      <c r="BP742" s="156"/>
      <c r="BQ742" s="156"/>
      <c r="BR742" s="105"/>
      <c r="BS742" s="105"/>
    </row>
    <row r="743" ht="9.0" customHeight="1">
      <c r="A743" s="152">
        <f t="shared" si="17"/>
        <v>1</v>
      </c>
      <c r="B743" s="93"/>
      <c r="C743" s="99"/>
      <c r="D743" s="96"/>
      <c r="E743" s="160"/>
      <c r="F743" s="155"/>
      <c r="G743" s="105"/>
      <c r="H743" s="105"/>
      <c r="I743" s="156"/>
      <c r="J743" s="156"/>
      <c r="K743" s="156"/>
      <c r="L743" s="156"/>
      <c r="M743" s="156"/>
      <c r="N743" s="156"/>
      <c r="O743" s="156"/>
      <c r="P743" s="156"/>
      <c r="Q743" s="156"/>
      <c r="R743" s="156"/>
      <c r="S743" s="156"/>
      <c r="T743" s="156"/>
      <c r="U743" s="157"/>
      <c r="V743" s="105"/>
      <c r="W743" s="105"/>
      <c r="X743" s="105"/>
      <c r="Y743" s="105"/>
      <c r="Z743" s="157"/>
      <c r="AA743" s="105"/>
      <c r="AB743" s="105"/>
      <c r="AC743" s="105"/>
      <c r="AD743" s="105"/>
      <c r="AE743" s="105"/>
      <c r="AF743" s="105"/>
      <c r="AG743" s="105"/>
      <c r="AH743" s="105"/>
      <c r="AI743" s="105"/>
      <c r="AJ743" s="105"/>
      <c r="AK743" s="105"/>
      <c r="AL743" s="105"/>
      <c r="AM743" s="105"/>
      <c r="AN743" s="105"/>
      <c r="AO743" s="105"/>
      <c r="AP743" s="105"/>
      <c r="AQ743" s="105"/>
      <c r="AR743" s="105"/>
      <c r="AS743" s="105"/>
      <c r="AT743" s="105"/>
      <c r="AU743" s="105"/>
      <c r="AV743" s="105"/>
      <c r="AW743" s="105"/>
      <c r="AX743" s="105"/>
      <c r="AY743" s="105"/>
      <c r="AZ743" s="105"/>
      <c r="BA743" s="105"/>
      <c r="BB743" s="105"/>
      <c r="BC743" s="105"/>
      <c r="BD743" s="105"/>
      <c r="BE743" s="105"/>
      <c r="BF743" s="105"/>
      <c r="BG743" s="105"/>
      <c r="BH743" s="105"/>
      <c r="BI743" s="105"/>
      <c r="BJ743" s="105"/>
      <c r="BK743" s="105"/>
      <c r="BL743" s="105"/>
      <c r="BM743" s="158"/>
      <c r="BN743" s="105"/>
      <c r="BO743" s="156"/>
      <c r="BP743" s="156"/>
      <c r="BQ743" s="156"/>
      <c r="BR743" s="105"/>
      <c r="BS743" s="105"/>
    </row>
    <row r="744" ht="9.0" customHeight="1">
      <c r="A744" s="152">
        <f t="shared" si="17"/>
        <v>0</v>
      </c>
      <c r="B744" s="93"/>
      <c r="C744" s="99"/>
      <c r="D744" s="96"/>
      <c r="E744" s="160"/>
      <c r="F744" s="155"/>
      <c r="G744" s="105"/>
      <c r="H744" s="105"/>
      <c r="I744" s="156"/>
      <c r="J744" s="156"/>
      <c r="K744" s="156"/>
      <c r="L744" s="156"/>
      <c r="M744" s="156"/>
      <c r="N744" s="156"/>
      <c r="O744" s="156"/>
      <c r="P744" s="156"/>
      <c r="Q744" s="156"/>
      <c r="R744" s="156"/>
      <c r="S744" s="156"/>
      <c r="T744" s="156"/>
      <c r="U744" s="157"/>
      <c r="V744" s="105"/>
      <c r="W744" s="105"/>
      <c r="X744" s="105"/>
      <c r="Y744" s="105"/>
      <c r="Z744" s="157"/>
      <c r="AA744" s="105"/>
      <c r="AB744" s="105"/>
      <c r="AC744" s="105"/>
      <c r="AD744" s="105"/>
      <c r="AE744" s="105"/>
      <c r="AF744" s="105"/>
      <c r="AG744" s="105"/>
      <c r="AH744" s="105"/>
      <c r="AI744" s="105"/>
      <c r="AJ744" s="105"/>
      <c r="AK744" s="105"/>
      <c r="AL744" s="105"/>
      <c r="AM744" s="105"/>
      <c r="AN744" s="105"/>
      <c r="AO744" s="105"/>
      <c r="AP744" s="105"/>
      <c r="AQ744" s="105"/>
      <c r="AR744" s="105"/>
      <c r="AS744" s="105"/>
      <c r="AT744" s="105"/>
      <c r="AU744" s="105"/>
      <c r="AV744" s="105"/>
      <c r="AW744" s="105"/>
      <c r="AX744" s="105"/>
      <c r="AY744" s="105"/>
      <c r="AZ744" s="105"/>
      <c r="BA744" s="105"/>
      <c r="BB744" s="105"/>
      <c r="BC744" s="105"/>
      <c r="BD744" s="105"/>
      <c r="BE744" s="105"/>
      <c r="BF744" s="105"/>
      <c r="BG744" s="105"/>
      <c r="BH744" s="105"/>
      <c r="BI744" s="105"/>
      <c r="BJ744" s="105"/>
      <c r="BK744" s="105"/>
      <c r="BL744" s="105"/>
      <c r="BM744" s="158"/>
      <c r="BN744" s="105"/>
      <c r="BO744" s="156"/>
      <c r="BP744" s="156"/>
      <c r="BQ744" s="156"/>
      <c r="BR744" s="105"/>
      <c r="BS744" s="105"/>
    </row>
    <row r="745" ht="9.0" customHeight="1">
      <c r="A745" s="152">
        <f t="shared" si="17"/>
        <v>0</v>
      </c>
      <c r="B745" s="93"/>
      <c r="C745" s="99"/>
      <c r="D745" s="96"/>
      <c r="E745" s="160"/>
      <c r="F745" s="155"/>
      <c r="G745" s="105"/>
      <c r="H745" s="105"/>
      <c r="I745" s="156"/>
      <c r="J745" s="156"/>
      <c r="K745" s="156"/>
      <c r="L745" s="156"/>
      <c r="M745" s="156"/>
      <c r="N745" s="156"/>
      <c r="O745" s="156"/>
      <c r="P745" s="156"/>
      <c r="Q745" s="156"/>
      <c r="R745" s="156"/>
      <c r="S745" s="156"/>
      <c r="T745" s="156"/>
      <c r="U745" s="157"/>
      <c r="V745" s="105"/>
      <c r="W745" s="105"/>
      <c r="X745" s="105"/>
      <c r="Y745" s="105"/>
      <c r="Z745" s="157"/>
      <c r="AA745" s="105"/>
      <c r="AB745" s="105"/>
      <c r="AC745" s="105"/>
      <c r="AD745" s="105"/>
      <c r="AE745" s="105"/>
      <c r="AF745" s="105"/>
      <c r="AG745" s="105"/>
      <c r="AH745" s="105"/>
      <c r="AI745" s="105"/>
      <c r="AJ745" s="105"/>
      <c r="AK745" s="105"/>
      <c r="AL745" s="105"/>
      <c r="AM745" s="105"/>
      <c r="AN745" s="105"/>
      <c r="AO745" s="105"/>
      <c r="AP745" s="105"/>
      <c r="AQ745" s="105"/>
      <c r="AR745" s="105"/>
      <c r="AS745" s="105"/>
      <c r="AT745" s="105"/>
      <c r="AU745" s="105"/>
      <c r="AV745" s="105"/>
      <c r="AW745" s="105"/>
      <c r="AX745" s="105"/>
      <c r="AY745" s="105"/>
      <c r="AZ745" s="105"/>
      <c r="BA745" s="105"/>
      <c r="BB745" s="105"/>
      <c r="BC745" s="105"/>
      <c r="BD745" s="105"/>
      <c r="BE745" s="105"/>
      <c r="BF745" s="105"/>
      <c r="BG745" s="105"/>
      <c r="BH745" s="105"/>
      <c r="BI745" s="105"/>
      <c r="BJ745" s="105"/>
      <c r="BK745" s="105"/>
      <c r="BL745" s="105"/>
      <c r="BM745" s="158"/>
      <c r="BN745" s="105"/>
      <c r="BO745" s="156"/>
      <c r="BP745" s="156"/>
      <c r="BQ745" s="156"/>
      <c r="BR745" s="105"/>
      <c r="BS745" s="105"/>
    </row>
    <row r="746" ht="9.0" customHeight="1">
      <c r="A746" s="152">
        <f t="shared" si="17"/>
        <v>1</v>
      </c>
      <c r="B746" s="93"/>
      <c r="C746" s="99"/>
      <c r="D746" s="96"/>
      <c r="E746" s="160"/>
      <c r="F746" s="155"/>
      <c r="G746" s="105"/>
      <c r="H746" s="105"/>
      <c r="I746" s="156"/>
      <c r="J746" s="156"/>
      <c r="K746" s="156"/>
      <c r="L746" s="156"/>
      <c r="M746" s="156"/>
      <c r="N746" s="156"/>
      <c r="O746" s="156"/>
      <c r="P746" s="156"/>
      <c r="Q746" s="156"/>
      <c r="R746" s="156"/>
      <c r="S746" s="156"/>
      <c r="T746" s="156"/>
      <c r="U746" s="157"/>
      <c r="V746" s="105"/>
      <c r="W746" s="105"/>
      <c r="X746" s="105"/>
      <c r="Y746" s="105"/>
      <c r="Z746" s="157"/>
      <c r="AA746" s="105"/>
      <c r="AB746" s="105"/>
      <c r="AC746" s="105"/>
      <c r="AD746" s="105"/>
      <c r="AE746" s="105"/>
      <c r="AF746" s="105"/>
      <c r="AG746" s="105"/>
      <c r="AH746" s="105"/>
      <c r="AI746" s="105"/>
      <c r="AJ746" s="105"/>
      <c r="AK746" s="105"/>
      <c r="AL746" s="105"/>
      <c r="AM746" s="105"/>
      <c r="AN746" s="105"/>
      <c r="AO746" s="105"/>
      <c r="AP746" s="105"/>
      <c r="AQ746" s="105"/>
      <c r="AR746" s="105"/>
      <c r="AS746" s="105"/>
      <c r="AT746" s="105"/>
      <c r="AU746" s="105"/>
      <c r="AV746" s="105"/>
      <c r="AW746" s="105"/>
      <c r="AX746" s="105"/>
      <c r="AY746" s="105"/>
      <c r="AZ746" s="105"/>
      <c r="BA746" s="105"/>
      <c r="BB746" s="105"/>
      <c r="BC746" s="105"/>
      <c r="BD746" s="105"/>
      <c r="BE746" s="105"/>
      <c r="BF746" s="105"/>
      <c r="BG746" s="105"/>
      <c r="BH746" s="105"/>
      <c r="BI746" s="105"/>
      <c r="BJ746" s="105"/>
      <c r="BK746" s="105"/>
      <c r="BL746" s="105"/>
      <c r="BM746" s="158"/>
      <c r="BN746" s="105"/>
      <c r="BO746" s="156"/>
      <c r="BP746" s="156"/>
      <c r="BQ746" s="156"/>
      <c r="BR746" s="105"/>
      <c r="BS746" s="105"/>
    </row>
    <row r="747" ht="9.0" customHeight="1">
      <c r="A747" s="152">
        <f t="shared" si="17"/>
        <v>1</v>
      </c>
      <c r="B747" s="93"/>
      <c r="C747" s="99"/>
      <c r="D747" s="96"/>
      <c r="E747" s="160"/>
      <c r="F747" s="155"/>
      <c r="G747" s="105"/>
      <c r="H747" s="105"/>
      <c r="I747" s="156"/>
      <c r="J747" s="156"/>
      <c r="K747" s="156"/>
      <c r="L747" s="156"/>
      <c r="M747" s="156"/>
      <c r="N747" s="156"/>
      <c r="O747" s="156"/>
      <c r="P747" s="156"/>
      <c r="Q747" s="156"/>
      <c r="R747" s="156"/>
      <c r="S747" s="156"/>
      <c r="T747" s="156"/>
      <c r="U747" s="157"/>
      <c r="V747" s="105"/>
      <c r="W747" s="105"/>
      <c r="X747" s="105"/>
      <c r="Y747" s="105"/>
      <c r="Z747" s="157"/>
      <c r="AA747" s="105"/>
      <c r="AB747" s="105"/>
      <c r="AC747" s="105"/>
      <c r="AD747" s="105"/>
      <c r="AE747" s="105"/>
      <c r="AF747" s="105"/>
      <c r="AG747" s="105"/>
      <c r="AH747" s="105"/>
      <c r="AI747" s="105"/>
      <c r="AJ747" s="105"/>
      <c r="AK747" s="105"/>
      <c r="AL747" s="105"/>
      <c r="AM747" s="105"/>
      <c r="AN747" s="105"/>
      <c r="AO747" s="105"/>
      <c r="AP747" s="105"/>
      <c r="AQ747" s="105"/>
      <c r="AR747" s="105"/>
      <c r="AS747" s="105"/>
      <c r="AT747" s="105"/>
      <c r="AU747" s="105"/>
      <c r="AV747" s="105"/>
      <c r="AW747" s="105"/>
      <c r="AX747" s="105"/>
      <c r="AY747" s="105"/>
      <c r="AZ747" s="105"/>
      <c r="BA747" s="105"/>
      <c r="BB747" s="105"/>
      <c r="BC747" s="105"/>
      <c r="BD747" s="105"/>
      <c r="BE747" s="105"/>
      <c r="BF747" s="105"/>
      <c r="BG747" s="105"/>
      <c r="BH747" s="105"/>
      <c r="BI747" s="105"/>
      <c r="BJ747" s="105"/>
      <c r="BK747" s="105"/>
      <c r="BL747" s="105"/>
      <c r="BM747" s="158"/>
      <c r="BN747" s="105"/>
      <c r="BO747" s="156"/>
      <c r="BP747" s="156"/>
      <c r="BQ747" s="156"/>
      <c r="BR747" s="105"/>
      <c r="BS747" s="105"/>
    </row>
    <row r="748" ht="9.0" customHeight="1">
      <c r="A748" s="152">
        <f t="shared" si="17"/>
        <v>0</v>
      </c>
      <c r="B748" s="93"/>
      <c r="C748" s="99"/>
      <c r="D748" s="96"/>
      <c r="E748" s="160"/>
      <c r="F748" s="155"/>
      <c r="G748" s="105"/>
      <c r="H748" s="105"/>
      <c r="I748" s="156"/>
      <c r="J748" s="156"/>
      <c r="K748" s="156"/>
      <c r="L748" s="156"/>
      <c r="M748" s="156"/>
      <c r="N748" s="156"/>
      <c r="O748" s="156"/>
      <c r="P748" s="156"/>
      <c r="Q748" s="156"/>
      <c r="R748" s="156"/>
      <c r="S748" s="156"/>
      <c r="T748" s="156"/>
      <c r="U748" s="157"/>
      <c r="V748" s="105"/>
      <c r="W748" s="105"/>
      <c r="X748" s="105"/>
      <c r="Y748" s="105"/>
      <c r="Z748" s="157"/>
      <c r="AA748" s="105"/>
      <c r="AB748" s="105"/>
      <c r="AC748" s="105"/>
      <c r="AD748" s="105"/>
      <c r="AE748" s="105"/>
      <c r="AF748" s="105"/>
      <c r="AG748" s="105"/>
      <c r="AH748" s="105"/>
      <c r="AI748" s="105"/>
      <c r="AJ748" s="105"/>
      <c r="AK748" s="105"/>
      <c r="AL748" s="105"/>
      <c r="AM748" s="105"/>
      <c r="AN748" s="105"/>
      <c r="AO748" s="105"/>
      <c r="AP748" s="105"/>
      <c r="AQ748" s="105"/>
      <c r="AR748" s="105"/>
      <c r="AS748" s="105"/>
      <c r="AT748" s="105"/>
      <c r="AU748" s="105"/>
      <c r="AV748" s="105"/>
      <c r="AW748" s="105"/>
      <c r="AX748" s="105"/>
      <c r="AY748" s="105"/>
      <c r="AZ748" s="105"/>
      <c r="BA748" s="105"/>
      <c r="BB748" s="105"/>
      <c r="BC748" s="105"/>
      <c r="BD748" s="105"/>
      <c r="BE748" s="105"/>
      <c r="BF748" s="105"/>
      <c r="BG748" s="105"/>
      <c r="BH748" s="105"/>
      <c r="BI748" s="105"/>
      <c r="BJ748" s="105"/>
      <c r="BK748" s="105"/>
      <c r="BL748" s="105"/>
      <c r="BM748" s="158"/>
      <c r="BN748" s="105"/>
      <c r="BO748" s="156"/>
      <c r="BP748" s="156"/>
      <c r="BQ748" s="156"/>
      <c r="BR748" s="105"/>
      <c r="BS748" s="105"/>
    </row>
    <row r="749" ht="9.0" customHeight="1">
      <c r="A749" s="152">
        <f t="shared" si="17"/>
        <v>0</v>
      </c>
      <c r="B749" s="93"/>
      <c r="C749" s="99"/>
      <c r="D749" s="96"/>
      <c r="E749" s="160"/>
      <c r="F749" s="155"/>
      <c r="G749" s="105"/>
      <c r="H749" s="105"/>
      <c r="I749" s="156"/>
      <c r="J749" s="156"/>
      <c r="K749" s="156"/>
      <c r="L749" s="156"/>
      <c r="M749" s="156"/>
      <c r="N749" s="156"/>
      <c r="O749" s="156"/>
      <c r="P749" s="156"/>
      <c r="Q749" s="156"/>
      <c r="R749" s="156"/>
      <c r="S749" s="156"/>
      <c r="T749" s="156"/>
      <c r="U749" s="157"/>
      <c r="V749" s="105"/>
      <c r="W749" s="105"/>
      <c r="X749" s="105"/>
      <c r="Y749" s="105"/>
      <c r="Z749" s="157"/>
      <c r="AA749" s="105"/>
      <c r="AB749" s="105"/>
      <c r="AC749" s="105"/>
      <c r="AD749" s="105"/>
      <c r="AE749" s="105"/>
      <c r="AF749" s="105"/>
      <c r="AG749" s="105"/>
      <c r="AH749" s="105"/>
      <c r="AI749" s="105"/>
      <c r="AJ749" s="105"/>
      <c r="AK749" s="105"/>
      <c r="AL749" s="105"/>
      <c r="AM749" s="105"/>
      <c r="AN749" s="105"/>
      <c r="AO749" s="105"/>
      <c r="AP749" s="105"/>
      <c r="AQ749" s="105"/>
      <c r="AR749" s="105"/>
      <c r="AS749" s="105"/>
      <c r="AT749" s="105"/>
      <c r="AU749" s="105"/>
      <c r="AV749" s="105"/>
      <c r="AW749" s="105"/>
      <c r="AX749" s="105"/>
      <c r="AY749" s="105"/>
      <c r="AZ749" s="105"/>
      <c r="BA749" s="105"/>
      <c r="BB749" s="105"/>
      <c r="BC749" s="105"/>
      <c r="BD749" s="105"/>
      <c r="BE749" s="105"/>
      <c r="BF749" s="105"/>
      <c r="BG749" s="105"/>
      <c r="BH749" s="105"/>
      <c r="BI749" s="105"/>
      <c r="BJ749" s="105"/>
      <c r="BK749" s="105"/>
      <c r="BL749" s="105"/>
      <c r="BM749" s="158"/>
      <c r="BN749" s="105"/>
      <c r="BO749" s="156"/>
      <c r="BP749" s="156"/>
      <c r="BQ749" s="156"/>
      <c r="BR749" s="105"/>
      <c r="BS749" s="105"/>
    </row>
    <row r="750" ht="9.0" customHeight="1">
      <c r="A750" s="152">
        <f t="shared" si="17"/>
        <v>1</v>
      </c>
      <c r="B750" s="93"/>
      <c r="C750" s="99"/>
      <c r="D750" s="96"/>
      <c r="E750" s="160"/>
      <c r="F750" s="155"/>
      <c r="G750" s="105"/>
      <c r="H750" s="105"/>
      <c r="I750" s="156"/>
      <c r="J750" s="156"/>
      <c r="K750" s="156"/>
      <c r="L750" s="156"/>
      <c r="M750" s="156"/>
      <c r="N750" s="156"/>
      <c r="O750" s="156"/>
      <c r="P750" s="156"/>
      <c r="Q750" s="156"/>
      <c r="R750" s="156"/>
      <c r="S750" s="156"/>
      <c r="T750" s="156"/>
      <c r="U750" s="157"/>
      <c r="V750" s="105"/>
      <c r="W750" s="105"/>
      <c r="X750" s="105"/>
      <c r="Y750" s="105"/>
      <c r="Z750" s="157"/>
      <c r="AA750" s="105"/>
      <c r="AB750" s="105"/>
      <c r="AC750" s="105"/>
      <c r="AD750" s="105"/>
      <c r="AE750" s="105"/>
      <c r="AF750" s="105"/>
      <c r="AG750" s="105"/>
      <c r="AH750" s="105"/>
      <c r="AI750" s="105"/>
      <c r="AJ750" s="105"/>
      <c r="AK750" s="105"/>
      <c r="AL750" s="105"/>
      <c r="AM750" s="105"/>
      <c r="AN750" s="105"/>
      <c r="AO750" s="105"/>
      <c r="AP750" s="105"/>
      <c r="AQ750" s="105"/>
      <c r="AR750" s="105"/>
      <c r="AS750" s="105"/>
      <c r="AT750" s="105"/>
      <c r="AU750" s="105"/>
      <c r="AV750" s="105"/>
      <c r="AW750" s="105"/>
      <c r="AX750" s="105"/>
      <c r="AY750" s="105"/>
      <c r="AZ750" s="105"/>
      <c r="BA750" s="105"/>
      <c r="BB750" s="105"/>
      <c r="BC750" s="105"/>
      <c r="BD750" s="105"/>
      <c r="BE750" s="105"/>
      <c r="BF750" s="105"/>
      <c r="BG750" s="105"/>
      <c r="BH750" s="105"/>
      <c r="BI750" s="105"/>
      <c r="BJ750" s="105"/>
      <c r="BK750" s="105"/>
      <c r="BL750" s="105"/>
      <c r="BM750" s="158"/>
      <c r="BN750" s="105"/>
      <c r="BO750" s="156"/>
      <c r="BP750" s="156"/>
      <c r="BQ750" s="156"/>
      <c r="BR750" s="105"/>
      <c r="BS750" s="105"/>
    </row>
    <row r="751" ht="9.0" customHeight="1">
      <c r="A751" s="152">
        <f t="shared" si="17"/>
        <v>1</v>
      </c>
      <c r="B751" s="93"/>
      <c r="C751" s="99"/>
      <c r="D751" s="96"/>
      <c r="E751" s="160"/>
      <c r="F751" s="155"/>
      <c r="G751" s="105"/>
      <c r="H751" s="105"/>
      <c r="I751" s="156"/>
      <c r="J751" s="156"/>
      <c r="K751" s="156"/>
      <c r="L751" s="156"/>
      <c r="M751" s="156"/>
      <c r="N751" s="156"/>
      <c r="O751" s="156"/>
      <c r="P751" s="156"/>
      <c r="Q751" s="156"/>
      <c r="R751" s="156"/>
      <c r="S751" s="156"/>
      <c r="T751" s="156"/>
      <c r="U751" s="157"/>
      <c r="V751" s="105"/>
      <c r="W751" s="105"/>
      <c r="X751" s="105"/>
      <c r="Y751" s="105"/>
      <c r="Z751" s="157"/>
      <c r="AA751" s="105"/>
      <c r="AB751" s="105"/>
      <c r="AC751" s="105"/>
      <c r="AD751" s="105"/>
      <c r="AE751" s="105"/>
      <c r="AF751" s="105"/>
      <c r="AG751" s="105"/>
      <c r="AH751" s="105"/>
      <c r="AI751" s="105"/>
      <c r="AJ751" s="105"/>
      <c r="AK751" s="105"/>
      <c r="AL751" s="105"/>
      <c r="AM751" s="105"/>
      <c r="AN751" s="105"/>
      <c r="AO751" s="105"/>
      <c r="AP751" s="105"/>
      <c r="AQ751" s="105"/>
      <c r="AR751" s="105"/>
      <c r="AS751" s="105"/>
      <c r="AT751" s="105"/>
      <c r="AU751" s="105"/>
      <c r="AV751" s="105"/>
      <c r="AW751" s="105"/>
      <c r="AX751" s="105"/>
      <c r="AY751" s="105"/>
      <c r="AZ751" s="105"/>
      <c r="BA751" s="105"/>
      <c r="BB751" s="105"/>
      <c r="BC751" s="105"/>
      <c r="BD751" s="105"/>
      <c r="BE751" s="105"/>
      <c r="BF751" s="105"/>
      <c r="BG751" s="105"/>
      <c r="BH751" s="105"/>
      <c r="BI751" s="105"/>
      <c r="BJ751" s="105"/>
      <c r="BK751" s="105"/>
      <c r="BL751" s="105"/>
      <c r="BM751" s="158"/>
      <c r="BN751" s="105"/>
      <c r="BO751" s="156"/>
      <c r="BP751" s="156"/>
      <c r="BQ751" s="156"/>
      <c r="BR751" s="105"/>
      <c r="BS751" s="105"/>
    </row>
    <row r="752" ht="9.0" customHeight="1">
      <c r="A752" s="152">
        <f t="shared" si="17"/>
        <v>0</v>
      </c>
      <c r="B752" s="93"/>
      <c r="C752" s="99"/>
      <c r="D752" s="96"/>
      <c r="E752" s="160"/>
      <c r="F752" s="155"/>
      <c r="G752" s="105"/>
      <c r="H752" s="105"/>
      <c r="I752" s="156"/>
      <c r="J752" s="156"/>
      <c r="K752" s="156"/>
      <c r="L752" s="156"/>
      <c r="M752" s="156"/>
      <c r="N752" s="156"/>
      <c r="O752" s="156"/>
      <c r="P752" s="156"/>
      <c r="Q752" s="156"/>
      <c r="R752" s="156"/>
      <c r="S752" s="156"/>
      <c r="T752" s="156"/>
      <c r="U752" s="157"/>
      <c r="V752" s="105"/>
      <c r="W752" s="105"/>
      <c r="X752" s="105"/>
      <c r="Y752" s="105"/>
      <c r="Z752" s="157"/>
      <c r="AA752" s="105"/>
      <c r="AB752" s="105"/>
      <c r="AC752" s="105"/>
      <c r="AD752" s="105"/>
      <c r="AE752" s="105"/>
      <c r="AF752" s="105"/>
      <c r="AG752" s="105"/>
      <c r="AH752" s="105"/>
      <c r="AI752" s="105"/>
      <c r="AJ752" s="105"/>
      <c r="AK752" s="105"/>
      <c r="AL752" s="105"/>
      <c r="AM752" s="105"/>
      <c r="AN752" s="105"/>
      <c r="AO752" s="105"/>
      <c r="AP752" s="105"/>
      <c r="AQ752" s="105"/>
      <c r="AR752" s="105"/>
      <c r="AS752" s="105"/>
      <c r="AT752" s="105"/>
      <c r="AU752" s="105"/>
      <c r="AV752" s="105"/>
      <c r="AW752" s="105"/>
      <c r="AX752" s="105"/>
      <c r="AY752" s="105"/>
      <c r="AZ752" s="105"/>
      <c r="BA752" s="105"/>
      <c r="BB752" s="105"/>
      <c r="BC752" s="105"/>
      <c r="BD752" s="105"/>
      <c r="BE752" s="105"/>
      <c r="BF752" s="105"/>
      <c r="BG752" s="105"/>
      <c r="BH752" s="105"/>
      <c r="BI752" s="105"/>
      <c r="BJ752" s="105"/>
      <c r="BK752" s="105"/>
      <c r="BL752" s="105"/>
      <c r="BM752" s="158"/>
      <c r="BN752" s="105"/>
      <c r="BO752" s="156"/>
      <c r="BP752" s="156"/>
      <c r="BQ752" s="156"/>
      <c r="BR752" s="105"/>
      <c r="BS752" s="105"/>
    </row>
    <row r="753" ht="9.0" customHeight="1">
      <c r="A753" s="152">
        <f t="shared" si="17"/>
        <v>0</v>
      </c>
      <c r="B753" s="93"/>
      <c r="C753" s="99"/>
      <c r="D753" s="96"/>
      <c r="E753" s="160"/>
      <c r="F753" s="155"/>
      <c r="G753" s="105"/>
      <c r="H753" s="105"/>
      <c r="I753" s="156"/>
      <c r="J753" s="156"/>
      <c r="K753" s="156"/>
      <c r="L753" s="156"/>
      <c r="M753" s="156"/>
      <c r="N753" s="156"/>
      <c r="O753" s="156"/>
      <c r="P753" s="156"/>
      <c r="Q753" s="156"/>
      <c r="R753" s="156"/>
      <c r="S753" s="156"/>
      <c r="T753" s="156"/>
      <c r="U753" s="157"/>
      <c r="V753" s="105"/>
      <c r="W753" s="105"/>
      <c r="X753" s="105"/>
      <c r="Y753" s="105"/>
      <c r="Z753" s="157"/>
      <c r="AA753" s="105"/>
      <c r="AB753" s="105"/>
      <c r="AC753" s="105"/>
      <c r="AD753" s="105"/>
      <c r="AE753" s="105"/>
      <c r="AF753" s="105"/>
      <c r="AG753" s="105"/>
      <c r="AH753" s="105"/>
      <c r="AI753" s="105"/>
      <c r="AJ753" s="105"/>
      <c r="AK753" s="105"/>
      <c r="AL753" s="105"/>
      <c r="AM753" s="105"/>
      <c r="AN753" s="105"/>
      <c r="AO753" s="105"/>
      <c r="AP753" s="105"/>
      <c r="AQ753" s="105"/>
      <c r="AR753" s="105"/>
      <c r="AS753" s="105"/>
      <c r="AT753" s="105"/>
      <c r="AU753" s="105"/>
      <c r="AV753" s="105"/>
      <c r="AW753" s="105"/>
      <c r="AX753" s="105"/>
      <c r="AY753" s="105"/>
      <c r="AZ753" s="105"/>
      <c r="BA753" s="105"/>
      <c r="BB753" s="105"/>
      <c r="BC753" s="105"/>
      <c r="BD753" s="105"/>
      <c r="BE753" s="105"/>
      <c r="BF753" s="105"/>
      <c r="BG753" s="105"/>
      <c r="BH753" s="105"/>
      <c r="BI753" s="105"/>
      <c r="BJ753" s="105"/>
      <c r="BK753" s="105"/>
      <c r="BL753" s="105"/>
      <c r="BM753" s="158"/>
      <c r="BN753" s="105"/>
      <c r="BO753" s="156"/>
      <c r="BP753" s="156"/>
      <c r="BQ753" s="156"/>
      <c r="BR753" s="105"/>
      <c r="BS753" s="105"/>
    </row>
    <row r="754" ht="9.0" customHeight="1">
      <c r="A754" s="152">
        <f t="shared" si="17"/>
        <v>1</v>
      </c>
      <c r="B754" s="93"/>
      <c r="C754" s="99"/>
      <c r="D754" s="96"/>
      <c r="E754" s="160"/>
      <c r="F754" s="155"/>
      <c r="G754" s="105"/>
      <c r="H754" s="105"/>
      <c r="I754" s="156"/>
      <c r="J754" s="156"/>
      <c r="K754" s="156"/>
      <c r="L754" s="156"/>
      <c r="M754" s="156"/>
      <c r="N754" s="156"/>
      <c r="O754" s="156"/>
      <c r="P754" s="156"/>
      <c r="Q754" s="156"/>
      <c r="R754" s="156"/>
      <c r="S754" s="156"/>
      <c r="T754" s="156"/>
      <c r="U754" s="157"/>
      <c r="V754" s="105"/>
      <c r="W754" s="105"/>
      <c r="X754" s="105"/>
      <c r="Y754" s="105"/>
      <c r="Z754" s="157"/>
      <c r="AA754" s="105"/>
      <c r="AB754" s="105"/>
      <c r="AC754" s="105"/>
      <c r="AD754" s="105"/>
      <c r="AE754" s="105"/>
      <c r="AF754" s="105"/>
      <c r="AG754" s="105"/>
      <c r="AH754" s="105"/>
      <c r="AI754" s="105"/>
      <c r="AJ754" s="105"/>
      <c r="AK754" s="105"/>
      <c r="AL754" s="105"/>
      <c r="AM754" s="105"/>
      <c r="AN754" s="105"/>
      <c r="AO754" s="105"/>
      <c r="AP754" s="105"/>
      <c r="AQ754" s="105"/>
      <c r="AR754" s="105"/>
      <c r="AS754" s="105"/>
      <c r="AT754" s="105"/>
      <c r="AU754" s="105"/>
      <c r="AV754" s="105"/>
      <c r="AW754" s="105"/>
      <c r="AX754" s="105"/>
      <c r="AY754" s="105"/>
      <c r="AZ754" s="105"/>
      <c r="BA754" s="105"/>
      <c r="BB754" s="105"/>
      <c r="BC754" s="105"/>
      <c r="BD754" s="105"/>
      <c r="BE754" s="105"/>
      <c r="BF754" s="105"/>
      <c r="BG754" s="105"/>
      <c r="BH754" s="105"/>
      <c r="BI754" s="105"/>
      <c r="BJ754" s="105"/>
      <c r="BK754" s="105"/>
      <c r="BL754" s="105"/>
      <c r="BM754" s="158"/>
      <c r="BN754" s="105"/>
      <c r="BO754" s="156"/>
      <c r="BP754" s="156"/>
      <c r="BQ754" s="156"/>
      <c r="BR754" s="105"/>
      <c r="BS754" s="105"/>
    </row>
    <row r="755" ht="9.0" customHeight="1">
      <c r="A755" s="152">
        <f t="shared" si="17"/>
        <v>1</v>
      </c>
      <c r="B755" s="93"/>
      <c r="C755" s="99"/>
      <c r="D755" s="96"/>
      <c r="E755" s="160"/>
      <c r="F755" s="155"/>
      <c r="G755" s="105"/>
      <c r="H755" s="105"/>
      <c r="I755" s="156"/>
      <c r="J755" s="156"/>
      <c r="K755" s="156"/>
      <c r="L755" s="156"/>
      <c r="M755" s="156"/>
      <c r="N755" s="156"/>
      <c r="O755" s="156"/>
      <c r="P755" s="156"/>
      <c r="Q755" s="156"/>
      <c r="R755" s="156"/>
      <c r="S755" s="156"/>
      <c r="T755" s="156"/>
      <c r="U755" s="157"/>
      <c r="V755" s="105"/>
      <c r="W755" s="105"/>
      <c r="X755" s="105"/>
      <c r="Y755" s="105"/>
      <c r="Z755" s="157"/>
      <c r="AA755" s="105"/>
      <c r="AB755" s="105"/>
      <c r="AC755" s="105"/>
      <c r="AD755" s="105"/>
      <c r="AE755" s="105"/>
      <c r="AF755" s="105"/>
      <c r="AG755" s="105"/>
      <c r="AH755" s="105"/>
      <c r="AI755" s="105"/>
      <c r="AJ755" s="105"/>
      <c r="AK755" s="105"/>
      <c r="AL755" s="105"/>
      <c r="AM755" s="105"/>
      <c r="AN755" s="105"/>
      <c r="AO755" s="105"/>
      <c r="AP755" s="105"/>
      <c r="AQ755" s="105"/>
      <c r="AR755" s="105"/>
      <c r="AS755" s="105"/>
      <c r="AT755" s="105"/>
      <c r="AU755" s="105"/>
      <c r="AV755" s="105"/>
      <c r="AW755" s="105"/>
      <c r="AX755" s="105"/>
      <c r="AY755" s="105"/>
      <c r="AZ755" s="105"/>
      <c r="BA755" s="105"/>
      <c r="BB755" s="105"/>
      <c r="BC755" s="105"/>
      <c r="BD755" s="105"/>
      <c r="BE755" s="105"/>
      <c r="BF755" s="105"/>
      <c r="BG755" s="105"/>
      <c r="BH755" s="105"/>
      <c r="BI755" s="105"/>
      <c r="BJ755" s="105"/>
      <c r="BK755" s="105"/>
      <c r="BL755" s="105"/>
      <c r="BM755" s="158"/>
      <c r="BN755" s="105"/>
      <c r="BO755" s="156"/>
      <c r="BP755" s="156"/>
      <c r="BQ755" s="156"/>
      <c r="BR755" s="105"/>
      <c r="BS755" s="105"/>
    </row>
    <row r="756" ht="9.0" customHeight="1">
      <c r="A756" s="152">
        <f t="shared" si="17"/>
        <v>0</v>
      </c>
      <c r="B756" s="93"/>
      <c r="C756" s="99"/>
      <c r="D756" s="96"/>
      <c r="E756" s="160"/>
      <c r="F756" s="155"/>
      <c r="G756" s="105"/>
      <c r="H756" s="105"/>
      <c r="I756" s="156"/>
      <c r="J756" s="156"/>
      <c r="K756" s="156"/>
      <c r="L756" s="156"/>
      <c r="M756" s="156"/>
      <c r="N756" s="156"/>
      <c r="O756" s="156"/>
      <c r="P756" s="156"/>
      <c r="Q756" s="156"/>
      <c r="R756" s="156"/>
      <c r="S756" s="156"/>
      <c r="T756" s="156"/>
      <c r="U756" s="157"/>
      <c r="V756" s="105"/>
      <c r="W756" s="105"/>
      <c r="X756" s="105"/>
      <c r="Y756" s="105"/>
      <c r="Z756" s="157"/>
      <c r="AA756" s="105"/>
      <c r="AB756" s="105"/>
      <c r="AC756" s="105"/>
      <c r="AD756" s="105"/>
      <c r="AE756" s="105"/>
      <c r="AF756" s="105"/>
      <c r="AG756" s="105"/>
      <c r="AH756" s="105"/>
      <c r="AI756" s="105"/>
      <c r="AJ756" s="105"/>
      <c r="AK756" s="105"/>
      <c r="AL756" s="105"/>
      <c r="AM756" s="105"/>
      <c r="AN756" s="105"/>
      <c r="AO756" s="105"/>
      <c r="AP756" s="105"/>
      <c r="AQ756" s="105"/>
      <c r="AR756" s="105"/>
      <c r="AS756" s="105"/>
      <c r="AT756" s="105"/>
      <c r="AU756" s="105"/>
      <c r="AV756" s="105"/>
      <c r="AW756" s="105"/>
      <c r="AX756" s="105"/>
      <c r="AY756" s="105"/>
      <c r="AZ756" s="105"/>
      <c r="BA756" s="105"/>
      <c r="BB756" s="105"/>
      <c r="BC756" s="105"/>
      <c r="BD756" s="105"/>
      <c r="BE756" s="105"/>
      <c r="BF756" s="105"/>
      <c r="BG756" s="105"/>
      <c r="BH756" s="105"/>
      <c r="BI756" s="105"/>
      <c r="BJ756" s="105"/>
      <c r="BK756" s="105"/>
      <c r="BL756" s="105"/>
      <c r="BM756" s="158"/>
      <c r="BN756" s="105"/>
      <c r="BO756" s="156"/>
      <c r="BP756" s="156"/>
      <c r="BQ756" s="156"/>
      <c r="BR756" s="105"/>
      <c r="BS756" s="105"/>
    </row>
    <row r="757" ht="9.0" customHeight="1">
      <c r="A757" s="152">
        <f t="shared" si="17"/>
        <v>0</v>
      </c>
      <c r="B757" s="93"/>
      <c r="C757" s="99"/>
      <c r="D757" s="96"/>
      <c r="E757" s="160"/>
      <c r="F757" s="155"/>
      <c r="G757" s="105"/>
      <c r="H757" s="105"/>
      <c r="I757" s="156"/>
      <c r="J757" s="156"/>
      <c r="K757" s="156"/>
      <c r="L757" s="156"/>
      <c r="M757" s="156"/>
      <c r="N757" s="156"/>
      <c r="O757" s="156"/>
      <c r="P757" s="156"/>
      <c r="Q757" s="156"/>
      <c r="R757" s="156"/>
      <c r="S757" s="156"/>
      <c r="T757" s="156"/>
      <c r="U757" s="157"/>
      <c r="V757" s="105"/>
      <c r="W757" s="105"/>
      <c r="X757" s="105"/>
      <c r="Y757" s="105"/>
      <c r="Z757" s="157"/>
      <c r="AA757" s="105"/>
      <c r="AB757" s="105"/>
      <c r="AC757" s="105"/>
      <c r="AD757" s="105"/>
      <c r="AE757" s="105"/>
      <c r="AF757" s="105"/>
      <c r="AG757" s="105"/>
      <c r="AH757" s="105"/>
      <c r="AI757" s="105"/>
      <c r="AJ757" s="105"/>
      <c r="AK757" s="105"/>
      <c r="AL757" s="105"/>
      <c r="AM757" s="105"/>
      <c r="AN757" s="105"/>
      <c r="AO757" s="105"/>
      <c r="AP757" s="105"/>
      <c r="AQ757" s="105"/>
      <c r="AR757" s="105"/>
      <c r="AS757" s="105"/>
      <c r="AT757" s="105"/>
      <c r="AU757" s="105"/>
      <c r="AV757" s="105"/>
      <c r="AW757" s="105"/>
      <c r="AX757" s="105"/>
      <c r="AY757" s="105"/>
      <c r="AZ757" s="105"/>
      <c r="BA757" s="105"/>
      <c r="BB757" s="105"/>
      <c r="BC757" s="105"/>
      <c r="BD757" s="105"/>
      <c r="BE757" s="105"/>
      <c r="BF757" s="105"/>
      <c r="BG757" s="105"/>
      <c r="BH757" s="105"/>
      <c r="BI757" s="105"/>
      <c r="BJ757" s="105"/>
      <c r="BK757" s="105"/>
      <c r="BL757" s="105"/>
      <c r="BM757" s="158"/>
      <c r="BN757" s="105"/>
      <c r="BO757" s="156"/>
      <c r="BP757" s="156"/>
      <c r="BQ757" s="156"/>
      <c r="BR757" s="105"/>
      <c r="BS757" s="105"/>
    </row>
    <row r="758" ht="9.0" customHeight="1">
      <c r="A758" s="152">
        <f t="shared" si="17"/>
        <v>1</v>
      </c>
      <c r="B758" s="93"/>
      <c r="C758" s="99"/>
      <c r="D758" s="96"/>
      <c r="E758" s="160"/>
      <c r="F758" s="155"/>
      <c r="G758" s="105"/>
      <c r="H758" s="105"/>
      <c r="I758" s="156"/>
      <c r="J758" s="156"/>
      <c r="K758" s="156"/>
      <c r="L758" s="156"/>
      <c r="M758" s="156"/>
      <c r="N758" s="156"/>
      <c r="O758" s="156"/>
      <c r="P758" s="156"/>
      <c r="Q758" s="156"/>
      <c r="R758" s="156"/>
      <c r="S758" s="156"/>
      <c r="T758" s="156"/>
      <c r="U758" s="157"/>
      <c r="V758" s="105"/>
      <c r="W758" s="105"/>
      <c r="X758" s="105"/>
      <c r="Y758" s="105"/>
      <c r="Z758" s="157"/>
      <c r="AA758" s="105"/>
      <c r="AB758" s="105"/>
      <c r="AC758" s="105"/>
      <c r="AD758" s="105"/>
      <c r="AE758" s="105"/>
      <c r="AF758" s="105"/>
      <c r="AG758" s="105"/>
      <c r="AH758" s="105"/>
      <c r="AI758" s="105"/>
      <c r="AJ758" s="105"/>
      <c r="AK758" s="105"/>
      <c r="AL758" s="105"/>
      <c r="AM758" s="105"/>
      <c r="AN758" s="105"/>
      <c r="AO758" s="105"/>
      <c r="AP758" s="105"/>
      <c r="AQ758" s="105"/>
      <c r="AR758" s="105"/>
      <c r="AS758" s="105"/>
      <c r="AT758" s="105"/>
      <c r="AU758" s="105"/>
      <c r="AV758" s="105"/>
      <c r="AW758" s="105"/>
      <c r="AX758" s="105"/>
      <c r="AY758" s="105"/>
      <c r="AZ758" s="105"/>
      <c r="BA758" s="105"/>
      <c r="BB758" s="105"/>
      <c r="BC758" s="105"/>
      <c r="BD758" s="105"/>
      <c r="BE758" s="105"/>
      <c r="BF758" s="105"/>
      <c r="BG758" s="105"/>
      <c r="BH758" s="105"/>
      <c r="BI758" s="105"/>
      <c r="BJ758" s="105"/>
      <c r="BK758" s="105"/>
      <c r="BL758" s="105"/>
      <c r="BM758" s="158"/>
      <c r="BN758" s="105"/>
      <c r="BO758" s="156"/>
      <c r="BP758" s="156"/>
      <c r="BQ758" s="156"/>
      <c r="BR758" s="105"/>
      <c r="BS758" s="105"/>
    </row>
    <row r="759" ht="9.0" customHeight="1">
      <c r="A759" s="152">
        <f t="shared" si="17"/>
        <v>1</v>
      </c>
      <c r="B759" s="93"/>
      <c r="C759" s="99"/>
      <c r="D759" s="96"/>
      <c r="E759" s="160"/>
      <c r="F759" s="155"/>
      <c r="G759" s="105"/>
      <c r="H759" s="105"/>
      <c r="I759" s="156"/>
      <c r="J759" s="156"/>
      <c r="K759" s="156"/>
      <c r="L759" s="156"/>
      <c r="M759" s="156"/>
      <c r="N759" s="156"/>
      <c r="O759" s="156"/>
      <c r="P759" s="156"/>
      <c r="Q759" s="156"/>
      <c r="R759" s="156"/>
      <c r="S759" s="156"/>
      <c r="T759" s="156"/>
      <c r="U759" s="157"/>
      <c r="V759" s="105"/>
      <c r="W759" s="105"/>
      <c r="X759" s="105"/>
      <c r="Y759" s="105"/>
      <c r="Z759" s="157"/>
      <c r="AA759" s="105"/>
      <c r="AB759" s="105"/>
      <c r="AC759" s="105"/>
      <c r="AD759" s="105"/>
      <c r="AE759" s="105"/>
      <c r="AF759" s="105"/>
      <c r="AG759" s="105"/>
      <c r="AH759" s="105"/>
      <c r="AI759" s="105"/>
      <c r="AJ759" s="105"/>
      <c r="AK759" s="105"/>
      <c r="AL759" s="105"/>
      <c r="AM759" s="105"/>
      <c r="AN759" s="105"/>
      <c r="AO759" s="105"/>
      <c r="AP759" s="105"/>
      <c r="AQ759" s="105"/>
      <c r="AR759" s="105"/>
      <c r="AS759" s="105"/>
      <c r="AT759" s="105"/>
      <c r="AU759" s="105"/>
      <c r="AV759" s="105"/>
      <c r="AW759" s="105"/>
      <c r="AX759" s="105"/>
      <c r="AY759" s="105"/>
      <c r="AZ759" s="105"/>
      <c r="BA759" s="105"/>
      <c r="BB759" s="105"/>
      <c r="BC759" s="105"/>
      <c r="BD759" s="105"/>
      <c r="BE759" s="105"/>
      <c r="BF759" s="105"/>
      <c r="BG759" s="105"/>
      <c r="BH759" s="105"/>
      <c r="BI759" s="105"/>
      <c r="BJ759" s="105"/>
      <c r="BK759" s="105"/>
      <c r="BL759" s="105"/>
      <c r="BM759" s="158"/>
      <c r="BN759" s="105"/>
      <c r="BO759" s="156"/>
      <c r="BP759" s="156"/>
      <c r="BQ759" s="156"/>
      <c r="BR759" s="105"/>
      <c r="BS759" s="105"/>
    </row>
    <row r="760" ht="9.0" customHeight="1">
      <c r="A760" s="152">
        <f t="shared" si="17"/>
        <v>0</v>
      </c>
      <c r="B760" s="93"/>
      <c r="C760" s="99"/>
      <c r="D760" s="96"/>
      <c r="E760" s="160"/>
      <c r="F760" s="155"/>
      <c r="G760" s="105"/>
      <c r="H760" s="105"/>
      <c r="I760" s="156"/>
      <c r="J760" s="156"/>
      <c r="K760" s="156"/>
      <c r="L760" s="156"/>
      <c r="M760" s="156"/>
      <c r="N760" s="156"/>
      <c r="O760" s="156"/>
      <c r="P760" s="156"/>
      <c r="Q760" s="156"/>
      <c r="R760" s="156"/>
      <c r="S760" s="156"/>
      <c r="T760" s="156"/>
      <c r="U760" s="157"/>
      <c r="V760" s="105"/>
      <c r="W760" s="105"/>
      <c r="X760" s="105"/>
      <c r="Y760" s="105"/>
      <c r="Z760" s="157"/>
      <c r="AA760" s="105"/>
      <c r="AB760" s="105"/>
      <c r="AC760" s="105"/>
      <c r="AD760" s="105"/>
      <c r="AE760" s="105"/>
      <c r="AF760" s="105"/>
      <c r="AG760" s="105"/>
      <c r="AH760" s="105"/>
      <c r="AI760" s="105"/>
      <c r="AJ760" s="105"/>
      <c r="AK760" s="105"/>
      <c r="AL760" s="105"/>
      <c r="AM760" s="105"/>
      <c r="AN760" s="105"/>
      <c r="AO760" s="105"/>
      <c r="AP760" s="105"/>
      <c r="AQ760" s="105"/>
      <c r="AR760" s="105"/>
      <c r="AS760" s="105"/>
      <c r="AT760" s="105"/>
      <c r="AU760" s="105"/>
      <c r="AV760" s="105"/>
      <c r="AW760" s="105"/>
      <c r="AX760" s="105"/>
      <c r="AY760" s="105"/>
      <c r="AZ760" s="105"/>
      <c r="BA760" s="105"/>
      <c r="BB760" s="105"/>
      <c r="BC760" s="105"/>
      <c r="BD760" s="105"/>
      <c r="BE760" s="105"/>
      <c r="BF760" s="105"/>
      <c r="BG760" s="105"/>
      <c r="BH760" s="105"/>
      <c r="BI760" s="105"/>
      <c r="BJ760" s="105"/>
      <c r="BK760" s="105"/>
      <c r="BL760" s="105"/>
      <c r="BM760" s="158"/>
      <c r="BN760" s="105"/>
      <c r="BO760" s="156"/>
      <c r="BP760" s="156"/>
      <c r="BQ760" s="156"/>
      <c r="BR760" s="105"/>
      <c r="BS760" s="105"/>
    </row>
    <row r="761" ht="9.0" customHeight="1">
      <c r="A761" s="152">
        <f t="shared" si="17"/>
        <v>0</v>
      </c>
      <c r="B761" s="93"/>
      <c r="C761" s="99"/>
      <c r="D761" s="96"/>
      <c r="E761" s="160"/>
      <c r="F761" s="155"/>
      <c r="G761" s="105"/>
      <c r="H761" s="105"/>
      <c r="I761" s="156"/>
      <c r="J761" s="156"/>
      <c r="K761" s="156"/>
      <c r="L761" s="156"/>
      <c r="M761" s="156"/>
      <c r="N761" s="156"/>
      <c r="O761" s="156"/>
      <c r="P761" s="156"/>
      <c r="Q761" s="156"/>
      <c r="R761" s="156"/>
      <c r="S761" s="156"/>
      <c r="T761" s="156"/>
      <c r="U761" s="157"/>
      <c r="V761" s="105"/>
      <c r="W761" s="105"/>
      <c r="X761" s="105"/>
      <c r="Y761" s="105"/>
      <c r="Z761" s="157"/>
      <c r="AA761" s="105"/>
      <c r="AB761" s="105"/>
      <c r="AC761" s="105"/>
      <c r="AD761" s="105"/>
      <c r="AE761" s="105"/>
      <c r="AF761" s="105"/>
      <c r="AG761" s="105"/>
      <c r="AH761" s="105"/>
      <c r="AI761" s="105"/>
      <c r="AJ761" s="105"/>
      <c r="AK761" s="105"/>
      <c r="AL761" s="105"/>
      <c r="AM761" s="105"/>
      <c r="AN761" s="105"/>
      <c r="AO761" s="105"/>
      <c r="AP761" s="105"/>
      <c r="AQ761" s="105"/>
      <c r="AR761" s="105"/>
      <c r="AS761" s="105"/>
      <c r="AT761" s="105"/>
      <c r="AU761" s="105"/>
      <c r="AV761" s="105"/>
      <c r="AW761" s="105"/>
      <c r="AX761" s="105"/>
      <c r="AY761" s="105"/>
      <c r="AZ761" s="105"/>
      <c r="BA761" s="105"/>
      <c r="BB761" s="105"/>
      <c r="BC761" s="105"/>
      <c r="BD761" s="105"/>
      <c r="BE761" s="105"/>
      <c r="BF761" s="105"/>
      <c r="BG761" s="105"/>
      <c r="BH761" s="105"/>
      <c r="BI761" s="105"/>
      <c r="BJ761" s="105"/>
      <c r="BK761" s="105"/>
      <c r="BL761" s="105"/>
      <c r="BM761" s="158"/>
      <c r="BN761" s="105"/>
      <c r="BO761" s="156"/>
      <c r="BP761" s="156"/>
      <c r="BQ761" s="156"/>
      <c r="BR761" s="105"/>
      <c r="BS761" s="105"/>
    </row>
    <row r="762" ht="9.0" customHeight="1">
      <c r="A762" s="152">
        <f t="shared" si="17"/>
        <v>1</v>
      </c>
      <c r="B762" s="93"/>
      <c r="C762" s="99"/>
      <c r="D762" s="96"/>
      <c r="E762" s="160"/>
      <c r="F762" s="155"/>
      <c r="G762" s="105"/>
      <c r="H762" s="105"/>
      <c r="I762" s="156"/>
      <c r="J762" s="156"/>
      <c r="K762" s="156"/>
      <c r="L762" s="156"/>
      <c r="M762" s="156"/>
      <c r="N762" s="156"/>
      <c r="O762" s="156"/>
      <c r="P762" s="156"/>
      <c r="Q762" s="156"/>
      <c r="R762" s="156"/>
      <c r="S762" s="156"/>
      <c r="T762" s="156"/>
      <c r="U762" s="157"/>
      <c r="V762" s="105"/>
      <c r="W762" s="105"/>
      <c r="X762" s="105"/>
      <c r="Y762" s="105"/>
      <c r="Z762" s="157"/>
      <c r="AA762" s="105"/>
      <c r="AB762" s="105"/>
      <c r="AC762" s="105"/>
      <c r="AD762" s="105"/>
      <c r="AE762" s="105"/>
      <c r="AF762" s="105"/>
      <c r="AG762" s="105"/>
      <c r="AH762" s="105"/>
      <c r="AI762" s="105"/>
      <c r="AJ762" s="105"/>
      <c r="AK762" s="105"/>
      <c r="AL762" s="105"/>
      <c r="AM762" s="105"/>
      <c r="AN762" s="105"/>
      <c r="AO762" s="105"/>
      <c r="AP762" s="105"/>
      <c r="AQ762" s="105"/>
      <c r="AR762" s="105"/>
      <c r="AS762" s="105"/>
      <c r="AT762" s="105"/>
      <c r="AU762" s="105"/>
      <c r="AV762" s="105"/>
      <c r="AW762" s="105"/>
      <c r="AX762" s="105"/>
      <c r="AY762" s="105"/>
      <c r="AZ762" s="105"/>
      <c r="BA762" s="105"/>
      <c r="BB762" s="105"/>
      <c r="BC762" s="105"/>
      <c r="BD762" s="105"/>
      <c r="BE762" s="105"/>
      <c r="BF762" s="105"/>
      <c r="BG762" s="105"/>
      <c r="BH762" s="105"/>
      <c r="BI762" s="105"/>
      <c r="BJ762" s="105"/>
      <c r="BK762" s="105"/>
      <c r="BL762" s="105"/>
      <c r="BM762" s="158"/>
      <c r="BN762" s="105"/>
      <c r="BO762" s="156"/>
      <c r="BP762" s="156"/>
      <c r="BQ762" s="156"/>
      <c r="BR762" s="105"/>
      <c r="BS762" s="105"/>
    </row>
    <row r="763" ht="9.0" customHeight="1">
      <c r="A763" s="152">
        <f t="shared" si="17"/>
        <v>1</v>
      </c>
      <c r="B763" s="93"/>
      <c r="C763" s="99"/>
      <c r="D763" s="96"/>
      <c r="E763" s="160"/>
      <c r="F763" s="155"/>
      <c r="G763" s="105"/>
      <c r="H763" s="105"/>
      <c r="I763" s="156"/>
      <c r="J763" s="156"/>
      <c r="K763" s="156"/>
      <c r="L763" s="156"/>
      <c r="M763" s="156"/>
      <c r="N763" s="156"/>
      <c r="O763" s="156"/>
      <c r="P763" s="156"/>
      <c r="Q763" s="156"/>
      <c r="R763" s="156"/>
      <c r="S763" s="156"/>
      <c r="T763" s="156"/>
      <c r="U763" s="157"/>
      <c r="V763" s="105"/>
      <c r="W763" s="105"/>
      <c r="X763" s="105"/>
      <c r="Y763" s="105"/>
      <c r="Z763" s="157"/>
      <c r="AA763" s="105"/>
      <c r="AB763" s="105"/>
      <c r="AC763" s="105"/>
      <c r="AD763" s="105"/>
      <c r="AE763" s="105"/>
      <c r="AF763" s="105"/>
      <c r="AG763" s="105"/>
      <c r="AH763" s="105"/>
      <c r="AI763" s="105"/>
      <c r="AJ763" s="105"/>
      <c r="AK763" s="105"/>
      <c r="AL763" s="105"/>
      <c r="AM763" s="105"/>
      <c r="AN763" s="105"/>
      <c r="AO763" s="105"/>
      <c r="AP763" s="105"/>
      <c r="AQ763" s="105"/>
      <c r="AR763" s="105"/>
      <c r="AS763" s="105"/>
      <c r="AT763" s="105"/>
      <c r="AU763" s="105"/>
      <c r="AV763" s="105"/>
      <c r="AW763" s="105"/>
      <c r="AX763" s="105"/>
      <c r="AY763" s="105"/>
      <c r="AZ763" s="105"/>
      <c r="BA763" s="105"/>
      <c r="BB763" s="105"/>
      <c r="BC763" s="105"/>
      <c r="BD763" s="105"/>
      <c r="BE763" s="105"/>
      <c r="BF763" s="105"/>
      <c r="BG763" s="105"/>
      <c r="BH763" s="105"/>
      <c r="BI763" s="105"/>
      <c r="BJ763" s="105"/>
      <c r="BK763" s="105"/>
      <c r="BL763" s="105"/>
      <c r="BM763" s="158"/>
      <c r="BN763" s="105"/>
      <c r="BO763" s="156"/>
      <c r="BP763" s="156"/>
      <c r="BQ763" s="156"/>
      <c r="BR763" s="105"/>
      <c r="BS763" s="105"/>
    </row>
    <row r="764" ht="9.0" customHeight="1">
      <c r="A764" s="152">
        <f t="shared" si="17"/>
        <v>0</v>
      </c>
      <c r="B764" s="93"/>
      <c r="C764" s="99"/>
      <c r="D764" s="96"/>
      <c r="E764" s="160"/>
      <c r="F764" s="155"/>
      <c r="G764" s="105"/>
      <c r="H764" s="105"/>
      <c r="I764" s="156"/>
      <c r="J764" s="156"/>
      <c r="K764" s="156"/>
      <c r="L764" s="156"/>
      <c r="M764" s="156"/>
      <c r="N764" s="156"/>
      <c r="O764" s="156"/>
      <c r="P764" s="156"/>
      <c r="Q764" s="156"/>
      <c r="R764" s="156"/>
      <c r="S764" s="156"/>
      <c r="T764" s="156"/>
      <c r="U764" s="157"/>
      <c r="V764" s="105"/>
      <c r="W764" s="105"/>
      <c r="X764" s="105"/>
      <c r="Y764" s="105"/>
      <c r="Z764" s="157"/>
      <c r="AA764" s="105"/>
      <c r="AB764" s="105"/>
      <c r="AC764" s="105"/>
      <c r="AD764" s="105"/>
      <c r="AE764" s="105"/>
      <c r="AF764" s="105"/>
      <c r="AG764" s="105"/>
      <c r="AH764" s="105"/>
      <c r="AI764" s="105"/>
      <c r="AJ764" s="105"/>
      <c r="AK764" s="105"/>
      <c r="AL764" s="105"/>
      <c r="AM764" s="105"/>
      <c r="AN764" s="105"/>
      <c r="AO764" s="105"/>
      <c r="AP764" s="105"/>
      <c r="AQ764" s="105"/>
      <c r="AR764" s="105"/>
      <c r="AS764" s="105"/>
      <c r="AT764" s="105"/>
      <c r="AU764" s="105"/>
      <c r="AV764" s="105"/>
      <c r="AW764" s="105"/>
      <c r="AX764" s="105"/>
      <c r="AY764" s="105"/>
      <c r="AZ764" s="105"/>
      <c r="BA764" s="105"/>
      <c r="BB764" s="105"/>
      <c r="BC764" s="105"/>
      <c r="BD764" s="105"/>
      <c r="BE764" s="105"/>
      <c r="BF764" s="105"/>
      <c r="BG764" s="105"/>
      <c r="BH764" s="105"/>
      <c r="BI764" s="105"/>
      <c r="BJ764" s="105"/>
      <c r="BK764" s="105"/>
      <c r="BL764" s="105"/>
      <c r="BM764" s="158"/>
      <c r="BN764" s="105"/>
      <c r="BO764" s="156"/>
      <c r="BP764" s="156"/>
      <c r="BQ764" s="156"/>
      <c r="BR764" s="105"/>
      <c r="BS764" s="105"/>
    </row>
    <row r="765" ht="9.0" customHeight="1">
      <c r="A765" s="152">
        <f t="shared" si="17"/>
        <v>0</v>
      </c>
      <c r="B765" s="93"/>
      <c r="C765" s="99"/>
      <c r="D765" s="96"/>
      <c r="E765" s="160"/>
      <c r="F765" s="155"/>
      <c r="G765" s="105"/>
      <c r="H765" s="105"/>
      <c r="I765" s="156"/>
      <c r="J765" s="156"/>
      <c r="K765" s="156"/>
      <c r="L765" s="156"/>
      <c r="M765" s="156"/>
      <c r="N765" s="156"/>
      <c r="O765" s="156"/>
      <c r="P765" s="156"/>
      <c r="Q765" s="156"/>
      <c r="R765" s="156"/>
      <c r="S765" s="156"/>
      <c r="T765" s="156"/>
      <c r="U765" s="157"/>
      <c r="V765" s="105"/>
      <c r="W765" s="105"/>
      <c r="X765" s="105"/>
      <c r="Y765" s="105"/>
      <c r="Z765" s="157"/>
      <c r="AA765" s="105"/>
      <c r="AB765" s="105"/>
      <c r="AC765" s="105"/>
      <c r="AD765" s="105"/>
      <c r="AE765" s="105"/>
      <c r="AF765" s="105"/>
      <c r="AG765" s="105"/>
      <c r="AH765" s="105"/>
      <c r="AI765" s="105"/>
      <c r="AJ765" s="105"/>
      <c r="AK765" s="105"/>
      <c r="AL765" s="105"/>
      <c r="AM765" s="105"/>
      <c r="AN765" s="105"/>
      <c r="AO765" s="105"/>
      <c r="AP765" s="105"/>
      <c r="AQ765" s="105"/>
      <c r="AR765" s="105"/>
      <c r="AS765" s="105"/>
      <c r="AT765" s="105"/>
      <c r="AU765" s="105"/>
      <c r="AV765" s="105"/>
      <c r="AW765" s="105"/>
      <c r="AX765" s="105"/>
      <c r="AY765" s="105"/>
      <c r="AZ765" s="105"/>
      <c r="BA765" s="105"/>
      <c r="BB765" s="105"/>
      <c r="BC765" s="105"/>
      <c r="BD765" s="105"/>
      <c r="BE765" s="105"/>
      <c r="BF765" s="105"/>
      <c r="BG765" s="105"/>
      <c r="BH765" s="105"/>
      <c r="BI765" s="105"/>
      <c r="BJ765" s="105"/>
      <c r="BK765" s="105"/>
      <c r="BL765" s="105"/>
      <c r="BM765" s="158"/>
      <c r="BN765" s="105"/>
      <c r="BO765" s="156"/>
      <c r="BP765" s="156"/>
      <c r="BQ765" s="156"/>
      <c r="BR765" s="105"/>
      <c r="BS765" s="105"/>
    </row>
    <row r="766" ht="9.0" customHeight="1">
      <c r="A766" s="152">
        <f t="shared" si="17"/>
        <v>1</v>
      </c>
      <c r="B766" s="93"/>
      <c r="C766" s="99"/>
      <c r="D766" s="96"/>
      <c r="E766" s="160"/>
      <c r="F766" s="155"/>
      <c r="G766" s="105"/>
      <c r="H766" s="105"/>
      <c r="I766" s="156"/>
      <c r="J766" s="156"/>
      <c r="K766" s="156"/>
      <c r="L766" s="156"/>
      <c r="M766" s="156"/>
      <c r="N766" s="156"/>
      <c r="O766" s="156"/>
      <c r="P766" s="156"/>
      <c r="Q766" s="156"/>
      <c r="R766" s="156"/>
      <c r="S766" s="156"/>
      <c r="T766" s="156"/>
      <c r="U766" s="157"/>
      <c r="V766" s="105"/>
      <c r="W766" s="105"/>
      <c r="X766" s="105"/>
      <c r="Y766" s="105"/>
      <c r="Z766" s="157"/>
      <c r="AA766" s="105"/>
      <c r="AB766" s="105"/>
      <c r="AC766" s="105"/>
      <c r="AD766" s="105"/>
      <c r="AE766" s="105"/>
      <c r="AF766" s="105"/>
      <c r="AG766" s="105"/>
      <c r="AH766" s="105"/>
      <c r="AI766" s="105"/>
      <c r="AJ766" s="105"/>
      <c r="AK766" s="105"/>
      <c r="AL766" s="105"/>
      <c r="AM766" s="105"/>
      <c r="AN766" s="105"/>
      <c r="AO766" s="105"/>
      <c r="AP766" s="105"/>
      <c r="AQ766" s="105"/>
      <c r="AR766" s="105"/>
      <c r="AS766" s="105"/>
      <c r="AT766" s="105"/>
      <c r="AU766" s="105"/>
      <c r="AV766" s="105"/>
      <c r="AW766" s="105"/>
      <c r="AX766" s="105"/>
      <c r="AY766" s="105"/>
      <c r="AZ766" s="105"/>
      <c r="BA766" s="105"/>
      <c r="BB766" s="105"/>
      <c r="BC766" s="105"/>
      <c r="BD766" s="105"/>
      <c r="BE766" s="105"/>
      <c r="BF766" s="105"/>
      <c r="BG766" s="105"/>
      <c r="BH766" s="105"/>
      <c r="BI766" s="105"/>
      <c r="BJ766" s="105"/>
      <c r="BK766" s="105"/>
      <c r="BL766" s="105"/>
      <c r="BM766" s="158"/>
      <c r="BN766" s="105"/>
      <c r="BO766" s="156"/>
      <c r="BP766" s="156"/>
      <c r="BQ766" s="156"/>
      <c r="BR766" s="105"/>
      <c r="BS766" s="105"/>
    </row>
    <row r="767" ht="9.0" customHeight="1">
      <c r="A767" s="152">
        <f t="shared" si="17"/>
        <v>1</v>
      </c>
      <c r="B767" s="93"/>
      <c r="C767" s="99"/>
      <c r="D767" s="96"/>
      <c r="E767" s="160"/>
      <c r="F767" s="155"/>
      <c r="G767" s="105"/>
      <c r="H767" s="105"/>
      <c r="I767" s="156"/>
      <c r="J767" s="156"/>
      <c r="K767" s="156"/>
      <c r="L767" s="156"/>
      <c r="M767" s="156"/>
      <c r="N767" s="156"/>
      <c r="O767" s="156"/>
      <c r="P767" s="156"/>
      <c r="Q767" s="156"/>
      <c r="R767" s="156"/>
      <c r="S767" s="156"/>
      <c r="T767" s="156"/>
      <c r="U767" s="157"/>
      <c r="V767" s="105"/>
      <c r="W767" s="105"/>
      <c r="X767" s="105"/>
      <c r="Y767" s="105"/>
      <c r="Z767" s="157"/>
      <c r="AA767" s="105"/>
      <c r="AB767" s="105"/>
      <c r="AC767" s="105"/>
      <c r="AD767" s="105"/>
      <c r="AE767" s="105"/>
      <c r="AF767" s="105"/>
      <c r="AG767" s="105"/>
      <c r="AH767" s="105"/>
      <c r="AI767" s="105"/>
      <c r="AJ767" s="105"/>
      <c r="AK767" s="105"/>
      <c r="AL767" s="105"/>
      <c r="AM767" s="105"/>
      <c r="AN767" s="105"/>
      <c r="AO767" s="105"/>
      <c r="AP767" s="105"/>
      <c r="AQ767" s="105"/>
      <c r="AR767" s="105"/>
      <c r="AS767" s="105"/>
      <c r="AT767" s="105"/>
      <c r="AU767" s="105"/>
      <c r="AV767" s="105"/>
      <c r="AW767" s="105"/>
      <c r="AX767" s="105"/>
      <c r="AY767" s="105"/>
      <c r="AZ767" s="105"/>
      <c r="BA767" s="105"/>
      <c r="BB767" s="105"/>
      <c r="BC767" s="105"/>
      <c r="BD767" s="105"/>
      <c r="BE767" s="105"/>
      <c r="BF767" s="105"/>
      <c r="BG767" s="105"/>
      <c r="BH767" s="105"/>
      <c r="BI767" s="105"/>
      <c r="BJ767" s="105"/>
      <c r="BK767" s="105"/>
      <c r="BL767" s="105"/>
      <c r="BM767" s="158"/>
      <c r="BN767" s="105"/>
      <c r="BO767" s="156"/>
      <c r="BP767" s="156"/>
      <c r="BQ767" s="156"/>
      <c r="BR767" s="105"/>
      <c r="BS767" s="105"/>
    </row>
    <row r="768" ht="9.0" customHeight="1">
      <c r="A768" s="152">
        <f t="shared" si="17"/>
        <v>0</v>
      </c>
      <c r="B768" s="93"/>
      <c r="C768" s="99"/>
      <c r="D768" s="96"/>
      <c r="E768" s="160"/>
      <c r="F768" s="155"/>
      <c r="G768" s="105"/>
      <c r="H768" s="105"/>
      <c r="I768" s="156"/>
      <c r="J768" s="156"/>
      <c r="K768" s="156"/>
      <c r="L768" s="156"/>
      <c r="M768" s="156"/>
      <c r="N768" s="156"/>
      <c r="O768" s="156"/>
      <c r="P768" s="156"/>
      <c r="Q768" s="156"/>
      <c r="R768" s="156"/>
      <c r="S768" s="156"/>
      <c r="T768" s="156"/>
      <c r="U768" s="157"/>
      <c r="V768" s="105"/>
      <c r="W768" s="105"/>
      <c r="X768" s="105"/>
      <c r="Y768" s="105"/>
      <c r="Z768" s="157"/>
      <c r="AA768" s="105"/>
      <c r="AB768" s="105"/>
      <c r="AC768" s="105"/>
      <c r="AD768" s="105"/>
      <c r="AE768" s="105"/>
      <c r="AF768" s="105"/>
      <c r="AG768" s="105"/>
      <c r="AH768" s="105"/>
      <c r="AI768" s="105"/>
      <c r="AJ768" s="105"/>
      <c r="AK768" s="105"/>
      <c r="AL768" s="105"/>
      <c r="AM768" s="105"/>
      <c r="AN768" s="105"/>
      <c r="AO768" s="105"/>
      <c r="AP768" s="105"/>
      <c r="AQ768" s="105"/>
      <c r="AR768" s="105"/>
      <c r="AS768" s="105"/>
      <c r="AT768" s="105"/>
      <c r="AU768" s="105"/>
      <c r="AV768" s="105"/>
      <c r="AW768" s="105"/>
      <c r="AX768" s="105"/>
      <c r="AY768" s="105"/>
      <c r="AZ768" s="105"/>
      <c r="BA768" s="105"/>
      <c r="BB768" s="105"/>
      <c r="BC768" s="105"/>
      <c r="BD768" s="105"/>
      <c r="BE768" s="105"/>
      <c r="BF768" s="105"/>
      <c r="BG768" s="105"/>
      <c r="BH768" s="105"/>
      <c r="BI768" s="105"/>
      <c r="BJ768" s="105"/>
      <c r="BK768" s="105"/>
      <c r="BL768" s="105"/>
      <c r="BM768" s="158"/>
      <c r="BN768" s="105"/>
      <c r="BO768" s="156"/>
      <c r="BP768" s="156"/>
      <c r="BQ768" s="156"/>
      <c r="BR768" s="105"/>
      <c r="BS768" s="105"/>
    </row>
    <row r="769" ht="9.0" customHeight="1">
      <c r="A769" s="152">
        <f t="shared" si="17"/>
        <v>0</v>
      </c>
      <c r="B769" s="93"/>
      <c r="C769" s="99"/>
      <c r="D769" s="96"/>
      <c r="E769" s="160"/>
      <c r="F769" s="155"/>
      <c r="G769" s="105"/>
      <c r="H769" s="105"/>
      <c r="I769" s="156"/>
      <c r="J769" s="156"/>
      <c r="K769" s="156"/>
      <c r="L769" s="156"/>
      <c r="M769" s="156"/>
      <c r="N769" s="156"/>
      <c r="O769" s="156"/>
      <c r="P769" s="156"/>
      <c r="Q769" s="156"/>
      <c r="R769" s="156"/>
      <c r="S769" s="156"/>
      <c r="T769" s="156"/>
      <c r="U769" s="157"/>
      <c r="V769" s="105"/>
      <c r="W769" s="105"/>
      <c r="X769" s="105"/>
      <c r="Y769" s="105"/>
      <c r="Z769" s="157"/>
      <c r="AA769" s="105"/>
      <c r="AB769" s="105"/>
      <c r="AC769" s="105"/>
      <c r="AD769" s="105"/>
      <c r="AE769" s="105"/>
      <c r="AF769" s="105"/>
      <c r="AG769" s="105"/>
      <c r="AH769" s="105"/>
      <c r="AI769" s="105"/>
      <c r="AJ769" s="105"/>
      <c r="AK769" s="105"/>
      <c r="AL769" s="105"/>
      <c r="AM769" s="105"/>
      <c r="AN769" s="105"/>
      <c r="AO769" s="105"/>
      <c r="AP769" s="105"/>
      <c r="AQ769" s="105"/>
      <c r="AR769" s="105"/>
      <c r="AS769" s="105"/>
      <c r="AT769" s="105"/>
      <c r="AU769" s="105"/>
      <c r="AV769" s="105"/>
      <c r="AW769" s="105"/>
      <c r="AX769" s="105"/>
      <c r="AY769" s="105"/>
      <c r="AZ769" s="105"/>
      <c r="BA769" s="105"/>
      <c r="BB769" s="105"/>
      <c r="BC769" s="105"/>
      <c r="BD769" s="105"/>
      <c r="BE769" s="105"/>
      <c r="BF769" s="105"/>
      <c r="BG769" s="105"/>
      <c r="BH769" s="105"/>
      <c r="BI769" s="105"/>
      <c r="BJ769" s="105"/>
      <c r="BK769" s="105"/>
      <c r="BL769" s="105"/>
      <c r="BM769" s="158"/>
      <c r="BN769" s="105"/>
      <c r="BO769" s="156"/>
      <c r="BP769" s="156"/>
      <c r="BQ769" s="156"/>
      <c r="BR769" s="105"/>
      <c r="BS769" s="105"/>
    </row>
    <row r="770" ht="9.0" customHeight="1">
      <c r="A770" s="152">
        <f t="shared" si="17"/>
        <v>1</v>
      </c>
      <c r="B770" s="93"/>
      <c r="C770" s="99"/>
      <c r="D770" s="96"/>
      <c r="E770" s="160"/>
      <c r="F770" s="155"/>
      <c r="G770" s="105"/>
      <c r="H770" s="105"/>
      <c r="I770" s="156"/>
      <c r="J770" s="156"/>
      <c r="K770" s="156"/>
      <c r="L770" s="156"/>
      <c r="M770" s="156"/>
      <c r="N770" s="156"/>
      <c r="O770" s="156"/>
      <c r="P770" s="156"/>
      <c r="Q770" s="156"/>
      <c r="R770" s="156"/>
      <c r="S770" s="156"/>
      <c r="T770" s="156"/>
      <c r="U770" s="157"/>
      <c r="V770" s="105"/>
      <c r="W770" s="105"/>
      <c r="X770" s="105"/>
      <c r="Y770" s="105"/>
      <c r="Z770" s="157"/>
      <c r="AA770" s="105"/>
      <c r="AB770" s="105"/>
      <c r="AC770" s="105"/>
      <c r="AD770" s="105"/>
      <c r="AE770" s="105"/>
      <c r="AF770" s="105"/>
      <c r="AG770" s="105"/>
      <c r="AH770" s="105"/>
      <c r="AI770" s="105"/>
      <c r="AJ770" s="105"/>
      <c r="AK770" s="105"/>
      <c r="AL770" s="105"/>
      <c r="AM770" s="105"/>
      <c r="AN770" s="105"/>
      <c r="AO770" s="105"/>
      <c r="AP770" s="105"/>
      <c r="AQ770" s="105"/>
      <c r="AR770" s="105"/>
      <c r="AS770" s="105"/>
      <c r="AT770" s="105"/>
      <c r="AU770" s="105"/>
      <c r="AV770" s="105"/>
      <c r="AW770" s="105"/>
      <c r="AX770" s="105"/>
      <c r="AY770" s="105"/>
      <c r="AZ770" s="105"/>
      <c r="BA770" s="105"/>
      <c r="BB770" s="105"/>
      <c r="BC770" s="105"/>
      <c r="BD770" s="105"/>
      <c r="BE770" s="105"/>
      <c r="BF770" s="105"/>
      <c r="BG770" s="105"/>
      <c r="BH770" s="105"/>
      <c r="BI770" s="105"/>
      <c r="BJ770" s="105"/>
      <c r="BK770" s="105"/>
      <c r="BL770" s="105"/>
      <c r="BM770" s="158"/>
      <c r="BN770" s="105"/>
      <c r="BO770" s="156"/>
      <c r="BP770" s="156"/>
      <c r="BQ770" s="156"/>
      <c r="BR770" s="105"/>
      <c r="BS770" s="105"/>
    </row>
    <row r="771" ht="9.0" customHeight="1">
      <c r="A771" s="152">
        <f t="shared" si="17"/>
        <v>1</v>
      </c>
      <c r="B771" s="93"/>
      <c r="C771" s="99"/>
      <c r="D771" s="96"/>
      <c r="E771" s="160"/>
      <c r="F771" s="155"/>
      <c r="G771" s="105"/>
      <c r="H771" s="105"/>
      <c r="I771" s="156"/>
      <c r="J771" s="156"/>
      <c r="K771" s="156"/>
      <c r="L771" s="156"/>
      <c r="M771" s="156"/>
      <c r="N771" s="156"/>
      <c r="O771" s="156"/>
      <c r="P771" s="156"/>
      <c r="Q771" s="156"/>
      <c r="R771" s="156"/>
      <c r="S771" s="156"/>
      <c r="T771" s="156"/>
      <c r="U771" s="157"/>
      <c r="V771" s="105"/>
      <c r="W771" s="105"/>
      <c r="X771" s="105"/>
      <c r="Y771" s="105"/>
      <c r="Z771" s="157"/>
      <c r="AA771" s="105"/>
      <c r="AB771" s="105"/>
      <c r="AC771" s="105"/>
      <c r="AD771" s="105"/>
      <c r="AE771" s="105"/>
      <c r="AF771" s="105"/>
      <c r="AG771" s="105"/>
      <c r="AH771" s="105"/>
      <c r="AI771" s="105"/>
      <c r="AJ771" s="105"/>
      <c r="AK771" s="105"/>
      <c r="AL771" s="105"/>
      <c r="AM771" s="105"/>
      <c r="AN771" s="105"/>
      <c r="AO771" s="105"/>
      <c r="AP771" s="105"/>
      <c r="AQ771" s="105"/>
      <c r="AR771" s="105"/>
      <c r="AS771" s="105"/>
      <c r="AT771" s="105"/>
      <c r="AU771" s="105"/>
      <c r="AV771" s="105"/>
      <c r="AW771" s="105"/>
      <c r="AX771" s="105"/>
      <c r="AY771" s="105"/>
      <c r="AZ771" s="105"/>
      <c r="BA771" s="105"/>
      <c r="BB771" s="105"/>
      <c r="BC771" s="105"/>
      <c r="BD771" s="105"/>
      <c r="BE771" s="105"/>
      <c r="BF771" s="105"/>
      <c r="BG771" s="105"/>
      <c r="BH771" s="105"/>
      <c r="BI771" s="105"/>
      <c r="BJ771" s="105"/>
      <c r="BK771" s="105"/>
      <c r="BL771" s="105"/>
      <c r="BM771" s="158"/>
      <c r="BN771" s="105"/>
      <c r="BO771" s="156"/>
      <c r="BP771" s="156"/>
      <c r="BQ771" s="156"/>
      <c r="BR771" s="105"/>
      <c r="BS771" s="105"/>
    </row>
    <row r="772" ht="9.0" customHeight="1">
      <c r="A772" s="152">
        <f t="shared" si="17"/>
        <v>0</v>
      </c>
      <c r="B772" s="93"/>
      <c r="C772" s="99"/>
      <c r="D772" s="96"/>
      <c r="E772" s="160"/>
      <c r="F772" s="155"/>
      <c r="G772" s="105"/>
      <c r="H772" s="105"/>
      <c r="I772" s="156"/>
      <c r="J772" s="156"/>
      <c r="K772" s="156"/>
      <c r="L772" s="156"/>
      <c r="M772" s="156"/>
      <c r="N772" s="156"/>
      <c r="O772" s="156"/>
      <c r="P772" s="156"/>
      <c r="Q772" s="156"/>
      <c r="R772" s="156"/>
      <c r="S772" s="156"/>
      <c r="T772" s="156"/>
      <c r="U772" s="157"/>
      <c r="V772" s="105"/>
      <c r="W772" s="105"/>
      <c r="X772" s="105"/>
      <c r="Y772" s="105"/>
      <c r="Z772" s="157"/>
      <c r="AA772" s="105"/>
      <c r="AB772" s="105"/>
      <c r="AC772" s="105"/>
      <c r="AD772" s="105"/>
      <c r="AE772" s="105"/>
      <c r="AF772" s="105"/>
      <c r="AG772" s="105"/>
      <c r="AH772" s="105"/>
      <c r="AI772" s="105"/>
      <c r="AJ772" s="105"/>
      <c r="AK772" s="105"/>
      <c r="AL772" s="105"/>
      <c r="AM772" s="105"/>
      <c r="AN772" s="105"/>
      <c r="AO772" s="105"/>
      <c r="AP772" s="105"/>
      <c r="AQ772" s="105"/>
      <c r="AR772" s="105"/>
      <c r="AS772" s="105"/>
      <c r="AT772" s="105"/>
      <c r="AU772" s="105"/>
      <c r="AV772" s="105"/>
      <c r="AW772" s="105"/>
      <c r="AX772" s="105"/>
      <c r="AY772" s="105"/>
      <c r="AZ772" s="105"/>
      <c r="BA772" s="105"/>
      <c r="BB772" s="105"/>
      <c r="BC772" s="105"/>
      <c r="BD772" s="105"/>
      <c r="BE772" s="105"/>
      <c r="BF772" s="105"/>
      <c r="BG772" s="105"/>
      <c r="BH772" s="105"/>
      <c r="BI772" s="105"/>
      <c r="BJ772" s="105"/>
      <c r="BK772" s="105"/>
      <c r="BL772" s="105"/>
      <c r="BM772" s="158"/>
      <c r="BN772" s="105"/>
      <c r="BO772" s="156"/>
      <c r="BP772" s="156"/>
      <c r="BQ772" s="156"/>
      <c r="BR772" s="105"/>
      <c r="BS772" s="105"/>
    </row>
    <row r="773" ht="9.0" customHeight="1">
      <c r="A773" s="152">
        <f t="shared" si="17"/>
        <v>0</v>
      </c>
      <c r="B773" s="93"/>
      <c r="C773" s="99"/>
      <c r="D773" s="96"/>
      <c r="E773" s="160"/>
      <c r="F773" s="155"/>
      <c r="G773" s="105"/>
      <c r="H773" s="105"/>
      <c r="I773" s="156"/>
      <c r="J773" s="156"/>
      <c r="K773" s="156"/>
      <c r="L773" s="156"/>
      <c r="M773" s="156"/>
      <c r="N773" s="156"/>
      <c r="O773" s="156"/>
      <c r="P773" s="156"/>
      <c r="Q773" s="156"/>
      <c r="R773" s="156"/>
      <c r="S773" s="156"/>
      <c r="T773" s="156"/>
      <c r="U773" s="157"/>
      <c r="V773" s="105"/>
      <c r="W773" s="105"/>
      <c r="X773" s="105"/>
      <c r="Y773" s="105"/>
      <c r="Z773" s="157"/>
      <c r="AA773" s="105"/>
      <c r="AB773" s="105"/>
      <c r="AC773" s="105"/>
      <c r="AD773" s="105"/>
      <c r="AE773" s="105"/>
      <c r="AF773" s="105"/>
      <c r="AG773" s="105"/>
      <c r="AH773" s="105"/>
      <c r="AI773" s="105"/>
      <c r="AJ773" s="105"/>
      <c r="AK773" s="105"/>
      <c r="AL773" s="105"/>
      <c r="AM773" s="105"/>
      <c r="AN773" s="105"/>
      <c r="AO773" s="105"/>
      <c r="AP773" s="105"/>
      <c r="AQ773" s="105"/>
      <c r="AR773" s="105"/>
      <c r="AS773" s="105"/>
      <c r="AT773" s="105"/>
      <c r="AU773" s="105"/>
      <c r="AV773" s="105"/>
      <c r="AW773" s="105"/>
      <c r="AX773" s="105"/>
      <c r="AY773" s="105"/>
      <c r="AZ773" s="105"/>
      <c r="BA773" s="105"/>
      <c r="BB773" s="105"/>
      <c r="BC773" s="105"/>
      <c r="BD773" s="105"/>
      <c r="BE773" s="105"/>
      <c r="BF773" s="105"/>
      <c r="BG773" s="105"/>
      <c r="BH773" s="105"/>
      <c r="BI773" s="105"/>
      <c r="BJ773" s="105"/>
      <c r="BK773" s="105"/>
      <c r="BL773" s="105"/>
      <c r="BM773" s="158"/>
      <c r="BN773" s="105"/>
      <c r="BO773" s="156"/>
      <c r="BP773" s="156"/>
      <c r="BQ773" s="156"/>
      <c r="BR773" s="105"/>
      <c r="BS773" s="105"/>
    </row>
    <row r="774" ht="9.0" customHeight="1">
      <c r="A774" s="152">
        <f t="shared" si="17"/>
        <v>1</v>
      </c>
      <c r="B774" s="93"/>
      <c r="C774" s="99"/>
      <c r="D774" s="96"/>
      <c r="E774" s="160"/>
      <c r="F774" s="155"/>
      <c r="G774" s="105"/>
      <c r="H774" s="105"/>
      <c r="I774" s="156"/>
      <c r="J774" s="156"/>
      <c r="K774" s="156"/>
      <c r="L774" s="156"/>
      <c r="M774" s="156"/>
      <c r="N774" s="156"/>
      <c r="O774" s="156"/>
      <c r="P774" s="156"/>
      <c r="Q774" s="156"/>
      <c r="R774" s="156"/>
      <c r="S774" s="156"/>
      <c r="T774" s="156"/>
      <c r="U774" s="157"/>
      <c r="V774" s="105"/>
      <c r="W774" s="105"/>
      <c r="X774" s="105"/>
      <c r="Y774" s="105"/>
      <c r="Z774" s="157"/>
      <c r="AA774" s="105"/>
      <c r="AB774" s="105"/>
      <c r="AC774" s="105"/>
      <c r="AD774" s="105"/>
      <c r="AE774" s="105"/>
      <c r="AF774" s="105"/>
      <c r="AG774" s="105"/>
      <c r="AH774" s="105"/>
      <c r="AI774" s="105"/>
      <c r="AJ774" s="105"/>
      <c r="AK774" s="105"/>
      <c r="AL774" s="105"/>
      <c r="AM774" s="105"/>
      <c r="AN774" s="105"/>
      <c r="AO774" s="105"/>
      <c r="AP774" s="105"/>
      <c r="AQ774" s="105"/>
      <c r="AR774" s="105"/>
      <c r="AS774" s="105"/>
      <c r="AT774" s="105"/>
      <c r="AU774" s="105"/>
      <c r="AV774" s="105"/>
      <c r="AW774" s="105"/>
      <c r="AX774" s="105"/>
      <c r="AY774" s="105"/>
      <c r="AZ774" s="105"/>
      <c r="BA774" s="105"/>
      <c r="BB774" s="105"/>
      <c r="BC774" s="105"/>
      <c r="BD774" s="105"/>
      <c r="BE774" s="105"/>
      <c r="BF774" s="105"/>
      <c r="BG774" s="105"/>
      <c r="BH774" s="105"/>
      <c r="BI774" s="105"/>
      <c r="BJ774" s="105"/>
      <c r="BK774" s="105"/>
      <c r="BL774" s="105"/>
      <c r="BM774" s="158"/>
      <c r="BN774" s="105"/>
      <c r="BO774" s="156"/>
      <c r="BP774" s="156"/>
      <c r="BQ774" s="156"/>
      <c r="BR774" s="105"/>
      <c r="BS774" s="105"/>
    </row>
    <row r="775" ht="9.0" customHeight="1">
      <c r="A775" s="152">
        <f t="shared" si="17"/>
        <v>1</v>
      </c>
      <c r="B775" s="93"/>
      <c r="C775" s="99"/>
      <c r="D775" s="96"/>
      <c r="E775" s="160"/>
      <c r="F775" s="155"/>
      <c r="G775" s="105"/>
      <c r="H775" s="105"/>
      <c r="I775" s="156"/>
      <c r="J775" s="156"/>
      <c r="K775" s="156"/>
      <c r="L775" s="156"/>
      <c r="M775" s="156"/>
      <c r="N775" s="156"/>
      <c r="O775" s="156"/>
      <c r="P775" s="156"/>
      <c r="Q775" s="156"/>
      <c r="R775" s="156"/>
      <c r="S775" s="156"/>
      <c r="T775" s="156"/>
      <c r="U775" s="157"/>
      <c r="V775" s="105"/>
      <c r="W775" s="105"/>
      <c r="X775" s="105"/>
      <c r="Y775" s="105"/>
      <c r="Z775" s="157"/>
      <c r="AA775" s="105"/>
      <c r="AB775" s="105"/>
      <c r="AC775" s="105"/>
      <c r="AD775" s="105"/>
      <c r="AE775" s="105"/>
      <c r="AF775" s="105"/>
      <c r="AG775" s="105"/>
      <c r="AH775" s="105"/>
      <c r="AI775" s="105"/>
      <c r="AJ775" s="105"/>
      <c r="AK775" s="105"/>
      <c r="AL775" s="105"/>
      <c r="AM775" s="105"/>
      <c r="AN775" s="105"/>
      <c r="AO775" s="105"/>
      <c r="AP775" s="105"/>
      <c r="AQ775" s="105"/>
      <c r="AR775" s="105"/>
      <c r="AS775" s="105"/>
      <c r="AT775" s="105"/>
      <c r="AU775" s="105"/>
      <c r="AV775" s="105"/>
      <c r="AW775" s="105"/>
      <c r="AX775" s="105"/>
      <c r="AY775" s="105"/>
      <c r="AZ775" s="105"/>
      <c r="BA775" s="105"/>
      <c r="BB775" s="105"/>
      <c r="BC775" s="105"/>
      <c r="BD775" s="105"/>
      <c r="BE775" s="105"/>
      <c r="BF775" s="105"/>
      <c r="BG775" s="105"/>
      <c r="BH775" s="105"/>
      <c r="BI775" s="105"/>
      <c r="BJ775" s="105"/>
      <c r="BK775" s="105"/>
      <c r="BL775" s="105"/>
      <c r="BM775" s="158"/>
      <c r="BN775" s="105"/>
      <c r="BO775" s="156"/>
      <c r="BP775" s="156"/>
      <c r="BQ775" s="156"/>
      <c r="BR775" s="105"/>
      <c r="BS775" s="105"/>
    </row>
    <row r="776" ht="9.0" customHeight="1">
      <c r="A776" s="152">
        <f t="shared" si="17"/>
        <v>0</v>
      </c>
      <c r="B776" s="93"/>
      <c r="C776" s="99"/>
      <c r="D776" s="96"/>
      <c r="E776" s="160"/>
      <c r="F776" s="155"/>
      <c r="G776" s="105"/>
      <c r="H776" s="105"/>
      <c r="I776" s="156"/>
      <c r="J776" s="156"/>
      <c r="K776" s="156"/>
      <c r="L776" s="156"/>
      <c r="M776" s="156"/>
      <c r="N776" s="156"/>
      <c r="O776" s="156"/>
      <c r="P776" s="156"/>
      <c r="Q776" s="156"/>
      <c r="R776" s="156"/>
      <c r="S776" s="156"/>
      <c r="T776" s="156"/>
      <c r="U776" s="157"/>
      <c r="V776" s="105"/>
      <c r="W776" s="105"/>
      <c r="X776" s="105"/>
      <c r="Y776" s="105"/>
      <c r="Z776" s="157"/>
      <c r="AA776" s="105"/>
      <c r="AB776" s="105"/>
      <c r="AC776" s="105"/>
      <c r="AD776" s="105"/>
      <c r="AE776" s="105"/>
      <c r="AF776" s="105"/>
      <c r="AG776" s="105"/>
      <c r="AH776" s="105"/>
      <c r="AI776" s="105"/>
      <c r="AJ776" s="105"/>
      <c r="AK776" s="105"/>
      <c r="AL776" s="105"/>
      <c r="AM776" s="105"/>
      <c r="AN776" s="105"/>
      <c r="AO776" s="105"/>
      <c r="AP776" s="105"/>
      <c r="AQ776" s="105"/>
      <c r="AR776" s="105"/>
      <c r="AS776" s="105"/>
      <c r="AT776" s="105"/>
      <c r="AU776" s="105"/>
      <c r="AV776" s="105"/>
      <c r="AW776" s="105"/>
      <c r="AX776" s="105"/>
      <c r="AY776" s="105"/>
      <c r="AZ776" s="105"/>
      <c r="BA776" s="105"/>
      <c r="BB776" s="105"/>
      <c r="BC776" s="105"/>
      <c r="BD776" s="105"/>
      <c r="BE776" s="105"/>
      <c r="BF776" s="105"/>
      <c r="BG776" s="105"/>
      <c r="BH776" s="105"/>
      <c r="BI776" s="105"/>
      <c r="BJ776" s="105"/>
      <c r="BK776" s="105"/>
      <c r="BL776" s="105"/>
      <c r="BM776" s="158"/>
      <c r="BN776" s="105"/>
      <c r="BO776" s="156"/>
      <c r="BP776" s="156"/>
      <c r="BQ776" s="156"/>
      <c r="BR776" s="105"/>
      <c r="BS776" s="105"/>
    </row>
    <row r="777" ht="9.0" customHeight="1">
      <c r="A777" s="152">
        <f t="shared" si="17"/>
        <v>0</v>
      </c>
      <c r="B777" s="93"/>
      <c r="C777" s="99"/>
      <c r="D777" s="96"/>
      <c r="E777" s="160"/>
      <c r="F777" s="155"/>
      <c r="G777" s="105"/>
      <c r="H777" s="105"/>
      <c r="I777" s="156"/>
      <c r="J777" s="156"/>
      <c r="K777" s="156"/>
      <c r="L777" s="156"/>
      <c r="M777" s="156"/>
      <c r="N777" s="156"/>
      <c r="O777" s="156"/>
      <c r="P777" s="156"/>
      <c r="Q777" s="156"/>
      <c r="R777" s="156"/>
      <c r="S777" s="156"/>
      <c r="T777" s="156"/>
      <c r="U777" s="157"/>
      <c r="V777" s="105"/>
      <c r="W777" s="105"/>
      <c r="X777" s="105"/>
      <c r="Y777" s="105"/>
      <c r="Z777" s="157"/>
      <c r="AA777" s="105"/>
      <c r="AB777" s="105"/>
      <c r="AC777" s="105"/>
      <c r="AD777" s="105"/>
      <c r="AE777" s="105"/>
      <c r="AF777" s="105"/>
      <c r="AG777" s="105"/>
      <c r="AH777" s="105"/>
      <c r="AI777" s="105"/>
      <c r="AJ777" s="105"/>
      <c r="AK777" s="105"/>
      <c r="AL777" s="105"/>
      <c r="AM777" s="105"/>
      <c r="AN777" s="105"/>
      <c r="AO777" s="105"/>
      <c r="AP777" s="105"/>
      <c r="AQ777" s="105"/>
      <c r="AR777" s="105"/>
      <c r="AS777" s="105"/>
      <c r="AT777" s="105"/>
      <c r="AU777" s="105"/>
      <c r="AV777" s="105"/>
      <c r="AW777" s="105"/>
      <c r="AX777" s="105"/>
      <c r="AY777" s="105"/>
      <c r="AZ777" s="105"/>
      <c r="BA777" s="105"/>
      <c r="BB777" s="105"/>
      <c r="BC777" s="105"/>
      <c r="BD777" s="105"/>
      <c r="BE777" s="105"/>
      <c r="BF777" s="105"/>
      <c r="BG777" s="105"/>
      <c r="BH777" s="105"/>
      <c r="BI777" s="105"/>
      <c r="BJ777" s="105"/>
      <c r="BK777" s="105"/>
      <c r="BL777" s="105"/>
      <c r="BM777" s="158"/>
      <c r="BN777" s="105"/>
      <c r="BO777" s="156"/>
      <c r="BP777" s="156"/>
      <c r="BQ777" s="156"/>
      <c r="BR777" s="105"/>
      <c r="BS777" s="105"/>
    </row>
    <row r="778" ht="9.0" customHeight="1">
      <c r="A778" s="152">
        <f t="shared" si="17"/>
        <v>1</v>
      </c>
      <c r="B778" s="93"/>
      <c r="C778" s="99"/>
      <c r="D778" s="96"/>
      <c r="E778" s="160"/>
      <c r="F778" s="155"/>
      <c r="G778" s="105"/>
      <c r="H778" s="105"/>
      <c r="I778" s="156"/>
      <c r="J778" s="156"/>
      <c r="K778" s="156"/>
      <c r="L778" s="156"/>
      <c r="M778" s="156"/>
      <c r="N778" s="156"/>
      <c r="O778" s="156"/>
      <c r="P778" s="156"/>
      <c r="Q778" s="156"/>
      <c r="R778" s="156"/>
      <c r="S778" s="156"/>
      <c r="T778" s="156"/>
      <c r="U778" s="157"/>
      <c r="V778" s="105"/>
      <c r="W778" s="105"/>
      <c r="X778" s="105"/>
      <c r="Y778" s="105"/>
      <c r="Z778" s="157"/>
      <c r="AA778" s="105"/>
      <c r="AB778" s="105"/>
      <c r="AC778" s="105"/>
      <c r="AD778" s="105"/>
      <c r="AE778" s="105"/>
      <c r="AF778" s="105"/>
      <c r="AG778" s="105"/>
      <c r="AH778" s="105"/>
      <c r="AI778" s="105"/>
      <c r="AJ778" s="105"/>
      <c r="AK778" s="105"/>
      <c r="AL778" s="105"/>
      <c r="AM778" s="105"/>
      <c r="AN778" s="105"/>
      <c r="AO778" s="105"/>
      <c r="AP778" s="105"/>
      <c r="AQ778" s="105"/>
      <c r="AR778" s="105"/>
      <c r="AS778" s="105"/>
      <c r="AT778" s="105"/>
      <c r="AU778" s="105"/>
      <c r="AV778" s="105"/>
      <c r="AW778" s="105"/>
      <c r="AX778" s="105"/>
      <c r="AY778" s="105"/>
      <c r="AZ778" s="105"/>
      <c r="BA778" s="105"/>
      <c r="BB778" s="105"/>
      <c r="BC778" s="105"/>
      <c r="BD778" s="105"/>
      <c r="BE778" s="105"/>
      <c r="BF778" s="105"/>
      <c r="BG778" s="105"/>
      <c r="BH778" s="105"/>
      <c r="BI778" s="105"/>
      <c r="BJ778" s="105"/>
      <c r="BK778" s="105"/>
      <c r="BL778" s="105"/>
      <c r="BM778" s="158"/>
      <c r="BN778" s="105"/>
      <c r="BO778" s="156"/>
      <c r="BP778" s="156"/>
      <c r="BQ778" s="156"/>
      <c r="BR778" s="105"/>
      <c r="BS778" s="105"/>
    </row>
    <row r="779" ht="9.0" customHeight="1">
      <c r="A779" s="152">
        <f t="shared" si="17"/>
        <v>1</v>
      </c>
      <c r="B779" s="93"/>
      <c r="C779" s="99"/>
      <c r="D779" s="96"/>
      <c r="E779" s="160"/>
      <c r="F779" s="155"/>
      <c r="G779" s="105"/>
      <c r="H779" s="105"/>
      <c r="I779" s="156"/>
      <c r="J779" s="156"/>
      <c r="K779" s="156"/>
      <c r="L779" s="156"/>
      <c r="M779" s="156"/>
      <c r="N779" s="156"/>
      <c r="O779" s="156"/>
      <c r="P779" s="156"/>
      <c r="Q779" s="156"/>
      <c r="R779" s="156"/>
      <c r="S779" s="156"/>
      <c r="T779" s="156"/>
      <c r="U779" s="157"/>
      <c r="V779" s="105"/>
      <c r="W779" s="105"/>
      <c r="X779" s="105"/>
      <c r="Y779" s="105"/>
      <c r="Z779" s="157"/>
      <c r="AA779" s="105"/>
      <c r="AB779" s="105"/>
      <c r="AC779" s="105"/>
      <c r="AD779" s="105"/>
      <c r="AE779" s="105"/>
      <c r="AF779" s="105"/>
      <c r="AG779" s="105"/>
      <c r="AH779" s="105"/>
      <c r="AI779" s="105"/>
      <c r="AJ779" s="105"/>
      <c r="AK779" s="105"/>
      <c r="AL779" s="105"/>
      <c r="AM779" s="105"/>
      <c r="AN779" s="105"/>
      <c r="AO779" s="105"/>
      <c r="AP779" s="105"/>
      <c r="AQ779" s="105"/>
      <c r="AR779" s="105"/>
      <c r="AS779" s="105"/>
      <c r="AT779" s="105"/>
      <c r="AU779" s="105"/>
      <c r="AV779" s="105"/>
      <c r="AW779" s="105"/>
      <c r="AX779" s="105"/>
      <c r="AY779" s="105"/>
      <c r="AZ779" s="105"/>
      <c r="BA779" s="105"/>
      <c r="BB779" s="105"/>
      <c r="BC779" s="105"/>
      <c r="BD779" s="105"/>
      <c r="BE779" s="105"/>
      <c r="BF779" s="105"/>
      <c r="BG779" s="105"/>
      <c r="BH779" s="105"/>
      <c r="BI779" s="105"/>
      <c r="BJ779" s="105"/>
      <c r="BK779" s="105"/>
      <c r="BL779" s="105"/>
      <c r="BM779" s="158"/>
      <c r="BN779" s="105"/>
      <c r="BO779" s="156"/>
      <c r="BP779" s="156"/>
      <c r="BQ779" s="156"/>
      <c r="BR779" s="105"/>
      <c r="BS779" s="105"/>
    </row>
    <row r="780" ht="9.0" customHeight="1">
      <c r="A780" s="152">
        <f t="shared" si="17"/>
        <v>0</v>
      </c>
      <c r="B780" s="93"/>
      <c r="C780" s="99"/>
      <c r="D780" s="96"/>
      <c r="E780" s="160"/>
      <c r="F780" s="155"/>
      <c r="G780" s="105"/>
      <c r="H780" s="105"/>
      <c r="I780" s="156"/>
      <c r="J780" s="156"/>
      <c r="K780" s="156"/>
      <c r="L780" s="156"/>
      <c r="M780" s="156"/>
      <c r="N780" s="156"/>
      <c r="O780" s="156"/>
      <c r="P780" s="156"/>
      <c r="Q780" s="156"/>
      <c r="R780" s="156"/>
      <c r="S780" s="156"/>
      <c r="T780" s="156"/>
      <c r="U780" s="157"/>
      <c r="V780" s="105"/>
      <c r="W780" s="105"/>
      <c r="X780" s="105"/>
      <c r="Y780" s="105"/>
      <c r="Z780" s="157"/>
      <c r="AA780" s="105"/>
      <c r="AB780" s="105"/>
      <c r="AC780" s="105"/>
      <c r="AD780" s="105"/>
      <c r="AE780" s="105"/>
      <c r="AF780" s="105"/>
      <c r="AG780" s="105"/>
      <c r="AH780" s="105"/>
      <c r="AI780" s="105"/>
      <c r="AJ780" s="105"/>
      <c r="AK780" s="105"/>
      <c r="AL780" s="105"/>
      <c r="AM780" s="105"/>
      <c r="AN780" s="105"/>
      <c r="AO780" s="105"/>
      <c r="AP780" s="105"/>
      <c r="AQ780" s="105"/>
      <c r="AR780" s="105"/>
      <c r="AS780" s="105"/>
      <c r="AT780" s="105"/>
      <c r="AU780" s="105"/>
      <c r="AV780" s="105"/>
      <c r="AW780" s="105"/>
      <c r="AX780" s="105"/>
      <c r="AY780" s="105"/>
      <c r="AZ780" s="105"/>
      <c r="BA780" s="105"/>
      <c r="BB780" s="105"/>
      <c r="BC780" s="105"/>
      <c r="BD780" s="105"/>
      <c r="BE780" s="105"/>
      <c r="BF780" s="105"/>
      <c r="BG780" s="105"/>
      <c r="BH780" s="105"/>
      <c r="BI780" s="105"/>
      <c r="BJ780" s="105"/>
      <c r="BK780" s="105"/>
      <c r="BL780" s="105"/>
      <c r="BM780" s="158"/>
      <c r="BN780" s="105"/>
      <c r="BO780" s="156"/>
      <c r="BP780" s="156"/>
      <c r="BQ780" s="156"/>
      <c r="BR780" s="105"/>
      <c r="BS780" s="105"/>
    </row>
    <row r="781" ht="9.0" customHeight="1">
      <c r="A781" s="152">
        <f t="shared" si="17"/>
        <v>0</v>
      </c>
      <c r="B781" s="93"/>
      <c r="C781" s="99"/>
      <c r="D781" s="96"/>
      <c r="E781" s="160"/>
      <c r="F781" s="155"/>
      <c r="G781" s="105"/>
      <c r="H781" s="105"/>
      <c r="I781" s="156"/>
      <c r="J781" s="156"/>
      <c r="K781" s="156"/>
      <c r="L781" s="156"/>
      <c r="M781" s="156"/>
      <c r="N781" s="156"/>
      <c r="O781" s="156"/>
      <c r="P781" s="156"/>
      <c r="Q781" s="156"/>
      <c r="R781" s="156"/>
      <c r="S781" s="156"/>
      <c r="T781" s="156"/>
      <c r="U781" s="157"/>
      <c r="V781" s="105"/>
      <c r="W781" s="105"/>
      <c r="X781" s="105"/>
      <c r="Y781" s="105"/>
      <c r="Z781" s="157"/>
      <c r="AA781" s="105"/>
      <c r="AB781" s="105"/>
      <c r="AC781" s="105"/>
      <c r="AD781" s="105"/>
      <c r="AE781" s="105"/>
      <c r="AF781" s="105"/>
      <c r="AG781" s="105"/>
      <c r="AH781" s="105"/>
      <c r="AI781" s="105"/>
      <c r="AJ781" s="105"/>
      <c r="AK781" s="105"/>
      <c r="AL781" s="105"/>
      <c r="AM781" s="105"/>
      <c r="AN781" s="105"/>
      <c r="AO781" s="105"/>
      <c r="AP781" s="105"/>
      <c r="AQ781" s="105"/>
      <c r="AR781" s="105"/>
      <c r="AS781" s="105"/>
      <c r="AT781" s="105"/>
      <c r="AU781" s="105"/>
      <c r="AV781" s="105"/>
      <c r="AW781" s="105"/>
      <c r="AX781" s="105"/>
      <c r="AY781" s="105"/>
      <c r="AZ781" s="105"/>
      <c r="BA781" s="105"/>
      <c r="BB781" s="105"/>
      <c r="BC781" s="105"/>
      <c r="BD781" s="105"/>
      <c r="BE781" s="105"/>
      <c r="BF781" s="105"/>
      <c r="BG781" s="105"/>
      <c r="BH781" s="105"/>
      <c r="BI781" s="105"/>
      <c r="BJ781" s="105"/>
      <c r="BK781" s="105"/>
      <c r="BL781" s="105"/>
      <c r="BM781" s="158"/>
      <c r="BN781" s="105"/>
      <c r="BO781" s="156"/>
      <c r="BP781" s="156"/>
      <c r="BQ781" s="156"/>
      <c r="BR781" s="105"/>
      <c r="BS781" s="105"/>
    </row>
    <row r="782" ht="9.0" customHeight="1">
      <c r="A782" s="152">
        <f t="shared" si="17"/>
        <v>1</v>
      </c>
      <c r="B782" s="93"/>
      <c r="C782" s="99"/>
      <c r="D782" s="96"/>
      <c r="E782" s="160"/>
      <c r="F782" s="155"/>
      <c r="G782" s="105"/>
      <c r="H782" s="105"/>
      <c r="I782" s="156"/>
      <c r="J782" s="156"/>
      <c r="K782" s="156"/>
      <c r="L782" s="156"/>
      <c r="M782" s="156"/>
      <c r="N782" s="156"/>
      <c r="O782" s="156"/>
      <c r="P782" s="156"/>
      <c r="Q782" s="156"/>
      <c r="R782" s="156"/>
      <c r="S782" s="156"/>
      <c r="T782" s="156"/>
      <c r="U782" s="157"/>
      <c r="V782" s="105"/>
      <c r="W782" s="105"/>
      <c r="X782" s="105"/>
      <c r="Y782" s="105"/>
      <c r="Z782" s="157"/>
      <c r="AA782" s="105"/>
      <c r="AB782" s="105"/>
      <c r="AC782" s="105"/>
      <c r="AD782" s="105"/>
      <c r="AE782" s="105"/>
      <c r="AF782" s="105"/>
      <c r="AG782" s="105"/>
      <c r="AH782" s="105"/>
      <c r="AI782" s="105"/>
      <c r="AJ782" s="105"/>
      <c r="AK782" s="105"/>
      <c r="AL782" s="105"/>
      <c r="AM782" s="105"/>
      <c r="AN782" s="105"/>
      <c r="AO782" s="105"/>
      <c r="AP782" s="105"/>
      <c r="AQ782" s="105"/>
      <c r="AR782" s="105"/>
      <c r="AS782" s="105"/>
      <c r="AT782" s="105"/>
      <c r="AU782" s="105"/>
      <c r="AV782" s="105"/>
      <c r="AW782" s="105"/>
      <c r="AX782" s="105"/>
      <c r="AY782" s="105"/>
      <c r="AZ782" s="105"/>
      <c r="BA782" s="105"/>
      <c r="BB782" s="105"/>
      <c r="BC782" s="105"/>
      <c r="BD782" s="105"/>
      <c r="BE782" s="105"/>
      <c r="BF782" s="105"/>
      <c r="BG782" s="105"/>
      <c r="BH782" s="105"/>
      <c r="BI782" s="105"/>
      <c r="BJ782" s="105"/>
      <c r="BK782" s="105"/>
      <c r="BL782" s="105"/>
      <c r="BM782" s="158"/>
      <c r="BN782" s="105"/>
      <c r="BO782" s="156"/>
      <c r="BP782" s="156"/>
      <c r="BQ782" s="156"/>
      <c r="BR782" s="105"/>
      <c r="BS782" s="105"/>
    </row>
    <row r="783" ht="9.0" customHeight="1">
      <c r="A783" s="152">
        <f t="shared" si="17"/>
        <v>1</v>
      </c>
      <c r="B783" s="93"/>
      <c r="C783" s="99"/>
      <c r="D783" s="96"/>
      <c r="E783" s="160"/>
      <c r="F783" s="155"/>
      <c r="G783" s="105"/>
      <c r="H783" s="105"/>
      <c r="I783" s="156"/>
      <c r="J783" s="156"/>
      <c r="K783" s="156"/>
      <c r="L783" s="156"/>
      <c r="M783" s="156"/>
      <c r="N783" s="156"/>
      <c r="O783" s="156"/>
      <c r="P783" s="156"/>
      <c r="Q783" s="156"/>
      <c r="R783" s="156"/>
      <c r="S783" s="156"/>
      <c r="T783" s="156"/>
      <c r="U783" s="157"/>
      <c r="V783" s="105"/>
      <c r="W783" s="105"/>
      <c r="X783" s="105"/>
      <c r="Y783" s="105"/>
      <c r="Z783" s="157"/>
      <c r="AA783" s="105"/>
      <c r="AB783" s="105"/>
      <c r="AC783" s="105"/>
      <c r="AD783" s="105"/>
      <c r="AE783" s="105"/>
      <c r="AF783" s="105"/>
      <c r="AG783" s="105"/>
      <c r="AH783" s="105"/>
      <c r="AI783" s="105"/>
      <c r="AJ783" s="105"/>
      <c r="AK783" s="105"/>
      <c r="AL783" s="105"/>
      <c r="AM783" s="105"/>
      <c r="AN783" s="105"/>
      <c r="AO783" s="105"/>
      <c r="AP783" s="105"/>
      <c r="AQ783" s="105"/>
      <c r="AR783" s="105"/>
      <c r="AS783" s="105"/>
      <c r="AT783" s="105"/>
      <c r="AU783" s="105"/>
      <c r="AV783" s="105"/>
      <c r="AW783" s="105"/>
      <c r="AX783" s="105"/>
      <c r="AY783" s="105"/>
      <c r="AZ783" s="105"/>
      <c r="BA783" s="105"/>
      <c r="BB783" s="105"/>
      <c r="BC783" s="105"/>
      <c r="BD783" s="105"/>
      <c r="BE783" s="105"/>
      <c r="BF783" s="105"/>
      <c r="BG783" s="105"/>
      <c r="BH783" s="105"/>
      <c r="BI783" s="105"/>
      <c r="BJ783" s="105"/>
      <c r="BK783" s="105"/>
      <c r="BL783" s="105"/>
      <c r="BM783" s="158"/>
      <c r="BN783" s="105"/>
      <c r="BO783" s="156"/>
      <c r="BP783" s="156"/>
      <c r="BQ783" s="156"/>
      <c r="BR783" s="105"/>
      <c r="BS783" s="105"/>
    </row>
    <row r="784" ht="9.0" customHeight="1">
      <c r="A784" s="152">
        <f t="shared" si="17"/>
        <v>0</v>
      </c>
      <c r="B784" s="93"/>
      <c r="C784" s="99"/>
      <c r="D784" s="96"/>
      <c r="E784" s="160"/>
      <c r="F784" s="155"/>
      <c r="G784" s="105"/>
      <c r="H784" s="105"/>
      <c r="I784" s="156"/>
      <c r="J784" s="156"/>
      <c r="K784" s="156"/>
      <c r="L784" s="156"/>
      <c r="M784" s="156"/>
      <c r="N784" s="156"/>
      <c r="O784" s="156"/>
      <c r="P784" s="156"/>
      <c r="Q784" s="156"/>
      <c r="R784" s="156"/>
      <c r="S784" s="156"/>
      <c r="T784" s="156"/>
      <c r="U784" s="157"/>
      <c r="V784" s="105"/>
      <c r="W784" s="105"/>
      <c r="X784" s="105"/>
      <c r="Y784" s="105"/>
      <c r="Z784" s="157"/>
      <c r="AA784" s="105"/>
      <c r="AB784" s="105"/>
      <c r="AC784" s="105"/>
      <c r="AD784" s="105"/>
      <c r="AE784" s="105"/>
      <c r="AF784" s="105"/>
      <c r="AG784" s="105"/>
      <c r="AH784" s="105"/>
      <c r="AI784" s="105"/>
      <c r="AJ784" s="105"/>
      <c r="AK784" s="105"/>
      <c r="AL784" s="105"/>
      <c r="AM784" s="105"/>
      <c r="AN784" s="105"/>
      <c r="AO784" s="105"/>
      <c r="AP784" s="105"/>
      <c r="AQ784" s="105"/>
      <c r="AR784" s="105"/>
      <c r="AS784" s="105"/>
      <c r="AT784" s="105"/>
      <c r="AU784" s="105"/>
      <c r="AV784" s="105"/>
      <c r="AW784" s="105"/>
      <c r="AX784" s="105"/>
      <c r="AY784" s="105"/>
      <c r="AZ784" s="105"/>
      <c r="BA784" s="105"/>
      <c r="BB784" s="105"/>
      <c r="BC784" s="105"/>
      <c r="BD784" s="105"/>
      <c r="BE784" s="105"/>
      <c r="BF784" s="105"/>
      <c r="BG784" s="105"/>
      <c r="BH784" s="105"/>
      <c r="BI784" s="105"/>
      <c r="BJ784" s="105"/>
      <c r="BK784" s="105"/>
      <c r="BL784" s="105"/>
      <c r="BM784" s="158"/>
      <c r="BN784" s="105"/>
      <c r="BO784" s="156"/>
      <c r="BP784" s="156"/>
      <c r="BQ784" s="156"/>
      <c r="BR784" s="105"/>
      <c r="BS784" s="105"/>
    </row>
    <row r="785" ht="9.0" customHeight="1">
      <c r="A785" s="152">
        <f t="shared" si="17"/>
        <v>0</v>
      </c>
      <c r="B785" s="93"/>
      <c r="C785" s="99"/>
      <c r="D785" s="96"/>
      <c r="E785" s="160"/>
      <c r="F785" s="155"/>
      <c r="G785" s="105"/>
      <c r="H785" s="105"/>
      <c r="I785" s="156"/>
      <c r="J785" s="156"/>
      <c r="K785" s="156"/>
      <c r="L785" s="156"/>
      <c r="M785" s="156"/>
      <c r="N785" s="156"/>
      <c r="O785" s="156"/>
      <c r="P785" s="156"/>
      <c r="Q785" s="156"/>
      <c r="R785" s="156"/>
      <c r="S785" s="156"/>
      <c r="T785" s="156"/>
      <c r="U785" s="157"/>
      <c r="V785" s="105"/>
      <c r="W785" s="105"/>
      <c r="X785" s="105"/>
      <c r="Y785" s="105"/>
      <c r="Z785" s="157"/>
      <c r="AA785" s="105"/>
      <c r="AB785" s="105"/>
      <c r="AC785" s="105"/>
      <c r="AD785" s="105"/>
      <c r="AE785" s="105"/>
      <c r="AF785" s="105"/>
      <c r="AG785" s="105"/>
      <c r="AH785" s="105"/>
      <c r="AI785" s="105"/>
      <c r="AJ785" s="105"/>
      <c r="AK785" s="105"/>
      <c r="AL785" s="105"/>
      <c r="AM785" s="105"/>
      <c r="AN785" s="105"/>
      <c r="AO785" s="105"/>
      <c r="AP785" s="105"/>
      <c r="AQ785" s="105"/>
      <c r="AR785" s="105"/>
      <c r="AS785" s="105"/>
      <c r="AT785" s="105"/>
      <c r="AU785" s="105"/>
      <c r="AV785" s="105"/>
      <c r="AW785" s="105"/>
      <c r="AX785" s="105"/>
      <c r="AY785" s="105"/>
      <c r="AZ785" s="105"/>
      <c r="BA785" s="105"/>
      <c r="BB785" s="105"/>
      <c r="BC785" s="105"/>
      <c r="BD785" s="105"/>
      <c r="BE785" s="105"/>
      <c r="BF785" s="105"/>
      <c r="BG785" s="105"/>
      <c r="BH785" s="105"/>
      <c r="BI785" s="105"/>
      <c r="BJ785" s="105"/>
      <c r="BK785" s="105"/>
      <c r="BL785" s="105"/>
      <c r="BM785" s="158"/>
      <c r="BN785" s="105"/>
      <c r="BO785" s="156"/>
      <c r="BP785" s="156"/>
      <c r="BQ785" s="156"/>
      <c r="BR785" s="105"/>
      <c r="BS785" s="105"/>
    </row>
    <row r="786" ht="9.0" customHeight="1">
      <c r="A786" s="152">
        <f t="shared" si="17"/>
        <v>1</v>
      </c>
      <c r="B786" s="93"/>
      <c r="C786" s="99"/>
      <c r="D786" s="96"/>
      <c r="E786" s="160"/>
      <c r="F786" s="155"/>
      <c r="G786" s="105"/>
      <c r="H786" s="105"/>
      <c r="I786" s="156"/>
      <c r="J786" s="156"/>
      <c r="K786" s="156"/>
      <c r="L786" s="156"/>
      <c r="M786" s="156"/>
      <c r="N786" s="156"/>
      <c r="O786" s="156"/>
      <c r="P786" s="156"/>
      <c r="Q786" s="156"/>
      <c r="R786" s="156"/>
      <c r="S786" s="156"/>
      <c r="T786" s="156"/>
      <c r="U786" s="157"/>
      <c r="V786" s="105"/>
      <c r="W786" s="105"/>
      <c r="X786" s="105"/>
      <c r="Y786" s="105"/>
      <c r="Z786" s="157"/>
      <c r="AA786" s="105"/>
      <c r="AB786" s="105"/>
      <c r="AC786" s="105"/>
      <c r="AD786" s="105"/>
      <c r="AE786" s="105"/>
      <c r="AF786" s="105"/>
      <c r="AG786" s="105"/>
      <c r="AH786" s="105"/>
      <c r="AI786" s="105"/>
      <c r="AJ786" s="105"/>
      <c r="AK786" s="105"/>
      <c r="AL786" s="105"/>
      <c r="AM786" s="105"/>
      <c r="AN786" s="105"/>
      <c r="AO786" s="105"/>
      <c r="AP786" s="105"/>
      <c r="AQ786" s="105"/>
      <c r="AR786" s="105"/>
      <c r="AS786" s="105"/>
      <c r="AT786" s="105"/>
      <c r="AU786" s="105"/>
      <c r="AV786" s="105"/>
      <c r="AW786" s="105"/>
      <c r="AX786" s="105"/>
      <c r="AY786" s="105"/>
      <c r="AZ786" s="105"/>
      <c r="BA786" s="105"/>
      <c r="BB786" s="105"/>
      <c r="BC786" s="105"/>
      <c r="BD786" s="105"/>
      <c r="BE786" s="105"/>
      <c r="BF786" s="105"/>
      <c r="BG786" s="105"/>
      <c r="BH786" s="105"/>
      <c r="BI786" s="105"/>
      <c r="BJ786" s="105"/>
      <c r="BK786" s="105"/>
      <c r="BL786" s="105"/>
      <c r="BM786" s="158"/>
      <c r="BN786" s="105"/>
      <c r="BO786" s="156"/>
      <c r="BP786" s="156"/>
      <c r="BQ786" s="156"/>
      <c r="BR786" s="105"/>
      <c r="BS786" s="105"/>
    </row>
    <row r="787" ht="9.0" customHeight="1">
      <c r="A787" s="152">
        <f t="shared" si="17"/>
        <v>1</v>
      </c>
      <c r="B787" s="93"/>
      <c r="C787" s="99"/>
      <c r="D787" s="96"/>
      <c r="E787" s="160"/>
      <c r="F787" s="155"/>
      <c r="G787" s="105"/>
      <c r="H787" s="105"/>
      <c r="I787" s="156"/>
      <c r="J787" s="156"/>
      <c r="K787" s="156"/>
      <c r="L787" s="156"/>
      <c r="M787" s="156"/>
      <c r="N787" s="156"/>
      <c r="O787" s="156"/>
      <c r="P787" s="156"/>
      <c r="Q787" s="156"/>
      <c r="R787" s="156"/>
      <c r="S787" s="156"/>
      <c r="T787" s="156"/>
      <c r="U787" s="157"/>
      <c r="V787" s="105"/>
      <c r="W787" s="105"/>
      <c r="X787" s="105"/>
      <c r="Y787" s="105"/>
      <c r="Z787" s="157"/>
      <c r="AA787" s="105"/>
      <c r="AB787" s="105"/>
      <c r="AC787" s="105"/>
      <c r="AD787" s="105"/>
      <c r="AE787" s="105"/>
      <c r="AF787" s="105"/>
      <c r="AG787" s="105"/>
      <c r="AH787" s="105"/>
      <c r="AI787" s="105"/>
      <c r="AJ787" s="105"/>
      <c r="AK787" s="105"/>
      <c r="AL787" s="105"/>
      <c r="AM787" s="105"/>
      <c r="AN787" s="105"/>
      <c r="AO787" s="105"/>
      <c r="AP787" s="105"/>
      <c r="AQ787" s="105"/>
      <c r="AR787" s="105"/>
      <c r="AS787" s="105"/>
      <c r="AT787" s="105"/>
      <c r="AU787" s="105"/>
      <c r="AV787" s="105"/>
      <c r="AW787" s="105"/>
      <c r="AX787" s="105"/>
      <c r="AY787" s="105"/>
      <c r="AZ787" s="105"/>
      <c r="BA787" s="105"/>
      <c r="BB787" s="105"/>
      <c r="BC787" s="105"/>
      <c r="BD787" s="105"/>
      <c r="BE787" s="105"/>
      <c r="BF787" s="105"/>
      <c r="BG787" s="105"/>
      <c r="BH787" s="105"/>
      <c r="BI787" s="105"/>
      <c r="BJ787" s="105"/>
      <c r="BK787" s="105"/>
      <c r="BL787" s="105"/>
      <c r="BM787" s="158"/>
      <c r="BN787" s="105"/>
      <c r="BO787" s="156"/>
      <c r="BP787" s="156"/>
      <c r="BQ787" s="156"/>
      <c r="BR787" s="105"/>
      <c r="BS787" s="105"/>
    </row>
    <row r="788" ht="9.0" customHeight="1">
      <c r="A788" s="152">
        <f t="shared" si="17"/>
        <v>0</v>
      </c>
      <c r="B788" s="93"/>
      <c r="C788" s="99"/>
      <c r="D788" s="96"/>
      <c r="E788" s="160"/>
      <c r="F788" s="155"/>
      <c r="G788" s="105"/>
      <c r="H788" s="105"/>
      <c r="I788" s="156"/>
      <c r="J788" s="156"/>
      <c r="K788" s="156"/>
      <c r="L788" s="156"/>
      <c r="M788" s="156"/>
      <c r="N788" s="156"/>
      <c r="O788" s="156"/>
      <c r="P788" s="156"/>
      <c r="Q788" s="156"/>
      <c r="R788" s="156"/>
      <c r="S788" s="156"/>
      <c r="T788" s="156"/>
      <c r="U788" s="157"/>
      <c r="V788" s="105"/>
      <c r="W788" s="105"/>
      <c r="X788" s="105"/>
      <c r="Y788" s="105"/>
      <c r="Z788" s="157"/>
      <c r="AA788" s="105"/>
      <c r="AB788" s="105"/>
      <c r="AC788" s="105"/>
      <c r="AD788" s="105"/>
      <c r="AE788" s="105"/>
      <c r="AF788" s="105"/>
      <c r="AG788" s="105"/>
      <c r="AH788" s="105"/>
      <c r="AI788" s="105"/>
      <c r="AJ788" s="105"/>
      <c r="AK788" s="105"/>
      <c r="AL788" s="105"/>
      <c r="AM788" s="105"/>
      <c r="AN788" s="105"/>
      <c r="AO788" s="105"/>
      <c r="AP788" s="105"/>
      <c r="AQ788" s="105"/>
      <c r="AR788" s="105"/>
      <c r="AS788" s="105"/>
      <c r="AT788" s="105"/>
      <c r="AU788" s="105"/>
      <c r="AV788" s="105"/>
      <c r="AW788" s="105"/>
      <c r="AX788" s="105"/>
      <c r="AY788" s="105"/>
      <c r="AZ788" s="105"/>
      <c r="BA788" s="105"/>
      <c r="BB788" s="105"/>
      <c r="BC788" s="105"/>
      <c r="BD788" s="105"/>
      <c r="BE788" s="105"/>
      <c r="BF788" s="105"/>
      <c r="BG788" s="105"/>
      <c r="BH788" s="105"/>
      <c r="BI788" s="105"/>
      <c r="BJ788" s="105"/>
      <c r="BK788" s="105"/>
      <c r="BL788" s="105"/>
      <c r="BM788" s="158"/>
      <c r="BN788" s="105"/>
      <c r="BO788" s="156"/>
      <c r="BP788" s="156"/>
      <c r="BQ788" s="156"/>
      <c r="BR788" s="105"/>
      <c r="BS788" s="105"/>
    </row>
    <row r="789" ht="9.0" customHeight="1">
      <c r="A789" s="152">
        <f t="shared" si="17"/>
        <v>0</v>
      </c>
      <c r="B789" s="93"/>
      <c r="C789" s="99"/>
      <c r="D789" s="96"/>
      <c r="E789" s="160"/>
      <c r="F789" s="155"/>
      <c r="G789" s="105"/>
      <c r="H789" s="105"/>
      <c r="I789" s="156"/>
      <c r="J789" s="156"/>
      <c r="K789" s="156"/>
      <c r="L789" s="156"/>
      <c r="M789" s="156"/>
      <c r="N789" s="156"/>
      <c r="O789" s="156"/>
      <c r="P789" s="156"/>
      <c r="Q789" s="156"/>
      <c r="R789" s="156"/>
      <c r="S789" s="156"/>
      <c r="T789" s="156"/>
      <c r="U789" s="157"/>
      <c r="V789" s="105"/>
      <c r="W789" s="105"/>
      <c r="X789" s="105"/>
      <c r="Y789" s="105"/>
      <c r="Z789" s="157"/>
      <c r="AA789" s="105"/>
      <c r="AB789" s="105"/>
      <c r="AC789" s="105"/>
      <c r="AD789" s="105"/>
      <c r="AE789" s="105"/>
      <c r="AF789" s="105"/>
      <c r="AG789" s="105"/>
      <c r="AH789" s="105"/>
      <c r="AI789" s="105"/>
      <c r="AJ789" s="105"/>
      <c r="AK789" s="105"/>
      <c r="AL789" s="105"/>
      <c r="AM789" s="105"/>
      <c r="AN789" s="105"/>
      <c r="AO789" s="105"/>
      <c r="AP789" s="105"/>
      <c r="AQ789" s="105"/>
      <c r="AR789" s="105"/>
      <c r="AS789" s="105"/>
      <c r="AT789" s="105"/>
      <c r="AU789" s="105"/>
      <c r="AV789" s="105"/>
      <c r="AW789" s="105"/>
      <c r="AX789" s="105"/>
      <c r="AY789" s="105"/>
      <c r="AZ789" s="105"/>
      <c r="BA789" s="105"/>
      <c r="BB789" s="105"/>
      <c r="BC789" s="105"/>
      <c r="BD789" s="105"/>
      <c r="BE789" s="105"/>
      <c r="BF789" s="105"/>
      <c r="BG789" s="105"/>
      <c r="BH789" s="105"/>
      <c r="BI789" s="105"/>
      <c r="BJ789" s="105"/>
      <c r="BK789" s="105"/>
      <c r="BL789" s="105"/>
      <c r="BM789" s="158"/>
      <c r="BN789" s="105"/>
      <c r="BO789" s="156"/>
      <c r="BP789" s="156"/>
      <c r="BQ789" s="156"/>
      <c r="BR789" s="105"/>
      <c r="BS789" s="105"/>
    </row>
    <row r="790" ht="9.0" customHeight="1">
      <c r="A790" s="152">
        <f t="shared" si="17"/>
        <v>1</v>
      </c>
      <c r="B790" s="93"/>
      <c r="C790" s="99"/>
      <c r="D790" s="96"/>
      <c r="E790" s="160"/>
      <c r="F790" s="155"/>
      <c r="G790" s="105"/>
      <c r="H790" s="105"/>
      <c r="I790" s="156"/>
      <c r="J790" s="156"/>
      <c r="K790" s="156"/>
      <c r="L790" s="156"/>
      <c r="M790" s="156"/>
      <c r="N790" s="156"/>
      <c r="O790" s="156"/>
      <c r="P790" s="156"/>
      <c r="Q790" s="156"/>
      <c r="R790" s="156"/>
      <c r="S790" s="156"/>
      <c r="T790" s="156"/>
      <c r="U790" s="157"/>
      <c r="V790" s="105"/>
      <c r="W790" s="105"/>
      <c r="X790" s="105"/>
      <c r="Y790" s="105"/>
      <c r="Z790" s="157"/>
      <c r="AA790" s="105"/>
      <c r="AB790" s="105"/>
      <c r="AC790" s="105"/>
      <c r="AD790" s="105"/>
      <c r="AE790" s="105"/>
      <c r="AF790" s="105"/>
      <c r="AG790" s="105"/>
      <c r="AH790" s="105"/>
      <c r="AI790" s="105"/>
      <c r="AJ790" s="105"/>
      <c r="AK790" s="105"/>
      <c r="AL790" s="105"/>
      <c r="AM790" s="105"/>
      <c r="AN790" s="105"/>
      <c r="AO790" s="105"/>
      <c r="AP790" s="105"/>
      <c r="AQ790" s="105"/>
      <c r="AR790" s="105"/>
      <c r="AS790" s="105"/>
      <c r="AT790" s="105"/>
      <c r="AU790" s="105"/>
      <c r="AV790" s="105"/>
      <c r="AW790" s="105"/>
      <c r="AX790" s="105"/>
      <c r="AY790" s="105"/>
      <c r="AZ790" s="105"/>
      <c r="BA790" s="105"/>
      <c r="BB790" s="105"/>
      <c r="BC790" s="105"/>
      <c r="BD790" s="105"/>
      <c r="BE790" s="105"/>
      <c r="BF790" s="105"/>
      <c r="BG790" s="105"/>
      <c r="BH790" s="105"/>
      <c r="BI790" s="105"/>
      <c r="BJ790" s="105"/>
      <c r="BK790" s="105"/>
      <c r="BL790" s="105"/>
      <c r="BM790" s="158"/>
      <c r="BN790" s="105"/>
      <c r="BO790" s="156"/>
      <c r="BP790" s="156"/>
      <c r="BQ790" s="156"/>
      <c r="BR790" s="105"/>
      <c r="BS790" s="105"/>
    </row>
    <row r="791" ht="9.0" customHeight="1">
      <c r="A791" s="152">
        <f t="shared" si="17"/>
        <v>1</v>
      </c>
      <c r="B791" s="93"/>
      <c r="C791" s="99"/>
      <c r="D791" s="96"/>
      <c r="E791" s="160"/>
      <c r="F791" s="155"/>
      <c r="G791" s="105"/>
      <c r="H791" s="105"/>
      <c r="I791" s="156"/>
      <c r="J791" s="156"/>
      <c r="K791" s="156"/>
      <c r="L791" s="156"/>
      <c r="M791" s="156"/>
      <c r="N791" s="156"/>
      <c r="O791" s="156"/>
      <c r="P791" s="156"/>
      <c r="Q791" s="156"/>
      <c r="R791" s="156"/>
      <c r="S791" s="156"/>
      <c r="T791" s="156"/>
      <c r="U791" s="157"/>
      <c r="V791" s="105"/>
      <c r="W791" s="105"/>
      <c r="X791" s="105"/>
      <c r="Y791" s="105"/>
      <c r="Z791" s="157"/>
      <c r="AA791" s="105"/>
      <c r="AB791" s="105"/>
      <c r="AC791" s="105"/>
      <c r="AD791" s="105"/>
      <c r="AE791" s="105"/>
      <c r="AF791" s="105"/>
      <c r="AG791" s="105"/>
      <c r="AH791" s="105"/>
      <c r="AI791" s="105"/>
      <c r="AJ791" s="105"/>
      <c r="AK791" s="105"/>
      <c r="AL791" s="105"/>
      <c r="AM791" s="105"/>
      <c r="AN791" s="105"/>
      <c r="AO791" s="105"/>
      <c r="AP791" s="105"/>
      <c r="AQ791" s="105"/>
      <c r="AR791" s="105"/>
      <c r="AS791" s="105"/>
      <c r="AT791" s="105"/>
      <c r="AU791" s="105"/>
      <c r="AV791" s="105"/>
      <c r="AW791" s="105"/>
      <c r="AX791" s="105"/>
      <c r="AY791" s="105"/>
      <c r="AZ791" s="105"/>
      <c r="BA791" s="105"/>
      <c r="BB791" s="105"/>
      <c r="BC791" s="105"/>
      <c r="BD791" s="105"/>
      <c r="BE791" s="105"/>
      <c r="BF791" s="105"/>
      <c r="BG791" s="105"/>
      <c r="BH791" s="105"/>
      <c r="BI791" s="105"/>
      <c r="BJ791" s="105"/>
      <c r="BK791" s="105"/>
      <c r="BL791" s="105"/>
      <c r="BM791" s="158"/>
      <c r="BN791" s="105"/>
      <c r="BO791" s="156"/>
      <c r="BP791" s="156"/>
      <c r="BQ791" s="156"/>
      <c r="BR791" s="105"/>
      <c r="BS791" s="105"/>
    </row>
    <row r="792" ht="9.0" customHeight="1">
      <c r="A792" s="152">
        <f t="shared" si="17"/>
        <v>0</v>
      </c>
      <c r="B792" s="93"/>
      <c r="C792" s="99"/>
      <c r="D792" s="96"/>
      <c r="E792" s="160"/>
      <c r="F792" s="155"/>
      <c r="G792" s="105"/>
      <c r="H792" s="105"/>
      <c r="I792" s="156"/>
      <c r="J792" s="156"/>
      <c r="K792" s="156"/>
      <c r="L792" s="156"/>
      <c r="M792" s="156"/>
      <c r="N792" s="156"/>
      <c r="O792" s="156"/>
      <c r="P792" s="156"/>
      <c r="Q792" s="156"/>
      <c r="R792" s="156"/>
      <c r="S792" s="156"/>
      <c r="T792" s="156"/>
      <c r="U792" s="157"/>
      <c r="V792" s="105"/>
      <c r="W792" s="105"/>
      <c r="X792" s="105"/>
      <c r="Y792" s="105"/>
      <c r="Z792" s="157"/>
      <c r="AA792" s="105"/>
      <c r="AB792" s="105"/>
      <c r="AC792" s="105"/>
      <c r="AD792" s="105"/>
      <c r="AE792" s="105"/>
      <c r="AF792" s="105"/>
      <c r="AG792" s="105"/>
      <c r="AH792" s="105"/>
      <c r="AI792" s="105"/>
      <c r="AJ792" s="105"/>
      <c r="AK792" s="105"/>
      <c r="AL792" s="105"/>
      <c r="AM792" s="105"/>
      <c r="AN792" s="105"/>
      <c r="AO792" s="105"/>
      <c r="AP792" s="105"/>
      <c r="AQ792" s="105"/>
      <c r="AR792" s="105"/>
      <c r="AS792" s="105"/>
      <c r="AT792" s="105"/>
      <c r="AU792" s="105"/>
      <c r="AV792" s="105"/>
      <c r="AW792" s="105"/>
      <c r="AX792" s="105"/>
      <c r="AY792" s="105"/>
      <c r="AZ792" s="105"/>
      <c r="BA792" s="105"/>
      <c r="BB792" s="105"/>
      <c r="BC792" s="105"/>
      <c r="BD792" s="105"/>
      <c r="BE792" s="105"/>
      <c r="BF792" s="105"/>
      <c r="BG792" s="105"/>
      <c r="BH792" s="105"/>
      <c r="BI792" s="105"/>
      <c r="BJ792" s="105"/>
      <c r="BK792" s="105"/>
      <c r="BL792" s="105"/>
      <c r="BM792" s="158"/>
      <c r="BN792" s="105"/>
      <c r="BO792" s="156"/>
      <c r="BP792" s="156"/>
      <c r="BQ792" s="156"/>
      <c r="BR792" s="105"/>
      <c r="BS792" s="105"/>
    </row>
    <row r="793" ht="9.0" customHeight="1">
      <c r="A793" s="152">
        <f t="shared" si="17"/>
        <v>0</v>
      </c>
      <c r="B793" s="93"/>
      <c r="C793" s="99"/>
      <c r="D793" s="96"/>
      <c r="E793" s="160"/>
      <c r="F793" s="155"/>
      <c r="G793" s="105"/>
      <c r="H793" s="105"/>
      <c r="I793" s="156"/>
      <c r="J793" s="156"/>
      <c r="K793" s="156"/>
      <c r="L793" s="156"/>
      <c r="M793" s="156"/>
      <c r="N793" s="156"/>
      <c r="O793" s="156"/>
      <c r="P793" s="156"/>
      <c r="Q793" s="156"/>
      <c r="R793" s="156"/>
      <c r="S793" s="156"/>
      <c r="T793" s="156"/>
      <c r="U793" s="157"/>
      <c r="V793" s="105"/>
      <c r="W793" s="105"/>
      <c r="X793" s="105"/>
      <c r="Y793" s="105"/>
      <c r="Z793" s="157"/>
      <c r="AA793" s="105"/>
      <c r="AB793" s="105"/>
      <c r="AC793" s="105"/>
      <c r="AD793" s="105"/>
      <c r="AE793" s="105"/>
      <c r="AF793" s="105"/>
      <c r="AG793" s="105"/>
      <c r="AH793" s="105"/>
      <c r="AI793" s="105"/>
      <c r="AJ793" s="105"/>
      <c r="AK793" s="105"/>
      <c r="AL793" s="105"/>
      <c r="AM793" s="105"/>
      <c r="AN793" s="105"/>
      <c r="AO793" s="105"/>
      <c r="AP793" s="105"/>
      <c r="AQ793" s="105"/>
      <c r="AR793" s="105"/>
      <c r="AS793" s="105"/>
      <c r="AT793" s="105"/>
      <c r="AU793" s="105"/>
      <c r="AV793" s="105"/>
      <c r="AW793" s="105"/>
      <c r="AX793" s="105"/>
      <c r="AY793" s="105"/>
      <c r="AZ793" s="105"/>
      <c r="BA793" s="105"/>
      <c r="BB793" s="105"/>
      <c r="BC793" s="105"/>
      <c r="BD793" s="105"/>
      <c r="BE793" s="105"/>
      <c r="BF793" s="105"/>
      <c r="BG793" s="105"/>
      <c r="BH793" s="105"/>
      <c r="BI793" s="105"/>
      <c r="BJ793" s="105"/>
      <c r="BK793" s="105"/>
      <c r="BL793" s="105"/>
      <c r="BM793" s="158"/>
      <c r="BN793" s="105"/>
      <c r="BO793" s="156"/>
      <c r="BP793" s="156"/>
      <c r="BQ793" s="156"/>
      <c r="BR793" s="105"/>
      <c r="BS793" s="105"/>
    </row>
    <row r="794" ht="9.0" customHeight="1">
      <c r="A794" s="152">
        <f t="shared" si="17"/>
        <v>1</v>
      </c>
      <c r="B794" s="93"/>
      <c r="C794" s="99"/>
      <c r="D794" s="96"/>
      <c r="E794" s="160"/>
      <c r="F794" s="155"/>
      <c r="G794" s="105"/>
      <c r="H794" s="105"/>
      <c r="I794" s="156"/>
      <c r="J794" s="156"/>
      <c r="K794" s="156"/>
      <c r="L794" s="156"/>
      <c r="M794" s="156"/>
      <c r="N794" s="156"/>
      <c r="O794" s="156"/>
      <c r="P794" s="156"/>
      <c r="Q794" s="156"/>
      <c r="R794" s="156"/>
      <c r="S794" s="156"/>
      <c r="T794" s="156"/>
      <c r="U794" s="157"/>
      <c r="V794" s="105"/>
      <c r="W794" s="105"/>
      <c r="X794" s="105"/>
      <c r="Y794" s="105"/>
      <c r="Z794" s="157"/>
      <c r="AA794" s="105"/>
      <c r="AB794" s="105"/>
      <c r="AC794" s="105"/>
      <c r="AD794" s="105"/>
      <c r="AE794" s="105"/>
      <c r="AF794" s="105"/>
      <c r="AG794" s="105"/>
      <c r="AH794" s="105"/>
      <c r="AI794" s="105"/>
      <c r="AJ794" s="105"/>
      <c r="AK794" s="105"/>
      <c r="AL794" s="105"/>
      <c r="AM794" s="105"/>
      <c r="AN794" s="105"/>
      <c r="AO794" s="105"/>
      <c r="AP794" s="105"/>
      <c r="AQ794" s="105"/>
      <c r="AR794" s="105"/>
      <c r="AS794" s="105"/>
      <c r="AT794" s="105"/>
      <c r="AU794" s="105"/>
      <c r="AV794" s="105"/>
      <c r="AW794" s="105"/>
      <c r="AX794" s="105"/>
      <c r="AY794" s="105"/>
      <c r="AZ794" s="105"/>
      <c r="BA794" s="105"/>
      <c r="BB794" s="105"/>
      <c r="BC794" s="105"/>
      <c r="BD794" s="105"/>
      <c r="BE794" s="105"/>
      <c r="BF794" s="105"/>
      <c r="BG794" s="105"/>
      <c r="BH794" s="105"/>
      <c r="BI794" s="105"/>
      <c r="BJ794" s="105"/>
      <c r="BK794" s="105"/>
      <c r="BL794" s="105"/>
      <c r="BM794" s="158"/>
      <c r="BN794" s="105"/>
      <c r="BO794" s="156"/>
      <c r="BP794" s="156"/>
      <c r="BQ794" s="156"/>
      <c r="BR794" s="105"/>
      <c r="BS794" s="105"/>
    </row>
    <row r="795" ht="9.0" customHeight="1">
      <c r="A795" s="152">
        <f t="shared" si="17"/>
        <v>1</v>
      </c>
      <c r="B795" s="93"/>
      <c r="C795" s="99"/>
      <c r="D795" s="96"/>
      <c r="E795" s="160"/>
      <c r="F795" s="155"/>
      <c r="G795" s="105"/>
      <c r="H795" s="105"/>
      <c r="I795" s="156"/>
      <c r="J795" s="156"/>
      <c r="K795" s="156"/>
      <c r="L795" s="156"/>
      <c r="M795" s="156"/>
      <c r="N795" s="156"/>
      <c r="O795" s="156"/>
      <c r="P795" s="156"/>
      <c r="Q795" s="156"/>
      <c r="R795" s="156"/>
      <c r="S795" s="156"/>
      <c r="T795" s="156"/>
      <c r="U795" s="157"/>
      <c r="V795" s="105"/>
      <c r="W795" s="105"/>
      <c r="X795" s="105"/>
      <c r="Y795" s="105"/>
      <c r="Z795" s="157"/>
      <c r="AA795" s="105"/>
      <c r="AB795" s="105"/>
      <c r="AC795" s="105"/>
      <c r="AD795" s="105"/>
      <c r="AE795" s="105"/>
      <c r="AF795" s="105"/>
      <c r="AG795" s="105"/>
      <c r="AH795" s="105"/>
      <c r="AI795" s="105"/>
      <c r="AJ795" s="105"/>
      <c r="AK795" s="105"/>
      <c r="AL795" s="105"/>
      <c r="AM795" s="105"/>
      <c r="AN795" s="105"/>
      <c r="AO795" s="105"/>
      <c r="AP795" s="105"/>
      <c r="AQ795" s="105"/>
      <c r="AR795" s="105"/>
      <c r="AS795" s="105"/>
      <c r="AT795" s="105"/>
      <c r="AU795" s="105"/>
      <c r="AV795" s="105"/>
      <c r="AW795" s="105"/>
      <c r="AX795" s="105"/>
      <c r="AY795" s="105"/>
      <c r="AZ795" s="105"/>
      <c r="BA795" s="105"/>
      <c r="BB795" s="105"/>
      <c r="BC795" s="105"/>
      <c r="BD795" s="105"/>
      <c r="BE795" s="105"/>
      <c r="BF795" s="105"/>
      <c r="BG795" s="105"/>
      <c r="BH795" s="105"/>
      <c r="BI795" s="105"/>
      <c r="BJ795" s="105"/>
      <c r="BK795" s="105"/>
      <c r="BL795" s="105"/>
      <c r="BM795" s="158"/>
      <c r="BN795" s="105"/>
      <c r="BO795" s="156"/>
      <c r="BP795" s="156"/>
      <c r="BQ795" s="156"/>
      <c r="BR795" s="105"/>
      <c r="BS795" s="105"/>
    </row>
    <row r="796" ht="9.0" customHeight="1">
      <c r="A796" s="152">
        <f t="shared" si="17"/>
        <v>0</v>
      </c>
      <c r="B796" s="93"/>
      <c r="C796" s="99"/>
      <c r="D796" s="96"/>
      <c r="E796" s="160"/>
      <c r="F796" s="155"/>
      <c r="G796" s="105"/>
      <c r="H796" s="105"/>
      <c r="I796" s="156"/>
      <c r="J796" s="156"/>
      <c r="K796" s="156"/>
      <c r="L796" s="156"/>
      <c r="M796" s="156"/>
      <c r="N796" s="156"/>
      <c r="O796" s="156"/>
      <c r="P796" s="156"/>
      <c r="Q796" s="156"/>
      <c r="R796" s="156"/>
      <c r="S796" s="156"/>
      <c r="T796" s="156"/>
      <c r="U796" s="157"/>
      <c r="V796" s="105"/>
      <c r="W796" s="105"/>
      <c r="X796" s="105"/>
      <c r="Y796" s="105"/>
      <c r="Z796" s="157"/>
      <c r="AA796" s="105"/>
      <c r="AB796" s="105"/>
      <c r="AC796" s="105"/>
      <c r="AD796" s="105"/>
      <c r="AE796" s="105"/>
      <c r="AF796" s="105"/>
      <c r="AG796" s="105"/>
      <c r="AH796" s="105"/>
      <c r="AI796" s="105"/>
      <c r="AJ796" s="105"/>
      <c r="AK796" s="105"/>
      <c r="AL796" s="105"/>
      <c r="AM796" s="105"/>
      <c r="AN796" s="105"/>
      <c r="AO796" s="105"/>
      <c r="AP796" s="105"/>
      <c r="AQ796" s="105"/>
      <c r="AR796" s="105"/>
      <c r="AS796" s="105"/>
      <c r="AT796" s="105"/>
      <c r="AU796" s="105"/>
      <c r="AV796" s="105"/>
      <c r="AW796" s="105"/>
      <c r="AX796" s="105"/>
      <c r="AY796" s="105"/>
      <c r="AZ796" s="105"/>
      <c r="BA796" s="105"/>
      <c r="BB796" s="105"/>
      <c r="BC796" s="105"/>
      <c r="BD796" s="105"/>
      <c r="BE796" s="105"/>
      <c r="BF796" s="105"/>
      <c r="BG796" s="105"/>
      <c r="BH796" s="105"/>
      <c r="BI796" s="105"/>
      <c r="BJ796" s="105"/>
      <c r="BK796" s="105"/>
      <c r="BL796" s="105"/>
      <c r="BM796" s="158"/>
      <c r="BN796" s="105"/>
      <c r="BO796" s="156"/>
      <c r="BP796" s="156"/>
      <c r="BQ796" s="156"/>
      <c r="BR796" s="105"/>
      <c r="BS796" s="105"/>
    </row>
    <row r="797" ht="9.0" customHeight="1">
      <c r="A797" s="152">
        <f t="shared" si="17"/>
        <v>0</v>
      </c>
      <c r="B797" s="93"/>
      <c r="C797" s="99"/>
      <c r="D797" s="96"/>
      <c r="E797" s="160"/>
      <c r="F797" s="155"/>
      <c r="G797" s="105"/>
      <c r="H797" s="105"/>
      <c r="I797" s="156"/>
      <c r="J797" s="156"/>
      <c r="K797" s="156"/>
      <c r="L797" s="156"/>
      <c r="M797" s="156"/>
      <c r="N797" s="156"/>
      <c r="O797" s="156"/>
      <c r="P797" s="156"/>
      <c r="Q797" s="156"/>
      <c r="R797" s="156"/>
      <c r="S797" s="156"/>
      <c r="T797" s="156"/>
      <c r="U797" s="157"/>
      <c r="V797" s="105"/>
      <c r="W797" s="105"/>
      <c r="X797" s="105"/>
      <c r="Y797" s="105"/>
      <c r="Z797" s="157"/>
      <c r="AA797" s="105"/>
      <c r="AB797" s="105"/>
      <c r="AC797" s="105"/>
      <c r="AD797" s="105"/>
      <c r="AE797" s="105"/>
      <c r="AF797" s="105"/>
      <c r="AG797" s="105"/>
      <c r="AH797" s="105"/>
      <c r="AI797" s="105"/>
      <c r="AJ797" s="105"/>
      <c r="AK797" s="105"/>
      <c r="AL797" s="105"/>
      <c r="AM797" s="105"/>
      <c r="AN797" s="105"/>
      <c r="AO797" s="105"/>
      <c r="AP797" s="105"/>
      <c r="AQ797" s="105"/>
      <c r="AR797" s="105"/>
      <c r="AS797" s="105"/>
      <c r="AT797" s="105"/>
      <c r="AU797" s="105"/>
      <c r="AV797" s="105"/>
      <c r="AW797" s="105"/>
      <c r="AX797" s="105"/>
      <c r="AY797" s="105"/>
      <c r="AZ797" s="105"/>
      <c r="BA797" s="105"/>
      <c r="BB797" s="105"/>
      <c r="BC797" s="105"/>
      <c r="BD797" s="105"/>
      <c r="BE797" s="105"/>
      <c r="BF797" s="105"/>
      <c r="BG797" s="105"/>
      <c r="BH797" s="105"/>
      <c r="BI797" s="105"/>
      <c r="BJ797" s="105"/>
      <c r="BK797" s="105"/>
      <c r="BL797" s="105"/>
      <c r="BM797" s="158"/>
      <c r="BN797" s="105"/>
      <c r="BO797" s="156"/>
      <c r="BP797" s="156"/>
      <c r="BQ797" s="156"/>
      <c r="BR797" s="105"/>
      <c r="BS797" s="105"/>
    </row>
    <row r="798" ht="9.0" customHeight="1">
      <c r="A798" s="152">
        <f t="shared" si="17"/>
        <v>1</v>
      </c>
      <c r="B798" s="93"/>
      <c r="C798" s="99"/>
      <c r="D798" s="96"/>
      <c r="E798" s="160"/>
      <c r="F798" s="155"/>
      <c r="G798" s="105"/>
      <c r="H798" s="105"/>
      <c r="I798" s="156"/>
      <c r="J798" s="156"/>
      <c r="K798" s="156"/>
      <c r="L798" s="156"/>
      <c r="M798" s="156"/>
      <c r="N798" s="156"/>
      <c r="O798" s="156"/>
      <c r="P798" s="156"/>
      <c r="Q798" s="156"/>
      <c r="R798" s="156"/>
      <c r="S798" s="156"/>
      <c r="T798" s="156"/>
      <c r="U798" s="157"/>
      <c r="V798" s="105"/>
      <c r="W798" s="105"/>
      <c r="X798" s="105"/>
      <c r="Y798" s="105"/>
      <c r="Z798" s="157"/>
      <c r="AA798" s="105"/>
      <c r="AB798" s="105"/>
      <c r="AC798" s="105"/>
      <c r="AD798" s="105"/>
      <c r="AE798" s="105"/>
      <c r="AF798" s="105"/>
      <c r="AG798" s="105"/>
      <c r="AH798" s="105"/>
      <c r="AI798" s="105"/>
      <c r="AJ798" s="105"/>
      <c r="AK798" s="105"/>
      <c r="AL798" s="105"/>
      <c r="AM798" s="105"/>
      <c r="AN798" s="105"/>
      <c r="AO798" s="105"/>
      <c r="AP798" s="105"/>
      <c r="AQ798" s="105"/>
      <c r="AR798" s="105"/>
      <c r="AS798" s="105"/>
      <c r="AT798" s="105"/>
      <c r="AU798" s="105"/>
      <c r="AV798" s="105"/>
      <c r="AW798" s="105"/>
      <c r="AX798" s="105"/>
      <c r="AY798" s="105"/>
      <c r="AZ798" s="105"/>
      <c r="BA798" s="105"/>
      <c r="BB798" s="105"/>
      <c r="BC798" s="105"/>
      <c r="BD798" s="105"/>
      <c r="BE798" s="105"/>
      <c r="BF798" s="105"/>
      <c r="BG798" s="105"/>
      <c r="BH798" s="105"/>
      <c r="BI798" s="105"/>
      <c r="BJ798" s="105"/>
      <c r="BK798" s="105"/>
      <c r="BL798" s="105"/>
      <c r="BM798" s="158"/>
      <c r="BN798" s="105"/>
      <c r="BO798" s="156"/>
      <c r="BP798" s="156"/>
      <c r="BQ798" s="156"/>
      <c r="BR798" s="105"/>
      <c r="BS798" s="105"/>
    </row>
    <row r="799" ht="9.0" customHeight="1">
      <c r="A799" s="152">
        <f t="shared" si="17"/>
        <v>1</v>
      </c>
      <c r="B799" s="93"/>
      <c r="C799" s="99"/>
      <c r="D799" s="96"/>
      <c r="E799" s="160"/>
      <c r="F799" s="155"/>
      <c r="G799" s="105"/>
      <c r="H799" s="105"/>
      <c r="I799" s="156"/>
      <c r="J799" s="156"/>
      <c r="K799" s="156"/>
      <c r="L799" s="156"/>
      <c r="M799" s="156"/>
      <c r="N799" s="156"/>
      <c r="O799" s="156"/>
      <c r="P799" s="156"/>
      <c r="Q799" s="156"/>
      <c r="R799" s="156"/>
      <c r="S799" s="156"/>
      <c r="T799" s="156"/>
      <c r="U799" s="157"/>
      <c r="V799" s="105"/>
      <c r="W799" s="105"/>
      <c r="X799" s="105"/>
      <c r="Y799" s="105"/>
      <c r="Z799" s="157"/>
      <c r="AA799" s="105"/>
      <c r="AB799" s="105"/>
      <c r="AC799" s="105"/>
      <c r="AD799" s="105"/>
      <c r="AE799" s="105"/>
      <c r="AF799" s="105"/>
      <c r="AG799" s="105"/>
      <c r="AH799" s="105"/>
      <c r="AI799" s="105"/>
      <c r="AJ799" s="105"/>
      <c r="AK799" s="105"/>
      <c r="AL799" s="105"/>
      <c r="AM799" s="105"/>
      <c r="AN799" s="105"/>
      <c r="AO799" s="105"/>
      <c r="AP799" s="105"/>
      <c r="AQ799" s="105"/>
      <c r="AR799" s="105"/>
      <c r="AS799" s="105"/>
      <c r="AT799" s="105"/>
      <c r="AU799" s="105"/>
      <c r="AV799" s="105"/>
      <c r="AW799" s="105"/>
      <c r="AX799" s="105"/>
      <c r="AY799" s="105"/>
      <c r="AZ799" s="105"/>
      <c r="BA799" s="105"/>
      <c r="BB799" s="105"/>
      <c r="BC799" s="105"/>
      <c r="BD799" s="105"/>
      <c r="BE799" s="105"/>
      <c r="BF799" s="105"/>
      <c r="BG799" s="105"/>
      <c r="BH799" s="105"/>
      <c r="BI799" s="105"/>
      <c r="BJ799" s="105"/>
      <c r="BK799" s="105"/>
      <c r="BL799" s="105"/>
      <c r="BM799" s="158"/>
      <c r="BN799" s="105"/>
      <c r="BO799" s="156"/>
      <c r="BP799" s="156"/>
      <c r="BQ799" s="156"/>
      <c r="BR799" s="105"/>
      <c r="BS799" s="105"/>
    </row>
    <row r="800" ht="9.0" customHeight="1">
      <c r="A800" s="152">
        <f t="shared" si="17"/>
        <v>0</v>
      </c>
      <c r="B800" s="93"/>
      <c r="C800" s="99"/>
      <c r="D800" s="96"/>
      <c r="E800" s="160"/>
      <c r="F800" s="155"/>
      <c r="G800" s="105"/>
      <c r="H800" s="105"/>
      <c r="I800" s="156"/>
      <c r="J800" s="156"/>
      <c r="K800" s="156"/>
      <c r="L800" s="156"/>
      <c r="M800" s="156"/>
      <c r="N800" s="156"/>
      <c r="O800" s="156"/>
      <c r="P800" s="156"/>
      <c r="Q800" s="156"/>
      <c r="R800" s="156"/>
      <c r="S800" s="156"/>
      <c r="T800" s="156"/>
      <c r="U800" s="157"/>
      <c r="V800" s="105"/>
      <c r="W800" s="105"/>
      <c r="X800" s="105"/>
      <c r="Y800" s="105"/>
      <c r="Z800" s="157"/>
      <c r="AA800" s="105"/>
      <c r="AB800" s="105"/>
      <c r="AC800" s="105"/>
      <c r="AD800" s="105"/>
      <c r="AE800" s="105"/>
      <c r="AF800" s="105"/>
      <c r="AG800" s="105"/>
      <c r="AH800" s="105"/>
      <c r="AI800" s="105"/>
      <c r="AJ800" s="105"/>
      <c r="AK800" s="105"/>
      <c r="AL800" s="105"/>
      <c r="AM800" s="105"/>
      <c r="AN800" s="105"/>
      <c r="AO800" s="105"/>
      <c r="AP800" s="105"/>
      <c r="AQ800" s="105"/>
      <c r="AR800" s="105"/>
      <c r="AS800" s="105"/>
      <c r="AT800" s="105"/>
      <c r="AU800" s="105"/>
      <c r="AV800" s="105"/>
      <c r="AW800" s="105"/>
      <c r="AX800" s="105"/>
      <c r="AY800" s="105"/>
      <c r="AZ800" s="105"/>
      <c r="BA800" s="105"/>
      <c r="BB800" s="105"/>
      <c r="BC800" s="105"/>
      <c r="BD800" s="105"/>
      <c r="BE800" s="105"/>
      <c r="BF800" s="105"/>
      <c r="BG800" s="105"/>
      <c r="BH800" s="105"/>
      <c r="BI800" s="105"/>
      <c r="BJ800" s="105"/>
      <c r="BK800" s="105"/>
      <c r="BL800" s="105"/>
      <c r="BM800" s="158"/>
      <c r="BN800" s="105"/>
      <c r="BO800" s="156"/>
      <c r="BP800" s="156"/>
      <c r="BQ800" s="156"/>
      <c r="BR800" s="105"/>
      <c r="BS800" s="105"/>
    </row>
    <row r="801" ht="9.0" customHeight="1">
      <c r="A801" s="152">
        <f t="shared" si="17"/>
        <v>0</v>
      </c>
      <c r="B801" s="93"/>
      <c r="C801" s="99"/>
      <c r="D801" s="96"/>
      <c r="E801" s="160"/>
      <c r="F801" s="155"/>
      <c r="G801" s="105"/>
      <c r="H801" s="105"/>
      <c r="I801" s="156"/>
      <c r="J801" s="156"/>
      <c r="K801" s="156"/>
      <c r="L801" s="156"/>
      <c r="M801" s="156"/>
      <c r="N801" s="156"/>
      <c r="O801" s="156"/>
      <c r="P801" s="156"/>
      <c r="Q801" s="156"/>
      <c r="R801" s="156"/>
      <c r="S801" s="156"/>
      <c r="T801" s="156"/>
      <c r="U801" s="157"/>
      <c r="V801" s="105"/>
      <c r="W801" s="105"/>
      <c r="X801" s="105"/>
      <c r="Y801" s="105"/>
      <c r="Z801" s="157"/>
      <c r="AA801" s="105"/>
      <c r="AB801" s="105"/>
      <c r="AC801" s="105"/>
      <c r="AD801" s="105"/>
      <c r="AE801" s="105"/>
      <c r="AF801" s="105"/>
      <c r="AG801" s="105"/>
      <c r="AH801" s="105"/>
      <c r="AI801" s="105"/>
      <c r="AJ801" s="105"/>
      <c r="AK801" s="105"/>
      <c r="AL801" s="105"/>
      <c r="AM801" s="105"/>
      <c r="AN801" s="105"/>
      <c r="AO801" s="105"/>
      <c r="AP801" s="105"/>
      <c r="AQ801" s="105"/>
      <c r="AR801" s="105"/>
      <c r="AS801" s="105"/>
      <c r="AT801" s="105"/>
      <c r="AU801" s="105"/>
      <c r="AV801" s="105"/>
      <c r="AW801" s="105"/>
      <c r="AX801" s="105"/>
      <c r="AY801" s="105"/>
      <c r="AZ801" s="105"/>
      <c r="BA801" s="105"/>
      <c r="BB801" s="105"/>
      <c r="BC801" s="105"/>
      <c r="BD801" s="105"/>
      <c r="BE801" s="105"/>
      <c r="BF801" s="105"/>
      <c r="BG801" s="105"/>
      <c r="BH801" s="105"/>
      <c r="BI801" s="105"/>
      <c r="BJ801" s="105"/>
      <c r="BK801" s="105"/>
      <c r="BL801" s="105"/>
      <c r="BM801" s="158"/>
      <c r="BN801" s="105"/>
      <c r="BO801" s="156"/>
      <c r="BP801" s="156"/>
      <c r="BQ801" s="156"/>
      <c r="BR801" s="105"/>
      <c r="BS801" s="105"/>
    </row>
    <row r="802" ht="9.0" customHeight="1">
      <c r="A802" s="152">
        <f t="shared" si="17"/>
        <v>1</v>
      </c>
      <c r="B802" s="93"/>
      <c r="C802" s="99"/>
      <c r="D802" s="96"/>
      <c r="E802" s="160"/>
      <c r="F802" s="155"/>
      <c r="G802" s="105"/>
      <c r="H802" s="105"/>
      <c r="I802" s="156"/>
      <c r="J802" s="156"/>
      <c r="K802" s="156"/>
      <c r="L802" s="156"/>
      <c r="M802" s="156"/>
      <c r="N802" s="156"/>
      <c r="O802" s="156"/>
      <c r="P802" s="156"/>
      <c r="Q802" s="156"/>
      <c r="R802" s="156"/>
      <c r="S802" s="156"/>
      <c r="T802" s="156"/>
      <c r="U802" s="157"/>
      <c r="V802" s="105"/>
      <c r="W802" s="105"/>
      <c r="X802" s="105"/>
      <c r="Y802" s="105"/>
      <c r="Z802" s="157"/>
      <c r="AA802" s="105"/>
      <c r="AB802" s="105"/>
      <c r="AC802" s="105"/>
      <c r="AD802" s="105"/>
      <c r="AE802" s="105"/>
      <c r="AF802" s="105"/>
      <c r="AG802" s="105"/>
      <c r="AH802" s="105"/>
      <c r="AI802" s="105"/>
      <c r="AJ802" s="105"/>
      <c r="AK802" s="105"/>
      <c r="AL802" s="105"/>
      <c r="AM802" s="105"/>
      <c r="AN802" s="105"/>
      <c r="AO802" s="105"/>
      <c r="AP802" s="105"/>
      <c r="AQ802" s="105"/>
      <c r="AR802" s="105"/>
      <c r="AS802" s="105"/>
      <c r="AT802" s="105"/>
      <c r="AU802" s="105"/>
      <c r="AV802" s="105"/>
      <c r="AW802" s="105"/>
      <c r="AX802" s="105"/>
      <c r="AY802" s="105"/>
      <c r="AZ802" s="105"/>
      <c r="BA802" s="105"/>
      <c r="BB802" s="105"/>
      <c r="BC802" s="105"/>
      <c r="BD802" s="105"/>
      <c r="BE802" s="105"/>
      <c r="BF802" s="105"/>
      <c r="BG802" s="105"/>
      <c r="BH802" s="105"/>
      <c r="BI802" s="105"/>
      <c r="BJ802" s="105"/>
      <c r="BK802" s="105"/>
      <c r="BL802" s="105"/>
      <c r="BM802" s="158"/>
      <c r="BN802" s="105"/>
      <c r="BO802" s="156"/>
      <c r="BP802" s="156"/>
      <c r="BQ802" s="156"/>
      <c r="BR802" s="105"/>
      <c r="BS802" s="105"/>
    </row>
    <row r="803" ht="9.0" customHeight="1">
      <c r="A803" s="152">
        <f t="shared" si="17"/>
        <v>1</v>
      </c>
      <c r="B803" s="93"/>
      <c r="C803" s="99"/>
      <c r="D803" s="96"/>
      <c r="E803" s="160"/>
      <c r="F803" s="155"/>
      <c r="G803" s="105"/>
      <c r="H803" s="105"/>
      <c r="I803" s="156"/>
      <c r="J803" s="156"/>
      <c r="K803" s="156"/>
      <c r="L803" s="156"/>
      <c r="M803" s="156"/>
      <c r="N803" s="156"/>
      <c r="O803" s="156"/>
      <c r="P803" s="156"/>
      <c r="Q803" s="156"/>
      <c r="R803" s="156"/>
      <c r="S803" s="156"/>
      <c r="T803" s="156"/>
      <c r="U803" s="157"/>
      <c r="V803" s="105"/>
      <c r="W803" s="105"/>
      <c r="X803" s="105"/>
      <c r="Y803" s="105"/>
      <c r="Z803" s="157"/>
      <c r="AA803" s="105"/>
      <c r="AB803" s="105"/>
      <c r="AC803" s="105"/>
      <c r="AD803" s="105"/>
      <c r="AE803" s="105"/>
      <c r="AF803" s="105"/>
      <c r="AG803" s="105"/>
      <c r="AH803" s="105"/>
      <c r="AI803" s="105"/>
      <c r="AJ803" s="105"/>
      <c r="AK803" s="105"/>
      <c r="AL803" s="105"/>
      <c r="AM803" s="105"/>
      <c r="AN803" s="105"/>
      <c r="AO803" s="105"/>
      <c r="AP803" s="105"/>
      <c r="AQ803" s="105"/>
      <c r="AR803" s="105"/>
      <c r="AS803" s="105"/>
      <c r="AT803" s="105"/>
      <c r="AU803" s="105"/>
      <c r="AV803" s="105"/>
      <c r="AW803" s="105"/>
      <c r="AX803" s="105"/>
      <c r="AY803" s="105"/>
      <c r="AZ803" s="105"/>
      <c r="BA803" s="105"/>
      <c r="BB803" s="105"/>
      <c r="BC803" s="105"/>
      <c r="BD803" s="105"/>
      <c r="BE803" s="105"/>
      <c r="BF803" s="105"/>
      <c r="BG803" s="105"/>
      <c r="BH803" s="105"/>
      <c r="BI803" s="105"/>
      <c r="BJ803" s="105"/>
      <c r="BK803" s="105"/>
      <c r="BL803" s="105"/>
      <c r="BM803" s="158"/>
      <c r="BN803" s="105"/>
      <c r="BO803" s="156"/>
      <c r="BP803" s="156"/>
      <c r="BQ803" s="156"/>
      <c r="BR803" s="105"/>
      <c r="BS803" s="105"/>
    </row>
    <row r="804" ht="9.0" customHeight="1">
      <c r="A804" s="152">
        <f t="shared" si="17"/>
        <v>0</v>
      </c>
      <c r="B804" s="93"/>
      <c r="C804" s="99"/>
      <c r="D804" s="96"/>
      <c r="E804" s="160"/>
      <c r="F804" s="155"/>
      <c r="G804" s="105"/>
      <c r="H804" s="105"/>
      <c r="I804" s="156"/>
      <c r="J804" s="156"/>
      <c r="K804" s="156"/>
      <c r="L804" s="156"/>
      <c r="M804" s="156"/>
      <c r="N804" s="156"/>
      <c r="O804" s="156"/>
      <c r="P804" s="156"/>
      <c r="Q804" s="156"/>
      <c r="R804" s="156"/>
      <c r="S804" s="156"/>
      <c r="T804" s="156"/>
      <c r="U804" s="157"/>
      <c r="V804" s="105"/>
      <c r="W804" s="105"/>
      <c r="X804" s="105"/>
      <c r="Y804" s="105"/>
      <c r="Z804" s="157"/>
      <c r="AA804" s="105"/>
      <c r="AB804" s="105"/>
      <c r="AC804" s="105"/>
      <c r="AD804" s="105"/>
      <c r="AE804" s="105"/>
      <c r="AF804" s="105"/>
      <c r="AG804" s="105"/>
      <c r="AH804" s="105"/>
      <c r="AI804" s="105"/>
      <c r="AJ804" s="105"/>
      <c r="AK804" s="105"/>
      <c r="AL804" s="105"/>
      <c r="AM804" s="105"/>
      <c r="AN804" s="105"/>
      <c r="AO804" s="105"/>
      <c r="AP804" s="105"/>
      <c r="AQ804" s="105"/>
      <c r="AR804" s="105"/>
      <c r="AS804" s="105"/>
      <c r="AT804" s="105"/>
      <c r="AU804" s="105"/>
      <c r="AV804" s="105"/>
      <c r="AW804" s="105"/>
      <c r="AX804" s="105"/>
      <c r="AY804" s="105"/>
      <c r="AZ804" s="105"/>
      <c r="BA804" s="105"/>
      <c r="BB804" s="105"/>
      <c r="BC804" s="105"/>
      <c r="BD804" s="105"/>
      <c r="BE804" s="105"/>
      <c r="BF804" s="105"/>
      <c r="BG804" s="105"/>
      <c r="BH804" s="105"/>
      <c r="BI804" s="105"/>
      <c r="BJ804" s="105"/>
      <c r="BK804" s="105"/>
      <c r="BL804" s="105"/>
      <c r="BM804" s="158"/>
      <c r="BN804" s="105"/>
      <c r="BO804" s="156"/>
      <c r="BP804" s="156"/>
      <c r="BQ804" s="156"/>
      <c r="BR804" s="105"/>
      <c r="BS804" s="105"/>
    </row>
    <row r="805" ht="9.0" customHeight="1">
      <c r="A805" s="152">
        <f t="shared" si="17"/>
        <v>0</v>
      </c>
      <c r="B805" s="93"/>
      <c r="C805" s="99"/>
      <c r="D805" s="96"/>
      <c r="E805" s="160"/>
      <c r="F805" s="155"/>
      <c r="G805" s="105"/>
      <c r="H805" s="105"/>
      <c r="I805" s="156"/>
      <c r="J805" s="156"/>
      <c r="K805" s="156"/>
      <c r="L805" s="156"/>
      <c r="M805" s="156"/>
      <c r="N805" s="156"/>
      <c r="O805" s="156"/>
      <c r="P805" s="156"/>
      <c r="Q805" s="156"/>
      <c r="R805" s="156"/>
      <c r="S805" s="156"/>
      <c r="T805" s="156"/>
      <c r="U805" s="157"/>
      <c r="V805" s="105"/>
      <c r="W805" s="105"/>
      <c r="X805" s="105"/>
      <c r="Y805" s="105"/>
      <c r="Z805" s="157"/>
      <c r="AA805" s="105"/>
      <c r="AB805" s="105"/>
      <c r="AC805" s="105"/>
      <c r="AD805" s="105"/>
      <c r="AE805" s="105"/>
      <c r="AF805" s="105"/>
      <c r="AG805" s="105"/>
      <c r="AH805" s="105"/>
      <c r="AI805" s="105"/>
      <c r="AJ805" s="105"/>
      <c r="AK805" s="105"/>
      <c r="AL805" s="105"/>
      <c r="AM805" s="105"/>
      <c r="AN805" s="105"/>
      <c r="AO805" s="105"/>
      <c r="AP805" s="105"/>
      <c r="AQ805" s="105"/>
      <c r="AR805" s="105"/>
      <c r="AS805" s="105"/>
      <c r="AT805" s="105"/>
      <c r="AU805" s="105"/>
      <c r="AV805" s="105"/>
      <c r="AW805" s="105"/>
      <c r="AX805" s="105"/>
      <c r="AY805" s="105"/>
      <c r="AZ805" s="105"/>
      <c r="BA805" s="105"/>
      <c r="BB805" s="105"/>
      <c r="BC805" s="105"/>
      <c r="BD805" s="105"/>
      <c r="BE805" s="105"/>
      <c r="BF805" s="105"/>
      <c r="BG805" s="105"/>
      <c r="BH805" s="105"/>
      <c r="BI805" s="105"/>
      <c r="BJ805" s="105"/>
      <c r="BK805" s="105"/>
      <c r="BL805" s="105"/>
      <c r="BM805" s="158"/>
      <c r="BN805" s="105"/>
      <c r="BO805" s="156"/>
      <c r="BP805" s="156"/>
      <c r="BQ805" s="156"/>
      <c r="BR805" s="105"/>
      <c r="BS805" s="105"/>
    </row>
    <row r="806" ht="9.0" customHeight="1">
      <c r="A806" s="152">
        <f t="shared" si="17"/>
        <v>1</v>
      </c>
      <c r="B806" s="93"/>
      <c r="C806" s="99"/>
      <c r="D806" s="96"/>
      <c r="E806" s="160"/>
      <c r="F806" s="155"/>
      <c r="G806" s="105"/>
      <c r="H806" s="105"/>
      <c r="I806" s="156"/>
      <c r="J806" s="156"/>
      <c r="K806" s="156"/>
      <c r="L806" s="156"/>
      <c r="M806" s="156"/>
      <c r="N806" s="156"/>
      <c r="O806" s="156"/>
      <c r="P806" s="156"/>
      <c r="Q806" s="156"/>
      <c r="R806" s="156"/>
      <c r="S806" s="156"/>
      <c r="T806" s="156"/>
      <c r="U806" s="157"/>
      <c r="V806" s="105"/>
      <c r="W806" s="105"/>
      <c r="X806" s="105"/>
      <c r="Y806" s="105"/>
      <c r="Z806" s="157"/>
      <c r="AA806" s="105"/>
      <c r="AB806" s="105"/>
      <c r="AC806" s="105"/>
      <c r="AD806" s="105"/>
      <c r="AE806" s="105"/>
      <c r="AF806" s="105"/>
      <c r="AG806" s="105"/>
      <c r="AH806" s="105"/>
      <c r="AI806" s="105"/>
      <c r="AJ806" s="105"/>
      <c r="AK806" s="105"/>
      <c r="AL806" s="105"/>
      <c r="AM806" s="105"/>
      <c r="AN806" s="105"/>
      <c r="AO806" s="105"/>
      <c r="AP806" s="105"/>
      <c r="AQ806" s="105"/>
      <c r="AR806" s="105"/>
      <c r="AS806" s="105"/>
      <c r="AT806" s="105"/>
      <c r="AU806" s="105"/>
      <c r="AV806" s="105"/>
      <c r="AW806" s="105"/>
      <c r="AX806" s="105"/>
      <c r="AY806" s="105"/>
      <c r="AZ806" s="105"/>
      <c r="BA806" s="105"/>
      <c r="BB806" s="105"/>
      <c r="BC806" s="105"/>
      <c r="BD806" s="105"/>
      <c r="BE806" s="105"/>
      <c r="BF806" s="105"/>
      <c r="BG806" s="105"/>
      <c r="BH806" s="105"/>
      <c r="BI806" s="105"/>
      <c r="BJ806" s="105"/>
      <c r="BK806" s="105"/>
      <c r="BL806" s="105"/>
      <c r="BM806" s="158"/>
      <c r="BN806" s="105"/>
      <c r="BO806" s="156"/>
      <c r="BP806" s="156"/>
      <c r="BQ806" s="156"/>
      <c r="BR806" s="105"/>
      <c r="BS806" s="105"/>
    </row>
    <row r="807" ht="9.0" customHeight="1">
      <c r="A807" s="152">
        <f t="shared" si="17"/>
        <v>1</v>
      </c>
      <c r="B807" s="93"/>
      <c r="C807" s="99"/>
      <c r="D807" s="96"/>
      <c r="E807" s="160"/>
      <c r="F807" s="155"/>
      <c r="G807" s="105"/>
      <c r="H807" s="105"/>
      <c r="I807" s="156"/>
      <c r="J807" s="156"/>
      <c r="K807" s="156"/>
      <c r="L807" s="156"/>
      <c r="M807" s="156"/>
      <c r="N807" s="156"/>
      <c r="O807" s="156"/>
      <c r="P807" s="156"/>
      <c r="Q807" s="156"/>
      <c r="R807" s="156"/>
      <c r="S807" s="156"/>
      <c r="T807" s="156"/>
      <c r="U807" s="157"/>
      <c r="V807" s="105"/>
      <c r="W807" s="105"/>
      <c r="X807" s="105"/>
      <c r="Y807" s="105"/>
      <c r="Z807" s="157"/>
      <c r="AA807" s="105"/>
      <c r="AB807" s="105"/>
      <c r="AC807" s="105"/>
      <c r="AD807" s="105"/>
      <c r="AE807" s="105"/>
      <c r="AF807" s="105"/>
      <c r="AG807" s="105"/>
      <c r="AH807" s="105"/>
      <c r="AI807" s="105"/>
      <c r="AJ807" s="105"/>
      <c r="AK807" s="105"/>
      <c r="AL807" s="105"/>
      <c r="AM807" s="105"/>
      <c r="AN807" s="105"/>
      <c r="AO807" s="105"/>
      <c r="AP807" s="105"/>
      <c r="AQ807" s="105"/>
      <c r="AR807" s="105"/>
      <c r="AS807" s="105"/>
      <c r="AT807" s="105"/>
      <c r="AU807" s="105"/>
      <c r="AV807" s="105"/>
      <c r="AW807" s="105"/>
      <c r="AX807" s="105"/>
      <c r="AY807" s="105"/>
      <c r="AZ807" s="105"/>
      <c r="BA807" s="105"/>
      <c r="BB807" s="105"/>
      <c r="BC807" s="105"/>
      <c r="BD807" s="105"/>
      <c r="BE807" s="105"/>
      <c r="BF807" s="105"/>
      <c r="BG807" s="105"/>
      <c r="BH807" s="105"/>
      <c r="BI807" s="105"/>
      <c r="BJ807" s="105"/>
      <c r="BK807" s="105"/>
      <c r="BL807" s="105"/>
      <c r="BM807" s="158"/>
      <c r="BN807" s="105"/>
      <c r="BO807" s="156"/>
      <c r="BP807" s="156"/>
      <c r="BQ807" s="156"/>
      <c r="BR807" s="105"/>
      <c r="BS807" s="105"/>
    </row>
    <row r="808" ht="9.0" customHeight="1">
      <c r="A808" s="152">
        <f t="shared" si="17"/>
        <v>0</v>
      </c>
      <c r="B808" s="93"/>
      <c r="C808" s="99"/>
      <c r="D808" s="96"/>
      <c r="E808" s="160"/>
      <c r="F808" s="155"/>
      <c r="G808" s="105"/>
      <c r="H808" s="105"/>
      <c r="I808" s="156"/>
      <c r="J808" s="156"/>
      <c r="K808" s="156"/>
      <c r="L808" s="156"/>
      <c r="M808" s="156"/>
      <c r="N808" s="156"/>
      <c r="O808" s="156"/>
      <c r="P808" s="156"/>
      <c r="Q808" s="156"/>
      <c r="R808" s="156"/>
      <c r="S808" s="156"/>
      <c r="T808" s="156"/>
      <c r="U808" s="157"/>
      <c r="V808" s="105"/>
      <c r="W808" s="105"/>
      <c r="X808" s="105"/>
      <c r="Y808" s="105"/>
      <c r="Z808" s="157"/>
      <c r="AA808" s="105"/>
      <c r="AB808" s="105"/>
      <c r="AC808" s="105"/>
      <c r="AD808" s="105"/>
      <c r="AE808" s="105"/>
      <c r="AF808" s="105"/>
      <c r="AG808" s="105"/>
      <c r="AH808" s="105"/>
      <c r="AI808" s="105"/>
      <c r="AJ808" s="105"/>
      <c r="AK808" s="105"/>
      <c r="AL808" s="105"/>
      <c r="AM808" s="105"/>
      <c r="AN808" s="105"/>
      <c r="AO808" s="105"/>
      <c r="AP808" s="105"/>
      <c r="AQ808" s="105"/>
      <c r="AR808" s="105"/>
      <c r="AS808" s="105"/>
      <c r="AT808" s="105"/>
      <c r="AU808" s="105"/>
      <c r="AV808" s="105"/>
      <c r="AW808" s="105"/>
      <c r="AX808" s="105"/>
      <c r="AY808" s="105"/>
      <c r="AZ808" s="105"/>
      <c r="BA808" s="105"/>
      <c r="BB808" s="105"/>
      <c r="BC808" s="105"/>
      <c r="BD808" s="105"/>
      <c r="BE808" s="105"/>
      <c r="BF808" s="105"/>
      <c r="BG808" s="105"/>
      <c r="BH808" s="105"/>
      <c r="BI808" s="105"/>
      <c r="BJ808" s="105"/>
      <c r="BK808" s="105"/>
      <c r="BL808" s="105"/>
      <c r="BM808" s="158"/>
      <c r="BN808" s="105"/>
      <c r="BO808" s="156"/>
      <c r="BP808" s="156"/>
      <c r="BQ808" s="156"/>
      <c r="BR808" s="105"/>
      <c r="BS808" s="105"/>
    </row>
    <row r="809" ht="9.0" customHeight="1">
      <c r="A809" s="152">
        <f t="shared" si="17"/>
        <v>0</v>
      </c>
      <c r="B809" s="93"/>
      <c r="C809" s="99"/>
      <c r="D809" s="96"/>
      <c r="E809" s="160"/>
      <c r="F809" s="155"/>
      <c r="G809" s="105"/>
      <c r="H809" s="105"/>
      <c r="I809" s="156"/>
      <c r="J809" s="156"/>
      <c r="K809" s="156"/>
      <c r="L809" s="156"/>
      <c r="M809" s="156"/>
      <c r="N809" s="156"/>
      <c r="O809" s="156"/>
      <c r="P809" s="156"/>
      <c r="Q809" s="156"/>
      <c r="R809" s="156"/>
      <c r="S809" s="156"/>
      <c r="T809" s="156"/>
      <c r="U809" s="157"/>
      <c r="V809" s="105"/>
      <c r="W809" s="105"/>
      <c r="X809" s="105"/>
      <c r="Y809" s="105"/>
      <c r="Z809" s="157"/>
      <c r="AA809" s="105"/>
      <c r="AB809" s="105"/>
      <c r="AC809" s="105"/>
      <c r="AD809" s="105"/>
      <c r="AE809" s="105"/>
      <c r="AF809" s="105"/>
      <c r="AG809" s="105"/>
      <c r="AH809" s="105"/>
      <c r="AI809" s="105"/>
      <c r="AJ809" s="105"/>
      <c r="AK809" s="105"/>
      <c r="AL809" s="105"/>
      <c r="AM809" s="105"/>
      <c r="AN809" s="105"/>
      <c r="AO809" s="105"/>
      <c r="AP809" s="105"/>
      <c r="AQ809" s="105"/>
      <c r="AR809" s="105"/>
      <c r="AS809" s="105"/>
      <c r="AT809" s="105"/>
      <c r="AU809" s="105"/>
      <c r="AV809" s="105"/>
      <c r="AW809" s="105"/>
      <c r="AX809" s="105"/>
      <c r="AY809" s="105"/>
      <c r="AZ809" s="105"/>
      <c r="BA809" s="105"/>
      <c r="BB809" s="105"/>
      <c r="BC809" s="105"/>
      <c r="BD809" s="105"/>
      <c r="BE809" s="105"/>
      <c r="BF809" s="105"/>
      <c r="BG809" s="105"/>
      <c r="BH809" s="105"/>
      <c r="BI809" s="105"/>
      <c r="BJ809" s="105"/>
      <c r="BK809" s="105"/>
      <c r="BL809" s="105"/>
      <c r="BM809" s="158"/>
      <c r="BN809" s="105"/>
      <c r="BO809" s="156"/>
      <c r="BP809" s="156"/>
      <c r="BQ809" s="156"/>
      <c r="BR809" s="105"/>
      <c r="BS809" s="105"/>
    </row>
    <row r="810" ht="9.0" customHeight="1">
      <c r="A810" s="152">
        <f t="shared" si="17"/>
        <v>1</v>
      </c>
      <c r="B810" s="93"/>
      <c r="C810" s="99"/>
      <c r="D810" s="96"/>
      <c r="E810" s="160"/>
      <c r="F810" s="155"/>
      <c r="G810" s="105"/>
      <c r="H810" s="105"/>
      <c r="I810" s="156"/>
      <c r="J810" s="156"/>
      <c r="K810" s="156"/>
      <c r="L810" s="156"/>
      <c r="M810" s="156"/>
      <c r="N810" s="156"/>
      <c r="O810" s="156"/>
      <c r="P810" s="156"/>
      <c r="Q810" s="156"/>
      <c r="R810" s="156"/>
      <c r="S810" s="156"/>
      <c r="T810" s="156"/>
      <c r="U810" s="157"/>
      <c r="V810" s="105"/>
      <c r="W810" s="105"/>
      <c r="X810" s="105"/>
      <c r="Y810" s="105"/>
      <c r="Z810" s="157"/>
      <c r="AA810" s="105"/>
      <c r="AB810" s="105"/>
      <c r="AC810" s="105"/>
      <c r="AD810" s="105"/>
      <c r="AE810" s="105"/>
      <c r="AF810" s="105"/>
      <c r="AG810" s="105"/>
      <c r="AH810" s="105"/>
      <c r="AI810" s="105"/>
      <c r="AJ810" s="105"/>
      <c r="AK810" s="105"/>
      <c r="AL810" s="105"/>
      <c r="AM810" s="105"/>
      <c r="AN810" s="105"/>
      <c r="AO810" s="105"/>
      <c r="AP810" s="105"/>
      <c r="AQ810" s="105"/>
      <c r="AR810" s="105"/>
      <c r="AS810" s="105"/>
      <c r="AT810" s="105"/>
      <c r="AU810" s="105"/>
      <c r="AV810" s="105"/>
      <c r="AW810" s="105"/>
      <c r="AX810" s="105"/>
      <c r="AY810" s="105"/>
      <c r="AZ810" s="105"/>
      <c r="BA810" s="105"/>
      <c r="BB810" s="105"/>
      <c r="BC810" s="105"/>
      <c r="BD810" s="105"/>
      <c r="BE810" s="105"/>
      <c r="BF810" s="105"/>
      <c r="BG810" s="105"/>
      <c r="BH810" s="105"/>
      <c r="BI810" s="105"/>
      <c r="BJ810" s="105"/>
      <c r="BK810" s="105"/>
      <c r="BL810" s="105"/>
      <c r="BM810" s="158"/>
      <c r="BN810" s="105"/>
      <c r="BO810" s="156"/>
      <c r="BP810" s="156"/>
      <c r="BQ810" s="156"/>
      <c r="BR810" s="105"/>
      <c r="BS810" s="105"/>
    </row>
    <row r="811" ht="9.0" customHeight="1">
      <c r="A811" s="152">
        <f t="shared" si="17"/>
        <v>1</v>
      </c>
      <c r="B811" s="93"/>
      <c r="C811" s="99"/>
      <c r="D811" s="96"/>
      <c r="E811" s="160"/>
      <c r="F811" s="155"/>
      <c r="G811" s="105"/>
      <c r="H811" s="105"/>
      <c r="I811" s="156"/>
      <c r="J811" s="156"/>
      <c r="K811" s="156"/>
      <c r="L811" s="156"/>
      <c r="M811" s="156"/>
      <c r="N811" s="156"/>
      <c r="O811" s="156"/>
      <c r="P811" s="156"/>
      <c r="Q811" s="156"/>
      <c r="R811" s="156"/>
      <c r="S811" s="156"/>
      <c r="T811" s="156"/>
      <c r="U811" s="157"/>
      <c r="V811" s="105"/>
      <c r="W811" s="105"/>
      <c r="X811" s="105"/>
      <c r="Y811" s="105"/>
      <c r="Z811" s="157"/>
      <c r="AA811" s="105"/>
      <c r="AB811" s="105"/>
      <c r="AC811" s="105"/>
      <c r="AD811" s="105"/>
      <c r="AE811" s="105"/>
      <c r="AF811" s="105"/>
      <c r="AG811" s="105"/>
      <c r="AH811" s="105"/>
      <c r="AI811" s="105"/>
      <c r="AJ811" s="105"/>
      <c r="AK811" s="105"/>
      <c r="AL811" s="105"/>
      <c r="AM811" s="105"/>
      <c r="AN811" s="105"/>
      <c r="AO811" s="105"/>
      <c r="AP811" s="105"/>
      <c r="AQ811" s="105"/>
      <c r="AR811" s="105"/>
      <c r="AS811" s="105"/>
      <c r="AT811" s="105"/>
      <c r="AU811" s="105"/>
      <c r="AV811" s="105"/>
      <c r="AW811" s="105"/>
      <c r="AX811" s="105"/>
      <c r="AY811" s="105"/>
      <c r="AZ811" s="105"/>
      <c r="BA811" s="105"/>
      <c r="BB811" s="105"/>
      <c r="BC811" s="105"/>
      <c r="BD811" s="105"/>
      <c r="BE811" s="105"/>
      <c r="BF811" s="105"/>
      <c r="BG811" s="105"/>
      <c r="BH811" s="105"/>
      <c r="BI811" s="105"/>
      <c r="BJ811" s="105"/>
      <c r="BK811" s="105"/>
      <c r="BL811" s="105"/>
      <c r="BM811" s="158"/>
      <c r="BN811" s="105"/>
      <c r="BO811" s="156"/>
      <c r="BP811" s="156"/>
      <c r="BQ811" s="156"/>
      <c r="BR811" s="105"/>
      <c r="BS811" s="105"/>
    </row>
    <row r="812" ht="9.0" customHeight="1">
      <c r="A812" s="152">
        <f t="shared" si="17"/>
        <v>0</v>
      </c>
      <c r="B812" s="93"/>
      <c r="C812" s="99"/>
      <c r="D812" s="96"/>
      <c r="E812" s="160"/>
      <c r="F812" s="155"/>
      <c r="G812" s="105"/>
      <c r="H812" s="105"/>
      <c r="I812" s="156"/>
      <c r="J812" s="156"/>
      <c r="K812" s="156"/>
      <c r="L812" s="156"/>
      <c r="M812" s="156"/>
      <c r="N812" s="156"/>
      <c r="O812" s="156"/>
      <c r="P812" s="156"/>
      <c r="Q812" s="156"/>
      <c r="R812" s="156"/>
      <c r="S812" s="156"/>
      <c r="T812" s="156"/>
      <c r="U812" s="157"/>
      <c r="V812" s="105"/>
      <c r="W812" s="105"/>
      <c r="X812" s="105"/>
      <c r="Y812" s="105"/>
      <c r="Z812" s="157"/>
      <c r="AA812" s="105"/>
      <c r="AB812" s="105"/>
      <c r="AC812" s="105"/>
      <c r="AD812" s="105"/>
      <c r="AE812" s="105"/>
      <c r="AF812" s="105"/>
      <c r="AG812" s="105"/>
      <c r="AH812" s="105"/>
      <c r="AI812" s="105"/>
      <c r="AJ812" s="105"/>
      <c r="AK812" s="105"/>
      <c r="AL812" s="105"/>
      <c r="AM812" s="105"/>
      <c r="AN812" s="105"/>
      <c r="AO812" s="105"/>
      <c r="AP812" s="105"/>
      <c r="AQ812" s="105"/>
      <c r="AR812" s="105"/>
      <c r="AS812" s="105"/>
      <c r="AT812" s="105"/>
      <c r="AU812" s="105"/>
      <c r="AV812" s="105"/>
      <c r="AW812" s="105"/>
      <c r="AX812" s="105"/>
      <c r="AY812" s="105"/>
      <c r="AZ812" s="105"/>
      <c r="BA812" s="105"/>
      <c r="BB812" s="105"/>
      <c r="BC812" s="105"/>
      <c r="BD812" s="105"/>
      <c r="BE812" s="105"/>
      <c r="BF812" s="105"/>
      <c r="BG812" s="105"/>
      <c r="BH812" s="105"/>
      <c r="BI812" s="105"/>
      <c r="BJ812" s="105"/>
      <c r="BK812" s="105"/>
      <c r="BL812" s="105"/>
      <c r="BM812" s="158"/>
      <c r="BN812" s="105"/>
      <c r="BO812" s="156"/>
      <c r="BP812" s="156"/>
      <c r="BQ812" s="156"/>
      <c r="BR812" s="105"/>
      <c r="BS812" s="105"/>
    </row>
    <row r="813" ht="9.0" customHeight="1">
      <c r="A813" s="152">
        <f t="shared" si="17"/>
        <v>0</v>
      </c>
      <c r="B813" s="93"/>
      <c r="C813" s="99"/>
      <c r="D813" s="96"/>
      <c r="E813" s="160"/>
      <c r="F813" s="155"/>
      <c r="G813" s="105"/>
      <c r="H813" s="105"/>
      <c r="I813" s="156"/>
      <c r="J813" s="156"/>
      <c r="K813" s="156"/>
      <c r="L813" s="156"/>
      <c r="M813" s="156"/>
      <c r="N813" s="156"/>
      <c r="O813" s="156"/>
      <c r="P813" s="156"/>
      <c r="Q813" s="156"/>
      <c r="R813" s="156"/>
      <c r="S813" s="156"/>
      <c r="T813" s="156"/>
      <c r="U813" s="157"/>
      <c r="V813" s="105"/>
      <c r="W813" s="105"/>
      <c r="X813" s="105"/>
      <c r="Y813" s="105"/>
      <c r="Z813" s="157"/>
      <c r="AA813" s="105"/>
      <c r="AB813" s="105"/>
      <c r="AC813" s="105"/>
      <c r="AD813" s="105"/>
      <c r="AE813" s="105"/>
      <c r="AF813" s="105"/>
      <c r="AG813" s="105"/>
      <c r="AH813" s="105"/>
      <c r="AI813" s="105"/>
      <c r="AJ813" s="105"/>
      <c r="AK813" s="105"/>
      <c r="AL813" s="105"/>
      <c r="AM813" s="105"/>
      <c r="AN813" s="105"/>
      <c r="AO813" s="105"/>
      <c r="AP813" s="105"/>
      <c r="AQ813" s="105"/>
      <c r="AR813" s="105"/>
      <c r="AS813" s="105"/>
      <c r="AT813" s="105"/>
      <c r="AU813" s="105"/>
      <c r="AV813" s="105"/>
      <c r="AW813" s="105"/>
      <c r="AX813" s="105"/>
      <c r="AY813" s="105"/>
      <c r="AZ813" s="105"/>
      <c r="BA813" s="105"/>
      <c r="BB813" s="105"/>
      <c r="BC813" s="105"/>
      <c r="BD813" s="105"/>
      <c r="BE813" s="105"/>
      <c r="BF813" s="105"/>
      <c r="BG813" s="105"/>
      <c r="BH813" s="105"/>
      <c r="BI813" s="105"/>
      <c r="BJ813" s="105"/>
      <c r="BK813" s="105"/>
      <c r="BL813" s="105"/>
      <c r="BM813" s="158"/>
      <c r="BN813" s="105"/>
      <c r="BO813" s="156"/>
      <c r="BP813" s="156"/>
      <c r="BQ813" s="156"/>
      <c r="BR813" s="105"/>
      <c r="BS813" s="105"/>
    </row>
    <row r="814" ht="9.0" customHeight="1">
      <c r="A814" s="152">
        <f t="shared" si="17"/>
        <v>1</v>
      </c>
      <c r="B814" s="93"/>
      <c r="C814" s="99"/>
      <c r="D814" s="96"/>
      <c r="E814" s="160"/>
      <c r="F814" s="155"/>
      <c r="G814" s="105"/>
      <c r="H814" s="105"/>
      <c r="I814" s="156"/>
      <c r="J814" s="156"/>
      <c r="K814" s="156"/>
      <c r="L814" s="156"/>
      <c r="M814" s="156"/>
      <c r="N814" s="156"/>
      <c r="O814" s="156"/>
      <c r="P814" s="156"/>
      <c r="Q814" s="156"/>
      <c r="R814" s="156"/>
      <c r="S814" s="156"/>
      <c r="T814" s="156"/>
      <c r="U814" s="157"/>
      <c r="V814" s="105"/>
      <c r="W814" s="105"/>
      <c r="X814" s="105"/>
      <c r="Y814" s="105"/>
      <c r="Z814" s="157"/>
      <c r="AA814" s="105"/>
      <c r="AB814" s="105"/>
      <c r="AC814" s="105"/>
      <c r="AD814" s="105"/>
      <c r="AE814" s="105"/>
      <c r="AF814" s="105"/>
      <c r="AG814" s="105"/>
      <c r="AH814" s="105"/>
      <c r="AI814" s="105"/>
      <c r="AJ814" s="105"/>
      <c r="AK814" s="105"/>
      <c r="AL814" s="105"/>
      <c r="AM814" s="105"/>
      <c r="AN814" s="105"/>
      <c r="AO814" s="105"/>
      <c r="AP814" s="105"/>
      <c r="AQ814" s="105"/>
      <c r="AR814" s="105"/>
      <c r="AS814" s="105"/>
      <c r="AT814" s="105"/>
      <c r="AU814" s="105"/>
      <c r="AV814" s="105"/>
      <c r="AW814" s="105"/>
      <c r="AX814" s="105"/>
      <c r="AY814" s="105"/>
      <c r="AZ814" s="105"/>
      <c r="BA814" s="105"/>
      <c r="BB814" s="105"/>
      <c r="BC814" s="105"/>
      <c r="BD814" s="105"/>
      <c r="BE814" s="105"/>
      <c r="BF814" s="105"/>
      <c r="BG814" s="105"/>
      <c r="BH814" s="105"/>
      <c r="BI814" s="105"/>
      <c r="BJ814" s="105"/>
      <c r="BK814" s="105"/>
      <c r="BL814" s="105"/>
      <c r="BM814" s="158"/>
      <c r="BN814" s="105"/>
      <c r="BO814" s="156"/>
      <c r="BP814" s="156"/>
      <c r="BQ814" s="156"/>
      <c r="BR814" s="105"/>
      <c r="BS814" s="105"/>
    </row>
    <row r="815" ht="9.0" customHeight="1">
      <c r="A815" s="152">
        <f t="shared" si="17"/>
        <v>1</v>
      </c>
      <c r="B815" s="93"/>
      <c r="C815" s="99"/>
      <c r="D815" s="96"/>
      <c r="E815" s="160"/>
      <c r="F815" s="155"/>
      <c r="G815" s="105"/>
      <c r="H815" s="105"/>
      <c r="I815" s="156"/>
      <c r="J815" s="156"/>
      <c r="K815" s="156"/>
      <c r="L815" s="156"/>
      <c r="M815" s="156"/>
      <c r="N815" s="156"/>
      <c r="O815" s="156"/>
      <c r="P815" s="156"/>
      <c r="Q815" s="156"/>
      <c r="R815" s="156"/>
      <c r="S815" s="156"/>
      <c r="T815" s="156"/>
      <c r="U815" s="157"/>
      <c r="V815" s="105"/>
      <c r="W815" s="105"/>
      <c r="X815" s="105"/>
      <c r="Y815" s="105"/>
      <c r="Z815" s="157"/>
      <c r="AA815" s="105"/>
      <c r="AB815" s="105"/>
      <c r="AC815" s="105"/>
      <c r="AD815" s="105"/>
      <c r="AE815" s="105"/>
      <c r="AF815" s="105"/>
      <c r="AG815" s="105"/>
      <c r="AH815" s="105"/>
      <c r="AI815" s="105"/>
      <c r="AJ815" s="105"/>
      <c r="AK815" s="105"/>
      <c r="AL815" s="105"/>
      <c r="AM815" s="105"/>
      <c r="AN815" s="105"/>
      <c r="AO815" s="105"/>
      <c r="AP815" s="105"/>
      <c r="AQ815" s="105"/>
      <c r="AR815" s="105"/>
      <c r="AS815" s="105"/>
      <c r="AT815" s="105"/>
      <c r="AU815" s="105"/>
      <c r="AV815" s="105"/>
      <c r="AW815" s="105"/>
      <c r="AX815" s="105"/>
      <c r="AY815" s="105"/>
      <c r="AZ815" s="105"/>
      <c r="BA815" s="105"/>
      <c r="BB815" s="105"/>
      <c r="BC815" s="105"/>
      <c r="BD815" s="105"/>
      <c r="BE815" s="105"/>
      <c r="BF815" s="105"/>
      <c r="BG815" s="105"/>
      <c r="BH815" s="105"/>
      <c r="BI815" s="105"/>
      <c r="BJ815" s="105"/>
      <c r="BK815" s="105"/>
      <c r="BL815" s="105"/>
      <c r="BM815" s="158"/>
      <c r="BN815" s="105"/>
      <c r="BO815" s="156"/>
      <c r="BP815" s="156"/>
      <c r="BQ815" s="156"/>
      <c r="BR815" s="105"/>
      <c r="BS815" s="105"/>
    </row>
    <row r="816" ht="9.0" customHeight="1">
      <c r="A816" s="152">
        <f t="shared" si="17"/>
        <v>0</v>
      </c>
      <c r="B816" s="93"/>
      <c r="C816" s="99"/>
      <c r="D816" s="96"/>
      <c r="E816" s="160"/>
      <c r="F816" s="155"/>
      <c r="G816" s="105"/>
      <c r="H816" s="105"/>
      <c r="I816" s="156"/>
      <c r="J816" s="156"/>
      <c r="K816" s="156"/>
      <c r="L816" s="156"/>
      <c r="M816" s="156"/>
      <c r="N816" s="156"/>
      <c r="O816" s="156"/>
      <c r="P816" s="156"/>
      <c r="Q816" s="156"/>
      <c r="R816" s="156"/>
      <c r="S816" s="156"/>
      <c r="T816" s="156"/>
      <c r="U816" s="157"/>
      <c r="V816" s="105"/>
      <c r="W816" s="105"/>
      <c r="X816" s="105"/>
      <c r="Y816" s="105"/>
      <c r="Z816" s="157"/>
      <c r="AA816" s="105"/>
      <c r="AB816" s="105"/>
      <c r="AC816" s="105"/>
      <c r="AD816" s="105"/>
      <c r="AE816" s="105"/>
      <c r="AF816" s="105"/>
      <c r="AG816" s="105"/>
      <c r="AH816" s="105"/>
      <c r="AI816" s="105"/>
      <c r="AJ816" s="105"/>
      <c r="AK816" s="105"/>
      <c r="AL816" s="105"/>
      <c r="AM816" s="105"/>
      <c r="AN816" s="105"/>
      <c r="AO816" s="105"/>
      <c r="AP816" s="105"/>
      <c r="AQ816" s="105"/>
      <c r="AR816" s="105"/>
      <c r="AS816" s="105"/>
      <c r="AT816" s="105"/>
      <c r="AU816" s="105"/>
      <c r="AV816" s="105"/>
      <c r="AW816" s="105"/>
      <c r="AX816" s="105"/>
      <c r="AY816" s="105"/>
      <c r="AZ816" s="105"/>
      <c r="BA816" s="105"/>
      <c r="BB816" s="105"/>
      <c r="BC816" s="105"/>
      <c r="BD816" s="105"/>
      <c r="BE816" s="105"/>
      <c r="BF816" s="105"/>
      <c r="BG816" s="105"/>
      <c r="BH816" s="105"/>
      <c r="BI816" s="105"/>
      <c r="BJ816" s="105"/>
      <c r="BK816" s="105"/>
      <c r="BL816" s="105"/>
      <c r="BM816" s="158"/>
      <c r="BN816" s="105"/>
      <c r="BO816" s="156"/>
      <c r="BP816" s="156"/>
      <c r="BQ816" s="156"/>
      <c r="BR816" s="105"/>
      <c r="BS816" s="105"/>
    </row>
    <row r="817" ht="9.0" customHeight="1">
      <c r="A817" s="152">
        <f t="shared" si="17"/>
        <v>0</v>
      </c>
      <c r="B817" s="93"/>
      <c r="C817" s="99"/>
      <c r="D817" s="96"/>
      <c r="E817" s="160"/>
      <c r="F817" s="155"/>
      <c r="G817" s="105"/>
      <c r="H817" s="105"/>
      <c r="I817" s="156"/>
      <c r="J817" s="156"/>
      <c r="K817" s="156"/>
      <c r="L817" s="156"/>
      <c r="M817" s="156"/>
      <c r="N817" s="156"/>
      <c r="O817" s="156"/>
      <c r="P817" s="156"/>
      <c r="Q817" s="156"/>
      <c r="R817" s="156"/>
      <c r="S817" s="156"/>
      <c r="T817" s="156"/>
      <c r="U817" s="157"/>
      <c r="V817" s="105"/>
      <c r="W817" s="105"/>
      <c r="X817" s="105"/>
      <c r="Y817" s="105"/>
      <c r="Z817" s="157"/>
      <c r="AA817" s="105"/>
      <c r="AB817" s="105"/>
      <c r="AC817" s="105"/>
      <c r="AD817" s="105"/>
      <c r="AE817" s="105"/>
      <c r="AF817" s="105"/>
      <c r="AG817" s="105"/>
      <c r="AH817" s="105"/>
      <c r="AI817" s="105"/>
      <c r="AJ817" s="105"/>
      <c r="AK817" s="105"/>
      <c r="AL817" s="105"/>
      <c r="AM817" s="105"/>
      <c r="AN817" s="105"/>
      <c r="AO817" s="105"/>
      <c r="AP817" s="105"/>
      <c r="AQ817" s="105"/>
      <c r="AR817" s="105"/>
      <c r="AS817" s="105"/>
      <c r="AT817" s="105"/>
      <c r="AU817" s="105"/>
      <c r="AV817" s="105"/>
      <c r="AW817" s="105"/>
      <c r="AX817" s="105"/>
      <c r="AY817" s="105"/>
      <c r="AZ817" s="105"/>
      <c r="BA817" s="105"/>
      <c r="BB817" s="105"/>
      <c r="BC817" s="105"/>
      <c r="BD817" s="105"/>
      <c r="BE817" s="105"/>
      <c r="BF817" s="105"/>
      <c r="BG817" s="105"/>
      <c r="BH817" s="105"/>
      <c r="BI817" s="105"/>
      <c r="BJ817" s="105"/>
      <c r="BK817" s="105"/>
      <c r="BL817" s="105"/>
      <c r="BM817" s="158"/>
      <c r="BN817" s="105"/>
      <c r="BO817" s="156"/>
      <c r="BP817" s="156"/>
      <c r="BQ817" s="156"/>
      <c r="BR817" s="105"/>
      <c r="BS817" s="105"/>
    </row>
    <row r="818" ht="9.0" customHeight="1">
      <c r="A818" s="152">
        <f t="shared" si="17"/>
        <v>1</v>
      </c>
      <c r="B818" s="93"/>
      <c r="C818" s="99"/>
      <c r="D818" s="96"/>
      <c r="E818" s="160"/>
      <c r="F818" s="155"/>
      <c r="G818" s="105"/>
      <c r="H818" s="105"/>
      <c r="I818" s="156"/>
      <c r="J818" s="156"/>
      <c r="K818" s="156"/>
      <c r="L818" s="156"/>
      <c r="M818" s="156"/>
      <c r="N818" s="156"/>
      <c r="O818" s="156"/>
      <c r="P818" s="156"/>
      <c r="Q818" s="156"/>
      <c r="R818" s="156"/>
      <c r="S818" s="156"/>
      <c r="T818" s="156"/>
      <c r="U818" s="157"/>
      <c r="V818" s="105"/>
      <c r="W818" s="105"/>
      <c r="X818" s="105"/>
      <c r="Y818" s="105"/>
      <c r="Z818" s="157"/>
      <c r="AA818" s="105"/>
      <c r="AB818" s="105"/>
      <c r="AC818" s="105"/>
      <c r="AD818" s="105"/>
      <c r="AE818" s="105"/>
      <c r="AF818" s="105"/>
      <c r="AG818" s="105"/>
      <c r="AH818" s="105"/>
      <c r="AI818" s="105"/>
      <c r="AJ818" s="105"/>
      <c r="AK818" s="105"/>
      <c r="AL818" s="105"/>
      <c r="AM818" s="105"/>
      <c r="AN818" s="105"/>
      <c r="AO818" s="105"/>
      <c r="AP818" s="105"/>
      <c r="AQ818" s="105"/>
      <c r="AR818" s="105"/>
      <c r="AS818" s="105"/>
      <c r="AT818" s="105"/>
      <c r="AU818" s="105"/>
      <c r="AV818" s="105"/>
      <c r="AW818" s="105"/>
      <c r="AX818" s="105"/>
      <c r="AY818" s="105"/>
      <c r="AZ818" s="105"/>
      <c r="BA818" s="105"/>
      <c r="BB818" s="105"/>
      <c r="BC818" s="105"/>
      <c r="BD818" s="105"/>
      <c r="BE818" s="105"/>
      <c r="BF818" s="105"/>
      <c r="BG818" s="105"/>
      <c r="BH818" s="105"/>
      <c r="BI818" s="105"/>
      <c r="BJ818" s="105"/>
      <c r="BK818" s="105"/>
      <c r="BL818" s="105"/>
      <c r="BM818" s="158"/>
      <c r="BN818" s="105"/>
      <c r="BO818" s="156"/>
      <c r="BP818" s="156"/>
      <c r="BQ818" s="156"/>
      <c r="BR818" s="105"/>
      <c r="BS818" s="105"/>
    </row>
    <row r="819" ht="9.0" customHeight="1">
      <c r="A819" s="152">
        <f t="shared" si="17"/>
        <v>1</v>
      </c>
      <c r="B819" s="93"/>
      <c r="C819" s="99"/>
      <c r="D819" s="96"/>
      <c r="E819" s="160"/>
      <c r="F819" s="155"/>
      <c r="G819" s="105"/>
      <c r="H819" s="105"/>
      <c r="I819" s="156"/>
      <c r="J819" s="156"/>
      <c r="K819" s="156"/>
      <c r="L819" s="156"/>
      <c r="M819" s="156"/>
      <c r="N819" s="156"/>
      <c r="O819" s="156"/>
      <c r="P819" s="156"/>
      <c r="Q819" s="156"/>
      <c r="R819" s="156"/>
      <c r="S819" s="156"/>
      <c r="T819" s="156"/>
      <c r="U819" s="157"/>
      <c r="V819" s="105"/>
      <c r="W819" s="105"/>
      <c r="X819" s="105"/>
      <c r="Y819" s="105"/>
      <c r="Z819" s="157"/>
      <c r="AA819" s="105"/>
      <c r="AB819" s="105"/>
      <c r="AC819" s="105"/>
      <c r="AD819" s="105"/>
      <c r="AE819" s="105"/>
      <c r="AF819" s="105"/>
      <c r="AG819" s="105"/>
      <c r="AH819" s="105"/>
      <c r="AI819" s="105"/>
      <c r="AJ819" s="105"/>
      <c r="AK819" s="105"/>
      <c r="AL819" s="105"/>
      <c r="AM819" s="105"/>
      <c r="AN819" s="105"/>
      <c r="AO819" s="105"/>
      <c r="AP819" s="105"/>
      <c r="AQ819" s="105"/>
      <c r="AR819" s="105"/>
      <c r="AS819" s="105"/>
      <c r="AT819" s="105"/>
      <c r="AU819" s="105"/>
      <c r="AV819" s="105"/>
      <c r="AW819" s="105"/>
      <c r="AX819" s="105"/>
      <c r="AY819" s="105"/>
      <c r="AZ819" s="105"/>
      <c r="BA819" s="105"/>
      <c r="BB819" s="105"/>
      <c r="BC819" s="105"/>
      <c r="BD819" s="105"/>
      <c r="BE819" s="105"/>
      <c r="BF819" s="105"/>
      <c r="BG819" s="105"/>
      <c r="BH819" s="105"/>
      <c r="BI819" s="105"/>
      <c r="BJ819" s="105"/>
      <c r="BK819" s="105"/>
      <c r="BL819" s="105"/>
      <c r="BM819" s="158"/>
      <c r="BN819" s="105"/>
      <c r="BO819" s="156"/>
      <c r="BP819" s="156"/>
      <c r="BQ819" s="156"/>
      <c r="BR819" s="105"/>
      <c r="BS819" s="105"/>
    </row>
    <row r="820" ht="9.0" customHeight="1">
      <c r="A820" s="152">
        <f t="shared" si="17"/>
        <v>0</v>
      </c>
      <c r="B820" s="93"/>
      <c r="C820" s="99"/>
      <c r="D820" s="96"/>
      <c r="E820" s="160"/>
      <c r="F820" s="155"/>
      <c r="G820" s="105"/>
      <c r="H820" s="105"/>
      <c r="I820" s="156"/>
      <c r="J820" s="156"/>
      <c r="K820" s="156"/>
      <c r="L820" s="156"/>
      <c r="M820" s="156"/>
      <c r="N820" s="156"/>
      <c r="O820" s="156"/>
      <c r="P820" s="156"/>
      <c r="Q820" s="156"/>
      <c r="R820" s="156"/>
      <c r="S820" s="156"/>
      <c r="T820" s="156"/>
      <c r="U820" s="157"/>
      <c r="V820" s="105"/>
      <c r="W820" s="105"/>
      <c r="X820" s="105"/>
      <c r="Y820" s="105"/>
      <c r="Z820" s="157"/>
      <c r="AA820" s="105"/>
      <c r="AB820" s="105"/>
      <c r="AC820" s="105"/>
      <c r="AD820" s="105"/>
      <c r="AE820" s="105"/>
      <c r="AF820" s="105"/>
      <c r="AG820" s="105"/>
      <c r="AH820" s="105"/>
      <c r="AI820" s="105"/>
      <c r="AJ820" s="105"/>
      <c r="AK820" s="105"/>
      <c r="AL820" s="105"/>
      <c r="AM820" s="105"/>
      <c r="AN820" s="105"/>
      <c r="AO820" s="105"/>
      <c r="AP820" s="105"/>
      <c r="AQ820" s="105"/>
      <c r="AR820" s="105"/>
      <c r="AS820" s="105"/>
      <c r="AT820" s="105"/>
      <c r="AU820" s="105"/>
      <c r="AV820" s="105"/>
      <c r="AW820" s="105"/>
      <c r="AX820" s="105"/>
      <c r="AY820" s="105"/>
      <c r="AZ820" s="105"/>
      <c r="BA820" s="105"/>
      <c r="BB820" s="105"/>
      <c r="BC820" s="105"/>
      <c r="BD820" s="105"/>
      <c r="BE820" s="105"/>
      <c r="BF820" s="105"/>
      <c r="BG820" s="105"/>
      <c r="BH820" s="105"/>
      <c r="BI820" s="105"/>
      <c r="BJ820" s="105"/>
      <c r="BK820" s="105"/>
      <c r="BL820" s="105"/>
      <c r="BM820" s="158"/>
      <c r="BN820" s="105"/>
      <c r="BO820" s="156"/>
      <c r="BP820" s="156"/>
      <c r="BQ820" s="156"/>
      <c r="BR820" s="105"/>
      <c r="BS820" s="105"/>
    </row>
    <row r="821" ht="9.0" customHeight="1">
      <c r="A821" s="152">
        <f t="shared" si="17"/>
        <v>0</v>
      </c>
      <c r="B821" s="93"/>
      <c r="C821" s="99"/>
      <c r="D821" s="96"/>
      <c r="E821" s="160"/>
      <c r="F821" s="155"/>
      <c r="G821" s="105"/>
      <c r="H821" s="105"/>
      <c r="I821" s="156"/>
      <c r="J821" s="156"/>
      <c r="K821" s="156"/>
      <c r="L821" s="156"/>
      <c r="M821" s="156"/>
      <c r="N821" s="156"/>
      <c r="O821" s="156"/>
      <c r="P821" s="156"/>
      <c r="Q821" s="156"/>
      <c r="R821" s="156"/>
      <c r="S821" s="156"/>
      <c r="T821" s="156"/>
      <c r="U821" s="157"/>
      <c r="V821" s="105"/>
      <c r="W821" s="105"/>
      <c r="X821" s="105"/>
      <c r="Y821" s="105"/>
      <c r="Z821" s="157"/>
      <c r="AA821" s="105"/>
      <c r="AB821" s="105"/>
      <c r="AC821" s="105"/>
      <c r="AD821" s="105"/>
      <c r="AE821" s="105"/>
      <c r="AF821" s="105"/>
      <c r="AG821" s="105"/>
      <c r="AH821" s="105"/>
      <c r="AI821" s="105"/>
      <c r="AJ821" s="105"/>
      <c r="AK821" s="105"/>
      <c r="AL821" s="105"/>
      <c r="AM821" s="105"/>
      <c r="AN821" s="105"/>
      <c r="AO821" s="105"/>
      <c r="AP821" s="105"/>
      <c r="AQ821" s="105"/>
      <c r="AR821" s="105"/>
      <c r="AS821" s="105"/>
      <c r="AT821" s="105"/>
      <c r="AU821" s="105"/>
      <c r="AV821" s="105"/>
      <c r="AW821" s="105"/>
      <c r="AX821" s="105"/>
      <c r="AY821" s="105"/>
      <c r="AZ821" s="105"/>
      <c r="BA821" s="105"/>
      <c r="BB821" s="105"/>
      <c r="BC821" s="105"/>
      <c r="BD821" s="105"/>
      <c r="BE821" s="105"/>
      <c r="BF821" s="105"/>
      <c r="BG821" s="105"/>
      <c r="BH821" s="105"/>
      <c r="BI821" s="105"/>
      <c r="BJ821" s="105"/>
      <c r="BK821" s="105"/>
      <c r="BL821" s="105"/>
      <c r="BM821" s="158"/>
      <c r="BN821" s="105"/>
      <c r="BO821" s="156"/>
      <c r="BP821" s="156"/>
      <c r="BQ821" s="156"/>
      <c r="BR821" s="105"/>
      <c r="BS821" s="105"/>
    </row>
    <row r="822" ht="9.0" customHeight="1">
      <c r="A822" s="152">
        <f t="shared" si="17"/>
        <v>1</v>
      </c>
      <c r="B822" s="93"/>
      <c r="C822" s="99"/>
      <c r="D822" s="96"/>
      <c r="E822" s="160"/>
      <c r="F822" s="155"/>
      <c r="G822" s="105"/>
      <c r="H822" s="105"/>
      <c r="I822" s="156"/>
      <c r="J822" s="156"/>
      <c r="K822" s="156"/>
      <c r="L822" s="156"/>
      <c r="M822" s="156"/>
      <c r="N822" s="156"/>
      <c r="O822" s="156"/>
      <c r="P822" s="156"/>
      <c r="Q822" s="156"/>
      <c r="R822" s="156"/>
      <c r="S822" s="156"/>
      <c r="T822" s="156"/>
      <c r="U822" s="157"/>
      <c r="V822" s="105"/>
      <c r="W822" s="105"/>
      <c r="X822" s="105"/>
      <c r="Y822" s="105"/>
      <c r="Z822" s="157"/>
      <c r="AA822" s="105"/>
      <c r="AB822" s="105"/>
      <c r="AC822" s="105"/>
      <c r="AD822" s="105"/>
      <c r="AE822" s="105"/>
      <c r="AF822" s="105"/>
      <c r="AG822" s="105"/>
      <c r="AH822" s="105"/>
      <c r="AI822" s="105"/>
      <c r="AJ822" s="105"/>
      <c r="AK822" s="105"/>
      <c r="AL822" s="105"/>
      <c r="AM822" s="105"/>
      <c r="AN822" s="105"/>
      <c r="AO822" s="105"/>
      <c r="AP822" s="105"/>
      <c r="AQ822" s="105"/>
      <c r="AR822" s="105"/>
      <c r="AS822" s="105"/>
      <c r="AT822" s="105"/>
      <c r="AU822" s="105"/>
      <c r="AV822" s="105"/>
      <c r="AW822" s="105"/>
      <c r="AX822" s="105"/>
      <c r="AY822" s="105"/>
      <c r="AZ822" s="105"/>
      <c r="BA822" s="105"/>
      <c r="BB822" s="105"/>
      <c r="BC822" s="105"/>
      <c r="BD822" s="105"/>
      <c r="BE822" s="105"/>
      <c r="BF822" s="105"/>
      <c r="BG822" s="105"/>
      <c r="BH822" s="105"/>
      <c r="BI822" s="105"/>
      <c r="BJ822" s="105"/>
      <c r="BK822" s="105"/>
      <c r="BL822" s="105"/>
      <c r="BM822" s="158"/>
      <c r="BN822" s="105"/>
      <c r="BO822" s="156"/>
      <c r="BP822" s="156"/>
      <c r="BQ822" s="156"/>
      <c r="BR822" s="105"/>
      <c r="BS822" s="105"/>
    </row>
    <row r="823" ht="9.0" customHeight="1">
      <c r="A823" s="152">
        <f t="shared" si="17"/>
        <v>1</v>
      </c>
      <c r="B823" s="93"/>
      <c r="C823" s="99"/>
      <c r="D823" s="96"/>
      <c r="E823" s="160"/>
      <c r="F823" s="155"/>
      <c r="G823" s="105"/>
      <c r="H823" s="105"/>
      <c r="I823" s="156"/>
      <c r="J823" s="156"/>
      <c r="K823" s="156"/>
      <c r="L823" s="156"/>
      <c r="M823" s="156"/>
      <c r="N823" s="156"/>
      <c r="O823" s="156"/>
      <c r="P823" s="156"/>
      <c r="Q823" s="156"/>
      <c r="R823" s="156"/>
      <c r="S823" s="156"/>
      <c r="T823" s="156"/>
      <c r="U823" s="157"/>
      <c r="V823" s="105"/>
      <c r="W823" s="105"/>
      <c r="X823" s="105"/>
      <c r="Y823" s="105"/>
      <c r="Z823" s="157"/>
      <c r="AA823" s="105"/>
      <c r="AB823" s="105"/>
      <c r="AC823" s="105"/>
      <c r="AD823" s="105"/>
      <c r="AE823" s="105"/>
      <c r="AF823" s="105"/>
      <c r="AG823" s="105"/>
      <c r="AH823" s="105"/>
      <c r="AI823" s="105"/>
      <c r="AJ823" s="105"/>
      <c r="AK823" s="105"/>
      <c r="AL823" s="105"/>
      <c r="AM823" s="105"/>
      <c r="AN823" s="105"/>
      <c r="AO823" s="105"/>
      <c r="AP823" s="105"/>
      <c r="AQ823" s="105"/>
      <c r="AR823" s="105"/>
      <c r="AS823" s="105"/>
      <c r="AT823" s="105"/>
      <c r="AU823" s="105"/>
      <c r="AV823" s="105"/>
      <c r="AW823" s="105"/>
      <c r="AX823" s="105"/>
      <c r="AY823" s="105"/>
      <c r="AZ823" s="105"/>
      <c r="BA823" s="105"/>
      <c r="BB823" s="105"/>
      <c r="BC823" s="105"/>
      <c r="BD823" s="105"/>
      <c r="BE823" s="105"/>
      <c r="BF823" s="105"/>
      <c r="BG823" s="105"/>
      <c r="BH823" s="105"/>
      <c r="BI823" s="105"/>
      <c r="BJ823" s="105"/>
      <c r="BK823" s="105"/>
      <c r="BL823" s="105"/>
      <c r="BM823" s="158"/>
      <c r="BN823" s="105"/>
      <c r="BO823" s="156"/>
      <c r="BP823" s="156"/>
      <c r="BQ823" s="156"/>
      <c r="BR823" s="105"/>
      <c r="BS823" s="105"/>
    </row>
    <row r="824" ht="9.0" customHeight="1">
      <c r="A824" s="152">
        <f t="shared" si="17"/>
        <v>0</v>
      </c>
      <c r="B824" s="93"/>
      <c r="C824" s="99"/>
      <c r="D824" s="96"/>
      <c r="E824" s="160"/>
      <c r="F824" s="155"/>
      <c r="G824" s="105"/>
      <c r="H824" s="105"/>
      <c r="I824" s="156"/>
      <c r="J824" s="156"/>
      <c r="K824" s="156"/>
      <c r="L824" s="156"/>
      <c r="M824" s="156"/>
      <c r="N824" s="156"/>
      <c r="O824" s="156"/>
      <c r="P824" s="156"/>
      <c r="Q824" s="156"/>
      <c r="R824" s="156"/>
      <c r="S824" s="156"/>
      <c r="T824" s="156"/>
      <c r="U824" s="157"/>
      <c r="V824" s="105"/>
      <c r="W824" s="105"/>
      <c r="X824" s="105"/>
      <c r="Y824" s="105"/>
      <c r="Z824" s="157"/>
      <c r="AA824" s="105"/>
      <c r="AB824" s="105"/>
      <c r="AC824" s="105"/>
      <c r="AD824" s="105"/>
      <c r="AE824" s="105"/>
      <c r="AF824" s="105"/>
      <c r="AG824" s="105"/>
      <c r="AH824" s="105"/>
      <c r="AI824" s="105"/>
      <c r="AJ824" s="105"/>
      <c r="AK824" s="105"/>
      <c r="AL824" s="105"/>
      <c r="AM824" s="105"/>
      <c r="AN824" s="105"/>
      <c r="AO824" s="105"/>
      <c r="AP824" s="105"/>
      <c r="AQ824" s="105"/>
      <c r="AR824" s="105"/>
      <c r="AS824" s="105"/>
      <c r="AT824" s="105"/>
      <c r="AU824" s="105"/>
      <c r="AV824" s="105"/>
      <c r="AW824" s="105"/>
      <c r="AX824" s="105"/>
      <c r="AY824" s="105"/>
      <c r="AZ824" s="105"/>
      <c r="BA824" s="105"/>
      <c r="BB824" s="105"/>
      <c r="BC824" s="105"/>
      <c r="BD824" s="105"/>
      <c r="BE824" s="105"/>
      <c r="BF824" s="105"/>
      <c r="BG824" s="105"/>
      <c r="BH824" s="105"/>
      <c r="BI824" s="105"/>
      <c r="BJ824" s="105"/>
      <c r="BK824" s="105"/>
      <c r="BL824" s="105"/>
      <c r="BM824" s="158"/>
      <c r="BN824" s="105"/>
      <c r="BO824" s="156"/>
      <c r="BP824" s="156"/>
      <c r="BQ824" s="156"/>
      <c r="BR824" s="105"/>
      <c r="BS824" s="105"/>
    </row>
    <row r="825" ht="9.0" customHeight="1">
      <c r="A825" s="152">
        <f t="shared" si="17"/>
        <v>0</v>
      </c>
      <c r="B825" s="93"/>
      <c r="C825" s="99"/>
      <c r="D825" s="96"/>
      <c r="E825" s="160"/>
      <c r="F825" s="155"/>
      <c r="G825" s="105"/>
      <c r="H825" s="105"/>
      <c r="I825" s="156"/>
      <c r="J825" s="156"/>
      <c r="K825" s="156"/>
      <c r="L825" s="156"/>
      <c r="M825" s="156"/>
      <c r="N825" s="156"/>
      <c r="O825" s="156"/>
      <c r="P825" s="156"/>
      <c r="Q825" s="156"/>
      <c r="R825" s="156"/>
      <c r="S825" s="156"/>
      <c r="T825" s="156"/>
      <c r="U825" s="157"/>
      <c r="V825" s="105"/>
      <c r="W825" s="105"/>
      <c r="X825" s="105"/>
      <c r="Y825" s="105"/>
      <c r="Z825" s="157"/>
      <c r="AA825" s="105"/>
      <c r="AB825" s="105"/>
      <c r="AC825" s="105"/>
      <c r="AD825" s="105"/>
      <c r="AE825" s="105"/>
      <c r="AF825" s="105"/>
      <c r="AG825" s="105"/>
      <c r="AH825" s="105"/>
      <c r="AI825" s="105"/>
      <c r="AJ825" s="105"/>
      <c r="AK825" s="105"/>
      <c r="AL825" s="105"/>
      <c r="AM825" s="105"/>
      <c r="AN825" s="105"/>
      <c r="AO825" s="105"/>
      <c r="AP825" s="105"/>
      <c r="AQ825" s="105"/>
      <c r="AR825" s="105"/>
      <c r="AS825" s="105"/>
      <c r="AT825" s="105"/>
      <c r="AU825" s="105"/>
      <c r="AV825" s="105"/>
      <c r="AW825" s="105"/>
      <c r="AX825" s="105"/>
      <c r="AY825" s="105"/>
      <c r="AZ825" s="105"/>
      <c r="BA825" s="105"/>
      <c r="BB825" s="105"/>
      <c r="BC825" s="105"/>
      <c r="BD825" s="105"/>
      <c r="BE825" s="105"/>
      <c r="BF825" s="105"/>
      <c r="BG825" s="105"/>
      <c r="BH825" s="105"/>
      <c r="BI825" s="105"/>
      <c r="BJ825" s="105"/>
      <c r="BK825" s="105"/>
      <c r="BL825" s="105"/>
      <c r="BM825" s="158"/>
      <c r="BN825" s="105"/>
      <c r="BO825" s="156"/>
      <c r="BP825" s="156"/>
      <c r="BQ825" s="156"/>
      <c r="BR825" s="105"/>
      <c r="BS825" s="105"/>
    </row>
    <row r="826" ht="9.0" customHeight="1">
      <c r="A826" s="152">
        <f t="shared" si="17"/>
        <v>1</v>
      </c>
      <c r="B826" s="93"/>
      <c r="C826" s="99"/>
      <c r="D826" s="96"/>
      <c r="E826" s="160"/>
      <c r="F826" s="155"/>
      <c r="G826" s="105"/>
      <c r="H826" s="105"/>
      <c r="I826" s="156"/>
      <c r="J826" s="156"/>
      <c r="K826" s="156"/>
      <c r="L826" s="156"/>
      <c r="M826" s="156"/>
      <c r="N826" s="156"/>
      <c r="O826" s="156"/>
      <c r="P826" s="156"/>
      <c r="Q826" s="156"/>
      <c r="R826" s="156"/>
      <c r="S826" s="156"/>
      <c r="T826" s="156"/>
      <c r="U826" s="157"/>
      <c r="V826" s="105"/>
      <c r="W826" s="105"/>
      <c r="X826" s="105"/>
      <c r="Y826" s="105"/>
      <c r="Z826" s="157"/>
      <c r="AA826" s="105"/>
      <c r="AB826" s="105"/>
      <c r="AC826" s="105"/>
      <c r="AD826" s="105"/>
      <c r="AE826" s="105"/>
      <c r="AF826" s="105"/>
      <c r="AG826" s="105"/>
      <c r="AH826" s="105"/>
      <c r="AI826" s="105"/>
      <c r="AJ826" s="105"/>
      <c r="AK826" s="105"/>
      <c r="AL826" s="105"/>
      <c r="AM826" s="105"/>
      <c r="AN826" s="105"/>
      <c r="AO826" s="105"/>
      <c r="AP826" s="105"/>
      <c r="AQ826" s="105"/>
      <c r="AR826" s="105"/>
      <c r="AS826" s="105"/>
      <c r="AT826" s="105"/>
      <c r="AU826" s="105"/>
      <c r="AV826" s="105"/>
      <c r="AW826" s="105"/>
      <c r="AX826" s="105"/>
      <c r="AY826" s="105"/>
      <c r="AZ826" s="105"/>
      <c r="BA826" s="105"/>
      <c r="BB826" s="105"/>
      <c r="BC826" s="105"/>
      <c r="BD826" s="105"/>
      <c r="BE826" s="105"/>
      <c r="BF826" s="105"/>
      <c r="BG826" s="105"/>
      <c r="BH826" s="105"/>
      <c r="BI826" s="105"/>
      <c r="BJ826" s="105"/>
      <c r="BK826" s="105"/>
      <c r="BL826" s="105"/>
      <c r="BM826" s="158"/>
      <c r="BN826" s="105"/>
      <c r="BO826" s="156"/>
      <c r="BP826" s="156"/>
      <c r="BQ826" s="156"/>
      <c r="BR826" s="105"/>
      <c r="BS826" s="105"/>
    </row>
    <row r="827" ht="9.0" customHeight="1">
      <c r="A827" s="152">
        <f t="shared" si="17"/>
        <v>1</v>
      </c>
      <c r="B827" s="93"/>
      <c r="C827" s="99"/>
      <c r="D827" s="96"/>
      <c r="E827" s="160"/>
      <c r="F827" s="155"/>
      <c r="G827" s="105"/>
      <c r="H827" s="105"/>
      <c r="I827" s="156"/>
      <c r="J827" s="156"/>
      <c r="K827" s="156"/>
      <c r="L827" s="156"/>
      <c r="M827" s="156"/>
      <c r="N827" s="156"/>
      <c r="O827" s="156"/>
      <c r="P827" s="156"/>
      <c r="Q827" s="156"/>
      <c r="R827" s="156"/>
      <c r="S827" s="156"/>
      <c r="T827" s="156"/>
      <c r="U827" s="157"/>
      <c r="V827" s="105"/>
      <c r="W827" s="105"/>
      <c r="X827" s="105"/>
      <c r="Y827" s="105"/>
      <c r="Z827" s="157"/>
      <c r="AA827" s="105"/>
      <c r="AB827" s="105"/>
      <c r="AC827" s="105"/>
      <c r="AD827" s="105"/>
      <c r="AE827" s="105"/>
      <c r="AF827" s="105"/>
      <c r="AG827" s="105"/>
      <c r="AH827" s="105"/>
      <c r="AI827" s="105"/>
      <c r="AJ827" s="105"/>
      <c r="AK827" s="105"/>
      <c r="AL827" s="105"/>
      <c r="AM827" s="105"/>
      <c r="AN827" s="105"/>
      <c r="AO827" s="105"/>
      <c r="AP827" s="105"/>
      <c r="AQ827" s="105"/>
      <c r="AR827" s="105"/>
      <c r="AS827" s="105"/>
      <c r="AT827" s="105"/>
      <c r="AU827" s="105"/>
      <c r="AV827" s="105"/>
      <c r="AW827" s="105"/>
      <c r="AX827" s="105"/>
      <c r="AY827" s="105"/>
      <c r="AZ827" s="105"/>
      <c r="BA827" s="105"/>
      <c r="BB827" s="105"/>
      <c r="BC827" s="105"/>
      <c r="BD827" s="105"/>
      <c r="BE827" s="105"/>
      <c r="BF827" s="105"/>
      <c r="BG827" s="105"/>
      <c r="BH827" s="105"/>
      <c r="BI827" s="105"/>
      <c r="BJ827" s="105"/>
      <c r="BK827" s="105"/>
      <c r="BL827" s="105"/>
      <c r="BM827" s="158"/>
      <c r="BN827" s="105"/>
      <c r="BO827" s="156"/>
      <c r="BP827" s="156"/>
      <c r="BQ827" s="156"/>
      <c r="BR827" s="105"/>
      <c r="BS827" s="105"/>
    </row>
    <row r="828" ht="9.0" customHeight="1">
      <c r="A828" s="152">
        <f t="shared" si="17"/>
        <v>0</v>
      </c>
      <c r="B828" s="93"/>
      <c r="C828" s="99"/>
      <c r="D828" s="96"/>
      <c r="E828" s="160"/>
      <c r="F828" s="155"/>
      <c r="G828" s="105"/>
      <c r="H828" s="105"/>
      <c r="I828" s="156"/>
      <c r="J828" s="156"/>
      <c r="K828" s="156"/>
      <c r="L828" s="156"/>
      <c r="M828" s="156"/>
      <c r="N828" s="156"/>
      <c r="O828" s="156"/>
      <c r="P828" s="156"/>
      <c r="Q828" s="156"/>
      <c r="R828" s="156"/>
      <c r="S828" s="156"/>
      <c r="T828" s="156"/>
      <c r="U828" s="157"/>
      <c r="V828" s="105"/>
      <c r="W828" s="105"/>
      <c r="X828" s="105"/>
      <c r="Y828" s="105"/>
      <c r="Z828" s="157"/>
      <c r="AA828" s="105"/>
      <c r="AB828" s="105"/>
      <c r="AC828" s="105"/>
      <c r="AD828" s="105"/>
      <c r="AE828" s="105"/>
      <c r="AF828" s="105"/>
      <c r="AG828" s="105"/>
      <c r="AH828" s="105"/>
      <c r="AI828" s="105"/>
      <c r="AJ828" s="105"/>
      <c r="AK828" s="105"/>
      <c r="AL828" s="105"/>
      <c r="AM828" s="105"/>
      <c r="AN828" s="105"/>
      <c r="AO828" s="105"/>
      <c r="AP828" s="105"/>
      <c r="AQ828" s="105"/>
      <c r="AR828" s="105"/>
      <c r="AS828" s="105"/>
      <c r="AT828" s="105"/>
      <c r="AU828" s="105"/>
      <c r="AV828" s="105"/>
      <c r="AW828" s="105"/>
      <c r="AX828" s="105"/>
      <c r="AY828" s="105"/>
      <c r="AZ828" s="105"/>
      <c r="BA828" s="105"/>
      <c r="BB828" s="105"/>
      <c r="BC828" s="105"/>
      <c r="BD828" s="105"/>
      <c r="BE828" s="105"/>
      <c r="BF828" s="105"/>
      <c r="BG828" s="105"/>
      <c r="BH828" s="105"/>
      <c r="BI828" s="105"/>
      <c r="BJ828" s="105"/>
      <c r="BK828" s="105"/>
      <c r="BL828" s="105"/>
      <c r="BM828" s="158"/>
      <c r="BN828" s="105"/>
      <c r="BO828" s="156"/>
      <c r="BP828" s="156"/>
      <c r="BQ828" s="156"/>
      <c r="BR828" s="105"/>
      <c r="BS828" s="105"/>
    </row>
    <row r="829" ht="9.0" customHeight="1">
      <c r="A829" s="152">
        <f t="shared" si="17"/>
        <v>0</v>
      </c>
      <c r="B829" s="93"/>
      <c r="C829" s="99"/>
      <c r="D829" s="96"/>
      <c r="E829" s="160"/>
      <c r="F829" s="155"/>
      <c r="G829" s="105"/>
      <c r="H829" s="105"/>
      <c r="I829" s="156"/>
      <c r="J829" s="156"/>
      <c r="K829" s="156"/>
      <c r="L829" s="156"/>
      <c r="M829" s="156"/>
      <c r="N829" s="156"/>
      <c r="O829" s="156"/>
      <c r="P829" s="156"/>
      <c r="Q829" s="156"/>
      <c r="R829" s="156"/>
      <c r="S829" s="156"/>
      <c r="T829" s="156"/>
      <c r="U829" s="157"/>
      <c r="V829" s="105"/>
      <c r="W829" s="105"/>
      <c r="X829" s="105"/>
      <c r="Y829" s="105"/>
      <c r="Z829" s="157"/>
      <c r="AA829" s="105"/>
      <c r="AB829" s="105"/>
      <c r="AC829" s="105"/>
      <c r="AD829" s="105"/>
      <c r="AE829" s="105"/>
      <c r="AF829" s="105"/>
      <c r="AG829" s="105"/>
      <c r="AH829" s="105"/>
      <c r="AI829" s="105"/>
      <c r="AJ829" s="105"/>
      <c r="AK829" s="105"/>
      <c r="AL829" s="105"/>
      <c r="AM829" s="105"/>
      <c r="AN829" s="105"/>
      <c r="AO829" s="105"/>
      <c r="AP829" s="105"/>
      <c r="AQ829" s="105"/>
      <c r="AR829" s="105"/>
      <c r="AS829" s="105"/>
      <c r="AT829" s="105"/>
      <c r="AU829" s="105"/>
      <c r="AV829" s="105"/>
      <c r="AW829" s="105"/>
      <c r="AX829" s="105"/>
      <c r="AY829" s="105"/>
      <c r="AZ829" s="105"/>
      <c r="BA829" s="105"/>
      <c r="BB829" s="105"/>
      <c r="BC829" s="105"/>
      <c r="BD829" s="105"/>
      <c r="BE829" s="105"/>
      <c r="BF829" s="105"/>
      <c r="BG829" s="105"/>
      <c r="BH829" s="105"/>
      <c r="BI829" s="105"/>
      <c r="BJ829" s="105"/>
      <c r="BK829" s="105"/>
      <c r="BL829" s="105"/>
      <c r="BM829" s="158"/>
      <c r="BN829" s="105"/>
      <c r="BO829" s="156"/>
      <c r="BP829" s="156"/>
      <c r="BQ829" s="156"/>
      <c r="BR829" s="105"/>
      <c r="BS829" s="105"/>
    </row>
    <row r="830" ht="9.0" customHeight="1">
      <c r="A830" s="152">
        <f t="shared" si="17"/>
        <v>1</v>
      </c>
      <c r="B830" s="93"/>
      <c r="C830" s="99"/>
      <c r="D830" s="96"/>
      <c r="E830" s="160"/>
      <c r="F830" s="155"/>
      <c r="G830" s="105"/>
      <c r="H830" s="105"/>
      <c r="I830" s="156"/>
      <c r="J830" s="156"/>
      <c r="K830" s="156"/>
      <c r="L830" s="156"/>
      <c r="M830" s="156"/>
      <c r="N830" s="156"/>
      <c r="O830" s="156"/>
      <c r="P830" s="156"/>
      <c r="Q830" s="156"/>
      <c r="R830" s="156"/>
      <c r="S830" s="156"/>
      <c r="T830" s="156"/>
      <c r="U830" s="157"/>
      <c r="V830" s="105"/>
      <c r="W830" s="105"/>
      <c r="X830" s="105"/>
      <c r="Y830" s="105"/>
      <c r="Z830" s="157"/>
      <c r="AA830" s="105"/>
      <c r="AB830" s="105"/>
      <c r="AC830" s="105"/>
      <c r="AD830" s="105"/>
      <c r="AE830" s="105"/>
      <c r="AF830" s="105"/>
      <c r="AG830" s="105"/>
      <c r="AH830" s="105"/>
      <c r="AI830" s="105"/>
      <c r="AJ830" s="105"/>
      <c r="AK830" s="105"/>
      <c r="AL830" s="105"/>
      <c r="AM830" s="105"/>
      <c r="AN830" s="105"/>
      <c r="AO830" s="105"/>
      <c r="AP830" s="105"/>
      <c r="AQ830" s="105"/>
      <c r="AR830" s="105"/>
      <c r="AS830" s="105"/>
      <c r="AT830" s="105"/>
      <c r="AU830" s="105"/>
      <c r="AV830" s="105"/>
      <c r="AW830" s="105"/>
      <c r="AX830" s="105"/>
      <c r="AY830" s="105"/>
      <c r="AZ830" s="105"/>
      <c r="BA830" s="105"/>
      <c r="BB830" s="105"/>
      <c r="BC830" s="105"/>
      <c r="BD830" s="105"/>
      <c r="BE830" s="105"/>
      <c r="BF830" s="105"/>
      <c r="BG830" s="105"/>
      <c r="BH830" s="105"/>
      <c r="BI830" s="105"/>
      <c r="BJ830" s="105"/>
      <c r="BK830" s="105"/>
      <c r="BL830" s="105"/>
      <c r="BM830" s="158"/>
      <c r="BN830" s="105"/>
      <c r="BO830" s="156"/>
      <c r="BP830" s="156"/>
      <c r="BQ830" s="156"/>
      <c r="BR830" s="105"/>
      <c r="BS830" s="105"/>
    </row>
    <row r="831" ht="9.0" customHeight="1">
      <c r="A831" s="152">
        <f t="shared" si="17"/>
        <v>1</v>
      </c>
      <c r="B831" s="93"/>
      <c r="C831" s="99"/>
      <c r="D831" s="96"/>
      <c r="E831" s="160"/>
      <c r="F831" s="155"/>
      <c r="G831" s="105"/>
      <c r="H831" s="105"/>
      <c r="I831" s="156"/>
      <c r="J831" s="156"/>
      <c r="K831" s="156"/>
      <c r="L831" s="156"/>
      <c r="M831" s="156"/>
      <c r="N831" s="156"/>
      <c r="O831" s="156"/>
      <c r="P831" s="156"/>
      <c r="Q831" s="156"/>
      <c r="R831" s="156"/>
      <c r="S831" s="156"/>
      <c r="T831" s="156"/>
      <c r="U831" s="157"/>
      <c r="V831" s="105"/>
      <c r="W831" s="105"/>
      <c r="X831" s="105"/>
      <c r="Y831" s="105"/>
      <c r="Z831" s="157"/>
      <c r="AA831" s="105"/>
      <c r="AB831" s="105"/>
      <c r="AC831" s="105"/>
      <c r="AD831" s="105"/>
      <c r="AE831" s="105"/>
      <c r="AF831" s="105"/>
      <c r="AG831" s="105"/>
      <c r="AH831" s="105"/>
      <c r="AI831" s="105"/>
      <c r="AJ831" s="105"/>
      <c r="AK831" s="105"/>
      <c r="AL831" s="105"/>
      <c r="AM831" s="105"/>
      <c r="AN831" s="105"/>
      <c r="AO831" s="105"/>
      <c r="AP831" s="105"/>
      <c r="AQ831" s="105"/>
      <c r="AR831" s="105"/>
      <c r="AS831" s="105"/>
      <c r="AT831" s="105"/>
      <c r="AU831" s="105"/>
      <c r="AV831" s="105"/>
      <c r="AW831" s="105"/>
      <c r="AX831" s="105"/>
      <c r="AY831" s="105"/>
      <c r="AZ831" s="105"/>
      <c r="BA831" s="105"/>
      <c r="BB831" s="105"/>
      <c r="BC831" s="105"/>
      <c r="BD831" s="105"/>
      <c r="BE831" s="105"/>
      <c r="BF831" s="105"/>
      <c r="BG831" s="105"/>
      <c r="BH831" s="105"/>
      <c r="BI831" s="105"/>
      <c r="BJ831" s="105"/>
      <c r="BK831" s="105"/>
      <c r="BL831" s="105"/>
      <c r="BM831" s="158"/>
      <c r="BN831" s="105"/>
      <c r="BO831" s="156"/>
      <c r="BP831" s="156"/>
      <c r="BQ831" s="156"/>
      <c r="BR831" s="105"/>
      <c r="BS831" s="105"/>
    </row>
    <row r="832" ht="9.0" customHeight="1">
      <c r="A832" s="152">
        <f t="shared" si="17"/>
        <v>0</v>
      </c>
      <c r="B832" s="93"/>
      <c r="C832" s="99"/>
      <c r="D832" s="96"/>
      <c r="E832" s="160"/>
      <c r="F832" s="155"/>
      <c r="G832" s="105"/>
      <c r="H832" s="105"/>
      <c r="I832" s="156"/>
      <c r="J832" s="156"/>
      <c r="K832" s="156"/>
      <c r="L832" s="156"/>
      <c r="M832" s="156"/>
      <c r="N832" s="156"/>
      <c r="O832" s="156"/>
      <c r="P832" s="156"/>
      <c r="Q832" s="156"/>
      <c r="R832" s="156"/>
      <c r="S832" s="156"/>
      <c r="T832" s="156"/>
      <c r="U832" s="157"/>
      <c r="V832" s="105"/>
      <c r="W832" s="105"/>
      <c r="X832" s="105"/>
      <c r="Y832" s="105"/>
      <c r="Z832" s="157"/>
      <c r="AA832" s="105"/>
      <c r="AB832" s="105"/>
      <c r="AC832" s="105"/>
      <c r="AD832" s="105"/>
      <c r="AE832" s="105"/>
      <c r="AF832" s="105"/>
      <c r="AG832" s="105"/>
      <c r="AH832" s="105"/>
      <c r="AI832" s="105"/>
      <c r="AJ832" s="105"/>
      <c r="AK832" s="105"/>
      <c r="AL832" s="105"/>
      <c r="AM832" s="105"/>
      <c r="AN832" s="105"/>
      <c r="AO832" s="105"/>
      <c r="AP832" s="105"/>
      <c r="AQ832" s="105"/>
      <c r="AR832" s="105"/>
      <c r="AS832" s="105"/>
      <c r="AT832" s="105"/>
      <c r="AU832" s="105"/>
      <c r="AV832" s="105"/>
      <c r="AW832" s="105"/>
      <c r="AX832" s="105"/>
      <c r="AY832" s="105"/>
      <c r="AZ832" s="105"/>
      <c r="BA832" s="105"/>
      <c r="BB832" s="105"/>
      <c r="BC832" s="105"/>
      <c r="BD832" s="105"/>
      <c r="BE832" s="105"/>
      <c r="BF832" s="105"/>
      <c r="BG832" s="105"/>
      <c r="BH832" s="105"/>
      <c r="BI832" s="105"/>
      <c r="BJ832" s="105"/>
      <c r="BK832" s="105"/>
      <c r="BL832" s="105"/>
      <c r="BM832" s="158"/>
      <c r="BN832" s="105"/>
      <c r="BO832" s="156"/>
      <c r="BP832" s="156"/>
      <c r="BQ832" s="156"/>
      <c r="BR832" s="105"/>
      <c r="BS832" s="105"/>
    </row>
    <row r="833" ht="9.0" customHeight="1">
      <c r="A833" s="152">
        <f t="shared" si="17"/>
        <v>0</v>
      </c>
      <c r="B833" s="93"/>
      <c r="C833" s="99"/>
      <c r="D833" s="96"/>
      <c r="E833" s="160"/>
      <c r="F833" s="155"/>
      <c r="G833" s="105"/>
      <c r="H833" s="105"/>
      <c r="I833" s="156"/>
      <c r="J833" s="156"/>
      <c r="K833" s="156"/>
      <c r="L833" s="156"/>
      <c r="M833" s="156"/>
      <c r="N833" s="156"/>
      <c r="O833" s="156"/>
      <c r="P833" s="156"/>
      <c r="Q833" s="156"/>
      <c r="R833" s="156"/>
      <c r="S833" s="156"/>
      <c r="T833" s="156"/>
      <c r="U833" s="157"/>
      <c r="V833" s="105"/>
      <c r="W833" s="105"/>
      <c r="X833" s="105"/>
      <c r="Y833" s="105"/>
      <c r="Z833" s="157"/>
      <c r="AA833" s="105"/>
      <c r="AB833" s="105"/>
      <c r="AC833" s="105"/>
      <c r="AD833" s="105"/>
      <c r="AE833" s="105"/>
      <c r="AF833" s="105"/>
      <c r="AG833" s="105"/>
      <c r="AH833" s="105"/>
      <c r="AI833" s="105"/>
      <c r="AJ833" s="105"/>
      <c r="AK833" s="105"/>
      <c r="AL833" s="105"/>
      <c r="AM833" s="105"/>
      <c r="AN833" s="105"/>
      <c r="AO833" s="105"/>
      <c r="AP833" s="105"/>
      <c r="AQ833" s="105"/>
      <c r="AR833" s="105"/>
      <c r="AS833" s="105"/>
      <c r="AT833" s="105"/>
      <c r="AU833" s="105"/>
      <c r="AV833" s="105"/>
      <c r="AW833" s="105"/>
      <c r="AX833" s="105"/>
      <c r="AY833" s="105"/>
      <c r="AZ833" s="105"/>
      <c r="BA833" s="105"/>
      <c r="BB833" s="105"/>
      <c r="BC833" s="105"/>
      <c r="BD833" s="105"/>
      <c r="BE833" s="105"/>
      <c r="BF833" s="105"/>
      <c r="BG833" s="105"/>
      <c r="BH833" s="105"/>
      <c r="BI833" s="105"/>
      <c r="BJ833" s="105"/>
      <c r="BK833" s="105"/>
      <c r="BL833" s="105"/>
      <c r="BM833" s="158"/>
      <c r="BN833" s="105"/>
      <c r="BO833" s="156"/>
      <c r="BP833" s="156"/>
      <c r="BQ833" s="156"/>
      <c r="BR833" s="105"/>
      <c r="BS833" s="105"/>
    </row>
    <row r="834" ht="9.0" customHeight="1">
      <c r="A834" s="152">
        <f t="shared" si="17"/>
        <v>1</v>
      </c>
      <c r="B834" s="93"/>
      <c r="C834" s="99"/>
      <c r="D834" s="96"/>
      <c r="E834" s="160"/>
      <c r="F834" s="155"/>
      <c r="G834" s="105"/>
      <c r="H834" s="105"/>
      <c r="I834" s="156"/>
      <c r="J834" s="156"/>
      <c r="K834" s="156"/>
      <c r="L834" s="156"/>
      <c r="M834" s="156"/>
      <c r="N834" s="156"/>
      <c r="O834" s="156"/>
      <c r="P834" s="156"/>
      <c r="Q834" s="156"/>
      <c r="R834" s="156"/>
      <c r="S834" s="156"/>
      <c r="T834" s="156"/>
      <c r="U834" s="157"/>
      <c r="V834" s="105"/>
      <c r="W834" s="105"/>
      <c r="X834" s="105"/>
      <c r="Y834" s="105"/>
      <c r="Z834" s="157"/>
      <c r="AA834" s="105"/>
      <c r="AB834" s="105"/>
      <c r="AC834" s="105"/>
      <c r="AD834" s="105"/>
      <c r="AE834" s="105"/>
      <c r="AF834" s="105"/>
      <c r="AG834" s="105"/>
      <c r="AH834" s="105"/>
      <c r="AI834" s="105"/>
      <c r="AJ834" s="105"/>
      <c r="AK834" s="105"/>
      <c r="AL834" s="105"/>
      <c r="AM834" s="105"/>
      <c r="AN834" s="105"/>
      <c r="AO834" s="105"/>
      <c r="AP834" s="105"/>
      <c r="AQ834" s="105"/>
      <c r="AR834" s="105"/>
      <c r="AS834" s="105"/>
      <c r="AT834" s="105"/>
      <c r="AU834" s="105"/>
      <c r="AV834" s="105"/>
      <c r="AW834" s="105"/>
      <c r="AX834" s="105"/>
      <c r="AY834" s="105"/>
      <c r="AZ834" s="105"/>
      <c r="BA834" s="105"/>
      <c r="BB834" s="105"/>
      <c r="BC834" s="105"/>
      <c r="BD834" s="105"/>
      <c r="BE834" s="105"/>
      <c r="BF834" s="105"/>
      <c r="BG834" s="105"/>
      <c r="BH834" s="105"/>
      <c r="BI834" s="105"/>
      <c r="BJ834" s="105"/>
      <c r="BK834" s="105"/>
      <c r="BL834" s="105"/>
      <c r="BM834" s="158"/>
      <c r="BN834" s="105"/>
      <c r="BO834" s="156"/>
      <c r="BP834" s="156"/>
      <c r="BQ834" s="156"/>
      <c r="BR834" s="105"/>
      <c r="BS834" s="105"/>
    </row>
    <row r="835" ht="9.0" customHeight="1">
      <c r="A835" s="152">
        <f t="shared" si="17"/>
        <v>1</v>
      </c>
      <c r="B835" s="93"/>
      <c r="C835" s="99"/>
      <c r="D835" s="96"/>
      <c r="E835" s="160"/>
      <c r="F835" s="155"/>
      <c r="G835" s="105"/>
      <c r="H835" s="105"/>
      <c r="I835" s="156"/>
      <c r="J835" s="156"/>
      <c r="K835" s="156"/>
      <c r="L835" s="156"/>
      <c r="M835" s="156"/>
      <c r="N835" s="156"/>
      <c r="O835" s="156"/>
      <c r="P835" s="156"/>
      <c r="Q835" s="156"/>
      <c r="R835" s="156"/>
      <c r="S835" s="156"/>
      <c r="T835" s="156"/>
      <c r="U835" s="157"/>
      <c r="V835" s="105"/>
      <c r="W835" s="105"/>
      <c r="X835" s="105"/>
      <c r="Y835" s="105"/>
      <c r="Z835" s="157"/>
      <c r="AA835" s="105"/>
      <c r="AB835" s="105"/>
      <c r="AC835" s="105"/>
      <c r="AD835" s="105"/>
      <c r="AE835" s="105"/>
      <c r="AF835" s="105"/>
      <c r="AG835" s="105"/>
      <c r="AH835" s="105"/>
      <c r="AI835" s="105"/>
      <c r="AJ835" s="105"/>
      <c r="AK835" s="105"/>
      <c r="AL835" s="105"/>
      <c r="AM835" s="105"/>
      <c r="AN835" s="105"/>
      <c r="AO835" s="105"/>
      <c r="AP835" s="105"/>
      <c r="AQ835" s="105"/>
      <c r="AR835" s="105"/>
      <c r="AS835" s="105"/>
      <c r="AT835" s="105"/>
      <c r="AU835" s="105"/>
      <c r="AV835" s="105"/>
      <c r="AW835" s="105"/>
      <c r="AX835" s="105"/>
      <c r="AY835" s="105"/>
      <c r="AZ835" s="105"/>
      <c r="BA835" s="105"/>
      <c r="BB835" s="105"/>
      <c r="BC835" s="105"/>
      <c r="BD835" s="105"/>
      <c r="BE835" s="105"/>
      <c r="BF835" s="105"/>
      <c r="BG835" s="105"/>
      <c r="BH835" s="105"/>
      <c r="BI835" s="105"/>
      <c r="BJ835" s="105"/>
      <c r="BK835" s="105"/>
      <c r="BL835" s="105"/>
      <c r="BM835" s="158"/>
      <c r="BN835" s="105"/>
      <c r="BO835" s="156"/>
      <c r="BP835" s="156"/>
      <c r="BQ835" s="156"/>
      <c r="BR835" s="105"/>
      <c r="BS835" s="105"/>
    </row>
    <row r="836" ht="9.0" customHeight="1">
      <c r="A836" s="152">
        <f t="shared" si="17"/>
        <v>0</v>
      </c>
      <c r="B836" s="93"/>
      <c r="C836" s="99"/>
      <c r="D836" s="96"/>
      <c r="E836" s="160"/>
      <c r="F836" s="155"/>
      <c r="G836" s="105"/>
      <c r="H836" s="105"/>
      <c r="I836" s="156"/>
      <c r="J836" s="156"/>
      <c r="K836" s="156"/>
      <c r="L836" s="156"/>
      <c r="M836" s="156"/>
      <c r="N836" s="156"/>
      <c r="O836" s="156"/>
      <c r="P836" s="156"/>
      <c r="Q836" s="156"/>
      <c r="R836" s="156"/>
      <c r="S836" s="156"/>
      <c r="T836" s="156"/>
      <c r="U836" s="157"/>
      <c r="V836" s="105"/>
      <c r="W836" s="105"/>
      <c r="X836" s="105"/>
      <c r="Y836" s="105"/>
      <c r="Z836" s="157"/>
      <c r="AA836" s="105"/>
      <c r="AB836" s="105"/>
      <c r="AC836" s="105"/>
      <c r="AD836" s="105"/>
      <c r="AE836" s="105"/>
      <c r="AF836" s="105"/>
      <c r="AG836" s="105"/>
      <c r="AH836" s="105"/>
      <c r="AI836" s="105"/>
      <c r="AJ836" s="105"/>
      <c r="AK836" s="105"/>
      <c r="AL836" s="105"/>
      <c r="AM836" s="105"/>
      <c r="AN836" s="105"/>
      <c r="AO836" s="105"/>
      <c r="AP836" s="105"/>
      <c r="AQ836" s="105"/>
      <c r="AR836" s="105"/>
      <c r="AS836" s="105"/>
      <c r="AT836" s="105"/>
      <c r="AU836" s="105"/>
      <c r="AV836" s="105"/>
      <c r="AW836" s="105"/>
      <c r="AX836" s="105"/>
      <c r="AY836" s="105"/>
      <c r="AZ836" s="105"/>
      <c r="BA836" s="105"/>
      <c r="BB836" s="105"/>
      <c r="BC836" s="105"/>
      <c r="BD836" s="105"/>
      <c r="BE836" s="105"/>
      <c r="BF836" s="105"/>
      <c r="BG836" s="105"/>
      <c r="BH836" s="105"/>
      <c r="BI836" s="105"/>
      <c r="BJ836" s="105"/>
      <c r="BK836" s="105"/>
      <c r="BL836" s="105"/>
      <c r="BM836" s="158"/>
      <c r="BN836" s="105"/>
      <c r="BO836" s="156"/>
      <c r="BP836" s="156"/>
      <c r="BQ836" s="156"/>
      <c r="BR836" s="105"/>
      <c r="BS836" s="105"/>
    </row>
    <row r="837" ht="9.0" customHeight="1">
      <c r="A837" s="152">
        <f t="shared" si="17"/>
        <v>0</v>
      </c>
      <c r="B837" s="93"/>
      <c r="C837" s="99"/>
      <c r="D837" s="96"/>
      <c r="E837" s="160"/>
      <c r="F837" s="155"/>
      <c r="G837" s="105"/>
      <c r="H837" s="105"/>
      <c r="I837" s="156"/>
      <c r="J837" s="156"/>
      <c r="K837" s="156"/>
      <c r="L837" s="156"/>
      <c r="M837" s="156"/>
      <c r="N837" s="156"/>
      <c r="O837" s="156"/>
      <c r="P837" s="156"/>
      <c r="Q837" s="156"/>
      <c r="R837" s="156"/>
      <c r="S837" s="156"/>
      <c r="T837" s="156"/>
      <c r="U837" s="157"/>
      <c r="V837" s="105"/>
      <c r="W837" s="105"/>
      <c r="X837" s="105"/>
      <c r="Y837" s="105"/>
      <c r="Z837" s="157"/>
      <c r="AA837" s="105"/>
      <c r="AB837" s="105"/>
      <c r="AC837" s="105"/>
      <c r="AD837" s="105"/>
      <c r="AE837" s="105"/>
      <c r="AF837" s="105"/>
      <c r="AG837" s="105"/>
      <c r="AH837" s="105"/>
      <c r="AI837" s="105"/>
      <c r="AJ837" s="105"/>
      <c r="AK837" s="105"/>
      <c r="AL837" s="105"/>
      <c r="AM837" s="105"/>
      <c r="AN837" s="105"/>
      <c r="AO837" s="105"/>
      <c r="AP837" s="105"/>
      <c r="AQ837" s="105"/>
      <c r="AR837" s="105"/>
      <c r="AS837" s="105"/>
      <c r="AT837" s="105"/>
      <c r="AU837" s="105"/>
      <c r="AV837" s="105"/>
      <c r="AW837" s="105"/>
      <c r="AX837" s="105"/>
      <c r="AY837" s="105"/>
      <c r="AZ837" s="105"/>
      <c r="BA837" s="105"/>
      <c r="BB837" s="105"/>
      <c r="BC837" s="105"/>
      <c r="BD837" s="105"/>
      <c r="BE837" s="105"/>
      <c r="BF837" s="105"/>
      <c r="BG837" s="105"/>
      <c r="BH837" s="105"/>
      <c r="BI837" s="105"/>
      <c r="BJ837" s="105"/>
      <c r="BK837" s="105"/>
      <c r="BL837" s="105"/>
      <c r="BM837" s="158"/>
      <c r="BN837" s="105"/>
      <c r="BO837" s="156"/>
      <c r="BP837" s="156"/>
      <c r="BQ837" s="156"/>
      <c r="BR837" s="105"/>
      <c r="BS837" s="105"/>
    </row>
    <row r="838" ht="9.0" customHeight="1">
      <c r="A838" s="152">
        <f t="shared" si="17"/>
        <v>1</v>
      </c>
      <c r="B838" s="93"/>
      <c r="C838" s="99"/>
      <c r="D838" s="96"/>
      <c r="E838" s="160"/>
      <c r="F838" s="155"/>
      <c r="G838" s="105"/>
      <c r="H838" s="105"/>
      <c r="I838" s="156"/>
      <c r="J838" s="156"/>
      <c r="K838" s="156"/>
      <c r="L838" s="156"/>
      <c r="M838" s="156"/>
      <c r="N838" s="156"/>
      <c r="O838" s="156"/>
      <c r="P838" s="156"/>
      <c r="Q838" s="156"/>
      <c r="R838" s="156"/>
      <c r="S838" s="156"/>
      <c r="T838" s="156"/>
      <c r="U838" s="157"/>
      <c r="V838" s="105"/>
      <c r="W838" s="105"/>
      <c r="X838" s="105"/>
      <c r="Y838" s="105"/>
      <c r="Z838" s="157"/>
      <c r="AA838" s="105"/>
      <c r="AB838" s="105"/>
      <c r="AC838" s="105"/>
      <c r="AD838" s="105"/>
      <c r="AE838" s="105"/>
      <c r="AF838" s="105"/>
      <c r="AG838" s="105"/>
      <c r="AH838" s="105"/>
      <c r="AI838" s="105"/>
      <c r="AJ838" s="105"/>
      <c r="AK838" s="105"/>
      <c r="AL838" s="105"/>
      <c r="AM838" s="105"/>
      <c r="AN838" s="105"/>
      <c r="AO838" s="105"/>
      <c r="AP838" s="105"/>
      <c r="AQ838" s="105"/>
      <c r="AR838" s="105"/>
      <c r="AS838" s="105"/>
      <c r="AT838" s="105"/>
      <c r="AU838" s="105"/>
      <c r="AV838" s="105"/>
      <c r="AW838" s="105"/>
      <c r="AX838" s="105"/>
      <c r="AY838" s="105"/>
      <c r="AZ838" s="105"/>
      <c r="BA838" s="105"/>
      <c r="BB838" s="105"/>
      <c r="BC838" s="105"/>
      <c r="BD838" s="105"/>
      <c r="BE838" s="105"/>
      <c r="BF838" s="105"/>
      <c r="BG838" s="105"/>
      <c r="BH838" s="105"/>
      <c r="BI838" s="105"/>
      <c r="BJ838" s="105"/>
      <c r="BK838" s="105"/>
      <c r="BL838" s="105"/>
      <c r="BM838" s="158"/>
      <c r="BN838" s="105"/>
      <c r="BO838" s="156"/>
      <c r="BP838" s="156"/>
      <c r="BQ838" s="156"/>
      <c r="BR838" s="105"/>
      <c r="BS838" s="105"/>
    </row>
    <row r="839" ht="9.0" customHeight="1">
      <c r="A839" s="152">
        <f t="shared" si="17"/>
        <v>1</v>
      </c>
      <c r="B839" s="93"/>
      <c r="C839" s="99"/>
      <c r="D839" s="96"/>
      <c r="E839" s="160"/>
      <c r="F839" s="155"/>
      <c r="G839" s="105"/>
      <c r="H839" s="105"/>
      <c r="I839" s="156"/>
      <c r="J839" s="156"/>
      <c r="K839" s="156"/>
      <c r="L839" s="156"/>
      <c r="M839" s="156"/>
      <c r="N839" s="156"/>
      <c r="O839" s="156"/>
      <c r="P839" s="156"/>
      <c r="Q839" s="156"/>
      <c r="R839" s="156"/>
      <c r="S839" s="156"/>
      <c r="T839" s="156"/>
      <c r="U839" s="157"/>
      <c r="V839" s="105"/>
      <c r="W839" s="105"/>
      <c r="X839" s="105"/>
      <c r="Y839" s="105"/>
      <c r="Z839" s="157"/>
      <c r="AA839" s="105"/>
      <c r="AB839" s="105"/>
      <c r="AC839" s="105"/>
      <c r="AD839" s="105"/>
      <c r="AE839" s="105"/>
      <c r="AF839" s="105"/>
      <c r="AG839" s="105"/>
      <c r="AH839" s="105"/>
      <c r="AI839" s="105"/>
      <c r="AJ839" s="105"/>
      <c r="AK839" s="105"/>
      <c r="AL839" s="105"/>
      <c r="AM839" s="105"/>
      <c r="AN839" s="105"/>
      <c r="AO839" s="105"/>
      <c r="AP839" s="105"/>
      <c r="AQ839" s="105"/>
      <c r="AR839" s="105"/>
      <c r="AS839" s="105"/>
      <c r="AT839" s="105"/>
      <c r="AU839" s="105"/>
      <c r="AV839" s="105"/>
      <c r="AW839" s="105"/>
      <c r="AX839" s="105"/>
      <c r="AY839" s="105"/>
      <c r="AZ839" s="105"/>
      <c r="BA839" s="105"/>
      <c r="BB839" s="105"/>
      <c r="BC839" s="105"/>
      <c r="BD839" s="105"/>
      <c r="BE839" s="105"/>
      <c r="BF839" s="105"/>
      <c r="BG839" s="105"/>
      <c r="BH839" s="105"/>
      <c r="BI839" s="105"/>
      <c r="BJ839" s="105"/>
      <c r="BK839" s="105"/>
      <c r="BL839" s="105"/>
      <c r="BM839" s="158"/>
      <c r="BN839" s="105"/>
      <c r="BO839" s="156"/>
      <c r="BP839" s="156"/>
      <c r="BQ839" s="156"/>
      <c r="BR839" s="105"/>
      <c r="BS839" s="105"/>
    </row>
    <row r="840" ht="9.0" customHeight="1">
      <c r="A840" s="152">
        <f t="shared" si="17"/>
        <v>0</v>
      </c>
      <c r="B840" s="93"/>
      <c r="C840" s="99"/>
      <c r="D840" s="96"/>
      <c r="E840" s="160"/>
      <c r="F840" s="155"/>
      <c r="G840" s="105"/>
      <c r="H840" s="105"/>
      <c r="I840" s="156"/>
      <c r="J840" s="156"/>
      <c r="K840" s="156"/>
      <c r="L840" s="156"/>
      <c r="M840" s="156"/>
      <c r="N840" s="156"/>
      <c r="O840" s="156"/>
      <c r="P840" s="156"/>
      <c r="Q840" s="156"/>
      <c r="R840" s="156"/>
      <c r="S840" s="156"/>
      <c r="T840" s="156"/>
      <c r="U840" s="157"/>
      <c r="V840" s="105"/>
      <c r="W840" s="105"/>
      <c r="X840" s="105"/>
      <c r="Y840" s="105"/>
      <c r="Z840" s="157"/>
      <c r="AA840" s="105"/>
      <c r="AB840" s="105"/>
      <c r="AC840" s="105"/>
      <c r="AD840" s="105"/>
      <c r="AE840" s="105"/>
      <c r="AF840" s="105"/>
      <c r="AG840" s="105"/>
      <c r="AH840" s="105"/>
      <c r="AI840" s="105"/>
      <c r="AJ840" s="105"/>
      <c r="AK840" s="105"/>
      <c r="AL840" s="105"/>
      <c r="AM840" s="105"/>
      <c r="AN840" s="105"/>
      <c r="AO840" s="105"/>
      <c r="AP840" s="105"/>
      <c r="AQ840" s="105"/>
      <c r="AR840" s="105"/>
      <c r="AS840" s="105"/>
      <c r="AT840" s="105"/>
      <c r="AU840" s="105"/>
      <c r="AV840" s="105"/>
      <c r="AW840" s="105"/>
      <c r="AX840" s="105"/>
      <c r="AY840" s="105"/>
      <c r="AZ840" s="105"/>
      <c r="BA840" s="105"/>
      <c r="BB840" s="105"/>
      <c r="BC840" s="105"/>
      <c r="BD840" s="105"/>
      <c r="BE840" s="105"/>
      <c r="BF840" s="105"/>
      <c r="BG840" s="105"/>
      <c r="BH840" s="105"/>
      <c r="BI840" s="105"/>
      <c r="BJ840" s="105"/>
      <c r="BK840" s="105"/>
      <c r="BL840" s="105"/>
      <c r="BM840" s="158"/>
      <c r="BN840" s="105"/>
      <c r="BO840" s="156"/>
      <c r="BP840" s="156"/>
      <c r="BQ840" s="156"/>
      <c r="BR840" s="105"/>
      <c r="BS840" s="105"/>
    </row>
    <row r="841" ht="9.0" customHeight="1">
      <c r="A841" s="152">
        <f t="shared" si="17"/>
        <v>0</v>
      </c>
      <c r="B841" s="93"/>
      <c r="C841" s="99"/>
      <c r="D841" s="96"/>
      <c r="E841" s="160"/>
      <c r="F841" s="155"/>
      <c r="G841" s="105"/>
      <c r="H841" s="105"/>
      <c r="I841" s="156"/>
      <c r="J841" s="156"/>
      <c r="K841" s="156"/>
      <c r="L841" s="156"/>
      <c r="M841" s="156"/>
      <c r="N841" s="156"/>
      <c r="O841" s="156"/>
      <c r="P841" s="156"/>
      <c r="Q841" s="156"/>
      <c r="R841" s="156"/>
      <c r="S841" s="156"/>
      <c r="T841" s="156"/>
      <c r="U841" s="157"/>
      <c r="V841" s="105"/>
      <c r="W841" s="105"/>
      <c r="X841" s="105"/>
      <c r="Y841" s="105"/>
      <c r="Z841" s="157"/>
      <c r="AA841" s="105"/>
      <c r="AB841" s="105"/>
      <c r="AC841" s="105"/>
      <c r="AD841" s="105"/>
      <c r="AE841" s="105"/>
      <c r="AF841" s="105"/>
      <c r="AG841" s="105"/>
      <c r="AH841" s="105"/>
      <c r="AI841" s="105"/>
      <c r="AJ841" s="105"/>
      <c r="AK841" s="105"/>
      <c r="AL841" s="105"/>
      <c r="AM841" s="105"/>
      <c r="AN841" s="105"/>
      <c r="AO841" s="105"/>
      <c r="AP841" s="105"/>
      <c r="AQ841" s="105"/>
      <c r="AR841" s="105"/>
      <c r="AS841" s="105"/>
      <c r="AT841" s="105"/>
      <c r="AU841" s="105"/>
      <c r="AV841" s="105"/>
      <c r="AW841" s="105"/>
      <c r="AX841" s="105"/>
      <c r="AY841" s="105"/>
      <c r="AZ841" s="105"/>
      <c r="BA841" s="105"/>
      <c r="BB841" s="105"/>
      <c r="BC841" s="105"/>
      <c r="BD841" s="105"/>
      <c r="BE841" s="105"/>
      <c r="BF841" s="105"/>
      <c r="BG841" s="105"/>
      <c r="BH841" s="105"/>
      <c r="BI841" s="105"/>
      <c r="BJ841" s="105"/>
      <c r="BK841" s="105"/>
      <c r="BL841" s="105"/>
      <c r="BM841" s="158"/>
      <c r="BN841" s="105"/>
      <c r="BO841" s="156"/>
      <c r="BP841" s="156"/>
      <c r="BQ841" s="156"/>
      <c r="BR841" s="105"/>
      <c r="BS841" s="105"/>
    </row>
    <row r="842" ht="9.0" customHeight="1">
      <c r="A842" s="152">
        <f t="shared" si="17"/>
        <v>1</v>
      </c>
      <c r="B842" s="93"/>
      <c r="C842" s="99"/>
      <c r="D842" s="96"/>
      <c r="E842" s="160"/>
      <c r="F842" s="155"/>
      <c r="G842" s="105"/>
      <c r="H842" s="105"/>
      <c r="I842" s="156"/>
      <c r="J842" s="156"/>
      <c r="K842" s="156"/>
      <c r="L842" s="156"/>
      <c r="M842" s="156"/>
      <c r="N842" s="156"/>
      <c r="O842" s="156"/>
      <c r="P842" s="156"/>
      <c r="Q842" s="156"/>
      <c r="R842" s="156"/>
      <c r="S842" s="156"/>
      <c r="T842" s="156"/>
      <c r="U842" s="157"/>
      <c r="V842" s="105"/>
      <c r="W842" s="105"/>
      <c r="X842" s="105"/>
      <c r="Y842" s="105"/>
      <c r="Z842" s="157"/>
      <c r="AA842" s="105"/>
      <c r="AB842" s="105"/>
      <c r="AC842" s="105"/>
      <c r="AD842" s="105"/>
      <c r="AE842" s="105"/>
      <c r="AF842" s="105"/>
      <c r="AG842" s="105"/>
      <c r="AH842" s="105"/>
      <c r="AI842" s="105"/>
      <c r="AJ842" s="105"/>
      <c r="AK842" s="105"/>
      <c r="AL842" s="105"/>
      <c r="AM842" s="105"/>
      <c r="AN842" s="105"/>
      <c r="AO842" s="105"/>
      <c r="AP842" s="105"/>
      <c r="AQ842" s="105"/>
      <c r="AR842" s="105"/>
      <c r="AS842" s="105"/>
      <c r="AT842" s="105"/>
      <c r="AU842" s="105"/>
      <c r="AV842" s="105"/>
      <c r="AW842" s="105"/>
      <c r="AX842" s="105"/>
      <c r="AY842" s="105"/>
      <c r="AZ842" s="105"/>
      <c r="BA842" s="105"/>
      <c r="BB842" s="105"/>
      <c r="BC842" s="105"/>
      <c r="BD842" s="105"/>
      <c r="BE842" s="105"/>
      <c r="BF842" s="105"/>
      <c r="BG842" s="105"/>
      <c r="BH842" s="105"/>
      <c r="BI842" s="105"/>
      <c r="BJ842" s="105"/>
      <c r="BK842" s="105"/>
      <c r="BL842" s="105"/>
      <c r="BM842" s="158"/>
      <c r="BN842" s="105"/>
      <c r="BO842" s="156"/>
      <c r="BP842" s="156"/>
      <c r="BQ842" s="156"/>
      <c r="BR842" s="105"/>
      <c r="BS842" s="105"/>
    </row>
    <row r="843" ht="9.0" customHeight="1">
      <c r="A843" s="152">
        <f t="shared" si="17"/>
        <v>1</v>
      </c>
      <c r="B843" s="93"/>
      <c r="C843" s="99"/>
      <c r="D843" s="96"/>
      <c r="E843" s="160"/>
      <c r="F843" s="155"/>
      <c r="G843" s="105"/>
      <c r="H843" s="105"/>
      <c r="I843" s="156"/>
      <c r="J843" s="156"/>
      <c r="K843" s="156"/>
      <c r="L843" s="156"/>
      <c r="M843" s="156"/>
      <c r="N843" s="156"/>
      <c r="O843" s="156"/>
      <c r="P843" s="156"/>
      <c r="Q843" s="156"/>
      <c r="R843" s="156"/>
      <c r="S843" s="156"/>
      <c r="T843" s="156"/>
      <c r="U843" s="157"/>
      <c r="V843" s="105"/>
      <c r="W843" s="105"/>
      <c r="X843" s="105"/>
      <c r="Y843" s="105"/>
      <c r="Z843" s="157"/>
      <c r="AA843" s="105"/>
      <c r="AB843" s="105"/>
      <c r="AC843" s="105"/>
      <c r="AD843" s="105"/>
      <c r="AE843" s="105"/>
      <c r="AF843" s="105"/>
      <c r="AG843" s="105"/>
      <c r="AH843" s="105"/>
      <c r="AI843" s="105"/>
      <c r="AJ843" s="105"/>
      <c r="AK843" s="105"/>
      <c r="AL843" s="105"/>
      <c r="AM843" s="105"/>
      <c r="AN843" s="105"/>
      <c r="AO843" s="105"/>
      <c r="AP843" s="105"/>
      <c r="AQ843" s="105"/>
      <c r="AR843" s="105"/>
      <c r="AS843" s="105"/>
      <c r="AT843" s="105"/>
      <c r="AU843" s="105"/>
      <c r="AV843" s="105"/>
      <c r="AW843" s="105"/>
      <c r="AX843" s="105"/>
      <c r="AY843" s="105"/>
      <c r="AZ843" s="105"/>
      <c r="BA843" s="105"/>
      <c r="BB843" s="105"/>
      <c r="BC843" s="105"/>
      <c r="BD843" s="105"/>
      <c r="BE843" s="105"/>
      <c r="BF843" s="105"/>
      <c r="BG843" s="105"/>
      <c r="BH843" s="105"/>
      <c r="BI843" s="105"/>
      <c r="BJ843" s="105"/>
      <c r="BK843" s="105"/>
      <c r="BL843" s="105"/>
      <c r="BM843" s="158"/>
      <c r="BN843" s="105"/>
      <c r="BO843" s="156"/>
      <c r="BP843" s="156"/>
      <c r="BQ843" s="156"/>
      <c r="BR843" s="105"/>
      <c r="BS843" s="105"/>
    </row>
    <row r="844" ht="9.0" customHeight="1">
      <c r="A844" s="152">
        <f t="shared" si="17"/>
        <v>0</v>
      </c>
      <c r="B844" s="93"/>
      <c r="C844" s="99"/>
      <c r="D844" s="96"/>
      <c r="E844" s="160"/>
      <c r="F844" s="155"/>
      <c r="G844" s="105"/>
      <c r="H844" s="105"/>
      <c r="I844" s="156"/>
      <c r="J844" s="156"/>
      <c r="K844" s="156"/>
      <c r="L844" s="156"/>
      <c r="M844" s="156"/>
      <c r="N844" s="156"/>
      <c r="O844" s="156"/>
      <c r="P844" s="156"/>
      <c r="Q844" s="156"/>
      <c r="R844" s="156"/>
      <c r="S844" s="156"/>
      <c r="T844" s="156"/>
      <c r="U844" s="157"/>
      <c r="V844" s="105"/>
      <c r="W844" s="105"/>
      <c r="X844" s="105"/>
      <c r="Y844" s="105"/>
      <c r="Z844" s="157"/>
      <c r="AA844" s="105"/>
      <c r="AB844" s="105"/>
      <c r="AC844" s="105"/>
      <c r="AD844" s="105"/>
      <c r="AE844" s="105"/>
      <c r="AF844" s="105"/>
      <c r="AG844" s="105"/>
      <c r="AH844" s="105"/>
      <c r="AI844" s="105"/>
      <c r="AJ844" s="105"/>
      <c r="AK844" s="105"/>
      <c r="AL844" s="105"/>
      <c r="AM844" s="105"/>
      <c r="AN844" s="105"/>
      <c r="AO844" s="105"/>
      <c r="AP844" s="105"/>
      <c r="AQ844" s="105"/>
      <c r="AR844" s="105"/>
      <c r="AS844" s="105"/>
      <c r="AT844" s="105"/>
      <c r="AU844" s="105"/>
      <c r="AV844" s="105"/>
      <c r="AW844" s="105"/>
      <c r="AX844" s="105"/>
      <c r="AY844" s="105"/>
      <c r="AZ844" s="105"/>
      <c r="BA844" s="105"/>
      <c r="BB844" s="105"/>
      <c r="BC844" s="105"/>
      <c r="BD844" s="105"/>
      <c r="BE844" s="105"/>
      <c r="BF844" s="105"/>
      <c r="BG844" s="105"/>
      <c r="BH844" s="105"/>
      <c r="BI844" s="105"/>
      <c r="BJ844" s="105"/>
      <c r="BK844" s="105"/>
      <c r="BL844" s="105"/>
      <c r="BM844" s="158"/>
      <c r="BN844" s="105"/>
      <c r="BO844" s="156"/>
      <c r="BP844" s="156"/>
      <c r="BQ844" s="156"/>
      <c r="BR844" s="105"/>
      <c r="BS844" s="105"/>
    </row>
    <row r="845" ht="9.0" customHeight="1">
      <c r="A845" s="152">
        <f t="shared" si="17"/>
        <v>0</v>
      </c>
      <c r="B845" s="93"/>
      <c r="C845" s="99"/>
      <c r="D845" s="96"/>
      <c r="E845" s="160"/>
      <c r="F845" s="155"/>
      <c r="G845" s="105"/>
      <c r="H845" s="105"/>
      <c r="I845" s="156"/>
      <c r="J845" s="156"/>
      <c r="K845" s="156"/>
      <c r="L845" s="156"/>
      <c r="M845" s="156"/>
      <c r="N845" s="156"/>
      <c r="O845" s="156"/>
      <c r="P845" s="156"/>
      <c r="Q845" s="156"/>
      <c r="R845" s="156"/>
      <c r="S845" s="156"/>
      <c r="T845" s="156"/>
      <c r="U845" s="157"/>
      <c r="V845" s="105"/>
      <c r="W845" s="105"/>
      <c r="X845" s="105"/>
      <c r="Y845" s="105"/>
      <c r="Z845" s="157"/>
      <c r="AA845" s="105"/>
      <c r="AB845" s="105"/>
      <c r="AC845" s="105"/>
      <c r="AD845" s="105"/>
      <c r="AE845" s="105"/>
      <c r="AF845" s="105"/>
      <c r="AG845" s="105"/>
      <c r="AH845" s="105"/>
      <c r="AI845" s="105"/>
      <c r="AJ845" s="105"/>
      <c r="AK845" s="105"/>
      <c r="AL845" s="105"/>
      <c r="AM845" s="105"/>
      <c r="AN845" s="105"/>
      <c r="AO845" s="105"/>
      <c r="AP845" s="105"/>
      <c r="AQ845" s="105"/>
      <c r="AR845" s="105"/>
      <c r="AS845" s="105"/>
      <c r="AT845" s="105"/>
      <c r="AU845" s="105"/>
      <c r="AV845" s="105"/>
      <c r="AW845" s="105"/>
      <c r="AX845" s="105"/>
      <c r="AY845" s="105"/>
      <c r="AZ845" s="105"/>
      <c r="BA845" s="105"/>
      <c r="BB845" s="105"/>
      <c r="BC845" s="105"/>
      <c r="BD845" s="105"/>
      <c r="BE845" s="105"/>
      <c r="BF845" s="105"/>
      <c r="BG845" s="105"/>
      <c r="BH845" s="105"/>
      <c r="BI845" s="105"/>
      <c r="BJ845" s="105"/>
      <c r="BK845" s="105"/>
      <c r="BL845" s="105"/>
      <c r="BM845" s="158"/>
      <c r="BN845" s="105"/>
      <c r="BO845" s="156"/>
      <c r="BP845" s="156"/>
      <c r="BQ845" s="156"/>
      <c r="BR845" s="105"/>
      <c r="BS845" s="105"/>
    </row>
    <row r="846" ht="9.0" customHeight="1">
      <c r="A846" s="152">
        <f t="shared" si="17"/>
        <v>1</v>
      </c>
      <c r="B846" s="93"/>
      <c r="C846" s="99"/>
      <c r="D846" s="96"/>
      <c r="E846" s="160"/>
      <c r="F846" s="155"/>
      <c r="G846" s="105"/>
      <c r="H846" s="105"/>
      <c r="I846" s="156"/>
      <c r="J846" s="156"/>
      <c r="K846" s="156"/>
      <c r="L846" s="156"/>
      <c r="M846" s="156"/>
      <c r="N846" s="156"/>
      <c r="O846" s="156"/>
      <c r="P846" s="156"/>
      <c r="Q846" s="156"/>
      <c r="R846" s="156"/>
      <c r="S846" s="156"/>
      <c r="T846" s="156"/>
      <c r="U846" s="157"/>
      <c r="V846" s="105"/>
      <c r="W846" s="105"/>
      <c r="X846" s="105"/>
      <c r="Y846" s="105"/>
      <c r="Z846" s="157"/>
      <c r="AA846" s="105"/>
      <c r="AB846" s="105"/>
      <c r="AC846" s="105"/>
      <c r="AD846" s="105"/>
      <c r="AE846" s="105"/>
      <c r="AF846" s="105"/>
      <c r="AG846" s="105"/>
      <c r="AH846" s="105"/>
      <c r="AI846" s="105"/>
      <c r="AJ846" s="105"/>
      <c r="AK846" s="105"/>
      <c r="AL846" s="105"/>
      <c r="AM846" s="105"/>
      <c r="AN846" s="105"/>
      <c r="AO846" s="105"/>
      <c r="AP846" s="105"/>
      <c r="AQ846" s="105"/>
      <c r="AR846" s="105"/>
      <c r="AS846" s="105"/>
      <c r="AT846" s="105"/>
      <c r="AU846" s="105"/>
      <c r="AV846" s="105"/>
      <c r="AW846" s="105"/>
      <c r="AX846" s="105"/>
      <c r="AY846" s="105"/>
      <c r="AZ846" s="105"/>
      <c r="BA846" s="105"/>
      <c r="BB846" s="105"/>
      <c r="BC846" s="105"/>
      <c r="BD846" s="105"/>
      <c r="BE846" s="105"/>
      <c r="BF846" s="105"/>
      <c r="BG846" s="105"/>
      <c r="BH846" s="105"/>
      <c r="BI846" s="105"/>
      <c r="BJ846" s="105"/>
      <c r="BK846" s="105"/>
      <c r="BL846" s="105"/>
      <c r="BM846" s="158"/>
      <c r="BN846" s="105"/>
      <c r="BO846" s="156"/>
      <c r="BP846" s="156"/>
      <c r="BQ846" s="156"/>
      <c r="BR846" s="105"/>
      <c r="BS846" s="105"/>
    </row>
    <row r="847" ht="9.0" customHeight="1">
      <c r="A847" s="152">
        <f t="shared" si="17"/>
        <v>1</v>
      </c>
      <c r="B847" s="93"/>
      <c r="C847" s="99"/>
      <c r="D847" s="96"/>
      <c r="E847" s="160"/>
      <c r="F847" s="155"/>
      <c r="G847" s="105"/>
      <c r="H847" s="105"/>
      <c r="I847" s="156"/>
      <c r="J847" s="156"/>
      <c r="K847" s="156"/>
      <c r="L847" s="156"/>
      <c r="M847" s="156"/>
      <c r="N847" s="156"/>
      <c r="O847" s="156"/>
      <c r="P847" s="156"/>
      <c r="Q847" s="156"/>
      <c r="R847" s="156"/>
      <c r="S847" s="156"/>
      <c r="T847" s="156"/>
      <c r="U847" s="157"/>
      <c r="V847" s="105"/>
      <c r="W847" s="105"/>
      <c r="X847" s="105"/>
      <c r="Y847" s="105"/>
      <c r="Z847" s="157"/>
      <c r="AA847" s="105"/>
      <c r="AB847" s="105"/>
      <c r="AC847" s="105"/>
      <c r="AD847" s="105"/>
      <c r="AE847" s="105"/>
      <c r="AF847" s="105"/>
      <c r="AG847" s="105"/>
      <c r="AH847" s="105"/>
      <c r="AI847" s="105"/>
      <c r="AJ847" s="105"/>
      <c r="AK847" s="105"/>
      <c r="AL847" s="105"/>
      <c r="AM847" s="105"/>
      <c r="AN847" s="105"/>
      <c r="AO847" s="105"/>
      <c r="AP847" s="105"/>
      <c r="AQ847" s="105"/>
      <c r="AR847" s="105"/>
      <c r="AS847" s="105"/>
      <c r="AT847" s="105"/>
      <c r="AU847" s="105"/>
      <c r="AV847" s="105"/>
      <c r="AW847" s="105"/>
      <c r="AX847" s="105"/>
      <c r="AY847" s="105"/>
      <c r="AZ847" s="105"/>
      <c r="BA847" s="105"/>
      <c r="BB847" s="105"/>
      <c r="BC847" s="105"/>
      <c r="BD847" s="105"/>
      <c r="BE847" s="105"/>
      <c r="BF847" s="105"/>
      <c r="BG847" s="105"/>
      <c r="BH847" s="105"/>
      <c r="BI847" s="105"/>
      <c r="BJ847" s="105"/>
      <c r="BK847" s="105"/>
      <c r="BL847" s="105"/>
      <c r="BM847" s="158"/>
      <c r="BN847" s="105"/>
      <c r="BO847" s="156"/>
      <c r="BP847" s="156"/>
      <c r="BQ847" s="156"/>
      <c r="BR847" s="105"/>
      <c r="BS847" s="105"/>
    </row>
    <row r="848" ht="9.0" customHeight="1">
      <c r="A848" s="152">
        <f t="shared" si="17"/>
        <v>0</v>
      </c>
      <c r="B848" s="93"/>
      <c r="C848" s="99"/>
      <c r="D848" s="96"/>
      <c r="E848" s="160"/>
      <c r="F848" s="155"/>
      <c r="G848" s="105"/>
      <c r="H848" s="105"/>
      <c r="I848" s="156"/>
      <c r="J848" s="156"/>
      <c r="K848" s="156"/>
      <c r="L848" s="156"/>
      <c r="M848" s="156"/>
      <c r="N848" s="156"/>
      <c r="O848" s="156"/>
      <c r="P848" s="156"/>
      <c r="Q848" s="156"/>
      <c r="R848" s="156"/>
      <c r="S848" s="156"/>
      <c r="T848" s="156"/>
      <c r="U848" s="157"/>
      <c r="V848" s="105"/>
      <c r="W848" s="105"/>
      <c r="X848" s="105"/>
      <c r="Y848" s="105"/>
      <c r="Z848" s="157"/>
      <c r="AA848" s="105"/>
      <c r="AB848" s="105"/>
      <c r="AC848" s="105"/>
      <c r="AD848" s="105"/>
      <c r="AE848" s="105"/>
      <c r="AF848" s="105"/>
      <c r="AG848" s="105"/>
      <c r="AH848" s="105"/>
      <c r="AI848" s="105"/>
      <c r="AJ848" s="105"/>
      <c r="AK848" s="105"/>
      <c r="AL848" s="105"/>
      <c r="AM848" s="105"/>
      <c r="AN848" s="105"/>
      <c r="AO848" s="105"/>
      <c r="AP848" s="105"/>
      <c r="AQ848" s="105"/>
      <c r="AR848" s="105"/>
      <c r="AS848" s="105"/>
      <c r="AT848" s="105"/>
      <c r="AU848" s="105"/>
      <c r="AV848" s="105"/>
      <c r="AW848" s="105"/>
      <c r="AX848" s="105"/>
      <c r="AY848" s="105"/>
      <c r="AZ848" s="105"/>
      <c r="BA848" s="105"/>
      <c r="BB848" s="105"/>
      <c r="BC848" s="105"/>
      <c r="BD848" s="105"/>
      <c r="BE848" s="105"/>
      <c r="BF848" s="105"/>
      <c r="BG848" s="105"/>
      <c r="BH848" s="105"/>
      <c r="BI848" s="105"/>
      <c r="BJ848" s="105"/>
      <c r="BK848" s="105"/>
      <c r="BL848" s="105"/>
      <c r="BM848" s="158"/>
      <c r="BN848" s="105"/>
      <c r="BO848" s="156"/>
      <c r="BP848" s="156"/>
      <c r="BQ848" s="156"/>
      <c r="BR848" s="105"/>
      <c r="BS848" s="105"/>
    </row>
    <row r="849" ht="9.0" customHeight="1">
      <c r="A849" s="152">
        <f t="shared" si="17"/>
        <v>0</v>
      </c>
      <c r="B849" s="93"/>
      <c r="C849" s="99"/>
      <c r="D849" s="96"/>
      <c r="E849" s="160"/>
      <c r="F849" s="155"/>
      <c r="G849" s="105"/>
      <c r="H849" s="105"/>
      <c r="I849" s="156"/>
      <c r="J849" s="156"/>
      <c r="K849" s="156"/>
      <c r="L849" s="156"/>
      <c r="M849" s="156"/>
      <c r="N849" s="156"/>
      <c r="O849" s="156"/>
      <c r="P849" s="156"/>
      <c r="Q849" s="156"/>
      <c r="R849" s="156"/>
      <c r="S849" s="156"/>
      <c r="T849" s="156"/>
      <c r="U849" s="157"/>
      <c r="V849" s="105"/>
      <c r="W849" s="105"/>
      <c r="X849" s="105"/>
      <c r="Y849" s="105"/>
      <c r="Z849" s="157"/>
      <c r="AA849" s="105"/>
      <c r="AB849" s="105"/>
      <c r="AC849" s="105"/>
      <c r="AD849" s="105"/>
      <c r="AE849" s="105"/>
      <c r="AF849" s="105"/>
      <c r="AG849" s="105"/>
      <c r="AH849" s="105"/>
      <c r="AI849" s="105"/>
      <c r="AJ849" s="105"/>
      <c r="AK849" s="105"/>
      <c r="AL849" s="105"/>
      <c r="AM849" s="105"/>
      <c r="AN849" s="105"/>
      <c r="AO849" s="105"/>
      <c r="AP849" s="105"/>
      <c r="AQ849" s="105"/>
      <c r="AR849" s="105"/>
      <c r="AS849" s="105"/>
      <c r="AT849" s="105"/>
      <c r="AU849" s="105"/>
      <c r="AV849" s="105"/>
      <c r="AW849" s="105"/>
      <c r="AX849" s="105"/>
      <c r="AY849" s="105"/>
      <c r="AZ849" s="105"/>
      <c r="BA849" s="105"/>
      <c r="BB849" s="105"/>
      <c r="BC849" s="105"/>
      <c r="BD849" s="105"/>
      <c r="BE849" s="105"/>
      <c r="BF849" s="105"/>
      <c r="BG849" s="105"/>
      <c r="BH849" s="105"/>
      <c r="BI849" s="105"/>
      <c r="BJ849" s="105"/>
      <c r="BK849" s="105"/>
      <c r="BL849" s="105"/>
      <c r="BM849" s="158"/>
      <c r="BN849" s="105"/>
      <c r="BO849" s="156"/>
      <c r="BP849" s="156"/>
      <c r="BQ849" s="156"/>
      <c r="BR849" s="105"/>
      <c r="BS849" s="105"/>
    </row>
    <row r="850" ht="9.0" customHeight="1">
      <c r="A850" s="152">
        <f t="shared" si="17"/>
        <v>1</v>
      </c>
      <c r="B850" s="93"/>
      <c r="C850" s="99"/>
      <c r="D850" s="96"/>
      <c r="E850" s="160"/>
      <c r="F850" s="155"/>
      <c r="G850" s="105"/>
      <c r="H850" s="105"/>
      <c r="I850" s="156"/>
      <c r="J850" s="156"/>
      <c r="K850" s="156"/>
      <c r="L850" s="156"/>
      <c r="M850" s="156"/>
      <c r="N850" s="156"/>
      <c r="O850" s="156"/>
      <c r="P850" s="156"/>
      <c r="Q850" s="156"/>
      <c r="R850" s="156"/>
      <c r="S850" s="156"/>
      <c r="T850" s="156"/>
      <c r="U850" s="157"/>
      <c r="V850" s="105"/>
      <c r="W850" s="105"/>
      <c r="X850" s="105"/>
      <c r="Y850" s="105"/>
      <c r="Z850" s="157"/>
      <c r="AA850" s="105"/>
      <c r="AB850" s="105"/>
      <c r="AC850" s="105"/>
      <c r="AD850" s="105"/>
      <c r="AE850" s="105"/>
      <c r="AF850" s="105"/>
      <c r="AG850" s="105"/>
      <c r="AH850" s="105"/>
      <c r="AI850" s="105"/>
      <c r="AJ850" s="105"/>
      <c r="AK850" s="105"/>
      <c r="AL850" s="105"/>
      <c r="AM850" s="105"/>
      <c r="AN850" s="105"/>
      <c r="AO850" s="105"/>
      <c r="AP850" s="105"/>
      <c r="AQ850" s="105"/>
      <c r="AR850" s="105"/>
      <c r="AS850" s="105"/>
      <c r="AT850" s="105"/>
      <c r="AU850" s="105"/>
      <c r="AV850" s="105"/>
      <c r="AW850" s="105"/>
      <c r="AX850" s="105"/>
      <c r="AY850" s="105"/>
      <c r="AZ850" s="105"/>
      <c r="BA850" s="105"/>
      <c r="BB850" s="105"/>
      <c r="BC850" s="105"/>
      <c r="BD850" s="105"/>
      <c r="BE850" s="105"/>
      <c r="BF850" s="105"/>
      <c r="BG850" s="105"/>
      <c r="BH850" s="105"/>
      <c r="BI850" s="105"/>
      <c r="BJ850" s="105"/>
      <c r="BK850" s="105"/>
      <c r="BL850" s="105"/>
      <c r="BM850" s="158"/>
      <c r="BN850" s="105"/>
      <c r="BO850" s="156"/>
      <c r="BP850" s="156"/>
      <c r="BQ850" s="156"/>
      <c r="BR850" s="105"/>
      <c r="BS850" s="105"/>
    </row>
    <row r="851" ht="9.0" customHeight="1">
      <c r="A851" s="152">
        <f t="shared" si="17"/>
        <v>1</v>
      </c>
      <c r="B851" s="93"/>
      <c r="C851" s="99"/>
      <c r="D851" s="96"/>
      <c r="E851" s="160"/>
      <c r="F851" s="155"/>
      <c r="G851" s="105"/>
      <c r="H851" s="105"/>
      <c r="I851" s="156"/>
      <c r="J851" s="156"/>
      <c r="K851" s="156"/>
      <c r="L851" s="156"/>
      <c r="M851" s="156"/>
      <c r="N851" s="156"/>
      <c r="O851" s="156"/>
      <c r="P851" s="156"/>
      <c r="Q851" s="156"/>
      <c r="R851" s="156"/>
      <c r="S851" s="156"/>
      <c r="T851" s="156"/>
      <c r="U851" s="157"/>
      <c r="V851" s="105"/>
      <c r="W851" s="105"/>
      <c r="X851" s="105"/>
      <c r="Y851" s="105"/>
      <c r="Z851" s="157"/>
      <c r="AA851" s="105"/>
      <c r="AB851" s="105"/>
      <c r="AC851" s="105"/>
      <c r="AD851" s="105"/>
      <c r="AE851" s="105"/>
      <c r="AF851" s="105"/>
      <c r="AG851" s="105"/>
      <c r="AH851" s="105"/>
      <c r="AI851" s="105"/>
      <c r="AJ851" s="105"/>
      <c r="AK851" s="105"/>
      <c r="AL851" s="105"/>
      <c r="AM851" s="105"/>
      <c r="AN851" s="105"/>
      <c r="AO851" s="105"/>
      <c r="AP851" s="105"/>
      <c r="AQ851" s="105"/>
      <c r="AR851" s="105"/>
      <c r="AS851" s="105"/>
      <c r="AT851" s="105"/>
      <c r="AU851" s="105"/>
      <c r="AV851" s="105"/>
      <c r="AW851" s="105"/>
      <c r="AX851" s="105"/>
      <c r="AY851" s="105"/>
      <c r="AZ851" s="105"/>
      <c r="BA851" s="105"/>
      <c r="BB851" s="105"/>
      <c r="BC851" s="105"/>
      <c r="BD851" s="105"/>
      <c r="BE851" s="105"/>
      <c r="BF851" s="105"/>
      <c r="BG851" s="105"/>
      <c r="BH851" s="105"/>
      <c r="BI851" s="105"/>
      <c r="BJ851" s="105"/>
      <c r="BK851" s="105"/>
      <c r="BL851" s="105"/>
      <c r="BM851" s="158"/>
      <c r="BN851" s="105"/>
      <c r="BO851" s="156"/>
      <c r="BP851" s="156"/>
      <c r="BQ851" s="156"/>
      <c r="BR851" s="105"/>
      <c r="BS851" s="105"/>
    </row>
    <row r="852" ht="9.0" customHeight="1">
      <c r="A852" s="152">
        <f t="shared" si="17"/>
        <v>0</v>
      </c>
      <c r="B852" s="93"/>
      <c r="C852" s="99"/>
      <c r="D852" s="96"/>
      <c r="E852" s="160"/>
      <c r="F852" s="155"/>
      <c r="G852" s="105"/>
      <c r="H852" s="105"/>
      <c r="I852" s="156"/>
      <c r="J852" s="156"/>
      <c r="K852" s="156"/>
      <c r="L852" s="156"/>
      <c r="M852" s="156"/>
      <c r="N852" s="156"/>
      <c r="O852" s="156"/>
      <c r="P852" s="156"/>
      <c r="Q852" s="156"/>
      <c r="R852" s="156"/>
      <c r="S852" s="156"/>
      <c r="T852" s="156"/>
      <c r="U852" s="157"/>
      <c r="V852" s="105"/>
      <c r="W852" s="105"/>
      <c r="X852" s="105"/>
      <c r="Y852" s="105"/>
      <c r="Z852" s="157"/>
      <c r="AA852" s="105"/>
      <c r="AB852" s="105"/>
      <c r="AC852" s="105"/>
      <c r="AD852" s="105"/>
      <c r="AE852" s="105"/>
      <c r="AF852" s="105"/>
      <c r="AG852" s="105"/>
      <c r="AH852" s="105"/>
      <c r="AI852" s="105"/>
      <c r="AJ852" s="105"/>
      <c r="AK852" s="105"/>
      <c r="AL852" s="105"/>
      <c r="AM852" s="105"/>
      <c r="AN852" s="105"/>
      <c r="AO852" s="105"/>
      <c r="AP852" s="105"/>
      <c r="AQ852" s="105"/>
      <c r="AR852" s="105"/>
      <c r="AS852" s="105"/>
      <c r="AT852" s="105"/>
      <c r="AU852" s="105"/>
      <c r="AV852" s="105"/>
      <c r="AW852" s="105"/>
      <c r="AX852" s="105"/>
      <c r="AY852" s="105"/>
      <c r="AZ852" s="105"/>
      <c r="BA852" s="105"/>
      <c r="BB852" s="105"/>
      <c r="BC852" s="105"/>
      <c r="BD852" s="105"/>
      <c r="BE852" s="105"/>
      <c r="BF852" s="105"/>
      <c r="BG852" s="105"/>
      <c r="BH852" s="105"/>
      <c r="BI852" s="105"/>
      <c r="BJ852" s="105"/>
      <c r="BK852" s="105"/>
      <c r="BL852" s="105"/>
      <c r="BM852" s="158"/>
      <c r="BN852" s="105"/>
      <c r="BO852" s="156"/>
      <c r="BP852" s="156"/>
      <c r="BQ852" s="156"/>
      <c r="BR852" s="105"/>
      <c r="BS852" s="105"/>
    </row>
    <row r="853" ht="9.0" customHeight="1">
      <c r="A853" s="152">
        <f t="shared" si="17"/>
        <v>0</v>
      </c>
      <c r="B853" s="93"/>
      <c r="C853" s="99"/>
      <c r="D853" s="96"/>
      <c r="E853" s="160"/>
      <c r="F853" s="155"/>
      <c r="G853" s="105"/>
      <c r="H853" s="105"/>
      <c r="I853" s="156"/>
      <c r="J853" s="156"/>
      <c r="K853" s="156"/>
      <c r="L853" s="156"/>
      <c r="M853" s="156"/>
      <c r="N853" s="156"/>
      <c r="O853" s="156"/>
      <c r="P853" s="156"/>
      <c r="Q853" s="156"/>
      <c r="R853" s="156"/>
      <c r="S853" s="156"/>
      <c r="T853" s="156"/>
      <c r="U853" s="157"/>
      <c r="V853" s="105"/>
      <c r="W853" s="105"/>
      <c r="X853" s="105"/>
      <c r="Y853" s="105"/>
      <c r="Z853" s="157"/>
      <c r="AA853" s="105"/>
      <c r="AB853" s="105"/>
      <c r="AC853" s="105"/>
      <c r="AD853" s="105"/>
      <c r="AE853" s="105"/>
      <c r="AF853" s="105"/>
      <c r="AG853" s="105"/>
      <c r="AH853" s="105"/>
      <c r="AI853" s="105"/>
      <c r="AJ853" s="105"/>
      <c r="AK853" s="105"/>
      <c r="AL853" s="105"/>
      <c r="AM853" s="105"/>
      <c r="AN853" s="105"/>
      <c r="AO853" s="105"/>
      <c r="AP853" s="105"/>
      <c r="AQ853" s="105"/>
      <c r="AR853" s="105"/>
      <c r="AS853" s="105"/>
      <c r="AT853" s="105"/>
      <c r="AU853" s="105"/>
      <c r="AV853" s="105"/>
      <c r="AW853" s="105"/>
      <c r="AX853" s="105"/>
      <c r="AY853" s="105"/>
      <c r="AZ853" s="105"/>
      <c r="BA853" s="105"/>
      <c r="BB853" s="105"/>
      <c r="BC853" s="105"/>
      <c r="BD853" s="105"/>
      <c r="BE853" s="105"/>
      <c r="BF853" s="105"/>
      <c r="BG853" s="105"/>
      <c r="BH853" s="105"/>
      <c r="BI853" s="105"/>
      <c r="BJ853" s="105"/>
      <c r="BK853" s="105"/>
      <c r="BL853" s="105"/>
      <c r="BM853" s="158"/>
      <c r="BN853" s="105"/>
      <c r="BO853" s="156"/>
      <c r="BP853" s="156"/>
      <c r="BQ853" s="156"/>
      <c r="BR853" s="105"/>
      <c r="BS853" s="105"/>
    </row>
    <row r="854" ht="9.0" customHeight="1">
      <c r="A854" s="152">
        <f t="shared" si="17"/>
        <v>1</v>
      </c>
      <c r="B854" s="93"/>
      <c r="C854" s="99"/>
      <c r="D854" s="96"/>
      <c r="E854" s="160"/>
      <c r="F854" s="155"/>
      <c r="G854" s="105"/>
      <c r="H854" s="105"/>
      <c r="I854" s="156"/>
      <c r="J854" s="156"/>
      <c r="K854" s="156"/>
      <c r="L854" s="156"/>
      <c r="M854" s="156"/>
      <c r="N854" s="156"/>
      <c r="O854" s="156"/>
      <c r="P854" s="156"/>
      <c r="Q854" s="156"/>
      <c r="R854" s="156"/>
      <c r="S854" s="156"/>
      <c r="T854" s="156"/>
      <c r="U854" s="157"/>
      <c r="V854" s="105"/>
      <c r="W854" s="105"/>
      <c r="X854" s="105"/>
      <c r="Y854" s="105"/>
      <c r="Z854" s="157"/>
      <c r="AA854" s="105"/>
      <c r="AB854" s="105"/>
      <c r="AC854" s="105"/>
      <c r="AD854" s="105"/>
      <c r="AE854" s="105"/>
      <c r="AF854" s="105"/>
      <c r="AG854" s="105"/>
      <c r="AH854" s="105"/>
      <c r="AI854" s="105"/>
      <c r="AJ854" s="105"/>
      <c r="AK854" s="105"/>
      <c r="AL854" s="105"/>
      <c r="AM854" s="105"/>
      <c r="AN854" s="105"/>
      <c r="AO854" s="105"/>
      <c r="AP854" s="105"/>
      <c r="AQ854" s="105"/>
      <c r="AR854" s="105"/>
      <c r="AS854" s="105"/>
      <c r="AT854" s="105"/>
      <c r="AU854" s="105"/>
      <c r="AV854" s="105"/>
      <c r="AW854" s="105"/>
      <c r="AX854" s="105"/>
      <c r="AY854" s="105"/>
      <c r="AZ854" s="105"/>
      <c r="BA854" s="105"/>
      <c r="BB854" s="105"/>
      <c r="BC854" s="105"/>
      <c r="BD854" s="105"/>
      <c r="BE854" s="105"/>
      <c r="BF854" s="105"/>
      <c r="BG854" s="105"/>
      <c r="BH854" s="105"/>
      <c r="BI854" s="105"/>
      <c r="BJ854" s="105"/>
      <c r="BK854" s="105"/>
      <c r="BL854" s="105"/>
      <c r="BM854" s="158"/>
      <c r="BN854" s="105"/>
      <c r="BO854" s="156"/>
      <c r="BP854" s="156"/>
      <c r="BQ854" s="156"/>
      <c r="BR854" s="105"/>
      <c r="BS854" s="105"/>
    </row>
    <row r="855" ht="9.0" customHeight="1">
      <c r="A855" s="152">
        <f t="shared" si="17"/>
        <v>1</v>
      </c>
      <c r="B855" s="93"/>
      <c r="C855" s="99"/>
      <c r="D855" s="96"/>
      <c r="E855" s="160"/>
      <c r="F855" s="155"/>
      <c r="G855" s="105"/>
      <c r="H855" s="105"/>
      <c r="I855" s="156"/>
      <c r="J855" s="156"/>
      <c r="K855" s="156"/>
      <c r="L855" s="156"/>
      <c r="M855" s="156"/>
      <c r="N855" s="156"/>
      <c r="O855" s="156"/>
      <c r="P855" s="156"/>
      <c r="Q855" s="156"/>
      <c r="R855" s="156"/>
      <c r="S855" s="156"/>
      <c r="T855" s="156"/>
      <c r="U855" s="157"/>
      <c r="V855" s="105"/>
      <c r="W855" s="105"/>
      <c r="X855" s="105"/>
      <c r="Y855" s="105"/>
      <c r="Z855" s="157"/>
      <c r="AA855" s="105"/>
      <c r="AB855" s="105"/>
      <c r="AC855" s="105"/>
      <c r="AD855" s="105"/>
      <c r="AE855" s="105"/>
      <c r="AF855" s="105"/>
      <c r="AG855" s="105"/>
      <c r="AH855" s="105"/>
      <c r="AI855" s="105"/>
      <c r="AJ855" s="105"/>
      <c r="AK855" s="105"/>
      <c r="AL855" s="105"/>
      <c r="AM855" s="105"/>
      <c r="AN855" s="105"/>
      <c r="AO855" s="105"/>
      <c r="AP855" s="105"/>
      <c r="AQ855" s="105"/>
      <c r="AR855" s="105"/>
      <c r="AS855" s="105"/>
      <c r="AT855" s="105"/>
      <c r="AU855" s="105"/>
      <c r="AV855" s="105"/>
      <c r="AW855" s="105"/>
      <c r="AX855" s="105"/>
      <c r="AY855" s="105"/>
      <c r="AZ855" s="105"/>
      <c r="BA855" s="105"/>
      <c r="BB855" s="105"/>
      <c r="BC855" s="105"/>
      <c r="BD855" s="105"/>
      <c r="BE855" s="105"/>
      <c r="BF855" s="105"/>
      <c r="BG855" s="105"/>
      <c r="BH855" s="105"/>
      <c r="BI855" s="105"/>
      <c r="BJ855" s="105"/>
      <c r="BK855" s="105"/>
      <c r="BL855" s="105"/>
      <c r="BM855" s="158"/>
      <c r="BN855" s="105"/>
      <c r="BO855" s="156"/>
      <c r="BP855" s="156"/>
      <c r="BQ855" s="156"/>
      <c r="BR855" s="105"/>
      <c r="BS855" s="105"/>
    </row>
    <row r="856" ht="9.0" customHeight="1">
      <c r="A856" s="152">
        <f t="shared" si="17"/>
        <v>0</v>
      </c>
      <c r="B856" s="93"/>
      <c r="C856" s="99"/>
      <c r="D856" s="96"/>
      <c r="E856" s="160"/>
      <c r="F856" s="155"/>
      <c r="G856" s="105"/>
      <c r="H856" s="105"/>
      <c r="I856" s="156"/>
      <c r="J856" s="156"/>
      <c r="K856" s="156"/>
      <c r="L856" s="156"/>
      <c r="M856" s="156"/>
      <c r="N856" s="156"/>
      <c r="O856" s="156"/>
      <c r="P856" s="156"/>
      <c r="Q856" s="156"/>
      <c r="R856" s="156"/>
      <c r="S856" s="156"/>
      <c r="T856" s="156"/>
      <c r="U856" s="157"/>
      <c r="V856" s="105"/>
      <c r="W856" s="105"/>
      <c r="X856" s="105"/>
      <c r="Y856" s="105"/>
      <c r="Z856" s="157"/>
      <c r="AA856" s="105"/>
      <c r="AB856" s="105"/>
      <c r="AC856" s="105"/>
      <c r="AD856" s="105"/>
      <c r="AE856" s="105"/>
      <c r="AF856" s="105"/>
      <c r="AG856" s="105"/>
      <c r="AH856" s="105"/>
      <c r="AI856" s="105"/>
      <c r="AJ856" s="105"/>
      <c r="AK856" s="105"/>
      <c r="AL856" s="105"/>
      <c r="AM856" s="105"/>
      <c r="AN856" s="105"/>
      <c r="AO856" s="105"/>
      <c r="AP856" s="105"/>
      <c r="AQ856" s="105"/>
      <c r="AR856" s="105"/>
      <c r="AS856" s="105"/>
      <c r="AT856" s="105"/>
      <c r="AU856" s="105"/>
      <c r="AV856" s="105"/>
      <c r="AW856" s="105"/>
      <c r="AX856" s="105"/>
      <c r="AY856" s="105"/>
      <c r="AZ856" s="105"/>
      <c r="BA856" s="105"/>
      <c r="BB856" s="105"/>
      <c r="BC856" s="105"/>
      <c r="BD856" s="105"/>
      <c r="BE856" s="105"/>
      <c r="BF856" s="105"/>
      <c r="BG856" s="105"/>
      <c r="BH856" s="105"/>
      <c r="BI856" s="105"/>
      <c r="BJ856" s="105"/>
      <c r="BK856" s="105"/>
      <c r="BL856" s="105"/>
      <c r="BM856" s="158"/>
      <c r="BN856" s="105"/>
      <c r="BO856" s="156"/>
      <c r="BP856" s="156"/>
      <c r="BQ856" s="156"/>
      <c r="BR856" s="105"/>
      <c r="BS856" s="105"/>
    </row>
    <row r="857" ht="9.0" customHeight="1">
      <c r="A857" s="152">
        <f t="shared" si="17"/>
        <v>0</v>
      </c>
      <c r="B857" s="93"/>
      <c r="C857" s="99"/>
      <c r="D857" s="96"/>
      <c r="E857" s="160"/>
      <c r="F857" s="155"/>
      <c r="G857" s="105"/>
      <c r="H857" s="105"/>
      <c r="I857" s="156"/>
      <c r="J857" s="156"/>
      <c r="K857" s="156"/>
      <c r="L857" s="156"/>
      <c r="M857" s="156"/>
      <c r="N857" s="156"/>
      <c r="O857" s="156"/>
      <c r="P857" s="156"/>
      <c r="Q857" s="156"/>
      <c r="R857" s="156"/>
      <c r="S857" s="156"/>
      <c r="T857" s="156"/>
      <c r="U857" s="157"/>
      <c r="V857" s="105"/>
      <c r="W857" s="105"/>
      <c r="X857" s="105"/>
      <c r="Y857" s="105"/>
      <c r="Z857" s="157"/>
      <c r="AA857" s="105"/>
      <c r="AB857" s="105"/>
      <c r="AC857" s="105"/>
      <c r="AD857" s="105"/>
      <c r="AE857" s="105"/>
      <c r="AF857" s="105"/>
      <c r="AG857" s="105"/>
      <c r="AH857" s="105"/>
      <c r="AI857" s="105"/>
      <c r="AJ857" s="105"/>
      <c r="AK857" s="105"/>
      <c r="AL857" s="105"/>
      <c r="AM857" s="105"/>
      <c r="AN857" s="105"/>
      <c r="AO857" s="105"/>
      <c r="AP857" s="105"/>
      <c r="AQ857" s="105"/>
      <c r="AR857" s="105"/>
      <c r="AS857" s="105"/>
      <c r="AT857" s="105"/>
      <c r="AU857" s="105"/>
      <c r="AV857" s="105"/>
      <c r="AW857" s="105"/>
      <c r="AX857" s="105"/>
      <c r="AY857" s="105"/>
      <c r="AZ857" s="105"/>
      <c r="BA857" s="105"/>
      <c r="BB857" s="105"/>
      <c r="BC857" s="105"/>
      <c r="BD857" s="105"/>
      <c r="BE857" s="105"/>
      <c r="BF857" s="105"/>
      <c r="BG857" s="105"/>
      <c r="BH857" s="105"/>
      <c r="BI857" s="105"/>
      <c r="BJ857" s="105"/>
      <c r="BK857" s="105"/>
      <c r="BL857" s="105"/>
      <c r="BM857" s="158"/>
      <c r="BN857" s="105"/>
      <c r="BO857" s="156"/>
      <c r="BP857" s="156"/>
      <c r="BQ857" s="156"/>
      <c r="BR857" s="105"/>
      <c r="BS857" s="105"/>
    </row>
    <row r="858" ht="9.0" customHeight="1">
      <c r="A858" s="152">
        <f t="shared" si="17"/>
        <v>1</v>
      </c>
      <c r="B858" s="93"/>
      <c r="C858" s="99"/>
      <c r="D858" s="96"/>
      <c r="E858" s="160"/>
      <c r="F858" s="155"/>
      <c r="G858" s="105"/>
      <c r="H858" s="105"/>
      <c r="I858" s="156"/>
      <c r="J858" s="156"/>
      <c r="K858" s="156"/>
      <c r="L858" s="156"/>
      <c r="M858" s="156"/>
      <c r="N858" s="156"/>
      <c r="O858" s="156"/>
      <c r="P858" s="156"/>
      <c r="Q858" s="156"/>
      <c r="R858" s="156"/>
      <c r="S858" s="156"/>
      <c r="T858" s="156"/>
      <c r="U858" s="157"/>
      <c r="V858" s="105"/>
      <c r="W858" s="105"/>
      <c r="X858" s="105"/>
      <c r="Y858" s="105"/>
      <c r="Z858" s="157"/>
      <c r="AA858" s="105"/>
      <c r="AB858" s="105"/>
      <c r="AC858" s="105"/>
      <c r="AD858" s="105"/>
      <c r="AE858" s="105"/>
      <c r="AF858" s="105"/>
      <c r="AG858" s="105"/>
      <c r="AH858" s="105"/>
      <c r="AI858" s="105"/>
      <c r="AJ858" s="105"/>
      <c r="AK858" s="105"/>
      <c r="AL858" s="105"/>
      <c r="AM858" s="105"/>
      <c r="AN858" s="105"/>
      <c r="AO858" s="105"/>
      <c r="AP858" s="105"/>
      <c r="AQ858" s="105"/>
      <c r="AR858" s="105"/>
      <c r="AS858" s="105"/>
      <c r="AT858" s="105"/>
      <c r="AU858" s="105"/>
      <c r="AV858" s="105"/>
      <c r="AW858" s="105"/>
      <c r="AX858" s="105"/>
      <c r="AY858" s="105"/>
      <c r="AZ858" s="105"/>
      <c r="BA858" s="105"/>
      <c r="BB858" s="105"/>
      <c r="BC858" s="105"/>
      <c r="BD858" s="105"/>
      <c r="BE858" s="105"/>
      <c r="BF858" s="105"/>
      <c r="BG858" s="105"/>
      <c r="BH858" s="105"/>
      <c r="BI858" s="105"/>
      <c r="BJ858" s="105"/>
      <c r="BK858" s="105"/>
      <c r="BL858" s="105"/>
      <c r="BM858" s="158"/>
      <c r="BN858" s="105"/>
      <c r="BO858" s="156"/>
      <c r="BP858" s="156"/>
      <c r="BQ858" s="156"/>
      <c r="BR858" s="105"/>
      <c r="BS858" s="105"/>
    </row>
    <row r="859" ht="9.0" customHeight="1">
      <c r="A859" s="152">
        <f t="shared" si="17"/>
        <v>1</v>
      </c>
      <c r="B859" s="93"/>
      <c r="C859" s="99"/>
      <c r="D859" s="96"/>
      <c r="E859" s="160"/>
      <c r="F859" s="155"/>
      <c r="G859" s="105"/>
      <c r="H859" s="105"/>
      <c r="I859" s="156"/>
      <c r="J859" s="156"/>
      <c r="K859" s="156"/>
      <c r="L859" s="156"/>
      <c r="M859" s="156"/>
      <c r="N859" s="156"/>
      <c r="O859" s="156"/>
      <c r="P859" s="156"/>
      <c r="Q859" s="156"/>
      <c r="R859" s="156"/>
      <c r="S859" s="156"/>
      <c r="T859" s="156"/>
      <c r="U859" s="157"/>
      <c r="V859" s="105"/>
      <c r="W859" s="105"/>
      <c r="X859" s="105"/>
      <c r="Y859" s="105"/>
      <c r="Z859" s="157"/>
      <c r="AA859" s="105"/>
      <c r="AB859" s="105"/>
      <c r="AC859" s="105"/>
      <c r="AD859" s="105"/>
      <c r="AE859" s="105"/>
      <c r="AF859" s="105"/>
      <c r="AG859" s="105"/>
      <c r="AH859" s="105"/>
      <c r="AI859" s="105"/>
      <c r="AJ859" s="105"/>
      <c r="AK859" s="105"/>
      <c r="AL859" s="105"/>
      <c r="AM859" s="105"/>
      <c r="AN859" s="105"/>
      <c r="AO859" s="105"/>
      <c r="AP859" s="105"/>
      <c r="AQ859" s="105"/>
      <c r="AR859" s="105"/>
      <c r="AS859" s="105"/>
      <c r="AT859" s="105"/>
      <c r="AU859" s="105"/>
      <c r="AV859" s="105"/>
      <c r="AW859" s="105"/>
      <c r="AX859" s="105"/>
      <c r="AY859" s="105"/>
      <c r="AZ859" s="105"/>
      <c r="BA859" s="105"/>
      <c r="BB859" s="105"/>
      <c r="BC859" s="105"/>
      <c r="BD859" s="105"/>
      <c r="BE859" s="105"/>
      <c r="BF859" s="105"/>
      <c r="BG859" s="105"/>
      <c r="BH859" s="105"/>
      <c r="BI859" s="105"/>
      <c r="BJ859" s="105"/>
      <c r="BK859" s="105"/>
      <c r="BL859" s="105"/>
      <c r="BM859" s="158"/>
      <c r="BN859" s="105"/>
      <c r="BO859" s="156"/>
      <c r="BP859" s="156"/>
      <c r="BQ859" s="156"/>
      <c r="BR859" s="105"/>
      <c r="BS859" s="105"/>
    </row>
    <row r="860" ht="9.0" customHeight="1">
      <c r="A860" s="152">
        <f t="shared" si="17"/>
        <v>0</v>
      </c>
      <c r="B860" s="93"/>
      <c r="C860" s="99"/>
      <c r="D860" s="96"/>
      <c r="E860" s="160"/>
      <c r="F860" s="155"/>
      <c r="G860" s="105"/>
      <c r="H860" s="105"/>
      <c r="I860" s="156"/>
      <c r="J860" s="156"/>
      <c r="K860" s="156"/>
      <c r="L860" s="156"/>
      <c r="M860" s="156"/>
      <c r="N860" s="156"/>
      <c r="O860" s="156"/>
      <c r="P860" s="156"/>
      <c r="Q860" s="156"/>
      <c r="R860" s="156"/>
      <c r="S860" s="156"/>
      <c r="T860" s="156"/>
      <c r="U860" s="157"/>
      <c r="V860" s="105"/>
      <c r="W860" s="105"/>
      <c r="X860" s="105"/>
      <c r="Y860" s="105"/>
      <c r="Z860" s="157"/>
      <c r="AA860" s="105"/>
      <c r="AB860" s="105"/>
      <c r="AC860" s="105"/>
      <c r="AD860" s="105"/>
      <c r="AE860" s="105"/>
      <c r="AF860" s="105"/>
      <c r="AG860" s="105"/>
      <c r="AH860" s="105"/>
      <c r="AI860" s="105"/>
      <c r="AJ860" s="105"/>
      <c r="AK860" s="105"/>
      <c r="AL860" s="105"/>
      <c r="AM860" s="105"/>
      <c r="AN860" s="105"/>
      <c r="AO860" s="105"/>
      <c r="AP860" s="105"/>
      <c r="AQ860" s="105"/>
      <c r="AR860" s="105"/>
      <c r="AS860" s="105"/>
      <c r="AT860" s="105"/>
      <c r="AU860" s="105"/>
      <c r="AV860" s="105"/>
      <c r="AW860" s="105"/>
      <c r="AX860" s="105"/>
      <c r="AY860" s="105"/>
      <c r="AZ860" s="105"/>
      <c r="BA860" s="105"/>
      <c r="BB860" s="105"/>
      <c r="BC860" s="105"/>
      <c r="BD860" s="105"/>
      <c r="BE860" s="105"/>
      <c r="BF860" s="105"/>
      <c r="BG860" s="105"/>
      <c r="BH860" s="105"/>
      <c r="BI860" s="105"/>
      <c r="BJ860" s="105"/>
      <c r="BK860" s="105"/>
      <c r="BL860" s="105"/>
      <c r="BM860" s="158"/>
      <c r="BN860" s="105"/>
      <c r="BO860" s="156"/>
      <c r="BP860" s="156"/>
      <c r="BQ860" s="156"/>
      <c r="BR860" s="105"/>
      <c r="BS860" s="105"/>
    </row>
    <row r="861" ht="9.0" customHeight="1">
      <c r="A861" s="152">
        <f t="shared" si="17"/>
        <v>0</v>
      </c>
      <c r="B861" s="93"/>
      <c r="C861" s="99"/>
      <c r="D861" s="96"/>
      <c r="E861" s="160"/>
      <c r="F861" s="155"/>
      <c r="G861" s="105"/>
      <c r="H861" s="105"/>
      <c r="I861" s="156"/>
      <c r="J861" s="156"/>
      <c r="K861" s="156"/>
      <c r="L861" s="156"/>
      <c r="M861" s="156"/>
      <c r="N861" s="156"/>
      <c r="O861" s="156"/>
      <c r="P861" s="156"/>
      <c r="Q861" s="156"/>
      <c r="R861" s="156"/>
      <c r="S861" s="156"/>
      <c r="T861" s="156"/>
      <c r="U861" s="157"/>
      <c r="V861" s="105"/>
      <c r="W861" s="105"/>
      <c r="X861" s="105"/>
      <c r="Y861" s="105"/>
      <c r="Z861" s="157"/>
      <c r="AA861" s="105"/>
      <c r="AB861" s="105"/>
      <c r="AC861" s="105"/>
      <c r="AD861" s="105"/>
      <c r="AE861" s="105"/>
      <c r="AF861" s="105"/>
      <c r="AG861" s="105"/>
      <c r="AH861" s="105"/>
      <c r="AI861" s="105"/>
      <c r="AJ861" s="105"/>
      <c r="AK861" s="105"/>
      <c r="AL861" s="105"/>
      <c r="AM861" s="105"/>
      <c r="AN861" s="105"/>
      <c r="AO861" s="105"/>
      <c r="AP861" s="105"/>
      <c r="AQ861" s="105"/>
      <c r="AR861" s="105"/>
      <c r="AS861" s="105"/>
      <c r="AT861" s="105"/>
      <c r="AU861" s="105"/>
      <c r="AV861" s="105"/>
      <c r="AW861" s="105"/>
      <c r="AX861" s="105"/>
      <c r="AY861" s="105"/>
      <c r="AZ861" s="105"/>
      <c r="BA861" s="105"/>
      <c r="BB861" s="105"/>
      <c r="BC861" s="105"/>
      <c r="BD861" s="105"/>
      <c r="BE861" s="105"/>
      <c r="BF861" s="105"/>
      <c r="BG861" s="105"/>
      <c r="BH861" s="105"/>
      <c r="BI861" s="105"/>
      <c r="BJ861" s="105"/>
      <c r="BK861" s="105"/>
      <c r="BL861" s="105"/>
      <c r="BM861" s="158"/>
      <c r="BN861" s="105"/>
      <c r="BO861" s="156"/>
      <c r="BP861" s="156"/>
      <c r="BQ861" s="156"/>
      <c r="BR861" s="105"/>
      <c r="BS861" s="105"/>
    </row>
    <row r="862" ht="9.0" customHeight="1">
      <c r="A862" s="152">
        <f t="shared" si="17"/>
        <v>1</v>
      </c>
      <c r="B862" s="93"/>
      <c r="C862" s="99"/>
      <c r="D862" s="96"/>
      <c r="E862" s="160"/>
      <c r="F862" s="155"/>
      <c r="G862" s="105"/>
      <c r="H862" s="105"/>
      <c r="I862" s="156"/>
      <c r="J862" s="156"/>
      <c r="K862" s="156"/>
      <c r="L862" s="156"/>
      <c r="M862" s="156"/>
      <c r="N862" s="156"/>
      <c r="O862" s="156"/>
      <c r="P862" s="156"/>
      <c r="Q862" s="156"/>
      <c r="R862" s="156"/>
      <c r="S862" s="156"/>
      <c r="T862" s="156"/>
      <c r="U862" s="157"/>
      <c r="V862" s="105"/>
      <c r="W862" s="105"/>
      <c r="X862" s="105"/>
      <c r="Y862" s="105"/>
      <c r="Z862" s="157"/>
      <c r="AA862" s="105"/>
      <c r="AB862" s="105"/>
      <c r="AC862" s="105"/>
      <c r="AD862" s="105"/>
      <c r="AE862" s="105"/>
      <c r="AF862" s="105"/>
      <c r="AG862" s="105"/>
      <c r="AH862" s="105"/>
      <c r="AI862" s="105"/>
      <c r="AJ862" s="105"/>
      <c r="AK862" s="105"/>
      <c r="AL862" s="105"/>
      <c r="AM862" s="105"/>
      <c r="AN862" s="105"/>
      <c r="AO862" s="105"/>
      <c r="AP862" s="105"/>
      <c r="AQ862" s="105"/>
      <c r="AR862" s="105"/>
      <c r="AS862" s="105"/>
      <c r="AT862" s="105"/>
      <c r="AU862" s="105"/>
      <c r="AV862" s="105"/>
      <c r="AW862" s="105"/>
      <c r="AX862" s="105"/>
      <c r="AY862" s="105"/>
      <c r="AZ862" s="105"/>
      <c r="BA862" s="105"/>
      <c r="BB862" s="105"/>
      <c r="BC862" s="105"/>
      <c r="BD862" s="105"/>
      <c r="BE862" s="105"/>
      <c r="BF862" s="105"/>
      <c r="BG862" s="105"/>
      <c r="BH862" s="105"/>
      <c r="BI862" s="105"/>
      <c r="BJ862" s="105"/>
      <c r="BK862" s="105"/>
      <c r="BL862" s="105"/>
      <c r="BM862" s="158"/>
      <c r="BN862" s="105"/>
      <c r="BO862" s="156"/>
      <c r="BP862" s="156"/>
      <c r="BQ862" s="156"/>
      <c r="BR862" s="105"/>
      <c r="BS862" s="105"/>
    </row>
    <row r="863" ht="9.0" customHeight="1">
      <c r="A863" s="152">
        <f t="shared" si="17"/>
        <v>1</v>
      </c>
      <c r="B863" s="93"/>
      <c r="C863" s="99"/>
      <c r="D863" s="96"/>
      <c r="E863" s="160"/>
      <c r="F863" s="155"/>
      <c r="G863" s="105"/>
      <c r="H863" s="105"/>
      <c r="I863" s="156"/>
      <c r="J863" s="156"/>
      <c r="K863" s="156"/>
      <c r="L863" s="156"/>
      <c r="M863" s="156"/>
      <c r="N863" s="156"/>
      <c r="O863" s="156"/>
      <c r="P863" s="156"/>
      <c r="Q863" s="156"/>
      <c r="R863" s="156"/>
      <c r="S863" s="156"/>
      <c r="T863" s="156"/>
      <c r="U863" s="157"/>
      <c r="V863" s="105"/>
      <c r="W863" s="105"/>
      <c r="X863" s="105"/>
      <c r="Y863" s="105"/>
      <c r="Z863" s="157"/>
      <c r="AA863" s="105"/>
      <c r="AB863" s="105"/>
      <c r="AC863" s="105"/>
      <c r="AD863" s="105"/>
      <c r="AE863" s="105"/>
      <c r="AF863" s="105"/>
      <c r="AG863" s="105"/>
      <c r="AH863" s="105"/>
      <c r="AI863" s="105"/>
      <c r="AJ863" s="105"/>
      <c r="AK863" s="105"/>
      <c r="AL863" s="105"/>
      <c r="AM863" s="105"/>
      <c r="AN863" s="105"/>
      <c r="AO863" s="105"/>
      <c r="AP863" s="105"/>
      <c r="AQ863" s="105"/>
      <c r="AR863" s="105"/>
      <c r="AS863" s="105"/>
      <c r="AT863" s="105"/>
      <c r="AU863" s="105"/>
      <c r="AV863" s="105"/>
      <c r="AW863" s="105"/>
      <c r="AX863" s="105"/>
      <c r="AY863" s="105"/>
      <c r="AZ863" s="105"/>
      <c r="BA863" s="105"/>
      <c r="BB863" s="105"/>
      <c r="BC863" s="105"/>
      <c r="BD863" s="105"/>
      <c r="BE863" s="105"/>
      <c r="BF863" s="105"/>
      <c r="BG863" s="105"/>
      <c r="BH863" s="105"/>
      <c r="BI863" s="105"/>
      <c r="BJ863" s="105"/>
      <c r="BK863" s="105"/>
      <c r="BL863" s="105"/>
      <c r="BM863" s="158"/>
      <c r="BN863" s="105"/>
      <c r="BO863" s="156"/>
      <c r="BP863" s="156"/>
      <c r="BQ863" s="156"/>
      <c r="BR863" s="105"/>
      <c r="BS863" s="105"/>
    </row>
    <row r="864" ht="9.0" customHeight="1">
      <c r="A864" s="152">
        <f t="shared" si="17"/>
        <v>0</v>
      </c>
      <c r="B864" s="93"/>
      <c r="C864" s="99"/>
      <c r="D864" s="96"/>
      <c r="E864" s="160"/>
      <c r="F864" s="155"/>
      <c r="G864" s="105"/>
      <c r="H864" s="105"/>
      <c r="I864" s="156"/>
      <c r="J864" s="156"/>
      <c r="K864" s="156"/>
      <c r="L864" s="156"/>
      <c r="M864" s="156"/>
      <c r="N864" s="156"/>
      <c r="O864" s="156"/>
      <c r="P864" s="156"/>
      <c r="Q864" s="156"/>
      <c r="R864" s="156"/>
      <c r="S864" s="156"/>
      <c r="T864" s="156"/>
      <c r="U864" s="157"/>
      <c r="V864" s="105"/>
      <c r="W864" s="105"/>
      <c r="X864" s="105"/>
      <c r="Y864" s="105"/>
      <c r="Z864" s="157"/>
      <c r="AA864" s="105"/>
      <c r="AB864" s="105"/>
      <c r="AC864" s="105"/>
      <c r="AD864" s="105"/>
      <c r="AE864" s="105"/>
      <c r="AF864" s="105"/>
      <c r="AG864" s="105"/>
      <c r="AH864" s="105"/>
      <c r="AI864" s="105"/>
      <c r="AJ864" s="105"/>
      <c r="AK864" s="105"/>
      <c r="AL864" s="105"/>
      <c r="AM864" s="105"/>
      <c r="AN864" s="105"/>
      <c r="AO864" s="105"/>
      <c r="AP864" s="105"/>
      <c r="AQ864" s="105"/>
      <c r="AR864" s="105"/>
      <c r="AS864" s="105"/>
      <c r="AT864" s="105"/>
      <c r="AU864" s="105"/>
      <c r="AV864" s="105"/>
      <c r="AW864" s="105"/>
      <c r="AX864" s="105"/>
      <c r="AY864" s="105"/>
      <c r="AZ864" s="105"/>
      <c r="BA864" s="105"/>
      <c r="BB864" s="105"/>
      <c r="BC864" s="105"/>
      <c r="BD864" s="105"/>
      <c r="BE864" s="105"/>
      <c r="BF864" s="105"/>
      <c r="BG864" s="105"/>
      <c r="BH864" s="105"/>
      <c r="BI864" s="105"/>
      <c r="BJ864" s="105"/>
      <c r="BK864" s="105"/>
      <c r="BL864" s="105"/>
      <c r="BM864" s="158"/>
      <c r="BN864" s="105"/>
      <c r="BO864" s="156"/>
      <c r="BP864" s="156"/>
      <c r="BQ864" s="156"/>
      <c r="BR864" s="105"/>
      <c r="BS864" s="105"/>
    </row>
    <row r="865" ht="9.0" customHeight="1">
      <c r="A865" s="152">
        <f t="shared" si="17"/>
        <v>0</v>
      </c>
      <c r="B865" s="93"/>
      <c r="C865" s="99"/>
      <c r="D865" s="96"/>
      <c r="E865" s="160"/>
      <c r="F865" s="155"/>
      <c r="G865" s="105"/>
      <c r="H865" s="105"/>
      <c r="I865" s="156"/>
      <c r="J865" s="156"/>
      <c r="K865" s="156"/>
      <c r="L865" s="156"/>
      <c r="M865" s="156"/>
      <c r="N865" s="156"/>
      <c r="O865" s="156"/>
      <c r="P865" s="156"/>
      <c r="Q865" s="156"/>
      <c r="R865" s="156"/>
      <c r="S865" s="156"/>
      <c r="T865" s="156"/>
      <c r="U865" s="157"/>
      <c r="V865" s="105"/>
      <c r="W865" s="105"/>
      <c r="X865" s="105"/>
      <c r="Y865" s="105"/>
      <c r="Z865" s="157"/>
      <c r="AA865" s="105"/>
      <c r="AB865" s="105"/>
      <c r="AC865" s="105"/>
      <c r="AD865" s="105"/>
      <c r="AE865" s="105"/>
      <c r="AF865" s="105"/>
      <c r="AG865" s="105"/>
      <c r="AH865" s="105"/>
      <c r="AI865" s="105"/>
      <c r="AJ865" s="105"/>
      <c r="AK865" s="105"/>
      <c r="AL865" s="105"/>
      <c r="AM865" s="105"/>
      <c r="AN865" s="105"/>
      <c r="AO865" s="105"/>
      <c r="AP865" s="105"/>
      <c r="AQ865" s="105"/>
      <c r="AR865" s="105"/>
      <c r="AS865" s="105"/>
      <c r="AT865" s="105"/>
      <c r="AU865" s="105"/>
      <c r="AV865" s="105"/>
      <c r="AW865" s="105"/>
      <c r="AX865" s="105"/>
      <c r="AY865" s="105"/>
      <c r="AZ865" s="105"/>
      <c r="BA865" s="105"/>
      <c r="BB865" s="105"/>
      <c r="BC865" s="105"/>
      <c r="BD865" s="105"/>
      <c r="BE865" s="105"/>
      <c r="BF865" s="105"/>
      <c r="BG865" s="105"/>
      <c r="BH865" s="105"/>
      <c r="BI865" s="105"/>
      <c r="BJ865" s="105"/>
      <c r="BK865" s="105"/>
      <c r="BL865" s="105"/>
      <c r="BM865" s="158"/>
      <c r="BN865" s="105"/>
      <c r="BO865" s="156"/>
      <c r="BP865" s="156"/>
      <c r="BQ865" s="156"/>
      <c r="BR865" s="105"/>
      <c r="BS865" s="105"/>
    </row>
    <row r="866" ht="9.0" customHeight="1">
      <c r="A866" s="152">
        <f t="shared" si="17"/>
        <v>1</v>
      </c>
      <c r="B866" s="93"/>
      <c r="C866" s="99"/>
      <c r="D866" s="96"/>
      <c r="E866" s="160"/>
      <c r="F866" s="155"/>
      <c r="G866" s="105"/>
      <c r="H866" s="105"/>
      <c r="I866" s="156"/>
      <c r="J866" s="156"/>
      <c r="K866" s="156"/>
      <c r="L866" s="156"/>
      <c r="M866" s="156"/>
      <c r="N866" s="156"/>
      <c r="O866" s="156"/>
      <c r="P866" s="156"/>
      <c r="Q866" s="156"/>
      <c r="R866" s="156"/>
      <c r="S866" s="156"/>
      <c r="T866" s="156"/>
      <c r="U866" s="157"/>
      <c r="V866" s="105"/>
      <c r="W866" s="105"/>
      <c r="X866" s="105"/>
      <c r="Y866" s="105"/>
      <c r="Z866" s="157"/>
      <c r="AA866" s="105"/>
      <c r="AB866" s="105"/>
      <c r="AC866" s="105"/>
      <c r="AD866" s="105"/>
      <c r="AE866" s="105"/>
      <c r="AF866" s="105"/>
      <c r="AG866" s="105"/>
      <c r="AH866" s="105"/>
      <c r="AI866" s="105"/>
      <c r="AJ866" s="105"/>
      <c r="AK866" s="105"/>
      <c r="AL866" s="105"/>
      <c r="AM866" s="105"/>
      <c r="AN866" s="105"/>
      <c r="AO866" s="105"/>
      <c r="AP866" s="105"/>
      <c r="AQ866" s="105"/>
      <c r="AR866" s="105"/>
      <c r="AS866" s="105"/>
      <c r="AT866" s="105"/>
      <c r="AU866" s="105"/>
      <c r="AV866" s="105"/>
      <c r="AW866" s="105"/>
      <c r="AX866" s="105"/>
      <c r="AY866" s="105"/>
      <c r="AZ866" s="105"/>
      <c r="BA866" s="105"/>
      <c r="BB866" s="105"/>
      <c r="BC866" s="105"/>
      <c r="BD866" s="105"/>
      <c r="BE866" s="105"/>
      <c r="BF866" s="105"/>
      <c r="BG866" s="105"/>
      <c r="BH866" s="105"/>
      <c r="BI866" s="105"/>
      <c r="BJ866" s="105"/>
      <c r="BK866" s="105"/>
      <c r="BL866" s="105"/>
      <c r="BM866" s="158"/>
      <c r="BN866" s="105"/>
      <c r="BO866" s="156"/>
      <c r="BP866" s="156"/>
      <c r="BQ866" s="156"/>
      <c r="BR866" s="105"/>
      <c r="BS866" s="105"/>
    </row>
    <row r="867" ht="9.0" customHeight="1">
      <c r="A867" s="152">
        <f t="shared" si="17"/>
        <v>1</v>
      </c>
      <c r="B867" s="93"/>
      <c r="C867" s="99"/>
      <c r="D867" s="96"/>
      <c r="E867" s="160"/>
      <c r="F867" s="155"/>
      <c r="G867" s="105"/>
      <c r="H867" s="105"/>
      <c r="I867" s="156"/>
      <c r="J867" s="156"/>
      <c r="K867" s="156"/>
      <c r="L867" s="156"/>
      <c r="M867" s="156"/>
      <c r="N867" s="156"/>
      <c r="O867" s="156"/>
      <c r="P867" s="156"/>
      <c r="Q867" s="156"/>
      <c r="R867" s="156"/>
      <c r="S867" s="156"/>
      <c r="T867" s="156"/>
      <c r="U867" s="157"/>
      <c r="V867" s="105"/>
      <c r="W867" s="105"/>
      <c r="X867" s="105"/>
      <c r="Y867" s="105"/>
      <c r="Z867" s="157"/>
      <c r="AA867" s="105"/>
      <c r="AB867" s="105"/>
      <c r="AC867" s="105"/>
      <c r="AD867" s="105"/>
      <c r="AE867" s="105"/>
      <c r="AF867" s="105"/>
      <c r="AG867" s="105"/>
      <c r="AH867" s="105"/>
      <c r="AI867" s="105"/>
      <c r="AJ867" s="105"/>
      <c r="AK867" s="105"/>
      <c r="AL867" s="105"/>
      <c r="AM867" s="105"/>
      <c r="AN867" s="105"/>
      <c r="AO867" s="105"/>
      <c r="AP867" s="105"/>
      <c r="AQ867" s="105"/>
      <c r="AR867" s="105"/>
      <c r="AS867" s="105"/>
      <c r="AT867" s="105"/>
      <c r="AU867" s="105"/>
      <c r="AV867" s="105"/>
      <c r="AW867" s="105"/>
      <c r="AX867" s="105"/>
      <c r="AY867" s="105"/>
      <c r="AZ867" s="105"/>
      <c r="BA867" s="105"/>
      <c r="BB867" s="105"/>
      <c r="BC867" s="105"/>
      <c r="BD867" s="105"/>
      <c r="BE867" s="105"/>
      <c r="BF867" s="105"/>
      <c r="BG867" s="105"/>
      <c r="BH867" s="105"/>
      <c r="BI867" s="105"/>
      <c r="BJ867" s="105"/>
      <c r="BK867" s="105"/>
      <c r="BL867" s="105"/>
      <c r="BM867" s="158"/>
      <c r="BN867" s="105"/>
      <c r="BO867" s="156"/>
      <c r="BP867" s="156"/>
      <c r="BQ867" s="156"/>
      <c r="BR867" s="105"/>
      <c r="BS867" s="105"/>
    </row>
    <row r="868" ht="9.0" customHeight="1">
      <c r="A868" s="152">
        <f t="shared" si="17"/>
        <v>0</v>
      </c>
      <c r="B868" s="93"/>
      <c r="C868" s="99"/>
      <c r="D868" s="96"/>
      <c r="E868" s="160"/>
      <c r="F868" s="155"/>
      <c r="G868" s="105"/>
      <c r="H868" s="105"/>
      <c r="I868" s="156"/>
      <c r="J868" s="156"/>
      <c r="K868" s="156"/>
      <c r="L868" s="156"/>
      <c r="M868" s="156"/>
      <c r="N868" s="156"/>
      <c r="O868" s="156"/>
      <c r="P868" s="156"/>
      <c r="Q868" s="156"/>
      <c r="R868" s="156"/>
      <c r="S868" s="156"/>
      <c r="T868" s="156"/>
      <c r="U868" s="157"/>
      <c r="V868" s="105"/>
      <c r="W868" s="105"/>
      <c r="X868" s="105"/>
      <c r="Y868" s="105"/>
      <c r="Z868" s="157"/>
      <c r="AA868" s="105"/>
      <c r="AB868" s="105"/>
      <c r="AC868" s="105"/>
      <c r="AD868" s="105"/>
      <c r="AE868" s="105"/>
      <c r="AF868" s="105"/>
      <c r="AG868" s="105"/>
      <c r="AH868" s="105"/>
      <c r="AI868" s="105"/>
      <c r="AJ868" s="105"/>
      <c r="AK868" s="105"/>
      <c r="AL868" s="105"/>
      <c r="AM868" s="105"/>
      <c r="AN868" s="105"/>
      <c r="AO868" s="105"/>
      <c r="AP868" s="105"/>
      <c r="AQ868" s="105"/>
      <c r="AR868" s="105"/>
      <c r="AS868" s="105"/>
      <c r="AT868" s="105"/>
      <c r="AU868" s="105"/>
      <c r="AV868" s="105"/>
      <c r="AW868" s="105"/>
      <c r="AX868" s="105"/>
      <c r="AY868" s="105"/>
      <c r="AZ868" s="105"/>
      <c r="BA868" s="105"/>
      <c r="BB868" s="105"/>
      <c r="BC868" s="105"/>
      <c r="BD868" s="105"/>
      <c r="BE868" s="105"/>
      <c r="BF868" s="105"/>
      <c r="BG868" s="105"/>
      <c r="BH868" s="105"/>
      <c r="BI868" s="105"/>
      <c r="BJ868" s="105"/>
      <c r="BK868" s="105"/>
      <c r="BL868" s="105"/>
      <c r="BM868" s="158"/>
      <c r="BN868" s="105"/>
      <c r="BO868" s="156"/>
      <c r="BP868" s="156"/>
      <c r="BQ868" s="156"/>
      <c r="BR868" s="105"/>
      <c r="BS868" s="105"/>
    </row>
    <row r="869" ht="9.0" customHeight="1">
      <c r="A869" s="152">
        <f t="shared" si="17"/>
        <v>0</v>
      </c>
      <c r="B869" s="93"/>
      <c r="C869" s="99"/>
      <c r="D869" s="96"/>
      <c r="E869" s="160"/>
      <c r="F869" s="155"/>
      <c r="G869" s="105"/>
      <c r="H869" s="105"/>
      <c r="I869" s="156"/>
      <c r="J869" s="156"/>
      <c r="K869" s="156"/>
      <c r="L869" s="156"/>
      <c r="M869" s="156"/>
      <c r="N869" s="156"/>
      <c r="O869" s="156"/>
      <c r="P869" s="156"/>
      <c r="Q869" s="156"/>
      <c r="R869" s="156"/>
      <c r="S869" s="156"/>
      <c r="T869" s="156"/>
      <c r="U869" s="157"/>
      <c r="V869" s="105"/>
      <c r="W869" s="105"/>
      <c r="X869" s="105"/>
      <c r="Y869" s="105"/>
      <c r="Z869" s="157"/>
      <c r="AA869" s="105"/>
      <c r="AB869" s="105"/>
      <c r="AC869" s="105"/>
      <c r="AD869" s="105"/>
      <c r="AE869" s="105"/>
      <c r="AF869" s="105"/>
      <c r="AG869" s="105"/>
      <c r="AH869" s="105"/>
      <c r="AI869" s="105"/>
      <c r="AJ869" s="105"/>
      <c r="AK869" s="105"/>
      <c r="AL869" s="105"/>
      <c r="AM869" s="105"/>
      <c r="AN869" s="105"/>
      <c r="AO869" s="105"/>
      <c r="AP869" s="105"/>
      <c r="AQ869" s="105"/>
      <c r="AR869" s="105"/>
      <c r="AS869" s="105"/>
      <c r="AT869" s="105"/>
      <c r="AU869" s="105"/>
      <c r="AV869" s="105"/>
      <c r="AW869" s="105"/>
      <c r="AX869" s="105"/>
      <c r="AY869" s="105"/>
      <c r="AZ869" s="105"/>
      <c r="BA869" s="105"/>
      <c r="BB869" s="105"/>
      <c r="BC869" s="105"/>
      <c r="BD869" s="105"/>
      <c r="BE869" s="105"/>
      <c r="BF869" s="105"/>
      <c r="BG869" s="105"/>
      <c r="BH869" s="105"/>
      <c r="BI869" s="105"/>
      <c r="BJ869" s="105"/>
      <c r="BK869" s="105"/>
      <c r="BL869" s="105"/>
      <c r="BM869" s="158"/>
      <c r="BN869" s="105"/>
      <c r="BO869" s="156"/>
      <c r="BP869" s="156"/>
      <c r="BQ869" s="156"/>
      <c r="BR869" s="105"/>
      <c r="BS869" s="105"/>
    </row>
    <row r="870" ht="9.0" customHeight="1">
      <c r="A870" s="152">
        <f t="shared" si="17"/>
        <v>1</v>
      </c>
      <c r="B870" s="93"/>
      <c r="C870" s="99"/>
      <c r="D870" s="96"/>
      <c r="E870" s="160"/>
      <c r="F870" s="155"/>
      <c r="G870" s="105"/>
      <c r="H870" s="105"/>
      <c r="I870" s="156"/>
      <c r="J870" s="156"/>
      <c r="K870" s="156"/>
      <c r="L870" s="156"/>
      <c r="M870" s="156"/>
      <c r="N870" s="156"/>
      <c r="O870" s="156"/>
      <c r="P870" s="156"/>
      <c r="Q870" s="156"/>
      <c r="R870" s="156"/>
      <c r="S870" s="156"/>
      <c r="T870" s="156"/>
      <c r="U870" s="157"/>
      <c r="V870" s="105"/>
      <c r="W870" s="105"/>
      <c r="X870" s="105"/>
      <c r="Y870" s="105"/>
      <c r="Z870" s="157"/>
      <c r="AA870" s="105"/>
      <c r="AB870" s="105"/>
      <c r="AC870" s="105"/>
      <c r="AD870" s="105"/>
      <c r="AE870" s="105"/>
      <c r="AF870" s="105"/>
      <c r="AG870" s="105"/>
      <c r="AH870" s="105"/>
      <c r="AI870" s="105"/>
      <c r="AJ870" s="105"/>
      <c r="AK870" s="105"/>
      <c r="AL870" s="105"/>
      <c r="AM870" s="105"/>
      <c r="AN870" s="105"/>
      <c r="AO870" s="105"/>
      <c r="AP870" s="105"/>
      <c r="AQ870" s="105"/>
      <c r="AR870" s="105"/>
      <c r="AS870" s="105"/>
      <c r="AT870" s="105"/>
      <c r="AU870" s="105"/>
      <c r="AV870" s="105"/>
      <c r="AW870" s="105"/>
      <c r="AX870" s="105"/>
      <c r="AY870" s="105"/>
      <c r="AZ870" s="105"/>
      <c r="BA870" s="105"/>
      <c r="BB870" s="105"/>
      <c r="BC870" s="105"/>
      <c r="BD870" s="105"/>
      <c r="BE870" s="105"/>
      <c r="BF870" s="105"/>
      <c r="BG870" s="105"/>
      <c r="BH870" s="105"/>
      <c r="BI870" s="105"/>
      <c r="BJ870" s="105"/>
      <c r="BK870" s="105"/>
      <c r="BL870" s="105"/>
      <c r="BM870" s="158"/>
      <c r="BN870" s="105"/>
      <c r="BO870" s="156"/>
      <c r="BP870" s="156"/>
      <c r="BQ870" s="156"/>
      <c r="BR870" s="105"/>
      <c r="BS870" s="105"/>
    </row>
    <row r="871" ht="9.0" customHeight="1">
      <c r="A871" s="152">
        <f t="shared" si="17"/>
        <v>1</v>
      </c>
      <c r="B871" s="93"/>
      <c r="C871" s="99"/>
      <c r="D871" s="96"/>
      <c r="E871" s="160"/>
      <c r="F871" s="155"/>
      <c r="G871" s="105"/>
      <c r="H871" s="105"/>
      <c r="I871" s="156"/>
      <c r="J871" s="156"/>
      <c r="K871" s="156"/>
      <c r="L871" s="156"/>
      <c r="M871" s="156"/>
      <c r="N871" s="156"/>
      <c r="O871" s="156"/>
      <c r="P871" s="156"/>
      <c r="Q871" s="156"/>
      <c r="R871" s="156"/>
      <c r="S871" s="156"/>
      <c r="T871" s="156"/>
      <c r="U871" s="157"/>
      <c r="V871" s="105"/>
      <c r="W871" s="105"/>
      <c r="X871" s="105"/>
      <c r="Y871" s="105"/>
      <c r="Z871" s="157"/>
      <c r="AA871" s="105"/>
      <c r="AB871" s="105"/>
      <c r="AC871" s="105"/>
      <c r="AD871" s="105"/>
      <c r="AE871" s="105"/>
      <c r="AF871" s="105"/>
      <c r="AG871" s="105"/>
      <c r="AH871" s="105"/>
      <c r="AI871" s="105"/>
      <c r="AJ871" s="105"/>
      <c r="AK871" s="105"/>
      <c r="AL871" s="105"/>
      <c r="AM871" s="105"/>
      <c r="AN871" s="105"/>
      <c r="AO871" s="105"/>
      <c r="AP871" s="105"/>
      <c r="AQ871" s="105"/>
      <c r="AR871" s="105"/>
      <c r="AS871" s="105"/>
      <c r="AT871" s="105"/>
      <c r="AU871" s="105"/>
      <c r="AV871" s="105"/>
      <c r="AW871" s="105"/>
      <c r="AX871" s="105"/>
      <c r="AY871" s="105"/>
      <c r="AZ871" s="105"/>
      <c r="BA871" s="105"/>
      <c r="BB871" s="105"/>
      <c r="BC871" s="105"/>
      <c r="BD871" s="105"/>
      <c r="BE871" s="105"/>
      <c r="BF871" s="105"/>
      <c r="BG871" s="105"/>
      <c r="BH871" s="105"/>
      <c r="BI871" s="105"/>
      <c r="BJ871" s="105"/>
      <c r="BK871" s="105"/>
      <c r="BL871" s="105"/>
      <c r="BM871" s="158"/>
      <c r="BN871" s="105"/>
      <c r="BO871" s="156"/>
      <c r="BP871" s="156"/>
      <c r="BQ871" s="156"/>
      <c r="BR871" s="105"/>
      <c r="BS871" s="105"/>
    </row>
    <row r="872" ht="9.0" customHeight="1">
      <c r="A872" s="152">
        <f t="shared" si="17"/>
        <v>0</v>
      </c>
      <c r="B872" s="93"/>
      <c r="C872" s="99"/>
      <c r="D872" s="96"/>
      <c r="E872" s="160"/>
      <c r="F872" s="155"/>
      <c r="G872" s="105"/>
      <c r="H872" s="105"/>
      <c r="I872" s="156"/>
      <c r="J872" s="156"/>
      <c r="K872" s="156"/>
      <c r="L872" s="156"/>
      <c r="M872" s="156"/>
      <c r="N872" s="156"/>
      <c r="O872" s="156"/>
      <c r="P872" s="156"/>
      <c r="Q872" s="156"/>
      <c r="R872" s="156"/>
      <c r="S872" s="156"/>
      <c r="T872" s="156"/>
      <c r="U872" s="157"/>
      <c r="V872" s="105"/>
      <c r="W872" s="105"/>
      <c r="X872" s="105"/>
      <c r="Y872" s="105"/>
      <c r="Z872" s="157"/>
      <c r="AA872" s="105"/>
      <c r="AB872" s="105"/>
      <c r="AC872" s="105"/>
      <c r="AD872" s="105"/>
      <c r="AE872" s="105"/>
      <c r="AF872" s="105"/>
      <c r="AG872" s="105"/>
      <c r="AH872" s="105"/>
      <c r="AI872" s="105"/>
      <c r="AJ872" s="105"/>
      <c r="AK872" s="105"/>
      <c r="AL872" s="105"/>
      <c r="AM872" s="105"/>
      <c r="AN872" s="105"/>
      <c r="AO872" s="105"/>
      <c r="AP872" s="105"/>
      <c r="AQ872" s="105"/>
      <c r="AR872" s="105"/>
      <c r="AS872" s="105"/>
      <c r="AT872" s="105"/>
      <c r="AU872" s="105"/>
      <c r="AV872" s="105"/>
      <c r="AW872" s="105"/>
      <c r="AX872" s="105"/>
      <c r="AY872" s="105"/>
      <c r="AZ872" s="105"/>
      <c r="BA872" s="105"/>
      <c r="BB872" s="105"/>
      <c r="BC872" s="105"/>
      <c r="BD872" s="105"/>
      <c r="BE872" s="105"/>
      <c r="BF872" s="105"/>
      <c r="BG872" s="105"/>
      <c r="BH872" s="105"/>
      <c r="BI872" s="105"/>
      <c r="BJ872" s="105"/>
      <c r="BK872" s="105"/>
      <c r="BL872" s="105"/>
      <c r="BM872" s="158"/>
      <c r="BN872" s="105"/>
      <c r="BO872" s="156"/>
      <c r="BP872" s="156"/>
      <c r="BQ872" s="156"/>
      <c r="BR872" s="105"/>
      <c r="BS872" s="105"/>
    </row>
    <row r="873" ht="9.0" customHeight="1">
      <c r="A873" s="152">
        <f t="shared" si="17"/>
        <v>0</v>
      </c>
      <c r="B873" s="93"/>
      <c r="C873" s="99"/>
      <c r="D873" s="96"/>
      <c r="E873" s="160"/>
      <c r="F873" s="155"/>
      <c r="G873" s="105"/>
      <c r="H873" s="105"/>
      <c r="I873" s="156"/>
      <c r="J873" s="156"/>
      <c r="K873" s="156"/>
      <c r="L873" s="156"/>
      <c r="M873" s="156"/>
      <c r="N873" s="156"/>
      <c r="O873" s="156"/>
      <c r="P873" s="156"/>
      <c r="Q873" s="156"/>
      <c r="R873" s="156"/>
      <c r="S873" s="156"/>
      <c r="T873" s="156"/>
      <c r="U873" s="157"/>
      <c r="V873" s="105"/>
      <c r="W873" s="105"/>
      <c r="X873" s="105"/>
      <c r="Y873" s="105"/>
      <c r="Z873" s="157"/>
      <c r="AA873" s="105"/>
      <c r="AB873" s="105"/>
      <c r="AC873" s="105"/>
      <c r="AD873" s="105"/>
      <c r="AE873" s="105"/>
      <c r="AF873" s="105"/>
      <c r="AG873" s="105"/>
      <c r="AH873" s="105"/>
      <c r="AI873" s="105"/>
      <c r="AJ873" s="105"/>
      <c r="AK873" s="105"/>
      <c r="AL873" s="105"/>
      <c r="AM873" s="105"/>
      <c r="AN873" s="105"/>
      <c r="AO873" s="105"/>
      <c r="AP873" s="105"/>
      <c r="AQ873" s="105"/>
      <c r="AR873" s="105"/>
      <c r="AS873" s="105"/>
      <c r="AT873" s="105"/>
      <c r="AU873" s="105"/>
      <c r="AV873" s="105"/>
      <c r="AW873" s="105"/>
      <c r="AX873" s="105"/>
      <c r="AY873" s="105"/>
      <c r="AZ873" s="105"/>
      <c r="BA873" s="105"/>
      <c r="BB873" s="105"/>
      <c r="BC873" s="105"/>
      <c r="BD873" s="105"/>
      <c r="BE873" s="105"/>
      <c r="BF873" s="105"/>
      <c r="BG873" s="105"/>
      <c r="BH873" s="105"/>
      <c r="BI873" s="105"/>
      <c r="BJ873" s="105"/>
      <c r="BK873" s="105"/>
      <c r="BL873" s="105"/>
      <c r="BM873" s="158"/>
      <c r="BN873" s="105"/>
      <c r="BO873" s="156"/>
      <c r="BP873" s="156"/>
      <c r="BQ873" s="156"/>
      <c r="BR873" s="105"/>
      <c r="BS873" s="105"/>
    </row>
    <row r="874" ht="9.0" customHeight="1">
      <c r="A874" s="152">
        <f t="shared" si="17"/>
        <v>1</v>
      </c>
      <c r="B874" s="93"/>
      <c r="C874" s="99"/>
      <c r="D874" s="96"/>
      <c r="E874" s="160"/>
      <c r="F874" s="155"/>
      <c r="G874" s="105"/>
      <c r="H874" s="105"/>
      <c r="I874" s="156"/>
      <c r="J874" s="156"/>
      <c r="K874" s="156"/>
      <c r="L874" s="156"/>
      <c r="M874" s="156"/>
      <c r="N874" s="156"/>
      <c r="O874" s="156"/>
      <c r="P874" s="156"/>
      <c r="Q874" s="156"/>
      <c r="R874" s="156"/>
      <c r="S874" s="156"/>
      <c r="T874" s="156"/>
      <c r="U874" s="157"/>
      <c r="V874" s="105"/>
      <c r="W874" s="105"/>
      <c r="X874" s="105"/>
      <c r="Y874" s="105"/>
      <c r="Z874" s="157"/>
      <c r="AA874" s="105"/>
      <c r="AB874" s="105"/>
      <c r="AC874" s="105"/>
      <c r="AD874" s="105"/>
      <c r="AE874" s="105"/>
      <c r="AF874" s="105"/>
      <c r="AG874" s="105"/>
      <c r="AH874" s="105"/>
      <c r="AI874" s="105"/>
      <c r="AJ874" s="105"/>
      <c r="AK874" s="105"/>
      <c r="AL874" s="105"/>
      <c r="AM874" s="105"/>
      <c r="AN874" s="105"/>
      <c r="AO874" s="105"/>
      <c r="AP874" s="105"/>
      <c r="AQ874" s="105"/>
      <c r="AR874" s="105"/>
      <c r="AS874" s="105"/>
      <c r="AT874" s="105"/>
      <c r="AU874" s="105"/>
      <c r="AV874" s="105"/>
      <c r="AW874" s="105"/>
      <c r="AX874" s="105"/>
      <c r="AY874" s="105"/>
      <c r="AZ874" s="105"/>
      <c r="BA874" s="105"/>
      <c r="BB874" s="105"/>
      <c r="BC874" s="105"/>
      <c r="BD874" s="105"/>
      <c r="BE874" s="105"/>
      <c r="BF874" s="105"/>
      <c r="BG874" s="105"/>
      <c r="BH874" s="105"/>
      <c r="BI874" s="105"/>
      <c r="BJ874" s="105"/>
      <c r="BK874" s="105"/>
      <c r="BL874" s="105"/>
      <c r="BM874" s="158"/>
      <c r="BN874" s="105"/>
      <c r="BO874" s="156"/>
      <c r="BP874" s="156"/>
      <c r="BQ874" s="156"/>
      <c r="BR874" s="105"/>
      <c r="BS874" s="105"/>
    </row>
    <row r="875" ht="9.0" customHeight="1">
      <c r="A875" s="152">
        <f t="shared" si="17"/>
        <v>1</v>
      </c>
      <c r="B875" s="93"/>
      <c r="C875" s="99"/>
      <c r="D875" s="96"/>
      <c r="E875" s="160"/>
      <c r="F875" s="155"/>
      <c r="G875" s="105"/>
      <c r="H875" s="105"/>
      <c r="I875" s="156"/>
      <c r="J875" s="156"/>
      <c r="K875" s="156"/>
      <c r="L875" s="156"/>
      <c r="M875" s="156"/>
      <c r="N875" s="156"/>
      <c r="O875" s="156"/>
      <c r="P875" s="156"/>
      <c r="Q875" s="156"/>
      <c r="R875" s="156"/>
      <c r="S875" s="156"/>
      <c r="T875" s="156"/>
      <c r="U875" s="157"/>
      <c r="V875" s="105"/>
      <c r="W875" s="105"/>
      <c r="X875" s="105"/>
      <c r="Y875" s="105"/>
      <c r="Z875" s="157"/>
      <c r="AA875" s="105"/>
      <c r="AB875" s="105"/>
      <c r="AC875" s="105"/>
      <c r="AD875" s="105"/>
      <c r="AE875" s="105"/>
      <c r="AF875" s="105"/>
      <c r="AG875" s="105"/>
      <c r="AH875" s="105"/>
      <c r="AI875" s="105"/>
      <c r="AJ875" s="105"/>
      <c r="AK875" s="105"/>
      <c r="AL875" s="105"/>
      <c r="AM875" s="105"/>
      <c r="AN875" s="105"/>
      <c r="AO875" s="105"/>
      <c r="AP875" s="105"/>
      <c r="AQ875" s="105"/>
      <c r="AR875" s="105"/>
      <c r="AS875" s="105"/>
      <c r="AT875" s="105"/>
      <c r="AU875" s="105"/>
      <c r="AV875" s="105"/>
      <c r="AW875" s="105"/>
      <c r="AX875" s="105"/>
      <c r="AY875" s="105"/>
      <c r="AZ875" s="105"/>
      <c r="BA875" s="105"/>
      <c r="BB875" s="105"/>
      <c r="BC875" s="105"/>
      <c r="BD875" s="105"/>
      <c r="BE875" s="105"/>
      <c r="BF875" s="105"/>
      <c r="BG875" s="105"/>
      <c r="BH875" s="105"/>
      <c r="BI875" s="105"/>
      <c r="BJ875" s="105"/>
      <c r="BK875" s="105"/>
      <c r="BL875" s="105"/>
      <c r="BM875" s="158"/>
      <c r="BN875" s="105"/>
      <c r="BO875" s="156"/>
      <c r="BP875" s="156"/>
      <c r="BQ875" s="156"/>
      <c r="BR875" s="105"/>
      <c r="BS875" s="105"/>
    </row>
    <row r="876" ht="9.0" customHeight="1">
      <c r="A876" s="152">
        <f t="shared" si="17"/>
        <v>0</v>
      </c>
      <c r="B876" s="93"/>
      <c r="C876" s="99"/>
      <c r="D876" s="96"/>
      <c r="E876" s="160"/>
      <c r="F876" s="155"/>
      <c r="G876" s="105"/>
      <c r="H876" s="105"/>
      <c r="I876" s="156"/>
      <c r="J876" s="156"/>
      <c r="K876" s="156"/>
      <c r="L876" s="156"/>
      <c r="M876" s="156"/>
      <c r="N876" s="156"/>
      <c r="O876" s="156"/>
      <c r="P876" s="156"/>
      <c r="Q876" s="156"/>
      <c r="R876" s="156"/>
      <c r="S876" s="156"/>
      <c r="T876" s="156"/>
      <c r="U876" s="157"/>
      <c r="V876" s="105"/>
      <c r="W876" s="105"/>
      <c r="X876" s="105"/>
      <c r="Y876" s="105"/>
      <c r="Z876" s="157"/>
      <c r="AA876" s="105"/>
      <c r="AB876" s="105"/>
      <c r="AC876" s="105"/>
      <c r="AD876" s="105"/>
      <c r="AE876" s="105"/>
      <c r="AF876" s="105"/>
      <c r="AG876" s="105"/>
      <c r="AH876" s="105"/>
      <c r="AI876" s="105"/>
      <c r="AJ876" s="105"/>
      <c r="AK876" s="105"/>
      <c r="AL876" s="105"/>
      <c r="AM876" s="105"/>
      <c r="AN876" s="105"/>
      <c r="AO876" s="105"/>
      <c r="AP876" s="105"/>
      <c r="AQ876" s="105"/>
      <c r="AR876" s="105"/>
      <c r="AS876" s="105"/>
      <c r="AT876" s="105"/>
      <c r="AU876" s="105"/>
      <c r="AV876" s="105"/>
      <c r="AW876" s="105"/>
      <c r="AX876" s="105"/>
      <c r="AY876" s="105"/>
      <c r="AZ876" s="105"/>
      <c r="BA876" s="105"/>
      <c r="BB876" s="105"/>
      <c r="BC876" s="105"/>
      <c r="BD876" s="105"/>
      <c r="BE876" s="105"/>
      <c r="BF876" s="105"/>
      <c r="BG876" s="105"/>
      <c r="BH876" s="105"/>
      <c r="BI876" s="105"/>
      <c r="BJ876" s="105"/>
      <c r="BK876" s="105"/>
      <c r="BL876" s="105"/>
      <c r="BM876" s="158"/>
      <c r="BN876" s="105"/>
      <c r="BO876" s="156"/>
      <c r="BP876" s="156"/>
      <c r="BQ876" s="156"/>
      <c r="BR876" s="105"/>
      <c r="BS876" s="105"/>
    </row>
    <row r="877" ht="9.0" customHeight="1">
      <c r="A877" s="152">
        <f t="shared" si="17"/>
        <v>0</v>
      </c>
      <c r="B877" s="93"/>
      <c r="C877" s="99"/>
      <c r="D877" s="96"/>
      <c r="E877" s="160"/>
      <c r="F877" s="155"/>
      <c r="G877" s="105"/>
      <c r="H877" s="105"/>
      <c r="I877" s="156"/>
      <c r="J877" s="156"/>
      <c r="K877" s="156"/>
      <c r="L877" s="156"/>
      <c r="M877" s="156"/>
      <c r="N877" s="156"/>
      <c r="O877" s="156"/>
      <c r="P877" s="156"/>
      <c r="Q877" s="156"/>
      <c r="R877" s="156"/>
      <c r="S877" s="156"/>
      <c r="T877" s="156"/>
      <c r="U877" s="157"/>
      <c r="V877" s="105"/>
      <c r="W877" s="105"/>
      <c r="X877" s="105"/>
      <c r="Y877" s="105"/>
      <c r="Z877" s="157"/>
      <c r="AA877" s="105"/>
      <c r="AB877" s="105"/>
      <c r="AC877" s="105"/>
      <c r="AD877" s="105"/>
      <c r="AE877" s="105"/>
      <c r="AF877" s="105"/>
      <c r="AG877" s="105"/>
      <c r="AH877" s="105"/>
      <c r="AI877" s="105"/>
      <c r="AJ877" s="105"/>
      <c r="AK877" s="105"/>
      <c r="AL877" s="105"/>
      <c r="AM877" s="105"/>
      <c r="AN877" s="105"/>
      <c r="AO877" s="105"/>
      <c r="AP877" s="105"/>
      <c r="AQ877" s="105"/>
      <c r="AR877" s="105"/>
      <c r="AS877" s="105"/>
      <c r="AT877" s="105"/>
      <c r="AU877" s="105"/>
      <c r="AV877" s="105"/>
      <c r="AW877" s="105"/>
      <c r="AX877" s="105"/>
      <c r="AY877" s="105"/>
      <c r="AZ877" s="105"/>
      <c r="BA877" s="105"/>
      <c r="BB877" s="105"/>
      <c r="BC877" s="105"/>
      <c r="BD877" s="105"/>
      <c r="BE877" s="105"/>
      <c r="BF877" s="105"/>
      <c r="BG877" s="105"/>
      <c r="BH877" s="105"/>
      <c r="BI877" s="105"/>
      <c r="BJ877" s="105"/>
      <c r="BK877" s="105"/>
      <c r="BL877" s="105"/>
      <c r="BM877" s="158"/>
      <c r="BN877" s="105"/>
      <c r="BO877" s="156"/>
      <c r="BP877" s="156"/>
      <c r="BQ877" s="156"/>
      <c r="BR877" s="105"/>
      <c r="BS877" s="105"/>
    </row>
    <row r="878" ht="9.0" customHeight="1">
      <c r="A878" s="152">
        <f t="shared" si="17"/>
        <v>1</v>
      </c>
      <c r="B878" s="93"/>
      <c r="C878" s="99"/>
      <c r="D878" s="96"/>
      <c r="E878" s="160"/>
      <c r="F878" s="155"/>
      <c r="G878" s="105"/>
      <c r="H878" s="105"/>
      <c r="I878" s="156"/>
      <c r="J878" s="156"/>
      <c r="K878" s="156"/>
      <c r="L878" s="156"/>
      <c r="M878" s="156"/>
      <c r="N878" s="156"/>
      <c r="O878" s="156"/>
      <c r="P878" s="156"/>
      <c r="Q878" s="156"/>
      <c r="R878" s="156"/>
      <c r="S878" s="156"/>
      <c r="T878" s="156"/>
      <c r="U878" s="157"/>
      <c r="V878" s="105"/>
      <c r="W878" s="105"/>
      <c r="X878" s="105"/>
      <c r="Y878" s="105"/>
      <c r="Z878" s="157"/>
      <c r="AA878" s="105"/>
      <c r="AB878" s="105"/>
      <c r="AC878" s="105"/>
      <c r="AD878" s="105"/>
      <c r="AE878" s="105"/>
      <c r="AF878" s="105"/>
      <c r="AG878" s="105"/>
      <c r="AH878" s="105"/>
      <c r="AI878" s="105"/>
      <c r="AJ878" s="105"/>
      <c r="AK878" s="105"/>
      <c r="AL878" s="105"/>
      <c r="AM878" s="105"/>
      <c r="AN878" s="105"/>
      <c r="AO878" s="105"/>
      <c r="AP878" s="105"/>
      <c r="AQ878" s="105"/>
      <c r="AR878" s="105"/>
      <c r="AS878" s="105"/>
      <c r="AT878" s="105"/>
      <c r="AU878" s="105"/>
      <c r="AV878" s="105"/>
      <c r="AW878" s="105"/>
      <c r="AX878" s="105"/>
      <c r="AY878" s="105"/>
      <c r="AZ878" s="105"/>
      <c r="BA878" s="105"/>
      <c r="BB878" s="105"/>
      <c r="BC878" s="105"/>
      <c r="BD878" s="105"/>
      <c r="BE878" s="105"/>
      <c r="BF878" s="105"/>
      <c r="BG878" s="105"/>
      <c r="BH878" s="105"/>
      <c r="BI878" s="105"/>
      <c r="BJ878" s="105"/>
      <c r="BK878" s="105"/>
      <c r="BL878" s="105"/>
      <c r="BM878" s="158"/>
      <c r="BN878" s="105"/>
      <c r="BO878" s="156"/>
      <c r="BP878" s="156"/>
      <c r="BQ878" s="156"/>
      <c r="BR878" s="105"/>
      <c r="BS878" s="105"/>
    </row>
    <row r="879" ht="9.0" customHeight="1">
      <c r="A879" s="152">
        <f t="shared" si="17"/>
        <v>1</v>
      </c>
      <c r="B879" s="93"/>
      <c r="C879" s="99"/>
      <c r="D879" s="96"/>
      <c r="E879" s="160"/>
      <c r="F879" s="155"/>
      <c r="G879" s="105"/>
      <c r="H879" s="105"/>
      <c r="I879" s="156"/>
      <c r="J879" s="156"/>
      <c r="K879" s="156"/>
      <c r="L879" s="156"/>
      <c r="M879" s="156"/>
      <c r="N879" s="156"/>
      <c r="O879" s="156"/>
      <c r="P879" s="156"/>
      <c r="Q879" s="156"/>
      <c r="R879" s="156"/>
      <c r="S879" s="156"/>
      <c r="T879" s="156"/>
      <c r="U879" s="157"/>
      <c r="V879" s="105"/>
      <c r="W879" s="105"/>
      <c r="X879" s="105"/>
      <c r="Y879" s="105"/>
      <c r="Z879" s="157"/>
      <c r="AA879" s="105"/>
      <c r="AB879" s="105"/>
      <c r="AC879" s="105"/>
      <c r="AD879" s="105"/>
      <c r="AE879" s="105"/>
      <c r="AF879" s="105"/>
      <c r="AG879" s="105"/>
      <c r="AH879" s="105"/>
      <c r="AI879" s="105"/>
      <c r="AJ879" s="105"/>
      <c r="AK879" s="105"/>
      <c r="AL879" s="105"/>
      <c r="AM879" s="105"/>
      <c r="AN879" s="105"/>
      <c r="AO879" s="105"/>
      <c r="AP879" s="105"/>
      <c r="AQ879" s="105"/>
      <c r="AR879" s="105"/>
      <c r="AS879" s="105"/>
      <c r="AT879" s="105"/>
      <c r="AU879" s="105"/>
      <c r="AV879" s="105"/>
      <c r="AW879" s="105"/>
      <c r="AX879" s="105"/>
      <c r="AY879" s="105"/>
      <c r="AZ879" s="105"/>
      <c r="BA879" s="105"/>
      <c r="BB879" s="105"/>
      <c r="BC879" s="105"/>
      <c r="BD879" s="105"/>
      <c r="BE879" s="105"/>
      <c r="BF879" s="105"/>
      <c r="BG879" s="105"/>
      <c r="BH879" s="105"/>
      <c r="BI879" s="105"/>
      <c r="BJ879" s="105"/>
      <c r="BK879" s="105"/>
      <c r="BL879" s="105"/>
      <c r="BM879" s="158"/>
      <c r="BN879" s="105"/>
      <c r="BO879" s="156"/>
      <c r="BP879" s="156"/>
      <c r="BQ879" s="156"/>
      <c r="BR879" s="105"/>
      <c r="BS879" s="105"/>
    </row>
    <row r="880" ht="9.0" customHeight="1">
      <c r="A880" s="152">
        <f t="shared" si="17"/>
        <v>0</v>
      </c>
      <c r="B880" s="93"/>
      <c r="C880" s="99"/>
      <c r="D880" s="96"/>
      <c r="E880" s="160"/>
      <c r="F880" s="155"/>
      <c r="G880" s="105"/>
      <c r="H880" s="105"/>
      <c r="I880" s="156"/>
      <c r="J880" s="156"/>
      <c r="K880" s="156"/>
      <c r="L880" s="156"/>
      <c r="M880" s="156"/>
      <c r="N880" s="156"/>
      <c r="O880" s="156"/>
      <c r="P880" s="156"/>
      <c r="Q880" s="156"/>
      <c r="R880" s="156"/>
      <c r="S880" s="156"/>
      <c r="T880" s="156"/>
      <c r="U880" s="157"/>
      <c r="V880" s="105"/>
      <c r="W880" s="105"/>
      <c r="X880" s="105"/>
      <c r="Y880" s="105"/>
      <c r="Z880" s="157"/>
      <c r="AA880" s="105"/>
      <c r="AB880" s="105"/>
      <c r="AC880" s="105"/>
      <c r="AD880" s="105"/>
      <c r="AE880" s="105"/>
      <c r="AF880" s="105"/>
      <c r="AG880" s="105"/>
      <c r="AH880" s="105"/>
      <c r="AI880" s="105"/>
      <c r="AJ880" s="105"/>
      <c r="AK880" s="105"/>
      <c r="AL880" s="105"/>
      <c r="AM880" s="105"/>
      <c r="AN880" s="105"/>
      <c r="AO880" s="105"/>
      <c r="AP880" s="105"/>
      <c r="AQ880" s="105"/>
      <c r="AR880" s="105"/>
      <c r="AS880" s="105"/>
      <c r="AT880" s="105"/>
      <c r="AU880" s="105"/>
      <c r="AV880" s="105"/>
      <c r="AW880" s="105"/>
      <c r="AX880" s="105"/>
      <c r="AY880" s="105"/>
      <c r="AZ880" s="105"/>
      <c r="BA880" s="105"/>
      <c r="BB880" s="105"/>
      <c r="BC880" s="105"/>
      <c r="BD880" s="105"/>
      <c r="BE880" s="105"/>
      <c r="BF880" s="105"/>
      <c r="BG880" s="105"/>
      <c r="BH880" s="105"/>
      <c r="BI880" s="105"/>
      <c r="BJ880" s="105"/>
      <c r="BK880" s="105"/>
      <c r="BL880" s="105"/>
      <c r="BM880" s="158"/>
      <c r="BN880" s="105"/>
      <c r="BO880" s="156"/>
      <c r="BP880" s="156"/>
      <c r="BQ880" s="156"/>
      <c r="BR880" s="105"/>
      <c r="BS880" s="105"/>
    </row>
    <row r="881" ht="9.0" customHeight="1">
      <c r="A881" s="152">
        <f t="shared" si="17"/>
        <v>0</v>
      </c>
      <c r="B881" s="93"/>
      <c r="C881" s="99"/>
      <c r="D881" s="96"/>
      <c r="E881" s="160"/>
      <c r="F881" s="155"/>
      <c r="G881" s="105"/>
      <c r="H881" s="105"/>
      <c r="I881" s="156"/>
      <c r="J881" s="156"/>
      <c r="K881" s="156"/>
      <c r="L881" s="156"/>
      <c r="M881" s="156"/>
      <c r="N881" s="156"/>
      <c r="O881" s="156"/>
      <c r="P881" s="156"/>
      <c r="Q881" s="156"/>
      <c r="R881" s="156"/>
      <c r="S881" s="156"/>
      <c r="T881" s="156"/>
      <c r="U881" s="157"/>
      <c r="V881" s="105"/>
      <c r="W881" s="105"/>
      <c r="X881" s="105"/>
      <c r="Y881" s="105"/>
      <c r="Z881" s="157"/>
      <c r="AA881" s="105"/>
      <c r="AB881" s="105"/>
      <c r="AC881" s="105"/>
      <c r="AD881" s="105"/>
      <c r="AE881" s="105"/>
      <c r="AF881" s="105"/>
      <c r="AG881" s="105"/>
      <c r="AH881" s="105"/>
      <c r="AI881" s="105"/>
      <c r="AJ881" s="105"/>
      <c r="AK881" s="105"/>
      <c r="AL881" s="105"/>
      <c r="AM881" s="105"/>
      <c r="AN881" s="105"/>
      <c r="AO881" s="105"/>
      <c r="AP881" s="105"/>
      <c r="AQ881" s="105"/>
      <c r="AR881" s="105"/>
      <c r="AS881" s="105"/>
      <c r="AT881" s="105"/>
      <c r="AU881" s="105"/>
      <c r="AV881" s="105"/>
      <c r="AW881" s="105"/>
      <c r="AX881" s="105"/>
      <c r="AY881" s="105"/>
      <c r="AZ881" s="105"/>
      <c r="BA881" s="105"/>
      <c r="BB881" s="105"/>
      <c r="BC881" s="105"/>
      <c r="BD881" s="105"/>
      <c r="BE881" s="105"/>
      <c r="BF881" s="105"/>
      <c r="BG881" s="105"/>
      <c r="BH881" s="105"/>
      <c r="BI881" s="105"/>
      <c r="BJ881" s="105"/>
      <c r="BK881" s="105"/>
      <c r="BL881" s="105"/>
      <c r="BM881" s="158"/>
      <c r="BN881" s="105"/>
      <c r="BO881" s="156"/>
      <c r="BP881" s="156"/>
      <c r="BQ881" s="156"/>
      <c r="BR881" s="105"/>
      <c r="BS881" s="105"/>
    </row>
    <row r="882" ht="9.0" customHeight="1">
      <c r="A882" s="152">
        <f t="shared" si="17"/>
        <v>1</v>
      </c>
      <c r="B882" s="93"/>
      <c r="C882" s="99"/>
      <c r="D882" s="96"/>
      <c r="E882" s="160"/>
      <c r="F882" s="155"/>
      <c r="G882" s="105"/>
      <c r="H882" s="105"/>
      <c r="I882" s="156"/>
      <c r="J882" s="156"/>
      <c r="K882" s="156"/>
      <c r="L882" s="156"/>
      <c r="M882" s="156"/>
      <c r="N882" s="156"/>
      <c r="O882" s="156"/>
      <c r="P882" s="156"/>
      <c r="Q882" s="156"/>
      <c r="R882" s="156"/>
      <c r="S882" s="156"/>
      <c r="T882" s="156"/>
      <c r="U882" s="157"/>
      <c r="V882" s="105"/>
      <c r="W882" s="105"/>
      <c r="X882" s="105"/>
      <c r="Y882" s="105"/>
      <c r="Z882" s="157"/>
      <c r="AA882" s="105"/>
      <c r="AB882" s="105"/>
      <c r="AC882" s="105"/>
      <c r="AD882" s="105"/>
      <c r="AE882" s="105"/>
      <c r="AF882" s="105"/>
      <c r="AG882" s="105"/>
      <c r="AH882" s="105"/>
      <c r="AI882" s="105"/>
      <c r="AJ882" s="105"/>
      <c r="AK882" s="105"/>
      <c r="AL882" s="105"/>
      <c r="AM882" s="105"/>
      <c r="AN882" s="105"/>
      <c r="AO882" s="105"/>
      <c r="AP882" s="105"/>
      <c r="AQ882" s="105"/>
      <c r="AR882" s="105"/>
      <c r="AS882" s="105"/>
      <c r="AT882" s="105"/>
      <c r="AU882" s="105"/>
      <c r="AV882" s="105"/>
      <c r="AW882" s="105"/>
      <c r="AX882" s="105"/>
      <c r="AY882" s="105"/>
      <c r="AZ882" s="105"/>
      <c r="BA882" s="105"/>
      <c r="BB882" s="105"/>
      <c r="BC882" s="105"/>
      <c r="BD882" s="105"/>
      <c r="BE882" s="105"/>
      <c r="BF882" s="105"/>
      <c r="BG882" s="105"/>
      <c r="BH882" s="105"/>
      <c r="BI882" s="105"/>
      <c r="BJ882" s="105"/>
      <c r="BK882" s="105"/>
      <c r="BL882" s="105"/>
      <c r="BM882" s="158"/>
      <c r="BN882" s="105"/>
      <c r="BO882" s="156"/>
      <c r="BP882" s="156"/>
      <c r="BQ882" s="156"/>
      <c r="BR882" s="105"/>
      <c r="BS882" s="105"/>
    </row>
    <row r="883" ht="9.0" customHeight="1">
      <c r="A883" s="152">
        <f t="shared" si="17"/>
        <v>1</v>
      </c>
      <c r="B883" s="93"/>
      <c r="C883" s="99"/>
      <c r="D883" s="96"/>
      <c r="E883" s="160"/>
      <c r="F883" s="155"/>
      <c r="G883" s="105"/>
      <c r="H883" s="105"/>
      <c r="I883" s="156"/>
      <c r="J883" s="156"/>
      <c r="K883" s="156"/>
      <c r="L883" s="156"/>
      <c r="M883" s="156"/>
      <c r="N883" s="156"/>
      <c r="O883" s="156"/>
      <c r="P883" s="156"/>
      <c r="Q883" s="156"/>
      <c r="R883" s="156"/>
      <c r="S883" s="156"/>
      <c r="T883" s="156"/>
      <c r="U883" s="157"/>
      <c r="V883" s="105"/>
      <c r="W883" s="105"/>
      <c r="X883" s="105"/>
      <c r="Y883" s="105"/>
      <c r="Z883" s="157"/>
      <c r="AA883" s="105"/>
      <c r="AB883" s="105"/>
      <c r="AC883" s="105"/>
      <c r="AD883" s="105"/>
      <c r="AE883" s="105"/>
      <c r="AF883" s="105"/>
      <c r="AG883" s="105"/>
      <c r="AH883" s="105"/>
      <c r="AI883" s="105"/>
      <c r="AJ883" s="105"/>
      <c r="AK883" s="105"/>
      <c r="AL883" s="105"/>
      <c r="AM883" s="105"/>
      <c r="AN883" s="105"/>
      <c r="AO883" s="105"/>
      <c r="AP883" s="105"/>
      <c r="AQ883" s="105"/>
      <c r="AR883" s="105"/>
      <c r="AS883" s="105"/>
      <c r="AT883" s="105"/>
      <c r="AU883" s="105"/>
      <c r="AV883" s="105"/>
      <c r="AW883" s="105"/>
      <c r="AX883" s="105"/>
      <c r="AY883" s="105"/>
      <c r="AZ883" s="105"/>
      <c r="BA883" s="105"/>
      <c r="BB883" s="105"/>
      <c r="BC883" s="105"/>
      <c r="BD883" s="105"/>
      <c r="BE883" s="105"/>
      <c r="BF883" s="105"/>
      <c r="BG883" s="105"/>
      <c r="BH883" s="105"/>
      <c r="BI883" s="105"/>
      <c r="BJ883" s="105"/>
      <c r="BK883" s="105"/>
      <c r="BL883" s="105"/>
      <c r="BM883" s="158"/>
      <c r="BN883" s="105"/>
      <c r="BO883" s="156"/>
      <c r="BP883" s="156"/>
      <c r="BQ883" s="156"/>
      <c r="BR883" s="105"/>
      <c r="BS883" s="105"/>
    </row>
    <row r="884" ht="9.0" customHeight="1">
      <c r="A884" s="152">
        <f t="shared" si="17"/>
        <v>0</v>
      </c>
      <c r="B884" s="93"/>
      <c r="C884" s="99"/>
      <c r="D884" s="96"/>
      <c r="E884" s="160"/>
      <c r="F884" s="155"/>
      <c r="G884" s="105"/>
      <c r="H884" s="105"/>
      <c r="I884" s="156"/>
      <c r="J884" s="156"/>
      <c r="K884" s="156"/>
      <c r="L884" s="156"/>
      <c r="M884" s="156"/>
      <c r="N884" s="156"/>
      <c r="O884" s="156"/>
      <c r="P884" s="156"/>
      <c r="Q884" s="156"/>
      <c r="R884" s="156"/>
      <c r="S884" s="156"/>
      <c r="T884" s="156"/>
      <c r="U884" s="157"/>
      <c r="V884" s="105"/>
      <c r="W884" s="105"/>
      <c r="X884" s="105"/>
      <c r="Y884" s="105"/>
      <c r="Z884" s="157"/>
      <c r="AA884" s="105"/>
      <c r="AB884" s="105"/>
      <c r="AC884" s="105"/>
      <c r="AD884" s="105"/>
      <c r="AE884" s="105"/>
      <c r="AF884" s="105"/>
      <c r="AG884" s="105"/>
      <c r="AH884" s="105"/>
      <c r="AI884" s="105"/>
      <c r="AJ884" s="105"/>
      <c r="AK884" s="105"/>
      <c r="AL884" s="105"/>
      <c r="AM884" s="105"/>
      <c r="AN884" s="105"/>
      <c r="AO884" s="105"/>
      <c r="AP884" s="105"/>
      <c r="AQ884" s="105"/>
      <c r="AR884" s="105"/>
      <c r="AS884" s="105"/>
      <c r="AT884" s="105"/>
      <c r="AU884" s="105"/>
      <c r="AV884" s="105"/>
      <c r="AW884" s="105"/>
      <c r="AX884" s="105"/>
      <c r="AY884" s="105"/>
      <c r="AZ884" s="105"/>
      <c r="BA884" s="105"/>
      <c r="BB884" s="105"/>
      <c r="BC884" s="105"/>
      <c r="BD884" s="105"/>
      <c r="BE884" s="105"/>
      <c r="BF884" s="105"/>
      <c r="BG884" s="105"/>
      <c r="BH884" s="105"/>
      <c r="BI884" s="105"/>
      <c r="BJ884" s="105"/>
      <c r="BK884" s="105"/>
      <c r="BL884" s="105"/>
      <c r="BM884" s="158"/>
      <c r="BN884" s="105"/>
      <c r="BO884" s="156"/>
      <c r="BP884" s="156"/>
      <c r="BQ884" s="156"/>
      <c r="BR884" s="105"/>
      <c r="BS884" s="105"/>
    </row>
    <row r="885" ht="9.0" customHeight="1">
      <c r="A885" s="152">
        <f t="shared" si="17"/>
        <v>0</v>
      </c>
      <c r="B885" s="93"/>
      <c r="C885" s="99"/>
      <c r="D885" s="96"/>
      <c r="E885" s="160"/>
      <c r="F885" s="155"/>
      <c r="G885" s="105"/>
      <c r="H885" s="105"/>
      <c r="I885" s="156"/>
      <c r="J885" s="156"/>
      <c r="K885" s="156"/>
      <c r="L885" s="156"/>
      <c r="M885" s="156"/>
      <c r="N885" s="156"/>
      <c r="O885" s="156"/>
      <c r="P885" s="156"/>
      <c r="Q885" s="156"/>
      <c r="R885" s="156"/>
      <c r="S885" s="156"/>
      <c r="T885" s="156"/>
      <c r="U885" s="157"/>
      <c r="V885" s="105"/>
      <c r="W885" s="105"/>
      <c r="X885" s="105"/>
      <c r="Y885" s="105"/>
      <c r="Z885" s="157"/>
      <c r="AA885" s="105"/>
      <c r="AB885" s="105"/>
      <c r="AC885" s="105"/>
      <c r="AD885" s="105"/>
      <c r="AE885" s="105"/>
      <c r="AF885" s="105"/>
      <c r="AG885" s="105"/>
      <c r="AH885" s="105"/>
      <c r="AI885" s="105"/>
      <c r="AJ885" s="105"/>
      <c r="AK885" s="105"/>
      <c r="AL885" s="105"/>
      <c r="AM885" s="105"/>
      <c r="AN885" s="105"/>
      <c r="AO885" s="105"/>
      <c r="AP885" s="105"/>
      <c r="AQ885" s="105"/>
      <c r="AR885" s="105"/>
      <c r="AS885" s="105"/>
      <c r="AT885" s="105"/>
      <c r="AU885" s="105"/>
      <c r="AV885" s="105"/>
      <c r="AW885" s="105"/>
      <c r="AX885" s="105"/>
      <c r="AY885" s="105"/>
      <c r="AZ885" s="105"/>
      <c r="BA885" s="105"/>
      <c r="BB885" s="105"/>
      <c r="BC885" s="105"/>
      <c r="BD885" s="105"/>
      <c r="BE885" s="105"/>
      <c r="BF885" s="105"/>
      <c r="BG885" s="105"/>
      <c r="BH885" s="105"/>
      <c r="BI885" s="105"/>
      <c r="BJ885" s="105"/>
      <c r="BK885" s="105"/>
      <c r="BL885" s="105"/>
      <c r="BM885" s="158"/>
      <c r="BN885" s="105"/>
      <c r="BO885" s="156"/>
      <c r="BP885" s="156"/>
      <c r="BQ885" s="156"/>
      <c r="BR885" s="105"/>
      <c r="BS885" s="105"/>
    </row>
    <row r="886" ht="9.0" customHeight="1">
      <c r="A886" s="152">
        <f t="shared" si="17"/>
        <v>1</v>
      </c>
      <c r="B886" s="93"/>
      <c r="C886" s="99"/>
      <c r="D886" s="96"/>
      <c r="E886" s="160"/>
      <c r="F886" s="155"/>
      <c r="G886" s="105"/>
      <c r="H886" s="105"/>
      <c r="I886" s="156"/>
      <c r="J886" s="156"/>
      <c r="K886" s="156"/>
      <c r="L886" s="156"/>
      <c r="M886" s="156"/>
      <c r="N886" s="156"/>
      <c r="O886" s="156"/>
      <c r="P886" s="156"/>
      <c r="Q886" s="156"/>
      <c r="R886" s="156"/>
      <c r="S886" s="156"/>
      <c r="T886" s="156"/>
      <c r="U886" s="157"/>
      <c r="V886" s="105"/>
      <c r="W886" s="105"/>
      <c r="X886" s="105"/>
      <c r="Y886" s="105"/>
      <c r="Z886" s="157"/>
      <c r="AA886" s="105"/>
      <c r="AB886" s="105"/>
      <c r="AC886" s="105"/>
      <c r="AD886" s="105"/>
      <c r="AE886" s="105"/>
      <c r="AF886" s="105"/>
      <c r="AG886" s="105"/>
      <c r="AH886" s="105"/>
      <c r="AI886" s="105"/>
      <c r="AJ886" s="105"/>
      <c r="AK886" s="105"/>
      <c r="AL886" s="105"/>
      <c r="AM886" s="105"/>
      <c r="AN886" s="105"/>
      <c r="AO886" s="105"/>
      <c r="AP886" s="105"/>
      <c r="AQ886" s="105"/>
      <c r="AR886" s="105"/>
      <c r="AS886" s="105"/>
      <c r="AT886" s="105"/>
      <c r="AU886" s="105"/>
      <c r="AV886" s="105"/>
      <c r="AW886" s="105"/>
      <c r="AX886" s="105"/>
      <c r="AY886" s="105"/>
      <c r="AZ886" s="105"/>
      <c r="BA886" s="105"/>
      <c r="BB886" s="105"/>
      <c r="BC886" s="105"/>
      <c r="BD886" s="105"/>
      <c r="BE886" s="105"/>
      <c r="BF886" s="105"/>
      <c r="BG886" s="105"/>
      <c r="BH886" s="105"/>
      <c r="BI886" s="105"/>
      <c r="BJ886" s="105"/>
      <c r="BK886" s="105"/>
      <c r="BL886" s="105"/>
      <c r="BM886" s="158"/>
      <c r="BN886" s="105"/>
      <c r="BO886" s="156"/>
      <c r="BP886" s="156"/>
      <c r="BQ886" s="156"/>
      <c r="BR886" s="105"/>
      <c r="BS886" s="105"/>
    </row>
    <row r="887" ht="9.0" customHeight="1">
      <c r="A887" s="152">
        <f t="shared" si="17"/>
        <v>1</v>
      </c>
      <c r="B887" s="93"/>
      <c r="C887" s="99"/>
      <c r="D887" s="96"/>
      <c r="E887" s="160"/>
      <c r="F887" s="155"/>
      <c r="G887" s="105"/>
      <c r="H887" s="105"/>
      <c r="I887" s="156"/>
      <c r="J887" s="156"/>
      <c r="K887" s="156"/>
      <c r="L887" s="156"/>
      <c r="M887" s="156"/>
      <c r="N887" s="156"/>
      <c r="O887" s="156"/>
      <c r="P887" s="156"/>
      <c r="Q887" s="156"/>
      <c r="R887" s="156"/>
      <c r="S887" s="156"/>
      <c r="T887" s="156"/>
      <c r="U887" s="157"/>
      <c r="V887" s="105"/>
      <c r="W887" s="105"/>
      <c r="X887" s="105"/>
      <c r="Y887" s="105"/>
      <c r="Z887" s="157"/>
      <c r="AA887" s="105"/>
      <c r="AB887" s="105"/>
      <c r="AC887" s="105"/>
      <c r="AD887" s="105"/>
      <c r="AE887" s="105"/>
      <c r="AF887" s="105"/>
      <c r="AG887" s="105"/>
      <c r="AH887" s="105"/>
      <c r="AI887" s="105"/>
      <c r="AJ887" s="105"/>
      <c r="AK887" s="105"/>
      <c r="AL887" s="105"/>
      <c r="AM887" s="105"/>
      <c r="AN887" s="105"/>
      <c r="AO887" s="105"/>
      <c r="AP887" s="105"/>
      <c r="AQ887" s="105"/>
      <c r="AR887" s="105"/>
      <c r="AS887" s="105"/>
      <c r="AT887" s="105"/>
      <c r="AU887" s="105"/>
      <c r="AV887" s="105"/>
      <c r="AW887" s="105"/>
      <c r="AX887" s="105"/>
      <c r="AY887" s="105"/>
      <c r="AZ887" s="105"/>
      <c r="BA887" s="105"/>
      <c r="BB887" s="105"/>
      <c r="BC887" s="105"/>
      <c r="BD887" s="105"/>
      <c r="BE887" s="105"/>
      <c r="BF887" s="105"/>
      <c r="BG887" s="105"/>
      <c r="BH887" s="105"/>
      <c r="BI887" s="105"/>
      <c r="BJ887" s="105"/>
      <c r="BK887" s="105"/>
      <c r="BL887" s="105"/>
      <c r="BM887" s="158"/>
      <c r="BN887" s="105"/>
      <c r="BO887" s="156"/>
      <c r="BP887" s="156"/>
      <c r="BQ887" s="156"/>
      <c r="BR887" s="105"/>
      <c r="BS887" s="105"/>
    </row>
    <row r="888" ht="9.0" customHeight="1">
      <c r="A888" s="152">
        <f t="shared" si="17"/>
        <v>0</v>
      </c>
      <c r="B888" s="93"/>
      <c r="C888" s="99"/>
      <c r="D888" s="96"/>
      <c r="E888" s="160"/>
      <c r="F888" s="155"/>
      <c r="G888" s="105"/>
      <c r="H888" s="105"/>
      <c r="I888" s="156"/>
      <c r="J888" s="156"/>
      <c r="K888" s="156"/>
      <c r="L888" s="156"/>
      <c r="M888" s="156"/>
      <c r="N888" s="156"/>
      <c r="O888" s="156"/>
      <c r="P888" s="156"/>
      <c r="Q888" s="156"/>
      <c r="R888" s="156"/>
      <c r="S888" s="156"/>
      <c r="T888" s="156"/>
      <c r="U888" s="157"/>
      <c r="V888" s="105"/>
      <c r="W888" s="105"/>
      <c r="X888" s="105"/>
      <c r="Y888" s="105"/>
      <c r="Z888" s="157"/>
      <c r="AA888" s="105"/>
      <c r="AB888" s="105"/>
      <c r="AC888" s="105"/>
      <c r="AD888" s="105"/>
      <c r="AE888" s="105"/>
      <c r="AF888" s="105"/>
      <c r="AG888" s="105"/>
      <c r="AH888" s="105"/>
      <c r="AI888" s="105"/>
      <c r="AJ888" s="105"/>
      <c r="AK888" s="105"/>
      <c r="AL888" s="105"/>
      <c r="AM888" s="105"/>
      <c r="AN888" s="105"/>
      <c r="AO888" s="105"/>
      <c r="AP888" s="105"/>
      <c r="AQ888" s="105"/>
      <c r="AR888" s="105"/>
      <c r="AS888" s="105"/>
      <c r="AT888" s="105"/>
      <c r="AU888" s="105"/>
      <c r="AV888" s="105"/>
      <c r="AW888" s="105"/>
      <c r="AX888" s="105"/>
      <c r="AY888" s="105"/>
      <c r="AZ888" s="105"/>
      <c r="BA888" s="105"/>
      <c r="BB888" s="105"/>
      <c r="BC888" s="105"/>
      <c r="BD888" s="105"/>
      <c r="BE888" s="105"/>
      <c r="BF888" s="105"/>
      <c r="BG888" s="105"/>
      <c r="BH888" s="105"/>
      <c r="BI888" s="105"/>
      <c r="BJ888" s="105"/>
      <c r="BK888" s="105"/>
      <c r="BL888" s="105"/>
      <c r="BM888" s="158"/>
      <c r="BN888" s="105"/>
      <c r="BO888" s="156"/>
      <c r="BP888" s="156"/>
      <c r="BQ888" s="156"/>
      <c r="BR888" s="105"/>
      <c r="BS888" s="105"/>
    </row>
    <row r="889" ht="9.0" customHeight="1">
      <c r="A889" s="152">
        <f t="shared" si="17"/>
        <v>0</v>
      </c>
      <c r="B889" s="93"/>
      <c r="C889" s="99"/>
      <c r="D889" s="96"/>
      <c r="E889" s="160"/>
      <c r="F889" s="155"/>
      <c r="G889" s="105"/>
      <c r="H889" s="105"/>
      <c r="I889" s="156"/>
      <c r="J889" s="156"/>
      <c r="K889" s="156"/>
      <c r="L889" s="156"/>
      <c r="M889" s="156"/>
      <c r="N889" s="156"/>
      <c r="O889" s="156"/>
      <c r="P889" s="156"/>
      <c r="Q889" s="156"/>
      <c r="R889" s="156"/>
      <c r="S889" s="156"/>
      <c r="T889" s="156"/>
      <c r="U889" s="157"/>
      <c r="V889" s="105"/>
      <c r="W889" s="105"/>
      <c r="X889" s="105"/>
      <c r="Y889" s="105"/>
      <c r="Z889" s="157"/>
      <c r="AA889" s="105"/>
      <c r="AB889" s="105"/>
      <c r="AC889" s="105"/>
      <c r="AD889" s="105"/>
      <c r="AE889" s="105"/>
      <c r="AF889" s="105"/>
      <c r="AG889" s="105"/>
      <c r="AH889" s="105"/>
      <c r="AI889" s="105"/>
      <c r="AJ889" s="105"/>
      <c r="AK889" s="105"/>
      <c r="AL889" s="105"/>
      <c r="AM889" s="105"/>
      <c r="AN889" s="105"/>
      <c r="AO889" s="105"/>
      <c r="AP889" s="105"/>
      <c r="AQ889" s="105"/>
      <c r="AR889" s="105"/>
      <c r="AS889" s="105"/>
      <c r="AT889" s="105"/>
      <c r="AU889" s="105"/>
      <c r="AV889" s="105"/>
      <c r="AW889" s="105"/>
      <c r="AX889" s="105"/>
      <c r="AY889" s="105"/>
      <c r="AZ889" s="105"/>
      <c r="BA889" s="105"/>
      <c r="BB889" s="105"/>
      <c r="BC889" s="105"/>
      <c r="BD889" s="105"/>
      <c r="BE889" s="105"/>
      <c r="BF889" s="105"/>
      <c r="BG889" s="105"/>
      <c r="BH889" s="105"/>
      <c r="BI889" s="105"/>
      <c r="BJ889" s="105"/>
      <c r="BK889" s="105"/>
      <c r="BL889" s="105"/>
      <c r="BM889" s="158"/>
      <c r="BN889" s="105"/>
      <c r="BO889" s="156"/>
      <c r="BP889" s="156"/>
      <c r="BQ889" s="156"/>
      <c r="BR889" s="105"/>
      <c r="BS889" s="105"/>
    </row>
    <row r="890" ht="9.0" customHeight="1">
      <c r="A890" s="152">
        <f t="shared" si="17"/>
        <v>1</v>
      </c>
      <c r="B890" s="93"/>
      <c r="C890" s="99"/>
      <c r="D890" s="96"/>
      <c r="E890" s="160"/>
      <c r="F890" s="155"/>
      <c r="G890" s="105"/>
      <c r="H890" s="105"/>
      <c r="I890" s="156"/>
      <c r="J890" s="156"/>
      <c r="K890" s="156"/>
      <c r="L890" s="156"/>
      <c r="M890" s="156"/>
      <c r="N890" s="156"/>
      <c r="O890" s="156"/>
      <c r="P890" s="156"/>
      <c r="Q890" s="156"/>
      <c r="R890" s="156"/>
      <c r="S890" s="156"/>
      <c r="T890" s="156"/>
      <c r="U890" s="157"/>
      <c r="V890" s="105"/>
      <c r="W890" s="105"/>
      <c r="X890" s="105"/>
      <c r="Y890" s="105"/>
      <c r="Z890" s="157"/>
      <c r="AA890" s="105"/>
      <c r="AB890" s="105"/>
      <c r="AC890" s="105"/>
      <c r="AD890" s="105"/>
      <c r="AE890" s="105"/>
      <c r="AF890" s="105"/>
      <c r="AG890" s="105"/>
      <c r="AH890" s="105"/>
      <c r="AI890" s="105"/>
      <c r="AJ890" s="105"/>
      <c r="AK890" s="105"/>
      <c r="AL890" s="105"/>
      <c r="AM890" s="105"/>
      <c r="AN890" s="105"/>
      <c r="AO890" s="105"/>
      <c r="AP890" s="105"/>
      <c r="AQ890" s="105"/>
      <c r="AR890" s="105"/>
      <c r="AS890" s="105"/>
      <c r="AT890" s="105"/>
      <c r="AU890" s="105"/>
      <c r="AV890" s="105"/>
      <c r="AW890" s="105"/>
      <c r="AX890" s="105"/>
      <c r="AY890" s="105"/>
      <c r="AZ890" s="105"/>
      <c r="BA890" s="105"/>
      <c r="BB890" s="105"/>
      <c r="BC890" s="105"/>
      <c r="BD890" s="105"/>
      <c r="BE890" s="105"/>
      <c r="BF890" s="105"/>
      <c r="BG890" s="105"/>
      <c r="BH890" s="105"/>
      <c r="BI890" s="105"/>
      <c r="BJ890" s="105"/>
      <c r="BK890" s="105"/>
      <c r="BL890" s="105"/>
      <c r="BM890" s="158"/>
      <c r="BN890" s="105"/>
      <c r="BO890" s="156"/>
      <c r="BP890" s="156"/>
      <c r="BQ890" s="156"/>
      <c r="BR890" s="105"/>
      <c r="BS890" s="105"/>
    </row>
    <row r="891" ht="9.0" customHeight="1">
      <c r="A891" s="152">
        <f t="shared" si="17"/>
        <v>1</v>
      </c>
      <c r="B891" s="93"/>
      <c r="C891" s="99"/>
      <c r="D891" s="96"/>
      <c r="E891" s="160"/>
      <c r="F891" s="155"/>
      <c r="G891" s="105"/>
      <c r="H891" s="105"/>
      <c r="I891" s="156"/>
      <c r="J891" s="156"/>
      <c r="K891" s="156"/>
      <c r="L891" s="156"/>
      <c r="M891" s="156"/>
      <c r="N891" s="156"/>
      <c r="O891" s="156"/>
      <c r="P891" s="156"/>
      <c r="Q891" s="156"/>
      <c r="R891" s="156"/>
      <c r="S891" s="156"/>
      <c r="T891" s="156"/>
      <c r="U891" s="157"/>
      <c r="V891" s="105"/>
      <c r="W891" s="105"/>
      <c r="X891" s="105"/>
      <c r="Y891" s="105"/>
      <c r="Z891" s="157"/>
      <c r="AA891" s="105"/>
      <c r="AB891" s="105"/>
      <c r="AC891" s="105"/>
      <c r="AD891" s="105"/>
      <c r="AE891" s="105"/>
      <c r="AF891" s="105"/>
      <c r="AG891" s="105"/>
      <c r="AH891" s="105"/>
      <c r="AI891" s="105"/>
      <c r="AJ891" s="105"/>
      <c r="AK891" s="105"/>
      <c r="AL891" s="105"/>
      <c r="AM891" s="105"/>
      <c r="AN891" s="105"/>
      <c r="AO891" s="105"/>
      <c r="AP891" s="105"/>
      <c r="AQ891" s="105"/>
      <c r="AR891" s="105"/>
      <c r="AS891" s="105"/>
      <c r="AT891" s="105"/>
      <c r="AU891" s="105"/>
      <c r="AV891" s="105"/>
      <c r="AW891" s="105"/>
      <c r="AX891" s="105"/>
      <c r="AY891" s="105"/>
      <c r="AZ891" s="105"/>
      <c r="BA891" s="105"/>
      <c r="BB891" s="105"/>
      <c r="BC891" s="105"/>
      <c r="BD891" s="105"/>
      <c r="BE891" s="105"/>
      <c r="BF891" s="105"/>
      <c r="BG891" s="105"/>
      <c r="BH891" s="105"/>
      <c r="BI891" s="105"/>
      <c r="BJ891" s="105"/>
      <c r="BK891" s="105"/>
      <c r="BL891" s="105"/>
      <c r="BM891" s="158"/>
      <c r="BN891" s="105"/>
      <c r="BO891" s="156"/>
      <c r="BP891" s="156"/>
      <c r="BQ891" s="156"/>
      <c r="BR891" s="105"/>
      <c r="BS891" s="105"/>
    </row>
    <row r="892" ht="9.0" customHeight="1">
      <c r="A892" s="152">
        <f t="shared" si="17"/>
        <v>0</v>
      </c>
      <c r="B892" s="93"/>
      <c r="C892" s="99"/>
      <c r="D892" s="96"/>
      <c r="E892" s="160"/>
      <c r="F892" s="155"/>
      <c r="G892" s="105"/>
      <c r="H892" s="105"/>
      <c r="I892" s="156"/>
      <c r="J892" s="156"/>
      <c r="K892" s="156"/>
      <c r="L892" s="156"/>
      <c r="M892" s="156"/>
      <c r="N892" s="156"/>
      <c r="O892" s="156"/>
      <c r="P892" s="156"/>
      <c r="Q892" s="156"/>
      <c r="R892" s="156"/>
      <c r="S892" s="156"/>
      <c r="T892" s="156"/>
      <c r="U892" s="157"/>
      <c r="V892" s="105"/>
      <c r="W892" s="105"/>
      <c r="X892" s="105"/>
      <c r="Y892" s="105"/>
      <c r="Z892" s="157"/>
      <c r="AA892" s="105"/>
      <c r="AB892" s="105"/>
      <c r="AC892" s="105"/>
      <c r="AD892" s="105"/>
      <c r="AE892" s="105"/>
      <c r="AF892" s="105"/>
      <c r="AG892" s="105"/>
      <c r="AH892" s="105"/>
      <c r="AI892" s="105"/>
      <c r="AJ892" s="105"/>
      <c r="AK892" s="105"/>
      <c r="AL892" s="105"/>
      <c r="AM892" s="105"/>
      <c r="AN892" s="105"/>
      <c r="AO892" s="105"/>
      <c r="AP892" s="105"/>
      <c r="AQ892" s="105"/>
      <c r="AR892" s="105"/>
      <c r="AS892" s="105"/>
      <c r="AT892" s="105"/>
      <c r="AU892" s="105"/>
      <c r="AV892" s="105"/>
      <c r="AW892" s="105"/>
      <c r="AX892" s="105"/>
      <c r="AY892" s="105"/>
      <c r="AZ892" s="105"/>
      <c r="BA892" s="105"/>
      <c r="BB892" s="105"/>
      <c r="BC892" s="105"/>
      <c r="BD892" s="105"/>
      <c r="BE892" s="105"/>
      <c r="BF892" s="105"/>
      <c r="BG892" s="105"/>
      <c r="BH892" s="105"/>
      <c r="BI892" s="105"/>
      <c r="BJ892" s="105"/>
      <c r="BK892" s="105"/>
      <c r="BL892" s="105"/>
      <c r="BM892" s="158"/>
      <c r="BN892" s="105"/>
      <c r="BO892" s="156"/>
      <c r="BP892" s="156"/>
      <c r="BQ892" s="156"/>
      <c r="BR892" s="105"/>
      <c r="BS892" s="105"/>
    </row>
    <row r="893" ht="9.0" customHeight="1">
      <c r="A893" s="152">
        <f t="shared" si="17"/>
        <v>0</v>
      </c>
      <c r="B893" s="93"/>
      <c r="C893" s="99"/>
      <c r="D893" s="96"/>
      <c r="E893" s="160"/>
      <c r="F893" s="155"/>
      <c r="G893" s="105"/>
      <c r="H893" s="105"/>
      <c r="I893" s="156"/>
      <c r="J893" s="156"/>
      <c r="K893" s="156"/>
      <c r="L893" s="156"/>
      <c r="M893" s="156"/>
      <c r="N893" s="156"/>
      <c r="O893" s="156"/>
      <c r="P893" s="156"/>
      <c r="Q893" s="156"/>
      <c r="R893" s="156"/>
      <c r="S893" s="156"/>
      <c r="T893" s="156"/>
      <c r="U893" s="157"/>
      <c r="V893" s="105"/>
      <c r="W893" s="105"/>
      <c r="X893" s="105"/>
      <c r="Y893" s="105"/>
      <c r="Z893" s="157"/>
      <c r="AA893" s="105"/>
      <c r="AB893" s="105"/>
      <c r="AC893" s="105"/>
      <c r="AD893" s="105"/>
      <c r="AE893" s="105"/>
      <c r="AF893" s="105"/>
      <c r="AG893" s="105"/>
      <c r="AH893" s="105"/>
      <c r="AI893" s="105"/>
      <c r="AJ893" s="105"/>
      <c r="AK893" s="105"/>
      <c r="AL893" s="105"/>
      <c r="AM893" s="105"/>
      <c r="AN893" s="105"/>
      <c r="AO893" s="105"/>
      <c r="AP893" s="105"/>
      <c r="AQ893" s="105"/>
      <c r="AR893" s="105"/>
      <c r="AS893" s="105"/>
      <c r="AT893" s="105"/>
      <c r="AU893" s="105"/>
      <c r="AV893" s="105"/>
      <c r="AW893" s="105"/>
      <c r="AX893" s="105"/>
      <c r="AY893" s="105"/>
      <c r="AZ893" s="105"/>
      <c r="BA893" s="105"/>
      <c r="BB893" s="105"/>
      <c r="BC893" s="105"/>
      <c r="BD893" s="105"/>
      <c r="BE893" s="105"/>
      <c r="BF893" s="105"/>
      <c r="BG893" s="105"/>
      <c r="BH893" s="105"/>
      <c r="BI893" s="105"/>
      <c r="BJ893" s="105"/>
      <c r="BK893" s="105"/>
      <c r="BL893" s="105"/>
      <c r="BM893" s="158"/>
      <c r="BN893" s="105"/>
      <c r="BO893" s="156"/>
      <c r="BP893" s="156"/>
      <c r="BQ893" s="156"/>
      <c r="BR893" s="105"/>
      <c r="BS893" s="105"/>
    </row>
    <row r="894" ht="9.0" customHeight="1">
      <c r="A894" s="152">
        <f t="shared" si="17"/>
        <v>1</v>
      </c>
      <c r="B894" s="93"/>
      <c r="C894" s="99"/>
      <c r="D894" s="96"/>
      <c r="E894" s="160"/>
      <c r="F894" s="155"/>
      <c r="G894" s="105"/>
      <c r="H894" s="105"/>
      <c r="I894" s="156"/>
      <c r="J894" s="156"/>
      <c r="K894" s="156"/>
      <c r="L894" s="156"/>
      <c r="M894" s="156"/>
      <c r="N894" s="156"/>
      <c r="O894" s="156"/>
      <c r="P894" s="156"/>
      <c r="Q894" s="156"/>
      <c r="R894" s="156"/>
      <c r="S894" s="156"/>
      <c r="T894" s="156"/>
      <c r="U894" s="157"/>
      <c r="V894" s="105"/>
      <c r="W894" s="105"/>
      <c r="X894" s="105"/>
      <c r="Y894" s="105"/>
      <c r="Z894" s="157"/>
      <c r="AA894" s="105"/>
      <c r="AB894" s="105"/>
      <c r="AC894" s="105"/>
      <c r="AD894" s="105"/>
      <c r="AE894" s="105"/>
      <c r="AF894" s="105"/>
      <c r="AG894" s="105"/>
      <c r="AH894" s="105"/>
      <c r="AI894" s="105"/>
      <c r="AJ894" s="105"/>
      <c r="AK894" s="105"/>
      <c r="AL894" s="105"/>
      <c r="AM894" s="105"/>
      <c r="AN894" s="105"/>
      <c r="AO894" s="105"/>
      <c r="AP894" s="105"/>
      <c r="AQ894" s="105"/>
      <c r="AR894" s="105"/>
      <c r="AS894" s="105"/>
      <c r="AT894" s="105"/>
      <c r="AU894" s="105"/>
      <c r="AV894" s="105"/>
      <c r="AW894" s="105"/>
      <c r="AX894" s="105"/>
      <c r="AY894" s="105"/>
      <c r="AZ894" s="105"/>
      <c r="BA894" s="105"/>
      <c r="BB894" s="105"/>
      <c r="BC894" s="105"/>
      <c r="BD894" s="105"/>
      <c r="BE894" s="105"/>
      <c r="BF894" s="105"/>
      <c r="BG894" s="105"/>
      <c r="BH894" s="105"/>
      <c r="BI894" s="105"/>
      <c r="BJ894" s="105"/>
      <c r="BK894" s="105"/>
      <c r="BL894" s="105"/>
      <c r="BM894" s="158"/>
      <c r="BN894" s="105"/>
      <c r="BO894" s="156"/>
      <c r="BP894" s="156"/>
      <c r="BQ894" s="156"/>
      <c r="BR894" s="105"/>
      <c r="BS894" s="105"/>
    </row>
    <row r="895" ht="9.0" customHeight="1">
      <c r="A895" s="152">
        <f t="shared" si="17"/>
        <v>1</v>
      </c>
      <c r="B895" s="93"/>
      <c r="C895" s="99"/>
      <c r="D895" s="96"/>
      <c r="E895" s="160"/>
      <c r="F895" s="155"/>
      <c r="G895" s="105"/>
      <c r="H895" s="105"/>
      <c r="I895" s="156"/>
      <c r="J895" s="156"/>
      <c r="K895" s="156"/>
      <c r="L895" s="156"/>
      <c r="M895" s="156"/>
      <c r="N895" s="156"/>
      <c r="O895" s="156"/>
      <c r="P895" s="156"/>
      <c r="Q895" s="156"/>
      <c r="R895" s="156"/>
      <c r="S895" s="156"/>
      <c r="T895" s="156"/>
      <c r="U895" s="157"/>
      <c r="V895" s="105"/>
      <c r="W895" s="105"/>
      <c r="X895" s="105"/>
      <c r="Y895" s="105"/>
      <c r="Z895" s="157"/>
      <c r="AA895" s="105"/>
      <c r="AB895" s="105"/>
      <c r="AC895" s="105"/>
      <c r="AD895" s="105"/>
      <c r="AE895" s="105"/>
      <c r="AF895" s="105"/>
      <c r="AG895" s="105"/>
      <c r="AH895" s="105"/>
      <c r="AI895" s="105"/>
      <c r="AJ895" s="105"/>
      <c r="AK895" s="105"/>
      <c r="AL895" s="105"/>
      <c r="AM895" s="105"/>
      <c r="AN895" s="105"/>
      <c r="AO895" s="105"/>
      <c r="AP895" s="105"/>
      <c r="AQ895" s="105"/>
      <c r="AR895" s="105"/>
      <c r="AS895" s="105"/>
      <c r="AT895" s="105"/>
      <c r="AU895" s="105"/>
      <c r="AV895" s="105"/>
      <c r="AW895" s="105"/>
      <c r="AX895" s="105"/>
      <c r="AY895" s="105"/>
      <c r="AZ895" s="105"/>
      <c r="BA895" s="105"/>
      <c r="BB895" s="105"/>
      <c r="BC895" s="105"/>
      <c r="BD895" s="105"/>
      <c r="BE895" s="105"/>
      <c r="BF895" s="105"/>
      <c r="BG895" s="105"/>
      <c r="BH895" s="105"/>
      <c r="BI895" s="105"/>
      <c r="BJ895" s="105"/>
      <c r="BK895" s="105"/>
      <c r="BL895" s="105"/>
      <c r="BM895" s="158"/>
      <c r="BN895" s="105"/>
      <c r="BO895" s="156"/>
      <c r="BP895" s="156"/>
      <c r="BQ895" s="156"/>
      <c r="BR895" s="105"/>
      <c r="BS895" s="105"/>
    </row>
    <row r="896" ht="9.0" customHeight="1">
      <c r="A896" s="152">
        <f t="shared" si="17"/>
        <v>0</v>
      </c>
      <c r="B896" s="93"/>
      <c r="C896" s="99"/>
      <c r="D896" s="96"/>
      <c r="E896" s="160"/>
      <c r="F896" s="155"/>
      <c r="G896" s="105"/>
      <c r="H896" s="105"/>
      <c r="I896" s="156"/>
      <c r="J896" s="156"/>
      <c r="K896" s="156"/>
      <c r="L896" s="156"/>
      <c r="M896" s="156"/>
      <c r="N896" s="156"/>
      <c r="O896" s="156"/>
      <c r="P896" s="156"/>
      <c r="Q896" s="156"/>
      <c r="R896" s="156"/>
      <c r="S896" s="156"/>
      <c r="T896" s="156"/>
      <c r="U896" s="157"/>
      <c r="V896" s="105"/>
      <c r="W896" s="105"/>
      <c r="X896" s="105"/>
      <c r="Y896" s="105"/>
      <c r="Z896" s="157"/>
      <c r="AA896" s="105"/>
      <c r="AB896" s="105"/>
      <c r="AC896" s="105"/>
      <c r="AD896" s="105"/>
      <c r="AE896" s="105"/>
      <c r="AF896" s="105"/>
      <c r="AG896" s="105"/>
      <c r="AH896" s="105"/>
      <c r="AI896" s="105"/>
      <c r="AJ896" s="105"/>
      <c r="AK896" s="105"/>
      <c r="AL896" s="105"/>
      <c r="AM896" s="105"/>
      <c r="AN896" s="105"/>
      <c r="AO896" s="105"/>
      <c r="AP896" s="105"/>
      <c r="AQ896" s="105"/>
      <c r="AR896" s="105"/>
      <c r="AS896" s="105"/>
      <c r="AT896" s="105"/>
      <c r="AU896" s="105"/>
      <c r="AV896" s="105"/>
      <c r="AW896" s="105"/>
      <c r="AX896" s="105"/>
      <c r="AY896" s="105"/>
      <c r="AZ896" s="105"/>
      <c r="BA896" s="105"/>
      <c r="BB896" s="105"/>
      <c r="BC896" s="105"/>
      <c r="BD896" s="105"/>
      <c r="BE896" s="105"/>
      <c r="BF896" s="105"/>
      <c r="BG896" s="105"/>
      <c r="BH896" s="105"/>
      <c r="BI896" s="105"/>
      <c r="BJ896" s="105"/>
      <c r="BK896" s="105"/>
      <c r="BL896" s="105"/>
      <c r="BM896" s="158"/>
      <c r="BN896" s="105"/>
      <c r="BO896" s="156"/>
      <c r="BP896" s="156"/>
      <c r="BQ896" s="156"/>
      <c r="BR896" s="105"/>
      <c r="BS896" s="105"/>
    </row>
    <row r="897" ht="9.0" customHeight="1">
      <c r="A897" s="152">
        <f t="shared" si="17"/>
        <v>0</v>
      </c>
      <c r="B897" s="93"/>
      <c r="C897" s="99"/>
      <c r="D897" s="96"/>
      <c r="E897" s="160"/>
      <c r="F897" s="155"/>
      <c r="G897" s="105"/>
      <c r="H897" s="105"/>
      <c r="I897" s="156"/>
      <c r="J897" s="156"/>
      <c r="K897" s="156"/>
      <c r="L897" s="156"/>
      <c r="M897" s="156"/>
      <c r="N897" s="156"/>
      <c r="O897" s="156"/>
      <c r="P897" s="156"/>
      <c r="Q897" s="156"/>
      <c r="R897" s="156"/>
      <c r="S897" s="156"/>
      <c r="T897" s="156"/>
      <c r="U897" s="157"/>
      <c r="V897" s="105"/>
      <c r="W897" s="105"/>
      <c r="X897" s="105"/>
      <c r="Y897" s="105"/>
      <c r="Z897" s="157"/>
      <c r="AA897" s="105"/>
      <c r="AB897" s="105"/>
      <c r="AC897" s="105"/>
      <c r="AD897" s="105"/>
      <c r="AE897" s="105"/>
      <c r="AF897" s="105"/>
      <c r="AG897" s="105"/>
      <c r="AH897" s="105"/>
      <c r="AI897" s="105"/>
      <c r="AJ897" s="105"/>
      <c r="AK897" s="105"/>
      <c r="AL897" s="105"/>
      <c r="AM897" s="105"/>
      <c r="AN897" s="105"/>
      <c r="AO897" s="105"/>
      <c r="AP897" s="105"/>
      <c r="AQ897" s="105"/>
      <c r="AR897" s="105"/>
      <c r="AS897" s="105"/>
      <c r="AT897" s="105"/>
      <c r="AU897" s="105"/>
      <c r="AV897" s="105"/>
      <c r="AW897" s="105"/>
      <c r="AX897" s="105"/>
      <c r="AY897" s="105"/>
      <c r="AZ897" s="105"/>
      <c r="BA897" s="105"/>
      <c r="BB897" s="105"/>
      <c r="BC897" s="105"/>
      <c r="BD897" s="105"/>
      <c r="BE897" s="105"/>
      <c r="BF897" s="105"/>
      <c r="BG897" s="105"/>
      <c r="BH897" s="105"/>
      <c r="BI897" s="105"/>
      <c r="BJ897" s="105"/>
      <c r="BK897" s="105"/>
      <c r="BL897" s="105"/>
      <c r="BM897" s="158"/>
      <c r="BN897" s="105"/>
      <c r="BO897" s="156"/>
      <c r="BP897" s="156"/>
      <c r="BQ897" s="156"/>
      <c r="BR897" s="105"/>
      <c r="BS897" s="105"/>
    </row>
    <row r="898" ht="9.0" customHeight="1">
      <c r="A898" s="152">
        <f t="shared" si="17"/>
        <v>1</v>
      </c>
      <c r="B898" s="93"/>
      <c r="C898" s="99"/>
      <c r="D898" s="96"/>
      <c r="E898" s="160"/>
      <c r="F898" s="155"/>
      <c r="G898" s="105"/>
      <c r="H898" s="105"/>
      <c r="I898" s="156"/>
      <c r="J898" s="156"/>
      <c r="K898" s="156"/>
      <c r="L898" s="156"/>
      <c r="M898" s="156"/>
      <c r="N898" s="156"/>
      <c r="O898" s="156"/>
      <c r="P898" s="156"/>
      <c r="Q898" s="156"/>
      <c r="R898" s="156"/>
      <c r="S898" s="156"/>
      <c r="T898" s="156"/>
      <c r="U898" s="157"/>
      <c r="V898" s="105"/>
      <c r="W898" s="105"/>
      <c r="X898" s="105"/>
      <c r="Y898" s="105"/>
      <c r="Z898" s="157"/>
      <c r="AA898" s="105"/>
      <c r="AB898" s="105"/>
      <c r="AC898" s="105"/>
      <c r="AD898" s="105"/>
      <c r="AE898" s="105"/>
      <c r="AF898" s="105"/>
      <c r="AG898" s="105"/>
      <c r="AH898" s="105"/>
      <c r="AI898" s="105"/>
      <c r="AJ898" s="105"/>
      <c r="AK898" s="105"/>
      <c r="AL898" s="105"/>
      <c r="AM898" s="105"/>
      <c r="AN898" s="105"/>
      <c r="AO898" s="105"/>
      <c r="AP898" s="105"/>
      <c r="AQ898" s="105"/>
      <c r="AR898" s="105"/>
      <c r="AS898" s="105"/>
      <c r="AT898" s="105"/>
      <c r="AU898" s="105"/>
      <c r="AV898" s="105"/>
      <c r="AW898" s="105"/>
      <c r="AX898" s="105"/>
      <c r="AY898" s="105"/>
      <c r="AZ898" s="105"/>
      <c r="BA898" s="105"/>
      <c r="BB898" s="105"/>
      <c r="BC898" s="105"/>
      <c r="BD898" s="105"/>
      <c r="BE898" s="105"/>
      <c r="BF898" s="105"/>
      <c r="BG898" s="105"/>
      <c r="BH898" s="105"/>
      <c r="BI898" s="105"/>
      <c r="BJ898" s="105"/>
      <c r="BK898" s="105"/>
      <c r="BL898" s="105"/>
      <c r="BM898" s="158"/>
      <c r="BN898" s="105"/>
      <c r="BO898" s="156"/>
      <c r="BP898" s="156"/>
      <c r="BQ898" s="156"/>
      <c r="BR898" s="105"/>
      <c r="BS898" s="105"/>
    </row>
    <row r="899" ht="9.0" customHeight="1">
      <c r="A899" s="152">
        <f t="shared" si="17"/>
        <v>1</v>
      </c>
      <c r="B899" s="93"/>
      <c r="C899" s="99"/>
      <c r="D899" s="96"/>
      <c r="E899" s="160"/>
      <c r="F899" s="155"/>
      <c r="G899" s="105"/>
      <c r="H899" s="105"/>
      <c r="I899" s="156"/>
      <c r="J899" s="156"/>
      <c r="K899" s="156"/>
      <c r="L899" s="156"/>
      <c r="M899" s="156"/>
      <c r="N899" s="156"/>
      <c r="O899" s="156"/>
      <c r="P899" s="156"/>
      <c r="Q899" s="156"/>
      <c r="R899" s="156"/>
      <c r="S899" s="156"/>
      <c r="T899" s="156"/>
      <c r="U899" s="157"/>
      <c r="V899" s="105"/>
      <c r="W899" s="105"/>
      <c r="X899" s="105"/>
      <c r="Y899" s="105"/>
      <c r="Z899" s="157"/>
      <c r="AA899" s="105"/>
      <c r="AB899" s="105"/>
      <c r="AC899" s="105"/>
      <c r="AD899" s="105"/>
      <c r="AE899" s="105"/>
      <c r="AF899" s="105"/>
      <c r="AG899" s="105"/>
      <c r="AH899" s="105"/>
      <c r="AI899" s="105"/>
      <c r="AJ899" s="105"/>
      <c r="AK899" s="105"/>
      <c r="AL899" s="105"/>
      <c r="AM899" s="105"/>
      <c r="AN899" s="105"/>
      <c r="AO899" s="105"/>
      <c r="AP899" s="105"/>
      <c r="AQ899" s="105"/>
      <c r="AR899" s="105"/>
      <c r="AS899" s="105"/>
      <c r="AT899" s="105"/>
      <c r="AU899" s="105"/>
      <c r="AV899" s="105"/>
      <c r="AW899" s="105"/>
      <c r="AX899" s="105"/>
      <c r="AY899" s="105"/>
      <c r="AZ899" s="105"/>
      <c r="BA899" s="105"/>
      <c r="BB899" s="105"/>
      <c r="BC899" s="105"/>
      <c r="BD899" s="105"/>
      <c r="BE899" s="105"/>
      <c r="BF899" s="105"/>
      <c r="BG899" s="105"/>
      <c r="BH899" s="105"/>
      <c r="BI899" s="105"/>
      <c r="BJ899" s="105"/>
      <c r="BK899" s="105"/>
      <c r="BL899" s="105"/>
      <c r="BM899" s="158"/>
      <c r="BN899" s="105"/>
      <c r="BO899" s="156"/>
      <c r="BP899" s="156"/>
      <c r="BQ899" s="156"/>
      <c r="BR899" s="105"/>
      <c r="BS899" s="105"/>
    </row>
    <row r="900" ht="9.0" customHeight="1">
      <c r="A900" s="152">
        <f t="shared" si="17"/>
        <v>0</v>
      </c>
      <c r="B900" s="93"/>
      <c r="C900" s="99"/>
      <c r="D900" s="96"/>
      <c r="E900" s="160"/>
      <c r="F900" s="155"/>
      <c r="G900" s="105"/>
      <c r="H900" s="105"/>
      <c r="I900" s="156"/>
      <c r="J900" s="156"/>
      <c r="K900" s="156"/>
      <c r="L900" s="156"/>
      <c r="M900" s="156"/>
      <c r="N900" s="156"/>
      <c r="O900" s="156"/>
      <c r="P900" s="156"/>
      <c r="Q900" s="156"/>
      <c r="R900" s="156"/>
      <c r="S900" s="156"/>
      <c r="T900" s="156"/>
      <c r="U900" s="157"/>
      <c r="V900" s="105"/>
      <c r="W900" s="105"/>
      <c r="X900" s="105"/>
      <c r="Y900" s="105"/>
      <c r="Z900" s="157"/>
      <c r="AA900" s="105"/>
      <c r="AB900" s="105"/>
      <c r="AC900" s="105"/>
      <c r="AD900" s="105"/>
      <c r="AE900" s="105"/>
      <c r="AF900" s="105"/>
      <c r="AG900" s="105"/>
      <c r="AH900" s="105"/>
      <c r="AI900" s="105"/>
      <c r="AJ900" s="105"/>
      <c r="AK900" s="105"/>
      <c r="AL900" s="105"/>
      <c r="AM900" s="105"/>
      <c r="AN900" s="105"/>
      <c r="AO900" s="105"/>
      <c r="AP900" s="105"/>
      <c r="AQ900" s="105"/>
      <c r="AR900" s="105"/>
      <c r="AS900" s="105"/>
      <c r="AT900" s="105"/>
      <c r="AU900" s="105"/>
      <c r="AV900" s="105"/>
      <c r="AW900" s="105"/>
      <c r="AX900" s="105"/>
      <c r="AY900" s="105"/>
      <c r="AZ900" s="105"/>
      <c r="BA900" s="105"/>
      <c r="BB900" s="105"/>
      <c r="BC900" s="105"/>
      <c r="BD900" s="105"/>
      <c r="BE900" s="105"/>
      <c r="BF900" s="105"/>
      <c r="BG900" s="105"/>
      <c r="BH900" s="105"/>
      <c r="BI900" s="105"/>
      <c r="BJ900" s="105"/>
      <c r="BK900" s="105"/>
      <c r="BL900" s="105"/>
      <c r="BM900" s="158"/>
      <c r="BN900" s="105"/>
      <c r="BO900" s="156"/>
      <c r="BP900" s="156"/>
      <c r="BQ900" s="156"/>
      <c r="BR900" s="105"/>
      <c r="BS900" s="105"/>
    </row>
    <row r="901" ht="9.0" customHeight="1">
      <c r="A901" s="152">
        <f t="shared" si="17"/>
        <v>0</v>
      </c>
      <c r="B901" s="93"/>
      <c r="C901" s="99"/>
      <c r="D901" s="96"/>
      <c r="E901" s="160"/>
      <c r="F901" s="155"/>
      <c r="G901" s="105"/>
      <c r="H901" s="105"/>
      <c r="I901" s="156"/>
      <c r="J901" s="156"/>
      <c r="K901" s="156"/>
      <c r="L901" s="156"/>
      <c r="M901" s="156"/>
      <c r="N901" s="156"/>
      <c r="O901" s="156"/>
      <c r="P901" s="156"/>
      <c r="Q901" s="156"/>
      <c r="R901" s="156"/>
      <c r="S901" s="156"/>
      <c r="T901" s="156"/>
      <c r="U901" s="157"/>
      <c r="V901" s="105"/>
      <c r="W901" s="105"/>
      <c r="X901" s="105"/>
      <c r="Y901" s="105"/>
      <c r="Z901" s="157"/>
      <c r="AA901" s="105"/>
      <c r="AB901" s="105"/>
      <c r="AC901" s="105"/>
      <c r="AD901" s="105"/>
      <c r="AE901" s="105"/>
      <c r="AF901" s="105"/>
      <c r="AG901" s="105"/>
      <c r="AH901" s="105"/>
      <c r="AI901" s="105"/>
      <c r="AJ901" s="105"/>
      <c r="AK901" s="105"/>
      <c r="AL901" s="105"/>
      <c r="AM901" s="105"/>
      <c r="AN901" s="105"/>
      <c r="AO901" s="105"/>
      <c r="AP901" s="105"/>
      <c r="AQ901" s="105"/>
      <c r="AR901" s="105"/>
      <c r="AS901" s="105"/>
      <c r="AT901" s="105"/>
      <c r="AU901" s="105"/>
      <c r="AV901" s="105"/>
      <c r="AW901" s="105"/>
      <c r="AX901" s="105"/>
      <c r="AY901" s="105"/>
      <c r="AZ901" s="105"/>
      <c r="BA901" s="105"/>
      <c r="BB901" s="105"/>
      <c r="BC901" s="105"/>
      <c r="BD901" s="105"/>
      <c r="BE901" s="105"/>
      <c r="BF901" s="105"/>
      <c r="BG901" s="105"/>
      <c r="BH901" s="105"/>
      <c r="BI901" s="105"/>
      <c r="BJ901" s="105"/>
      <c r="BK901" s="105"/>
      <c r="BL901" s="105"/>
      <c r="BM901" s="158"/>
      <c r="BN901" s="105"/>
      <c r="BO901" s="156"/>
      <c r="BP901" s="156"/>
      <c r="BQ901" s="156"/>
      <c r="BR901" s="105"/>
      <c r="BS901" s="105"/>
    </row>
    <row r="902" ht="9.0" customHeight="1">
      <c r="A902" s="152">
        <f t="shared" si="17"/>
        <v>1</v>
      </c>
      <c r="B902" s="93"/>
      <c r="C902" s="99"/>
      <c r="D902" s="96"/>
      <c r="E902" s="160"/>
      <c r="F902" s="155"/>
      <c r="G902" s="105"/>
      <c r="H902" s="105"/>
      <c r="I902" s="156"/>
      <c r="J902" s="156"/>
      <c r="K902" s="156"/>
      <c r="L902" s="156"/>
      <c r="M902" s="156"/>
      <c r="N902" s="156"/>
      <c r="O902" s="156"/>
      <c r="P902" s="156"/>
      <c r="Q902" s="156"/>
      <c r="R902" s="156"/>
      <c r="S902" s="156"/>
      <c r="T902" s="156"/>
      <c r="U902" s="157"/>
      <c r="V902" s="105"/>
      <c r="W902" s="105"/>
      <c r="X902" s="105"/>
      <c r="Y902" s="105"/>
      <c r="Z902" s="157"/>
      <c r="AA902" s="105"/>
      <c r="AB902" s="105"/>
      <c r="AC902" s="105"/>
      <c r="AD902" s="105"/>
      <c r="AE902" s="105"/>
      <c r="AF902" s="105"/>
      <c r="AG902" s="105"/>
      <c r="AH902" s="105"/>
      <c r="AI902" s="105"/>
      <c r="AJ902" s="105"/>
      <c r="AK902" s="105"/>
      <c r="AL902" s="105"/>
      <c r="AM902" s="105"/>
      <c r="AN902" s="105"/>
      <c r="AO902" s="105"/>
      <c r="AP902" s="105"/>
      <c r="AQ902" s="105"/>
      <c r="AR902" s="105"/>
      <c r="AS902" s="105"/>
      <c r="AT902" s="105"/>
      <c r="AU902" s="105"/>
      <c r="AV902" s="105"/>
      <c r="AW902" s="105"/>
      <c r="AX902" s="105"/>
      <c r="AY902" s="105"/>
      <c r="AZ902" s="105"/>
      <c r="BA902" s="105"/>
      <c r="BB902" s="105"/>
      <c r="BC902" s="105"/>
      <c r="BD902" s="105"/>
      <c r="BE902" s="105"/>
      <c r="BF902" s="105"/>
      <c r="BG902" s="105"/>
      <c r="BH902" s="105"/>
      <c r="BI902" s="105"/>
      <c r="BJ902" s="105"/>
      <c r="BK902" s="105"/>
      <c r="BL902" s="105"/>
      <c r="BM902" s="158"/>
      <c r="BN902" s="105"/>
      <c r="BO902" s="156"/>
      <c r="BP902" s="156"/>
      <c r="BQ902" s="156"/>
      <c r="BR902" s="105"/>
      <c r="BS902" s="105"/>
    </row>
    <row r="903" ht="9.0" customHeight="1">
      <c r="A903" s="152">
        <f t="shared" si="17"/>
        <v>1</v>
      </c>
      <c r="B903" s="93"/>
      <c r="C903" s="99"/>
      <c r="D903" s="96"/>
      <c r="E903" s="160"/>
      <c r="F903" s="155"/>
      <c r="G903" s="105"/>
      <c r="H903" s="105"/>
      <c r="I903" s="156"/>
      <c r="J903" s="156"/>
      <c r="K903" s="156"/>
      <c r="L903" s="156"/>
      <c r="M903" s="156"/>
      <c r="N903" s="156"/>
      <c r="O903" s="156"/>
      <c r="P903" s="156"/>
      <c r="Q903" s="156"/>
      <c r="R903" s="156"/>
      <c r="S903" s="156"/>
      <c r="T903" s="156"/>
      <c r="U903" s="157"/>
      <c r="V903" s="105"/>
      <c r="W903" s="105"/>
      <c r="X903" s="105"/>
      <c r="Y903" s="105"/>
      <c r="Z903" s="157"/>
      <c r="AA903" s="105"/>
      <c r="AB903" s="105"/>
      <c r="AC903" s="105"/>
      <c r="AD903" s="105"/>
      <c r="AE903" s="105"/>
      <c r="AF903" s="105"/>
      <c r="AG903" s="105"/>
      <c r="AH903" s="105"/>
      <c r="AI903" s="105"/>
      <c r="AJ903" s="105"/>
      <c r="AK903" s="105"/>
      <c r="AL903" s="105"/>
      <c r="AM903" s="105"/>
      <c r="AN903" s="105"/>
      <c r="AO903" s="105"/>
      <c r="AP903" s="105"/>
      <c r="AQ903" s="105"/>
      <c r="AR903" s="105"/>
      <c r="AS903" s="105"/>
      <c r="AT903" s="105"/>
      <c r="AU903" s="105"/>
      <c r="AV903" s="105"/>
      <c r="AW903" s="105"/>
      <c r="AX903" s="105"/>
      <c r="AY903" s="105"/>
      <c r="AZ903" s="105"/>
      <c r="BA903" s="105"/>
      <c r="BB903" s="105"/>
      <c r="BC903" s="105"/>
      <c r="BD903" s="105"/>
      <c r="BE903" s="105"/>
      <c r="BF903" s="105"/>
      <c r="BG903" s="105"/>
      <c r="BH903" s="105"/>
      <c r="BI903" s="105"/>
      <c r="BJ903" s="105"/>
      <c r="BK903" s="105"/>
      <c r="BL903" s="105"/>
      <c r="BM903" s="158"/>
      <c r="BN903" s="105"/>
      <c r="BO903" s="156"/>
      <c r="BP903" s="156"/>
      <c r="BQ903" s="156"/>
      <c r="BR903" s="105"/>
      <c r="BS903" s="105"/>
    </row>
    <row r="904" ht="9.0" customHeight="1">
      <c r="A904" s="152">
        <f t="shared" si="17"/>
        <v>0</v>
      </c>
      <c r="B904" s="93"/>
      <c r="C904" s="99"/>
      <c r="D904" s="96"/>
      <c r="E904" s="160"/>
      <c r="F904" s="155"/>
      <c r="G904" s="105"/>
      <c r="H904" s="105"/>
      <c r="I904" s="156"/>
      <c r="J904" s="156"/>
      <c r="K904" s="156"/>
      <c r="L904" s="156"/>
      <c r="M904" s="156"/>
      <c r="N904" s="156"/>
      <c r="O904" s="156"/>
      <c r="P904" s="156"/>
      <c r="Q904" s="156"/>
      <c r="R904" s="156"/>
      <c r="S904" s="156"/>
      <c r="T904" s="156"/>
      <c r="U904" s="157"/>
      <c r="V904" s="105"/>
      <c r="W904" s="105"/>
      <c r="X904" s="105"/>
      <c r="Y904" s="105"/>
      <c r="Z904" s="157"/>
      <c r="AA904" s="105"/>
      <c r="AB904" s="105"/>
      <c r="AC904" s="105"/>
      <c r="AD904" s="105"/>
      <c r="AE904" s="105"/>
      <c r="AF904" s="105"/>
      <c r="AG904" s="105"/>
      <c r="AH904" s="105"/>
      <c r="AI904" s="105"/>
      <c r="AJ904" s="105"/>
      <c r="AK904" s="105"/>
      <c r="AL904" s="105"/>
      <c r="AM904" s="105"/>
      <c r="AN904" s="105"/>
      <c r="AO904" s="105"/>
      <c r="AP904" s="105"/>
      <c r="AQ904" s="105"/>
      <c r="AR904" s="105"/>
      <c r="AS904" s="105"/>
      <c r="AT904" s="105"/>
      <c r="AU904" s="105"/>
      <c r="AV904" s="105"/>
      <c r="AW904" s="105"/>
      <c r="AX904" s="105"/>
      <c r="AY904" s="105"/>
      <c r="AZ904" s="105"/>
      <c r="BA904" s="105"/>
      <c r="BB904" s="105"/>
      <c r="BC904" s="105"/>
      <c r="BD904" s="105"/>
      <c r="BE904" s="105"/>
      <c r="BF904" s="105"/>
      <c r="BG904" s="105"/>
      <c r="BH904" s="105"/>
      <c r="BI904" s="105"/>
      <c r="BJ904" s="105"/>
      <c r="BK904" s="105"/>
      <c r="BL904" s="105"/>
      <c r="BM904" s="158"/>
      <c r="BN904" s="105"/>
      <c r="BO904" s="156"/>
      <c r="BP904" s="156"/>
      <c r="BQ904" s="156"/>
      <c r="BR904" s="105"/>
      <c r="BS904" s="105"/>
    </row>
    <row r="905" ht="9.0" customHeight="1">
      <c r="A905" s="152">
        <f t="shared" si="17"/>
        <v>0</v>
      </c>
      <c r="B905" s="93"/>
      <c r="C905" s="99"/>
      <c r="D905" s="96"/>
      <c r="E905" s="160"/>
      <c r="F905" s="155"/>
      <c r="G905" s="105"/>
      <c r="H905" s="105"/>
      <c r="I905" s="156"/>
      <c r="J905" s="156"/>
      <c r="K905" s="156"/>
      <c r="L905" s="156"/>
      <c r="M905" s="156"/>
      <c r="N905" s="156"/>
      <c r="O905" s="156"/>
      <c r="P905" s="156"/>
      <c r="Q905" s="156"/>
      <c r="R905" s="156"/>
      <c r="S905" s="156"/>
      <c r="T905" s="156"/>
      <c r="U905" s="157"/>
      <c r="V905" s="105"/>
      <c r="W905" s="105"/>
      <c r="X905" s="105"/>
      <c r="Y905" s="105"/>
      <c r="Z905" s="157"/>
      <c r="AA905" s="105"/>
      <c r="AB905" s="105"/>
      <c r="AC905" s="105"/>
      <c r="AD905" s="105"/>
      <c r="AE905" s="105"/>
      <c r="AF905" s="105"/>
      <c r="AG905" s="105"/>
      <c r="AH905" s="105"/>
      <c r="AI905" s="105"/>
      <c r="AJ905" s="105"/>
      <c r="AK905" s="105"/>
      <c r="AL905" s="105"/>
      <c r="AM905" s="105"/>
      <c r="AN905" s="105"/>
      <c r="AO905" s="105"/>
      <c r="AP905" s="105"/>
      <c r="AQ905" s="105"/>
      <c r="AR905" s="105"/>
      <c r="AS905" s="105"/>
      <c r="AT905" s="105"/>
      <c r="AU905" s="105"/>
      <c r="AV905" s="105"/>
      <c r="AW905" s="105"/>
      <c r="AX905" s="105"/>
      <c r="AY905" s="105"/>
      <c r="AZ905" s="105"/>
      <c r="BA905" s="105"/>
      <c r="BB905" s="105"/>
      <c r="BC905" s="105"/>
      <c r="BD905" s="105"/>
      <c r="BE905" s="105"/>
      <c r="BF905" s="105"/>
      <c r="BG905" s="105"/>
      <c r="BH905" s="105"/>
      <c r="BI905" s="105"/>
      <c r="BJ905" s="105"/>
      <c r="BK905" s="105"/>
      <c r="BL905" s="105"/>
      <c r="BM905" s="158"/>
      <c r="BN905" s="105"/>
      <c r="BO905" s="156"/>
      <c r="BP905" s="156"/>
      <c r="BQ905" s="156"/>
      <c r="BR905" s="105"/>
      <c r="BS905" s="105"/>
    </row>
    <row r="906" ht="9.0" customHeight="1">
      <c r="A906" s="152">
        <f t="shared" si="17"/>
        <v>1</v>
      </c>
      <c r="B906" s="93"/>
      <c r="C906" s="99"/>
      <c r="D906" s="96"/>
      <c r="E906" s="160"/>
      <c r="F906" s="155"/>
      <c r="G906" s="105"/>
      <c r="H906" s="105"/>
      <c r="I906" s="156"/>
      <c r="J906" s="156"/>
      <c r="K906" s="156"/>
      <c r="L906" s="156"/>
      <c r="M906" s="156"/>
      <c r="N906" s="156"/>
      <c r="O906" s="156"/>
      <c r="P906" s="156"/>
      <c r="Q906" s="156"/>
      <c r="R906" s="156"/>
      <c r="S906" s="156"/>
      <c r="T906" s="156"/>
      <c r="U906" s="157"/>
      <c r="V906" s="105"/>
      <c r="W906" s="105"/>
      <c r="X906" s="105"/>
      <c r="Y906" s="105"/>
      <c r="Z906" s="157"/>
      <c r="AA906" s="105"/>
      <c r="AB906" s="105"/>
      <c r="AC906" s="105"/>
      <c r="AD906" s="105"/>
      <c r="AE906" s="105"/>
      <c r="AF906" s="105"/>
      <c r="AG906" s="105"/>
      <c r="AH906" s="105"/>
      <c r="AI906" s="105"/>
      <c r="AJ906" s="105"/>
      <c r="AK906" s="105"/>
      <c r="AL906" s="105"/>
      <c r="AM906" s="105"/>
      <c r="AN906" s="105"/>
      <c r="AO906" s="105"/>
      <c r="AP906" s="105"/>
      <c r="AQ906" s="105"/>
      <c r="AR906" s="105"/>
      <c r="AS906" s="105"/>
      <c r="AT906" s="105"/>
      <c r="AU906" s="105"/>
      <c r="AV906" s="105"/>
      <c r="AW906" s="105"/>
      <c r="AX906" s="105"/>
      <c r="AY906" s="105"/>
      <c r="AZ906" s="105"/>
      <c r="BA906" s="105"/>
      <c r="BB906" s="105"/>
      <c r="BC906" s="105"/>
      <c r="BD906" s="105"/>
      <c r="BE906" s="105"/>
      <c r="BF906" s="105"/>
      <c r="BG906" s="105"/>
      <c r="BH906" s="105"/>
      <c r="BI906" s="105"/>
      <c r="BJ906" s="105"/>
      <c r="BK906" s="105"/>
      <c r="BL906" s="105"/>
      <c r="BM906" s="158"/>
      <c r="BN906" s="105"/>
      <c r="BO906" s="156"/>
      <c r="BP906" s="156"/>
      <c r="BQ906" s="156"/>
      <c r="BR906" s="105"/>
      <c r="BS906" s="105"/>
    </row>
    <row r="907" ht="9.0" customHeight="1">
      <c r="A907" s="152">
        <f t="shared" si="17"/>
        <v>1</v>
      </c>
      <c r="B907" s="93"/>
      <c r="C907" s="99"/>
      <c r="D907" s="96"/>
      <c r="E907" s="160"/>
      <c r="F907" s="155"/>
      <c r="G907" s="105"/>
      <c r="H907" s="105"/>
      <c r="I907" s="156"/>
      <c r="J907" s="156"/>
      <c r="K907" s="156"/>
      <c r="L907" s="156"/>
      <c r="M907" s="156"/>
      <c r="N907" s="156"/>
      <c r="O907" s="156"/>
      <c r="P907" s="156"/>
      <c r="Q907" s="156"/>
      <c r="R907" s="156"/>
      <c r="S907" s="156"/>
      <c r="T907" s="156"/>
      <c r="U907" s="157"/>
      <c r="V907" s="105"/>
      <c r="W907" s="105"/>
      <c r="X907" s="105"/>
      <c r="Y907" s="105"/>
      <c r="Z907" s="157"/>
      <c r="AA907" s="105"/>
      <c r="AB907" s="105"/>
      <c r="AC907" s="105"/>
      <c r="AD907" s="105"/>
      <c r="AE907" s="105"/>
      <c r="AF907" s="105"/>
      <c r="AG907" s="105"/>
      <c r="AH907" s="105"/>
      <c r="AI907" s="105"/>
      <c r="AJ907" s="105"/>
      <c r="AK907" s="105"/>
      <c r="AL907" s="105"/>
      <c r="AM907" s="105"/>
      <c r="AN907" s="105"/>
      <c r="AO907" s="105"/>
      <c r="AP907" s="105"/>
      <c r="AQ907" s="105"/>
      <c r="AR907" s="105"/>
      <c r="AS907" s="105"/>
      <c r="AT907" s="105"/>
      <c r="AU907" s="105"/>
      <c r="AV907" s="105"/>
      <c r="AW907" s="105"/>
      <c r="AX907" s="105"/>
      <c r="AY907" s="105"/>
      <c r="AZ907" s="105"/>
      <c r="BA907" s="105"/>
      <c r="BB907" s="105"/>
      <c r="BC907" s="105"/>
      <c r="BD907" s="105"/>
      <c r="BE907" s="105"/>
      <c r="BF907" s="105"/>
      <c r="BG907" s="105"/>
      <c r="BH907" s="105"/>
      <c r="BI907" s="105"/>
      <c r="BJ907" s="105"/>
      <c r="BK907" s="105"/>
      <c r="BL907" s="105"/>
      <c r="BM907" s="158"/>
      <c r="BN907" s="105"/>
      <c r="BO907" s="156"/>
      <c r="BP907" s="156"/>
      <c r="BQ907" s="156"/>
      <c r="BR907" s="105"/>
      <c r="BS907" s="105"/>
    </row>
    <row r="908" ht="9.0" customHeight="1">
      <c r="A908" s="152">
        <f t="shared" si="17"/>
        <v>0</v>
      </c>
      <c r="B908" s="93"/>
      <c r="C908" s="99"/>
      <c r="D908" s="96"/>
      <c r="E908" s="160"/>
      <c r="F908" s="155"/>
      <c r="G908" s="105"/>
      <c r="H908" s="105"/>
      <c r="I908" s="156"/>
      <c r="J908" s="156"/>
      <c r="K908" s="156"/>
      <c r="L908" s="156"/>
      <c r="M908" s="156"/>
      <c r="N908" s="156"/>
      <c r="O908" s="156"/>
      <c r="P908" s="156"/>
      <c r="Q908" s="156"/>
      <c r="R908" s="156"/>
      <c r="S908" s="156"/>
      <c r="T908" s="156"/>
      <c r="U908" s="157"/>
      <c r="V908" s="105"/>
      <c r="W908" s="105"/>
      <c r="X908" s="105"/>
      <c r="Y908" s="105"/>
      <c r="Z908" s="157"/>
      <c r="AA908" s="105"/>
      <c r="AB908" s="105"/>
      <c r="AC908" s="105"/>
      <c r="AD908" s="105"/>
      <c r="AE908" s="105"/>
      <c r="AF908" s="105"/>
      <c r="AG908" s="105"/>
      <c r="AH908" s="105"/>
      <c r="AI908" s="105"/>
      <c r="AJ908" s="105"/>
      <c r="AK908" s="105"/>
      <c r="AL908" s="105"/>
      <c r="AM908" s="105"/>
      <c r="AN908" s="105"/>
      <c r="AO908" s="105"/>
      <c r="AP908" s="105"/>
      <c r="AQ908" s="105"/>
      <c r="AR908" s="105"/>
      <c r="AS908" s="105"/>
      <c r="AT908" s="105"/>
      <c r="AU908" s="105"/>
      <c r="AV908" s="105"/>
      <c r="AW908" s="105"/>
      <c r="AX908" s="105"/>
      <c r="AY908" s="105"/>
      <c r="AZ908" s="105"/>
      <c r="BA908" s="105"/>
      <c r="BB908" s="105"/>
      <c r="BC908" s="105"/>
      <c r="BD908" s="105"/>
      <c r="BE908" s="105"/>
      <c r="BF908" s="105"/>
      <c r="BG908" s="105"/>
      <c r="BH908" s="105"/>
      <c r="BI908" s="105"/>
      <c r="BJ908" s="105"/>
      <c r="BK908" s="105"/>
      <c r="BL908" s="105"/>
      <c r="BM908" s="158"/>
      <c r="BN908" s="105"/>
      <c r="BO908" s="156"/>
      <c r="BP908" s="156"/>
      <c r="BQ908" s="156"/>
      <c r="BR908" s="105"/>
      <c r="BS908" s="105"/>
    </row>
    <row r="909" ht="9.0" customHeight="1">
      <c r="A909" s="152">
        <f t="shared" si="17"/>
        <v>0</v>
      </c>
      <c r="B909" s="93"/>
      <c r="C909" s="99"/>
      <c r="D909" s="96"/>
      <c r="E909" s="160"/>
      <c r="F909" s="155"/>
      <c r="G909" s="105"/>
      <c r="H909" s="105"/>
      <c r="I909" s="156"/>
      <c r="J909" s="156"/>
      <c r="K909" s="156"/>
      <c r="L909" s="156"/>
      <c r="M909" s="156"/>
      <c r="N909" s="156"/>
      <c r="O909" s="156"/>
      <c r="P909" s="156"/>
      <c r="Q909" s="156"/>
      <c r="R909" s="156"/>
      <c r="S909" s="156"/>
      <c r="T909" s="156"/>
      <c r="U909" s="157"/>
      <c r="V909" s="105"/>
      <c r="W909" s="105"/>
      <c r="X909" s="105"/>
      <c r="Y909" s="105"/>
      <c r="Z909" s="157"/>
      <c r="AA909" s="105"/>
      <c r="AB909" s="105"/>
      <c r="AC909" s="105"/>
      <c r="AD909" s="105"/>
      <c r="AE909" s="105"/>
      <c r="AF909" s="105"/>
      <c r="AG909" s="105"/>
      <c r="AH909" s="105"/>
      <c r="AI909" s="105"/>
      <c r="AJ909" s="105"/>
      <c r="AK909" s="105"/>
      <c r="AL909" s="105"/>
      <c r="AM909" s="105"/>
      <c r="AN909" s="105"/>
      <c r="AO909" s="105"/>
      <c r="AP909" s="105"/>
      <c r="AQ909" s="105"/>
      <c r="AR909" s="105"/>
      <c r="AS909" s="105"/>
      <c r="AT909" s="105"/>
      <c r="AU909" s="105"/>
      <c r="AV909" s="105"/>
      <c r="AW909" s="105"/>
      <c r="AX909" s="105"/>
      <c r="AY909" s="105"/>
      <c r="AZ909" s="105"/>
      <c r="BA909" s="105"/>
      <c r="BB909" s="105"/>
      <c r="BC909" s="105"/>
      <c r="BD909" s="105"/>
      <c r="BE909" s="105"/>
      <c r="BF909" s="105"/>
      <c r="BG909" s="105"/>
      <c r="BH909" s="105"/>
      <c r="BI909" s="105"/>
      <c r="BJ909" s="105"/>
      <c r="BK909" s="105"/>
      <c r="BL909" s="105"/>
      <c r="BM909" s="158"/>
      <c r="BN909" s="105"/>
      <c r="BO909" s="156"/>
      <c r="BP909" s="156"/>
      <c r="BQ909" s="156"/>
      <c r="BR909" s="105"/>
      <c r="BS909" s="105"/>
    </row>
    <row r="910" ht="9.0" customHeight="1">
      <c r="A910" s="152">
        <f t="shared" si="17"/>
        <v>1</v>
      </c>
      <c r="B910" s="93"/>
      <c r="C910" s="99"/>
      <c r="D910" s="96"/>
      <c r="E910" s="160"/>
      <c r="F910" s="155"/>
      <c r="G910" s="105"/>
      <c r="H910" s="105"/>
      <c r="I910" s="156"/>
      <c r="J910" s="156"/>
      <c r="K910" s="156"/>
      <c r="L910" s="156"/>
      <c r="M910" s="156"/>
      <c r="N910" s="156"/>
      <c r="O910" s="156"/>
      <c r="P910" s="156"/>
      <c r="Q910" s="156"/>
      <c r="R910" s="156"/>
      <c r="S910" s="156"/>
      <c r="T910" s="156"/>
      <c r="U910" s="157"/>
      <c r="V910" s="105"/>
      <c r="W910" s="105"/>
      <c r="X910" s="105"/>
      <c r="Y910" s="105"/>
      <c r="Z910" s="157"/>
      <c r="AA910" s="105"/>
      <c r="AB910" s="105"/>
      <c r="AC910" s="105"/>
      <c r="AD910" s="105"/>
      <c r="AE910" s="105"/>
      <c r="AF910" s="105"/>
      <c r="AG910" s="105"/>
      <c r="AH910" s="105"/>
      <c r="AI910" s="105"/>
      <c r="AJ910" s="105"/>
      <c r="AK910" s="105"/>
      <c r="AL910" s="105"/>
      <c r="AM910" s="105"/>
      <c r="AN910" s="105"/>
      <c r="AO910" s="105"/>
      <c r="AP910" s="105"/>
      <c r="AQ910" s="105"/>
      <c r="AR910" s="105"/>
      <c r="AS910" s="105"/>
      <c r="AT910" s="105"/>
      <c r="AU910" s="105"/>
      <c r="AV910" s="105"/>
      <c r="AW910" s="105"/>
      <c r="AX910" s="105"/>
      <c r="AY910" s="105"/>
      <c r="AZ910" s="105"/>
      <c r="BA910" s="105"/>
      <c r="BB910" s="105"/>
      <c r="BC910" s="105"/>
      <c r="BD910" s="105"/>
      <c r="BE910" s="105"/>
      <c r="BF910" s="105"/>
      <c r="BG910" s="105"/>
      <c r="BH910" s="105"/>
      <c r="BI910" s="105"/>
      <c r="BJ910" s="105"/>
      <c r="BK910" s="105"/>
      <c r="BL910" s="105"/>
      <c r="BM910" s="158"/>
      <c r="BN910" s="105"/>
      <c r="BO910" s="156"/>
      <c r="BP910" s="156"/>
      <c r="BQ910" s="156"/>
      <c r="BR910" s="105"/>
      <c r="BS910" s="105"/>
    </row>
    <row r="911" ht="9.0" customHeight="1">
      <c r="A911" s="152">
        <f t="shared" si="17"/>
        <v>1</v>
      </c>
      <c r="B911" s="93"/>
      <c r="C911" s="99"/>
      <c r="D911" s="96"/>
      <c r="E911" s="160"/>
      <c r="F911" s="155"/>
      <c r="G911" s="105"/>
      <c r="H911" s="105"/>
      <c r="I911" s="156"/>
      <c r="J911" s="156"/>
      <c r="K911" s="156"/>
      <c r="L911" s="156"/>
      <c r="M911" s="156"/>
      <c r="N911" s="156"/>
      <c r="O911" s="156"/>
      <c r="P911" s="156"/>
      <c r="Q911" s="156"/>
      <c r="R911" s="156"/>
      <c r="S911" s="156"/>
      <c r="T911" s="156"/>
      <c r="U911" s="157"/>
      <c r="V911" s="105"/>
      <c r="W911" s="105"/>
      <c r="X911" s="105"/>
      <c r="Y911" s="105"/>
      <c r="Z911" s="157"/>
      <c r="AA911" s="105"/>
      <c r="AB911" s="105"/>
      <c r="AC911" s="105"/>
      <c r="AD911" s="105"/>
      <c r="AE911" s="105"/>
      <c r="AF911" s="105"/>
      <c r="AG911" s="105"/>
      <c r="AH911" s="105"/>
      <c r="AI911" s="105"/>
      <c r="AJ911" s="105"/>
      <c r="AK911" s="105"/>
      <c r="AL911" s="105"/>
      <c r="AM911" s="105"/>
      <c r="AN911" s="105"/>
      <c r="AO911" s="105"/>
      <c r="AP911" s="105"/>
      <c r="AQ911" s="105"/>
      <c r="AR911" s="105"/>
      <c r="AS911" s="105"/>
      <c r="AT911" s="105"/>
      <c r="AU911" s="105"/>
      <c r="AV911" s="105"/>
      <c r="AW911" s="105"/>
      <c r="AX911" s="105"/>
      <c r="AY911" s="105"/>
      <c r="AZ911" s="105"/>
      <c r="BA911" s="105"/>
      <c r="BB911" s="105"/>
      <c r="BC911" s="105"/>
      <c r="BD911" s="105"/>
      <c r="BE911" s="105"/>
      <c r="BF911" s="105"/>
      <c r="BG911" s="105"/>
      <c r="BH911" s="105"/>
      <c r="BI911" s="105"/>
      <c r="BJ911" s="105"/>
      <c r="BK911" s="105"/>
      <c r="BL911" s="105"/>
      <c r="BM911" s="158"/>
      <c r="BN911" s="105"/>
      <c r="BO911" s="156"/>
      <c r="BP911" s="156"/>
      <c r="BQ911" s="156"/>
      <c r="BR911" s="105"/>
      <c r="BS911" s="105"/>
    </row>
    <row r="912" ht="9.0" customHeight="1">
      <c r="A912" s="152">
        <f t="shared" si="17"/>
        <v>0</v>
      </c>
      <c r="B912" s="93"/>
      <c r="C912" s="99"/>
      <c r="D912" s="96"/>
      <c r="E912" s="160"/>
      <c r="F912" s="155"/>
      <c r="G912" s="105"/>
      <c r="H912" s="105"/>
      <c r="I912" s="156"/>
      <c r="J912" s="156"/>
      <c r="K912" s="156"/>
      <c r="L912" s="156"/>
      <c r="M912" s="156"/>
      <c r="N912" s="156"/>
      <c r="O912" s="156"/>
      <c r="P912" s="156"/>
      <c r="Q912" s="156"/>
      <c r="R912" s="156"/>
      <c r="S912" s="156"/>
      <c r="T912" s="156"/>
      <c r="U912" s="157"/>
      <c r="V912" s="105"/>
      <c r="W912" s="105"/>
      <c r="X912" s="105"/>
      <c r="Y912" s="105"/>
      <c r="Z912" s="157"/>
      <c r="AA912" s="105"/>
      <c r="AB912" s="105"/>
      <c r="AC912" s="105"/>
      <c r="AD912" s="105"/>
      <c r="AE912" s="105"/>
      <c r="AF912" s="105"/>
      <c r="AG912" s="105"/>
      <c r="AH912" s="105"/>
      <c r="AI912" s="105"/>
      <c r="AJ912" s="105"/>
      <c r="AK912" s="105"/>
      <c r="AL912" s="105"/>
      <c r="AM912" s="105"/>
      <c r="AN912" s="105"/>
      <c r="AO912" s="105"/>
      <c r="AP912" s="105"/>
      <c r="AQ912" s="105"/>
      <c r="AR912" s="105"/>
      <c r="AS912" s="105"/>
      <c r="AT912" s="105"/>
      <c r="AU912" s="105"/>
      <c r="AV912" s="105"/>
      <c r="AW912" s="105"/>
      <c r="AX912" s="105"/>
      <c r="AY912" s="105"/>
      <c r="AZ912" s="105"/>
      <c r="BA912" s="105"/>
      <c r="BB912" s="105"/>
      <c r="BC912" s="105"/>
      <c r="BD912" s="105"/>
      <c r="BE912" s="105"/>
      <c r="BF912" s="105"/>
      <c r="BG912" s="105"/>
      <c r="BH912" s="105"/>
      <c r="BI912" s="105"/>
      <c r="BJ912" s="105"/>
      <c r="BK912" s="105"/>
      <c r="BL912" s="105"/>
      <c r="BM912" s="158"/>
      <c r="BN912" s="105"/>
      <c r="BO912" s="156"/>
      <c r="BP912" s="156"/>
      <c r="BQ912" s="156"/>
      <c r="BR912" s="105"/>
      <c r="BS912" s="105"/>
    </row>
    <row r="913" ht="9.0" customHeight="1">
      <c r="A913" s="152">
        <f t="shared" si="17"/>
        <v>0</v>
      </c>
      <c r="B913" s="93"/>
      <c r="C913" s="99"/>
      <c r="D913" s="96"/>
      <c r="E913" s="160"/>
      <c r="F913" s="155"/>
      <c r="G913" s="105"/>
      <c r="H913" s="105"/>
      <c r="I913" s="156"/>
      <c r="J913" s="156"/>
      <c r="K913" s="156"/>
      <c r="L913" s="156"/>
      <c r="M913" s="156"/>
      <c r="N913" s="156"/>
      <c r="O913" s="156"/>
      <c r="P913" s="156"/>
      <c r="Q913" s="156"/>
      <c r="R913" s="156"/>
      <c r="S913" s="156"/>
      <c r="T913" s="156"/>
      <c r="U913" s="157"/>
      <c r="V913" s="105"/>
      <c r="W913" s="105"/>
      <c r="X913" s="105"/>
      <c r="Y913" s="105"/>
      <c r="Z913" s="157"/>
      <c r="AA913" s="105"/>
      <c r="AB913" s="105"/>
      <c r="AC913" s="105"/>
      <c r="AD913" s="105"/>
      <c r="AE913" s="105"/>
      <c r="AF913" s="105"/>
      <c r="AG913" s="105"/>
      <c r="AH913" s="105"/>
      <c r="AI913" s="105"/>
      <c r="AJ913" s="105"/>
      <c r="AK913" s="105"/>
      <c r="AL913" s="105"/>
      <c r="AM913" s="105"/>
      <c r="AN913" s="105"/>
      <c r="AO913" s="105"/>
      <c r="AP913" s="105"/>
      <c r="AQ913" s="105"/>
      <c r="AR913" s="105"/>
      <c r="AS913" s="105"/>
      <c r="AT913" s="105"/>
      <c r="AU913" s="105"/>
      <c r="AV913" s="105"/>
      <c r="AW913" s="105"/>
      <c r="AX913" s="105"/>
      <c r="AY913" s="105"/>
      <c r="AZ913" s="105"/>
      <c r="BA913" s="105"/>
      <c r="BB913" s="105"/>
      <c r="BC913" s="105"/>
      <c r="BD913" s="105"/>
      <c r="BE913" s="105"/>
      <c r="BF913" s="105"/>
      <c r="BG913" s="105"/>
      <c r="BH913" s="105"/>
      <c r="BI913" s="105"/>
      <c r="BJ913" s="105"/>
      <c r="BK913" s="105"/>
      <c r="BL913" s="105"/>
      <c r="BM913" s="158"/>
      <c r="BN913" s="105"/>
      <c r="BO913" s="156"/>
      <c r="BP913" s="156"/>
      <c r="BQ913" s="156"/>
      <c r="BR913" s="105"/>
      <c r="BS913" s="105"/>
    </row>
    <row r="914" ht="9.0" customHeight="1">
      <c r="A914" s="152">
        <f t="shared" si="17"/>
        <v>1</v>
      </c>
      <c r="B914" s="93"/>
      <c r="C914" s="99"/>
      <c r="D914" s="96"/>
      <c r="E914" s="160"/>
      <c r="F914" s="155"/>
      <c r="G914" s="105"/>
      <c r="H914" s="105"/>
      <c r="I914" s="156"/>
      <c r="J914" s="156"/>
      <c r="K914" s="156"/>
      <c r="L914" s="156"/>
      <c r="M914" s="156"/>
      <c r="N914" s="156"/>
      <c r="O914" s="156"/>
      <c r="P914" s="156"/>
      <c r="Q914" s="156"/>
      <c r="R914" s="156"/>
      <c r="S914" s="156"/>
      <c r="T914" s="156"/>
      <c r="U914" s="157"/>
      <c r="V914" s="105"/>
      <c r="W914" s="105"/>
      <c r="X914" s="105"/>
      <c r="Y914" s="105"/>
      <c r="Z914" s="157"/>
      <c r="AA914" s="105"/>
      <c r="AB914" s="105"/>
      <c r="AC914" s="105"/>
      <c r="AD914" s="105"/>
      <c r="AE914" s="105"/>
      <c r="AF914" s="105"/>
      <c r="AG914" s="105"/>
      <c r="AH914" s="105"/>
      <c r="AI914" s="105"/>
      <c r="AJ914" s="105"/>
      <c r="AK914" s="105"/>
      <c r="AL914" s="105"/>
      <c r="AM914" s="105"/>
      <c r="AN914" s="105"/>
      <c r="AO914" s="105"/>
      <c r="AP914" s="105"/>
      <c r="AQ914" s="105"/>
      <c r="AR914" s="105"/>
      <c r="AS914" s="105"/>
      <c r="AT914" s="105"/>
      <c r="AU914" s="105"/>
      <c r="AV914" s="105"/>
      <c r="AW914" s="105"/>
      <c r="AX914" s="105"/>
      <c r="AY914" s="105"/>
      <c r="AZ914" s="105"/>
      <c r="BA914" s="105"/>
      <c r="BB914" s="105"/>
      <c r="BC914" s="105"/>
      <c r="BD914" s="105"/>
      <c r="BE914" s="105"/>
      <c r="BF914" s="105"/>
      <c r="BG914" s="105"/>
      <c r="BH914" s="105"/>
      <c r="BI914" s="105"/>
      <c r="BJ914" s="105"/>
      <c r="BK914" s="105"/>
      <c r="BL914" s="105"/>
      <c r="BM914" s="158"/>
      <c r="BN914" s="105"/>
      <c r="BO914" s="156"/>
      <c r="BP914" s="156"/>
      <c r="BQ914" s="156"/>
      <c r="BR914" s="105"/>
      <c r="BS914" s="105"/>
    </row>
    <row r="915" ht="9.0" customHeight="1">
      <c r="A915" s="152">
        <f t="shared" si="17"/>
        <v>1</v>
      </c>
      <c r="B915" s="93"/>
      <c r="C915" s="99"/>
      <c r="D915" s="96"/>
      <c r="E915" s="160"/>
      <c r="F915" s="155"/>
      <c r="G915" s="105"/>
      <c r="H915" s="105"/>
      <c r="I915" s="156"/>
      <c r="J915" s="156"/>
      <c r="K915" s="156"/>
      <c r="L915" s="156"/>
      <c r="M915" s="156"/>
      <c r="N915" s="156"/>
      <c r="O915" s="156"/>
      <c r="P915" s="156"/>
      <c r="Q915" s="156"/>
      <c r="R915" s="156"/>
      <c r="S915" s="156"/>
      <c r="T915" s="156"/>
      <c r="U915" s="157"/>
      <c r="V915" s="105"/>
      <c r="W915" s="105"/>
      <c r="X915" s="105"/>
      <c r="Y915" s="105"/>
      <c r="Z915" s="157"/>
      <c r="AA915" s="105"/>
      <c r="AB915" s="105"/>
      <c r="AC915" s="105"/>
      <c r="AD915" s="105"/>
      <c r="AE915" s="105"/>
      <c r="AF915" s="105"/>
      <c r="AG915" s="105"/>
      <c r="AH915" s="105"/>
      <c r="AI915" s="105"/>
      <c r="AJ915" s="105"/>
      <c r="AK915" s="105"/>
      <c r="AL915" s="105"/>
      <c r="AM915" s="105"/>
      <c r="AN915" s="105"/>
      <c r="AO915" s="105"/>
      <c r="AP915" s="105"/>
      <c r="AQ915" s="105"/>
      <c r="AR915" s="105"/>
      <c r="AS915" s="105"/>
      <c r="AT915" s="105"/>
      <c r="AU915" s="105"/>
      <c r="AV915" s="105"/>
      <c r="AW915" s="105"/>
      <c r="AX915" s="105"/>
      <c r="AY915" s="105"/>
      <c r="AZ915" s="105"/>
      <c r="BA915" s="105"/>
      <c r="BB915" s="105"/>
      <c r="BC915" s="105"/>
      <c r="BD915" s="105"/>
      <c r="BE915" s="105"/>
      <c r="BF915" s="105"/>
      <c r="BG915" s="105"/>
      <c r="BH915" s="105"/>
      <c r="BI915" s="105"/>
      <c r="BJ915" s="105"/>
      <c r="BK915" s="105"/>
      <c r="BL915" s="105"/>
      <c r="BM915" s="158"/>
      <c r="BN915" s="105"/>
      <c r="BO915" s="156"/>
      <c r="BP915" s="156"/>
      <c r="BQ915" s="156"/>
      <c r="BR915" s="105"/>
      <c r="BS915" s="105"/>
    </row>
    <row r="916" ht="9.0" customHeight="1">
      <c r="A916" s="152">
        <f t="shared" si="17"/>
        <v>0</v>
      </c>
      <c r="B916" s="93"/>
      <c r="C916" s="99"/>
      <c r="D916" s="96"/>
      <c r="E916" s="160"/>
      <c r="F916" s="155"/>
      <c r="G916" s="105"/>
      <c r="H916" s="105"/>
      <c r="I916" s="156"/>
      <c r="J916" s="156"/>
      <c r="K916" s="156"/>
      <c r="L916" s="156"/>
      <c r="M916" s="156"/>
      <c r="N916" s="156"/>
      <c r="O916" s="156"/>
      <c r="P916" s="156"/>
      <c r="Q916" s="156"/>
      <c r="R916" s="156"/>
      <c r="S916" s="156"/>
      <c r="T916" s="156"/>
      <c r="U916" s="157"/>
      <c r="V916" s="105"/>
      <c r="W916" s="105"/>
      <c r="X916" s="105"/>
      <c r="Y916" s="105"/>
      <c r="Z916" s="157"/>
      <c r="AA916" s="105"/>
      <c r="AB916" s="105"/>
      <c r="AC916" s="105"/>
      <c r="AD916" s="105"/>
      <c r="AE916" s="105"/>
      <c r="AF916" s="105"/>
      <c r="AG916" s="105"/>
      <c r="AH916" s="105"/>
      <c r="AI916" s="105"/>
      <c r="AJ916" s="105"/>
      <c r="AK916" s="105"/>
      <c r="AL916" s="105"/>
      <c r="AM916" s="105"/>
      <c r="AN916" s="105"/>
      <c r="AO916" s="105"/>
      <c r="AP916" s="105"/>
      <c r="AQ916" s="105"/>
      <c r="AR916" s="105"/>
      <c r="AS916" s="105"/>
      <c r="AT916" s="105"/>
      <c r="AU916" s="105"/>
      <c r="AV916" s="105"/>
      <c r="AW916" s="105"/>
      <c r="AX916" s="105"/>
      <c r="AY916" s="105"/>
      <c r="AZ916" s="105"/>
      <c r="BA916" s="105"/>
      <c r="BB916" s="105"/>
      <c r="BC916" s="105"/>
      <c r="BD916" s="105"/>
      <c r="BE916" s="105"/>
      <c r="BF916" s="105"/>
      <c r="BG916" s="105"/>
      <c r="BH916" s="105"/>
      <c r="BI916" s="105"/>
      <c r="BJ916" s="105"/>
      <c r="BK916" s="105"/>
      <c r="BL916" s="105"/>
      <c r="BM916" s="158"/>
      <c r="BN916" s="105"/>
      <c r="BO916" s="156"/>
      <c r="BP916" s="156"/>
      <c r="BQ916" s="156"/>
      <c r="BR916" s="105"/>
      <c r="BS916" s="105"/>
    </row>
    <row r="917" ht="9.0" customHeight="1">
      <c r="A917" s="152">
        <f t="shared" si="17"/>
        <v>0</v>
      </c>
      <c r="B917" s="93"/>
      <c r="C917" s="99"/>
      <c r="D917" s="96"/>
      <c r="E917" s="160"/>
      <c r="F917" s="155"/>
      <c r="G917" s="105"/>
      <c r="H917" s="105"/>
      <c r="I917" s="156"/>
      <c r="J917" s="156"/>
      <c r="K917" s="156"/>
      <c r="L917" s="156"/>
      <c r="M917" s="156"/>
      <c r="N917" s="156"/>
      <c r="O917" s="156"/>
      <c r="P917" s="156"/>
      <c r="Q917" s="156"/>
      <c r="R917" s="156"/>
      <c r="S917" s="156"/>
      <c r="T917" s="156"/>
      <c r="U917" s="157"/>
      <c r="V917" s="105"/>
      <c r="W917" s="105"/>
      <c r="X917" s="105"/>
      <c r="Y917" s="105"/>
      <c r="Z917" s="157"/>
      <c r="AA917" s="105"/>
      <c r="AB917" s="105"/>
      <c r="AC917" s="105"/>
      <c r="AD917" s="105"/>
      <c r="AE917" s="105"/>
      <c r="AF917" s="105"/>
      <c r="AG917" s="105"/>
      <c r="AH917" s="105"/>
      <c r="AI917" s="105"/>
      <c r="AJ917" s="105"/>
      <c r="AK917" s="105"/>
      <c r="AL917" s="105"/>
      <c r="AM917" s="105"/>
      <c r="AN917" s="105"/>
      <c r="AO917" s="105"/>
      <c r="AP917" s="105"/>
      <c r="AQ917" s="105"/>
      <c r="AR917" s="105"/>
      <c r="AS917" s="105"/>
      <c r="AT917" s="105"/>
      <c r="AU917" s="105"/>
      <c r="AV917" s="105"/>
      <c r="AW917" s="105"/>
      <c r="AX917" s="105"/>
      <c r="AY917" s="105"/>
      <c r="AZ917" s="105"/>
      <c r="BA917" s="105"/>
      <c r="BB917" s="105"/>
      <c r="BC917" s="105"/>
      <c r="BD917" s="105"/>
      <c r="BE917" s="105"/>
      <c r="BF917" s="105"/>
      <c r="BG917" s="105"/>
      <c r="BH917" s="105"/>
      <c r="BI917" s="105"/>
      <c r="BJ917" s="105"/>
      <c r="BK917" s="105"/>
      <c r="BL917" s="105"/>
      <c r="BM917" s="158"/>
      <c r="BN917" s="105"/>
      <c r="BO917" s="156"/>
      <c r="BP917" s="156"/>
      <c r="BQ917" s="156"/>
      <c r="BR917" s="105"/>
      <c r="BS917" s="105"/>
    </row>
    <row r="918" ht="9.0" customHeight="1">
      <c r="A918" s="152">
        <f t="shared" si="17"/>
        <v>1</v>
      </c>
      <c r="B918" s="93"/>
      <c r="C918" s="99"/>
      <c r="D918" s="96"/>
      <c r="E918" s="160"/>
      <c r="F918" s="155"/>
      <c r="G918" s="105"/>
      <c r="H918" s="105"/>
      <c r="I918" s="156"/>
      <c r="J918" s="156"/>
      <c r="K918" s="156"/>
      <c r="L918" s="156"/>
      <c r="M918" s="156"/>
      <c r="N918" s="156"/>
      <c r="O918" s="156"/>
      <c r="P918" s="156"/>
      <c r="Q918" s="156"/>
      <c r="R918" s="156"/>
      <c r="S918" s="156"/>
      <c r="T918" s="156"/>
      <c r="U918" s="157"/>
      <c r="V918" s="105"/>
      <c r="W918" s="105"/>
      <c r="X918" s="105"/>
      <c r="Y918" s="105"/>
      <c r="Z918" s="157"/>
      <c r="AA918" s="105"/>
      <c r="AB918" s="105"/>
      <c r="AC918" s="105"/>
      <c r="AD918" s="105"/>
      <c r="AE918" s="105"/>
      <c r="AF918" s="105"/>
      <c r="AG918" s="105"/>
      <c r="AH918" s="105"/>
      <c r="AI918" s="105"/>
      <c r="AJ918" s="105"/>
      <c r="AK918" s="105"/>
      <c r="AL918" s="105"/>
      <c r="AM918" s="105"/>
      <c r="AN918" s="105"/>
      <c r="AO918" s="105"/>
      <c r="AP918" s="105"/>
      <c r="AQ918" s="105"/>
      <c r="AR918" s="105"/>
      <c r="AS918" s="105"/>
      <c r="AT918" s="105"/>
      <c r="AU918" s="105"/>
      <c r="AV918" s="105"/>
      <c r="AW918" s="105"/>
      <c r="AX918" s="105"/>
      <c r="AY918" s="105"/>
      <c r="AZ918" s="105"/>
      <c r="BA918" s="105"/>
      <c r="BB918" s="105"/>
      <c r="BC918" s="105"/>
      <c r="BD918" s="105"/>
      <c r="BE918" s="105"/>
      <c r="BF918" s="105"/>
      <c r="BG918" s="105"/>
      <c r="BH918" s="105"/>
      <c r="BI918" s="105"/>
      <c r="BJ918" s="105"/>
      <c r="BK918" s="105"/>
      <c r="BL918" s="105"/>
      <c r="BM918" s="158"/>
      <c r="BN918" s="105"/>
      <c r="BO918" s="156"/>
      <c r="BP918" s="156"/>
      <c r="BQ918" s="156"/>
      <c r="BR918" s="105"/>
      <c r="BS918" s="105"/>
    </row>
    <row r="919" ht="9.0" customHeight="1">
      <c r="A919" s="152">
        <f t="shared" si="17"/>
        <v>1</v>
      </c>
      <c r="B919" s="93"/>
      <c r="C919" s="99"/>
      <c r="D919" s="96"/>
      <c r="E919" s="160"/>
      <c r="F919" s="155"/>
      <c r="G919" s="105"/>
      <c r="H919" s="105"/>
      <c r="I919" s="156"/>
      <c r="J919" s="156"/>
      <c r="K919" s="156"/>
      <c r="L919" s="156"/>
      <c r="M919" s="156"/>
      <c r="N919" s="156"/>
      <c r="O919" s="156"/>
      <c r="P919" s="156"/>
      <c r="Q919" s="156"/>
      <c r="R919" s="156"/>
      <c r="S919" s="156"/>
      <c r="T919" s="156"/>
      <c r="U919" s="157"/>
      <c r="V919" s="105"/>
      <c r="W919" s="105"/>
      <c r="X919" s="105"/>
      <c r="Y919" s="105"/>
      <c r="Z919" s="157"/>
      <c r="AA919" s="105"/>
      <c r="AB919" s="105"/>
      <c r="AC919" s="105"/>
      <c r="AD919" s="105"/>
      <c r="AE919" s="105"/>
      <c r="AF919" s="105"/>
      <c r="AG919" s="105"/>
      <c r="AH919" s="105"/>
      <c r="AI919" s="105"/>
      <c r="AJ919" s="105"/>
      <c r="AK919" s="105"/>
      <c r="AL919" s="105"/>
      <c r="AM919" s="105"/>
      <c r="AN919" s="105"/>
      <c r="AO919" s="105"/>
      <c r="AP919" s="105"/>
      <c r="AQ919" s="105"/>
      <c r="AR919" s="105"/>
      <c r="AS919" s="105"/>
      <c r="AT919" s="105"/>
      <c r="AU919" s="105"/>
      <c r="AV919" s="105"/>
      <c r="AW919" s="105"/>
      <c r="AX919" s="105"/>
      <c r="AY919" s="105"/>
      <c r="AZ919" s="105"/>
      <c r="BA919" s="105"/>
      <c r="BB919" s="105"/>
      <c r="BC919" s="105"/>
      <c r="BD919" s="105"/>
      <c r="BE919" s="105"/>
      <c r="BF919" s="105"/>
      <c r="BG919" s="105"/>
      <c r="BH919" s="105"/>
      <c r="BI919" s="105"/>
      <c r="BJ919" s="105"/>
      <c r="BK919" s="105"/>
      <c r="BL919" s="105"/>
      <c r="BM919" s="158"/>
      <c r="BN919" s="105"/>
      <c r="BO919" s="156"/>
      <c r="BP919" s="156"/>
      <c r="BQ919" s="156"/>
      <c r="BR919" s="105"/>
      <c r="BS919" s="105"/>
    </row>
    <row r="920" ht="9.0" customHeight="1">
      <c r="A920" s="152">
        <f t="shared" si="17"/>
        <v>0</v>
      </c>
      <c r="B920" s="93"/>
      <c r="C920" s="99"/>
      <c r="D920" s="96"/>
      <c r="E920" s="160"/>
      <c r="F920" s="155"/>
      <c r="G920" s="105"/>
      <c r="H920" s="105"/>
      <c r="I920" s="156"/>
      <c r="J920" s="156"/>
      <c r="K920" s="156"/>
      <c r="L920" s="156"/>
      <c r="M920" s="156"/>
      <c r="N920" s="156"/>
      <c r="O920" s="156"/>
      <c r="P920" s="156"/>
      <c r="Q920" s="156"/>
      <c r="R920" s="156"/>
      <c r="S920" s="156"/>
      <c r="T920" s="156"/>
      <c r="U920" s="157"/>
      <c r="V920" s="105"/>
      <c r="W920" s="105"/>
      <c r="X920" s="105"/>
      <c r="Y920" s="105"/>
      <c r="Z920" s="157"/>
      <c r="AA920" s="105"/>
      <c r="AB920" s="105"/>
      <c r="AC920" s="105"/>
      <c r="AD920" s="105"/>
      <c r="AE920" s="105"/>
      <c r="AF920" s="105"/>
      <c r="AG920" s="105"/>
      <c r="AH920" s="105"/>
      <c r="AI920" s="105"/>
      <c r="AJ920" s="105"/>
      <c r="AK920" s="105"/>
      <c r="AL920" s="105"/>
      <c r="AM920" s="105"/>
      <c r="AN920" s="105"/>
      <c r="AO920" s="105"/>
      <c r="AP920" s="105"/>
      <c r="AQ920" s="105"/>
      <c r="AR920" s="105"/>
      <c r="AS920" s="105"/>
      <c r="AT920" s="105"/>
      <c r="AU920" s="105"/>
      <c r="AV920" s="105"/>
      <c r="AW920" s="105"/>
      <c r="AX920" s="105"/>
      <c r="AY920" s="105"/>
      <c r="AZ920" s="105"/>
      <c r="BA920" s="105"/>
      <c r="BB920" s="105"/>
      <c r="BC920" s="105"/>
      <c r="BD920" s="105"/>
      <c r="BE920" s="105"/>
      <c r="BF920" s="105"/>
      <c r="BG920" s="105"/>
      <c r="BH920" s="105"/>
      <c r="BI920" s="105"/>
      <c r="BJ920" s="105"/>
      <c r="BK920" s="105"/>
      <c r="BL920" s="105"/>
      <c r="BM920" s="158"/>
      <c r="BN920" s="105"/>
      <c r="BO920" s="156"/>
      <c r="BP920" s="156"/>
      <c r="BQ920" s="156"/>
      <c r="BR920" s="105"/>
      <c r="BS920" s="105"/>
    </row>
    <row r="921" ht="9.0" customHeight="1">
      <c r="A921" s="152">
        <f t="shared" si="17"/>
        <v>0</v>
      </c>
      <c r="B921" s="93"/>
      <c r="C921" s="99"/>
      <c r="D921" s="96"/>
      <c r="E921" s="160"/>
      <c r="F921" s="155"/>
      <c r="G921" s="105"/>
      <c r="H921" s="105"/>
      <c r="I921" s="156"/>
      <c r="J921" s="156"/>
      <c r="K921" s="156"/>
      <c r="L921" s="156"/>
      <c r="M921" s="156"/>
      <c r="N921" s="156"/>
      <c r="O921" s="156"/>
      <c r="P921" s="156"/>
      <c r="Q921" s="156"/>
      <c r="R921" s="156"/>
      <c r="S921" s="156"/>
      <c r="T921" s="156"/>
      <c r="U921" s="157"/>
      <c r="V921" s="105"/>
      <c r="W921" s="105"/>
      <c r="X921" s="105"/>
      <c r="Y921" s="105"/>
      <c r="Z921" s="157"/>
      <c r="AA921" s="105"/>
      <c r="AB921" s="105"/>
      <c r="AC921" s="105"/>
      <c r="AD921" s="105"/>
      <c r="AE921" s="105"/>
      <c r="AF921" s="105"/>
      <c r="AG921" s="105"/>
      <c r="AH921" s="105"/>
      <c r="AI921" s="105"/>
      <c r="AJ921" s="105"/>
      <c r="AK921" s="105"/>
      <c r="AL921" s="105"/>
      <c r="AM921" s="105"/>
      <c r="AN921" s="105"/>
      <c r="AO921" s="105"/>
      <c r="AP921" s="105"/>
      <c r="AQ921" s="105"/>
      <c r="AR921" s="105"/>
      <c r="AS921" s="105"/>
      <c r="AT921" s="105"/>
      <c r="AU921" s="105"/>
      <c r="AV921" s="105"/>
      <c r="AW921" s="105"/>
      <c r="AX921" s="105"/>
      <c r="AY921" s="105"/>
      <c r="AZ921" s="105"/>
      <c r="BA921" s="105"/>
      <c r="BB921" s="105"/>
      <c r="BC921" s="105"/>
      <c r="BD921" s="105"/>
      <c r="BE921" s="105"/>
      <c r="BF921" s="105"/>
      <c r="BG921" s="105"/>
      <c r="BH921" s="105"/>
      <c r="BI921" s="105"/>
      <c r="BJ921" s="105"/>
      <c r="BK921" s="105"/>
      <c r="BL921" s="105"/>
      <c r="BM921" s="158"/>
      <c r="BN921" s="105"/>
      <c r="BO921" s="156"/>
      <c r="BP921" s="156"/>
      <c r="BQ921" s="156"/>
      <c r="BR921" s="105"/>
      <c r="BS921" s="105"/>
    </row>
    <row r="922" ht="9.0" customHeight="1">
      <c r="A922" s="152">
        <f t="shared" si="17"/>
        <v>1</v>
      </c>
      <c r="B922" s="93"/>
      <c r="C922" s="99"/>
      <c r="D922" s="96"/>
      <c r="E922" s="160"/>
      <c r="F922" s="155"/>
      <c r="G922" s="105"/>
      <c r="H922" s="105"/>
      <c r="I922" s="156"/>
      <c r="J922" s="156"/>
      <c r="K922" s="156"/>
      <c r="L922" s="156"/>
      <c r="M922" s="156"/>
      <c r="N922" s="156"/>
      <c r="O922" s="156"/>
      <c r="P922" s="156"/>
      <c r="Q922" s="156"/>
      <c r="R922" s="156"/>
      <c r="S922" s="156"/>
      <c r="T922" s="156"/>
      <c r="U922" s="157"/>
      <c r="V922" s="105"/>
      <c r="W922" s="105"/>
      <c r="X922" s="105"/>
      <c r="Y922" s="105"/>
      <c r="Z922" s="157"/>
      <c r="AA922" s="105"/>
      <c r="AB922" s="105"/>
      <c r="AC922" s="105"/>
      <c r="AD922" s="105"/>
      <c r="AE922" s="105"/>
      <c r="AF922" s="105"/>
      <c r="AG922" s="105"/>
      <c r="AH922" s="105"/>
      <c r="AI922" s="105"/>
      <c r="AJ922" s="105"/>
      <c r="AK922" s="105"/>
      <c r="AL922" s="105"/>
      <c r="AM922" s="105"/>
      <c r="AN922" s="105"/>
      <c r="AO922" s="105"/>
      <c r="AP922" s="105"/>
      <c r="AQ922" s="105"/>
      <c r="AR922" s="105"/>
      <c r="AS922" s="105"/>
      <c r="AT922" s="105"/>
      <c r="AU922" s="105"/>
      <c r="AV922" s="105"/>
      <c r="AW922" s="105"/>
      <c r="AX922" s="105"/>
      <c r="AY922" s="105"/>
      <c r="AZ922" s="105"/>
      <c r="BA922" s="105"/>
      <c r="BB922" s="105"/>
      <c r="BC922" s="105"/>
      <c r="BD922" s="105"/>
      <c r="BE922" s="105"/>
      <c r="BF922" s="105"/>
      <c r="BG922" s="105"/>
      <c r="BH922" s="105"/>
      <c r="BI922" s="105"/>
      <c r="BJ922" s="105"/>
      <c r="BK922" s="105"/>
      <c r="BL922" s="105"/>
      <c r="BM922" s="158"/>
      <c r="BN922" s="105"/>
      <c r="BO922" s="156"/>
      <c r="BP922" s="156"/>
      <c r="BQ922" s="156"/>
      <c r="BR922" s="105"/>
      <c r="BS922" s="105"/>
    </row>
    <row r="923" ht="9.0" customHeight="1">
      <c r="A923" s="152">
        <f t="shared" si="17"/>
        <v>1</v>
      </c>
      <c r="B923" s="93"/>
      <c r="C923" s="99"/>
      <c r="D923" s="96"/>
      <c r="E923" s="160"/>
      <c r="F923" s="155"/>
      <c r="G923" s="105"/>
      <c r="H923" s="105"/>
      <c r="I923" s="156"/>
      <c r="J923" s="156"/>
      <c r="K923" s="156"/>
      <c r="L923" s="156"/>
      <c r="M923" s="156"/>
      <c r="N923" s="156"/>
      <c r="O923" s="156"/>
      <c r="P923" s="156"/>
      <c r="Q923" s="156"/>
      <c r="R923" s="156"/>
      <c r="S923" s="156"/>
      <c r="T923" s="156"/>
      <c r="U923" s="157"/>
      <c r="V923" s="105"/>
      <c r="W923" s="105"/>
      <c r="X923" s="105"/>
      <c r="Y923" s="105"/>
      <c r="Z923" s="157"/>
      <c r="AA923" s="105"/>
      <c r="AB923" s="105"/>
      <c r="AC923" s="105"/>
      <c r="AD923" s="105"/>
      <c r="AE923" s="105"/>
      <c r="AF923" s="105"/>
      <c r="AG923" s="105"/>
      <c r="AH923" s="105"/>
      <c r="AI923" s="105"/>
      <c r="AJ923" s="105"/>
      <c r="AK923" s="105"/>
      <c r="AL923" s="105"/>
      <c r="AM923" s="105"/>
      <c r="AN923" s="105"/>
      <c r="AO923" s="105"/>
      <c r="AP923" s="105"/>
      <c r="AQ923" s="105"/>
      <c r="AR923" s="105"/>
      <c r="AS923" s="105"/>
      <c r="AT923" s="105"/>
      <c r="AU923" s="105"/>
      <c r="AV923" s="105"/>
      <c r="AW923" s="105"/>
      <c r="AX923" s="105"/>
      <c r="AY923" s="105"/>
      <c r="AZ923" s="105"/>
      <c r="BA923" s="105"/>
      <c r="BB923" s="105"/>
      <c r="BC923" s="105"/>
      <c r="BD923" s="105"/>
      <c r="BE923" s="105"/>
      <c r="BF923" s="105"/>
      <c r="BG923" s="105"/>
      <c r="BH923" s="105"/>
      <c r="BI923" s="105"/>
      <c r="BJ923" s="105"/>
      <c r="BK923" s="105"/>
      <c r="BL923" s="105"/>
      <c r="BM923" s="158"/>
      <c r="BN923" s="105"/>
      <c r="BO923" s="156"/>
      <c r="BP923" s="156"/>
      <c r="BQ923" s="156"/>
      <c r="BR923" s="105"/>
      <c r="BS923" s="105"/>
    </row>
    <row r="924" ht="9.0" customHeight="1">
      <c r="A924" s="152">
        <f t="shared" si="17"/>
        <v>0</v>
      </c>
      <c r="B924" s="93"/>
      <c r="C924" s="99"/>
      <c r="D924" s="96"/>
      <c r="E924" s="160"/>
      <c r="F924" s="155"/>
      <c r="G924" s="105"/>
      <c r="H924" s="105"/>
      <c r="I924" s="156"/>
      <c r="J924" s="156"/>
      <c r="K924" s="156"/>
      <c r="L924" s="156"/>
      <c r="M924" s="156"/>
      <c r="N924" s="156"/>
      <c r="O924" s="156"/>
      <c r="P924" s="156"/>
      <c r="Q924" s="156"/>
      <c r="R924" s="156"/>
      <c r="S924" s="156"/>
      <c r="T924" s="156"/>
      <c r="U924" s="157"/>
      <c r="V924" s="105"/>
      <c r="W924" s="105"/>
      <c r="X924" s="105"/>
      <c r="Y924" s="105"/>
      <c r="Z924" s="157"/>
      <c r="AA924" s="105"/>
      <c r="AB924" s="105"/>
      <c r="AC924" s="105"/>
      <c r="AD924" s="105"/>
      <c r="AE924" s="105"/>
      <c r="AF924" s="105"/>
      <c r="AG924" s="105"/>
      <c r="AH924" s="105"/>
      <c r="AI924" s="105"/>
      <c r="AJ924" s="105"/>
      <c r="AK924" s="105"/>
      <c r="AL924" s="105"/>
      <c r="AM924" s="105"/>
      <c r="AN924" s="105"/>
      <c r="AO924" s="105"/>
      <c r="AP924" s="105"/>
      <c r="AQ924" s="105"/>
      <c r="AR924" s="105"/>
      <c r="AS924" s="105"/>
      <c r="AT924" s="105"/>
      <c r="AU924" s="105"/>
      <c r="AV924" s="105"/>
      <c r="AW924" s="105"/>
      <c r="AX924" s="105"/>
      <c r="AY924" s="105"/>
      <c r="AZ924" s="105"/>
      <c r="BA924" s="105"/>
      <c r="BB924" s="105"/>
      <c r="BC924" s="105"/>
      <c r="BD924" s="105"/>
      <c r="BE924" s="105"/>
      <c r="BF924" s="105"/>
      <c r="BG924" s="105"/>
      <c r="BH924" s="105"/>
      <c r="BI924" s="105"/>
      <c r="BJ924" s="105"/>
      <c r="BK924" s="105"/>
      <c r="BL924" s="105"/>
      <c r="BM924" s="158"/>
      <c r="BN924" s="105"/>
      <c r="BO924" s="156"/>
      <c r="BP924" s="156"/>
      <c r="BQ924" s="156"/>
      <c r="BR924" s="105"/>
      <c r="BS924" s="105"/>
    </row>
    <row r="925" ht="9.0" customHeight="1">
      <c r="A925" s="152">
        <f t="shared" si="17"/>
        <v>0</v>
      </c>
      <c r="B925" s="93"/>
      <c r="C925" s="99"/>
      <c r="D925" s="96"/>
      <c r="E925" s="160"/>
      <c r="F925" s="155"/>
      <c r="G925" s="105"/>
      <c r="H925" s="105"/>
      <c r="I925" s="156"/>
      <c r="J925" s="156"/>
      <c r="K925" s="156"/>
      <c r="L925" s="156"/>
      <c r="M925" s="156"/>
      <c r="N925" s="156"/>
      <c r="O925" s="156"/>
      <c r="P925" s="156"/>
      <c r="Q925" s="156"/>
      <c r="R925" s="156"/>
      <c r="S925" s="156"/>
      <c r="T925" s="156"/>
      <c r="U925" s="157"/>
      <c r="V925" s="105"/>
      <c r="W925" s="105"/>
      <c r="X925" s="105"/>
      <c r="Y925" s="105"/>
      <c r="Z925" s="157"/>
      <c r="AA925" s="105"/>
      <c r="AB925" s="105"/>
      <c r="AC925" s="105"/>
      <c r="AD925" s="105"/>
      <c r="AE925" s="105"/>
      <c r="AF925" s="105"/>
      <c r="AG925" s="105"/>
      <c r="AH925" s="105"/>
      <c r="AI925" s="105"/>
      <c r="AJ925" s="105"/>
      <c r="AK925" s="105"/>
      <c r="AL925" s="105"/>
      <c r="AM925" s="105"/>
      <c r="AN925" s="105"/>
      <c r="AO925" s="105"/>
      <c r="AP925" s="105"/>
      <c r="AQ925" s="105"/>
      <c r="AR925" s="105"/>
      <c r="AS925" s="105"/>
      <c r="AT925" s="105"/>
      <c r="AU925" s="105"/>
      <c r="AV925" s="105"/>
      <c r="AW925" s="105"/>
      <c r="AX925" s="105"/>
      <c r="AY925" s="105"/>
      <c r="AZ925" s="105"/>
      <c r="BA925" s="105"/>
      <c r="BB925" s="105"/>
      <c r="BC925" s="105"/>
      <c r="BD925" s="105"/>
      <c r="BE925" s="105"/>
      <c r="BF925" s="105"/>
      <c r="BG925" s="105"/>
      <c r="BH925" s="105"/>
      <c r="BI925" s="105"/>
      <c r="BJ925" s="105"/>
      <c r="BK925" s="105"/>
      <c r="BL925" s="105"/>
      <c r="BM925" s="158"/>
      <c r="BN925" s="105"/>
      <c r="BO925" s="156"/>
      <c r="BP925" s="156"/>
      <c r="BQ925" s="156"/>
      <c r="BR925" s="105"/>
      <c r="BS925" s="105"/>
    </row>
    <row r="926" ht="9.0" customHeight="1">
      <c r="A926" s="152">
        <f t="shared" si="17"/>
        <v>1</v>
      </c>
      <c r="B926" s="93"/>
      <c r="C926" s="99"/>
      <c r="D926" s="96"/>
      <c r="E926" s="160"/>
      <c r="F926" s="155"/>
      <c r="G926" s="105"/>
      <c r="H926" s="105"/>
      <c r="I926" s="156"/>
      <c r="J926" s="156"/>
      <c r="K926" s="156"/>
      <c r="L926" s="156"/>
      <c r="M926" s="156"/>
      <c r="N926" s="156"/>
      <c r="O926" s="156"/>
      <c r="P926" s="156"/>
      <c r="Q926" s="156"/>
      <c r="R926" s="156"/>
      <c r="S926" s="156"/>
      <c r="T926" s="156"/>
      <c r="U926" s="157"/>
      <c r="V926" s="105"/>
      <c r="W926" s="105"/>
      <c r="X926" s="105"/>
      <c r="Y926" s="105"/>
      <c r="Z926" s="157"/>
      <c r="AA926" s="105"/>
      <c r="AB926" s="105"/>
      <c r="AC926" s="105"/>
      <c r="AD926" s="105"/>
      <c r="AE926" s="105"/>
      <c r="AF926" s="105"/>
      <c r="AG926" s="105"/>
      <c r="AH926" s="105"/>
      <c r="AI926" s="105"/>
      <c r="AJ926" s="105"/>
      <c r="AK926" s="105"/>
      <c r="AL926" s="105"/>
      <c r="AM926" s="105"/>
      <c r="AN926" s="105"/>
      <c r="AO926" s="105"/>
      <c r="AP926" s="105"/>
      <c r="AQ926" s="105"/>
      <c r="AR926" s="105"/>
      <c r="AS926" s="105"/>
      <c r="AT926" s="105"/>
      <c r="AU926" s="105"/>
      <c r="AV926" s="105"/>
      <c r="AW926" s="105"/>
      <c r="AX926" s="105"/>
      <c r="AY926" s="105"/>
      <c r="AZ926" s="105"/>
      <c r="BA926" s="105"/>
      <c r="BB926" s="105"/>
      <c r="BC926" s="105"/>
      <c r="BD926" s="105"/>
      <c r="BE926" s="105"/>
      <c r="BF926" s="105"/>
      <c r="BG926" s="105"/>
      <c r="BH926" s="105"/>
      <c r="BI926" s="105"/>
      <c r="BJ926" s="105"/>
      <c r="BK926" s="105"/>
      <c r="BL926" s="105"/>
      <c r="BM926" s="158"/>
      <c r="BN926" s="105"/>
      <c r="BO926" s="156"/>
      <c r="BP926" s="156"/>
      <c r="BQ926" s="156"/>
      <c r="BR926" s="105"/>
      <c r="BS926" s="105"/>
    </row>
    <row r="927" ht="9.0" customHeight="1">
      <c r="A927" s="152">
        <f t="shared" si="17"/>
        <v>1</v>
      </c>
      <c r="B927" s="93"/>
      <c r="C927" s="99"/>
      <c r="D927" s="96"/>
      <c r="E927" s="160"/>
      <c r="F927" s="155"/>
      <c r="G927" s="105"/>
      <c r="H927" s="105"/>
      <c r="I927" s="156"/>
      <c r="J927" s="156"/>
      <c r="K927" s="156"/>
      <c r="L927" s="156"/>
      <c r="M927" s="156"/>
      <c r="N927" s="156"/>
      <c r="O927" s="156"/>
      <c r="P927" s="156"/>
      <c r="Q927" s="156"/>
      <c r="R927" s="156"/>
      <c r="S927" s="156"/>
      <c r="T927" s="156"/>
      <c r="U927" s="157"/>
      <c r="V927" s="105"/>
      <c r="W927" s="105"/>
      <c r="X927" s="105"/>
      <c r="Y927" s="105"/>
      <c r="Z927" s="157"/>
      <c r="AA927" s="105"/>
      <c r="AB927" s="105"/>
      <c r="AC927" s="105"/>
      <c r="AD927" s="105"/>
      <c r="AE927" s="105"/>
      <c r="AF927" s="105"/>
      <c r="AG927" s="105"/>
      <c r="AH927" s="105"/>
      <c r="AI927" s="105"/>
      <c r="AJ927" s="105"/>
      <c r="AK927" s="105"/>
      <c r="AL927" s="105"/>
      <c r="AM927" s="105"/>
      <c r="AN927" s="105"/>
      <c r="AO927" s="105"/>
      <c r="AP927" s="105"/>
      <c r="AQ927" s="105"/>
      <c r="AR927" s="105"/>
      <c r="AS927" s="105"/>
      <c r="AT927" s="105"/>
      <c r="AU927" s="105"/>
      <c r="AV927" s="105"/>
      <c r="AW927" s="105"/>
      <c r="AX927" s="105"/>
      <c r="AY927" s="105"/>
      <c r="AZ927" s="105"/>
      <c r="BA927" s="105"/>
      <c r="BB927" s="105"/>
      <c r="BC927" s="105"/>
      <c r="BD927" s="105"/>
      <c r="BE927" s="105"/>
      <c r="BF927" s="105"/>
      <c r="BG927" s="105"/>
      <c r="BH927" s="105"/>
      <c r="BI927" s="105"/>
      <c r="BJ927" s="105"/>
      <c r="BK927" s="105"/>
      <c r="BL927" s="105"/>
      <c r="BM927" s="158"/>
      <c r="BN927" s="105"/>
      <c r="BO927" s="156"/>
      <c r="BP927" s="156"/>
      <c r="BQ927" s="156"/>
      <c r="BR927" s="105"/>
      <c r="BS927" s="105"/>
    </row>
    <row r="928" ht="9.0" customHeight="1">
      <c r="A928" s="152">
        <f t="shared" si="17"/>
        <v>0</v>
      </c>
      <c r="B928" s="93"/>
      <c r="C928" s="99"/>
      <c r="D928" s="96"/>
      <c r="E928" s="160"/>
      <c r="F928" s="155"/>
      <c r="G928" s="105"/>
      <c r="H928" s="105"/>
      <c r="I928" s="156"/>
      <c r="J928" s="156"/>
      <c r="K928" s="156"/>
      <c r="L928" s="156"/>
      <c r="M928" s="156"/>
      <c r="N928" s="156"/>
      <c r="O928" s="156"/>
      <c r="P928" s="156"/>
      <c r="Q928" s="156"/>
      <c r="R928" s="156"/>
      <c r="S928" s="156"/>
      <c r="T928" s="156"/>
      <c r="U928" s="157"/>
      <c r="V928" s="105"/>
      <c r="W928" s="105"/>
      <c r="X928" s="105"/>
      <c r="Y928" s="105"/>
      <c r="Z928" s="157"/>
      <c r="AA928" s="105"/>
      <c r="AB928" s="105"/>
      <c r="AC928" s="105"/>
      <c r="AD928" s="105"/>
      <c r="AE928" s="105"/>
      <c r="AF928" s="105"/>
      <c r="AG928" s="105"/>
      <c r="AH928" s="105"/>
      <c r="AI928" s="105"/>
      <c r="AJ928" s="105"/>
      <c r="AK928" s="105"/>
      <c r="AL928" s="105"/>
      <c r="AM928" s="105"/>
      <c r="AN928" s="105"/>
      <c r="AO928" s="105"/>
      <c r="AP928" s="105"/>
      <c r="AQ928" s="105"/>
      <c r="AR928" s="105"/>
      <c r="AS928" s="105"/>
      <c r="AT928" s="105"/>
      <c r="AU928" s="105"/>
      <c r="AV928" s="105"/>
      <c r="AW928" s="105"/>
      <c r="AX928" s="105"/>
      <c r="AY928" s="105"/>
      <c r="AZ928" s="105"/>
      <c r="BA928" s="105"/>
      <c r="BB928" s="105"/>
      <c r="BC928" s="105"/>
      <c r="BD928" s="105"/>
      <c r="BE928" s="105"/>
      <c r="BF928" s="105"/>
      <c r="BG928" s="105"/>
      <c r="BH928" s="105"/>
      <c r="BI928" s="105"/>
      <c r="BJ928" s="105"/>
      <c r="BK928" s="105"/>
      <c r="BL928" s="105"/>
      <c r="BM928" s="158"/>
      <c r="BN928" s="105"/>
      <c r="BO928" s="156"/>
      <c r="BP928" s="156"/>
      <c r="BQ928" s="156"/>
      <c r="BR928" s="105"/>
      <c r="BS928" s="105"/>
    </row>
    <row r="929" ht="9.0" customHeight="1">
      <c r="A929" s="152">
        <f t="shared" si="17"/>
        <v>0</v>
      </c>
      <c r="B929" s="93"/>
      <c r="C929" s="99"/>
      <c r="D929" s="96"/>
      <c r="E929" s="160"/>
      <c r="F929" s="155"/>
      <c r="G929" s="105"/>
      <c r="H929" s="105"/>
      <c r="I929" s="156"/>
      <c r="J929" s="156"/>
      <c r="K929" s="156"/>
      <c r="L929" s="156"/>
      <c r="M929" s="156"/>
      <c r="N929" s="156"/>
      <c r="O929" s="156"/>
      <c r="P929" s="156"/>
      <c r="Q929" s="156"/>
      <c r="R929" s="156"/>
      <c r="S929" s="156"/>
      <c r="T929" s="156"/>
      <c r="U929" s="157"/>
      <c r="V929" s="105"/>
      <c r="W929" s="105"/>
      <c r="X929" s="105"/>
      <c r="Y929" s="105"/>
      <c r="Z929" s="157"/>
      <c r="AA929" s="105"/>
      <c r="AB929" s="105"/>
      <c r="AC929" s="105"/>
      <c r="AD929" s="105"/>
      <c r="AE929" s="105"/>
      <c r="AF929" s="105"/>
      <c r="AG929" s="105"/>
      <c r="AH929" s="105"/>
      <c r="AI929" s="105"/>
      <c r="AJ929" s="105"/>
      <c r="AK929" s="105"/>
      <c r="AL929" s="105"/>
      <c r="AM929" s="105"/>
      <c r="AN929" s="105"/>
      <c r="AO929" s="105"/>
      <c r="AP929" s="105"/>
      <c r="AQ929" s="105"/>
      <c r="AR929" s="105"/>
      <c r="AS929" s="105"/>
      <c r="AT929" s="105"/>
      <c r="AU929" s="105"/>
      <c r="AV929" s="105"/>
      <c r="AW929" s="105"/>
      <c r="AX929" s="105"/>
      <c r="AY929" s="105"/>
      <c r="AZ929" s="105"/>
      <c r="BA929" s="105"/>
      <c r="BB929" s="105"/>
      <c r="BC929" s="105"/>
      <c r="BD929" s="105"/>
      <c r="BE929" s="105"/>
      <c r="BF929" s="105"/>
      <c r="BG929" s="105"/>
      <c r="BH929" s="105"/>
      <c r="BI929" s="105"/>
      <c r="BJ929" s="105"/>
      <c r="BK929" s="105"/>
      <c r="BL929" s="105"/>
      <c r="BM929" s="158"/>
      <c r="BN929" s="105"/>
      <c r="BO929" s="156"/>
      <c r="BP929" s="156"/>
      <c r="BQ929" s="156"/>
      <c r="BR929" s="105"/>
      <c r="BS929" s="105"/>
    </row>
    <row r="930" ht="9.0" customHeight="1">
      <c r="A930" s="152">
        <f t="shared" si="17"/>
        <v>1</v>
      </c>
      <c r="B930" s="93"/>
      <c r="C930" s="99"/>
      <c r="D930" s="96"/>
      <c r="E930" s="160"/>
      <c r="F930" s="155"/>
      <c r="G930" s="105"/>
      <c r="H930" s="105"/>
      <c r="I930" s="156"/>
      <c r="J930" s="156"/>
      <c r="K930" s="156"/>
      <c r="L930" s="156"/>
      <c r="M930" s="156"/>
      <c r="N930" s="156"/>
      <c r="O930" s="156"/>
      <c r="P930" s="156"/>
      <c r="Q930" s="156"/>
      <c r="R930" s="156"/>
      <c r="S930" s="156"/>
      <c r="T930" s="156"/>
      <c r="U930" s="157"/>
      <c r="V930" s="105"/>
      <c r="W930" s="105"/>
      <c r="X930" s="105"/>
      <c r="Y930" s="105"/>
      <c r="Z930" s="157"/>
      <c r="AA930" s="105"/>
      <c r="AB930" s="105"/>
      <c r="AC930" s="105"/>
      <c r="AD930" s="105"/>
      <c r="AE930" s="105"/>
      <c r="AF930" s="105"/>
      <c r="AG930" s="105"/>
      <c r="AH930" s="105"/>
      <c r="AI930" s="105"/>
      <c r="AJ930" s="105"/>
      <c r="AK930" s="105"/>
      <c r="AL930" s="105"/>
      <c r="AM930" s="105"/>
      <c r="AN930" s="105"/>
      <c r="AO930" s="105"/>
      <c r="AP930" s="105"/>
      <c r="AQ930" s="105"/>
      <c r="AR930" s="105"/>
      <c r="AS930" s="105"/>
      <c r="AT930" s="105"/>
      <c r="AU930" s="105"/>
      <c r="AV930" s="105"/>
      <c r="AW930" s="105"/>
      <c r="AX930" s="105"/>
      <c r="AY930" s="105"/>
      <c r="AZ930" s="105"/>
      <c r="BA930" s="105"/>
      <c r="BB930" s="105"/>
      <c r="BC930" s="105"/>
      <c r="BD930" s="105"/>
      <c r="BE930" s="105"/>
      <c r="BF930" s="105"/>
      <c r="BG930" s="105"/>
      <c r="BH930" s="105"/>
      <c r="BI930" s="105"/>
      <c r="BJ930" s="105"/>
      <c r="BK930" s="105"/>
      <c r="BL930" s="105"/>
      <c r="BM930" s="158"/>
      <c r="BN930" s="105"/>
      <c r="BO930" s="156"/>
      <c r="BP930" s="156"/>
      <c r="BQ930" s="156"/>
      <c r="BR930" s="105"/>
      <c r="BS930" s="105"/>
    </row>
    <row r="931" ht="9.0" customHeight="1">
      <c r="A931" s="152">
        <f t="shared" si="17"/>
        <v>1</v>
      </c>
      <c r="B931" s="93"/>
      <c r="C931" s="99"/>
      <c r="D931" s="96"/>
      <c r="E931" s="160"/>
      <c r="F931" s="155"/>
      <c r="G931" s="105"/>
      <c r="H931" s="105"/>
      <c r="I931" s="156"/>
      <c r="J931" s="156"/>
      <c r="K931" s="156"/>
      <c r="L931" s="156"/>
      <c r="M931" s="156"/>
      <c r="N931" s="156"/>
      <c r="O931" s="156"/>
      <c r="P931" s="156"/>
      <c r="Q931" s="156"/>
      <c r="R931" s="156"/>
      <c r="S931" s="156"/>
      <c r="T931" s="156"/>
      <c r="U931" s="157"/>
      <c r="V931" s="105"/>
      <c r="W931" s="105"/>
      <c r="X931" s="105"/>
      <c r="Y931" s="105"/>
      <c r="Z931" s="157"/>
      <c r="AA931" s="105"/>
      <c r="AB931" s="105"/>
      <c r="AC931" s="105"/>
      <c r="AD931" s="105"/>
      <c r="AE931" s="105"/>
      <c r="AF931" s="105"/>
      <c r="AG931" s="105"/>
      <c r="AH931" s="105"/>
      <c r="AI931" s="105"/>
      <c r="AJ931" s="105"/>
      <c r="AK931" s="105"/>
      <c r="AL931" s="105"/>
      <c r="AM931" s="105"/>
      <c r="AN931" s="105"/>
      <c r="AO931" s="105"/>
      <c r="AP931" s="105"/>
      <c r="AQ931" s="105"/>
      <c r="AR931" s="105"/>
      <c r="AS931" s="105"/>
      <c r="AT931" s="105"/>
      <c r="AU931" s="105"/>
      <c r="AV931" s="105"/>
      <c r="AW931" s="105"/>
      <c r="AX931" s="105"/>
      <c r="AY931" s="105"/>
      <c r="AZ931" s="105"/>
      <c r="BA931" s="105"/>
      <c r="BB931" s="105"/>
      <c r="BC931" s="105"/>
      <c r="BD931" s="105"/>
      <c r="BE931" s="105"/>
      <c r="BF931" s="105"/>
      <c r="BG931" s="105"/>
      <c r="BH931" s="105"/>
      <c r="BI931" s="105"/>
      <c r="BJ931" s="105"/>
      <c r="BK931" s="105"/>
      <c r="BL931" s="105"/>
      <c r="BM931" s="158"/>
      <c r="BN931" s="105"/>
      <c r="BO931" s="156"/>
      <c r="BP931" s="156"/>
      <c r="BQ931" s="156"/>
      <c r="BR931" s="105"/>
      <c r="BS931" s="105"/>
    </row>
    <row r="932" ht="9.0" customHeight="1">
      <c r="A932" s="152">
        <f t="shared" si="17"/>
        <v>0</v>
      </c>
      <c r="B932" s="93"/>
      <c r="C932" s="99"/>
      <c r="D932" s="96"/>
      <c r="E932" s="160"/>
      <c r="F932" s="155"/>
      <c r="G932" s="105"/>
      <c r="H932" s="105"/>
      <c r="I932" s="156"/>
      <c r="J932" s="156"/>
      <c r="K932" s="156"/>
      <c r="L932" s="156"/>
      <c r="M932" s="156"/>
      <c r="N932" s="156"/>
      <c r="O932" s="156"/>
      <c r="P932" s="156"/>
      <c r="Q932" s="156"/>
      <c r="R932" s="156"/>
      <c r="S932" s="156"/>
      <c r="T932" s="156"/>
      <c r="U932" s="157"/>
      <c r="V932" s="105"/>
      <c r="W932" s="105"/>
      <c r="X932" s="105"/>
      <c r="Y932" s="105"/>
      <c r="Z932" s="157"/>
      <c r="AA932" s="105"/>
      <c r="AB932" s="105"/>
      <c r="AC932" s="105"/>
      <c r="AD932" s="105"/>
      <c r="AE932" s="105"/>
      <c r="AF932" s="105"/>
      <c r="AG932" s="105"/>
      <c r="AH932" s="105"/>
      <c r="AI932" s="105"/>
      <c r="AJ932" s="105"/>
      <c r="AK932" s="105"/>
      <c r="AL932" s="105"/>
      <c r="AM932" s="105"/>
      <c r="AN932" s="105"/>
      <c r="AO932" s="105"/>
      <c r="AP932" s="105"/>
      <c r="AQ932" s="105"/>
      <c r="AR932" s="105"/>
      <c r="AS932" s="105"/>
      <c r="AT932" s="105"/>
      <c r="AU932" s="105"/>
      <c r="AV932" s="105"/>
      <c r="AW932" s="105"/>
      <c r="AX932" s="105"/>
      <c r="AY932" s="105"/>
      <c r="AZ932" s="105"/>
      <c r="BA932" s="105"/>
      <c r="BB932" s="105"/>
      <c r="BC932" s="105"/>
      <c r="BD932" s="105"/>
      <c r="BE932" s="105"/>
      <c r="BF932" s="105"/>
      <c r="BG932" s="105"/>
      <c r="BH932" s="105"/>
      <c r="BI932" s="105"/>
      <c r="BJ932" s="105"/>
      <c r="BK932" s="105"/>
      <c r="BL932" s="105"/>
      <c r="BM932" s="158"/>
      <c r="BN932" s="105"/>
      <c r="BO932" s="156"/>
      <c r="BP932" s="156"/>
      <c r="BQ932" s="156"/>
      <c r="BR932" s="105"/>
      <c r="BS932" s="105"/>
    </row>
    <row r="933" ht="9.0" customHeight="1">
      <c r="A933" s="152">
        <f t="shared" si="17"/>
        <v>0</v>
      </c>
      <c r="B933" s="93"/>
      <c r="C933" s="99"/>
      <c r="D933" s="96"/>
      <c r="E933" s="160"/>
      <c r="F933" s="155"/>
      <c r="G933" s="105"/>
      <c r="H933" s="105"/>
      <c r="I933" s="156"/>
      <c r="J933" s="156"/>
      <c r="K933" s="156"/>
      <c r="L933" s="156"/>
      <c r="M933" s="156"/>
      <c r="N933" s="156"/>
      <c r="O933" s="156"/>
      <c r="P933" s="156"/>
      <c r="Q933" s="156"/>
      <c r="R933" s="156"/>
      <c r="S933" s="156"/>
      <c r="T933" s="156"/>
      <c r="U933" s="157"/>
      <c r="V933" s="105"/>
      <c r="W933" s="105"/>
      <c r="X933" s="105"/>
      <c r="Y933" s="105"/>
      <c r="Z933" s="157"/>
      <c r="AA933" s="105"/>
      <c r="AB933" s="105"/>
      <c r="AC933" s="105"/>
      <c r="AD933" s="105"/>
      <c r="AE933" s="105"/>
      <c r="AF933" s="105"/>
      <c r="AG933" s="105"/>
      <c r="AH933" s="105"/>
      <c r="AI933" s="105"/>
      <c r="AJ933" s="105"/>
      <c r="AK933" s="105"/>
      <c r="AL933" s="105"/>
      <c r="AM933" s="105"/>
      <c r="AN933" s="105"/>
      <c r="AO933" s="105"/>
      <c r="AP933" s="105"/>
      <c r="AQ933" s="105"/>
      <c r="AR933" s="105"/>
      <c r="AS933" s="105"/>
      <c r="AT933" s="105"/>
      <c r="AU933" s="105"/>
      <c r="AV933" s="105"/>
      <c r="AW933" s="105"/>
      <c r="AX933" s="105"/>
      <c r="AY933" s="105"/>
      <c r="AZ933" s="105"/>
      <c r="BA933" s="105"/>
      <c r="BB933" s="105"/>
      <c r="BC933" s="105"/>
      <c r="BD933" s="105"/>
      <c r="BE933" s="105"/>
      <c r="BF933" s="105"/>
      <c r="BG933" s="105"/>
      <c r="BH933" s="105"/>
      <c r="BI933" s="105"/>
      <c r="BJ933" s="105"/>
      <c r="BK933" s="105"/>
      <c r="BL933" s="105"/>
      <c r="BM933" s="158"/>
      <c r="BN933" s="105"/>
      <c r="BO933" s="156"/>
      <c r="BP933" s="156"/>
      <c r="BQ933" s="156"/>
      <c r="BR933" s="105"/>
      <c r="BS933" s="105"/>
    </row>
    <row r="934" ht="9.0" customHeight="1">
      <c r="A934" s="152">
        <f t="shared" si="17"/>
        <v>1</v>
      </c>
      <c r="B934" s="93"/>
      <c r="C934" s="99"/>
      <c r="D934" s="96"/>
      <c r="E934" s="160"/>
      <c r="F934" s="155"/>
      <c r="G934" s="105"/>
      <c r="H934" s="105"/>
      <c r="I934" s="156"/>
      <c r="J934" s="156"/>
      <c r="K934" s="156"/>
      <c r="L934" s="156"/>
      <c r="M934" s="156"/>
      <c r="N934" s="156"/>
      <c r="O934" s="156"/>
      <c r="P934" s="156"/>
      <c r="Q934" s="156"/>
      <c r="R934" s="156"/>
      <c r="S934" s="156"/>
      <c r="T934" s="156"/>
      <c r="U934" s="157"/>
      <c r="V934" s="105"/>
      <c r="W934" s="105"/>
      <c r="X934" s="105"/>
      <c r="Y934" s="105"/>
      <c r="Z934" s="157"/>
      <c r="AA934" s="105"/>
      <c r="AB934" s="105"/>
      <c r="AC934" s="105"/>
      <c r="AD934" s="105"/>
      <c r="AE934" s="105"/>
      <c r="AF934" s="105"/>
      <c r="AG934" s="105"/>
      <c r="AH934" s="105"/>
      <c r="AI934" s="105"/>
      <c r="AJ934" s="105"/>
      <c r="AK934" s="105"/>
      <c r="AL934" s="105"/>
      <c r="AM934" s="105"/>
      <c r="AN934" s="105"/>
      <c r="AO934" s="105"/>
      <c r="AP934" s="105"/>
      <c r="AQ934" s="105"/>
      <c r="AR934" s="105"/>
      <c r="AS934" s="105"/>
      <c r="AT934" s="105"/>
      <c r="AU934" s="105"/>
      <c r="AV934" s="105"/>
      <c r="AW934" s="105"/>
      <c r="AX934" s="105"/>
      <c r="AY934" s="105"/>
      <c r="AZ934" s="105"/>
      <c r="BA934" s="105"/>
      <c r="BB934" s="105"/>
      <c r="BC934" s="105"/>
      <c r="BD934" s="105"/>
      <c r="BE934" s="105"/>
      <c r="BF934" s="105"/>
      <c r="BG934" s="105"/>
      <c r="BH934" s="105"/>
      <c r="BI934" s="105"/>
      <c r="BJ934" s="105"/>
      <c r="BK934" s="105"/>
      <c r="BL934" s="105"/>
      <c r="BM934" s="158"/>
      <c r="BN934" s="105"/>
      <c r="BO934" s="156"/>
      <c r="BP934" s="156"/>
      <c r="BQ934" s="156"/>
      <c r="BR934" s="105"/>
      <c r="BS934" s="105"/>
    </row>
    <row r="935" ht="9.0" customHeight="1">
      <c r="A935" s="152">
        <f t="shared" si="17"/>
        <v>1</v>
      </c>
      <c r="B935" s="93"/>
      <c r="C935" s="99"/>
      <c r="D935" s="96"/>
      <c r="E935" s="160"/>
      <c r="F935" s="155"/>
      <c r="G935" s="105"/>
      <c r="H935" s="105"/>
      <c r="I935" s="156"/>
      <c r="J935" s="156"/>
      <c r="K935" s="156"/>
      <c r="L935" s="156"/>
      <c r="M935" s="156"/>
      <c r="N935" s="156"/>
      <c r="O935" s="156"/>
      <c r="P935" s="156"/>
      <c r="Q935" s="156"/>
      <c r="R935" s="156"/>
      <c r="S935" s="156"/>
      <c r="T935" s="156"/>
      <c r="U935" s="157"/>
      <c r="V935" s="105"/>
      <c r="W935" s="105"/>
      <c r="X935" s="105"/>
      <c r="Y935" s="105"/>
      <c r="Z935" s="157"/>
      <c r="AA935" s="105"/>
      <c r="AB935" s="105"/>
      <c r="AC935" s="105"/>
      <c r="AD935" s="105"/>
      <c r="AE935" s="105"/>
      <c r="AF935" s="105"/>
      <c r="AG935" s="105"/>
      <c r="AH935" s="105"/>
      <c r="AI935" s="105"/>
      <c r="AJ935" s="105"/>
      <c r="AK935" s="105"/>
      <c r="AL935" s="105"/>
      <c r="AM935" s="105"/>
      <c r="AN935" s="105"/>
      <c r="AO935" s="105"/>
      <c r="AP935" s="105"/>
      <c r="AQ935" s="105"/>
      <c r="AR935" s="105"/>
      <c r="AS935" s="105"/>
      <c r="AT935" s="105"/>
      <c r="AU935" s="105"/>
      <c r="AV935" s="105"/>
      <c r="AW935" s="105"/>
      <c r="AX935" s="105"/>
      <c r="AY935" s="105"/>
      <c r="AZ935" s="105"/>
      <c r="BA935" s="105"/>
      <c r="BB935" s="105"/>
      <c r="BC935" s="105"/>
      <c r="BD935" s="105"/>
      <c r="BE935" s="105"/>
      <c r="BF935" s="105"/>
      <c r="BG935" s="105"/>
      <c r="BH935" s="105"/>
      <c r="BI935" s="105"/>
      <c r="BJ935" s="105"/>
      <c r="BK935" s="105"/>
      <c r="BL935" s="105"/>
      <c r="BM935" s="158"/>
      <c r="BN935" s="105"/>
      <c r="BO935" s="156"/>
      <c r="BP935" s="156"/>
      <c r="BQ935" s="156"/>
      <c r="BR935" s="105"/>
      <c r="BS935" s="105"/>
    </row>
    <row r="936" ht="9.0" customHeight="1">
      <c r="A936" s="152">
        <f t="shared" si="17"/>
        <v>0</v>
      </c>
      <c r="B936" s="93"/>
      <c r="C936" s="99"/>
      <c r="D936" s="96"/>
      <c r="E936" s="160"/>
      <c r="F936" s="155"/>
      <c r="G936" s="105"/>
      <c r="H936" s="105"/>
      <c r="I936" s="156"/>
      <c r="J936" s="156"/>
      <c r="K936" s="156"/>
      <c r="L936" s="156"/>
      <c r="M936" s="156"/>
      <c r="N936" s="156"/>
      <c r="O936" s="156"/>
      <c r="P936" s="156"/>
      <c r="Q936" s="156"/>
      <c r="R936" s="156"/>
      <c r="S936" s="156"/>
      <c r="T936" s="156"/>
      <c r="U936" s="157"/>
      <c r="V936" s="105"/>
      <c r="W936" s="105"/>
      <c r="X936" s="105"/>
      <c r="Y936" s="105"/>
      <c r="Z936" s="157"/>
      <c r="AA936" s="105"/>
      <c r="AB936" s="105"/>
      <c r="AC936" s="105"/>
      <c r="AD936" s="105"/>
      <c r="AE936" s="105"/>
      <c r="AF936" s="105"/>
      <c r="AG936" s="105"/>
      <c r="AH936" s="105"/>
      <c r="AI936" s="105"/>
      <c r="AJ936" s="105"/>
      <c r="AK936" s="105"/>
      <c r="AL936" s="105"/>
      <c r="AM936" s="105"/>
      <c r="AN936" s="105"/>
      <c r="AO936" s="105"/>
      <c r="AP936" s="105"/>
      <c r="AQ936" s="105"/>
      <c r="AR936" s="105"/>
      <c r="AS936" s="105"/>
      <c r="AT936" s="105"/>
      <c r="AU936" s="105"/>
      <c r="AV936" s="105"/>
      <c r="AW936" s="105"/>
      <c r="AX936" s="105"/>
      <c r="AY936" s="105"/>
      <c r="AZ936" s="105"/>
      <c r="BA936" s="105"/>
      <c r="BB936" s="105"/>
      <c r="BC936" s="105"/>
      <c r="BD936" s="105"/>
      <c r="BE936" s="105"/>
      <c r="BF936" s="105"/>
      <c r="BG936" s="105"/>
      <c r="BH936" s="105"/>
      <c r="BI936" s="105"/>
      <c r="BJ936" s="105"/>
      <c r="BK936" s="105"/>
      <c r="BL936" s="105"/>
      <c r="BM936" s="158"/>
      <c r="BN936" s="105"/>
      <c r="BO936" s="156"/>
      <c r="BP936" s="156"/>
      <c r="BQ936" s="156"/>
      <c r="BR936" s="105"/>
      <c r="BS936" s="105"/>
    </row>
    <row r="937" ht="9.0" customHeight="1">
      <c r="A937" s="152">
        <f t="shared" si="17"/>
        <v>0</v>
      </c>
      <c r="B937" s="93"/>
      <c r="C937" s="99"/>
      <c r="D937" s="96"/>
      <c r="E937" s="160"/>
      <c r="F937" s="155"/>
      <c r="G937" s="105"/>
      <c r="H937" s="105"/>
      <c r="I937" s="156"/>
      <c r="J937" s="156"/>
      <c r="K937" s="156"/>
      <c r="L937" s="156"/>
      <c r="M937" s="156"/>
      <c r="N937" s="156"/>
      <c r="O937" s="156"/>
      <c r="P937" s="156"/>
      <c r="Q937" s="156"/>
      <c r="R937" s="156"/>
      <c r="S937" s="156"/>
      <c r="T937" s="156"/>
      <c r="U937" s="157"/>
      <c r="V937" s="105"/>
      <c r="W937" s="105"/>
      <c r="X937" s="105"/>
      <c r="Y937" s="105"/>
      <c r="Z937" s="157"/>
      <c r="AA937" s="105"/>
      <c r="AB937" s="105"/>
      <c r="AC937" s="105"/>
      <c r="AD937" s="105"/>
      <c r="AE937" s="105"/>
      <c r="AF937" s="105"/>
      <c r="AG937" s="105"/>
      <c r="AH937" s="105"/>
      <c r="AI937" s="105"/>
      <c r="AJ937" s="105"/>
      <c r="AK937" s="105"/>
      <c r="AL937" s="105"/>
      <c r="AM937" s="105"/>
      <c r="AN937" s="105"/>
      <c r="AO937" s="105"/>
      <c r="AP937" s="105"/>
      <c r="AQ937" s="105"/>
      <c r="AR937" s="105"/>
      <c r="AS937" s="105"/>
      <c r="AT937" s="105"/>
      <c r="AU937" s="105"/>
      <c r="AV937" s="105"/>
      <c r="AW937" s="105"/>
      <c r="AX937" s="105"/>
      <c r="AY937" s="105"/>
      <c r="AZ937" s="105"/>
      <c r="BA937" s="105"/>
      <c r="BB937" s="105"/>
      <c r="BC937" s="105"/>
      <c r="BD937" s="105"/>
      <c r="BE937" s="105"/>
      <c r="BF937" s="105"/>
      <c r="BG937" s="105"/>
      <c r="BH937" s="105"/>
      <c r="BI937" s="105"/>
      <c r="BJ937" s="105"/>
      <c r="BK937" s="105"/>
      <c r="BL937" s="105"/>
      <c r="BM937" s="158"/>
      <c r="BN937" s="105"/>
      <c r="BO937" s="156"/>
      <c r="BP937" s="156"/>
      <c r="BQ937" s="156"/>
      <c r="BR937" s="105"/>
      <c r="BS937" s="105"/>
    </row>
    <row r="938" ht="9.0" customHeight="1">
      <c r="A938" s="152">
        <f t="shared" si="17"/>
        <v>1</v>
      </c>
      <c r="B938" s="93"/>
      <c r="C938" s="99"/>
      <c r="D938" s="96"/>
      <c r="E938" s="160"/>
      <c r="F938" s="155"/>
      <c r="G938" s="105"/>
      <c r="H938" s="105"/>
      <c r="I938" s="156"/>
      <c r="J938" s="156"/>
      <c r="K938" s="156"/>
      <c r="L938" s="156"/>
      <c r="M938" s="156"/>
      <c r="N938" s="156"/>
      <c r="O938" s="156"/>
      <c r="P938" s="156"/>
      <c r="Q938" s="156"/>
      <c r="R938" s="156"/>
      <c r="S938" s="156"/>
      <c r="T938" s="156"/>
      <c r="U938" s="157"/>
      <c r="V938" s="105"/>
      <c r="W938" s="105"/>
      <c r="X938" s="105"/>
      <c r="Y938" s="105"/>
      <c r="Z938" s="157"/>
      <c r="AA938" s="105"/>
      <c r="AB938" s="105"/>
      <c r="AC938" s="105"/>
      <c r="AD938" s="105"/>
      <c r="AE938" s="105"/>
      <c r="AF938" s="105"/>
      <c r="AG938" s="105"/>
      <c r="AH938" s="105"/>
      <c r="AI938" s="105"/>
      <c r="AJ938" s="105"/>
      <c r="AK938" s="105"/>
      <c r="AL938" s="105"/>
      <c r="AM938" s="105"/>
      <c r="AN938" s="105"/>
      <c r="AO938" s="105"/>
      <c r="AP938" s="105"/>
      <c r="AQ938" s="105"/>
      <c r="AR938" s="105"/>
      <c r="AS938" s="105"/>
      <c r="AT938" s="105"/>
      <c r="AU938" s="105"/>
      <c r="AV938" s="105"/>
      <c r="AW938" s="105"/>
      <c r="AX938" s="105"/>
      <c r="AY938" s="105"/>
      <c r="AZ938" s="105"/>
      <c r="BA938" s="105"/>
      <c r="BB938" s="105"/>
      <c r="BC938" s="105"/>
      <c r="BD938" s="105"/>
      <c r="BE938" s="105"/>
      <c r="BF938" s="105"/>
      <c r="BG938" s="105"/>
      <c r="BH938" s="105"/>
      <c r="BI938" s="105"/>
      <c r="BJ938" s="105"/>
      <c r="BK938" s="105"/>
      <c r="BL938" s="105"/>
      <c r="BM938" s="158"/>
      <c r="BN938" s="105"/>
      <c r="BO938" s="156"/>
      <c r="BP938" s="156"/>
      <c r="BQ938" s="156"/>
      <c r="BR938" s="105"/>
      <c r="BS938" s="105"/>
    </row>
    <row r="939" ht="9.0" customHeight="1">
      <c r="A939" s="152">
        <f t="shared" si="17"/>
        <v>1</v>
      </c>
      <c r="B939" s="93"/>
      <c r="C939" s="99"/>
      <c r="D939" s="96"/>
      <c r="E939" s="160"/>
      <c r="F939" s="155"/>
      <c r="G939" s="105"/>
      <c r="H939" s="105"/>
      <c r="I939" s="156"/>
      <c r="J939" s="156"/>
      <c r="K939" s="156"/>
      <c r="L939" s="156"/>
      <c r="M939" s="156"/>
      <c r="N939" s="156"/>
      <c r="O939" s="156"/>
      <c r="P939" s="156"/>
      <c r="Q939" s="156"/>
      <c r="R939" s="156"/>
      <c r="S939" s="156"/>
      <c r="T939" s="156"/>
      <c r="U939" s="157"/>
      <c r="V939" s="105"/>
      <c r="W939" s="105"/>
      <c r="X939" s="105"/>
      <c r="Y939" s="105"/>
      <c r="Z939" s="157"/>
      <c r="AA939" s="105"/>
      <c r="AB939" s="105"/>
      <c r="AC939" s="105"/>
      <c r="AD939" s="105"/>
      <c r="AE939" s="105"/>
      <c r="AF939" s="105"/>
      <c r="AG939" s="105"/>
      <c r="AH939" s="105"/>
      <c r="AI939" s="105"/>
      <c r="AJ939" s="105"/>
      <c r="AK939" s="105"/>
      <c r="AL939" s="105"/>
      <c r="AM939" s="105"/>
      <c r="AN939" s="105"/>
      <c r="AO939" s="105"/>
      <c r="AP939" s="105"/>
      <c r="AQ939" s="105"/>
      <c r="AR939" s="105"/>
      <c r="AS939" s="105"/>
      <c r="AT939" s="105"/>
      <c r="AU939" s="105"/>
      <c r="AV939" s="105"/>
      <c r="AW939" s="105"/>
      <c r="AX939" s="105"/>
      <c r="AY939" s="105"/>
      <c r="AZ939" s="105"/>
      <c r="BA939" s="105"/>
      <c r="BB939" s="105"/>
      <c r="BC939" s="105"/>
      <c r="BD939" s="105"/>
      <c r="BE939" s="105"/>
      <c r="BF939" s="105"/>
      <c r="BG939" s="105"/>
      <c r="BH939" s="105"/>
      <c r="BI939" s="105"/>
      <c r="BJ939" s="105"/>
      <c r="BK939" s="105"/>
      <c r="BL939" s="105"/>
      <c r="BM939" s="158"/>
      <c r="BN939" s="105"/>
      <c r="BO939" s="156"/>
      <c r="BP939" s="156"/>
      <c r="BQ939" s="156"/>
      <c r="BR939" s="105"/>
      <c r="BS939" s="105"/>
    </row>
    <row r="940" ht="9.0" customHeight="1">
      <c r="A940" s="152">
        <f t="shared" si="17"/>
        <v>0</v>
      </c>
      <c r="B940" s="93"/>
      <c r="C940" s="99"/>
      <c r="D940" s="96"/>
      <c r="E940" s="160"/>
      <c r="F940" s="155"/>
      <c r="G940" s="105"/>
      <c r="H940" s="105"/>
      <c r="I940" s="156"/>
      <c r="J940" s="156"/>
      <c r="K940" s="156"/>
      <c r="L940" s="156"/>
      <c r="M940" s="156"/>
      <c r="N940" s="156"/>
      <c r="O940" s="156"/>
      <c r="P940" s="156"/>
      <c r="Q940" s="156"/>
      <c r="R940" s="156"/>
      <c r="S940" s="156"/>
      <c r="T940" s="156"/>
      <c r="U940" s="157"/>
      <c r="V940" s="105"/>
      <c r="W940" s="105"/>
      <c r="X940" s="105"/>
      <c r="Y940" s="105"/>
      <c r="Z940" s="157"/>
      <c r="AA940" s="105"/>
      <c r="AB940" s="105"/>
      <c r="AC940" s="105"/>
      <c r="AD940" s="105"/>
      <c r="AE940" s="105"/>
      <c r="AF940" s="105"/>
      <c r="AG940" s="105"/>
      <c r="AH940" s="105"/>
      <c r="AI940" s="105"/>
      <c r="AJ940" s="105"/>
      <c r="AK940" s="105"/>
      <c r="AL940" s="105"/>
      <c r="AM940" s="105"/>
      <c r="AN940" s="105"/>
      <c r="AO940" s="105"/>
      <c r="AP940" s="105"/>
      <c r="AQ940" s="105"/>
      <c r="AR940" s="105"/>
      <c r="AS940" s="105"/>
      <c r="AT940" s="105"/>
      <c r="AU940" s="105"/>
      <c r="AV940" s="105"/>
      <c r="AW940" s="105"/>
      <c r="AX940" s="105"/>
      <c r="AY940" s="105"/>
      <c r="AZ940" s="105"/>
      <c r="BA940" s="105"/>
      <c r="BB940" s="105"/>
      <c r="BC940" s="105"/>
      <c r="BD940" s="105"/>
      <c r="BE940" s="105"/>
      <c r="BF940" s="105"/>
      <c r="BG940" s="105"/>
      <c r="BH940" s="105"/>
      <c r="BI940" s="105"/>
      <c r="BJ940" s="105"/>
      <c r="BK940" s="105"/>
      <c r="BL940" s="105"/>
      <c r="BM940" s="158"/>
      <c r="BN940" s="105"/>
      <c r="BO940" s="156"/>
      <c r="BP940" s="156"/>
      <c r="BQ940" s="156"/>
      <c r="BR940" s="105"/>
      <c r="BS940" s="105"/>
    </row>
    <row r="941" ht="9.0" customHeight="1">
      <c r="A941" s="152">
        <f t="shared" si="17"/>
        <v>0</v>
      </c>
      <c r="B941" s="93"/>
      <c r="C941" s="99"/>
      <c r="D941" s="96"/>
      <c r="E941" s="160"/>
      <c r="F941" s="155"/>
      <c r="G941" s="105"/>
      <c r="H941" s="105"/>
      <c r="I941" s="156"/>
      <c r="J941" s="156"/>
      <c r="K941" s="156"/>
      <c r="L941" s="156"/>
      <c r="M941" s="156"/>
      <c r="N941" s="156"/>
      <c r="O941" s="156"/>
      <c r="P941" s="156"/>
      <c r="Q941" s="156"/>
      <c r="R941" s="156"/>
      <c r="S941" s="156"/>
      <c r="T941" s="156"/>
      <c r="U941" s="157"/>
      <c r="V941" s="105"/>
      <c r="W941" s="105"/>
      <c r="X941" s="105"/>
      <c r="Y941" s="105"/>
      <c r="Z941" s="157"/>
      <c r="AA941" s="105"/>
      <c r="AB941" s="105"/>
      <c r="AC941" s="105"/>
      <c r="AD941" s="105"/>
      <c r="AE941" s="105"/>
      <c r="AF941" s="105"/>
      <c r="AG941" s="105"/>
      <c r="AH941" s="105"/>
      <c r="AI941" s="105"/>
      <c r="AJ941" s="105"/>
      <c r="AK941" s="105"/>
      <c r="AL941" s="105"/>
      <c r="AM941" s="105"/>
      <c r="AN941" s="105"/>
      <c r="AO941" s="105"/>
      <c r="AP941" s="105"/>
      <c r="AQ941" s="105"/>
      <c r="AR941" s="105"/>
      <c r="AS941" s="105"/>
      <c r="AT941" s="105"/>
      <c r="AU941" s="105"/>
      <c r="AV941" s="105"/>
      <c r="AW941" s="105"/>
      <c r="AX941" s="105"/>
      <c r="AY941" s="105"/>
      <c r="AZ941" s="105"/>
      <c r="BA941" s="105"/>
      <c r="BB941" s="105"/>
      <c r="BC941" s="105"/>
      <c r="BD941" s="105"/>
      <c r="BE941" s="105"/>
      <c r="BF941" s="105"/>
      <c r="BG941" s="105"/>
      <c r="BH941" s="105"/>
      <c r="BI941" s="105"/>
      <c r="BJ941" s="105"/>
      <c r="BK941" s="105"/>
      <c r="BL941" s="105"/>
      <c r="BM941" s="158"/>
      <c r="BN941" s="105"/>
      <c r="BO941" s="156"/>
      <c r="BP941" s="156"/>
      <c r="BQ941" s="156"/>
      <c r="BR941" s="105"/>
      <c r="BS941" s="105"/>
    </row>
    <row r="942" ht="9.0" customHeight="1">
      <c r="A942" s="152">
        <f t="shared" si="17"/>
        <v>1</v>
      </c>
      <c r="B942" s="93"/>
      <c r="C942" s="99"/>
      <c r="D942" s="96"/>
      <c r="E942" s="160"/>
      <c r="F942" s="155"/>
      <c r="G942" s="105"/>
      <c r="H942" s="105"/>
      <c r="I942" s="156"/>
      <c r="J942" s="156"/>
      <c r="K942" s="156"/>
      <c r="L942" s="156"/>
      <c r="M942" s="156"/>
      <c r="N942" s="156"/>
      <c r="O942" s="156"/>
      <c r="P942" s="156"/>
      <c r="Q942" s="156"/>
      <c r="R942" s="156"/>
      <c r="S942" s="156"/>
      <c r="T942" s="156"/>
      <c r="U942" s="157"/>
      <c r="V942" s="105"/>
      <c r="W942" s="105"/>
      <c r="X942" s="105"/>
      <c r="Y942" s="105"/>
      <c r="Z942" s="157"/>
      <c r="AA942" s="105"/>
      <c r="AB942" s="105"/>
      <c r="AC942" s="105"/>
      <c r="AD942" s="105"/>
      <c r="AE942" s="105"/>
      <c r="AF942" s="105"/>
      <c r="AG942" s="105"/>
      <c r="AH942" s="105"/>
      <c r="AI942" s="105"/>
      <c r="AJ942" s="105"/>
      <c r="AK942" s="105"/>
      <c r="AL942" s="105"/>
      <c r="AM942" s="105"/>
      <c r="AN942" s="105"/>
      <c r="AO942" s="105"/>
      <c r="AP942" s="105"/>
      <c r="AQ942" s="105"/>
      <c r="AR942" s="105"/>
      <c r="AS942" s="105"/>
      <c r="AT942" s="105"/>
      <c r="AU942" s="105"/>
      <c r="AV942" s="105"/>
      <c r="AW942" s="105"/>
      <c r="AX942" s="105"/>
      <c r="AY942" s="105"/>
      <c r="AZ942" s="105"/>
      <c r="BA942" s="105"/>
      <c r="BB942" s="105"/>
      <c r="BC942" s="105"/>
      <c r="BD942" s="105"/>
      <c r="BE942" s="105"/>
      <c r="BF942" s="105"/>
      <c r="BG942" s="105"/>
      <c r="BH942" s="105"/>
      <c r="BI942" s="105"/>
      <c r="BJ942" s="105"/>
      <c r="BK942" s="105"/>
      <c r="BL942" s="105"/>
      <c r="BM942" s="158"/>
      <c r="BN942" s="105"/>
      <c r="BO942" s="156"/>
      <c r="BP942" s="156"/>
      <c r="BQ942" s="156"/>
      <c r="BR942" s="105"/>
      <c r="BS942" s="105"/>
    </row>
    <row r="943" ht="9.0" customHeight="1">
      <c r="A943" s="152">
        <f t="shared" si="17"/>
        <v>1</v>
      </c>
      <c r="B943" s="93"/>
      <c r="C943" s="99"/>
      <c r="D943" s="96"/>
      <c r="E943" s="160"/>
      <c r="F943" s="155"/>
      <c r="G943" s="105"/>
      <c r="H943" s="105"/>
      <c r="I943" s="156"/>
      <c r="J943" s="156"/>
      <c r="K943" s="156"/>
      <c r="L943" s="156"/>
      <c r="M943" s="156"/>
      <c r="N943" s="156"/>
      <c r="O943" s="156"/>
      <c r="P943" s="156"/>
      <c r="Q943" s="156"/>
      <c r="R943" s="156"/>
      <c r="S943" s="156"/>
      <c r="T943" s="156"/>
      <c r="U943" s="157"/>
      <c r="V943" s="105"/>
      <c r="W943" s="105"/>
      <c r="X943" s="105"/>
      <c r="Y943" s="105"/>
      <c r="Z943" s="157"/>
      <c r="AA943" s="105"/>
      <c r="AB943" s="105"/>
      <c r="AC943" s="105"/>
      <c r="AD943" s="105"/>
      <c r="AE943" s="105"/>
      <c r="AF943" s="105"/>
      <c r="AG943" s="105"/>
      <c r="AH943" s="105"/>
      <c r="AI943" s="105"/>
      <c r="AJ943" s="105"/>
      <c r="AK943" s="105"/>
      <c r="AL943" s="105"/>
      <c r="AM943" s="105"/>
      <c r="AN943" s="105"/>
      <c r="AO943" s="105"/>
      <c r="AP943" s="105"/>
      <c r="AQ943" s="105"/>
      <c r="AR943" s="105"/>
      <c r="AS943" s="105"/>
      <c r="AT943" s="105"/>
      <c r="AU943" s="105"/>
      <c r="AV943" s="105"/>
      <c r="AW943" s="105"/>
      <c r="AX943" s="105"/>
      <c r="AY943" s="105"/>
      <c r="AZ943" s="105"/>
      <c r="BA943" s="105"/>
      <c r="BB943" s="105"/>
      <c r="BC943" s="105"/>
      <c r="BD943" s="105"/>
      <c r="BE943" s="105"/>
      <c r="BF943" s="105"/>
      <c r="BG943" s="105"/>
      <c r="BH943" s="105"/>
      <c r="BI943" s="105"/>
      <c r="BJ943" s="105"/>
      <c r="BK943" s="105"/>
      <c r="BL943" s="105"/>
      <c r="BM943" s="158"/>
      <c r="BN943" s="105"/>
      <c r="BO943" s="156"/>
      <c r="BP943" s="156"/>
      <c r="BQ943" s="156"/>
      <c r="BR943" s="105"/>
      <c r="BS943" s="105"/>
    </row>
    <row r="944" ht="9.0" customHeight="1">
      <c r="A944" s="152">
        <f t="shared" si="17"/>
        <v>0</v>
      </c>
      <c r="B944" s="93"/>
      <c r="C944" s="99"/>
      <c r="D944" s="96"/>
      <c r="E944" s="160"/>
      <c r="F944" s="155"/>
      <c r="G944" s="105"/>
      <c r="H944" s="105"/>
      <c r="I944" s="156"/>
      <c r="J944" s="156"/>
      <c r="K944" s="156"/>
      <c r="L944" s="156"/>
      <c r="M944" s="156"/>
      <c r="N944" s="156"/>
      <c r="O944" s="156"/>
      <c r="P944" s="156"/>
      <c r="Q944" s="156"/>
      <c r="R944" s="156"/>
      <c r="S944" s="156"/>
      <c r="T944" s="156"/>
      <c r="U944" s="157"/>
      <c r="V944" s="105"/>
      <c r="W944" s="105"/>
      <c r="X944" s="105"/>
      <c r="Y944" s="105"/>
      <c r="Z944" s="157"/>
      <c r="AA944" s="105"/>
      <c r="AB944" s="105"/>
      <c r="AC944" s="105"/>
      <c r="AD944" s="105"/>
      <c r="AE944" s="105"/>
      <c r="AF944" s="105"/>
      <c r="AG944" s="105"/>
      <c r="AH944" s="105"/>
      <c r="AI944" s="105"/>
      <c r="AJ944" s="105"/>
      <c r="AK944" s="105"/>
      <c r="AL944" s="105"/>
      <c r="AM944" s="105"/>
      <c r="AN944" s="105"/>
      <c r="AO944" s="105"/>
      <c r="AP944" s="105"/>
      <c r="AQ944" s="105"/>
      <c r="AR944" s="105"/>
      <c r="AS944" s="105"/>
      <c r="AT944" s="105"/>
      <c r="AU944" s="105"/>
      <c r="AV944" s="105"/>
      <c r="AW944" s="105"/>
      <c r="AX944" s="105"/>
      <c r="AY944" s="105"/>
      <c r="AZ944" s="105"/>
      <c r="BA944" s="105"/>
      <c r="BB944" s="105"/>
      <c r="BC944" s="105"/>
      <c r="BD944" s="105"/>
      <c r="BE944" s="105"/>
      <c r="BF944" s="105"/>
      <c r="BG944" s="105"/>
      <c r="BH944" s="105"/>
      <c r="BI944" s="105"/>
      <c r="BJ944" s="105"/>
      <c r="BK944" s="105"/>
      <c r="BL944" s="105"/>
      <c r="BM944" s="158"/>
      <c r="BN944" s="105"/>
      <c r="BO944" s="156"/>
      <c r="BP944" s="156"/>
      <c r="BQ944" s="156"/>
      <c r="BR944" s="105"/>
      <c r="BS944" s="105"/>
    </row>
    <row r="945" ht="9.0" customHeight="1">
      <c r="A945" s="152">
        <f t="shared" si="17"/>
        <v>0</v>
      </c>
      <c r="B945" s="93"/>
      <c r="C945" s="99"/>
      <c r="D945" s="96"/>
      <c r="E945" s="160"/>
      <c r="F945" s="155"/>
      <c r="G945" s="105"/>
      <c r="H945" s="105"/>
      <c r="I945" s="156"/>
      <c r="J945" s="156"/>
      <c r="K945" s="156"/>
      <c r="L945" s="156"/>
      <c r="M945" s="156"/>
      <c r="N945" s="156"/>
      <c r="O945" s="156"/>
      <c r="P945" s="156"/>
      <c r="Q945" s="156"/>
      <c r="R945" s="156"/>
      <c r="S945" s="156"/>
      <c r="T945" s="156"/>
      <c r="U945" s="157"/>
      <c r="V945" s="105"/>
      <c r="W945" s="105"/>
      <c r="X945" s="105"/>
      <c r="Y945" s="105"/>
      <c r="Z945" s="157"/>
      <c r="AA945" s="105"/>
      <c r="AB945" s="105"/>
      <c r="AC945" s="105"/>
      <c r="AD945" s="105"/>
      <c r="AE945" s="105"/>
      <c r="AF945" s="105"/>
      <c r="AG945" s="105"/>
      <c r="AH945" s="105"/>
      <c r="AI945" s="105"/>
      <c r="AJ945" s="105"/>
      <c r="AK945" s="105"/>
      <c r="AL945" s="105"/>
      <c r="AM945" s="105"/>
      <c r="AN945" s="105"/>
      <c r="AO945" s="105"/>
      <c r="AP945" s="105"/>
      <c r="AQ945" s="105"/>
      <c r="AR945" s="105"/>
      <c r="AS945" s="105"/>
      <c r="AT945" s="105"/>
      <c r="AU945" s="105"/>
      <c r="AV945" s="105"/>
      <c r="AW945" s="105"/>
      <c r="AX945" s="105"/>
      <c r="AY945" s="105"/>
      <c r="AZ945" s="105"/>
      <c r="BA945" s="105"/>
      <c r="BB945" s="105"/>
      <c r="BC945" s="105"/>
      <c r="BD945" s="105"/>
      <c r="BE945" s="105"/>
      <c r="BF945" s="105"/>
      <c r="BG945" s="105"/>
      <c r="BH945" s="105"/>
      <c r="BI945" s="105"/>
      <c r="BJ945" s="105"/>
      <c r="BK945" s="105"/>
      <c r="BL945" s="105"/>
      <c r="BM945" s="158"/>
      <c r="BN945" s="105"/>
      <c r="BO945" s="156"/>
      <c r="BP945" s="156"/>
      <c r="BQ945" s="156"/>
      <c r="BR945" s="105"/>
      <c r="BS945" s="105"/>
    </row>
    <row r="946" ht="9.0" customHeight="1">
      <c r="A946" s="152">
        <f t="shared" si="17"/>
        <v>1</v>
      </c>
      <c r="B946" s="93"/>
      <c r="C946" s="99"/>
      <c r="D946" s="96"/>
      <c r="E946" s="160"/>
      <c r="F946" s="155"/>
      <c r="G946" s="105"/>
      <c r="H946" s="105"/>
      <c r="I946" s="156"/>
      <c r="J946" s="156"/>
      <c r="K946" s="156"/>
      <c r="L946" s="156"/>
      <c r="M946" s="156"/>
      <c r="N946" s="156"/>
      <c r="O946" s="156"/>
      <c r="P946" s="156"/>
      <c r="Q946" s="156"/>
      <c r="R946" s="156"/>
      <c r="S946" s="156"/>
      <c r="T946" s="156"/>
      <c r="U946" s="157"/>
      <c r="V946" s="105"/>
      <c r="W946" s="105"/>
      <c r="X946" s="105"/>
      <c r="Y946" s="105"/>
      <c r="Z946" s="157"/>
      <c r="AA946" s="105"/>
      <c r="AB946" s="105"/>
      <c r="AC946" s="105"/>
      <c r="AD946" s="105"/>
      <c r="AE946" s="105"/>
      <c r="AF946" s="105"/>
      <c r="AG946" s="105"/>
      <c r="AH946" s="105"/>
      <c r="AI946" s="105"/>
      <c r="AJ946" s="105"/>
      <c r="AK946" s="105"/>
      <c r="AL946" s="105"/>
      <c r="AM946" s="105"/>
      <c r="AN946" s="105"/>
      <c r="AO946" s="105"/>
      <c r="AP946" s="105"/>
      <c r="AQ946" s="105"/>
      <c r="AR946" s="105"/>
      <c r="AS946" s="105"/>
      <c r="AT946" s="105"/>
      <c r="AU946" s="105"/>
      <c r="AV946" s="105"/>
      <c r="AW946" s="105"/>
      <c r="AX946" s="105"/>
      <c r="AY946" s="105"/>
      <c r="AZ946" s="105"/>
      <c r="BA946" s="105"/>
      <c r="BB946" s="105"/>
      <c r="BC946" s="105"/>
      <c r="BD946" s="105"/>
      <c r="BE946" s="105"/>
      <c r="BF946" s="105"/>
      <c r="BG946" s="105"/>
      <c r="BH946" s="105"/>
      <c r="BI946" s="105"/>
      <c r="BJ946" s="105"/>
      <c r="BK946" s="105"/>
      <c r="BL946" s="105"/>
      <c r="BM946" s="158"/>
      <c r="BN946" s="105"/>
      <c r="BO946" s="156"/>
      <c r="BP946" s="156"/>
      <c r="BQ946" s="156"/>
      <c r="BR946" s="105"/>
      <c r="BS946" s="105"/>
    </row>
    <row r="947" ht="9.0" customHeight="1">
      <c r="A947" s="152">
        <f t="shared" si="17"/>
        <v>1</v>
      </c>
      <c r="B947" s="93"/>
      <c r="C947" s="99"/>
      <c r="D947" s="96"/>
      <c r="E947" s="160"/>
      <c r="F947" s="155"/>
      <c r="G947" s="105"/>
      <c r="H947" s="105"/>
      <c r="I947" s="156"/>
      <c r="J947" s="156"/>
      <c r="K947" s="156"/>
      <c r="L947" s="156"/>
      <c r="M947" s="156"/>
      <c r="N947" s="156"/>
      <c r="O947" s="156"/>
      <c r="P947" s="156"/>
      <c r="Q947" s="156"/>
      <c r="R947" s="156"/>
      <c r="S947" s="156"/>
      <c r="T947" s="156"/>
      <c r="U947" s="157"/>
      <c r="V947" s="105"/>
      <c r="W947" s="105"/>
      <c r="X947" s="105"/>
      <c r="Y947" s="105"/>
      <c r="Z947" s="157"/>
      <c r="AA947" s="105"/>
      <c r="AB947" s="105"/>
      <c r="AC947" s="105"/>
      <c r="AD947" s="105"/>
      <c r="AE947" s="105"/>
      <c r="AF947" s="105"/>
      <c r="AG947" s="105"/>
      <c r="AH947" s="105"/>
      <c r="AI947" s="105"/>
      <c r="AJ947" s="105"/>
      <c r="AK947" s="105"/>
      <c r="AL947" s="105"/>
      <c r="AM947" s="105"/>
      <c r="AN947" s="105"/>
      <c r="AO947" s="105"/>
      <c r="AP947" s="105"/>
      <c r="AQ947" s="105"/>
      <c r="AR947" s="105"/>
      <c r="AS947" s="105"/>
      <c r="AT947" s="105"/>
      <c r="AU947" s="105"/>
      <c r="AV947" s="105"/>
      <c r="AW947" s="105"/>
      <c r="AX947" s="105"/>
      <c r="AY947" s="105"/>
      <c r="AZ947" s="105"/>
      <c r="BA947" s="105"/>
      <c r="BB947" s="105"/>
      <c r="BC947" s="105"/>
      <c r="BD947" s="105"/>
      <c r="BE947" s="105"/>
      <c r="BF947" s="105"/>
      <c r="BG947" s="105"/>
      <c r="BH947" s="105"/>
      <c r="BI947" s="105"/>
      <c r="BJ947" s="105"/>
      <c r="BK947" s="105"/>
      <c r="BL947" s="105"/>
      <c r="BM947" s="158"/>
      <c r="BN947" s="105"/>
      <c r="BO947" s="156"/>
      <c r="BP947" s="156"/>
      <c r="BQ947" s="156"/>
      <c r="BR947" s="105"/>
      <c r="BS947" s="105"/>
    </row>
    <row r="948" ht="9.0" customHeight="1">
      <c r="A948" s="152">
        <f t="shared" si="17"/>
        <v>0</v>
      </c>
      <c r="B948" s="93"/>
      <c r="C948" s="99"/>
      <c r="D948" s="96"/>
      <c r="E948" s="160"/>
      <c r="F948" s="155"/>
      <c r="G948" s="105"/>
      <c r="H948" s="105"/>
      <c r="I948" s="156"/>
      <c r="J948" s="156"/>
      <c r="K948" s="156"/>
      <c r="L948" s="156"/>
      <c r="M948" s="156"/>
      <c r="N948" s="156"/>
      <c r="O948" s="156"/>
      <c r="P948" s="156"/>
      <c r="Q948" s="156"/>
      <c r="R948" s="156"/>
      <c r="S948" s="156"/>
      <c r="T948" s="156"/>
      <c r="U948" s="157"/>
      <c r="V948" s="105"/>
      <c r="W948" s="105"/>
      <c r="X948" s="105"/>
      <c r="Y948" s="105"/>
      <c r="Z948" s="157"/>
      <c r="AA948" s="105"/>
      <c r="AB948" s="105"/>
      <c r="AC948" s="105"/>
      <c r="AD948" s="105"/>
      <c r="AE948" s="105"/>
      <c r="AF948" s="105"/>
      <c r="AG948" s="105"/>
      <c r="AH948" s="105"/>
      <c r="AI948" s="105"/>
      <c r="AJ948" s="105"/>
      <c r="AK948" s="105"/>
      <c r="AL948" s="105"/>
      <c r="AM948" s="105"/>
      <c r="AN948" s="105"/>
      <c r="AO948" s="105"/>
      <c r="AP948" s="105"/>
      <c r="AQ948" s="105"/>
      <c r="AR948" s="105"/>
      <c r="AS948" s="105"/>
      <c r="AT948" s="105"/>
      <c r="AU948" s="105"/>
      <c r="AV948" s="105"/>
      <c r="AW948" s="105"/>
      <c r="AX948" s="105"/>
      <c r="AY948" s="105"/>
      <c r="AZ948" s="105"/>
      <c r="BA948" s="105"/>
      <c r="BB948" s="105"/>
      <c r="BC948" s="105"/>
      <c r="BD948" s="105"/>
      <c r="BE948" s="105"/>
      <c r="BF948" s="105"/>
      <c r="BG948" s="105"/>
      <c r="BH948" s="105"/>
      <c r="BI948" s="105"/>
      <c r="BJ948" s="105"/>
      <c r="BK948" s="105"/>
      <c r="BL948" s="105"/>
      <c r="BM948" s="158"/>
      <c r="BN948" s="105"/>
      <c r="BO948" s="156"/>
      <c r="BP948" s="156"/>
      <c r="BQ948" s="156"/>
      <c r="BR948" s="105"/>
      <c r="BS948" s="105"/>
    </row>
    <row r="949" ht="9.0" customHeight="1">
      <c r="A949" s="152">
        <f t="shared" si="17"/>
        <v>0</v>
      </c>
      <c r="B949" s="93"/>
      <c r="C949" s="99"/>
      <c r="D949" s="96"/>
      <c r="E949" s="160"/>
      <c r="F949" s="155"/>
      <c r="G949" s="105"/>
      <c r="H949" s="105"/>
      <c r="I949" s="156"/>
      <c r="J949" s="156"/>
      <c r="K949" s="156"/>
      <c r="L949" s="156"/>
      <c r="M949" s="156"/>
      <c r="N949" s="156"/>
      <c r="O949" s="156"/>
      <c r="P949" s="156"/>
      <c r="Q949" s="156"/>
      <c r="R949" s="156"/>
      <c r="S949" s="156"/>
      <c r="T949" s="156"/>
      <c r="U949" s="157"/>
      <c r="V949" s="105"/>
      <c r="W949" s="105"/>
      <c r="X949" s="105"/>
      <c r="Y949" s="105"/>
      <c r="Z949" s="157"/>
      <c r="AA949" s="105"/>
      <c r="AB949" s="105"/>
      <c r="AC949" s="105"/>
      <c r="AD949" s="105"/>
      <c r="AE949" s="105"/>
      <c r="AF949" s="105"/>
      <c r="AG949" s="105"/>
      <c r="AH949" s="105"/>
      <c r="AI949" s="105"/>
      <c r="AJ949" s="105"/>
      <c r="AK949" s="105"/>
      <c r="AL949" s="105"/>
      <c r="AM949" s="105"/>
      <c r="AN949" s="105"/>
      <c r="AO949" s="105"/>
      <c r="AP949" s="105"/>
      <c r="AQ949" s="105"/>
      <c r="AR949" s="105"/>
      <c r="AS949" s="105"/>
      <c r="AT949" s="105"/>
      <c r="AU949" s="105"/>
      <c r="AV949" s="105"/>
      <c r="AW949" s="105"/>
      <c r="AX949" s="105"/>
      <c r="AY949" s="105"/>
      <c r="AZ949" s="105"/>
      <c r="BA949" s="105"/>
      <c r="BB949" s="105"/>
      <c r="BC949" s="105"/>
      <c r="BD949" s="105"/>
      <c r="BE949" s="105"/>
      <c r="BF949" s="105"/>
      <c r="BG949" s="105"/>
      <c r="BH949" s="105"/>
      <c r="BI949" s="105"/>
      <c r="BJ949" s="105"/>
      <c r="BK949" s="105"/>
      <c r="BL949" s="105"/>
      <c r="BM949" s="158"/>
      <c r="BN949" s="105"/>
      <c r="BO949" s="156"/>
      <c r="BP949" s="156"/>
      <c r="BQ949" s="156"/>
      <c r="BR949" s="105"/>
      <c r="BS949" s="105"/>
    </row>
    <row r="950" ht="9.0" customHeight="1">
      <c r="A950" s="152">
        <f t="shared" si="17"/>
        <v>1</v>
      </c>
      <c r="B950" s="93"/>
      <c r="C950" s="99"/>
      <c r="D950" s="96"/>
      <c r="E950" s="160"/>
      <c r="F950" s="155"/>
      <c r="G950" s="105"/>
      <c r="H950" s="105"/>
      <c r="I950" s="156"/>
      <c r="J950" s="156"/>
      <c r="K950" s="156"/>
      <c r="L950" s="156"/>
      <c r="M950" s="156"/>
      <c r="N950" s="156"/>
      <c r="O950" s="156"/>
      <c r="P950" s="156"/>
      <c r="Q950" s="156"/>
      <c r="R950" s="156"/>
      <c r="S950" s="156"/>
      <c r="T950" s="156"/>
      <c r="U950" s="157"/>
      <c r="V950" s="105"/>
      <c r="W950" s="105"/>
      <c r="X950" s="105"/>
      <c r="Y950" s="105"/>
      <c r="Z950" s="157"/>
      <c r="AA950" s="105"/>
      <c r="AB950" s="105"/>
      <c r="AC950" s="105"/>
      <c r="AD950" s="105"/>
      <c r="AE950" s="105"/>
      <c r="AF950" s="105"/>
      <c r="AG950" s="105"/>
      <c r="AH950" s="105"/>
      <c r="AI950" s="105"/>
      <c r="AJ950" s="105"/>
      <c r="AK950" s="105"/>
      <c r="AL950" s="105"/>
      <c r="AM950" s="105"/>
      <c r="AN950" s="105"/>
      <c r="AO950" s="105"/>
      <c r="AP950" s="105"/>
      <c r="AQ950" s="105"/>
      <c r="AR950" s="105"/>
      <c r="AS950" s="105"/>
      <c r="AT950" s="105"/>
      <c r="AU950" s="105"/>
      <c r="AV950" s="105"/>
      <c r="AW950" s="105"/>
      <c r="AX950" s="105"/>
      <c r="AY950" s="105"/>
      <c r="AZ950" s="105"/>
      <c r="BA950" s="105"/>
      <c r="BB950" s="105"/>
      <c r="BC950" s="105"/>
      <c r="BD950" s="105"/>
      <c r="BE950" s="105"/>
      <c r="BF950" s="105"/>
      <c r="BG950" s="105"/>
      <c r="BH950" s="105"/>
      <c r="BI950" s="105"/>
      <c r="BJ950" s="105"/>
      <c r="BK950" s="105"/>
      <c r="BL950" s="105"/>
      <c r="BM950" s="158"/>
      <c r="BN950" s="105"/>
      <c r="BO950" s="156"/>
      <c r="BP950" s="156"/>
      <c r="BQ950" s="156"/>
      <c r="BR950" s="105"/>
      <c r="BS950" s="105"/>
    </row>
    <row r="951" ht="9.0" customHeight="1">
      <c r="A951" s="152">
        <f t="shared" si="17"/>
        <v>1</v>
      </c>
      <c r="B951" s="93"/>
      <c r="C951" s="99"/>
      <c r="D951" s="96"/>
      <c r="E951" s="160"/>
      <c r="F951" s="155"/>
      <c r="G951" s="105"/>
      <c r="H951" s="105"/>
      <c r="I951" s="156"/>
      <c r="J951" s="156"/>
      <c r="K951" s="156"/>
      <c r="L951" s="156"/>
      <c r="M951" s="156"/>
      <c r="N951" s="156"/>
      <c r="O951" s="156"/>
      <c r="P951" s="156"/>
      <c r="Q951" s="156"/>
      <c r="R951" s="156"/>
      <c r="S951" s="156"/>
      <c r="T951" s="156"/>
      <c r="U951" s="157"/>
      <c r="V951" s="105"/>
      <c r="W951" s="105"/>
      <c r="X951" s="105"/>
      <c r="Y951" s="105"/>
      <c r="Z951" s="157"/>
      <c r="AA951" s="105"/>
      <c r="AB951" s="105"/>
      <c r="AC951" s="105"/>
      <c r="AD951" s="105"/>
      <c r="AE951" s="105"/>
      <c r="AF951" s="105"/>
      <c r="AG951" s="105"/>
      <c r="AH951" s="105"/>
      <c r="AI951" s="105"/>
      <c r="AJ951" s="105"/>
      <c r="AK951" s="105"/>
      <c r="AL951" s="105"/>
      <c r="AM951" s="105"/>
      <c r="AN951" s="105"/>
      <c r="AO951" s="105"/>
      <c r="AP951" s="105"/>
      <c r="AQ951" s="105"/>
      <c r="AR951" s="105"/>
      <c r="AS951" s="105"/>
      <c r="AT951" s="105"/>
      <c r="AU951" s="105"/>
      <c r="AV951" s="105"/>
      <c r="AW951" s="105"/>
      <c r="AX951" s="105"/>
      <c r="AY951" s="105"/>
      <c r="AZ951" s="105"/>
      <c r="BA951" s="105"/>
      <c r="BB951" s="105"/>
      <c r="BC951" s="105"/>
      <c r="BD951" s="105"/>
      <c r="BE951" s="105"/>
      <c r="BF951" s="105"/>
      <c r="BG951" s="105"/>
      <c r="BH951" s="105"/>
      <c r="BI951" s="105"/>
      <c r="BJ951" s="105"/>
      <c r="BK951" s="105"/>
      <c r="BL951" s="105"/>
      <c r="BM951" s="158"/>
      <c r="BN951" s="105"/>
      <c r="BO951" s="156"/>
      <c r="BP951" s="156"/>
      <c r="BQ951" s="156"/>
      <c r="BR951" s="105"/>
      <c r="BS951" s="105"/>
    </row>
    <row r="952" ht="9.0" customHeight="1">
      <c r="A952" s="152">
        <f t="shared" si="17"/>
        <v>0</v>
      </c>
      <c r="B952" s="93"/>
      <c r="C952" s="99"/>
      <c r="D952" s="96"/>
      <c r="E952" s="160"/>
      <c r="F952" s="155"/>
      <c r="G952" s="105"/>
      <c r="H952" s="105"/>
      <c r="I952" s="156"/>
      <c r="J952" s="156"/>
      <c r="K952" s="156"/>
      <c r="L952" s="156"/>
      <c r="M952" s="156"/>
      <c r="N952" s="156"/>
      <c r="O952" s="156"/>
      <c r="P952" s="156"/>
      <c r="Q952" s="156"/>
      <c r="R952" s="156"/>
      <c r="S952" s="156"/>
      <c r="T952" s="156"/>
      <c r="U952" s="157"/>
      <c r="V952" s="105"/>
      <c r="W952" s="105"/>
      <c r="X952" s="105"/>
      <c r="Y952" s="105"/>
      <c r="Z952" s="157"/>
      <c r="AA952" s="105"/>
      <c r="AB952" s="105"/>
      <c r="AC952" s="105"/>
      <c r="AD952" s="105"/>
      <c r="AE952" s="105"/>
      <c r="AF952" s="105"/>
      <c r="AG952" s="105"/>
      <c r="AH952" s="105"/>
      <c r="AI952" s="105"/>
      <c r="AJ952" s="105"/>
      <c r="AK952" s="105"/>
      <c r="AL952" s="105"/>
      <c r="AM952" s="105"/>
      <c r="AN952" s="105"/>
      <c r="AO952" s="105"/>
      <c r="AP952" s="105"/>
      <c r="AQ952" s="105"/>
      <c r="AR952" s="105"/>
      <c r="AS952" s="105"/>
      <c r="AT952" s="105"/>
      <c r="AU952" s="105"/>
      <c r="AV952" s="105"/>
      <c r="AW952" s="105"/>
      <c r="AX952" s="105"/>
      <c r="AY952" s="105"/>
      <c r="AZ952" s="105"/>
      <c r="BA952" s="105"/>
      <c r="BB952" s="105"/>
      <c r="BC952" s="105"/>
      <c r="BD952" s="105"/>
      <c r="BE952" s="105"/>
      <c r="BF952" s="105"/>
      <c r="BG952" s="105"/>
      <c r="BH952" s="105"/>
      <c r="BI952" s="105"/>
      <c r="BJ952" s="105"/>
      <c r="BK952" s="105"/>
      <c r="BL952" s="105"/>
      <c r="BM952" s="158"/>
      <c r="BN952" s="105"/>
      <c r="BO952" s="156"/>
      <c r="BP952" s="156"/>
      <c r="BQ952" s="156"/>
      <c r="BR952" s="105"/>
      <c r="BS952" s="105"/>
    </row>
    <row r="953" ht="9.0" customHeight="1">
      <c r="A953" s="152">
        <f t="shared" si="17"/>
        <v>0</v>
      </c>
      <c r="B953" s="93"/>
      <c r="C953" s="99"/>
      <c r="D953" s="96"/>
      <c r="E953" s="160"/>
      <c r="F953" s="155"/>
      <c r="G953" s="105"/>
      <c r="H953" s="105"/>
      <c r="I953" s="156"/>
      <c r="J953" s="156"/>
      <c r="K953" s="156"/>
      <c r="L953" s="156"/>
      <c r="M953" s="156"/>
      <c r="N953" s="156"/>
      <c r="O953" s="156"/>
      <c r="P953" s="156"/>
      <c r="Q953" s="156"/>
      <c r="R953" s="156"/>
      <c r="S953" s="156"/>
      <c r="T953" s="156"/>
      <c r="U953" s="157"/>
      <c r="V953" s="105"/>
      <c r="W953" s="105"/>
      <c r="X953" s="105"/>
      <c r="Y953" s="105"/>
      <c r="Z953" s="157"/>
      <c r="AA953" s="105"/>
      <c r="AB953" s="105"/>
      <c r="AC953" s="105"/>
      <c r="AD953" s="105"/>
      <c r="AE953" s="105"/>
      <c r="AF953" s="105"/>
      <c r="AG953" s="105"/>
      <c r="AH953" s="105"/>
      <c r="AI953" s="105"/>
      <c r="AJ953" s="105"/>
      <c r="AK953" s="105"/>
      <c r="AL953" s="105"/>
      <c r="AM953" s="105"/>
      <c r="AN953" s="105"/>
      <c r="AO953" s="105"/>
      <c r="AP953" s="105"/>
      <c r="AQ953" s="105"/>
      <c r="AR953" s="105"/>
      <c r="AS953" s="105"/>
      <c r="AT953" s="105"/>
      <c r="AU953" s="105"/>
      <c r="AV953" s="105"/>
      <c r="AW953" s="105"/>
      <c r="AX953" s="105"/>
      <c r="AY953" s="105"/>
      <c r="AZ953" s="105"/>
      <c r="BA953" s="105"/>
      <c r="BB953" s="105"/>
      <c r="BC953" s="105"/>
      <c r="BD953" s="105"/>
      <c r="BE953" s="105"/>
      <c r="BF953" s="105"/>
      <c r="BG953" s="105"/>
      <c r="BH953" s="105"/>
      <c r="BI953" s="105"/>
      <c r="BJ953" s="105"/>
      <c r="BK953" s="105"/>
      <c r="BL953" s="105"/>
      <c r="BM953" s="158"/>
      <c r="BN953" s="105"/>
      <c r="BO953" s="156"/>
      <c r="BP953" s="156"/>
      <c r="BQ953" s="156"/>
      <c r="BR953" s="105"/>
      <c r="BS953" s="105"/>
    </row>
    <row r="954" ht="9.0" customHeight="1">
      <c r="A954" s="152">
        <f t="shared" si="17"/>
        <v>1</v>
      </c>
      <c r="B954" s="93"/>
      <c r="C954" s="99"/>
      <c r="D954" s="96"/>
      <c r="E954" s="160"/>
      <c r="F954" s="155"/>
      <c r="G954" s="105"/>
      <c r="H954" s="105"/>
      <c r="I954" s="156"/>
      <c r="J954" s="156"/>
      <c r="K954" s="156"/>
      <c r="L954" s="156"/>
      <c r="M954" s="156"/>
      <c r="N954" s="156"/>
      <c r="O954" s="156"/>
      <c r="P954" s="156"/>
      <c r="Q954" s="156"/>
      <c r="R954" s="156"/>
      <c r="S954" s="156"/>
      <c r="T954" s="156"/>
      <c r="U954" s="157"/>
      <c r="V954" s="105"/>
      <c r="W954" s="105"/>
      <c r="X954" s="105"/>
      <c r="Y954" s="105"/>
      <c r="Z954" s="157"/>
      <c r="AA954" s="105"/>
      <c r="AB954" s="105"/>
      <c r="AC954" s="105"/>
      <c r="AD954" s="105"/>
      <c r="AE954" s="105"/>
      <c r="AF954" s="105"/>
      <c r="AG954" s="105"/>
      <c r="AH954" s="105"/>
      <c r="AI954" s="105"/>
      <c r="AJ954" s="105"/>
      <c r="AK954" s="105"/>
      <c r="AL954" s="105"/>
      <c r="AM954" s="105"/>
      <c r="AN954" s="105"/>
      <c r="AO954" s="105"/>
      <c r="AP954" s="105"/>
      <c r="AQ954" s="105"/>
      <c r="AR954" s="105"/>
      <c r="AS954" s="105"/>
      <c r="AT954" s="105"/>
      <c r="AU954" s="105"/>
      <c r="AV954" s="105"/>
      <c r="AW954" s="105"/>
      <c r="AX954" s="105"/>
      <c r="AY954" s="105"/>
      <c r="AZ954" s="105"/>
      <c r="BA954" s="105"/>
      <c r="BB954" s="105"/>
      <c r="BC954" s="105"/>
      <c r="BD954" s="105"/>
      <c r="BE954" s="105"/>
      <c r="BF954" s="105"/>
      <c r="BG954" s="105"/>
      <c r="BH954" s="105"/>
      <c r="BI954" s="105"/>
      <c r="BJ954" s="105"/>
      <c r="BK954" s="105"/>
      <c r="BL954" s="105"/>
      <c r="BM954" s="158"/>
      <c r="BN954" s="105"/>
      <c r="BO954" s="156"/>
      <c r="BP954" s="156"/>
      <c r="BQ954" s="156"/>
      <c r="BR954" s="105"/>
      <c r="BS954" s="105"/>
    </row>
    <row r="955" ht="9.0" customHeight="1">
      <c r="A955" s="152">
        <f t="shared" si="17"/>
        <v>1</v>
      </c>
      <c r="B955" s="93"/>
      <c r="C955" s="99"/>
      <c r="D955" s="96"/>
      <c r="E955" s="160"/>
      <c r="F955" s="155"/>
      <c r="G955" s="105"/>
      <c r="H955" s="105"/>
      <c r="I955" s="156"/>
      <c r="J955" s="156"/>
      <c r="K955" s="156"/>
      <c r="L955" s="156"/>
      <c r="M955" s="156"/>
      <c r="N955" s="156"/>
      <c r="O955" s="156"/>
      <c r="P955" s="156"/>
      <c r="Q955" s="156"/>
      <c r="R955" s="156"/>
      <c r="S955" s="156"/>
      <c r="T955" s="156"/>
      <c r="U955" s="157"/>
      <c r="V955" s="105"/>
      <c r="W955" s="105"/>
      <c r="X955" s="105"/>
      <c r="Y955" s="105"/>
      <c r="Z955" s="157"/>
      <c r="AA955" s="105"/>
      <c r="AB955" s="105"/>
      <c r="AC955" s="105"/>
      <c r="AD955" s="105"/>
      <c r="AE955" s="105"/>
      <c r="AF955" s="105"/>
      <c r="AG955" s="105"/>
      <c r="AH955" s="105"/>
      <c r="AI955" s="105"/>
      <c r="AJ955" s="105"/>
      <c r="AK955" s="105"/>
      <c r="AL955" s="105"/>
      <c r="AM955" s="105"/>
      <c r="AN955" s="105"/>
      <c r="AO955" s="105"/>
      <c r="AP955" s="105"/>
      <c r="AQ955" s="105"/>
      <c r="AR955" s="105"/>
      <c r="AS955" s="105"/>
      <c r="AT955" s="105"/>
      <c r="AU955" s="105"/>
      <c r="AV955" s="105"/>
      <c r="AW955" s="105"/>
      <c r="AX955" s="105"/>
      <c r="AY955" s="105"/>
      <c r="AZ955" s="105"/>
      <c r="BA955" s="105"/>
      <c r="BB955" s="105"/>
      <c r="BC955" s="105"/>
      <c r="BD955" s="105"/>
      <c r="BE955" s="105"/>
      <c r="BF955" s="105"/>
      <c r="BG955" s="105"/>
      <c r="BH955" s="105"/>
      <c r="BI955" s="105"/>
      <c r="BJ955" s="105"/>
      <c r="BK955" s="105"/>
      <c r="BL955" s="105"/>
      <c r="BM955" s="158"/>
      <c r="BN955" s="105"/>
      <c r="BO955" s="156"/>
      <c r="BP955" s="156"/>
      <c r="BQ955" s="156"/>
      <c r="BR955" s="105"/>
      <c r="BS955" s="105"/>
    </row>
    <row r="956" ht="9.0" customHeight="1">
      <c r="A956" s="152">
        <f t="shared" si="17"/>
        <v>0</v>
      </c>
      <c r="B956" s="93"/>
      <c r="C956" s="99"/>
      <c r="D956" s="96"/>
      <c r="E956" s="160"/>
      <c r="F956" s="155"/>
      <c r="G956" s="105"/>
      <c r="H956" s="105"/>
      <c r="I956" s="156"/>
      <c r="J956" s="156"/>
      <c r="K956" s="156"/>
      <c r="L956" s="156"/>
      <c r="M956" s="156"/>
      <c r="N956" s="156"/>
      <c r="O956" s="156"/>
      <c r="P956" s="156"/>
      <c r="Q956" s="156"/>
      <c r="R956" s="156"/>
      <c r="S956" s="156"/>
      <c r="T956" s="156"/>
      <c r="U956" s="157"/>
      <c r="V956" s="105"/>
      <c r="W956" s="105"/>
      <c r="X956" s="105"/>
      <c r="Y956" s="105"/>
      <c r="Z956" s="157"/>
      <c r="AA956" s="105"/>
      <c r="AB956" s="105"/>
      <c r="AC956" s="105"/>
      <c r="AD956" s="105"/>
      <c r="AE956" s="105"/>
      <c r="AF956" s="105"/>
      <c r="AG956" s="105"/>
      <c r="AH956" s="105"/>
      <c r="AI956" s="105"/>
      <c r="AJ956" s="105"/>
      <c r="AK956" s="105"/>
      <c r="AL956" s="105"/>
      <c r="AM956" s="105"/>
      <c r="AN956" s="105"/>
      <c r="AO956" s="105"/>
      <c r="AP956" s="105"/>
      <c r="AQ956" s="105"/>
      <c r="AR956" s="105"/>
      <c r="AS956" s="105"/>
      <c r="AT956" s="105"/>
      <c r="AU956" s="105"/>
      <c r="AV956" s="105"/>
      <c r="AW956" s="105"/>
      <c r="AX956" s="105"/>
      <c r="AY956" s="105"/>
      <c r="AZ956" s="105"/>
      <c r="BA956" s="105"/>
      <c r="BB956" s="105"/>
      <c r="BC956" s="105"/>
      <c r="BD956" s="105"/>
      <c r="BE956" s="105"/>
      <c r="BF956" s="105"/>
      <c r="BG956" s="105"/>
      <c r="BH956" s="105"/>
      <c r="BI956" s="105"/>
      <c r="BJ956" s="105"/>
      <c r="BK956" s="105"/>
      <c r="BL956" s="105"/>
      <c r="BM956" s="158"/>
      <c r="BN956" s="105"/>
      <c r="BO956" s="156"/>
      <c r="BP956" s="156"/>
      <c r="BQ956" s="156"/>
      <c r="BR956" s="105"/>
      <c r="BS956" s="105"/>
    </row>
    <row r="957" ht="9.0" customHeight="1">
      <c r="A957" s="152">
        <f t="shared" si="17"/>
        <v>0</v>
      </c>
      <c r="B957" s="93"/>
      <c r="C957" s="99"/>
      <c r="D957" s="96"/>
      <c r="E957" s="160"/>
      <c r="F957" s="155"/>
      <c r="G957" s="105"/>
      <c r="H957" s="105"/>
      <c r="I957" s="156"/>
      <c r="J957" s="156"/>
      <c r="K957" s="156"/>
      <c r="L957" s="156"/>
      <c r="M957" s="156"/>
      <c r="N957" s="156"/>
      <c r="O957" s="156"/>
      <c r="P957" s="156"/>
      <c r="Q957" s="156"/>
      <c r="R957" s="156"/>
      <c r="S957" s="156"/>
      <c r="T957" s="156"/>
      <c r="U957" s="157"/>
      <c r="V957" s="105"/>
      <c r="W957" s="105"/>
      <c r="X957" s="105"/>
      <c r="Y957" s="105"/>
      <c r="Z957" s="157"/>
      <c r="AA957" s="105"/>
      <c r="AB957" s="105"/>
      <c r="AC957" s="105"/>
      <c r="AD957" s="105"/>
      <c r="AE957" s="105"/>
      <c r="AF957" s="105"/>
      <c r="AG957" s="105"/>
      <c r="AH957" s="105"/>
      <c r="AI957" s="105"/>
      <c r="AJ957" s="105"/>
      <c r="AK957" s="105"/>
      <c r="AL957" s="105"/>
      <c r="AM957" s="105"/>
      <c r="AN957" s="105"/>
      <c r="AO957" s="105"/>
      <c r="AP957" s="105"/>
      <c r="AQ957" s="105"/>
      <c r="AR957" s="105"/>
      <c r="AS957" s="105"/>
      <c r="AT957" s="105"/>
      <c r="AU957" s="105"/>
      <c r="AV957" s="105"/>
      <c r="AW957" s="105"/>
      <c r="AX957" s="105"/>
      <c r="AY957" s="105"/>
      <c r="AZ957" s="105"/>
      <c r="BA957" s="105"/>
      <c r="BB957" s="105"/>
      <c r="BC957" s="105"/>
      <c r="BD957" s="105"/>
      <c r="BE957" s="105"/>
      <c r="BF957" s="105"/>
      <c r="BG957" s="105"/>
      <c r="BH957" s="105"/>
      <c r="BI957" s="105"/>
      <c r="BJ957" s="105"/>
      <c r="BK957" s="105"/>
      <c r="BL957" s="105"/>
      <c r="BM957" s="158"/>
      <c r="BN957" s="105"/>
      <c r="BO957" s="156"/>
      <c r="BP957" s="156"/>
      <c r="BQ957" s="156"/>
      <c r="BR957" s="105"/>
      <c r="BS957" s="105"/>
    </row>
    <row r="958" ht="9.0" customHeight="1">
      <c r="A958" s="152">
        <f t="shared" si="17"/>
        <v>1</v>
      </c>
      <c r="B958" s="93"/>
      <c r="C958" s="99"/>
      <c r="D958" s="96"/>
      <c r="E958" s="160"/>
      <c r="F958" s="155"/>
      <c r="G958" s="105"/>
      <c r="H958" s="105"/>
      <c r="I958" s="156"/>
      <c r="J958" s="156"/>
      <c r="K958" s="156"/>
      <c r="L958" s="156"/>
      <c r="M958" s="156"/>
      <c r="N958" s="156"/>
      <c r="O958" s="156"/>
      <c r="P958" s="156"/>
      <c r="Q958" s="156"/>
      <c r="R958" s="156"/>
      <c r="S958" s="156"/>
      <c r="T958" s="156"/>
      <c r="U958" s="157"/>
      <c r="V958" s="105"/>
      <c r="W958" s="105"/>
      <c r="X958" s="105"/>
      <c r="Y958" s="105"/>
      <c r="Z958" s="157"/>
      <c r="AA958" s="105"/>
      <c r="AB958" s="105"/>
      <c r="AC958" s="105"/>
      <c r="AD958" s="105"/>
      <c r="AE958" s="105"/>
      <c r="AF958" s="105"/>
      <c r="AG958" s="105"/>
      <c r="AH958" s="105"/>
      <c r="AI958" s="105"/>
      <c r="AJ958" s="105"/>
      <c r="AK958" s="105"/>
      <c r="AL958" s="105"/>
      <c r="AM958" s="105"/>
      <c r="AN958" s="105"/>
      <c r="AO958" s="105"/>
      <c r="AP958" s="105"/>
      <c r="AQ958" s="105"/>
      <c r="AR958" s="105"/>
      <c r="AS958" s="105"/>
      <c r="AT958" s="105"/>
      <c r="AU958" s="105"/>
      <c r="AV958" s="105"/>
      <c r="AW958" s="105"/>
      <c r="AX958" s="105"/>
      <c r="AY958" s="105"/>
      <c r="AZ958" s="105"/>
      <c r="BA958" s="105"/>
      <c r="BB958" s="105"/>
      <c r="BC958" s="105"/>
      <c r="BD958" s="105"/>
      <c r="BE958" s="105"/>
      <c r="BF958" s="105"/>
      <c r="BG958" s="105"/>
      <c r="BH958" s="105"/>
      <c r="BI958" s="105"/>
      <c r="BJ958" s="105"/>
      <c r="BK958" s="105"/>
      <c r="BL958" s="105"/>
      <c r="BM958" s="158"/>
      <c r="BN958" s="105"/>
      <c r="BO958" s="156"/>
      <c r="BP958" s="156"/>
      <c r="BQ958" s="156"/>
      <c r="BR958" s="105"/>
      <c r="BS958" s="105"/>
    </row>
    <row r="959" ht="9.0" customHeight="1">
      <c r="A959" s="152">
        <f t="shared" si="17"/>
        <v>1</v>
      </c>
      <c r="B959" s="93"/>
      <c r="C959" s="99"/>
      <c r="D959" s="96"/>
      <c r="E959" s="160"/>
      <c r="F959" s="155"/>
      <c r="G959" s="105"/>
      <c r="H959" s="105"/>
      <c r="I959" s="156"/>
      <c r="J959" s="156"/>
      <c r="K959" s="156"/>
      <c r="L959" s="156"/>
      <c r="M959" s="156"/>
      <c r="N959" s="156"/>
      <c r="O959" s="156"/>
      <c r="P959" s="156"/>
      <c r="Q959" s="156"/>
      <c r="R959" s="156"/>
      <c r="S959" s="156"/>
      <c r="T959" s="156"/>
      <c r="U959" s="157"/>
      <c r="V959" s="105"/>
      <c r="W959" s="105"/>
      <c r="X959" s="105"/>
      <c r="Y959" s="105"/>
      <c r="Z959" s="157"/>
      <c r="AA959" s="105"/>
      <c r="AB959" s="105"/>
      <c r="AC959" s="105"/>
      <c r="AD959" s="105"/>
      <c r="AE959" s="105"/>
      <c r="AF959" s="105"/>
      <c r="AG959" s="105"/>
      <c r="AH959" s="105"/>
      <c r="AI959" s="105"/>
      <c r="AJ959" s="105"/>
      <c r="AK959" s="105"/>
      <c r="AL959" s="105"/>
      <c r="AM959" s="105"/>
      <c r="AN959" s="105"/>
      <c r="AO959" s="105"/>
      <c r="AP959" s="105"/>
      <c r="AQ959" s="105"/>
      <c r="AR959" s="105"/>
      <c r="AS959" s="105"/>
      <c r="AT959" s="105"/>
      <c r="AU959" s="105"/>
      <c r="AV959" s="105"/>
      <c r="AW959" s="105"/>
      <c r="AX959" s="105"/>
      <c r="AY959" s="105"/>
      <c r="AZ959" s="105"/>
      <c r="BA959" s="105"/>
      <c r="BB959" s="105"/>
      <c r="BC959" s="105"/>
      <c r="BD959" s="105"/>
      <c r="BE959" s="105"/>
      <c r="BF959" s="105"/>
      <c r="BG959" s="105"/>
      <c r="BH959" s="105"/>
      <c r="BI959" s="105"/>
      <c r="BJ959" s="105"/>
      <c r="BK959" s="105"/>
      <c r="BL959" s="105"/>
      <c r="BM959" s="158"/>
      <c r="BN959" s="105"/>
      <c r="BO959" s="156"/>
      <c r="BP959" s="156"/>
      <c r="BQ959" s="156"/>
      <c r="BR959" s="105"/>
      <c r="BS959" s="105"/>
    </row>
    <row r="960" ht="9.0" customHeight="1">
      <c r="A960" s="152">
        <f t="shared" si="17"/>
        <v>0</v>
      </c>
      <c r="B960" s="93"/>
      <c r="C960" s="99"/>
      <c r="D960" s="96"/>
      <c r="E960" s="160"/>
      <c r="F960" s="155"/>
      <c r="G960" s="105"/>
      <c r="H960" s="105"/>
      <c r="I960" s="156"/>
      <c r="J960" s="156"/>
      <c r="K960" s="156"/>
      <c r="L960" s="156"/>
      <c r="M960" s="156"/>
      <c r="N960" s="156"/>
      <c r="O960" s="156"/>
      <c r="P960" s="156"/>
      <c r="Q960" s="156"/>
      <c r="R960" s="156"/>
      <c r="S960" s="156"/>
      <c r="T960" s="156"/>
      <c r="U960" s="157"/>
      <c r="V960" s="105"/>
      <c r="W960" s="105"/>
      <c r="X960" s="105"/>
      <c r="Y960" s="105"/>
      <c r="Z960" s="157"/>
      <c r="AA960" s="105"/>
      <c r="AB960" s="105"/>
      <c r="AC960" s="105"/>
      <c r="AD960" s="105"/>
      <c r="AE960" s="105"/>
      <c r="AF960" s="105"/>
      <c r="AG960" s="105"/>
      <c r="AH960" s="105"/>
      <c r="AI960" s="105"/>
      <c r="AJ960" s="105"/>
      <c r="AK960" s="105"/>
      <c r="AL960" s="105"/>
      <c r="AM960" s="105"/>
      <c r="AN960" s="105"/>
      <c r="AO960" s="105"/>
      <c r="AP960" s="105"/>
      <c r="AQ960" s="105"/>
      <c r="AR960" s="105"/>
      <c r="AS960" s="105"/>
      <c r="AT960" s="105"/>
      <c r="AU960" s="105"/>
      <c r="AV960" s="105"/>
      <c r="AW960" s="105"/>
      <c r="AX960" s="105"/>
      <c r="AY960" s="105"/>
      <c r="AZ960" s="105"/>
      <c r="BA960" s="105"/>
      <c r="BB960" s="105"/>
      <c r="BC960" s="105"/>
      <c r="BD960" s="105"/>
      <c r="BE960" s="105"/>
      <c r="BF960" s="105"/>
      <c r="BG960" s="105"/>
      <c r="BH960" s="105"/>
      <c r="BI960" s="105"/>
      <c r="BJ960" s="105"/>
      <c r="BK960" s="105"/>
      <c r="BL960" s="105"/>
      <c r="BM960" s="158"/>
      <c r="BN960" s="105"/>
      <c r="BO960" s="156"/>
      <c r="BP960" s="156"/>
      <c r="BQ960" s="156"/>
      <c r="BR960" s="105"/>
      <c r="BS960" s="105"/>
    </row>
    <row r="961" ht="9.0" customHeight="1">
      <c r="A961" s="152">
        <f t="shared" si="17"/>
        <v>0</v>
      </c>
      <c r="B961" s="93"/>
      <c r="C961" s="99"/>
      <c r="D961" s="96"/>
      <c r="E961" s="160"/>
      <c r="F961" s="155"/>
      <c r="G961" s="105"/>
      <c r="H961" s="105"/>
      <c r="I961" s="156"/>
      <c r="J961" s="156"/>
      <c r="K961" s="156"/>
      <c r="L961" s="156"/>
      <c r="M961" s="156"/>
      <c r="N961" s="156"/>
      <c r="O961" s="156"/>
      <c r="P961" s="156"/>
      <c r="Q961" s="156"/>
      <c r="R961" s="156"/>
      <c r="S961" s="156"/>
      <c r="T961" s="156"/>
      <c r="U961" s="157"/>
      <c r="V961" s="105"/>
      <c r="W961" s="105"/>
      <c r="X961" s="105"/>
      <c r="Y961" s="105"/>
      <c r="Z961" s="157"/>
      <c r="AA961" s="105"/>
      <c r="AB961" s="105"/>
      <c r="AC961" s="105"/>
      <c r="AD961" s="105"/>
      <c r="AE961" s="105"/>
      <c r="AF961" s="105"/>
      <c r="AG961" s="105"/>
      <c r="AH961" s="105"/>
      <c r="AI961" s="105"/>
      <c r="AJ961" s="105"/>
      <c r="AK961" s="105"/>
      <c r="AL961" s="105"/>
      <c r="AM961" s="105"/>
      <c r="AN961" s="105"/>
      <c r="AO961" s="105"/>
      <c r="AP961" s="105"/>
      <c r="AQ961" s="105"/>
      <c r="AR961" s="105"/>
      <c r="AS961" s="105"/>
      <c r="AT961" s="105"/>
      <c r="AU961" s="105"/>
      <c r="AV961" s="105"/>
      <c r="AW961" s="105"/>
      <c r="AX961" s="105"/>
      <c r="AY961" s="105"/>
      <c r="AZ961" s="105"/>
      <c r="BA961" s="105"/>
      <c r="BB961" s="105"/>
      <c r="BC961" s="105"/>
      <c r="BD961" s="105"/>
      <c r="BE961" s="105"/>
      <c r="BF961" s="105"/>
      <c r="BG961" s="105"/>
      <c r="BH961" s="105"/>
      <c r="BI961" s="105"/>
      <c r="BJ961" s="105"/>
      <c r="BK961" s="105"/>
      <c r="BL961" s="105"/>
      <c r="BM961" s="158"/>
      <c r="BN961" s="105"/>
      <c r="BO961" s="156"/>
      <c r="BP961" s="156"/>
      <c r="BQ961" s="156"/>
      <c r="BR961" s="105"/>
      <c r="BS961" s="105"/>
    </row>
    <row r="962" ht="9.0" customHeight="1">
      <c r="A962" s="152">
        <f t="shared" si="17"/>
        <v>1</v>
      </c>
      <c r="B962" s="93"/>
      <c r="C962" s="99"/>
      <c r="D962" s="96"/>
      <c r="E962" s="160"/>
      <c r="F962" s="155"/>
      <c r="G962" s="105"/>
      <c r="H962" s="105"/>
      <c r="I962" s="156"/>
      <c r="J962" s="156"/>
      <c r="K962" s="156"/>
      <c r="L962" s="156"/>
      <c r="M962" s="156"/>
      <c r="N962" s="156"/>
      <c r="O962" s="156"/>
      <c r="P962" s="156"/>
      <c r="Q962" s="156"/>
      <c r="R962" s="156"/>
      <c r="S962" s="156"/>
      <c r="T962" s="156"/>
      <c r="U962" s="157"/>
      <c r="V962" s="105"/>
      <c r="W962" s="105"/>
      <c r="X962" s="105"/>
      <c r="Y962" s="105"/>
      <c r="Z962" s="157"/>
      <c r="AA962" s="105"/>
      <c r="AB962" s="105"/>
      <c r="AC962" s="105"/>
      <c r="AD962" s="105"/>
      <c r="AE962" s="105"/>
      <c r="AF962" s="105"/>
      <c r="AG962" s="105"/>
      <c r="AH962" s="105"/>
      <c r="AI962" s="105"/>
      <c r="AJ962" s="105"/>
      <c r="AK962" s="105"/>
      <c r="AL962" s="105"/>
      <c r="AM962" s="105"/>
      <c r="AN962" s="105"/>
      <c r="AO962" s="105"/>
      <c r="AP962" s="105"/>
      <c r="AQ962" s="105"/>
      <c r="AR962" s="105"/>
      <c r="AS962" s="105"/>
      <c r="AT962" s="105"/>
      <c r="AU962" s="105"/>
      <c r="AV962" s="105"/>
      <c r="AW962" s="105"/>
      <c r="AX962" s="105"/>
      <c r="AY962" s="105"/>
      <c r="AZ962" s="105"/>
      <c r="BA962" s="105"/>
      <c r="BB962" s="105"/>
      <c r="BC962" s="105"/>
      <c r="BD962" s="105"/>
      <c r="BE962" s="105"/>
      <c r="BF962" s="105"/>
      <c r="BG962" s="105"/>
      <c r="BH962" s="105"/>
      <c r="BI962" s="105"/>
      <c r="BJ962" s="105"/>
      <c r="BK962" s="105"/>
      <c r="BL962" s="105"/>
      <c r="BM962" s="158"/>
      <c r="BN962" s="105"/>
      <c r="BO962" s="156"/>
      <c r="BP962" s="156"/>
      <c r="BQ962" s="156"/>
      <c r="BR962" s="105"/>
      <c r="BS962" s="105"/>
    </row>
    <row r="963" ht="9.0" customHeight="1">
      <c r="A963" s="152">
        <f t="shared" si="17"/>
        <v>1</v>
      </c>
      <c r="B963" s="93"/>
      <c r="C963" s="99"/>
      <c r="D963" s="96"/>
      <c r="E963" s="160"/>
      <c r="F963" s="155"/>
      <c r="G963" s="105"/>
      <c r="H963" s="105"/>
      <c r="I963" s="156"/>
      <c r="J963" s="156"/>
      <c r="K963" s="156"/>
      <c r="L963" s="156"/>
      <c r="M963" s="156"/>
      <c r="N963" s="156"/>
      <c r="O963" s="156"/>
      <c r="P963" s="156"/>
      <c r="Q963" s="156"/>
      <c r="R963" s="156"/>
      <c r="S963" s="156"/>
      <c r="T963" s="156"/>
      <c r="U963" s="157"/>
      <c r="V963" s="105"/>
      <c r="W963" s="105"/>
      <c r="X963" s="105"/>
      <c r="Y963" s="105"/>
      <c r="Z963" s="157"/>
      <c r="AA963" s="105"/>
      <c r="AB963" s="105"/>
      <c r="AC963" s="105"/>
      <c r="AD963" s="105"/>
      <c r="AE963" s="105"/>
      <c r="AF963" s="105"/>
      <c r="AG963" s="105"/>
      <c r="AH963" s="105"/>
      <c r="AI963" s="105"/>
      <c r="AJ963" s="105"/>
      <c r="AK963" s="105"/>
      <c r="AL963" s="105"/>
      <c r="AM963" s="105"/>
      <c r="AN963" s="105"/>
      <c r="AO963" s="105"/>
      <c r="AP963" s="105"/>
      <c r="AQ963" s="105"/>
      <c r="AR963" s="105"/>
      <c r="AS963" s="105"/>
      <c r="AT963" s="105"/>
      <c r="AU963" s="105"/>
      <c r="AV963" s="105"/>
      <c r="AW963" s="105"/>
      <c r="AX963" s="105"/>
      <c r="AY963" s="105"/>
      <c r="AZ963" s="105"/>
      <c r="BA963" s="105"/>
      <c r="BB963" s="105"/>
      <c r="BC963" s="105"/>
      <c r="BD963" s="105"/>
      <c r="BE963" s="105"/>
      <c r="BF963" s="105"/>
      <c r="BG963" s="105"/>
      <c r="BH963" s="105"/>
      <c r="BI963" s="105"/>
      <c r="BJ963" s="105"/>
      <c r="BK963" s="105"/>
      <c r="BL963" s="105"/>
      <c r="BM963" s="158"/>
      <c r="BN963" s="105"/>
      <c r="BO963" s="156"/>
      <c r="BP963" s="156"/>
      <c r="BQ963" s="156"/>
      <c r="BR963" s="105"/>
      <c r="BS963" s="105"/>
    </row>
    <row r="964" ht="9.0" customHeight="1">
      <c r="A964" s="152">
        <f t="shared" si="17"/>
        <v>0</v>
      </c>
      <c r="B964" s="93"/>
      <c r="C964" s="99"/>
      <c r="D964" s="96"/>
      <c r="E964" s="160"/>
      <c r="F964" s="155"/>
      <c r="G964" s="105"/>
      <c r="H964" s="105"/>
      <c r="I964" s="156"/>
      <c r="J964" s="156"/>
      <c r="K964" s="156"/>
      <c r="L964" s="156"/>
      <c r="M964" s="156"/>
      <c r="N964" s="156"/>
      <c r="O964" s="156"/>
      <c r="P964" s="156"/>
      <c r="Q964" s="156"/>
      <c r="R964" s="156"/>
      <c r="S964" s="156"/>
      <c r="T964" s="156"/>
      <c r="U964" s="157"/>
      <c r="V964" s="105"/>
      <c r="W964" s="105"/>
      <c r="X964" s="105"/>
      <c r="Y964" s="105"/>
      <c r="Z964" s="157"/>
      <c r="AA964" s="105"/>
      <c r="AB964" s="105"/>
      <c r="AC964" s="105"/>
      <c r="AD964" s="105"/>
      <c r="AE964" s="105"/>
      <c r="AF964" s="105"/>
      <c r="AG964" s="105"/>
      <c r="AH964" s="105"/>
      <c r="AI964" s="105"/>
      <c r="AJ964" s="105"/>
      <c r="AK964" s="105"/>
      <c r="AL964" s="105"/>
      <c r="AM964" s="105"/>
      <c r="AN964" s="105"/>
      <c r="AO964" s="105"/>
      <c r="AP964" s="105"/>
      <c r="AQ964" s="105"/>
      <c r="AR964" s="105"/>
      <c r="AS964" s="105"/>
      <c r="AT964" s="105"/>
      <c r="AU964" s="105"/>
      <c r="AV964" s="105"/>
      <c r="AW964" s="105"/>
      <c r="AX964" s="105"/>
      <c r="AY964" s="105"/>
      <c r="AZ964" s="105"/>
      <c r="BA964" s="105"/>
      <c r="BB964" s="105"/>
      <c r="BC964" s="105"/>
      <c r="BD964" s="105"/>
      <c r="BE964" s="105"/>
      <c r="BF964" s="105"/>
      <c r="BG964" s="105"/>
      <c r="BH964" s="105"/>
      <c r="BI964" s="105"/>
      <c r="BJ964" s="105"/>
      <c r="BK964" s="105"/>
      <c r="BL964" s="105"/>
      <c r="BM964" s="158"/>
      <c r="BN964" s="105"/>
      <c r="BO964" s="156"/>
      <c r="BP964" s="156"/>
      <c r="BQ964" s="156"/>
      <c r="BR964" s="105"/>
      <c r="BS964" s="105"/>
    </row>
    <row r="965" ht="9.0" customHeight="1">
      <c r="A965" s="152">
        <f t="shared" si="17"/>
        <v>0</v>
      </c>
      <c r="B965" s="93"/>
      <c r="C965" s="99"/>
      <c r="D965" s="96"/>
      <c r="E965" s="160"/>
      <c r="F965" s="155"/>
      <c r="G965" s="105"/>
      <c r="H965" s="105"/>
      <c r="I965" s="156"/>
      <c r="J965" s="156"/>
      <c r="K965" s="156"/>
      <c r="L965" s="156"/>
      <c r="M965" s="156"/>
      <c r="N965" s="156"/>
      <c r="O965" s="156"/>
      <c r="P965" s="156"/>
      <c r="Q965" s="156"/>
      <c r="R965" s="156"/>
      <c r="S965" s="156"/>
      <c r="T965" s="156"/>
      <c r="U965" s="157"/>
      <c r="V965" s="105"/>
      <c r="W965" s="105"/>
      <c r="X965" s="105"/>
      <c r="Y965" s="105"/>
      <c r="Z965" s="157"/>
      <c r="AA965" s="105"/>
      <c r="AB965" s="105"/>
      <c r="AC965" s="105"/>
      <c r="AD965" s="105"/>
      <c r="AE965" s="105"/>
      <c r="AF965" s="105"/>
      <c r="AG965" s="105"/>
      <c r="AH965" s="105"/>
      <c r="AI965" s="105"/>
      <c r="AJ965" s="105"/>
      <c r="AK965" s="105"/>
      <c r="AL965" s="105"/>
      <c r="AM965" s="105"/>
      <c r="AN965" s="105"/>
      <c r="AO965" s="105"/>
      <c r="AP965" s="105"/>
      <c r="AQ965" s="105"/>
      <c r="AR965" s="105"/>
      <c r="AS965" s="105"/>
      <c r="AT965" s="105"/>
      <c r="AU965" s="105"/>
      <c r="AV965" s="105"/>
      <c r="AW965" s="105"/>
      <c r="AX965" s="105"/>
      <c r="AY965" s="105"/>
      <c r="AZ965" s="105"/>
      <c r="BA965" s="105"/>
      <c r="BB965" s="105"/>
      <c r="BC965" s="105"/>
      <c r="BD965" s="105"/>
      <c r="BE965" s="105"/>
      <c r="BF965" s="105"/>
      <c r="BG965" s="105"/>
      <c r="BH965" s="105"/>
      <c r="BI965" s="105"/>
      <c r="BJ965" s="105"/>
      <c r="BK965" s="105"/>
      <c r="BL965" s="105"/>
      <c r="BM965" s="158"/>
      <c r="BN965" s="105"/>
      <c r="BO965" s="156"/>
      <c r="BP965" s="156"/>
      <c r="BQ965" s="156"/>
      <c r="BR965" s="105"/>
      <c r="BS965" s="105"/>
    </row>
    <row r="966" ht="9.0" customHeight="1">
      <c r="A966" s="152">
        <f t="shared" si="17"/>
        <v>1</v>
      </c>
      <c r="B966" s="93"/>
      <c r="C966" s="99"/>
      <c r="D966" s="96"/>
      <c r="E966" s="160"/>
      <c r="F966" s="155"/>
      <c r="G966" s="105"/>
      <c r="H966" s="105"/>
      <c r="I966" s="156"/>
      <c r="J966" s="156"/>
      <c r="K966" s="156"/>
      <c r="L966" s="156"/>
      <c r="M966" s="156"/>
      <c r="N966" s="156"/>
      <c r="O966" s="156"/>
      <c r="P966" s="156"/>
      <c r="Q966" s="156"/>
      <c r="R966" s="156"/>
      <c r="S966" s="156"/>
      <c r="T966" s="156"/>
      <c r="U966" s="157"/>
      <c r="V966" s="105"/>
      <c r="W966" s="105"/>
      <c r="X966" s="105"/>
      <c r="Y966" s="105"/>
      <c r="Z966" s="157"/>
      <c r="AA966" s="105"/>
      <c r="AB966" s="105"/>
      <c r="AC966" s="105"/>
      <c r="AD966" s="105"/>
      <c r="AE966" s="105"/>
      <c r="AF966" s="105"/>
      <c r="AG966" s="105"/>
      <c r="AH966" s="105"/>
      <c r="AI966" s="105"/>
      <c r="AJ966" s="105"/>
      <c r="AK966" s="105"/>
      <c r="AL966" s="105"/>
      <c r="AM966" s="105"/>
      <c r="AN966" s="105"/>
      <c r="AO966" s="105"/>
      <c r="AP966" s="105"/>
      <c r="AQ966" s="105"/>
      <c r="AR966" s="105"/>
      <c r="AS966" s="105"/>
      <c r="AT966" s="105"/>
      <c r="AU966" s="105"/>
      <c r="AV966" s="105"/>
      <c r="AW966" s="105"/>
      <c r="AX966" s="105"/>
      <c r="AY966" s="105"/>
      <c r="AZ966" s="105"/>
      <c r="BA966" s="105"/>
      <c r="BB966" s="105"/>
      <c r="BC966" s="105"/>
      <c r="BD966" s="105"/>
      <c r="BE966" s="105"/>
      <c r="BF966" s="105"/>
      <c r="BG966" s="105"/>
      <c r="BH966" s="105"/>
      <c r="BI966" s="105"/>
      <c r="BJ966" s="105"/>
      <c r="BK966" s="105"/>
      <c r="BL966" s="105"/>
      <c r="BM966" s="158"/>
      <c r="BN966" s="105"/>
      <c r="BO966" s="156"/>
      <c r="BP966" s="156"/>
      <c r="BQ966" s="156"/>
      <c r="BR966" s="105"/>
      <c r="BS966" s="105"/>
    </row>
    <row r="967" ht="9.0" customHeight="1">
      <c r="A967" s="152">
        <f t="shared" si="17"/>
        <v>1</v>
      </c>
      <c r="B967" s="93"/>
      <c r="C967" s="99"/>
      <c r="D967" s="96"/>
      <c r="E967" s="160"/>
      <c r="F967" s="155"/>
      <c r="G967" s="105"/>
      <c r="H967" s="105"/>
      <c r="I967" s="156"/>
      <c r="J967" s="156"/>
      <c r="K967" s="156"/>
      <c r="L967" s="156"/>
      <c r="M967" s="156"/>
      <c r="N967" s="156"/>
      <c r="O967" s="156"/>
      <c r="P967" s="156"/>
      <c r="Q967" s="156"/>
      <c r="R967" s="156"/>
      <c r="S967" s="156"/>
      <c r="T967" s="156"/>
      <c r="U967" s="157"/>
      <c r="V967" s="105"/>
      <c r="W967" s="105"/>
      <c r="X967" s="105"/>
      <c r="Y967" s="105"/>
      <c r="Z967" s="157"/>
      <c r="AA967" s="105"/>
      <c r="AB967" s="105"/>
      <c r="AC967" s="105"/>
      <c r="AD967" s="105"/>
      <c r="AE967" s="105"/>
      <c r="AF967" s="105"/>
      <c r="AG967" s="105"/>
      <c r="AH967" s="105"/>
      <c r="AI967" s="105"/>
      <c r="AJ967" s="105"/>
      <c r="AK967" s="105"/>
      <c r="AL967" s="105"/>
      <c r="AM967" s="105"/>
      <c r="AN967" s="105"/>
      <c r="AO967" s="105"/>
      <c r="AP967" s="105"/>
      <c r="AQ967" s="105"/>
      <c r="AR967" s="105"/>
      <c r="AS967" s="105"/>
      <c r="AT967" s="105"/>
      <c r="AU967" s="105"/>
      <c r="AV967" s="105"/>
      <c r="AW967" s="105"/>
      <c r="AX967" s="105"/>
      <c r="AY967" s="105"/>
      <c r="AZ967" s="105"/>
      <c r="BA967" s="105"/>
      <c r="BB967" s="105"/>
      <c r="BC967" s="105"/>
      <c r="BD967" s="105"/>
      <c r="BE967" s="105"/>
      <c r="BF967" s="105"/>
      <c r="BG967" s="105"/>
      <c r="BH967" s="105"/>
      <c r="BI967" s="105"/>
      <c r="BJ967" s="105"/>
      <c r="BK967" s="105"/>
      <c r="BL967" s="105"/>
      <c r="BM967" s="158"/>
      <c r="BN967" s="105"/>
      <c r="BO967" s="156"/>
      <c r="BP967" s="156"/>
      <c r="BQ967" s="156"/>
      <c r="BR967" s="105"/>
      <c r="BS967" s="105"/>
    </row>
    <row r="968" ht="9.0" customHeight="1">
      <c r="A968" s="152">
        <f t="shared" si="17"/>
        <v>0</v>
      </c>
      <c r="B968" s="93"/>
      <c r="C968" s="99"/>
      <c r="D968" s="96"/>
      <c r="E968" s="160"/>
      <c r="F968" s="155"/>
      <c r="G968" s="105"/>
      <c r="H968" s="105"/>
      <c r="I968" s="156"/>
      <c r="J968" s="156"/>
      <c r="K968" s="156"/>
      <c r="L968" s="156"/>
      <c r="M968" s="156"/>
      <c r="N968" s="156"/>
      <c r="O968" s="156"/>
      <c r="P968" s="156"/>
      <c r="Q968" s="156"/>
      <c r="R968" s="156"/>
      <c r="S968" s="156"/>
      <c r="T968" s="156"/>
      <c r="U968" s="157"/>
      <c r="V968" s="105"/>
      <c r="W968" s="105"/>
      <c r="X968" s="105"/>
      <c r="Y968" s="105"/>
      <c r="Z968" s="157"/>
      <c r="AA968" s="105"/>
      <c r="AB968" s="105"/>
      <c r="AC968" s="105"/>
      <c r="AD968" s="105"/>
      <c r="AE968" s="105"/>
      <c r="AF968" s="105"/>
      <c r="AG968" s="105"/>
      <c r="AH968" s="105"/>
      <c r="AI968" s="105"/>
      <c r="AJ968" s="105"/>
      <c r="AK968" s="105"/>
      <c r="AL968" s="105"/>
      <c r="AM968" s="105"/>
      <c r="AN968" s="105"/>
      <c r="AO968" s="105"/>
      <c r="AP968" s="105"/>
      <c r="AQ968" s="105"/>
      <c r="AR968" s="105"/>
      <c r="AS968" s="105"/>
      <c r="AT968" s="105"/>
      <c r="AU968" s="105"/>
      <c r="AV968" s="105"/>
      <c r="AW968" s="105"/>
      <c r="AX968" s="105"/>
      <c r="AY968" s="105"/>
      <c r="AZ968" s="105"/>
      <c r="BA968" s="105"/>
      <c r="BB968" s="105"/>
      <c r="BC968" s="105"/>
      <c r="BD968" s="105"/>
      <c r="BE968" s="105"/>
      <c r="BF968" s="105"/>
      <c r="BG968" s="105"/>
      <c r="BH968" s="105"/>
      <c r="BI968" s="105"/>
      <c r="BJ968" s="105"/>
      <c r="BK968" s="105"/>
      <c r="BL968" s="105"/>
      <c r="BM968" s="158"/>
      <c r="BN968" s="105"/>
      <c r="BO968" s="156"/>
      <c r="BP968" s="156"/>
      <c r="BQ968" s="156"/>
      <c r="BR968" s="105"/>
      <c r="BS968" s="105"/>
    </row>
    <row r="969" ht="9.0" customHeight="1">
      <c r="A969" s="152">
        <f t="shared" si="17"/>
        <v>0</v>
      </c>
      <c r="B969" s="93"/>
      <c r="C969" s="99"/>
      <c r="D969" s="96"/>
      <c r="E969" s="160"/>
      <c r="F969" s="155"/>
      <c r="G969" s="105"/>
      <c r="H969" s="105"/>
      <c r="I969" s="156"/>
      <c r="J969" s="156"/>
      <c r="K969" s="156"/>
      <c r="L969" s="156"/>
      <c r="M969" s="156"/>
      <c r="N969" s="156"/>
      <c r="O969" s="156"/>
      <c r="P969" s="156"/>
      <c r="Q969" s="156"/>
      <c r="R969" s="156"/>
      <c r="S969" s="156"/>
      <c r="T969" s="156"/>
      <c r="U969" s="157"/>
      <c r="V969" s="105"/>
      <c r="W969" s="105"/>
      <c r="X969" s="105"/>
      <c r="Y969" s="105"/>
      <c r="Z969" s="157"/>
      <c r="AA969" s="105"/>
      <c r="AB969" s="105"/>
      <c r="AC969" s="105"/>
      <c r="AD969" s="105"/>
      <c r="AE969" s="105"/>
      <c r="AF969" s="105"/>
      <c r="AG969" s="105"/>
      <c r="AH969" s="105"/>
      <c r="AI969" s="105"/>
      <c r="AJ969" s="105"/>
      <c r="AK969" s="105"/>
      <c r="AL969" s="105"/>
      <c r="AM969" s="105"/>
      <c r="AN969" s="105"/>
      <c r="AO969" s="105"/>
      <c r="AP969" s="105"/>
      <c r="AQ969" s="105"/>
      <c r="AR969" s="105"/>
      <c r="AS969" s="105"/>
      <c r="AT969" s="105"/>
      <c r="AU969" s="105"/>
      <c r="AV969" s="105"/>
      <c r="AW969" s="105"/>
      <c r="AX969" s="105"/>
      <c r="AY969" s="105"/>
      <c r="AZ969" s="105"/>
      <c r="BA969" s="105"/>
      <c r="BB969" s="105"/>
      <c r="BC969" s="105"/>
      <c r="BD969" s="105"/>
      <c r="BE969" s="105"/>
      <c r="BF969" s="105"/>
      <c r="BG969" s="105"/>
      <c r="BH969" s="105"/>
      <c r="BI969" s="105"/>
      <c r="BJ969" s="105"/>
      <c r="BK969" s="105"/>
      <c r="BL969" s="105"/>
      <c r="BM969" s="158"/>
      <c r="BN969" s="105"/>
      <c r="BO969" s="156"/>
      <c r="BP969" s="156"/>
      <c r="BQ969" s="156"/>
      <c r="BR969" s="105"/>
      <c r="BS969" s="105"/>
    </row>
    <row r="970" ht="9.0" customHeight="1">
      <c r="A970" s="152">
        <f t="shared" si="17"/>
        <v>1</v>
      </c>
      <c r="B970" s="93"/>
      <c r="C970" s="99"/>
      <c r="D970" s="96"/>
      <c r="E970" s="160"/>
      <c r="F970" s="155"/>
      <c r="G970" s="105"/>
      <c r="H970" s="105"/>
      <c r="I970" s="156"/>
      <c r="J970" s="156"/>
      <c r="K970" s="156"/>
      <c r="L970" s="156"/>
      <c r="M970" s="156"/>
      <c r="N970" s="156"/>
      <c r="O970" s="156"/>
      <c r="P970" s="156"/>
      <c r="Q970" s="156"/>
      <c r="R970" s="156"/>
      <c r="S970" s="156"/>
      <c r="T970" s="156"/>
      <c r="U970" s="157"/>
      <c r="V970" s="105"/>
      <c r="W970" s="105"/>
      <c r="X970" s="105"/>
      <c r="Y970" s="105"/>
      <c r="Z970" s="157"/>
      <c r="AA970" s="105"/>
      <c r="AB970" s="105"/>
      <c r="AC970" s="105"/>
      <c r="AD970" s="105"/>
      <c r="AE970" s="105"/>
      <c r="AF970" s="105"/>
      <c r="AG970" s="105"/>
      <c r="AH970" s="105"/>
      <c r="AI970" s="105"/>
      <c r="AJ970" s="105"/>
      <c r="AK970" s="105"/>
      <c r="AL970" s="105"/>
      <c r="AM970" s="105"/>
      <c r="AN970" s="105"/>
      <c r="AO970" s="105"/>
      <c r="AP970" s="105"/>
      <c r="AQ970" s="105"/>
      <c r="AR970" s="105"/>
      <c r="AS970" s="105"/>
      <c r="AT970" s="105"/>
      <c r="AU970" s="105"/>
      <c r="AV970" s="105"/>
      <c r="AW970" s="105"/>
      <c r="AX970" s="105"/>
      <c r="AY970" s="105"/>
      <c r="AZ970" s="105"/>
      <c r="BA970" s="105"/>
      <c r="BB970" s="105"/>
      <c r="BC970" s="105"/>
      <c r="BD970" s="105"/>
      <c r="BE970" s="105"/>
      <c r="BF970" s="105"/>
      <c r="BG970" s="105"/>
      <c r="BH970" s="105"/>
      <c r="BI970" s="105"/>
      <c r="BJ970" s="105"/>
      <c r="BK970" s="105"/>
      <c r="BL970" s="105"/>
      <c r="BM970" s="158"/>
      <c r="BN970" s="105"/>
      <c r="BO970" s="156"/>
      <c r="BP970" s="156"/>
      <c r="BQ970" s="156"/>
      <c r="BR970" s="105"/>
      <c r="BS970" s="105"/>
    </row>
    <row r="971" ht="9.0" customHeight="1">
      <c r="A971" s="152">
        <f t="shared" si="17"/>
        <v>1</v>
      </c>
      <c r="B971" s="93"/>
      <c r="C971" s="99"/>
      <c r="D971" s="96"/>
      <c r="E971" s="160"/>
      <c r="F971" s="155"/>
      <c r="G971" s="105"/>
      <c r="H971" s="105"/>
      <c r="I971" s="156"/>
      <c r="J971" s="156"/>
      <c r="K971" s="156"/>
      <c r="L971" s="156"/>
      <c r="M971" s="156"/>
      <c r="N971" s="156"/>
      <c r="O971" s="156"/>
      <c r="P971" s="156"/>
      <c r="Q971" s="156"/>
      <c r="R971" s="156"/>
      <c r="S971" s="156"/>
      <c r="T971" s="156"/>
      <c r="U971" s="157"/>
      <c r="V971" s="105"/>
      <c r="W971" s="105"/>
      <c r="X971" s="105"/>
      <c r="Y971" s="105"/>
      <c r="Z971" s="157"/>
      <c r="AA971" s="105"/>
      <c r="AB971" s="105"/>
      <c r="AC971" s="105"/>
      <c r="AD971" s="105"/>
      <c r="AE971" s="105"/>
      <c r="AF971" s="105"/>
      <c r="AG971" s="105"/>
      <c r="AH971" s="105"/>
      <c r="AI971" s="105"/>
      <c r="AJ971" s="105"/>
      <c r="AK971" s="105"/>
      <c r="AL971" s="105"/>
      <c r="AM971" s="105"/>
      <c r="AN971" s="105"/>
      <c r="AO971" s="105"/>
      <c r="AP971" s="105"/>
      <c r="AQ971" s="105"/>
      <c r="AR971" s="105"/>
      <c r="AS971" s="105"/>
      <c r="AT971" s="105"/>
      <c r="AU971" s="105"/>
      <c r="AV971" s="105"/>
      <c r="AW971" s="105"/>
      <c r="AX971" s="105"/>
      <c r="AY971" s="105"/>
      <c r="AZ971" s="105"/>
      <c r="BA971" s="105"/>
      <c r="BB971" s="105"/>
      <c r="BC971" s="105"/>
      <c r="BD971" s="105"/>
      <c r="BE971" s="105"/>
      <c r="BF971" s="105"/>
      <c r="BG971" s="105"/>
      <c r="BH971" s="105"/>
      <c r="BI971" s="105"/>
      <c r="BJ971" s="105"/>
      <c r="BK971" s="105"/>
      <c r="BL971" s="105"/>
      <c r="BM971" s="158"/>
      <c r="BN971" s="105"/>
      <c r="BO971" s="156"/>
      <c r="BP971" s="156"/>
      <c r="BQ971" s="156"/>
      <c r="BR971" s="105"/>
      <c r="BS971" s="105"/>
    </row>
    <row r="972" ht="9.0" customHeight="1">
      <c r="A972" s="152">
        <f t="shared" si="17"/>
        <v>0</v>
      </c>
      <c r="B972" s="93"/>
      <c r="C972" s="99"/>
      <c r="D972" s="96"/>
      <c r="E972" s="160"/>
      <c r="F972" s="155"/>
      <c r="G972" s="105"/>
      <c r="H972" s="105"/>
      <c r="I972" s="156"/>
      <c r="J972" s="156"/>
      <c r="K972" s="156"/>
      <c r="L972" s="156"/>
      <c r="M972" s="156"/>
      <c r="N972" s="156"/>
      <c r="O972" s="156"/>
      <c r="P972" s="156"/>
      <c r="Q972" s="156"/>
      <c r="R972" s="156"/>
      <c r="S972" s="156"/>
      <c r="T972" s="156"/>
      <c r="U972" s="157"/>
      <c r="V972" s="105"/>
      <c r="W972" s="105"/>
      <c r="X972" s="105"/>
      <c r="Y972" s="105"/>
      <c r="Z972" s="157"/>
      <c r="AA972" s="105"/>
      <c r="AB972" s="105"/>
      <c r="AC972" s="105"/>
      <c r="AD972" s="105"/>
      <c r="AE972" s="105"/>
      <c r="AF972" s="105"/>
      <c r="AG972" s="105"/>
      <c r="AH972" s="105"/>
      <c r="AI972" s="105"/>
      <c r="AJ972" s="105"/>
      <c r="AK972" s="105"/>
      <c r="AL972" s="105"/>
      <c r="AM972" s="105"/>
      <c r="AN972" s="105"/>
      <c r="AO972" s="105"/>
      <c r="AP972" s="105"/>
      <c r="AQ972" s="105"/>
      <c r="AR972" s="105"/>
      <c r="AS972" s="105"/>
      <c r="AT972" s="105"/>
      <c r="AU972" s="105"/>
      <c r="AV972" s="105"/>
      <c r="AW972" s="105"/>
      <c r="AX972" s="105"/>
      <c r="AY972" s="105"/>
      <c r="AZ972" s="105"/>
      <c r="BA972" s="105"/>
      <c r="BB972" s="105"/>
      <c r="BC972" s="105"/>
      <c r="BD972" s="105"/>
      <c r="BE972" s="105"/>
      <c r="BF972" s="105"/>
      <c r="BG972" s="105"/>
      <c r="BH972" s="105"/>
      <c r="BI972" s="105"/>
      <c r="BJ972" s="105"/>
      <c r="BK972" s="105"/>
      <c r="BL972" s="105"/>
      <c r="BM972" s="158"/>
      <c r="BN972" s="105"/>
      <c r="BO972" s="156"/>
      <c r="BP972" s="156"/>
      <c r="BQ972" s="156"/>
      <c r="BR972" s="105"/>
      <c r="BS972" s="105"/>
    </row>
    <row r="973" ht="9.0" customHeight="1">
      <c r="A973" s="152">
        <f t="shared" si="17"/>
        <v>0</v>
      </c>
      <c r="B973" s="93"/>
      <c r="C973" s="99"/>
      <c r="D973" s="96"/>
      <c r="E973" s="160"/>
      <c r="F973" s="155"/>
      <c r="G973" s="105"/>
      <c r="H973" s="105"/>
      <c r="I973" s="156"/>
      <c r="J973" s="156"/>
      <c r="K973" s="156"/>
      <c r="L973" s="156"/>
      <c r="M973" s="156"/>
      <c r="N973" s="156"/>
      <c r="O973" s="156"/>
      <c r="P973" s="156"/>
      <c r="Q973" s="156"/>
      <c r="R973" s="156"/>
      <c r="S973" s="156"/>
      <c r="T973" s="156"/>
      <c r="U973" s="157"/>
      <c r="V973" s="105"/>
      <c r="W973" s="105"/>
      <c r="X973" s="105"/>
      <c r="Y973" s="105"/>
      <c r="Z973" s="157"/>
      <c r="AA973" s="105"/>
      <c r="AB973" s="105"/>
      <c r="AC973" s="105"/>
      <c r="AD973" s="105"/>
      <c r="AE973" s="105"/>
      <c r="AF973" s="105"/>
      <c r="AG973" s="105"/>
      <c r="AH973" s="105"/>
      <c r="AI973" s="105"/>
      <c r="AJ973" s="105"/>
      <c r="AK973" s="105"/>
      <c r="AL973" s="105"/>
      <c r="AM973" s="105"/>
      <c r="AN973" s="105"/>
      <c r="AO973" s="105"/>
      <c r="AP973" s="105"/>
      <c r="AQ973" s="105"/>
      <c r="AR973" s="105"/>
      <c r="AS973" s="105"/>
      <c r="AT973" s="105"/>
      <c r="AU973" s="105"/>
      <c r="AV973" s="105"/>
      <c r="AW973" s="105"/>
      <c r="AX973" s="105"/>
      <c r="AY973" s="105"/>
      <c r="AZ973" s="105"/>
      <c r="BA973" s="105"/>
      <c r="BB973" s="105"/>
      <c r="BC973" s="105"/>
      <c r="BD973" s="105"/>
      <c r="BE973" s="105"/>
      <c r="BF973" s="105"/>
      <c r="BG973" s="105"/>
      <c r="BH973" s="105"/>
      <c r="BI973" s="105"/>
      <c r="BJ973" s="105"/>
      <c r="BK973" s="105"/>
      <c r="BL973" s="105"/>
      <c r="BM973" s="158"/>
      <c r="BN973" s="105"/>
      <c r="BO973" s="156"/>
      <c r="BP973" s="156"/>
      <c r="BQ973" s="156"/>
      <c r="BR973" s="105"/>
      <c r="BS973" s="105"/>
    </row>
    <row r="974" ht="9.0" customHeight="1">
      <c r="A974" s="152">
        <f t="shared" si="17"/>
        <v>1</v>
      </c>
      <c r="B974" s="93"/>
      <c r="C974" s="99"/>
      <c r="D974" s="96"/>
      <c r="E974" s="160"/>
      <c r="F974" s="155"/>
      <c r="G974" s="105"/>
      <c r="H974" s="105"/>
      <c r="I974" s="156"/>
      <c r="J974" s="156"/>
      <c r="K974" s="156"/>
      <c r="L974" s="156"/>
      <c r="M974" s="156"/>
      <c r="N974" s="156"/>
      <c r="O974" s="156"/>
      <c r="P974" s="156"/>
      <c r="Q974" s="156"/>
      <c r="R974" s="156"/>
      <c r="S974" s="156"/>
      <c r="T974" s="156"/>
      <c r="U974" s="157"/>
      <c r="V974" s="105"/>
      <c r="W974" s="105"/>
      <c r="X974" s="105"/>
      <c r="Y974" s="105"/>
      <c r="Z974" s="157"/>
      <c r="AA974" s="105"/>
      <c r="AB974" s="105"/>
      <c r="AC974" s="105"/>
      <c r="AD974" s="105"/>
      <c r="AE974" s="105"/>
      <c r="AF974" s="105"/>
      <c r="AG974" s="105"/>
      <c r="AH974" s="105"/>
      <c r="AI974" s="105"/>
      <c r="AJ974" s="105"/>
      <c r="AK974" s="105"/>
      <c r="AL974" s="105"/>
      <c r="AM974" s="105"/>
      <c r="AN974" s="105"/>
      <c r="AO974" s="105"/>
      <c r="AP974" s="105"/>
      <c r="AQ974" s="105"/>
      <c r="AR974" s="105"/>
      <c r="AS974" s="105"/>
      <c r="AT974" s="105"/>
      <c r="AU974" s="105"/>
      <c r="AV974" s="105"/>
      <c r="AW974" s="105"/>
      <c r="AX974" s="105"/>
      <c r="AY974" s="105"/>
      <c r="AZ974" s="105"/>
      <c r="BA974" s="105"/>
      <c r="BB974" s="105"/>
      <c r="BC974" s="105"/>
      <c r="BD974" s="105"/>
      <c r="BE974" s="105"/>
      <c r="BF974" s="105"/>
      <c r="BG974" s="105"/>
      <c r="BH974" s="105"/>
      <c r="BI974" s="105"/>
      <c r="BJ974" s="105"/>
      <c r="BK974" s="105"/>
      <c r="BL974" s="105"/>
      <c r="BM974" s="158"/>
      <c r="BN974" s="105"/>
      <c r="BO974" s="156"/>
      <c r="BP974" s="156"/>
      <c r="BQ974" s="156"/>
      <c r="BR974" s="105"/>
      <c r="BS974" s="105"/>
    </row>
    <row r="975" ht="9.0" customHeight="1">
      <c r="A975" s="152">
        <f t="shared" si="17"/>
        <v>1</v>
      </c>
      <c r="B975" s="93"/>
      <c r="C975" s="99"/>
      <c r="D975" s="96"/>
      <c r="E975" s="160"/>
      <c r="F975" s="155"/>
      <c r="G975" s="105"/>
      <c r="H975" s="105"/>
      <c r="I975" s="156"/>
      <c r="J975" s="156"/>
      <c r="K975" s="156"/>
      <c r="L975" s="156"/>
      <c r="M975" s="156"/>
      <c r="N975" s="156"/>
      <c r="O975" s="156"/>
      <c r="P975" s="156"/>
      <c r="Q975" s="156"/>
      <c r="R975" s="156"/>
      <c r="S975" s="156"/>
      <c r="T975" s="156"/>
      <c r="U975" s="157"/>
      <c r="V975" s="105"/>
      <c r="W975" s="105"/>
      <c r="X975" s="105"/>
      <c r="Y975" s="105"/>
      <c r="Z975" s="157"/>
      <c r="AA975" s="105"/>
      <c r="AB975" s="105"/>
      <c r="AC975" s="105"/>
      <c r="AD975" s="105"/>
      <c r="AE975" s="105"/>
      <c r="AF975" s="105"/>
      <c r="AG975" s="105"/>
      <c r="AH975" s="105"/>
      <c r="AI975" s="105"/>
      <c r="AJ975" s="105"/>
      <c r="AK975" s="105"/>
      <c r="AL975" s="105"/>
      <c r="AM975" s="105"/>
      <c r="AN975" s="105"/>
      <c r="AO975" s="105"/>
      <c r="AP975" s="105"/>
      <c r="AQ975" s="105"/>
      <c r="AR975" s="105"/>
      <c r="AS975" s="105"/>
      <c r="AT975" s="105"/>
      <c r="AU975" s="105"/>
      <c r="AV975" s="105"/>
      <c r="AW975" s="105"/>
      <c r="AX975" s="105"/>
      <c r="AY975" s="105"/>
      <c r="AZ975" s="105"/>
      <c r="BA975" s="105"/>
      <c r="BB975" s="105"/>
      <c r="BC975" s="105"/>
      <c r="BD975" s="105"/>
      <c r="BE975" s="105"/>
      <c r="BF975" s="105"/>
      <c r="BG975" s="105"/>
      <c r="BH975" s="105"/>
      <c r="BI975" s="105"/>
      <c r="BJ975" s="105"/>
      <c r="BK975" s="105"/>
      <c r="BL975" s="105"/>
      <c r="BM975" s="158"/>
      <c r="BN975" s="105"/>
      <c r="BO975" s="156"/>
      <c r="BP975" s="156"/>
      <c r="BQ975" s="156"/>
      <c r="BR975" s="105"/>
      <c r="BS975" s="105"/>
    </row>
    <row r="976" ht="9.0" customHeight="1">
      <c r="A976" s="152">
        <f t="shared" si="17"/>
        <v>0</v>
      </c>
      <c r="B976" s="93"/>
      <c r="C976" s="99"/>
      <c r="D976" s="96"/>
      <c r="E976" s="160"/>
      <c r="F976" s="155"/>
      <c r="G976" s="105"/>
      <c r="H976" s="105"/>
      <c r="I976" s="156"/>
      <c r="J976" s="156"/>
      <c r="K976" s="156"/>
      <c r="L976" s="156"/>
      <c r="M976" s="156"/>
      <c r="N976" s="156"/>
      <c r="O976" s="156"/>
      <c r="P976" s="156"/>
      <c r="Q976" s="156"/>
      <c r="R976" s="156"/>
      <c r="S976" s="156"/>
      <c r="T976" s="156"/>
      <c r="U976" s="157"/>
      <c r="V976" s="105"/>
      <c r="W976" s="105"/>
      <c r="X976" s="105"/>
      <c r="Y976" s="105"/>
      <c r="Z976" s="157"/>
      <c r="AA976" s="105"/>
      <c r="AB976" s="105"/>
      <c r="AC976" s="105"/>
      <c r="AD976" s="105"/>
      <c r="AE976" s="105"/>
      <c r="AF976" s="105"/>
      <c r="AG976" s="105"/>
      <c r="AH976" s="105"/>
      <c r="AI976" s="105"/>
      <c r="AJ976" s="105"/>
      <c r="AK976" s="105"/>
      <c r="AL976" s="105"/>
      <c r="AM976" s="105"/>
      <c r="AN976" s="105"/>
      <c r="AO976" s="105"/>
      <c r="AP976" s="105"/>
      <c r="AQ976" s="105"/>
      <c r="AR976" s="105"/>
      <c r="AS976" s="105"/>
      <c r="AT976" s="105"/>
      <c r="AU976" s="105"/>
      <c r="AV976" s="105"/>
      <c r="AW976" s="105"/>
      <c r="AX976" s="105"/>
      <c r="AY976" s="105"/>
      <c r="AZ976" s="105"/>
      <c r="BA976" s="105"/>
      <c r="BB976" s="105"/>
      <c r="BC976" s="105"/>
      <c r="BD976" s="105"/>
      <c r="BE976" s="105"/>
      <c r="BF976" s="105"/>
      <c r="BG976" s="105"/>
      <c r="BH976" s="105"/>
      <c r="BI976" s="105"/>
      <c r="BJ976" s="105"/>
      <c r="BK976" s="105"/>
      <c r="BL976" s="105"/>
      <c r="BM976" s="158"/>
      <c r="BN976" s="105"/>
      <c r="BO976" s="156"/>
      <c r="BP976" s="156"/>
      <c r="BQ976" s="156"/>
      <c r="BR976" s="105"/>
      <c r="BS976" s="105"/>
    </row>
    <row r="977" ht="9.0" customHeight="1">
      <c r="A977" s="152">
        <f t="shared" si="17"/>
        <v>0</v>
      </c>
      <c r="B977" s="93"/>
      <c r="C977" s="99"/>
      <c r="D977" s="96"/>
      <c r="E977" s="160"/>
      <c r="F977" s="155"/>
      <c r="G977" s="105"/>
      <c r="H977" s="105"/>
      <c r="I977" s="156"/>
      <c r="J977" s="156"/>
      <c r="K977" s="156"/>
      <c r="L977" s="156"/>
      <c r="M977" s="156"/>
      <c r="N977" s="156"/>
      <c r="O977" s="156"/>
      <c r="P977" s="156"/>
      <c r="Q977" s="156"/>
      <c r="R977" s="156"/>
      <c r="S977" s="156"/>
      <c r="T977" s="156"/>
      <c r="U977" s="157"/>
      <c r="V977" s="105"/>
      <c r="W977" s="105"/>
      <c r="X977" s="105"/>
      <c r="Y977" s="105"/>
      <c r="Z977" s="157"/>
      <c r="AA977" s="105"/>
      <c r="AB977" s="105"/>
      <c r="AC977" s="105"/>
      <c r="AD977" s="105"/>
      <c r="AE977" s="105"/>
      <c r="AF977" s="105"/>
      <c r="AG977" s="105"/>
      <c r="AH977" s="105"/>
      <c r="AI977" s="105"/>
      <c r="AJ977" s="105"/>
      <c r="AK977" s="105"/>
      <c r="AL977" s="105"/>
      <c r="AM977" s="105"/>
      <c r="AN977" s="105"/>
      <c r="AO977" s="105"/>
      <c r="AP977" s="105"/>
      <c r="AQ977" s="105"/>
      <c r="AR977" s="105"/>
      <c r="AS977" s="105"/>
      <c r="AT977" s="105"/>
      <c r="AU977" s="105"/>
      <c r="AV977" s="105"/>
      <c r="AW977" s="105"/>
      <c r="AX977" s="105"/>
      <c r="AY977" s="105"/>
      <c r="AZ977" s="105"/>
      <c r="BA977" s="105"/>
      <c r="BB977" s="105"/>
      <c r="BC977" s="105"/>
      <c r="BD977" s="105"/>
      <c r="BE977" s="105"/>
      <c r="BF977" s="105"/>
      <c r="BG977" s="105"/>
      <c r="BH977" s="105"/>
      <c r="BI977" s="105"/>
      <c r="BJ977" s="105"/>
      <c r="BK977" s="105"/>
      <c r="BL977" s="105"/>
      <c r="BM977" s="158"/>
      <c r="BN977" s="105"/>
      <c r="BO977" s="156"/>
      <c r="BP977" s="156"/>
      <c r="BQ977" s="156"/>
      <c r="BR977" s="105"/>
      <c r="BS977" s="105"/>
    </row>
    <row r="978" ht="9.0" customHeight="1">
      <c r="A978" s="152">
        <f t="shared" si="17"/>
        <v>1</v>
      </c>
      <c r="B978" s="93"/>
      <c r="C978" s="99"/>
      <c r="D978" s="96"/>
      <c r="E978" s="160"/>
      <c r="F978" s="155"/>
      <c r="G978" s="105"/>
      <c r="H978" s="105"/>
      <c r="I978" s="156"/>
      <c r="J978" s="156"/>
      <c r="K978" s="156"/>
      <c r="L978" s="156"/>
      <c r="M978" s="156"/>
      <c r="N978" s="156"/>
      <c r="O978" s="156"/>
      <c r="P978" s="156"/>
      <c r="Q978" s="156"/>
      <c r="R978" s="156"/>
      <c r="S978" s="156"/>
      <c r="T978" s="156"/>
      <c r="U978" s="157"/>
      <c r="V978" s="105"/>
      <c r="W978" s="105"/>
      <c r="X978" s="105"/>
      <c r="Y978" s="105"/>
      <c r="Z978" s="157"/>
      <c r="AA978" s="105"/>
      <c r="AB978" s="105"/>
      <c r="AC978" s="105"/>
      <c r="AD978" s="105"/>
      <c r="AE978" s="105"/>
      <c r="AF978" s="105"/>
      <c r="AG978" s="105"/>
      <c r="AH978" s="105"/>
      <c r="AI978" s="105"/>
      <c r="AJ978" s="105"/>
      <c r="AK978" s="105"/>
      <c r="AL978" s="105"/>
      <c r="AM978" s="105"/>
      <c r="AN978" s="105"/>
      <c r="AO978" s="105"/>
      <c r="AP978" s="105"/>
      <c r="AQ978" s="105"/>
      <c r="AR978" s="105"/>
      <c r="AS978" s="105"/>
      <c r="AT978" s="105"/>
      <c r="AU978" s="105"/>
      <c r="AV978" s="105"/>
      <c r="AW978" s="105"/>
      <c r="AX978" s="105"/>
      <c r="AY978" s="105"/>
      <c r="AZ978" s="105"/>
      <c r="BA978" s="105"/>
      <c r="BB978" s="105"/>
      <c r="BC978" s="105"/>
      <c r="BD978" s="105"/>
      <c r="BE978" s="105"/>
      <c r="BF978" s="105"/>
      <c r="BG978" s="105"/>
      <c r="BH978" s="105"/>
      <c r="BI978" s="105"/>
      <c r="BJ978" s="105"/>
      <c r="BK978" s="105"/>
      <c r="BL978" s="105"/>
      <c r="BM978" s="158"/>
      <c r="BN978" s="105"/>
      <c r="BO978" s="156"/>
      <c r="BP978" s="156"/>
      <c r="BQ978" s="156"/>
      <c r="BR978" s="105"/>
      <c r="BS978" s="105"/>
    </row>
    <row r="979" ht="9.0" customHeight="1">
      <c r="A979" s="152">
        <f t="shared" si="17"/>
        <v>1</v>
      </c>
      <c r="B979" s="93"/>
      <c r="C979" s="99"/>
      <c r="D979" s="96"/>
      <c r="E979" s="160"/>
      <c r="F979" s="155"/>
      <c r="G979" s="105"/>
      <c r="H979" s="105"/>
      <c r="I979" s="156"/>
      <c r="J979" s="156"/>
      <c r="K979" s="156"/>
      <c r="L979" s="156"/>
      <c r="M979" s="156"/>
      <c r="N979" s="156"/>
      <c r="O979" s="156"/>
      <c r="P979" s="156"/>
      <c r="Q979" s="156"/>
      <c r="R979" s="156"/>
      <c r="S979" s="156"/>
      <c r="T979" s="156"/>
      <c r="U979" s="157"/>
      <c r="V979" s="105"/>
      <c r="W979" s="105"/>
      <c r="X979" s="105"/>
      <c r="Y979" s="105"/>
      <c r="Z979" s="157"/>
      <c r="AA979" s="105"/>
      <c r="AB979" s="105"/>
      <c r="AC979" s="105"/>
      <c r="AD979" s="105"/>
      <c r="AE979" s="105"/>
      <c r="AF979" s="105"/>
      <c r="AG979" s="105"/>
      <c r="AH979" s="105"/>
      <c r="AI979" s="105"/>
      <c r="AJ979" s="105"/>
      <c r="AK979" s="105"/>
      <c r="AL979" s="105"/>
      <c r="AM979" s="105"/>
      <c r="AN979" s="105"/>
      <c r="AO979" s="105"/>
      <c r="AP979" s="105"/>
      <c r="AQ979" s="105"/>
      <c r="AR979" s="105"/>
      <c r="AS979" s="105"/>
      <c r="AT979" s="105"/>
      <c r="AU979" s="105"/>
      <c r="AV979" s="105"/>
      <c r="AW979" s="105"/>
      <c r="AX979" s="105"/>
      <c r="AY979" s="105"/>
      <c r="AZ979" s="105"/>
      <c r="BA979" s="105"/>
      <c r="BB979" s="105"/>
      <c r="BC979" s="105"/>
      <c r="BD979" s="105"/>
      <c r="BE979" s="105"/>
      <c r="BF979" s="105"/>
      <c r="BG979" s="105"/>
      <c r="BH979" s="105"/>
      <c r="BI979" s="105"/>
      <c r="BJ979" s="105"/>
      <c r="BK979" s="105"/>
      <c r="BL979" s="105"/>
      <c r="BM979" s="158"/>
      <c r="BN979" s="105"/>
      <c r="BO979" s="156"/>
      <c r="BP979" s="156"/>
      <c r="BQ979" s="156"/>
      <c r="BR979" s="105"/>
      <c r="BS979" s="105"/>
    </row>
    <row r="980" ht="9.0" customHeight="1">
      <c r="A980" s="152">
        <f t="shared" si="17"/>
        <v>0</v>
      </c>
      <c r="B980" s="93"/>
      <c r="C980" s="99"/>
      <c r="D980" s="96"/>
      <c r="E980" s="160"/>
      <c r="F980" s="155"/>
      <c r="G980" s="105"/>
      <c r="H980" s="105"/>
      <c r="I980" s="156"/>
      <c r="J980" s="156"/>
      <c r="K980" s="156"/>
      <c r="L980" s="156"/>
      <c r="M980" s="156"/>
      <c r="N980" s="156"/>
      <c r="O980" s="156"/>
      <c r="P980" s="156"/>
      <c r="Q980" s="156"/>
      <c r="R980" s="156"/>
      <c r="S980" s="156"/>
      <c r="T980" s="156"/>
      <c r="U980" s="157"/>
      <c r="V980" s="105"/>
      <c r="W980" s="105"/>
      <c r="X980" s="105"/>
      <c r="Y980" s="105"/>
      <c r="Z980" s="157"/>
      <c r="AA980" s="105"/>
      <c r="AB980" s="105"/>
      <c r="AC980" s="105"/>
      <c r="AD980" s="105"/>
      <c r="AE980" s="105"/>
      <c r="AF980" s="105"/>
      <c r="AG980" s="105"/>
      <c r="AH980" s="105"/>
      <c r="AI980" s="105"/>
      <c r="AJ980" s="105"/>
      <c r="AK980" s="105"/>
      <c r="AL980" s="105"/>
      <c r="AM980" s="105"/>
      <c r="AN980" s="105"/>
      <c r="AO980" s="105"/>
      <c r="AP980" s="105"/>
      <c r="AQ980" s="105"/>
      <c r="AR980" s="105"/>
      <c r="AS980" s="105"/>
      <c r="AT980" s="105"/>
      <c r="AU980" s="105"/>
      <c r="AV980" s="105"/>
      <c r="AW980" s="105"/>
      <c r="AX980" s="105"/>
      <c r="AY980" s="105"/>
      <c r="AZ980" s="105"/>
      <c r="BA980" s="105"/>
      <c r="BB980" s="105"/>
      <c r="BC980" s="105"/>
      <c r="BD980" s="105"/>
      <c r="BE980" s="105"/>
      <c r="BF980" s="105"/>
      <c r="BG980" s="105"/>
      <c r="BH980" s="105"/>
      <c r="BI980" s="105"/>
      <c r="BJ980" s="105"/>
      <c r="BK980" s="105"/>
      <c r="BL980" s="105"/>
      <c r="BM980" s="158"/>
      <c r="BN980" s="105"/>
      <c r="BO980" s="156"/>
      <c r="BP980" s="156"/>
      <c r="BQ980" s="156"/>
      <c r="BR980" s="105"/>
      <c r="BS980" s="105"/>
    </row>
    <row r="981" ht="9.0" customHeight="1">
      <c r="A981" s="152">
        <f t="shared" si="17"/>
        <v>0</v>
      </c>
      <c r="B981" s="93"/>
      <c r="C981" s="99"/>
      <c r="D981" s="96"/>
      <c r="E981" s="160"/>
      <c r="F981" s="155"/>
      <c r="G981" s="105"/>
      <c r="H981" s="105"/>
      <c r="I981" s="156"/>
      <c r="J981" s="156"/>
      <c r="K981" s="156"/>
      <c r="L981" s="156"/>
      <c r="M981" s="156"/>
      <c r="N981" s="156"/>
      <c r="O981" s="156"/>
      <c r="P981" s="156"/>
      <c r="Q981" s="156"/>
      <c r="R981" s="156"/>
      <c r="S981" s="156"/>
      <c r="T981" s="156"/>
      <c r="U981" s="157"/>
      <c r="V981" s="105"/>
      <c r="W981" s="105"/>
      <c r="X981" s="105"/>
      <c r="Y981" s="105"/>
      <c r="Z981" s="157"/>
      <c r="AA981" s="105"/>
      <c r="AB981" s="105"/>
      <c r="AC981" s="105"/>
      <c r="AD981" s="105"/>
      <c r="AE981" s="105"/>
      <c r="AF981" s="105"/>
      <c r="AG981" s="105"/>
      <c r="AH981" s="105"/>
      <c r="AI981" s="105"/>
      <c r="AJ981" s="105"/>
      <c r="AK981" s="105"/>
      <c r="AL981" s="105"/>
      <c r="AM981" s="105"/>
      <c r="AN981" s="105"/>
      <c r="AO981" s="105"/>
      <c r="AP981" s="105"/>
      <c r="AQ981" s="105"/>
      <c r="AR981" s="105"/>
      <c r="AS981" s="105"/>
      <c r="AT981" s="105"/>
      <c r="AU981" s="105"/>
      <c r="AV981" s="105"/>
      <c r="AW981" s="105"/>
      <c r="AX981" s="105"/>
      <c r="AY981" s="105"/>
      <c r="AZ981" s="105"/>
      <c r="BA981" s="105"/>
      <c r="BB981" s="105"/>
      <c r="BC981" s="105"/>
      <c r="BD981" s="105"/>
      <c r="BE981" s="105"/>
      <c r="BF981" s="105"/>
      <c r="BG981" s="105"/>
      <c r="BH981" s="105"/>
      <c r="BI981" s="105"/>
      <c r="BJ981" s="105"/>
      <c r="BK981" s="105"/>
      <c r="BL981" s="105"/>
      <c r="BM981" s="158"/>
      <c r="BN981" s="105"/>
      <c r="BO981" s="156"/>
      <c r="BP981" s="156"/>
      <c r="BQ981" s="156"/>
      <c r="BR981" s="105"/>
      <c r="BS981" s="105"/>
    </row>
    <row r="982" ht="9.0" customHeight="1">
      <c r="A982" s="152">
        <f t="shared" si="17"/>
        <v>1</v>
      </c>
      <c r="B982" s="93"/>
      <c r="C982" s="99"/>
      <c r="D982" s="96"/>
      <c r="E982" s="160"/>
      <c r="F982" s="155"/>
      <c r="G982" s="105"/>
      <c r="H982" s="105"/>
      <c r="I982" s="156"/>
      <c r="J982" s="156"/>
      <c r="K982" s="156"/>
      <c r="L982" s="156"/>
      <c r="M982" s="156"/>
      <c r="N982" s="156"/>
      <c r="O982" s="156"/>
      <c r="P982" s="156"/>
      <c r="Q982" s="156"/>
      <c r="R982" s="156"/>
      <c r="S982" s="156"/>
      <c r="T982" s="156"/>
      <c r="U982" s="157"/>
      <c r="V982" s="105"/>
      <c r="W982" s="105"/>
      <c r="X982" s="105"/>
      <c r="Y982" s="105"/>
      <c r="Z982" s="157"/>
      <c r="AA982" s="105"/>
      <c r="AB982" s="105"/>
      <c r="AC982" s="105"/>
      <c r="AD982" s="105"/>
      <c r="AE982" s="105"/>
      <c r="AF982" s="105"/>
      <c r="AG982" s="105"/>
      <c r="AH982" s="105"/>
      <c r="AI982" s="105"/>
      <c r="AJ982" s="105"/>
      <c r="AK982" s="105"/>
      <c r="AL982" s="105"/>
      <c r="AM982" s="105"/>
      <c r="AN982" s="105"/>
      <c r="AO982" s="105"/>
      <c r="AP982" s="105"/>
      <c r="AQ982" s="105"/>
      <c r="AR982" s="105"/>
      <c r="AS982" s="105"/>
      <c r="AT982" s="105"/>
      <c r="AU982" s="105"/>
      <c r="AV982" s="105"/>
      <c r="AW982" s="105"/>
      <c r="AX982" s="105"/>
      <c r="AY982" s="105"/>
      <c r="AZ982" s="105"/>
      <c r="BA982" s="105"/>
      <c r="BB982" s="105"/>
      <c r="BC982" s="105"/>
      <c r="BD982" s="105"/>
      <c r="BE982" s="105"/>
      <c r="BF982" s="105"/>
      <c r="BG982" s="105"/>
      <c r="BH982" s="105"/>
      <c r="BI982" s="105"/>
      <c r="BJ982" s="105"/>
      <c r="BK982" s="105"/>
      <c r="BL982" s="105"/>
      <c r="BM982" s="158"/>
      <c r="BN982" s="105"/>
      <c r="BO982" s="156"/>
      <c r="BP982" s="156"/>
      <c r="BQ982" s="156"/>
      <c r="BR982" s="105"/>
      <c r="BS982" s="105"/>
    </row>
    <row r="983" ht="9.0" customHeight="1">
      <c r="A983" s="152">
        <f t="shared" si="17"/>
        <v>1</v>
      </c>
      <c r="B983" s="93"/>
      <c r="C983" s="99"/>
      <c r="D983" s="96"/>
      <c r="E983" s="160"/>
      <c r="F983" s="155"/>
      <c r="G983" s="105"/>
      <c r="H983" s="105"/>
      <c r="I983" s="156"/>
      <c r="J983" s="156"/>
      <c r="K983" s="156"/>
      <c r="L983" s="156"/>
      <c r="M983" s="156"/>
      <c r="N983" s="156"/>
      <c r="O983" s="156"/>
      <c r="P983" s="156"/>
      <c r="Q983" s="156"/>
      <c r="R983" s="156"/>
      <c r="S983" s="156"/>
      <c r="T983" s="156"/>
      <c r="U983" s="157"/>
      <c r="V983" s="105"/>
      <c r="W983" s="105"/>
      <c r="X983" s="105"/>
      <c r="Y983" s="105"/>
      <c r="Z983" s="157"/>
      <c r="AA983" s="105"/>
      <c r="AB983" s="105"/>
      <c r="AC983" s="105"/>
      <c r="AD983" s="105"/>
      <c r="AE983" s="105"/>
      <c r="AF983" s="105"/>
      <c r="AG983" s="105"/>
      <c r="AH983" s="105"/>
      <c r="AI983" s="105"/>
      <c r="AJ983" s="105"/>
      <c r="AK983" s="105"/>
      <c r="AL983" s="105"/>
      <c r="AM983" s="105"/>
      <c r="AN983" s="105"/>
      <c r="AO983" s="105"/>
      <c r="AP983" s="105"/>
      <c r="AQ983" s="105"/>
      <c r="AR983" s="105"/>
      <c r="AS983" s="105"/>
      <c r="AT983" s="105"/>
      <c r="AU983" s="105"/>
      <c r="AV983" s="105"/>
      <c r="AW983" s="105"/>
      <c r="AX983" s="105"/>
      <c r="AY983" s="105"/>
      <c r="AZ983" s="105"/>
      <c r="BA983" s="105"/>
      <c r="BB983" s="105"/>
      <c r="BC983" s="105"/>
      <c r="BD983" s="105"/>
      <c r="BE983" s="105"/>
      <c r="BF983" s="105"/>
      <c r="BG983" s="105"/>
      <c r="BH983" s="105"/>
      <c r="BI983" s="105"/>
      <c r="BJ983" s="105"/>
      <c r="BK983" s="105"/>
      <c r="BL983" s="105"/>
      <c r="BM983" s="158"/>
      <c r="BN983" s="105"/>
      <c r="BO983" s="156"/>
      <c r="BP983" s="156"/>
      <c r="BQ983" s="156"/>
      <c r="BR983" s="105"/>
      <c r="BS983" s="105"/>
    </row>
    <row r="984" ht="9.0" customHeight="1">
      <c r="A984" s="152">
        <f t="shared" si="17"/>
        <v>0</v>
      </c>
      <c r="B984" s="93"/>
      <c r="C984" s="99"/>
      <c r="D984" s="96"/>
      <c r="E984" s="160"/>
      <c r="F984" s="155"/>
      <c r="G984" s="105"/>
      <c r="H984" s="105"/>
      <c r="I984" s="156"/>
      <c r="J984" s="156"/>
      <c r="K984" s="156"/>
      <c r="L984" s="156"/>
      <c r="M984" s="156"/>
      <c r="N984" s="156"/>
      <c r="O984" s="156"/>
      <c r="P984" s="156"/>
      <c r="Q984" s="156"/>
      <c r="R984" s="156"/>
      <c r="S984" s="156"/>
      <c r="T984" s="156"/>
      <c r="U984" s="157"/>
      <c r="V984" s="105"/>
      <c r="W984" s="105"/>
      <c r="X984" s="105"/>
      <c r="Y984" s="105"/>
      <c r="Z984" s="157"/>
      <c r="AA984" s="105"/>
      <c r="AB984" s="105"/>
      <c r="AC984" s="105"/>
      <c r="AD984" s="105"/>
      <c r="AE984" s="105"/>
      <c r="AF984" s="105"/>
      <c r="AG984" s="105"/>
      <c r="AH984" s="105"/>
      <c r="AI984" s="105"/>
      <c r="AJ984" s="105"/>
      <c r="AK984" s="105"/>
      <c r="AL984" s="105"/>
      <c r="AM984" s="105"/>
      <c r="AN984" s="105"/>
      <c r="AO984" s="105"/>
      <c r="AP984" s="105"/>
      <c r="AQ984" s="105"/>
      <c r="AR984" s="105"/>
      <c r="AS984" s="105"/>
      <c r="AT984" s="105"/>
      <c r="AU984" s="105"/>
      <c r="AV984" s="105"/>
      <c r="AW984" s="105"/>
      <c r="AX984" s="105"/>
      <c r="AY984" s="105"/>
      <c r="AZ984" s="105"/>
      <c r="BA984" s="105"/>
      <c r="BB984" s="105"/>
      <c r="BC984" s="105"/>
      <c r="BD984" s="105"/>
      <c r="BE984" s="105"/>
      <c r="BF984" s="105"/>
      <c r="BG984" s="105"/>
      <c r="BH984" s="105"/>
      <c r="BI984" s="105"/>
      <c r="BJ984" s="105"/>
      <c r="BK984" s="105"/>
      <c r="BL984" s="105"/>
      <c r="BM984" s="158"/>
      <c r="BN984" s="105"/>
      <c r="BO984" s="156"/>
      <c r="BP984" s="156"/>
      <c r="BQ984" s="156"/>
      <c r="BR984" s="105"/>
      <c r="BS984" s="105"/>
    </row>
    <row r="985" ht="9.0" customHeight="1">
      <c r="A985" s="152">
        <f t="shared" si="17"/>
        <v>0</v>
      </c>
      <c r="B985" s="93"/>
      <c r="C985" s="99"/>
      <c r="D985" s="96"/>
      <c r="E985" s="160"/>
      <c r="F985" s="155"/>
      <c r="G985" s="105"/>
      <c r="H985" s="105"/>
      <c r="I985" s="156"/>
      <c r="J985" s="156"/>
      <c r="K985" s="156"/>
      <c r="L985" s="156"/>
      <c r="M985" s="156"/>
      <c r="N985" s="156"/>
      <c r="O985" s="156"/>
      <c r="P985" s="156"/>
      <c r="Q985" s="156"/>
      <c r="R985" s="156"/>
      <c r="S985" s="156"/>
      <c r="T985" s="156"/>
      <c r="U985" s="157"/>
      <c r="V985" s="105"/>
      <c r="W985" s="105"/>
      <c r="X985" s="105"/>
      <c r="Y985" s="105"/>
      <c r="Z985" s="157"/>
      <c r="AA985" s="105"/>
      <c r="AB985" s="105"/>
      <c r="AC985" s="105"/>
      <c r="AD985" s="105"/>
      <c r="AE985" s="105"/>
      <c r="AF985" s="105"/>
      <c r="AG985" s="105"/>
      <c r="AH985" s="105"/>
      <c r="AI985" s="105"/>
      <c r="AJ985" s="105"/>
      <c r="AK985" s="105"/>
      <c r="AL985" s="105"/>
      <c r="AM985" s="105"/>
      <c r="AN985" s="105"/>
      <c r="AO985" s="105"/>
      <c r="AP985" s="105"/>
      <c r="AQ985" s="105"/>
      <c r="AR985" s="105"/>
      <c r="AS985" s="105"/>
      <c r="AT985" s="105"/>
      <c r="AU985" s="105"/>
      <c r="AV985" s="105"/>
      <c r="AW985" s="105"/>
      <c r="AX985" s="105"/>
      <c r="AY985" s="105"/>
      <c r="AZ985" s="105"/>
      <c r="BA985" s="105"/>
      <c r="BB985" s="105"/>
      <c r="BC985" s="105"/>
      <c r="BD985" s="105"/>
      <c r="BE985" s="105"/>
      <c r="BF985" s="105"/>
      <c r="BG985" s="105"/>
      <c r="BH985" s="105"/>
      <c r="BI985" s="105"/>
      <c r="BJ985" s="105"/>
      <c r="BK985" s="105"/>
      <c r="BL985" s="105"/>
      <c r="BM985" s="158"/>
      <c r="BN985" s="105"/>
      <c r="BO985" s="156"/>
      <c r="BP985" s="156"/>
      <c r="BQ985" s="156"/>
      <c r="BR985" s="105"/>
      <c r="BS985" s="105"/>
    </row>
    <row r="986" ht="9.0" customHeight="1">
      <c r="A986" s="152">
        <f t="shared" si="17"/>
        <v>1</v>
      </c>
      <c r="B986" s="93"/>
      <c r="C986" s="99"/>
      <c r="D986" s="96"/>
      <c r="E986" s="160"/>
      <c r="F986" s="155"/>
      <c r="G986" s="105"/>
      <c r="H986" s="105"/>
      <c r="I986" s="156"/>
      <c r="J986" s="156"/>
      <c r="K986" s="156"/>
      <c r="L986" s="156"/>
      <c r="M986" s="156"/>
      <c r="N986" s="156"/>
      <c r="O986" s="156"/>
      <c r="P986" s="156"/>
      <c r="Q986" s="156"/>
      <c r="R986" s="156"/>
      <c r="S986" s="156"/>
      <c r="T986" s="156"/>
      <c r="U986" s="157"/>
      <c r="V986" s="105"/>
      <c r="W986" s="105"/>
      <c r="X986" s="105"/>
      <c r="Y986" s="105"/>
      <c r="Z986" s="157"/>
      <c r="AA986" s="105"/>
      <c r="AB986" s="105"/>
      <c r="AC986" s="105"/>
      <c r="AD986" s="105"/>
      <c r="AE986" s="105"/>
      <c r="AF986" s="105"/>
      <c r="AG986" s="105"/>
      <c r="AH986" s="105"/>
      <c r="AI986" s="105"/>
      <c r="AJ986" s="105"/>
      <c r="AK986" s="105"/>
      <c r="AL986" s="105"/>
      <c r="AM986" s="105"/>
      <c r="AN986" s="105"/>
      <c r="AO986" s="105"/>
      <c r="AP986" s="105"/>
      <c r="AQ986" s="105"/>
      <c r="AR986" s="105"/>
      <c r="AS986" s="105"/>
      <c r="AT986" s="105"/>
      <c r="AU986" s="105"/>
      <c r="AV986" s="105"/>
      <c r="AW986" s="105"/>
      <c r="AX986" s="105"/>
      <c r="AY986" s="105"/>
      <c r="AZ986" s="105"/>
      <c r="BA986" s="105"/>
      <c r="BB986" s="105"/>
      <c r="BC986" s="105"/>
      <c r="BD986" s="105"/>
      <c r="BE986" s="105"/>
      <c r="BF986" s="105"/>
      <c r="BG986" s="105"/>
      <c r="BH986" s="105"/>
      <c r="BI986" s="105"/>
      <c r="BJ986" s="105"/>
      <c r="BK986" s="105"/>
      <c r="BL986" s="105"/>
      <c r="BM986" s="158"/>
      <c r="BN986" s="105"/>
      <c r="BO986" s="156"/>
      <c r="BP986" s="156"/>
      <c r="BQ986" s="156"/>
      <c r="BR986" s="105"/>
      <c r="BS986" s="105"/>
    </row>
    <row r="987" ht="9.0" customHeight="1">
      <c r="A987" s="152">
        <f t="shared" si="17"/>
        <v>1</v>
      </c>
      <c r="B987" s="93"/>
      <c r="C987" s="99"/>
      <c r="D987" s="96"/>
      <c r="E987" s="160"/>
      <c r="F987" s="155"/>
      <c r="G987" s="105"/>
      <c r="H987" s="105"/>
      <c r="I987" s="156"/>
      <c r="J987" s="156"/>
      <c r="K987" s="156"/>
      <c r="L987" s="156"/>
      <c r="M987" s="156"/>
      <c r="N987" s="156"/>
      <c r="O987" s="156"/>
      <c r="P987" s="156"/>
      <c r="Q987" s="156"/>
      <c r="R987" s="156"/>
      <c r="S987" s="156"/>
      <c r="T987" s="156"/>
      <c r="U987" s="157"/>
      <c r="V987" s="105"/>
      <c r="W987" s="105"/>
      <c r="X987" s="105"/>
      <c r="Y987" s="105"/>
      <c r="Z987" s="157"/>
      <c r="AA987" s="105"/>
      <c r="AB987" s="105"/>
      <c r="AC987" s="105"/>
      <c r="AD987" s="105"/>
      <c r="AE987" s="105"/>
      <c r="AF987" s="105"/>
      <c r="AG987" s="105"/>
      <c r="AH987" s="105"/>
      <c r="AI987" s="105"/>
      <c r="AJ987" s="105"/>
      <c r="AK987" s="105"/>
      <c r="AL987" s="105"/>
      <c r="AM987" s="105"/>
      <c r="AN987" s="105"/>
      <c r="AO987" s="105"/>
      <c r="AP987" s="105"/>
      <c r="AQ987" s="105"/>
      <c r="AR987" s="105"/>
      <c r="AS987" s="105"/>
      <c r="AT987" s="105"/>
      <c r="AU987" s="105"/>
      <c r="AV987" s="105"/>
      <c r="AW987" s="105"/>
      <c r="AX987" s="105"/>
      <c r="AY987" s="105"/>
      <c r="AZ987" s="105"/>
      <c r="BA987" s="105"/>
      <c r="BB987" s="105"/>
      <c r="BC987" s="105"/>
      <c r="BD987" s="105"/>
      <c r="BE987" s="105"/>
      <c r="BF987" s="105"/>
      <c r="BG987" s="105"/>
      <c r="BH987" s="105"/>
      <c r="BI987" s="105"/>
      <c r="BJ987" s="105"/>
      <c r="BK987" s="105"/>
      <c r="BL987" s="105"/>
      <c r="BM987" s="158"/>
      <c r="BN987" s="105"/>
      <c r="BO987" s="156"/>
      <c r="BP987" s="156"/>
      <c r="BQ987" s="156"/>
      <c r="BR987" s="105"/>
      <c r="BS987" s="105"/>
    </row>
    <row r="988" ht="9.0" customHeight="1">
      <c r="A988" s="152">
        <f t="shared" si="17"/>
        <v>0</v>
      </c>
      <c r="B988" s="93"/>
      <c r="C988" s="99"/>
      <c r="D988" s="96"/>
      <c r="E988" s="160"/>
      <c r="F988" s="155"/>
      <c r="G988" s="105"/>
      <c r="H988" s="105"/>
      <c r="I988" s="156"/>
      <c r="J988" s="156"/>
      <c r="K988" s="156"/>
      <c r="L988" s="156"/>
      <c r="M988" s="156"/>
      <c r="N988" s="156"/>
      <c r="O988" s="156"/>
      <c r="P988" s="156"/>
      <c r="Q988" s="156"/>
      <c r="R988" s="156"/>
      <c r="S988" s="156"/>
      <c r="T988" s="156"/>
      <c r="U988" s="157"/>
      <c r="V988" s="105"/>
      <c r="W988" s="105"/>
      <c r="X988" s="105"/>
      <c r="Y988" s="105"/>
      <c r="Z988" s="157"/>
      <c r="AA988" s="105"/>
      <c r="AB988" s="105"/>
      <c r="AC988" s="105"/>
      <c r="AD988" s="105"/>
      <c r="AE988" s="105"/>
      <c r="AF988" s="105"/>
      <c r="AG988" s="105"/>
      <c r="AH988" s="105"/>
      <c r="AI988" s="105"/>
      <c r="AJ988" s="105"/>
      <c r="AK988" s="105"/>
      <c r="AL988" s="105"/>
      <c r="AM988" s="105"/>
      <c r="AN988" s="105"/>
      <c r="AO988" s="105"/>
      <c r="AP988" s="105"/>
      <c r="AQ988" s="105"/>
      <c r="AR988" s="105"/>
      <c r="AS988" s="105"/>
      <c r="AT988" s="105"/>
      <c r="AU988" s="105"/>
      <c r="AV988" s="105"/>
      <c r="AW988" s="105"/>
      <c r="AX988" s="105"/>
      <c r="AY988" s="105"/>
      <c r="AZ988" s="105"/>
      <c r="BA988" s="105"/>
      <c r="BB988" s="105"/>
      <c r="BC988" s="105"/>
      <c r="BD988" s="105"/>
      <c r="BE988" s="105"/>
      <c r="BF988" s="105"/>
      <c r="BG988" s="105"/>
      <c r="BH988" s="105"/>
      <c r="BI988" s="105"/>
      <c r="BJ988" s="105"/>
      <c r="BK988" s="105"/>
      <c r="BL988" s="105"/>
      <c r="BM988" s="158"/>
      <c r="BN988" s="105"/>
      <c r="BO988" s="156"/>
      <c r="BP988" s="156"/>
      <c r="BQ988" s="156"/>
      <c r="BR988" s="105"/>
      <c r="BS988" s="105"/>
    </row>
    <row r="989" ht="9.0" customHeight="1">
      <c r="A989" s="152">
        <f t="shared" si="17"/>
        <v>0</v>
      </c>
      <c r="B989" s="93"/>
      <c r="C989" s="99"/>
      <c r="D989" s="96"/>
      <c r="E989" s="160"/>
      <c r="F989" s="155"/>
      <c r="G989" s="105"/>
      <c r="H989" s="105"/>
      <c r="I989" s="156"/>
      <c r="J989" s="156"/>
      <c r="K989" s="156"/>
      <c r="L989" s="156"/>
      <c r="M989" s="156"/>
      <c r="N989" s="156"/>
      <c r="O989" s="156"/>
      <c r="P989" s="156"/>
      <c r="Q989" s="156"/>
      <c r="R989" s="156"/>
      <c r="S989" s="156"/>
      <c r="T989" s="156"/>
      <c r="U989" s="157"/>
      <c r="V989" s="105"/>
      <c r="W989" s="105"/>
      <c r="X989" s="105"/>
      <c r="Y989" s="105"/>
      <c r="Z989" s="157"/>
      <c r="AA989" s="105"/>
      <c r="AB989" s="105"/>
      <c r="AC989" s="105"/>
      <c r="AD989" s="105"/>
      <c r="AE989" s="105"/>
      <c r="AF989" s="105"/>
      <c r="AG989" s="105"/>
      <c r="AH989" s="105"/>
      <c r="AI989" s="105"/>
      <c r="AJ989" s="105"/>
      <c r="AK989" s="105"/>
      <c r="AL989" s="105"/>
      <c r="AM989" s="105"/>
      <c r="AN989" s="105"/>
      <c r="AO989" s="105"/>
      <c r="AP989" s="105"/>
      <c r="AQ989" s="105"/>
      <c r="AR989" s="105"/>
      <c r="AS989" s="105"/>
      <c r="AT989" s="105"/>
      <c r="AU989" s="105"/>
      <c r="AV989" s="105"/>
      <c r="AW989" s="105"/>
      <c r="AX989" s="105"/>
      <c r="AY989" s="105"/>
      <c r="AZ989" s="105"/>
      <c r="BA989" s="105"/>
      <c r="BB989" s="105"/>
      <c r="BC989" s="105"/>
      <c r="BD989" s="105"/>
      <c r="BE989" s="105"/>
      <c r="BF989" s="105"/>
      <c r="BG989" s="105"/>
      <c r="BH989" s="105"/>
      <c r="BI989" s="105"/>
      <c r="BJ989" s="105"/>
      <c r="BK989" s="105"/>
      <c r="BL989" s="105"/>
      <c r="BM989" s="158"/>
      <c r="BN989" s="105"/>
      <c r="BO989" s="156"/>
      <c r="BP989" s="156"/>
      <c r="BQ989" s="156"/>
      <c r="BR989" s="105"/>
      <c r="BS989" s="105"/>
    </row>
    <row r="990" ht="9.0" customHeight="1">
      <c r="A990" s="152">
        <f t="shared" si="17"/>
        <v>1</v>
      </c>
      <c r="B990" s="93"/>
      <c r="C990" s="99"/>
      <c r="D990" s="96"/>
      <c r="E990" s="160"/>
      <c r="F990" s="155"/>
      <c r="G990" s="105"/>
      <c r="H990" s="105"/>
      <c r="I990" s="156"/>
      <c r="J990" s="156"/>
      <c r="K990" s="156"/>
      <c r="L990" s="156"/>
      <c r="M990" s="156"/>
      <c r="N990" s="156"/>
      <c r="O990" s="156"/>
      <c r="P990" s="156"/>
      <c r="Q990" s="156"/>
      <c r="R990" s="156"/>
      <c r="S990" s="156"/>
      <c r="T990" s="156"/>
      <c r="U990" s="157"/>
      <c r="V990" s="105"/>
      <c r="W990" s="105"/>
      <c r="X990" s="105"/>
      <c r="Y990" s="105"/>
      <c r="Z990" s="157"/>
      <c r="AA990" s="105"/>
      <c r="AB990" s="105"/>
      <c r="AC990" s="105"/>
      <c r="AD990" s="105"/>
      <c r="AE990" s="105"/>
      <c r="AF990" s="105"/>
      <c r="AG990" s="105"/>
      <c r="AH990" s="105"/>
      <c r="AI990" s="105"/>
      <c r="AJ990" s="105"/>
      <c r="AK990" s="105"/>
      <c r="AL990" s="105"/>
      <c r="AM990" s="105"/>
      <c r="AN990" s="105"/>
      <c r="AO990" s="105"/>
      <c r="AP990" s="105"/>
      <c r="AQ990" s="105"/>
      <c r="AR990" s="105"/>
      <c r="AS990" s="105"/>
      <c r="AT990" s="105"/>
      <c r="AU990" s="105"/>
      <c r="AV990" s="105"/>
      <c r="AW990" s="105"/>
      <c r="AX990" s="105"/>
      <c r="AY990" s="105"/>
      <c r="AZ990" s="105"/>
      <c r="BA990" s="105"/>
      <c r="BB990" s="105"/>
      <c r="BC990" s="105"/>
      <c r="BD990" s="105"/>
      <c r="BE990" s="105"/>
      <c r="BF990" s="105"/>
      <c r="BG990" s="105"/>
      <c r="BH990" s="105"/>
      <c r="BI990" s="105"/>
      <c r="BJ990" s="105"/>
      <c r="BK990" s="105"/>
      <c r="BL990" s="105"/>
      <c r="BM990" s="158"/>
      <c r="BN990" s="105"/>
      <c r="BO990" s="156"/>
      <c r="BP990" s="156"/>
      <c r="BQ990" s="156"/>
      <c r="BR990" s="105"/>
      <c r="BS990" s="105"/>
    </row>
    <row r="991" ht="9.0" customHeight="1">
      <c r="A991" s="152">
        <f t="shared" si="17"/>
        <v>1</v>
      </c>
      <c r="B991" s="93"/>
      <c r="C991" s="99"/>
      <c r="D991" s="96"/>
      <c r="E991" s="160"/>
      <c r="F991" s="155"/>
      <c r="G991" s="105"/>
      <c r="H991" s="105"/>
      <c r="I991" s="156"/>
      <c r="J991" s="156"/>
      <c r="K991" s="156"/>
      <c r="L991" s="156"/>
      <c r="M991" s="156"/>
      <c r="N991" s="156"/>
      <c r="O991" s="156"/>
      <c r="P991" s="156"/>
      <c r="Q991" s="156"/>
      <c r="R991" s="156"/>
      <c r="S991" s="156"/>
      <c r="T991" s="156"/>
      <c r="U991" s="157"/>
      <c r="V991" s="105"/>
      <c r="W991" s="105"/>
      <c r="X991" s="105"/>
      <c r="Y991" s="105"/>
      <c r="Z991" s="157"/>
      <c r="AA991" s="105"/>
      <c r="AB991" s="105"/>
      <c r="AC991" s="105"/>
      <c r="AD991" s="105"/>
      <c r="AE991" s="105"/>
      <c r="AF991" s="105"/>
      <c r="AG991" s="105"/>
      <c r="AH991" s="105"/>
      <c r="AI991" s="105"/>
      <c r="AJ991" s="105"/>
      <c r="AK991" s="105"/>
      <c r="AL991" s="105"/>
      <c r="AM991" s="105"/>
      <c r="AN991" s="105"/>
      <c r="AO991" s="105"/>
      <c r="AP991" s="105"/>
      <c r="AQ991" s="105"/>
      <c r="AR991" s="105"/>
      <c r="AS991" s="105"/>
      <c r="AT991" s="105"/>
      <c r="AU991" s="105"/>
      <c r="AV991" s="105"/>
      <c r="AW991" s="105"/>
      <c r="AX991" s="105"/>
      <c r="AY991" s="105"/>
      <c r="AZ991" s="105"/>
      <c r="BA991" s="105"/>
      <c r="BB991" s="105"/>
      <c r="BC991" s="105"/>
      <c r="BD991" s="105"/>
      <c r="BE991" s="105"/>
      <c r="BF991" s="105"/>
      <c r="BG991" s="105"/>
      <c r="BH991" s="105"/>
      <c r="BI991" s="105"/>
      <c r="BJ991" s="105"/>
      <c r="BK991" s="105"/>
      <c r="BL991" s="105"/>
      <c r="BM991" s="158"/>
      <c r="BN991" s="105"/>
      <c r="BO991" s="156"/>
      <c r="BP991" s="156"/>
      <c r="BQ991" s="156"/>
      <c r="BR991" s="105"/>
      <c r="BS991" s="105"/>
    </row>
    <row r="992" ht="9.0" customHeight="1">
      <c r="A992" s="152">
        <f t="shared" si="17"/>
        <v>0</v>
      </c>
      <c r="B992" s="93"/>
      <c r="C992" s="99"/>
      <c r="D992" s="96"/>
      <c r="E992" s="160"/>
      <c r="F992" s="155"/>
      <c r="G992" s="105"/>
      <c r="H992" s="105"/>
      <c r="I992" s="156"/>
      <c r="J992" s="156"/>
      <c r="K992" s="156"/>
      <c r="L992" s="156"/>
      <c r="M992" s="156"/>
      <c r="N992" s="156"/>
      <c r="O992" s="156"/>
      <c r="P992" s="156"/>
      <c r="Q992" s="156"/>
      <c r="R992" s="156"/>
      <c r="S992" s="156"/>
      <c r="T992" s="156"/>
      <c r="U992" s="157"/>
      <c r="V992" s="105"/>
      <c r="W992" s="105"/>
      <c r="X992" s="105"/>
      <c r="Y992" s="105"/>
      <c r="Z992" s="157"/>
      <c r="AA992" s="105"/>
      <c r="AB992" s="105"/>
      <c r="AC992" s="105"/>
      <c r="AD992" s="105"/>
      <c r="AE992" s="105"/>
      <c r="AF992" s="105"/>
      <c r="AG992" s="105"/>
      <c r="AH992" s="105"/>
      <c r="AI992" s="105"/>
      <c r="AJ992" s="105"/>
      <c r="AK992" s="105"/>
      <c r="AL992" s="105"/>
      <c r="AM992" s="105"/>
      <c r="AN992" s="105"/>
      <c r="AO992" s="105"/>
      <c r="AP992" s="105"/>
      <c r="AQ992" s="105"/>
      <c r="AR992" s="105"/>
      <c r="AS992" s="105"/>
      <c r="AT992" s="105"/>
      <c r="AU992" s="105"/>
      <c r="AV992" s="105"/>
      <c r="AW992" s="105"/>
      <c r="AX992" s="105"/>
      <c r="AY992" s="105"/>
      <c r="AZ992" s="105"/>
      <c r="BA992" s="105"/>
      <c r="BB992" s="105"/>
      <c r="BC992" s="105"/>
      <c r="BD992" s="105"/>
      <c r="BE992" s="105"/>
      <c r="BF992" s="105"/>
      <c r="BG992" s="105"/>
      <c r="BH992" s="105"/>
      <c r="BI992" s="105"/>
      <c r="BJ992" s="105"/>
      <c r="BK992" s="105"/>
      <c r="BL992" s="105"/>
      <c r="BM992" s="158"/>
      <c r="BN992" s="105"/>
      <c r="BO992" s="156"/>
      <c r="BP992" s="156"/>
      <c r="BQ992" s="156"/>
      <c r="BR992" s="105"/>
      <c r="BS992" s="105"/>
    </row>
    <row r="993" ht="9.0" customHeight="1">
      <c r="A993" s="152">
        <f t="shared" si="17"/>
        <v>0</v>
      </c>
      <c r="B993" s="93"/>
      <c r="C993" s="99"/>
      <c r="D993" s="96"/>
      <c r="E993" s="160"/>
      <c r="F993" s="155"/>
      <c r="G993" s="105"/>
      <c r="H993" s="105"/>
      <c r="I993" s="156"/>
      <c r="J993" s="156"/>
      <c r="K993" s="156"/>
      <c r="L993" s="156"/>
      <c r="M993" s="156"/>
      <c r="N993" s="156"/>
      <c r="O993" s="156"/>
      <c r="P993" s="156"/>
      <c r="Q993" s="156"/>
      <c r="R993" s="156"/>
      <c r="S993" s="156"/>
      <c r="T993" s="156"/>
      <c r="U993" s="157"/>
      <c r="V993" s="105"/>
      <c r="W993" s="105"/>
      <c r="X993" s="105"/>
      <c r="Y993" s="105"/>
      <c r="Z993" s="157"/>
      <c r="AA993" s="105"/>
      <c r="AB993" s="105"/>
      <c r="AC993" s="105"/>
      <c r="AD993" s="105"/>
      <c r="AE993" s="105"/>
      <c r="AF993" s="105"/>
      <c r="AG993" s="105"/>
      <c r="AH993" s="105"/>
      <c r="AI993" s="105"/>
      <c r="AJ993" s="105"/>
      <c r="AK993" s="105"/>
      <c r="AL993" s="105"/>
      <c r="AM993" s="105"/>
      <c r="AN993" s="105"/>
      <c r="AO993" s="105"/>
      <c r="AP993" s="105"/>
      <c r="AQ993" s="105"/>
      <c r="AR993" s="105"/>
      <c r="AS993" s="105"/>
      <c r="AT993" s="105"/>
      <c r="AU993" s="105"/>
      <c r="AV993" s="105"/>
      <c r="AW993" s="105"/>
      <c r="AX993" s="105"/>
      <c r="AY993" s="105"/>
      <c r="AZ993" s="105"/>
      <c r="BA993" s="105"/>
      <c r="BB993" s="105"/>
      <c r="BC993" s="105"/>
      <c r="BD993" s="105"/>
      <c r="BE993" s="105"/>
      <c r="BF993" s="105"/>
      <c r="BG993" s="105"/>
      <c r="BH993" s="105"/>
      <c r="BI993" s="105"/>
      <c r="BJ993" s="105"/>
      <c r="BK993" s="105"/>
      <c r="BL993" s="105"/>
      <c r="BM993" s="158"/>
      <c r="BN993" s="105"/>
      <c r="BO993" s="156"/>
      <c r="BP993" s="156"/>
      <c r="BQ993" s="156"/>
      <c r="BR993" s="105"/>
      <c r="BS993" s="105"/>
    </row>
    <row r="994" ht="9.0" customHeight="1">
      <c r="A994" s="152">
        <f t="shared" si="17"/>
        <v>1</v>
      </c>
      <c r="B994" s="93"/>
      <c r="C994" s="99"/>
      <c r="D994" s="96"/>
      <c r="E994" s="160"/>
      <c r="F994" s="155"/>
      <c r="G994" s="105"/>
      <c r="H994" s="105"/>
      <c r="I994" s="156"/>
      <c r="J994" s="156"/>
      <c r="K994" s="156"/>
      <c r="L994" s="156"/>
      <c r="M994" s="156"/>
      <c r="N994" s="156"/>
      <c r="O994" s="156"/>
      <c r="P994" s="156"/>
      <c r="Q994" s="156"/>
      <c r="R994" s="156"/>
      <c r="S994" s="156"/>
      <c r="T994" s="156"/>
      <c r="U994" s="157"/>
      <c r="V994" s="105"/>
      <c r="W994" s="105"/>
      <c r="X994" s="105"/>
      <c r="Y994" s="105"/>
      <c r="Z994" s="157"/>
      <c r="AA994" s="105"/>
      <c r="AB994" s="105"/>
      <c r="AC994" s="105"/>
      <c r="AD994" s="105"/>
      <c r="AE994" s="105"/>
      <c r="AF994" s="105"/>
      <c r="AG994" s="105"/>
      <c r="AH994" s="105"/>
      <c r="AI994" s="105"/>
      <c r="AJ994" s="105"/>
      <c r="AK994" s="105"/>
      <c r="AL994" s="105"/>
      <c r="AM994" s="105"/>
      <c r="AN994" s="105"/>
      <c r="AO994" s="105"/>
      <c r="AP994" s="105"/>
      <c r="AQ994" s="105"/>
      <c r="AR994" s="105"/>
      <c r="AS994" s="105"/>
      <c r="AT994" s="105"/>
      <c r="AU994" s="105"/>
      <c r="AV994" s="105"/>
      <c r="AW994" s="105"/>
      <c r="AX994" s="105"/>
      <c r="AY994" s="105"/>
      <c r="AZ994" s="105"/>
      <c r="BA994" s="105"/>
      <c r="BB994" s="105"/>
      <c r="BC994" s="105"/>
      <c r="BD994" s="105"/>
      <c r="BE994" s="105"/>
      <c r="BF994" s="105"/>
      <c r="BG994" s="105"/>
      <c r="BH994" s="105"/>
      <c r="BI994" s="105"/>
      <c r="BJ994" s="105"/>
      <c r="BK994" s="105"/>
      <c r="BL994" s="105"/>
      <c r="BM994" s="158"/>
      <c r="BN994" s="105"/>
      <c r="BO994" s="156"/>
      <c r="BP994" s="156"/>
      <c r="BQ994" s="156"/>
      <c r="BR994" s="105"/>
      <c r="BS994" s="105"/>
    </row>
    <row r="995" ht="9.0" customHeight="1">
      <c r="A995" s="152">
        <f t="shared" si="17"/>
        <v>1</v>
      </c>
      <c r="B995" s="93"/>
      <c r="C995" s="99"/>
      <c r="D995" s="96"/>
      <c r="E995" s="160"/>
      <c r="F995" s="155"/>
      <c r="G995" s="105"/>
      <c r="H995" s="105"/>
      <c r="I995" s="156"/>
      <c r="J995" s="156"/>
      <c r="K995" s="156"/>
      <c r="L995" s="156"/>
      <c r="M995" s="156"/>
      <c r="N995" s="156"/>
      <c r="O995" s="156"/>
      <c r="P995" s="156"/>
      <c r="Q995" s="156"/>
      <c r="R995" s="156"/>
      <c r="S995" s="156"/>
      <c r="T995" s="156"/>
      <c r="U995" s="157"/>
      <c r="V995" s="105"/>
      <c r="W995" s="105"/>
      <c r="X995" s="105"/>
      <c r="Y995" s="105"/>
      <c r="Z995" s="157"/>
      <c r="AA995" s="105"/>
      <c r="AB995" s="105"/>
      <c r="AC995" s="105"/>
      <c r="AD995" s="105"/>
      <c r="AE995" s="105"/>
      <c r="AF995" s="105"/>
      <c r="AG995" s="105"/>
      <c r="AH995" s="105"/>
      <c r="AI995" s="105"/>
      <c r="AJ995" s="105"/>
      <c r="AK995" s="105"/>
      <c r="AL995" s="105"/>
      <c r="AM995" s="105"/>
      <c r="AN995" s="105"/>
      <c r="AO995" s="105"/>
      <c r="AP995" s="105"/>
      <c r="AQ995" s="105"/>
      <c r="AR995" s="105"/>
      <c r="AS995" s="105"/>
      <c r="AT995" s="105"/>
      <c r="AU995" s="105"/>
      <c r="AV995" s="105"/>
      <c r="AW995" s="105"/>
      <c r="AX995" s="105"/>
      <c r="AY995" s="105"/>
      <c r="AZ995" s="105"/>
      <c r="BA995" s="105"/>
      <c r="BB995" s="105"/>
      <c r="BC995" s="105"/>
      <c r="BD995" s="105"/>
      <c r="BE995" s="105"/>
      <c r="BF995" s="105"/>
      <c r="BG995" s="105"/>
      <c r="BH995" s="105"/>
      <c r="BI995" s="105"/>
      <c r="BJ995" s="105"/>
      <c r="BK995" s="105"/>
      <c r="BL995" s="105"/>
      <c r="BM995" s="158"/>
      <c r="BN995" s="105"/>
      <c r="BO995" s="156"/>
      <c r="BP995" s="156"/>
      <c r="BQ995" s="156"/>
      <c r="BR995" s="105"/>
      <c r="BS995" s="105"/>
    </row>
    <row r="996" ht="9.0" customHeight="1">
      <c r="A996" s="152">
        <f t="shared" si="17"/>
        <v>0</v>
      </c>
      <c r="B996" s="93"/>
      <c r="C996" s="99"/>
      <c r="D996" s="96"/>
      <c r="E996" s="160"/>
      <c r="F996" s="155"/>
      <c r="G996" s="105"/>
      <c r="H996" s="105"/>
      <c r="I996" s="156"/>
      <c r="J996" s="156"/>
      <c r="K996" s="156"/>
      <c r="L996" s="156"/>
      <c r="M996" s="156"/>
      <c r="N996" s="156"/>
      <c r="O996" s="156"/>
      <c r="P996" s="156"/>
      <c r="Q996" s="156"/>
      <c r="R996" s="156"/>
      <c r="S996" s="156"/>
      <c r="T996" s="156"/>
      <c r="U996" s="157"/>
      <c r="V996" s="105"/>
      <c r="W996" s="105"/>
      <c r="X996" s="105"/>
      <c r="Y996" s="105"/>
      <c r="Z996" s="157"/>
      <c r="AA996" s="105"/>
      <c r="AB996" s="105"/>
      <c r="AC996" s="105"/>
      <c r="AD996" s="105"/>
      <c r="AE996" s="105"/>
      <c r="AF996" s="105"/>
      <c r="AG996" s="105"/>
      <c r="AH996" s="105"/>
      <c r="AI996" s="105"/>
      <c r="AJ996" s="105"/>
      <c r="AK996" s="105"/>
      <c r="AL996" s="105"/>
      <c r="AM996" s="105"/>
      <c r="AN996" s="105"/>
      <c r="AO996" s="105"/>
      <c r="AP996" s="105"/>
      <c r="AQ996" s="105"/>
      <c r="AR996" s="105"/>
      <c r="AS996" s="105"/>
      <c r="AT996" s="105"/>
      <c r="AU996" s="105"/>
      <c r="AV996" s="105"/>
      <c r="AW996" s="105"/>
      <c r="AX996" s="105"/>
      <c r="AY996" s="105"/>
      <c r="AZ996" s="105"/>
      <c r="BA996" s="105"/>
      <c r="BB996" s="105"/>
      <c r="BC996" s="105"/>
      <c r="BD996" s="105"/>
      <c r="BE996" s="105"/>
      <c r="BF996" s="105"/>
      <c r="BG996" s="105"/>
      <c r="BH996" s="105"/>
      <c r="BI996" s="105"/>
      <c r="BJ996" s="105"/>
      <c r="BK996" s="105"/>
      <c r="BL996" s="105"/>
      <c r="BM996" s="158"/>
      <c r="BN996" s="105"/>
      <c r="BO996" s="156"/>
      <c r="BP996" s="156"/>
      <c r="BQ996" s="156"/>
      <c r="BR996" s="105"/>
      <c r="BS996" s="105"/>
    </row>
    <row r="997" ht="9.0" customHeight="1">
      <c r="A997" s="152">
        <f t="shared" si="17"/>
        <v>0</v>
      </c>
      <c r="B997" s="93"/>
      <c r="C997" s="99"/>
      <c r="D997" s="96"/>
      <c r="E997" s="160"/>
      <c r="F997" s="155"/>
      <c r="G997" s="105"/>
      <c r="H997" s="105"/>
      <c r="I997" s="156"/>
      <c r="J997" s="156"/>
      <c r="K997" s="156"/>
      <c r="L997" s="156"/>
      <c r="M997" s="156"/>
      <c r="N997" s="156"/>
      <c r="O997" s="156"/>
      <c r="P997" s="156"/>
      <c r="Q997" s="156"/>
      <c r="R997" s="156"/>
      <c r="S997" s="156"/>
      <c r="T997" s="156"/>
      <c r="U997" s="157"/>
      <c r="V997" s="105"/>
      <c r="W997" s="105"/>
      <c r="X997" s="105"/>
      <c r="Y997" s="105"/>
      <c r="Z997" s="157"/>
      <c r="AA997" s="105"/>
      <c r="AB997" s="105"/>
      <c r="AC997" s="105"/>
      <c r="AD997" s="105"/>
      <c r="AE997" s="105"/>
      <c r="AF997" s="105"/>
      <c r="AG997" s="105"/>
      <c r="AH997" s="105"/>
      <c r="AI997" s="105"/>
      <c r="AJ997" s="105"/>
      <c r="AK997" s="105"/>
      <c r="AL997" s="105"/>
      <c r="AM997" s="105"/>
      <c r="AN997" s="105"/>
      <c r="AO997" s="105"/>
      <c r="AP997" s="105"/>
      <c r="AQ997" s="105"/>
      <c r="AR997" s="105"/>
      <c r="AS997" s="105"/>
      <c r="AT997" s="105"/>
      <c r="AU997" s="105"/>
      <c r="AV997" s="105"/>
      <c r="AW997" s="105"/>
      <c r="AX997" s="105"/>
      <c r="AY997" s="105"/>
      <c r="AZ997" s="105"/>
      <c r="BA997" s="105"/>
      <c r="BB997" s="105"/>
      <c r="BC997" s="105"/>
      <c r="BD997" s="105"/>
      <c r="BE997" s="105"/>
      <c r="BF997" s="105"/>
      <c r="BG997" s="105"/>
      <c r="BH997" s="105"/>
      <c r="BI997" s="105"/>
      <c r="BJ997" s="105"/>
      <c r="BK997" s="105"/>
      <c r="BL997" s="105"/>
      <c r="BM997" s="158"/>
      <c r="BN997" s="105"/>
      <c r="BO997" s="156"/>
      <c r="BP997" s="156"/>
      <c r="BQ997" s="156"/>
      <c r="BR997" s="105"/>
      <c r="BS997" s="105"/>
    </row>
    <row r="998" ht="9.0" customHeight="1">
      <c r="A998" s="152">
        <f t="shared" si="17"/>
        <v>1</v>
      </c>
      <c r="B998" s="93"/>
      <c r="C998" s="99"/>
      <c r="D998" s="96"/>
      <c r="E998" s="160"/>
      <c r="F998" s="155"/>
      <c r="G998" s="105"/>
      <c r="H998" s="105"/>
      <c r="I998" s="156"/>
      <c r="J998" s="156"/>
      <c r="K998" s="156"/>
      <c r="L998" s="156"/>
      <c r="M998" s="156"/>
      <c r="N998" s="156"/>
      <c r="O998" s="156"/>
      <c r="P998" s="156"/>
      <c r="Q998" s="156"/>
      <c r="R998" s="156"/>
      <c r="S998" s="156"/>
      <c r="T998" s="156"/>
      <c r="U998" s="157"/>
      <c r="V998" s="105"/>
      <c r="W998" s="105"/>
      <c r="X998" s="105"/>
      <c r="Y998" s="105"/>
      <c r="Z998" s="157"/>
      <c r="AA998" s="105"/>
      <c r="AB998" s="105"/>
      <c r="AC998" s="105"/>
      <c r="AD998" s="105"/>
      <c r="AE998" s="105"/>
      <c r="AF998" s="105"/>
      <c r="AG998" s="105"/>
      <c r="AH998" s="105"/>
      <c r="AI998" s="105"/>
      <c r="AJ998" s="105"/>
      <c r="AK998" s="105"/>
      <c r="AL998" s="105"/>
      <c r="AM998" s="105"/>
      <c r="AN998" s="105"/>
      <c r="AO998" s="105"/>
      <c r="AP998" s="105"/>
      <c r="AQ998" s="105"/>
      <c r="AR998" s="105"/>
      <c r="AS998" s="105"/>
      <c r="AT998" s="105"/>
      <c r="AU998" s="105"/>
      <c r="AV998" s="105"/>
      <c r="AW998" s="105"/>
      <c r="AX998" s="105"/>
      <c r="AY998" s="105"/>
      <c r="AZ998" s="105"/>
      <c r="BA998" s="105"/>
      <c r="BB998" s="105"/>
      <c r="BC998" s="105"/>
      <c r="BD998" s="105"/>
      <c r="BE998" s="105"/>
      <c r="BF998" s="105"/>
      <c r="BG998" s="105"/>
      <c r="BH998" s="105"/>
      <c r="BI998" s="105"/>
      <c r="BJ998" s="105"/>
      <c r="BK998" s="105"/>
      <c r="BL998" s="105"/>
      <c r="BM998" s="158"/>
      <c r="BN998" s="105"/>
      <c r="BO998" s="156"/>
      <c r="BP998" s="156"/>
      <c r="BQ998" s="156"/>
      <c r="BR998" s="105"/>
      <c r="BS998" s="105"/>
    </row>
    <row r="999" ht="9.0" customHeight="1">
      <c r="A999" s="152">
        <f t="shared" si="17"/>
        <v>1</v>
      </c>
      <c r="B999" s="93"/>
      <c r="C999" s="99"/>
      <c r="D999" s="96"/>
      <c r="E999" s="160"/>
      <c r="F999" s="155"/>
      <c r="G999" s="105"/>
      <c r="H999" s="105"/>
      <c r="I999" s="156"/>
      <c r="J999" s="156"/>
      <c r="K999" s="156"/>
      <c r="L999" s="156"/>
      <c r="M999" s="156"/>
      <c r="N999" s="156"/>
      <c r="O999" s="156"/>
      <c r="P999" s="156"/>
      <c r="Q999" s="156"/>
      <c r="R999" s="156"/>
      <c r="S999" s="156"/>
      <c r="T999" s="156"/>
      <c r="U999" s="157"/>
      <c r="V999" s="105"/>
      <c r="W999" s="105"/>
      <c r="X999" s="105"/>
      <c r="Y999" s="105"/>
      <c r="Z999" s="157"/>
      <c r="AA999" s="105"/>
      <c r="AB999" s="105"/>
      <c r="AC999" s="105"/>
      <c r="AD999" s="105"/>
      <c r="AE999" s="105"/>
      <c r="AF999" s="105"/>
      <c r="AG999" s="105"/>
      <c r="AH999" s="105"/>
      <c r="AI999" s="105"/>
      <c r="AJ999" s="105"/>
      <c r="AK999" s="105"/>
      <c r="AL999" s="105"/>
      <c r="AM999" s="105"/>
      <c r="AN999" s="105"/>
      <c r="AO999" s="105"/>
      <c r="AP999" s="105"/>
      <c r="AQ999" s="105"/>
      <c r="AR999" s="105"/>
      <c r="AS999" s="105"/>
      <c r="AT999" s="105"/>
      <c r="AU999" s="105"/>
      <c r="AV999" s="105"/>
      <c r="AW999" s="105"/>
      <c r="AX999" s="105"/>
      <c r="AY999" s="105"/>
      <c r="AZ999" s="105"/>
      <c r="BA999" s="105"/>
      <c r="BB999" s="105"/>
      <c r="BC999" s="105"/>
      <c r="BD999" s="105"/>
      <c r="BE999" s="105"/>
      <c r="BF999" s="105"/>
      <c r="BG999" s="105"/>
      <c r="BH999" s="105"/>
      <c r="BI999" s="105"/>
      <c r="BJ999" s="105"/>
      <c r="BK999" s="105"/>
      <c r="BL999" s="105"/>
      <c r="BM999" s="158"/>
      <c r="BN999" s="105"/>
      <c r="BO999" s="156"/>
      <c r="BP999" s="156"/>
      <c r="BQ999" s="156"/>
      <c r="BR999" s="105"/>
      <c r="BS999" s="105"/>
    </row>
  </sheetData>
  <conditionalFormatting sqref="B2:D999">
    <cfRule type="expression" dxfId="5" priority="1">
      <formula>IF($A2=1,1,0)=1</formula>
    </cfRule>
  </conditionalFormatting>
  <conditionalFormatting sqref="E2:E999">
    <cfRule type="expression" dxfId="11" priority="2">
      <formula>IF($A2=1,1,0)=1</formula>
    </cfRule>
  </conditionalFormatting>
  <dataValidations>
    <dataValidation type="list" allowBlank="1" showErrorMessage="1" sqref="B2:B999">
      <formula1>'Final Sites'!$A$4:$A$40</formula1>
    </dataValidation>
    <dataValidation type="list" allowBlank="1" sqref="C2:C999">
      <formula1>Entries!$J$2:$J999</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9.5"/>
    <col customWidth="1" min="2" max="2" width="27.67"/>
    <col customWidth="1" min="3" max="3" width="9.83"/>
    <col customWidth="1" min="4" max="4" width="1.5"/>
    <col customWidth="1" min="5" max="5" width="8.67"/>
    <col customWidth="1" min="6" max="6" width="27.67"/>
    <col customWidth="1" min="7" max="7" width="9.17"/>
    <col customWidth="1" min="8" max="8" width="41.33"/>
    <col customWidth="1" min="9" max="9" width="21.83"/>
    <col customWidth="1" min="10" max="10" width="10.33"/>
    <col customWidth="1" min="11" max="11" width="1.5"/>
    <col customWidth="1" min="12" max="12" width="9.17"/>
    <col customWidth="1" min="13" max="13" width="8.33"/>
    <col customWidth="1" min="14" max="14" width="33.67"/>
    <col customWidth="1" min="15" max="15" width="17.33"/>
    <col customWidth="1" min="16" max="16" width="11.17"/>
    <col customWidth="1" hidden="1" min="17" max="18" width="11.17"/>
  </cols>
  <sheetData>
    <row r="1" ht="9.0" customHeight="1">
      <c r="A1" s="198" t="s">
        <v>1367</v>
      </c>
      <c r="C1" s="198"/>
      <c r="D1" s="199"/>
      <c r="E1" s="198"/>
      <c r="F1" s="198" t="s">
        <v>1368</v>
      </c>
      <c r="K1" s="199"/>
      <c r="L1" s="199" t="s">
        <v>1369</v>
      </c>
      <c r="Q1" s="137"/>
      <c r="R1" s="137"/>
    </row>
    <row r="2" ht="1.5" customHeight="1">
      <c r="A2" s="200"/>
      <c r="B2" s="200"/>
      <c r="C2" s="200"/>
      <c r="D2" s="200"/>
      <c r="E2" s="200"/>
      <c r="F2" s="200"/>
      <c r="G2" s="200"/>
      <c r="H2" s="200"/>
      <c r="I2" s="200"/>
      <c r="J2" s="200"/>
      <c r="K2" s="200"/>
      <c r="L2" s="200"/>
      <c r="M2" s="200"/>
      <c r="N2" s="200"/>
      <c r="O2" s="200"/>
      <c r="P2" s="200"/>
      <c r="Q2" s="201"/>
      <c r="R2" s="201"/>
    </row>
    <row r="3" ht="9.0" customHeight="1">
      <c r="A3" s="202" t="s">
        <v>1370</v>
      </c>
      <c r="B3" s="202" t="s">
        <v>1371</v>
      </c>
      <c r="C3" s="202" t="s">
        <v>1372</v>
      </c>
      <c r="D3" s="203"/>
      <c r="E3" s="202" t="s">
        <v>1370</v>
      </c>
      <c r="F3" s="204" t="s">
        <v>1249</v>
      </c>
      <c r="G3" s="205" t="s">
        <v>119</v>
      </c>
      <c r="H3" s="206" t="s">
        <v>1373</v>
      </c>
      <c r="I3" s="206" t="s">
        <v>1374</v>
      </c>
      <c r="J3" s="205" t="s">
        <v>1375</v>
      </c>
      <c r="K3" s="203"/>
      <c r="L3" s="207" t="s">
        <v>910</v>
      </c>
      <c r="M3" s="207" t="s">
        <v>119</v>
      </c>
      <c r="N3" s="207" t="s">
        <v>1373</v>
      </c>
      <c r="O3" s="207" t="s">
        <v>1374</v>
      </c>
      <c r="P3" s="207" t="s">
        <v>1375</v>
      </c>
      <c r="Q3" s="208" t="s">
        <v>1376</v>
      </c>
      <c r="R3" s="208" t="s">
        <v>111</v>
      </c>
    </row>
    <row r="4" ht="9.0" customHeight="1">
      <c r="A4" s="209" t="s">
        <v>919</v>
      </c>
      <c r="B4" s="209" t="s">
        <v>1377</v>
      </c>
      <c r="C4" s="209">
        <v>1.0</v>
      </c>
      <c r="D4" s="210"/>
      <c r="E4" s="211" t="s">
        <v>919</v>
      </c>
      <c r="F4" s="211" t="str">
        <f>IFERROR(VLOOKUP($E4,A:B,2,0),"")</f>
        <v>Champions' League</v>
      </c>
      <c r="G4" s="211" t="str">
        <f t="shared" ref="G4:J4" si="1">IFERROR(INDEX($L$4:$R$40,MATCH(1,($L$4:$L$40=$E4)*($R$4:$R$40=1),0),COLUMN()-5),"")</f>
        <v>MNG</v>
      </c>
      <c r="H4" s="211" t="str">
        <f t="shared" si="1"/>
        <v>Grego-Johnson Stadium</v>
      </c>
      <c r="I4" s="211" t="str">
        <f t="shared" si="1"/>
        <v>Dalenderain</v>
      </c>
      <c r="J4" s="212">
        <f t="shared" si="1"/>
        <v>38219</v>
      </c>
      <c r="K4" s="203"/>
      <c r="L4" s="209" t="s">
        <v>945</v>
      </c>
      <c r="M4" s="213" t="s">
        <v>907</v>
      </c>
      <c r="N4" s="214" t="s">
        <v>1378</v>
      </c>
      <c r="O4" s="214" t="s">
        <v>1379</v>
      </c>
      <c r="P4" s="214">
        <v>144000.0</v>
      </c>
      <c r="Q4" s="99">
        <f t="shared" ref="Q4:Q22" si="2">if(P4&lt;&gt;"",rand(),0)</f>
        <v>0.6918152452</v>
      </c>
      <c r="R4" s="99">
        <f t="array" ref="R4">RANK(Q4,IF($L$4:$L40=L4,$Q$4:$Q40,0),0)</f>
        <v>4</v>
      </c>
    </row>
    <row r="5" ht="9.0" customHeight="1">
      <c r="A5" s="209" t="s">
        <v>945</v>
      </c>
      <c r="B5" s="209" t="s">
        <v>1380</v>
      </c>
      <c r="C5" s="209"/>
      <c r="D5" s="210"/>
      <c r="E5" s="215"/>
      <c r="F5" s="215"/>
      <c r="G5" s="215"/>
      <c r="H5" s="215"/>
      <c r="I5" s="215"/>
      <c r="J5" s="215"/>
      <c r="K5" s="203"/>
      <c r="L5" s="209" t="s">
        <v>919</v>
      </c>
      <c r="M5" s="213" t="s">
        <v>127</v>
      </c>
      <c r="N5" s="214" t="s">
        <v>1381</v>
      </c>
      <c r="O5" s="214" t="s">
        <v>1382</v>
      </c>
      <c r="P5" s="214">
        <v>68000.0</v>
      </c>
      <c r="Q5" s="99">
        <f t="shared" si="2"/>
        <v>0.3007855856</v>
      </c>
      <c r="R5" s="99">
        <f t="array" ref="R5">RANK(Q5,IF($L$4:$L40=L5,$Q$4:$Q40,0),0)</f>
        <v>2</v>
      </c>
    </row>
    <row r="6" ht="9.0" customHeight="1">
      <c r="A6" s="209" t="s">
        <v>1004</v>
      </c>
      <c r="B6" s="209" t="s">
        <v>1383</v>
      </c>
      <c r="C6" s="209">
        <v>2.0</v>
      </c>
      <c r="D6" s="210"/>
      <c r="E6" s="216"/>
      <c r="F6" s="217"/>
      <c r="G6" s="218"/>
      <c r="H6" s="218"/>
      <c r="I6" s="218"/>
      <c r="J6" s="219"/>
      <c r="K6" s="203"/>
      <c r="L6" s="209" t="s">
        <v>919</v>
      </c>
      <c r="M6" s="213" t="s">
        <v>135</v>
      </c>
      <c r="N6" s="214" t="s">
        <v>1384</v>
      </c>
      <c r="O6" s="214" t="s">
        <v>1385</v>
      </c>
      <c r="P6" s="214">
        <v>69000.0</v>
      </c>
      <c r="Q6" s="99">
        <f t="shared" si="2"/>
        <v>0.1340591628</v>
      </c>
      <c r="R6" s="99">
        <f t="array" ref="R6">RANK(Q6,IF($L$4:$L40=L6,$Q$4:$Q40,0),0)</f>
        <v>3</v>
      </c>
    </row>
    <row r="7" ht="9.0" customHeight="1">
      <c r="A7" s="209" t="s">
        <v>1386</v>
      </c>
      <c r="B7" s="209" t="s">
        <v>1387</v>
      </c>
      <c r="C7" s="209"/>
      <c r="D7" s="210"/>
      <c r="E7" s="220" t="s">
        <v>945</v>
      </c>
      <c r="F7" s="220" t="str">
        <f>IFERROR(VLOOKUP($E7,A:B,2,0),"")</f>
        <v>Challengers' Cup</v>
      </c>
      <c r="G7" s="221" t="str">
        <f t="shared" ref="G7:J7" si="3">IFERROR(INDEX($L$4:$R$40,MATCH(1,($L$4:$L$40=$E7)*($R$4:$R$40=1),0),COLUMN()-5),"")</f>
        <v>TUR</v>
      </c>
      <c r="H7" s="221" t="str">
        <f t="shared" si="3"/>
        <v>Coliseum of the Inurahtii</v>
      </c>
      <c r="I7" s="221" t="str">
        <f t="shared" si="3"/>
        <v>Inura Forest</v>
      </c>
      <c r="J7" s="222">
        <f t="shared" si="3"/>
        <v>88000</v>
      </c>
      <c r="K7" s="203"/>
      <c r="L7" s="209" t="s">
        <v>919</v>
      </c>
      <c r="M7" s="213" t="s">
        <v>260</v>
      </c>
      <c r="N7" s="214" t="s">
        <v>1388</v>
      </c>
      <c r="O7" s="214" t="s">
        <v>1389</v>
      </c>
      <c r="P7" s="214">
        <v>115500.0</v>
      </c>
      <c r="Q7" s="99">
        <f t="shared" si="2"/>
        <v>0.1314804333</v>
      </c>
      <c r="R7" s="99">
        <f t="array" ref="R7">RANK(Q7,IF($L$4:$L40=L7,$Q$4:$Q40,0),0)</f>
        <v>4</v>
      </c>
    </row>
    <row r="8" ht="9.0" customHeight="1">
      <c r="A8" s="209" t="s">
        <v>1390</v>
      </c>
      <c r="B8" s="209" t="s">
        <v>1391</v>
      </c>
      <c r="C8" s="209"/>
      <c r="D8" s="210"/>
      <c r="E8" s="223"/>
      <c r="F8" s="223"/>
      <c r="G8" s="223"/>
      <c r="H8" s="223"/>
      <c r="I8" s="223"/>
      <c r="J8" s="223"/>
      <c r="K8" s="203"/>
      <c r="L8" s="209" t="s">
        <v>919</v>
      </c>
      <c r="M8" s="213" t="s">
        <v>165</v>
      </c>
      <c r="N8" s="214" t="s">
        <v>1392</v>
      </c>
      <c r="O8" s="214" t="s">
        <v>1393</v>
      </c>
      <c r="P8" s="214">
        <v>103000.0</v>
      </c>
      <c r="Q8" s="99">
        <f t="shared" si="2"/>
        <v>0.02575394231</v>
      </c>
      <c r="R8" s="99">
        <f t="array" ref="R8">RANK(Q8,IF($L$4:$L40=L8,$Q$4:$Q40,0),0)</f>
        <v>5</v>
      </c>
    </row>
    <row r="9" ht="9.0" customHeight="1">
      <c r="A9" s="209" t="s">
        <v>1394</v>
      </c>
      <c r="B9" s="209" t="s">
        <v>1395</v>
      </c>
      <c r="C9" s="209"/>
      <c r="D9" s="210"/>
      <c r="E9" s="216"/>
      <c r="F9" s="224"/>
      <c r="G9" s="218"/>
      <c r="H9" s="218"/>
      <c r="I9" s="218"/>
      <c r="J9" s="219"/>
      <c r="K9" s="203"/>
      <c r="L9" s="209" t="s">
        <v>919</v>
      </c>
      <c r="M9" s="213" t="s">
        <v>284</v>
      </c>
      <c r="N9" s="214" t="s">
        <v>1396</v>
      </c>
      <c r="O9" s="214" t="s">
        <v>1397</v>
      </c>
      <c r="P9" s="214">
        <v>38219.0</v>
      </c>
      <c r="Q9" s="99">
        <f t="shared" si="2"/>
        <v>0.6748386609</v>
      </c>
      <c r="R9" s="99">
        <f t="array" ref="R9">RANK(Q9,IF($L$4:$L40=L9,$Q$4:$Q40,0),0)</f>
        <v>1</v>
      </c>
    </row>
    <row r="10" ht="9.0" customHeight="1">
      <c r="A10" s="209"/>
      <c r="B10" s="209"/>
      <c r="C10" s="209"/>
      <c r="D10" s="210"/>
      <c r="E10" s="225" t="s">
        <v>1004</v>
      </c>
      <c r="F10" s="225" t="str">
        <f>IFERROR(VLOOKUP($E10,A:B,2,0),"")</f>
        <v>Liga B Champions' Trophy</v>
      </c>
      <c r="G10" s="226" t="str">
        <f t="shared" ref="G10:J10" si="4">IFERROR(INDEX($L$4:$R$40,MATCH(1,($L$4:$L$40=$E10)*($R$4:$R$40=1),0),COLUMN()-5),"")</f>
        <v>CPV</v>
      </c>
      <c r="H10" s="226" t="str">
        <f t="shared" si="4"/>
        <v>Istadiu Capivara</v>
      </c>
      <c r="I10" s="226" t="str">
        <f t="shared" si="4"/>
        <v>Botucatu</v>
      </c>
      <c r="J10" s="227">
        <f t="shared" si="4"/>
        <v>60000</v>
      </c>
      <c r="K10" s="203"/>
      <c r="L10" s="209" t="s">
        <v>945</v>
      </c>
      <c r="M10" s="213" t="s">
        <v>127</v>
      </c>
      <c r="N10" s="214" t="s">
        <v>1398</v>
      </c>
      <c r="O10" s="214" t="s">
        <v>1399</v>
      </c>
      <c r="P10" s="214">
        <v>30000.0</v>
      </c>
      <c r="Q10" s="99">
        <f t="shared" si="2"/>
        <v>0.2606499604</v>
      </c>
      <c r="R10" s="99">
        <f t="array" ref="R10">RANK(Q10,IF($L$4:$L40=L10,$Q$4:$Q40,0),0)</f>
        <v>6</v>
      </c>
    </row>
    <row r="11" ht="9.0" customHeight="1">
      <c r="A11" s="209"/>
      <c r="B11" s="209"/>
      <c r="C11" s="209"/>
      <c r="D11" s="210"/>
      <c r="E11" s="228"/>
      <c r="F11" s="228"/>
      <c r="G11" s="228"/>
      <c r="H11" s="228"/>
      <c r="I11" s="228"/>
      <c r="J11" s="228"/>
      <c r="K11" s="203"/>
      <c r="L11" s="209" t="s">
        <v>945</v>
      </c>
      <c r="M11" s="213" t="s">
        <v>135</v>
      </c>
      <c r="N11" s="214" t="s">
        <v>1400</v>
      </c>
      <c r="O11" s="214" t="s">
        <v>229</v>
      </c>
      <c r="P11" s="214">
        <v>41000.0</v>
      </c>
      <c r="Q11" s="99">
        <f t="shared" si="2"/>
        <v>0.8245207449</v>
      </c>
      <c r="R11" s="99">
        <f t="array" ref="R11">RANK(Q11,IF($L$4:$L40=L11,$Q$4:$Q40,0),0)</f>
        <v>2</v>
      </c>
    </row>
    <row r="12" ht="9.0" customHeight="1">
      <c r="A12" s="209"/>
      <c r="B12" s="209"/>
      <c r="C12" s="209"/>
      <c r="D12" s="210"/>
      <c r="E12" s="229"/>
      <c r="F12" s="230"/>
      <c r="G12" s="230"/>
      <c r="H12" s="230"/>
      <c r="I12" s="230"/>
      <c r="J12" s="231"/>
      <c r="K12" s="203"/>
      <c r="L12" s="209" t="s">
        <v>945</v>
      </c>
      <c r="M12" s="213" t="s">
        <v>309</v>
      </c>
      <c r="N12" s="214" t="s">
        <v>1401</v>
      </c>
      <c r="O12" s="214" t="s">
        <v>1402</v>
      </c>
      <c r="P12" s="214">
        <v>200000.0</v>
      </c>
      <c r="Q12" s="99">
        <f t="shared" si="2"/>
        <v>0.7945322531</v>
      </c>
      <c r="R12" s="99">
        <f t="array" ref="R12">RANK(Q12,IF($L$4:$L40=L12,$Q$4:$Q40,0),0)</f>
        <v>3</v>
      </c>
    </row>
    <row r="13" ht="9.0" customHeight="1">
      <c r="A13" s="209"/>
      <c r="B13" s="209"/>
      <c r="C13" s="209"/>
      <c r="D13" s="210"/>
      <c r="E13" s="232" t="s">
        <v>1394</v>
      </c>
      <c r="F13" s="233" t="str">
        <f>IFERROR(VLOOKUP($E13,A:B,2,0),"")</f>
        <v>Cup Winners' Cup</v>
      </c>
      <c r="G13" s="234" t="str">
        <f t="shared" ref="G13:J13" si="5">IFERROR(INDEX($L$4:$R$40,MATCH(1,($L$4:$L$40=$E13)*($R$4:$R$40=1),0),COLUMN()-5),"")</f>
        <v/>
      </c>
      <c r="H13" s="234" t="str">
        <f t="shared" si="5"/>
        <v/>
      </c>
      <c r="I13" s="234" t="str">
        <f t="shared" si="5"/>
        <v/>
      </c>
      <c r="J13" s="235" t="str">
        <f t="shared" si="5"/>
        <v/>
      </c>
      <c r="K13" s="203"/>
      <c r="L13" s="209" t="s">
        <v>945</v>
      </c>
      <c r="M13" s="213" t="s">
        <v>661</v>
      </c>
      <c r="N13" s="214" t="s">
        <v>1403</v>
      </c>
      <c r="O13" s="214" t="s">
        <v>1404</v>
      </c>
      <c r="P13" s="214">
        <v>100000.0</v>
      </c>
      <c r="Q13" s="99">
        <f t="shared" si="2"/>
        <v>0.1201783182</v>
      </c>
      <c r="R13" s="99">
        <f t="array" ref="R13">RANK(Q13,IF($L$4:$L40=L13,$Q$4:$Q40,0),0)</f>
        <v>7</v>
      </c>
    </row>
    <row r="14" ht="9.0" customHeight="1">
      <c r="A14" s="209"/>
      <c r="B14" s="209"/>
      <c r="C14" s="209"/>
      <c r="D14" s="210"/>
      <c r="E14" s="236"/>
      <c r="F14" s="237"/>
      <c r="G14" s="237"/>
      <c r="H14" s="237"/>
      <c r="I14" s="237"/>
      <c r="J14" s="237"/>
      <c r="K14" s="203"/>
      <c r="L14" s="209" t="s">
        <v>945</v>
      </c>
      <c r="M14" s="213" t="s">
        <v>260</v>
      </c>
      <c r="N14" s="214" t="s">
        <v>1405</v>
      </c>
      <c r="O14" s="214" t="s">
        <v>1406</v>
      </c>
      <c r="P14" s="214">
        <v>90277.0</v>
      </c>
      <c r="Q14" s="99">
        <f t="shared" si="2"/>
        <v>0.5659957683</v>
      </c>
      <c r="R14" s="99">
        <f t="array" ref="R14">RANK(Q14,IF($L$4:$L40=L14,$Q$4:$Q40,0),0)</f>
        <v>5</v>
      </c>
    </row>
    <row r="15" ht="9.0" customHeight="1">
      <c r="A15" s="209"/>
      <c r="B15" s="209"/>
      <c r="C15" s="209"/>
      <c r="D15" s="210"/>
      <c r="E15" s="229"/>
      <c r="F15" s="230"/>
      <c r="G15" s="230"/>
      <c r="H15" s="230"/>
      <c r="I15" s="230"/>
      <c r="J15" s="231"/>
      <c r="K15" s="203"/>
      <c r="L15" s="209" t="s">
        <v>945</v>
      </c>
      <c r="M15" s="213" t="s">
        <v>165</v>
      </c>
      <c r="N15" s="214" t="s">
        <v>1407</v>
      </c>
      <c r="O15" s="214" t="s">
        <v>1408</v>
      </c>
      <c r="P15" s="214">
        <v>88000.0</v>
      </c>
      <c r="Q15" s="99">
        <f t="shared" si="2"/>
        <v>0.947501076</v>
      </c>
      <c r="R15" s="99">
        <f t="array" ref="R15">RANK(Q15,IF($L$4:$L40=L15,$Q$4:$Q40,0),0)</f>
        <v>1</v>
      </c>
    </row>
    <row r="16" ht="9.0" customHeight="1">
      <c r="A16" s="209"/>
      <c r="B16" s="209"/>
      <c r="C16" s="209"/>
      <c r="D16" s="210"/>
      <c r="E16" s="238" t="s">
        <v>1390</v>
      </c>
      <c r="F16" s="239" t="str">
        <f>IFERROR(VLOOKUP($E16,A:B,2,0),"")</f>
        <v>Super Cup</v>
      </c>
      <c r="G16" s="240" t="str">
        <f t="shared" ref="G16:J16" si="6">IFERROR(INDEX($L$4:$R$40,MATCH(1,($L$4:$L$40=$E16)*($R$4:$R$40=1),0),COLUMN()-5),"")</f>
        <v/>
      </c>
      <c r="H16" s="240" t="str">
        <f t="shared" si="6"/>
        <v/>
      </c>
      <c r="I16" s="240" t="str">
        <f t="shared" si="6"/>
        <v/>
      </c>
      <c r="J16" s="241" t="str">
        <f t="shared" si="6"/>
        <v/>
      </c>
      <c r="K16" s="203"/>
      <c r="L16" s="209" t="s">
        <v>1004</v>
      </c>
      <c r="M16" s="213" t="s">
        <v>127</v>
      </c>
      <c r="N16" s="214" t="s">
        <v>1409</v>
      </c>
      <c r="O16" s="214" t="s">
        <v>1410</v>
      </c>
      <c r="P16" s="214">
        <v>55500.0</v>
      </c>
      <c r="Q16" s="99">
        <f t="shared" si="2"/>
        <v>0.6897876256</v>
      </c>
      <c r="R16" s="99">
        <f t="array" ref="R16">RANK(Q16,IF($L$4:$L40=L16,$Q$4:$Q40,0),0)</f>
        <v>4</v>
      </c>
    </row>
    <row r="17" ht="9.0" customHeight="1">
      <c r="A17" s="209"/>
      <c r="B17" s="209"/>
      <c r="C17" s="209"/>
      <c r="D17" s="210"/>
      <c r="E17" s="242"/>
      <c r="F17" s="243"/>
      <c r="G17" s="243"/>
      <c r="H17" s="243"/>
      <c r="I17" s="243"/>
      <c r="J17" s="243"/>
      <c r="K17" s="203"/>
      <c r="L17" s="209" t="s">
        <v>1004</v>
      </c>
      <c r="M17" s="213" t="s">
        <v>309</v>
      </c>
      <c r="N17" s="214" t="s">
        <v>1411</v>
      </c>
      <c r="O17" s="214" t="s">
        <v>1412</v>
      </c>
      <c r="P17" s="214">
        <v>60000.0</v>
      </c>
      <c r="Q17" s="99">
        <f t="shared" si="2"/>
        <v>0.9728806515</v>
      </c>
      <c r="R17" s="99">
        <f t="array" ref="R17">RANK(Q17,IF($L$4:$L40=L17,$Q$4:$Q40,0),0)</f>
        <v>1</v>
      </c>
    </row>
    <row r="18" ht="9.0" customHeight="1">
      <c r="A18" s="209"/>
      <c r="B18" s="209"/>
      <c r="C18" s="209"/>
      <c r="D18" s="210"/>
      <c r="E18" s="229"/>
      <c r="F18" s="230"/>
      <c r="G18" s="230"/>
      <c r="H18" s="230"/>
      <c r="I18" s="230"/>
      <c r="J18" s="231"/>
      <c r="K18" s="203"/>
      <c r="L18" s="209" t="s">
        <v>1004</v>
      </c>
      <c r="M18" s="213" t="s">
        <v>123</v>
      </c>
      <c r="N18" s="214" t="s">
        <v>1413</v>
      </c>
      <c r="O18" s="214" t="s">
        <v>1414</v>
      </c>
      <c r="P18" s="214">
        <v>69070.0</v>
      </c>
      <c r="Q18" s="99">
        <f t="shared" si="2"/>
        <v>0.4982301532</v>
      </c>
      <c r="R18" s="99">
        <f t="array" ref="R18">RANK(Q18,IF($L$4:$L40=L18,$Q$4:$Q40,0),0)</f>
        <v>5</v>
      </c>
    </row>
    <row r="19" ht="9.0" customHeight="1">
      <c r="A19" s="209"/>
      <c r="B19" s="209"/>
      <c r="C19" s="209"/>
      <c r="D19" s="210"/>
      <c r="E19" s="244" t="s">
        <v>1386</v>
      </c>
      <c r="F19" s="245" t="s">
        <v>1395</v>
      </c>
      <c r="G19" s="246" t="str">
        <f t="shared" ref="G19:J19" si="7">IFERROR(INDEX($L$4:$R$40,MATCH(1,($L$4:$L$40=$E19)*($R$4:$R$40=1),0),COLUMN()-5),"")</f>
        <v/>
      </c>
      <c r="H19" s="246" t="str">
        <f t="shared" si="7"/>
        <v/>
      </c>
      <c r="I19" s="246" t="str">
        <f t="shared" si="7"/>
        <v/>
      </c>
      <c r="J19" s="247" t="str">
        <f t="shared" si="7"/>
        <v/>
      </c>
      <c r="K19" s="203"/>
      <c r="L19" s="209" t="s">
        <v>1004</v>
      </c>
      <c r="M19" s="213" t="s">
        <v>661</v>
      </c>
      <c r="N19" s="214" t="s">
        <v>1415</v>
      </c>
      <c r="O19" s="214" t="s">
        <v>1416</v>
      </c>
      <c r="P19" s="214">
        <v>50000.0</v>
      </c>
      <c r="Q19" s="99">
        <f t="shared" si="2"/>
        <v>0.05770982718</v>
      </c>
      <c r="R19" s="99">
        <f t="array" ref="R19">RANK(Q19,IF($L$4:$L40=L19,$Q$4:$Q40,0),0)</f>
        <v>7</v>
      </c>
    </row>
    <row r="20" ht="9.0" customHeight="1">
      <c r="A20" s="209"/>
      <c r="B20" s="209"/>
      <c r="C20" s="209"/>
      <c r="D20" s="210"/>
      <c r="E20" s="248"/>
      <c r="F20" s="249"/>
      <c r="G20" s="249"/>
      <c r="H20" s="249"/>
      <c r="I20" s="249"/>
      <c r="J20" s="249"/>
      <c r="K20" s="203"/>
      <c r="L20" s="209" t="s">
        <v>1004</v>
      </c>
      <c r="M20" s="213" t="s">
        <v>602</v>
      </c>
      <c r="N20" s="214" t="s">
        <v>1417</v>
      </c>
      <c r="O20" s="214" t="s">
        <v>1418</v>
      </c>
      <c r="P20" s="214">
        <v>125000.0</v>
      </c>
      <c r="Q20" s="99">
        <f t="shared" si="2"/>
        <v>0.9043449735</v>
      </c>
      <c r="R20" s="99">
        <f t="array" ref="R20">RANK(Q20,IF($L$4:$L40=L20,$Q$4:$Q40,0),0)</f>
        <v>2</v>
      </c>
    </row>
    <row r="21" ht="9.0" customHeight="1">
      <c r="A21" s="209"/>
      <c r="B21" s="209"/>
      <c r="C21" s="209"/>
      <c r="D21" s="210"/>
      <c r="E21" s="250"/>
      <c r="F21" s="251"/>
      <c r="G21" s="251"/>
      <c r="H21" s="251"/>
      <c r="I21" s="251"/>
      <c r="J21" s="252"/>
      <c r="K21" s="203"/>
      <c r="L21" s="209" t="s">
        <v>1004</v>
      </c>
      <c r="M21" s="213" t="s">
        <v>348</v>
      </c>
      <c r="N21" s="214" t="s">
        <v>1419</v>
      </c>
      <c r="O21" s="214" t="s">
        <v>600</v>
      </c>
      <c r="P21" s="214">
        <v>83930.0</v>
      </c>
      <c r="Q21" s="99">
        <f t="shared" si="2"/>
        <v>0.3488160019</v>
      </c>
      <c r="R21" s="99">
        <f t="array" ref="R21">RANK(Q21,IF($L$4:$L40=L21,$Q$4:$Q40,0),0)</f>
        <v>6</v>
      </c>
    </row>
    <row r="22" ht="9.0" customHeight="1">
      <c r="A22" s="209"/>
      <c r="B22" s="209"/>
      <c r="C22" s="209"/>
      <c r="D22" s="210"/>
      <c r="E22" s="253"/>
      <c r="F22" s="254"/>
      <c r="G22" s="254"/>
      <c r="H22" s="254"/>
      <c r="I22" s="254"/>
      <c r="J22" s="255"/>
      <c r="K22" s="203"/>
      <c r="L22" s="209" t="s">
        <v>1004</v>
      </c>
      <c r="M22" s="213" t="s">
        <v>284</v>
      </c>
      <c r="N22" s="214" t="s">
        <v>1420</v>
      </c>
      <c r="O22" s="214" t="s">
        <v>1421</v>
      </c>
      <c r="P22" s="214">
        <v>100011.0</v>
      </c>
      <c r="Q22" s="99">
        <f t="shared" si="2"/>
        <v>0.7568036729</v>
      </c>
      <c r="R22" s="99">
        <f t="array" ref="R22">RANK(Q22,IF($L$4:$L40=L22,$Q$4:$Q40,0),0)</f>
        <v>3</v>
      </c>
    </row>
    <row r="23" ht="9.0" customHeight="1">
      <c r="A23" s="256"/>
      <c r="B23" s="256"/>
      <c r="C23" s="256"/>
      <c r="D23" s="210"/>
      <c r="E23" s="253"/>
      <c r="F23" s="254"/>
      <c r="G23" s="254"/>
      <c r="H23" s="254"/>
      <c r="I23" s="254"/>
      <c r="J23" s="255"/>
      <c r="K23" s="203"/>
      <c r="L23" s="256"/>
      <c r="M23" s="213"/>
      <c r="N23" s="214"/>
      <c r="O23" s="214"/>
      <c r="P23" s="214"/>
      <c r="Q23" s="99"/>
      <c r="R23" s="99"/>
    </row>
    <row r="24" ht="9.0" customHeight="1">
      <c r="A24" s="256"/>
      <c r="B24" s="256"/>
      <c r="C24" s="256"/>
      <c r="D24" s="210"/>
      <c r="E24" s="253"/>
      <c r="F24" s="254"/>
      <c r="G24" s="254"/>
      <c r="H24" s="254"/>
      <c r="I24" s="254"/>
      <c r="J24" s="255"/>
      <c r="K24" s="203"/>
      <c r="L24" s="256"/>
      <c r="M24" s="213"/>
      <c r="N24" s="214"/>
      <c r="O24" s="214"/>
      <c r="P24" s="214"/>
      <c r="Q24" s="99"/>
      <c r="R24" s="99"/>
    </row>
    <row r="25" ht="9.0" customHeight="1">
      <c r="A25" s="256"/>
      <c r="B25" s="256"/>
      <c r="C25" s="256"/>
      <c r="D25" s="210"/>
      <c r="E25" s="253"/>
      <c r="F25" s="254"/>
      <c r="G25" s="254"/>
      <c r="H25" s="254"/>
      <c r="I25" s="254"/>
      <c r="J25" s="255"/>
      <c r="K25" s="203"/>
      <c r="L25" s="256"/>
      <c r="M25" s="213"/>
      <c r="N25" s="214"/>
      <c r="O25" s="214"/>
      <c r="P25" s="214"/>
      <c r="Q25" s="99"/>
      <c r="R25" s="99"/>
    </row>
    <row r="26" ht="9.0" customHeight="1">
      <c r="A26" s="256"/>
      <c r="B26" s="256"/>
      <c r="C26" s="256"/>
      <c r="D26" s="210"/>
      <c r="E26" s="253"/>
      <c r="F26" s="254"/>
      <c r="G26" s="254"/>
      <c r="H26" s="254"/>
      <c r="I26" s="254"/>
      <c r="J26" s="255"/>
      <c r="K26" s="203"/>
      <c r="L26" s="256"/>
      <c r="M26" s="213"/>
      <c r="N26" s="214"/>
      <c r="O26" s="214"/>
      <c r="P26" s="214"/>
      <c r="Q26" s="99"/>
      <c r="R26" s="99"/>
    </row>
    <row r="27" ht="9.0" customHeight="1">
      <c r="A27" s="256"/>
      <c r="B27" s="256"/>
      <c r="C27" s="256"/>
      <c r="D27" s="210"/>
      <c r="E27" s="253"/>
      <c r="F27" s="254"/>
      <c r="G27" s="254"/>
      <c r="H27" s="254"/>
      <c r="I27" s="254"/>
      <c r="J27" s="255"/>
      <c r="K27" s="203"/>
      <c r="L27" s="256"/>
      <c r="M27" s="213"/>
      <c r="N27" s="214"/>
      <c r="O27" s="214"/>
      <c r="P27" s="214"/>
      <c r="Q27" s="99"/>
      <c r="R27" s="99"/>
    </row>
    <row r="28" ht="9.0" customHeight="1">
      <c r="A28" s="256"/>
      <c r="B28" s="256"/>
      <c r="C28" s="256"/>
      <c r="D28" s="210"/>
      <c r="E28" s="253"/>
      <c r="F28" s="254"/>
      <c r="G28" s="254"/>
      <c r="H28" s="254"/>
      <c r="I28" s="254"/>
      <c r="J28" s="255"/>
      <c r="K28" s="203"/>
      <c r="L28" s="256"/>
      <c r="M28" s="213"/>
      <c r="N28" s="214"/>
      <c r="O28" s="214"/>
      <c r="P28" s="214"/>
      <c r="Q28" s="99"/>
      <c r="R28" s="99"/>
    </row>
    <row r="29" ht="9.0" customHeight="1">
      <c r="A29" s="256"/>
      <c r="B29" s="256"/>
      <c r="C29" s="256"/>
      <c r="D29" s="210"/>
      <c r="E29" s="253"/>
      <c r="F29" s="254"/>
      <c r="G29" s="254"/>
      <c r="H29" s="254"/>
      <c r="I29" s="254"/>
      <c r="J29" s="255"/>
      <c r="K29" s="203"/>
      <c r="L29" s="256"/>
      <c r="M29" s="213"/>
      <c r="N29" s="214"/>
      <c r="O29" s="214"/>
      <c r="P29" s="214"/>
      <c r="Q29" s="99"/>
      <c r="R29" s="99"/>
    </row>
    <row r="30" ht="9.0" customHeight="1">
      <c r="A30" s="256"/>
      <c r="B30" s="256"/>
      <c r="C30" s="256"/>
      <c r="D30" s="210"/>
      <c r="E30" s="253"/>
      <c r="F30" s="254"/>
      <c r="G30" s="254"/>
      <c r="H30" s="254"/>
      <c r="I30" s="254"/>
      <c r="J30" s="255"/>
      <c r="K30" s="203"/>
      <c r="L30" s="256"/>
      <c r="M30" s="213"/>
      <c r="N30" s="214"/>
      <c r="O30" s="214"/>
      <c r="P30" s="214"/>
      <c r="Q30" s="99"/>
      <c r="R30" s="99"/>
    </row>
    <row r="31" ht="9.0" customHeight="1">
      <c r="A31" s="256"/>
      <c r="B31" s="256"/>
      <c r="C31" s="256"/>
      <c r="D31" s="210"/>
      <c r="E31" s="253"/>
      <c r="F31" s="254"/>
      <c r="G31" s="254"/>
      <c r="H31" s="254"/>
      <c r="I31" s="254"/>
      <c r="J31" s="255"/>
      <c r="K31" s="203"/>
      <c r="L31" s="256"/>
      <c r="M31" s="213"/>
      <c r="N31" s="214"/>
      <c r="O31" s="214"/>
      <c r="P31" s="214"/>
      <c r="Q31" s="99"/>
      <c r="R31" s="99"/>
    </row>
    <row r="32" ht="9.0" customHeight="1">
      <c r="A32" s="256"/>
      <c r="B32" s="256"/>
      <c r="C32" s="256"/>
      <c r="D32" s="210"/>
      <c r="E32" s="253"/>
      <c r="F32" s="254"/>
      <c r="G32" s="254"/>
      <c r="H32" s="254"/>
      <c r="I32" s="254"/>
      <c r="J32" s="255"/>
      <c r="K32" s="203"/>
      <c r="L32" s="256"/>
      <c r="M32" s="213"/>
      <c r="N32" s="214"/>
      <c r="O32" s="214"/>
      <c r="P32" s="214"/>
      <c r="Q32" s="99"/>
      <c r="R32" s="99"/>
    </row>
    <row r="33" ht="9.0" customHeight="1">
      <c r="A33" s="256"/>
      <c r="B33" s="256"/>
      <c r="C33" s="256"/>
      <c r="D33" s="210"/>
      <c r="E33" s="253"/>
      <c r="F33" s="254"/>
      <c r="G33" s="254"/>
      <c r="H33" s="254"/>
      <c r="I33" s="254"/>
      <c r="J33" s="255"/>
      <c r="K33" s="203"/>
      <c r="L33" s="256"/>
      <c r="M33" s="213"/>
      <c r="N33" s="214"/>
      <c r="O33" s="214"/>
      <c r="P33" s="214"/>
      <c r="Q33" s="99"/>
      <c r="R33" s="99"/>
    </row>
    <row r="34" ht="9.0" customHeight="1">
      <c r="A34" s="256"/>
      <c r="B34" s="256"/>
      <c r="C34" s="256"/>
      <c r="D34" s="210"/>
      <c r="E34" s="253"/>
      <c r="F34" s="254"/>
      <c r="G34" s="254"/>
      <c r="H34" s="254"/>
      <c r="I34" s="254"/>
      <c r="J34" s="255"/>
      <c r="K34" s="203"/>
      <c r="L34" s="256"/>
      <c r="M34" s="213"/>
      <c r="N34" s="214"/>
      <c r="O34" s="214"/>
      <c r="P34" s="214"/>
      <c r="Q34" s="99"/>
      <c r="R34" s="99"/>
    </row>
    <row r="35" ht="9.0" customHeight="1">
      <c r="A35" s="256"/>
      <c r="B35" s="256"/>
      <c r="C35" s="256"/>
      <c r="D35" s="210"/>
      <c r="E35" s="253"/>
      <c r="F35" s="254"/>
      <c r="G35" s="254"/>
      <c r="H35" s="254"/>
      <c r="I35" s="254"/>
      <c r="J35" s="255"/>
      <c r="K35" s="203"/>
      <c r="L35" s="256"/>
      <c r="M35" s="213"/>
      <c r="N35" s="214"/>
      <c r="O35" s="214"/>
      <c r="P35" s="214"/>
      <c r="Q35" s="99"/>
      <c r="R35" s="99"/>
    </row>
    <row r="36" ht="9.0" customHeight="1">
      <c r="A36" s="256"/>
      <c r="B36" s="256"/>
      <c r="C36" s="256"/>
      <c r="D36" s="210"/>
      <c r="E36" s="253"/>
      <c r="F36" s="254"/>
      <c r="G36" s="254"/>
      <c r="H36" s="254"/>
      <c r="I36" s="254"/>
      <c r="J36" s="255"/>
      <c r="K36" s="203"/>
      <c r="L36" s="256"/>
      <c r="M36" s="213"/>
      <c r="N36" s="214"/>
      <c r="O36" s="214"/>
      <c r="P36" s="214"/>
      <c r="Q36" s="99"/>
      <c r="R36" s="99"/>
    </row>
    <row r="37" ht="9.0" customHeight="1">
      <c r="A37" s="256"/>
      <c r="B37" s="256"/>
      <c r="C37" s="256"/>
      <c r="D37" s="210"/>
      <c r="E37" s="253"/>
      <c r="F37" s="254"/>
      <c r="G37" s="254"/>
      <c r="H37" s="254"/>
      <c r="I37" s="254"/>
      <c r="J37" s="255"/>
      <c r="K37" s="203"/>
      <c r="L37" s="256"/>
      <c r="M37" s="213"/>
      <c r="N37" s="214"/>
      <c r="O37" s="214"/>
      <c r="P37" s="214"/>
      <c r="Q37" s="99"/>
      <c r="R37" s="99"/>
    </row>
    <row r="38" ht="9.0" customHeight="1">
      <c r="A38" s="256"/>
      <c r="B38" s="256"/>
      <c r="C38" s="256"/>
      <c r="D38" s="210"/>
      <c r="E38" s="253"/>
      <c r="F38" s="254"/>
      <c r="G38" s="254"/>
      <c r="H38" s="254"/>
      <c r="I38" s="254"/>
      <c r="J38" s="255"/>
      <c r="K38" s="203"/>
      <c r="L38" s="256"/>
      <c r="M38" s="213"/>
      <c r="N38" s="214"/>
      <c r="O38" s="214"/>
      <c r="P38" s="214"/>
      <c r="Q38" s="99"/>
      <c r="R38" s="99"/>
    </row>
    <row r="39" ht="9.0" customHeight="1">
      <c r="A39" s="256"/>
      <c r="B39" s="256"/>
      <c r="C39" s="256"/>
      <c r="D39" s="210"/>
      <c r="E39" s="253"/>
      <c r="F39" s="254"/>
      <c r="G39" s="254"/>
      <c r="H39" s="254"/>
      <c r="I39" s="254"/>
      <c r="J39" s="255"/>
      <c r="K39" s="203"/>
      <c r="L39" s="256"/>
      <c r="M39" s="213"/>
      <c r="N39" s="214"/>
      <c r="O39" s="214"/>
      <c r="P39" s="214"/>
      <c r="Q39" s="99"/>
      <c r="R39" s="99"/>
    </row>
    <row r="40" ht="9.0" customHeight="1">
      <c r="A40" s="256"/>
      <c r="B40" s="256"/>
      <c r="C40" s="256"/>
      <c r="D40" s="210"/>
      <c r="E40" s="257"/>
      <c r="F40" s="258"/>
      <c r="G40" s="258"/>
      <c r="H40" s="258"/>
      <c r="I40" s="258"/>
      <c r="J40" s="259"/>
      <c r="K40" s="203"/>
      <c r="L40" s="256"/>
      <c r="M40" s="213"/>
      <c r="N40" s="214"/>
      <c r="O40" s="214"/>
      <c r="P40" s="214"/>
      <c r="Q40" s="99"/>
      <c r="R40" s="99"/>
    </row>
  </sheetData>
  <mergeCells count="39">
    <mergeCell ref="A1:B1"/>
    <mergeCell ref="F1:J1"/>
    <mergeCell ref="L1:P1"/>
    <mergeCell ref="E4:E5"/>
    <mergeCell ref="F4:F5"/>
    <mergeCell ref="G4:G5"/>
    <mergeCell ref="H4:H5"/>
    <mergeCell ref="I4:I5"/>
    <mergeCell ref="J4:J5"/>
    <mergeCell ref="F7:F8"/>
    <mergeCell ref="G7:G8"/>
    <mergeCell ref="H7:H8"/>
    <mergeCell ref="I7:I8"/>
    <mergeCell ref="J7:J8"/>
    <mergeCell ref="E7:E8"/>
    <mergeCell ref="E10:E11"/>
    <mergeCell ref="F10:F11"/>
    <mergeCell ref="G10:G11"/>
    <mergeCell ref="H10:H11"/>
    <mergeCell ref="I10:I11"/>
    <mergeCell ref="J10:J11"/>
    <mergeCell ref="F16:F17"/>
    <mergeCell ref="G16:G17"/>
    <mergeCell ref="E19:E20"/>
    <mergeCell ref="F19:F20"/>
    <mergeCell ref="G19:G20"/>
    <mergeCell ref="H19:H20"/>
    <mergeCell ref="I19:I20"/>
    <mergeCell ref="J19:J20"/>
    <mergeCell ref="H16:H17"/>
    <mergeCell ref="I16:I17"/>
    <mergeCell ref="E13:E14"/>
    <mergeCell ref="F13:F14"/>
    <mergeCell ref="G13:G14"/>
    <mergeCell ref="H13:H14"/>
    <mergeCell ref="I13:I14"/>
    <mergeCell ref="J13:J14"/>
    <mergeCell ref="E16:E17"/>
    <mergeCell ref="J16:J17"/>
  </mergeCells>
  <printOptions/>
  <pageMargins bottom="1.025" footer="0.0" header="0.0" left="0.7875" right="0.7875" top="1.025"/>
  <pageSetup paperSize="9" orientation="portrait"/>
  <headerFooter>
    <oddHeader>&amp;C&amp;A</oddHeader>
    <oddFooter>&amp;CPage &amp;P</oddFooter>
  </headerFooter>
  <drawing r:id="rId2"/>
  <legacyDrawing r:id="rId3"/>
  <tableParts count="3">
    <tablePart r:id="rId7"/>
    <tablePart r:id="rId8"/>
    <tablePart r:id="rId9"/>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8.0"/>
    <col customWidth="1" min="2" max="2" width="24.83"/>
    <col customWidth="1" min="3" max="3" width="77.83"/>
  </cols>
  <sheetData>
    <row r="1" ht="9.75" customHeight="1">
      <c r="A1" s="140" t="s">
        <v>119</v>
      </c>
      <c r="B1" s="140" t="s">
        <v>1373</v>
      </c>
      <c r="C1" s="140" t="s">
        <v>1422</v>
      </c>
    </row>
    <row r="2" ht="9.75" customHeight="1">
      <c r="A2" s="96" t="s">
        <v>427</v>
      </c>
      <c r="B2" s="99" t="s">
        <v>1423</v>
      </c>
      <c r="C2" s="99" t="s">
        <v>1424</v>
      </c>
    </row>
    <row r="3" ht="9.75" customHeight="1">
      <c r="A3" s="96" t="s">
        <v>309</v>
      </c>
      <c r="B3" s="99" t="s">
        <v>1425</v>
      </c>
      <c r="C3" s="99" t="s">
        <v>1426</v>
      </c>
    </row>
    <row r="4" ht="9.75" customHeight="1">
      <c r="A4" s="96" t="s">
        <v>607</v>
      </c>
      <c r="B4" s="99" t="s">
        <v>1427</v>
      </c>
      <c r="C4" s="99" t="s">
        <v>1428</v>
      </c>
    </row>
    <row r="5" ht="9.75" customHeight="1">
      <c r="A5" s="96" t="s">
        <v>127</v>
      </c>
      <c r="B5" s="99" t="s">
        <v>1429</v>
      </c>
      <c r="C5" s="99" t="s">
        <v>1430</v>
      </c>
    </row>
    <row r="6" ht="9.75" customHeight="1">
      <c r="A6" s="96" t="s">
        <v>382</v>
      </c>
      <c r="B6" s="99" t="s">
        <v>1431</v>
      </c>
      <c r="C6" s="99" t="s">
        <v>1432</v>
      </c>
    </row>
    <row r="7" ht="9.75" customHeight="1">
      <c r="A7" s="96" t="s">
        <v>165</v>
      </c>
      <c r="B7" s="99" t="s">
        <v>1433</v>
      </c>
      <c r="C7" s="99" t="s">
        <v>1434</v>
      </c>
    </row>
    <row r="8" ht="9.75" customHeight="1">
      <c r="A8" s="96" t="s">
        <v>125</v>
      </c>
      <c r="B8" s="99" t="s">
        <v>1435</v>
      </c>
      <c r="C8" s="99" t="s">
        <v>1436</v>
      </c>
    </row>
    <row r="9" ht="9.75" customHeight="1">
      <c r="A9" s="96"/>
      <c r="B9" s="99"/>
      <c r="C9" s="99"/>
    </row>
    <row r="10" ht="9.75" customHeight="1">
      <c r="A10" s="96"/>
      <c r="B10" s="99"/>
      <c r="C10" s="99"/>
    </row>
    <row r="11" ht="9.75" customHeight="1">
      <c r="A11" s="96"/>
      <c r="B11" s="99"/>
      <c r="C11" s="99"/>
    </row>
    <row r="12" ht="9.75" customHeight="1">
      <c r="A12" s="96"/>
      <c r="B12" s="99"/>
      <c r="C12" s="99"/>
    </row>
    <row r="13" ht="9.75" customHeight="1">
      <c r="A13" s="96"/>
      <c r="B13" s="99"/>
      <c r="C13" s="99"/>
    </row>
    <row r="14" ht="9.75" customHeight="1">
      <c r="A14" s="96"/>
      <c r="B14" s="99"/>
      <c r="C14" s="99"/>
    </row>
    <row r="15" ht="9.75" customHeight="1">
      <c r="A15" s="96"/>
      <c r="B15" s="99"/>
      <c r="C15" s="99"/>
    </row>
    <row r="16" ht="9.75" customHeight="1">
      <c r="A16" s="96"/>
      <c r="B16" s="99"/>
      <c r="C16" s="99"/>
    </row>
    <row r="17" ht="9.75" customHeight="1">
      <c r="A17" s="96"/>
      <c r="B17" s="99"/>
      <c r="C17" s="99"/>
    </row>
    <row r="18" ht="9.75" customHeight="1">
      <c r="A18" s="96"/>
      <c r="B18" s="99"/>
      <c r="C18" s="99"/>
    </row>
    <row r="19" ht="9.75" customHeight="1">
      <c r="A19" s="96"/>
      <c r="B19" s="99"/>
      <c r="C19" s="99"/>
    </row>
    <row r="20" ht="9.75" customHeight="1">
      <c r="A20" s="96"/>
      <c r="B20" s="99"/>
      <c r="C20" s="99"/>
    </row>
    <row r="21" ht="9.75" customHeight="1">
      <c r="A21" s="96"/>
      <c r="B21" s="99"/>
      <c r="C21" s="99"/>
    </row>
    <row r="22" ht="9.75" customHeight="1">
      <c r="A22" s="96"/>
      <c r="B22" s="99"/>
      <c r="C22" s="99"/>
    </row>
    <row r="23" ht="9.75" customHeight="1">
      <c r="A23" s="96"/>
      <c r="B23" s="99"/>
      <c r="C23" s="99"/>
    </row>
    <row r="24" ht="9.75" customHeight="1">
      <c r="A24" s="96"/>
      <c r="B24" s="99"/>
      <c r="C24" s="99"/>
    </row>
    <row r="25" ht="9.75" customHeight="1">
      <c r="A25" s="96"/>
      <c r="B25" s="99"/>
      <c r="C25" s="99"/>
    </row>
    <row r="26" ht="9.75" customHeight="1">
      <c r="A26" s="96"/>
      <c r="B26" s="99"/>
      <c r="C26" s="99"/>
    </row>
    <row r="27" ht="9.75" customHeight="1">
      <c r="A27" s="96"/>
      <c r="B27" s="99"/>
      <c r="C27" s="99"/>
    </row>
    <row r="28" ht="9.75" customHeight="1">
      <c r="A28" s="96"/>
      <c r="B28" s="99"/>
      <c r="C28" s="99"/>
    </row>
    <row r="29" ht="9.75" customHeight="1">
      <c r="A29" s="96"/>
      <c r="B29" s="99"/>
      <c r="C29" s="99"/>
    </row>
    <row r="30" ht="9.75" customHeight="1">
      <c r="A30" s="96"/>
      <c r="B30" s="99"/>
      <c r="C30" s="99"/>
    </row>
    <row r="31" ht="9.75" customHeight="1">
      <c r="A31" s="96"/>
      <c r="B31" s="99"/>
      <c r="C31" s="99"/>
    </row>
    <row r="32" ht="9.75" customHeight="1">
      <c r="A32" s="96"/>
      <c r="B32" s="99"/>
      <c r="C32" s="99"/>
    </row>
    <row r="33" ht="9.75" customHeight="1">
      <c r="A33" s="96"/>
      <c r="B33" s="99"/>
      <c r="C33" s="99"/>
    </row>
    <row r="34" ht="9.75" customHeight="1">
      <c r="A34" s="96"/>
      <c r="B34" s="99"/>
      <c r="C34" s="99"/>
    </row>
    <row r="35" ht="9.75" customHeight="1">
      <c r="A35" s="96"/>
      <c r="B35" s="99"/>
      <c r="C35" s="99"/>
    </row>
    <row r="36" ht="9.75" customHeight="1">
      <c r="A36" s="96"/>
      <c r="B36" s="99"/>
      <c r="C36" s="99"/>
    </row>
    <row r="37" ht="9.75" customHeight="1">
      <c r="A37" s="96"/>
      <c r="B37" s="99"/>
      <c r="C37" s="99"/>
    </row>
    <row r="38" ht="9.75" customHeight="1">
      <c r="A38" s="96"/>
      <c r="B38" s="99"/>
      <c r="C38" s="99"/>
    </row>
    <row r="39" ht="9.75" customHeight="1">
      <c r="A39" s="96"/>
      <c r="B39" s="99"/>
      <c r="C39" s="99"/>
    </row>
    <row r="40" ht="9.75" customHeight="1">
      <c r="A40" s="96"/>
      <c r="B40" s="99"/>
      <c r="C40" s="99"/>
    </row>
    <row r="41" ht="9.75" customHeight="1">
      <c r="A41" s="96"/>
      <c r="B41" s="99"/>
      <c r="C41" s="99"/>
    </row>
    <row r="42" ht="9.75" customHeight="1">
      <c r="A42" s="96"/>
      <c r="B42" s="99"/>
      <c r="C42" s="99"/>
    </row>
    <row r="43" ht="9.75" customHeight="1">
      <c r="A43" s="96"/>
      <c r="B43" s="99"/>
      <c r="C43" s="99"/>
    </row>
    <row r="44" ht="9.75" customHeight="1">
      <c r="A44" s="96"/>
      <c r="B44" s="99"/>
      <c r="C44" s="99"/>
    </row>
    <row r="45" ht="9.75" customHeight="1">
      <c r="A45" s="96"/>
      <c r="B45" s="99"/>
      <c r="C45" s="99"/>
    </row>
    <row r="46" ht="9.75" customHeight="1">
      <c r="A46" s="96"/>
      <c r="B46" s="99"/>
      <c r="C46" s="99"/>
    </row>
    <row r="47" ht="9.75" customHeight="1">
      <c r="A47" s="96"/>
      <c r="B47" s="99"/>
      <c r="C47" s="99"/>
    </row>
    <row r="48" ht="9.75" customHeight="1">
      <c r="A48" s="96"/>
      <c r="B48" s="99"/>
      <c r="C48" s="99"/>
    </row>
    <row r="49" ht="9.75" customHeight="1">
      <c r="A49" s="96"/>
      <c r="B49" s="99"/>
      <c r="C49" s="99"/>
    </row>
    <row r="50" ht="9.75" customHeight="1">
      <c r="A50" s="96"/>
      <c r="B50" s="99"/>
      <c r="C50" s="99"/>
    </row>
    <row r="51" ht="9.75" customHeight="1">
      <c r="A51" s="96"/>
      <c r="B51" s="99"/>
      <c r="C51" s="99"/>
    </row>
    <row r="52" ht="9.75" customHeight="1">
      <c r="A52" s="96"/>
      <c r="B52" s="99"/>
      <c r="C52" s="99"/>
    </row>
    <row r="53" ht="9.75" customHeight="1">
      <c r="A53" s="96"/>
      <c r="B53" s="99"/>
      <c r="C53" s="99"/>
    </row>
    <row r="54" ht="9.75" customHeight="1">
      <c r="A54" s="96"/>
      <c r="B54" s="99"/>
      <c r="C54" s="99"/>
    </row>
    <row r="55" ht="9.75" customHeight="1">
      <c r="A55" s="96"/>
      <c r="B55" s="99"/>
      <c r="C55" s="99"/>
    </row>
    <row r="56" ht="9.75" customHeight="1">
      <c r="A56" s="96"/>
      <c r="B56" s="99"/>
      <c r="C56" s="99"/>
    </row>
    <row r="57" ht="9.75" customHeight="1">
      <c r="A57" s="96"/>
      <c r="B57" s="99"/>
      <c r="C57" s="99"/>
    </row>
    <row r="58" ht="9.75" customHeight="1">
      <c r="A58" s="96"/>
      <c r="B58" s="99"/>
      <c r="C58" s="99"/>
    </row>
    <row r="59" ht="9.75" customHeight="1">
      <c r="A59" s="96"/>
      <c r="B59" s="99"/>
      <c r="C59" s="99"/>
    </row>
    <row r="60" ht="9.75" customHeight="1">
      <c r="A60" s="96"/>
      <c r="B60" s="99"/>
      <c r="C60" s="99"/>
    </row>
    <row r="61" ht="9.75" customHeight="1">
      <c r="A61" s="96"/>
      <c r="B61" s="99"/>
      <c r="C61" s="99"/>
    </row>
    <row r="62" ht="9.75" customHeight="1">
      <c r="A62" s="96"/>
      <c r="B62" s="99"/>
      <c r="C62" s="99"/>
    </row>
    <row r="63" ht="9.75" customHeight="1">
      <c r="A63" s="96"/>
      <c r="B63" s="99"/>
      <c r="C63" s="99"/>
    </row>
    <row r="64" ht="9.75" customHeight="1">
      <c r="A64" s="96"/>
      <c r="B64" s="99"/>
      <c r="C64" s="99"/>
    </row>
    <row r="65" ht="9.75" customHeight="1">
      <c r="A65" s="96"/>
      <c r="B65" s="99"/>
      <c r="C65" s="99"/>
    </row>
    <row r="66" ht="9.75" customHeight="1">
      <c r="A66" s="96"/>
      <c r="B66" s="99"/>
      <c r="C66" s="99"/>
    </row>
    <row r="67" ht="9.75" customHeight="1">
      <c r="A67" s="96"/>
      <c r="B67" s="99"/>
      <c r="C67" s="99"/>
    </row>
    <row r="68" ht="9.75" customHeight="1">
      <c r="A68" s="96"/>
      <c r="B68" s="99"/>
      <c r="C68" s="99"/>
    </row>
    <row r="69" ht="9.75" customHeight="1">
      <c r="A69" s="96"/>
      <c r="B69" s="99"/>
      <c r="C69" s="99"/>
    </row>
    <row r="70" ht="9.75" customHeight="1">
      <c r="A70" s="96"/>
      <c r="B70" s="99"/>
      <c r="C70" s="99"/>
    </row>
    <row r="71" ht="9.75" customHeight="1">
      <c r="A71" s="96"/>
      <c r="B71" s="99"/>
      <c r="C71" s="99"/>
    </row>
    <row r="72" ht="9.75" customHeight="1">
      <c r="A72" s="96"/>
      <c r="B72" s="99"/>
      <c r="C72" s="99"/>
    </row>
    <row r="73" ht="9.75" customHeight="1">
      <c r="A73" s="96"/>
      <c r="B73" s="99"/>
      <c r="C73" s="99"/>
    </row>
    <row r="74" ht="9.75" customHeight="1">
      <c r="A74" s="96"/>
      <c r="B74" s="99"/>
      <c r="C74" s="99"/>
    </row>
    <row r="75" ht="9.75" customHeight="1">
      <c r="A75" s="96"/>
      <c r="B75" s="99"/>
      <c r="C75" s="99"/>
    </row>
    <row r="76" ht="9.75" customHeight="1">
      <c r="A76" s="96"/>
      <c r="B76" s="99"/>
      <c r="C76" s="99"/>
    </row>
    <row r="77" ht="9.75" customHeight="1">
      <c r="A77" s="96"/>
      <c r="B77" s="99"/>
      <c r="C77" s="99"/>
    </row>
    <row r="78" ht="9.75" customHeight="1">
      <c r="A78" s="96"/>
      <c r="B78" s="99"/>
      <c r="C78" s="99"/>
    </row>
    <row r="79" ht="9.75" customHeight="1">
      <c r="A79" s="96"/>
      <c r="B79" s="99"/>
      <c r="C79" s="99"/>
    </row>
    <row r="80" ht="9.75" customHeight="1">
      <c r="A80" s="96"/>
      <c r="B80" s="99"/>
      <c r="C80" s="99"/>
    </row>
    <row r="81" ht="9.75" customHeight="1">
      <c r="A81" s="96"/>
      <c r="B81" s="99"/>
      <c r="C81" s="99"/>
    </row>
    <row r="82" ht="9.75" customHeight="1">
      <c r="A82" s="96"/>
      <c r="B82" s="99"/>
      <c r="C82" s="99"/>
    </row>
    <row r="83" ht="9.75" customHeight="1">
      <c r="A83" s="96"/>
      <c r="B83" s="99"/>
      <c r="C83" s="99"/>
    </row>
    <row r="84" ht="9.75" customHeight="1">
      <c r="A84" s="96"/>
      <c r="B84" s="99"/>
      <c r="C84" s="99"/>
    </row>
    <row r="85" ht="9.75" customHeight="1">
      <c r="A85" s="96"/>
      <c r="B85" s="99"/>
      <c r="C85" s="99"/>
    </row>
    <row r="86" ht="9.75" customHeight="1">
      <c r="A86" s="96"/>
      <c r="B86" s="99"/>
      <c r="C86" s="99"/>
    </row>
    <row r="87" ht="9.75" customHeight="1">
      <c r="A87" s="96"/>
      <c r="B87" s="99"/>
      <c r="C87" s="99"/>
    </row>
    <row r="88" ht="9.75" customHeight="1">
      <c r="A88" s="96"/>
      <c r="B88" s="99"/>
      <c r="C88" s="99"/>
    </row>
    <row r="89" ht="9.75" customHeight="1">
      <c r="A89" s="96"/>
      <c r="B89" s="99"/>
      <c r="C89" s="99"/>
    </row>
    <row r="90" ht="9.75" customHeight="1">
      <c r="A90" s="96"/>
      <c r="B90" s="99"/>
      <c r="C90" s="99"/>
    </row>
    <row r="91" ht="9.75" customHeight="1">
      <c r="A91" s="96"/>
      <c r="B91" s="99"/>
      <c r="C91" s="99"/>
    </row>
    <row r="92" ht="9.75" customHeight="1">
      <c r="A92" s="96"/>
      <c r="B92" s="99"/>
      <c r="C92" s="99"/>
    </row>
    <row r="93" ht="9.75" customHeight="1">
      <c r="A93" s="96"/>
      <c r="B93" s="99"/>
      <c r="C93" s="99"/>
    </row>
    <row r="94" ht="9.75" customHeight="1">
      <c r="A94" s="96"/>
      <c r="B94" s="99"/>
      <c r="C94" s="99"/>
    </row>
    <row r="95" ht="9.75" customHeight="1">
      <c r="A95" s="96"/>
      <c r="B95" s="99"/>
      <c r="C95" s="99"/>
    </row>
    <row r="96" ht="9.75" customHeight="1">
      <c r="A96" s="96"/>
      <c r="B96" s="99"/>
      <c r="C96" s="99"/>
    </row>
    <row r="97" ht="9.75" customHeight="1">
      <c r="A97" s="96"/>
      <c r="B97" s="99"/>
      <c r="C97" s="99"/>
    </row>
    <row r="98" ht="9.75" customHeight="1">
      <c r="A98" s="96"/>
      <c r="B98" s="99"/>
      <c r="C98" s="99"/>
    </row>
    <row r="99" ht="9.75" customHeight="1">
      <c r="A99" s="96"/>
      <c r="B99" s="99"/>
      <c r="C99" s="99"/>
    </row>
    <row r="100" ht="9.75" customHeight="1">
      <c r="A100" s="96"/>
      <c r="B100" s="99"/>
      <c r="C100" s="99"/>
    </row>
    <row r="101" ht="9.75" customHeight="1">
      <c r="A101" s="96"/>
      <c r="B101" s="99"/>
      <c r="C101" s="99"/>
    </row>
    <row r="102" ht="9.75" customHeight="1">
      <c r="A102" s="96"/>
      <c r="B102" s="99"/>
      <c r="C102" s="99"/>
    </row>
    <row r="103" ht="9.75" customHeight="1">
      <c r="A103" s="96"/>
      <c r="B103" s="99"/>
      <c r="C103" s="99"/>
    </row>
    <row r="104" ht="9.75" customHeight="1">
      <c r="A104" s="96"/>
      <c r="B104" s="99"/>
      <c r="C104" s="99"/>
    </row>
    <row r="105" ht="9.75" customHeight="1">
      <c r="A105" s="96"/>
      <c r="B105" s="99"/>
      <c r="C105" s="99"/>
    </row>
    <row r="106" ht="9.75" customHeight="1">
      <c r="A106" s="96"/>
      <c r="B106" s="99"/>
      <c r="C106" s="99"/>
    </row>
    <row r="107" ht="9.75" customHeight="1">
      <c r="A107" s="96"/>
      <c r="B107" s="99"/>
      <c r="C107" s="99"/>
    </row>
    <row r="108" ht="9.75" customHeight="1">
      <c r="A108" s="96"/>
      <c r="B108" s="99"/>
      <c r="C108" s="99"/>
    </row>
    <row r="109" ht="9.75" customHeight="1">
      <c r="A109" s="96"/>
      <c r="B109" s="99"/>
      <c r="C109" s="99"/>
    </row>
    <row r="110" ht="9.75" customHeight="1">
      <c r="A110" s="96"/>
      <c r="B110" s="99"/>
      <c r="C110" s="99"/>
    </row>
    <row r="111" ht="9.75" customHeight="1">
      <c r="A111" s="96"/>
      <c r="B111" s="99"/>
      <c r="C111" s="99"/>
    </row>
    <row r="112" ht="9.75" customHeight="1">
      <c r="A112" s="96"/>
      <c r="B112" s="99"/>
      <c r="C112" s="99"/>
    </row>
    <row r="113" ht="9.75" customHeight="1">
      <c r="A113" s="96"/>
      <c r="B113" s="99"/>
      <c r="C113" s="99"/>
    </row>
    <row r="114" ht="9.75" customHeight="1">
      <c r="A114" s="96"/>
      <c r="B114" s="99"/>
      <c r="C114" s="99"/>
    </row>
    <row r="115" ht="9.75" customHeight="1">
      <c r="A115" s="96"/>
      <c r="B115" s="99"/>
      <c r="C115" s="99"/>
    </row>
    <row r="116" ht="9.75" customHeight="1">
      <c r="A116" s="96"/>
      <c r="B116" s="99"/>
      <c r="C116" s="99"/>
    </row>
    <row r="117" ht="9.75" customHeight="1">
      <c r="A117" s="96"/>
      <c r="B117" s="99"/>
      <c r="C117" s="99"/>
    </row>
    <row r="118" ht="9.75" customHeight="1">
      <c r="A118" s="96"/>
      <c r="B118" s="99"/>
      <c r="C118" s="99"/>
    </row>
    <row r="119" ht="9.75" customHeight="1">
      <c r="A119" s="96"/>
      <c r="B119" s="99"/>
      <c r="C119" s="99"/>
    </row>
    <row r="120" ht="9.75" customHeight="1">
      <c r="A120" s="96"/>
      <c r="B120" s="99"/>
      <c r="C120" s="99"/>
    </row>
    <row r="121" ht="9.75" customHeight="1">
      <c r="A121" s="96"/>
      <c r="B121" s="99"/>
      <c r="C121" s="99"/>
    </row>
    <row r="122" ht="9.75" customHeight="1">
      <c r="A122" s="96"/>
      <c r="B122" s="99"/>
      <c r="C122" s="99"/>
    </row>
    <row r="123" ht="9.75" customHeight="1">
      <c r="A123" s="96"/>
      <c r="B123" s="99"/>
      <c r="C123" s="99"/>
    </row>
    <row r="124" ht="9.75" customHeight="1">
      <c r="A124" s="96"/>
      <c r="B124" s="99"/>
      <c r="C124" s="99"/>
    </row>
    <row r="125" ht="9.75" customHeight="1">
      <c r="A125" s="96"/>
      <c r="B125" s="99"/>
      <c r="C125" s="99"/>
    </row>
    <row r="126" ht="9.75" customHeight="1">
      <c r="A126" s="96"/>
      <c r="B126" s="99"/>
      <c r="C126" s="99"/>
    </row>
    <row r="127" ht="9.75" customHeight="1">
      <c r="A127" s="96"/>
      <c r="B127" s="99"/>
      <c r="C127" s="99"/>
    </row>
    <row r="128" ht="9.75" customHeight="1">
      <c r="A128" s="96"/>
      <c r="B128" s="99"/>
      <c r="C128" s="99"/>
    </row>
    <row r="129" ht="9.75" customHeight="1">
      <c r="A129" s="96"/>
      <c r="B129" s="99"/>
      <c r="C129" s="99"/>
    </row>
    <row r="130" ht="9.75" customHeight="1">
      <c r="A130" s="96"/>
      <c r="B130" s="99"/>
      <c r="C130" s="99"/>
    </row>
    <row r="131" ht="9.75" customHeight="1">
      <c r="A131" s="96"/>
      <c r="B131" s="99"/>
      <c r="C131" s="99"/>
    </row>
    <row r="132" ht="9.75" customHeight="1">
      <c r="A132" s="96"/>
      <c r="B132" s="99"/>
      <c r="C132" s="99"/>
    </row>
    <row r="133" ht="9.75" customHeight="1">
      <c r="A133" s="96"/>
      <c r="B133" s="99"/>
      <c r="C133" s="99"/>
    </row>
    <row r="134" ht="9.75" customHeight="1">
      <c r="A134" s="96"/>
      <c r="B134" s="99"/>
      <c r="C134" s="99"/>
    </row>
    <row r="135" ht="9.75" customHeight="1">
      <c r="A135" s="96"/>
      <c r="B135" s="99"/>
      <c r="C135" s="99"/>
    </row>
    <row r="136" ht="9.75" customHeight="1">
      <c r="A136" s="96"/>
      <c r="B136" s="99"/>
      <c r="C136" s="99"/>
    </row>
    <row r="137" ht="9.75" customHeight="1">
      <c r="A137" s="96"/>
      <c r="B137" s="99"/>
      <c r="C137" s="99"/>
    </row>
    <row r="138" ht="9.75" customHeight="1">
      <c r="A138" s="96"/>
      <c r="B138" s="99"/>
      <c r="C138" s="99"/>
    </row>
    <row r="139" ht="9.75" customHeight="1">
      <c r="A139" s="96"/>
      <c r="B139" s="99"/>
      <c r="C139" s="99"/>
    </row>
    <row r="140" ht="9.75" customHeight="1">
      <c r="A140" s="96"/>
      <c r="B140" s="99"/>
      <c r="C140" s="99"/>
    </row>
    <row r="141" ht="9.75" customHeight="1">
      <c r="A141" s="96"/>
      <c r="B141" s="99"/>
      <c r="C141" s="99"/>
    </row>
    <row r="142" ht="9.75" customHeight="1">
      <c r="A142" s="96"/>
      <c r="B142" s="99"/>
      <c r="C142" s="99"/>
    </row>
    <row r="143" ht="9.75" customHeight="1">
      <c r="A143" s="96"/>
      <c r="B143" s="99"/>
      <c r="C143" s="99"/>
    </row>
    <row r="144" ht="9.75" customHeight="1">
      <c r="A144" s="96"/>
      <c r="B144" s="99"/>
      <c r="C144" s="99"/>
    </row>
    <row r="145" ht="9.75" customHeight="1">
      <c r="A145" s="96"/>
      <c r="B145" s="99"/>
      <c r="C145" s="99"/>
    </row>
    <row r="146" ht="9.75" customHeight="1">
      <c r="A146" s="96"/>
      <c r="B146" s="99"/>
      <c r="C146" s="99"/>
    </row>
    <row r="147" ht="9.75" customHeight="1">
      <c r="A147" s="96"/>
      <c r="B147" s="99"/>
      <c r="C147" s="99"/>
    </row>
    <row r="148" ht="9.75" customHeight="1">
      <c r="A148" s="96"/>
      <c r="B148" s="99"/>
      <c r="C148" s="99"/>
    </row>
    <row r="149" ht="9.75" customHeight="1">
      <c r="A149" s="96"/>
      <c r="B149" s="99"/>
      <c r="C149" s="99"/>
    </row>
    <row r="150" ht="9.75" customHeight="1">
      <c r="A150" s="96"/>
      <c r="B150" s="99"/>
      <c r="C150" s="99"/>
    </row>
    <row r="151" ht="9.75" customHeight="1">
      <c r="A151" s="96"/>
      <c r="B151" s="99"/>
      <c r="C151" s="99"/>
    </row>
    <row r="152" ht="9.75" customHeight="1">
      <c r="A152" s="96"/>
      <c r="B152" s="99"/>
      <c r="C152" s="99"/>
    </row>
    <row r="153" ht="9.75" customHeight="1">
      <c r="A153" s="96"/>
      <c r="B153" s="99"/>
      <c r="C153" s="99"/>
    </row>
    <row r="154" ht="9.75" customHeight="1">
      <c r="A154" s="96"/>
      <c r="B154" s="99"/>
      <c r="C154" s="99"/>
    </row>
    <row r="155" ht="9.75" customHeight="1">
      <c r="A155" s="96"/>
      <c r="B155" s="99"/>
      <c r="C155" s="99"/>
    </row>
    <row r="156" ht="9.75" customHeight="1">
      <c r="A156" s="96"/>
      <c r="B156" s="99"/>
      <c r="C156" s="99"/>
    </row>
    <row r="157" ht="9.75" customHeight="1">
      <c r="A157" s="96"/>
      <c r="B157" s="99"/>
      <c r="C157" s="99"/>
    </row>
    <row r="158" ht="9.75" customHeight="1">
      <c r="A158" s="96"/>
      <c r="B158" s="99"/>
      <c r="C158" s="99"/>
    </row>
    <row r="159" ht="9.75" customHeight="1">
      <c r="A159" s="96"/>
      <c r="B159" s="99"/>
      <c r="C159" s="99"/>
    </row>
    <row r="160" ht="9.75" customHeight="1">
      <c r="A160" s="96"/>
      <c r="B160" s="99"/>
      <c r="C160" s="99"/>
    </row>
    <row r="161" ht="9.75" customHeight="1">
      <c r="A161" s="96"/>
      <c r="B161" s="99"/>
      <c r="C161" s="99"/>
    </row>
    <row r="162" ht="9.75" customHeight="1">
      <c r="A162" s="96"/>
      <c r="B162" s="99"/>
      <c r="C162" s="99"/>
    </row>
    <row r="163" ht="9.75" customHeight="1">
      <c r="A163" s="96"/>
      <c r="B163" s="99"/>
      <c r="C163" s="99"/>
    </row>
    <row r="164" ht="9.75" customHeight="1">
      <c r="A164" s="96"/>
      <c r="B164" s="99"/>
      <c r="C164" s="99"/>
    </row>
    <row r="165" ht="9.75" customHeight="1">
      <c r="A165" s="96"/>
      <c r="B165" s="99"/>
      <c r="C165" s="99"/>
    </row>
    <row r="166" ht="9.75" customHeight="1">
      <c r="A166" s="96"/>
      <c r="B166" s="99"/>
      <c r="C166" s="99"/>
    </row>
    <row r="167" ht="9.75" customHeight="1">
      <c r="A167" s="96"/>
      <c r="B167" s="99"/>
      <c r="C167" s="99"/>
    </row>
    <row r="168" ht="9.75" customHeight="1">
      <c r="A168" s="96"/>
      <c r="B168" s="99"/>
      <c r="C168" s="99"/>
    </row>
    <row r="169" ht="9.75" customHeight="1">
      <c r="A169" s="96"/>
      <c r="B169" s="99"/>
      <c r="C169" s="99"/>
    </row>
    <row r="170" ht="9.75" customHeight="1">
      <c r="A170" s="96"/>
      <c r="B170" s="99"/>
      <c r="C170" s="99"/>
    </row>
    <row r="171" ht="9.75" customHeight="1">
      <c r="A171" s="96"/>
      <c r="B171" s="99"/>
      <c r="C171" s="99"/>
    </row>
    <row r="172" ht="9.75" customHeight="1">
      <c r="A172" s="96"/>
      <c r="B172" s="99"/>
      <c r="C172" s="99"/>
    </row>
    <row r="173" ht="9.75" customHeight="1">
      <c r="A173" s="96"/>
      <c r="B173" s="99"/>
      <c r="C173" s="99"/>
    </row>
    <row r="174" ht="9.75" customHeight="1">
      <c r="A174" s="96"/>
      <c r="B174" s="99"/>
      <c r="C174" s="99"/>
    </row>
    <row r="175" ht="9.75" customHeight="1">
      <c r="A175" s="96"/>
      <c r="B175" s="99"/>
      <c r="C175" s="99"/>
    </row>
    <row r="176" ht="9.75" customHeight="1">
      <c r="A176" s="96"/>
      <c r="B176" s="99"/>
      <c r="C176" s="99"/>
    </row>
    <row r="177" ht="9.75" customHeight="1">
      <c r="A177" s="96"/>
      <c r="B177" s="99"/>
      <c r="C177" s="99"/>
    </row>
    <row r="178" ht="9.75" customHeight="1">
      <c r="A178" s="96"/>
      <c r="B178" s="99"/>
      <c r="C178" s="99"/>
    </row>
    <row r="179" ht="9.75" customHeight="1">
      <c r="A179" s="96"/>
      <c r="B179" s="99"/>
      <c r="C179" s="99"/>
    </row>
    <row r="180" ht="9.75" customHeight="1">
      <c r="A180" s="96"/>
      <c r="B180" s="99"/>
      <c r="C180" s="99"/>
    </row>
    <row r="181" ht="9.75" customHeight="1">
      <c r="A181" s="96"/>
      <c r="B181" s="99"/>
      <c r="C181" s="99"/>
    </row>
    <row r="182" ht="9.75" customHeight="1">
      <c r="A182" s="96"/>
      <c r="B182" s="99"/>
      <c r="C182" s="99"/>
    </row>
    <row r="183" ht="9.75" customHeight="1">
      <c r="A183" s="96"/>
      <c r="B183" s="99"/>
      <c r="C183" s="99"/>
    </row>
    <row r="184" ht="9.75" customHeight="1">
      <c r="A184" s="96"/>
      <c r="B184" s="99"/>
      <c r="C184" s="99"/>
    </row>
    <row r="185" ht="9.75" customHeight="1">
      <c r="A185" s="96"/>
      <c r="B185" s="99"/>
      <c r="C185" s="99"/>
    </row>
    <row r="186" ht="9.75" customHeight="1">
      <c r="A186" s="96"/>
      <c r="B186" s="99"/>
      <c r="C186" s="99"/>
    </row>
    <row r="187" ht="9.75" customHeight="1">
      <c r="A187" s="96"/>
      <c r="B187" s="99"/>
      <c r="C187" s="99"/>
    </row>
    <row r="188" ht="9.75" customHeight="1">
      <c r="A188" s="96"/>
      <c r="B188" s="99"/>
      <c r="C188" s="99"/>
    </row>
    <row r="189" ht="9.75" customHeight="1">
      <c r="A189" s="96"/>
      <c r="B189" s="99"/>
      <c r="C189" s="99"/>
    </row>
    <row r="190" ht="9.75" customHeight="1">
      <c r="A190" s="96"/>
      <c r="B190" s="99"/>
      <c r="C190" s="99"/>
    </row>
    <row r="191" ht="9.75" customHeight="1">
      <c r="A191" s="96"/>
      <c r="B191" s="99"/>
      <c r="C191" s="99"/>
    </row>
    <row r="192" ht="9.75" customHeight="1">
      <c r="A192" s="96"/>
      <c r="B192" s="99"/>
      <c r="C192" s="99"/>
    </row>
    <row r="193" ht="9.75" customHeight="1">
      <c r="A193" s="96"/>
      <c r="B193" s="99"/>
      <c r="C193" s="99"/>
    </row>
    <row r="194" ht="9.75" customHeight="1">
      <c r="A194" s="96"/>
      <c r="B194" s="99"/>
      <c r="C194" s="99"/>
    </row>
    <row r="195" ht="9.75" customHeight="1">
      <c r="A195" s="96"/>
      <c r="B195" s="99"/>
      <c r="C195" s="99"/>
    </row>
    <row r="196" ht="9.75" customHeight="1">
      <c r="A196" s="96"/>
      <c r="B196" s="99"/>
      <c r="C196" s="99"/>
    </row>
    <row r="197" ht="9.75" customHeight="1">
      <c r="A197" s="96"/>
      <c r="B197" s="99"/>
      <c r="C197" s="99"/>
    </row>
    <row r="198" ht="9.75" customHeight="1">
      <c r="A198" s="96"/>
      <c r="B198" s="99"/>
      <c r="C198" s="99"/>
    </row>
    <row r="199" ht="9.75" customHeight="1">
      <c r="A199" s="96"/>
      <c r="B199" s="99"/>
      <c r="C199" s="99"/>
    </row>
    <row r="200" ht="9.75" customHeight="1">
      <c r="A200" s="96"/>
      <c r="B200" s="99"/>
      <c r="C200" s="99"/>
    </row>
    <row r="201" ht="9.75" customHeight="1">
      <c r="A201" s="96"/>
      <c r="B201" s="99"/>
      <c r="C201" s="99"/>
    </row>
    <row r="202" ht="9.75" customHeight="1">
      <c r="A202" s="96"/>
      <c r="B202" s="99"/>
      <c r="C202" s="99"/>
    </row>
    <row r="203" ht="9.75" customHeight="1">
      <c r="A203" s="96"/>
      <c r="B203" s="99"/>
      <c r="C203" s="99"/>
    </row>
    <row r="204" ht="9.75" customHeight="1">
      <c r="A204" s="96"/>
      <c r="B204" s="99"/>
      <c r="C204" s="99"/>
    </row>
    <row r="205" ht="9.75" customHeight="1">
      <c r="A205" s="96"/>
      <c r="B205" s="99"/>
      <c r="C205" s="99"/>
    </row>
    <row r="206" ht="9.75" customHeight="1">
      <c r="A206" s="96"/>
      <c r="B206" s="99"/>
      <c r="C206" s="99"/>
    </row>
    <row r="207" ht="9.75" customHeight="1">
      <c r="A207" s="96"/>
      <c r="B207" s="99"/>
      <c r="C207" s="99"/>
    </row>
    <row r="208" ht="9.75" customHeight="1">
      <c r="A208" s="96"/>
      <c r="B208" s="99"/>
      <c r="C208" s="99"/>
    </row>
    <row r="209" ht="9.75" customHeight="1">
      <c r="A209" s="96"/>
      <c r="B209" s="99"/>
      <c r="C209" s="99"/>
    </row>
    <row r="210" ht="9.75" customHeight="1">
      <c r="A210" s="96"/>
      <c r="B210" s="99"/>
      <c r="C210" s="99"/>
    </row>
    <row r="211" ht="9.75" customHeight="1">
      <c r="A211" s="96"/>
      <c r="B211" s="99"/>
      <c r="C211" s="99"/>
    </row>
    <row r="212" ht="9.75" customHeight="1">
      <c r="A212" s="96"/>
      <c r="B212" s="99"/>
      <c r="C212" s="99"/>
    </row>
    <row r="213" ht="9.75" customHeight="1">
      <c r="A213" s="96"/>
      <c r="B213" s="99"/>
      <c r="C213" s="99"/>
    </row>
    <row r="214" ht="9.75" customHeight="1">
      <c r="A214" s="96"/>
      <c r="B214" s="99"/>
      <c r="C214" s="99"/>
    </row>
    <row r="215" ht="9.75" customHeight="1">
      <c r="A215" s="96"/>
      <c r="B215" s="99"/>
      <c r="C215" s="99"/>
    </row>
    <row r="216" ht="9.75" customHeight="1">
      <c r="A216" s="96"/>
      <c r="B216" s="99"/>
      <c r="C216" s="99"/>
    </row>
    <row r="217" ht="9.75" customHeight="1">
      <c r="A217" s="96"/>
      <c r="B217" s="99"/>
      <c r="C217" s="99"/>
    </row>
    <row r="218" ht="9.75" customHeight="1">
      <c r="A218" s="96"/>
      <c r="B218" s="99"/>
      <c r="C218" s="99"/>
    </row>
    <row r="219" ht="9.75" customHeight="1">
      <c r="A219" s="96"/>
      <c r="B219" s="99"/>
      <c r="C219" s="99"/>
    </row>
    <row r="220" ht="9.75" customHeight="1">
      <c r="A220" s="96"/>
      <c r="B220" s="99"/>
      <c r="C220" s="99"/>
    </row>
    <row r="221" ht="9.75" customHeight="1">
      <c r="A221" s="96"/>
      <c r="B221" s="99"/>
      <c r="C221" s="99"/>
    </row>
    <row r="222" ht="9.75" customHeight="1">
      <c r="A222" s="96"/>
      <c r="B222" s="99"/>
      <c r="C222" s="99"/>
    </row>
    <row r="223" ht="9.75" customHeight="1">
      <c r="A223" s="96"/>
      <c r="B223" s="99"/>
      <c r="C223" s="99"/>
    </row>
    <row r="224" ht="9.75" customHeight="1">
      <c r="A224" s="96"/>
      <c r="B224" s="99"/>
      <c r="C224" s="99"/>
    </row>
    <row r="225" ht="9.75" customHeight="1">
      <c r="A225" s="96"/>
      <c r="B225" s="99"/>
      <c r="C225" s="99"/>
    </row>
    <row r="226" ht="9.75" customHeight="1">
      <c r="A226" s="96"/>
      <c r="B226" s="99"/>
      <c r="C226" s="99"/>
    </row>
    <row r="227" ht="9.75" customHeight="1">
      <c r="A227" s="96"/>
      <c r="B227" s="99"/>
      <c r="C227" s="99"/>
    </row>
    <row r="228" ht="9.75" customHeight="1">
      <c r="A228" s="96"/>
      <c r="B228" s="99"/>
      <c r="C228" s="99"/>
    </row>
    <row r="229" ht="9.75" customHeight="1">
      <c r="A229" s="96"/>
      <c r="B229" s="99"/>
      <c r="C229" s="99"/>
    </row>
    <row r="230" ht="9.75" customHeight="1">
      <c r="A230" s="96"/>
      <c r="B230" s="99"/>
      <c r="C230" s="99"/>
    </row>
    <row r="231" ht="9.75" customHeight="1">
      <c r="A231" s="96"/>
      <c r="B231" s="99"/>
      <c r="C231" s="99"/>
    </row>
    <row r="232" ht="9.75" customHeight="1">
      <c r="A232" s="96"/>
      <c r="B232" s="99"/>
      <c r="C232" s="99"/>
    </row>
    <row r="233" ht="9.75" customHeight="1">
      <c r="A233" s="96"/>
      <c r="B233" s="99"/>
      <c r="C233" s="99"/>
    </row>
    <row r="234" ht="9.75" customHeight="1">
      <c r="A234" s="96"/>
      <c r="B234" s="99"/>
      <c r="C234" s="99"/>
    </row>
    <row r="235" ht="9.75" customHeight="1">
      <c r="A235" s="96"/>
      <c r="B235" s="99"/>
      <c r="C235" s="99"/>
    </row>
    <row r="236" ht="9.75" customHeight="1">
      <c r="A236" s="96"/>
      <c r="B236" s="99"/>
      <c r="C236" s="99"/>
    </row>
    <row r="237" ht="9.75" customHeight="1">
      <c r="A237" s="96"/>
      <c r="B237" s="99"/>
      <c r="C237" s="99"/>
    </row>
    <row r="238" ht="9.75" customHeight="1">
      <c r="A238" s="96"/>
      <c r="B238" s="99"/>
      <c r="C238" s="99"/>
    </row>
    <row r="239" ht="9.75" customHeight="1">
      <c r="A239" s="96"/>
      <c r="B239" s="99"/>
      <c r="C239" s="99"/>
    </row>
    <row r="240" ht="9.75" customHeight="1">
      <c r="A240" s="96"/>
      <c r="B240" s="99"/>
      <c r="C240" s="99"/>
    </row>
    <row r="241" ht="9.75" customHeight="1">
      <c r="A241" s="96"/>
      <c r="B241" s="99"/>
      <c r="C241" s="99"/>
    </row>
    <row r="242" ht="9.75" customHeight="1">
      <c r="A242" s="96"/>
      <c r="B242" s="99"/>
      <c r="C242" s="99"/>
    </row>
    <row r="243" ht="9.75" customHeight="1">
      <c r="A243" s="96"/>
      <c r="B243" s="99"/>
      <c r="C243" s="99"/>
    </row>
    <row r="244" ht="9.75" customHeight="1">
      <c r="A244" s="96"/>
      <c r="B244" s="99"/>
      <c r="C244" s="99"/>
    </row>
    <row r="245" ht="9.75" customHeight="1">
      <c r="A245" s="96"/>
      <c r="B245" s="99"/>
      <c r="C245" s="99"/>
    </row>
    <row r="246" ht="9.75" customHeight="1">
      <c r="A246" s="96"/>
      <c r="B246" s="99"/>
      <c r="C246" s="99"/>
    </row>
    <row r="247" ht="9.75" customHeight="1">
      <c r="A247" s="96"/>
      <c r="B247" s="99"/>
      <c r="C247" s="99"/>
    </row>
    <row r="248" ht="9.75" customHeight="1">
      <c r="A248" s="96"/>
      <c r="B248" s="99"/>
      <c r="C248" s="99"/>
    </row>
    <row r="249" ht="9.75" customHeight="1">
      <c r="A249" s="96"/>
      <c r="B249" s="99"/>
      <c r="C249" s="99"/>
    </row>
    <row r="250" ht="9.75" customHeight="1">
      <c r="A250" s="96"/>
      <c r="B250" s="99"/>
      <c r="C250" s="99"/>
    </row>
    <row r="251" ht="9.75" customHeight="1">
      <c r="A251" s="96"/>
      <c r="B251" s="99"/>
      <c r="C251" s="99"/>
    </row>
    <row r="252" ht="9.75" customHeight="1">
      <c r="A252" s="96"/>
      <c r="B252" s="99"/>
      <c r="C252" s="99"/>
    </row>
    <row r="253" ht="9.75" customHeight="1">
      <c r="A253" s="96"/>
      <c r="B253" s="99"/>
      <c r="C253" s="99"/>
    </row>
    <row r="254" ht="9.75" customHeight="1">
      <c r="A254" s="96"/>
      <c r="B254" s="99"/>
      <c r="C254" s="99"/>
    </row>
    <row r="255" ht="9.75" customHeight="1">
      <c r="A255" s="96"/>
      <c r="B255" s="99"/>
      <c r="C255" s="99"/>
    </row>
    <row r="256" ht="9.75" customHeight="1">
      <c r="A256" s="96"/>
      <c r="B256" s="99"/>
      <c r="C256" s="99"/>
    </row>
    <row r="257" ht="9.75" customHeight="1">
      <c r="A257" s="96"/>
      <c r="B257" s="99"/>
      <c r="C257" s="99"/>
    </row>
    <row r="258" ht="9.75" customHeight="1">
      <c r="A258" s="96"/>
      <c r="B258" s="99"/>
      <c r="C258" s="99"/>
    </row>
    <row r="259" ht="9.75" customHeight="1">
      <c r="A259" s="96"/>
      <c r="B259" s="99"/>
      <c r="C259" s="99"/>
    </row>
    <row r="260" ht="9.75" customHeight="1">
      <c r="A260" s="96"/>
      <c r="B260" s="99"/>
      <c r="C260" s="99"/>
    </row>
    <row r="261" ht="9.75" customHeight="1">
      <c r="A261" s="96"/>
      <c r="B261" s="99"/>
      <c r="C261" s="99"/>
    </row>
    <row r="262" ht="9.75" customHeight="1">
      <c r="A262" s="96"/>
      <c r="B262" s="99"/>
      <c r="C262" s="99"/>
    </row>
    <row r="263" ht="9.75" customHeight="1">
      <c r="A263" s="96"/>
      <c r="B263" s="99"/>
      <c r="C263" s="99"/>
    </row>
    <row r="264" ht="9.75" customHeight="1">
      <c r="A264" s="96"/>
      <c r="B264" s="99"/>
      <c r="C264" s="99"/>
    </row>
    <row r="265" ht="9.75" customHeight="1">
      <c r="A265" s="96"/>
      <c r="B265" s="99"/>
      <c r="C265" s="99"/>
    </row>
    <row r="266" ht="9.75" customHeight="1">
      <c r="A266" s="96"/>
      <c r="B266" s="99"/>
      <c r="C266" s="99"/>
    </row>
    <row r="267" ht="9.75" customHeight="1">
      <c r="A267" s="96"/>
      <c r="B267" s="99"/>
      <c r="C267" s="99"/>
    </row>
    <row r="268" ht="9.75" customHeight="1">
      <c r="A268" s="96"/>
      <c r="B268" s="99"/>
      <c r="C268" s="99"/>
    </row>
    <row r="269" ht="9.75" customHeight="1">
      <c r="A269" s="96"/>
      <c r="B269" s="99"/>
      <c r="C269" s="99"/>
    </row>
    <row r="270" ht="9.75" customHeight="1">
      <c r="A270" s="96"/>
      <c r="B270" s="99"/>
      <c r="C270" s="99"/>
    </row>
    <row r="271" ht="9.75" customHeight="1">
      <c r="A271" s="96"/>
      <c r="B271" s="99"/>
      <c r="C271" s="99"/>
    </row>
    <row r="272" ht="9.75" customHeight="1">
      <c r="A272" s="96"/>
      <c r="B272" s="99"/>
      <c r="C272" s="99"/>
    </row>
    <row r="273" ht="9.75" customHeight="1">
      <c r="A273" s="96"/>
      <c r="B273" s="99"/>
      <c r="C273" s="99"/>
    </row>
    <row r="274" ht="9.75" customHeight="1">
      <c r="A274" s="96"/>
      <c r="B274" s="99"/>
      <c r="C274" s="99"/>
    </row>
    <row r="275" ht="9.75" customHeight="1">
      <c r="A275" s="96"/>
      <c r="B275" s="99"/>
      <c r="C275" s="99"/>
    </row>
    <row r="276" ht="9.75" customHeight="1">
      <c r="A276" s="96"/>
      <c r="B276" s="99"/>
      <c r="C276" s="99"/>
    </row>
    <row r="277" ht="9.75" customHeight="1">
      <c r="A277" s="96"/>
      <c r="B277" s="99"/>
      <c r="C277" s="99"/>
    </row>
    <row r="278" ht="9.75" customHeight="1">
      <c r="A278" s="96"/>
      <c r="B278" s="99"/>
      <c r="C278" s="99"/>
    </row>
    <row r="279" ht="9.75" customHeight="1">
      <c r="A279" s="96"/>
      <c r="B279" s="99"/>
      <c r="C279" s="99"/>
    </row>
    <row r="280" ht="9.75" customHeight="1">
      <c r="A280" s="96"/>
      <c r="B280" s="99"/>
      <c r="C280" s="99"/>
    </row>
    <row r="281" ht="9.75" customHeight="1">
      <c r="A281" s="96"/>
      <c r="B281" s="99"/>
      <c r="C281" s="99"/>
    </row>
    <row r="282" ht="9.75" customHeight="1">
      <c r="A282" s="96"/>
      <c r="B282" s="99"/>
      <c r="C282" s="99"/>
    </row>
    <row r="283" ht="9.75" customHeight="1">
      <c r="A283" s="96"/>
      <c r="B283" s="99"/>
      <c r="C283" s="99"/>
    </row>
    <row r="284" ht="9.75" customHeight="1">
      <c r="A284" s="96"/>
      <c r="B284" s="99"/>
      <c r="C284" s="99"/>
    </row>
    <row r="285" ht="9.75" customHeight="1">
      <c r="A285" s="96"/>
      <c r="B285" s="99"/>
      <c r="C285" s="99"/>
    </row>
    <row r="286" ht="9.75" customHeight="1">
      <c r="A286" s="96"/>
      <c r="B286" s="99"/>
      <c r="C286" s="99"/>
    </row>
    <row r="287" ht="9.75" customHeight="1">
      <c r="A287" s="96"/>
      <c r="B287" s="99"/>
      <c r="C287" s="99"/>
    </row>
    <row r="288" ht="9.75" customHeight="1">
      <c r="A288" s="96"/>
      <c r="B288" s="99"/>
      <c r="C288" s="99"/>
    </row>
    <row r="289" ht="9.75" customHeight="1">
      <c r="A289" s="96"/>
      <c r="B289" s="99"/>
      <c r="C289" s="99"/>
    </row>
    <row r="290" ht="9.75" customHeight="1">
      <c r="A290" s="96"/>
      <c r="B290" s="99"/>
      <c r="C290" s="99"/>
    </row>
    <row r="291" ht="9.75" customHeight="1">
      <c r="A291" s="96"/>
      <c r="B291" s="99"/>
      <c r="C291" s="99"/>
    </row>
    <row r="292" ht="9.75" customHeight="1">
      <c r="A292" s="96"/>
      <c r="B292" s="99"/>
      <c r="C292" s="99"/>
    </row>
    <row r="293" ht="9.75" customHeight="1">
      <c r="A293" s="96"/>
      <c r="B293" s="99"/>
      <c r="C293" s="99"/>
    </row>
    <row r="294" ht="9.75" customHeight="1">
      <c r="A294" s="96"/>
      <c r="B294" s="99"/>
      <c r="C294" s="99"/>
    </row>
    <row r="295" ht="9.75" customHeight="1">
      <c r="A295" s="96"/>
      <c r="B295" s="99"/>
      <c r="C295" s="99"/>
    </row>
    <row r="296" ht="9.75" customHeight="1">
      <c r="A296" s="96"/>
      <c r="B296" s="99"/>
      <c r="C296" s="99"/>
    </row>
    <row r="297" ht="9.75" customHeight="1">
      <c r="A297" s="96"/>
      <c r="B297" s="99"/>
      <c r="C297" s="99"/>
    </row>
    <row r="298" ht="9.75" customHeight="1">
      <c r="A298" s="96"/>
      <c r="B298" s="99"/>
      <c r="C298" s="99"/>
    </row>
    <row r="299" ht="9.75" customHeight="1">
      <c r="A299" s="96"/>
      <c r="B299" s="99"/>
      <c r="C299" s="99"/>
    </row>
    <row r="300" ht="9.75" customHeight="1">
      <c r="A300" s="96"/>
      <c r="B300" s="99"/>
      <c r="C300" s="99"/>
    </row>
    <row r="301" ht="9.75" customHeight="1">
      <c r="A301" s="96"/>
      <c r="B301" s="99"/>
      <c r="C301" s="99"/>
    </row>
    <row r="302" ht="9.75" customHeight="1">
      <c r="A302" s="96"/>
      <c r="B302" s="99"/>
      <c r="C302" s="99"/>
    </row>
    <row r="303" ht="9.75" customHeight="1">
      <c r="A303" s="96"/>
      <c r="B303" s="99"/>
      <c r="C303" s="99"/>
    </row>
    <row r="304" ht="9.75" customHeight="1">
      <c r="A304" s="96"/>
      <c r="B304" s="99"/>
      <c r="C304" s="99"/>
    </row>
    <row r="305" ht="9.75" customHeight="1">
      <c r="A305" s="96"/>
      <c r="B305" s="99"/>
      <c r="C305" s="99"/>
    </row>
    <row r="306" ht="9.75" customHeight="1">
      <c r="A306" s="96"/>
      <c r="B306" s="99"/>
      <c r="C306" s="99"/>
    </row>
    <row r="307" ht="9.75" customHeight="1">
      <c r="A307" s="96"/>
      <c r="B307" s="99"/>
      <c r="C307" s="99"/>
    </row>
    <row r="308" ht="9.75" customHeight="1">
      <c r="A308" s="96"/>
      <c r="B308" s="99"/>
      <c r="C308" s="99"/>
    </row>
    <row r="309" ht="9.75" customHeight="1">
      <c r="A309" s="96"/>
      <c r="B309" s="99"/>
      <c r="C309" s="99"/>
    </row>
    <row r="310" ht="9.75" customHeight="1">
      <c r="A310" s="96"/>
      <c r="B310" s="99"/>
      <c r="C310" s="99"/>
    </row>
    <row r="311" ht="9.75" customHeight="1">
      <c r="A311" s="96"/>
      <c r="B311" s="99"/>
      <c r="C311" s="99"/>
    </row>
    <row r="312" ht="9.75" customHeight="1">
      <c r="A312" s="96"/>
      <c r="B312" s="99"/>
      <c r="C312" s="99"/>
    </row>
    <row r="313" ht="9.75" customHeight="1">
      <c r="A313" s="96"/>
      <c r="B313" s="99"/>
      <c r="C313" s="99"/>
    </row>
    <row r="314" ht="9.75" customHeight="1">
      <c r="A314" s="96"/>
      <c r="B314" s="99"/>
      <c r="C314" s="99"/>
    </row>
    <row r="315" ht="9.75" customHeight="1">
      <c r="A315" s="96"/>
      <c r="B315" s="99"/>
      <c r="C315" s="99"/>
    </row>
    <row r="316" ht="9.75" customHeight="1">
      <c r="A316" s="96"/>
      <c r="B316" s="99"/>
      <c r="C316" s="99"/>
    </row>
    <row r="317" ht="9.75" customHeight="1">
      <c r="A317" s="96"/>
      <c r="B317" s="99"/>
      <c r="C317" s="99"/>
    </row>
    <row r="318" ht="9.75" customHeight="1">
      <c r="A318" s="96"/>
      <c r="B318" s="99"/>
      <c r="C318" s="99"/>
    </row>
    <row r="319" ht="9.75" customHeight="1">
      <c r="A319" s="96"/>
      <c r="B319" s="99"/>
      <c r="C319" s="99"/>
    </row>
    <row r="320" ht="9.75" customHeight="1">
      <c r="A320" s="96"/>
      <c r="B320" s="99"/>
      <c r="C320" s="99"/>
    </row>
    <row r="321" ht="9.75" customHeight="1">
      <c r="A321" s="96"/>
      <c r="B321" s="99"/>
      <c r="C321" s="99"/>
    </row>
    <row r="322" ht="9.75" customHeight="1">
      <c r="A322" s="96"/>
      <c r="B322" s="99"/>
      <c r="C322" s="99"/>
    </row>
    <row r="323" ht="9.75" customHeight="1">
      <c r="A323" s="96"/>
      <c r="B323" s="99"/>
      <c r="C323" s="99"/>
    </row>
    <row r="324" ht="9.75" customHeight="1">
      <c r="A324" s="96"/>
      <c r="B324" s="99"/>
      <c r="C324" s="99"/>
    </row>
    <row r="325" ht="9.75" customHeight="1">
      <c r="A325" s="96"/>
      <c r="B325" s="99"/>
      <c r="C325" s="99"/>
    </row>
    <row r="326" ht="9.75" customHeight="1">
      <c r="A326" s="96"/>
      <c r="B326" s="99"/>
      <c r="C326" s="99"/>
    </row>
    <row r="327" ht="9.75" customHeight="1">
      <c r="A327" s="96"/>
      <c r="B327" s="99"/>
      <c r="C327" s="99"/>
    </row>
    <row r="328" ht="9.75" customHeight="1">
      <c r="A328" s="96"/>
      <c r="B328" s="99"/>
      <c r="C328" s="99"/>
    </row>
    <row r="329" ht="9.75" customHeight="1">
      <c r="A329" s="96"/>
      <c r="B329" s="99"/>
      <c r="C329" s="99"/>
    </row>
    <row r="330" ht="9.75" customHeight="1">
      <c r="A330" s="96"/>
      <c r="B330" s="99"/>
      <c r="C330" s="99"/>
    </row>
    <row r="331" ht="9.75" customHeight="1">
      <c r="A331" s="96"/>
      <c r="B331" s="99"/>
      <c r="C331" s="99"/>
    </row>
    <row r="332" ht="9.75" customHeight="1">
      <c r="A332" s="96"/>
      <c r="B332" s="99"/>
      <c r="C332" s="99"/>
    </row>
    <row r="333" ht="9.75" customHeight="1">
      <c r="A333" s="96"/>
      <c r="B333" s="99"/>
      <c r="C333" s="99"/>
    </row>
    <row r="334" ht="9.75" customHeight="1">
      <c r="A334" s="96"/>
      <c r="B334" s="99"/>
      <c r="C334" s="99"/>
    </row>
    <row r="335" ht="9.75" customHeight="1">
      <c r="A335" s="96"/>
      <c r="B335" s="99"/>
      <c r="C335" s="99"/>
    </row>
    <row r="336" ht="9.75" customHeight="1">
      <c r="A336" s="96"/>
      <c r="B336" s="99"/>
      <c r="C336" s="99"/>
    </row>
    <row r="337" ht="9.75" customHeight="1">
      <c r="A337" s="96"/>
      <c r="B337" s="99"/>
      <c r="C337" s="99"/>
    </row>
    <row r="338" ht="9.75" customHeight="1">
      <c r="A338" s="96"/>
      <c r="B338" s="99"/>
      <c r="C338" s="99"/>
    </row>
    <row r="339" ht="9.75" customHeight="1">
      <c r="A339" s="96"/>
      <c r="B339" s="99"/>
      <c r="C339" s="99"/>
    </row>
    <row r="340" ht="9.75" customHeight="1">
      <c r="A340" s="96"/>
      <c r="B340" s="99"/>
      <c r="C340" s="99"/>
    </row>
    <row r="341" ht="9.75" customHeight="1">
      <c r="A341" s="96"/>
      <c r="B341" s="99"/>
      <c r="C341" s="99"/>
    </row>
    <row r="342" ht="9.75" customHeight="1">
      <c r="A342" s="96"/>
      <c r="B342" s="99"/>
      <c r="C342" s="99"/>
    </row>
    <row r="343" ht="9.75" customHeight="1">
      <c r="A343" s="96"/>
      <c r="B343" s="99"/>
      <c r="C343" s="99"/>
    </row>
    <row r="344" ht="9.75" customHeight="1">
      <c r="A344" s="96"/>
      <c r="B344" s="99"/>
      <c r="C344" s="99"/>
    </row>
    <row r="345" ht="9.75" customHeight="1">
      <c r="A345" s="96"/>
      <c r="B345" s="99"/>
      <c r="C345" s="99"/>
    </row>
    <row r="346" ht="9.75" customHeight="1">
      <c r="A346" s="96"/>
      <c r="B346" s="99"/>
      <c r="C346" s="99"/>
    </row>
    <row r="347" ht="9.75" customHeight="1">
      <c r="A347" s="96"/>
      <c r="B347" s="99"/>
      <c r="C347" s="99"/>
    </row>
    <row r="348" ht="9.75" customHeight="1">
      <c r="A348" s="96"/>
      <c r="B348" s="99"/>
      <c r="C348" s="99"/>
    </row>
    <row r="349" ht="9.75" customHeight="1">
      <c r="A349" s="96"/>
      <c r="B349" s="99"/>
      <c r="C349" s="99"/>
    </row>
    <row r="350" ht="9.75" customHeight="1">
      <c r="A350" s="96"/>
      <c r="B350" s="99"/>
      <c r="C350" s="99"/>
    </row>
    <row r="351" ht="9.75" customHeight="1">
      <c r="A351" s="96"/>
      <c r="B351" s="99"/>
      <c r="C351" s="99"/>
    </row>
    <row r="352" ht="9.75" customHeight="1">
      <c r="A352" s="96"/>
      <c r="B352" s="99"/>
      <c r="C352" s="99"/>
    </row>
    <row r="353" ht="9.75" customHeight="1">
      <c r="A353" s="96"/>
      <c r="B353" s="99"/>
      <c r="C353" s="99"/>
    </row>
    <row r="354" ht="9.75" customHeight="1">
      <c r="A354" s="96"/>
      <c r="B354" s="99"/>
      <c r="C354" s="99"/>
    </row>
    <row r="355" ht="9.75" customHeight="1">
      <c r="A355" s="96"/>
      <c r="B355" s="99"/>
      <c r="C355" s="99"/>
    </row>
    <row r="356" ht="9.75" customHeight="1">
      <c r="A356" s="96"/>
      <c r="B356" s="99"/>
      <c r="C356" s="99"/>
    </row>
    <row r="357" ht="9.75" customHeight="1">
      <c r="A357" s="96"/>
      <c r="B357" s="99"/>
      <c r="C357" s="99"/>
    </row>
    <row r="358" ht="9.75" customHeight="1">
      <c r="A358" s="96"/>
      <c r="B358" s="99"/>
      <c r="C358" s="99"/>
    </row>
    <row r="359" ht="9.75" customHeight="1">
      <c r="A359" s="96"/>
      <c r="B359" s="99"/>
      <c r="C359" s="99"/>
    </row>
    <row r="360" ht="9.75" customHeight="1">
      <c r="A360" s="96"/>
      <c r="B360" s="99"/>
      <c r="C360" s="99"/>
    </row>
    <row r="361" ht="9.75" customHeight="1">
      <c r="A361" s="96"/>
      <c r="B361" s="99"/>
      <c r="C361" s="99"/>
    </row>
    <row r="362" ht="9.75" customHeight="1">
      <c r="A362" s="96"/>
      <c r="B362" s="99"/>
      <c r="C362" s="99"/>
    </row>
    <row r="363" ht="9.75" customHeight="1">
      <c r="A363" s="96"/>
      <c r="B363" s="99"/>
      <c r="C363" s="99"/>
    </row>
    <row r="364" ht="9.75" customHeight="1">
      <c r="A364" s="96"/>
      <c r="B364" s="99"/>
      <c r="C364" s="99"/>
    </row>
    <row r="365" ht="9.75" customHeight="1">
      <c r="A365" s="96"/>
      <c r="B365" s="99"/>
      <c r="C365" s="99"/>
    </row>
    <row r="366" ht="9.75" customHeight="1">
      <c r="A366" s="96"/>
      <c r="B366" s="99"/>
      <c r="C366" s="99"/>
    </row>
    <row r="367" ht="9.75" customHeight="1">
      <c r="A367" s="96"/>
      <c r="B367" s="99"/>
      <c r="C367" s="99"/>
    </row>
    <row r="368" ht="9.75" customHeight="1">
      <c r="A368" s="96"/>
      <c r="B368" s="99"/>
      <c r="C368" s="99"/>
    </row>
    <row r="369" ht="9.75" customHeight="1">
      <c r="A369" s="96"/>
      <c r="B369" s="99"/>
      <c r="C369" s="99"/>
    </row>
    <row r="370" ht="9.75" customHeight="1">
      <c r="A370" s="96"/>
      <c r="B370" s="99"/>
      <c r="C370" s="99"/>
    </row>
    <row r="371" ht="9.75" customHeight="1">
      <c r="A371" s="96"/>
      <c r="B371" s="99"/>
      <c r="C371" s="99"/>
    </row>
    <row r="372" ht="9.75" customHeight="1">
      <c r="A372" s="96"/>
      <c r="B372" s="99"/>
      <c r="C372" s="99"/>
    </row>
    <row r="373" ht="9.75" customHeight="1">
      <c r="A373" s="96"/>
      <c r="B373" s="99"/>
      <c r="C373" s="99"/>
    </row>
    <row r="374" ht="9.75" customHeight="1">
      <c r="A374" s="96"/>
      <c r="B374" s="99"/>
      <c r="C374" s="99"/>
    </row>
    <row r="375" ht="9.75" customHeight="1">
      <c r="A375" s="96"/>
      <c r="B375" s="99"/>
      <c r="C375" s="99"/>
    </row>
    <row r="376" ht="9.75" customHeight="1">
      <c r="A376" s="96"/>
      <c r="B376" s="99"/>
      <c r="C376" s="99"/>
    </row>
    <row r="377" ht="9.75" customHeight="1">
      <c r="A377" s="96"/>
      <c r="B377" s="99"/>
      <c r="C377" s="99"/>
    </row>
    <row r="378" ht="9.75" customHeight="1">
      <c r="A378" s="96"/>
      <c r="B378" s="99"/>
      <c r="C378" s="99"/>
    </row>
    <row r="379" ht="9.75" customHeight="1">
      <c r="A379" s="96"/>
      <c r="B379" s="99"/>
      <c r="C379" s="99"/>
    </row>
    <row r="380" ht="9.75" customHeight="1">
      <c r="A380" s="96"/>
      <c r="B380" s="99"/>
      <c r="C380" s="99"/>
    </row>
    <row r="381" ht="9.75" customHeight="1">
      <c r="A381" s="96"/>
      <c r="B381" s="99"/>
      <c r="C381" s="99"/>
    </row>
    <row r="382" ht="9.75" customHeight="1">
      <c r="A382" s="96"/>
      <c r="B382" s="99"/>
      <c r="C382" s="99"/>
    </row>
    <row r="383" ht="9.75" customHeight="1">
      <c r="A383" s="96"/>
      <c r="B383" s="99"/>
      <c r="C383" s="99"/>
    </row>
    <row r="384" ht="9.75" customHeight="1">
      <c r="A384" s="96"/>
      <c r="B384" s="99"/>
      <c r="C384" s="99"/>
    </row>
    <row r="385" ht="9.75" customHeight="1">
      <c r="A385" s="96"/>
      <c r="B385" s="99"/>
      <c r="C385" s="99"/>
    </row>
    <row r="386" ht="9.75" customHeight="1">
      <c r="A386" s="96"/>
      <c r="B386" s="99"/>
      <c r="C386" s="99"/>
    </row>
    <row r="387" ht="9.75" customHeight="1">
      <c r="A387" s="96"/>
      <c r="B387" s="99"/>
      <c r="C387" s="99"/>
    </row>
    <row r="388" ht="9.75" customHeight="1">
      <c r="A388" s="96"/>
      <c r="B388" s="99"/>
      <c r="C388" s="99"/>
    </row>
    <row r="389" ht="9.75" customHeight="1">
      <c r="A389" s="96"/>
      <c r="B389" s="99"/>
      <c r="C389" s="99"/>
    </row>
    <row r="390" ht="9.75" customHeight="1">
      <c r="A390" s="96"/>
      <c r="B390" s="99"/>
      <c r="C390" s="99"/>
    </row>
    <row r="391" ht="9.75" customHeight="1">
      <c r="A391" s="96"/>
      <c r="B391" s="99"/>
      <c r="C391" s="99"/>
    </row>
    <row r="392" ht="9.75" customHeight="1">
      <c r="A392" s="96"/>
      <c r="B392" s="99"/>
      <c r="C392" s="99"/>
    </row>
    <row r="393" ht="9.75" customHeight="1">
      <c r="A393" s="96"/>
      <c r="B393" s="99"/>
      <c r="C393" s="99"/>
    </row>
    <row r="394" ht="9.75" customHeight="1">
      <c r="A394" s="96"/>
      <c r="B394" s="99"/>
      <c r="C394" s="99"/>
    </row>
    <row r="395" ht="9.75" customHeight="1">
      <c r="A395" s="96"/>
      <c r="B395" s="99"/>
      <c r="C395" s="99"/>
    </row>
    <row r="396" ht="9.75" customHeight="1">
      <c r="A396" s="96"/>
      <c r="B396" s="99"/>
      <c r="C396" s="99"/>
    </row>
    <row r="397" ht="9.75" customHeight="1">
      <c r="A397" s="96"/>
      <c r="B397" s="99"/>
      <c r="C397" s="99"/>
    </row>
    <row r="398" ht="9.75" customHeight="1">
      <c r="A398" s="96"/>
      <c r="B398" s="99"/>
      <c r="C398" s="99"/>
    </row>
    <row r="399" ht="9.75" customHeight="1">
      <c r="A399" s="96"/>
      <c r="B399" s="99"/>
      <c r="C399" s="99"/>
    </row>
    <row r="400" ht="9.75" customHeight="1">
      <c r="A400" s="96"/>
      <c r="B400" s="99"/>
      <c r="C400" s="99"/>
    </row>
    <row r="401" ht="9.75" customHeight="1">
      <c r="A401" s="96"/>
      <c r="B401" s="99"/>
      <c r="C401" s="99"/>
    </row>
    <row r="402" ht="9.75" customHeight="1">
      <c r="A402" s="96"/>
      <c r="B402" s="99"/>
      <c r="C402" s="99"/>
    </row>
    <row r="403" ht="9.75" customHeight="1">
      <c r="A403" s="96"/>
      <c r="B403" s="99"/>
      <c r="C403" s="99"/>
    </row>
    <row r="404" ht="9.75" customHeight="1">
      <c r="A404" s="96"/>
      <c r="B404" s="99"/>
      <c r="C404" s="99"/>
    </row>
    <row r="405" ht="9.75" customHeight="1">
      <c r="A405" s="96"/>
      <c r="B405" s="99"/>
      <c r="C405" s="99"/>
    </row>
    <row r="406" ht="9.75" customHeight="1">
      <c r="A406" s="96"/>
      <c r="B406" s="99"/>
      <c r="C406" s="99"/>
    </row>
    <row r="407" ht="9.75" customHeight="1">
      <c r="A407" s="96"/>
      <c r="B407" s="99"/>
      <c r="C407" s="99"/>
    </row>
    <row r="408" ht="9.75" customHeight="1">
      <c r="A408" s="96"/>
      <c r="B408" s="99"/>
      <c r="C408" s="99"/>
    </row>
    <row r="409" ht="9.75" customHeight="1">
      <c r="A409" s="96"/>
      <c r="B409" s="99"/>
      <c r="C409" s="99"/>
    </row>
    <row r="410" ht="9.75" customHeight="1">
      <c r="A410" s="96"/>
      <c r="B410" s="99"/>
      <c r="C410" s="99"/>
    </row>
    <row r="411" ht="9.75" customHeight="1">
      <c r="A411" s="96"/>
      <c r="B411" s="99"/>
      <c r="C411" s="99"/>
    </row>
    <row r="412" ht="9.75" customHeight="1">
      <c r="A412" s="96"/>
      <c r="B412" s="99"/>
      <c r="C412" s="99"/>
    </row>
    <row r="413" ht="9.75" customHeight="1">
      <c r="A413" s="96"/>
      <c r="B413" s="99"/>
      <c r="C413" s="99"/>
    </row>
    <row r="414" ht="9.75" customHeight="1">
      <c r="A414" s="96"/>
      <c r="B414" s="99"/>
      <c r="C414" s="99"/>
    </row>
    <row r="415" ht="9.75" customHeight="1">
      <c r="A415" s="96"/>
      <c r="B415" s="99"/>
      <c r="C415" s="99"/>
    </row>
    <row r="416" ht="9.75" customHeight="1">
      <c r="A416" s="96"/>
      <c r="B416" s="99"/>
      <c r="C416" s="99"/>
    </row>
    <row r="417" ht="9.75" customHeight="1">
      <c r="A417" s="96"/>
      <c r="B417" s="99"/>
      <c r="C417" s="99"/>
    </row>
    <row r="418" ht="9.75" customHeight="1">
      <c r="A418" s="96"/>
      <c r="B418" s="99"/>
      <c r="C418" s="99"/>
    </row>
    <row r="419" ht="9.75" customHeight="1">
      <c r="A419" s="96"/>
      <c r="B419" s="99"/>
      <c r="C419" s="99"/>
    </row>
    <row r="420" ht="9.75" customHeight="1">
      <c r="A420" s="96"/>
      <c r="B420" s="99"/>
      <c r="C420" s="99"/>
    </row>
    <row r="421" ht="9.75" customHeight="1">
      <c r="A421" s="96"/>
      <c r="B421" s="99"/>
      <c r="C421" s="99"/>
    </row>
    <row r="422" ht="9.75" customHeight="1">
      <c r="A422" s="96"/>
      <c r="B422" s="99"/>
      <c r="C422" s="99"/>
    </row>
    <row r="423" ht="9.75" customHeight="1">
      <c r="A423" s="96"/>
      <c r="B423" s="99"/>
      <c r="C423" s="99"/>
    </row>
    <row r="424" ht="9.75" customHeight="1">
      <c r="A424" s="96"/>
      <c r="B424" s="99"/>
      <c r="C424" s="99"/>
    </row>
    <row r="425" ht="9.75" customHeight="1">
      <c r="A425" s="96"/>
      <c r="B425" s="99"/>
      <c r="C425" s="99"/>
    </row>
    <row r="426" ht="9.75" customHeight="1">
      <c r="A426" s="96"/>
      <c r="B426" s="99"/>
      <c r="C426" s="99"/>
    </row>
    <row r="427" ht="9.75" customHeight="1">
      <c r="A427" s="96"/>
      <c r="B427" s="99"/>
      <c r="C427" s="99"/>
    </row>
    <row r="428" ht="9.75" customHeight="1">
      <c r="A428" s="96"/>
      <c r="B428" s="99"/>
      <c r="C428" s="99"/>
    </row>
    <row r="429" ht="9.75" customHeight="1">
      <c r="A429" s="96"/>
      <c r="B429" s="99"/>
      <c r="C429" s="99"/>
    </row>
    <row r="430" ht="9.75" customHeight="1">
      <c r="A430" s="96"/>
      <c r="B430" s="99"/>
      <c r="C430" s="99"/>
    </row>
    <row r="431" ht="9.75" customHeight="1">
      <c r="A431" s="96"/>
      <c r="B431" s="99"/>
      <c r="C431" s="99"/>
    </row>
    <row r="432" ht="9.75" customHeight="1">
      <c r="A432" s="96"/>
      <c r="B432" s="99"/>
      <c r="C432" s="99"/>
    </row>
    <row r="433" ht="9.75" customHeight="1">
      <c r="A433" s="96"/>
      <c r="B433" s="99"/>
      <c r="C433" s="99"/>
    </row>
    <row r="434" ht="9.75" customHeight="1">
      <c r="A434" s="96"/>
      <c r="B434" s="99"/>
      <c r="C434" s="99"/>
    </row>
    <row r="435" ht="9.75" customHeight="1">
      <c r="A435" s="96"/>
      <c r="B435" s="99"/>
      <c r="C435" s="99"/>
    </row>
    <row r="436" ht="9.75" customHeight="1">
      <c r="A436" s="96"/>
      <c r="B436" s="99"/>
      <c r="C436" s="99"/>
    </row>
    <row r="437" ht="9.75" customHeight="1">
      <c r="A437" s="96"/>
      <c r="B437" s="99"/>
      <c r="C437" s="99"/>
    </row>
    <row r="438" ht="9.75" customHeight="1">
      <c r="A438" s="96"/>
      <c r="B438" s="99"/>
      <c r="C438" s="99"/>
    </row>
    <row r="439" ht="9.75" customHeight="1">
      <c r="A439" s="96"/>
      <c r="B439" s="99"/>
      <c r="C439" s="99"/>
    </row>
    <row r="440" ht="9.75" customHeight="1">
      <c r="A440" s="96"/>
      <c r="B440" s="99"/>
      <c r="C440" s="99"/>
    </row>
    <row r="441" ht="9.75" customHeight="1">
      <c r="A441" s="96"/>
      <c r="B441" s="99"/>
      <c r="C441" s="99"/>
    </row>
    <row r="442" ht="9.75" customHeight="1">
      <c r="A442" s="96"/>
      <c r="B442" s="99"/>
      <c r="C442" s="99"/>
    </row>
    <row r="443" ht="9.75" customHeight="1">
      <c r="A443" s="96"/>
      <c r="B443" s="99"/>
      <c r="C443" s="99"/>
    </row>
    <row r="444" ht="9.75" customHeight="1">
      <c r="A444" s="96"/>
      <c r="B444" s="99"/>
      <c r="C444" s="99"/>
    </row>
    <row r="445" ht="9.75" customHeight="1">
      <c r="A445" s="96"/>
      <c r="B445" s="99"/>
      <c r="C445" s="99"/>
    </row>
    <row r="446" ht="9.75" customHeight="1">
      <c r="A446" s="96"/>
      <c r="B446" s="99"/>
      <c r="C446" s="99"/>
    </row>
    <row r="447" ht="9.75" customHeight="1">
      <c r="A447" s="96"/>
      <c r="B447" s="99"/>
      <c r="C447" s="99"/>
    </row>
    <row r="448" ht="9.75" customHeight="1">
      <c r="A448" s="96"/>
      <c r="B448" s="99"/>
      <c r="C448" s="99"/>
    </row>
    <row r="449" ht="9.75" customHeight="1">
      <c r="A449" s="96"/>
      <c r="B449" s="99"/>
      <c r="C449" s="99"/>
    </row>
    <row r="450" ht="9.75" customHeight="1">
      <c r="A450" s="96"/>
      <c r="B450" s="99"/>
      <c r="C450" s="99"/>
    </row>
    <row r="451" ht="9.75" customHeight="1">
      <c r="A451" s="96"/>
      <c r="B451" s="99"/>
      <c r="C451" s="99"/>
    </row>
    <row r="452" ht="9.75" customHeight="1">
      <c r="A452" s="96"/>
      <c r="B452" s="99"/>
      <c r="C452" s="99"/>
    </row>
    <row r="453" ht="9.75" customHeight="1">
      <c r="A453" s="96"/>
      <c r="B453" s="99"/>
      <c r="C453" s="99"/>
    </row>
    <row r="454" ht="9.75" customHeight="1">
      <c r="A454" s="96"/>
      <c r="B454" s="99"/>
      <c r="C454" s="99"/>
    </row>
    <row r="455" ht="9.75" customHeight="1">
      <c r="A455" s="96"/>
      <c r="B455" s="99"/>
      <c r="C455" s="99"/>
    </row>
    <row r="456" ht="9.75" customHeight="1">
      <c r="A456" s="96"/>
      <c r="B456" s="99"/>
      <c r="C456" s="99"/>
    </row>
    <row r="457" ht="9.75" customHeight="1">
      <c r="A457" s="96"/>
      <c r="B457" s="99"/>
      <c r="C457" s="99"/>
    </row>
    <row r="458" ht="9.75" customHeight="1">
      <c r="A458" s="96"/>
      <c r="B458" s="99"/>
      <c r="C458" s="99"/>
    </row>
    <row r="459" ht="9.75" customHeight="1">
      <c r="A459" s="96"/>
      <c r="B459" s="99"/>
      <c r="C459" s="99"/>
    </row>
    <row r="460" ht="9.75" customHeight="1">
      <c r="A460" s="96"/>
      <c r="B460" s="99"/>
      <c r="C460" s="99"/>
    </row>
    <row r="461" ht="9.75" customHeight="1">
      <c r="A461" s="96"/>
      <c r="B461" s="99"/>
      <c r="C461" s="99"/>
    </row>
    <row r="462" ht="9.75" customHeight="1">
      <c r="A462" s="96"/>
      <c r="B462" s="99"/>
      <c r="C462" s="99"/>
    </row>
    <row r="463" ht="9.75" customHeight="1">
      <c r="A463" s="96"/>
      <c r="B463" s="99"/>
      <c r="C463" s="99"/>
    </row>
    <row r="464" ht="9.75" customHeight="1">
      <c r="A464" s="96"/>
      <c r="B464" s="99"/>
      <c r="C464" s="99"/>
    </row>
    <row r="465" ht="9.75" customHeight="1">
      <c r="A465" s="96"/>
      <c r="B465" s="99"/>
      <c r="C465" s="99"/>
    </row>
    <row r="466" ht="9.75" customHeight="1">
      <c r="A466" s="96"/>
      <c r="B466" s="99"/>
      <c r="C466" s="99"/>
    </row>
    <row r="467" ht="9.75" customHeight="1">
      <c r="A467" s="96"/>
      <c r="B467" s="99"/>
      <c r="C467" s="99"/>
    </row>
    <row r="468" ht="9.75" customHeight="1">
      <c r="A468" s="96"/>
      <c r="B468" s="99"/>
      <c r="C468" s="99"/>
    </row>
    <row r="469" ht="9.75" customHeight="1">
      <c r="A469" s="96"/>
      <c r="B469" s="99"/>
      <c r="C469" s="99"/>
    </row>
    <row r="470" ht="9.75" customHeight="1">
      <c r="A470" s="96"/>
      <c r="B470" s="99"/>
      <c r="C470" s="99"/>
    </row>
    <row r="471" ht="9.75" customHeight="1">
      <c r="A471" s="96"/>
      <c r="B471" s="99"/>
      <c r="C471" s="99"/>
    </row>
    <row r="472" ht="9.75" customHeight="1">
      <c r="A472" s="96"/>
      <c r="B472" s="99"/>
      <c r="C472" s="99"/>
    </row>
    <row r="473" ht="9.75" customHeight="1">
      <c r="A473" s="96"/>
      <c r="B473" s="99"/>
      <c r="C473" s="99"/>
    </row>
    <row r="474" ht="9.75" customHeight="1">
      <c r="A474" s="96"/>
      <c r="B474" s="99"/>
      <c r="C474" s="99"/>
    </row>
    <row r="475" ht="9.75" customHeight="1">
      <c r="A475" s="96"/>
      <c r="B475" s="99"/>
      <c r="C475" s="99"/>
    </row>
    <row r="476" ht="9.75" customHeight="1">
      <c r="A476" s="96"/>
      <c r="B476" s="99"/>
      <c r="C476" s="99"/>
    </row>
    <row r="477" ht="9.75" customHeight="1">
      <c r="A477" s="96"/>
      <c r="B477" s="99"/>
      <c r="C477" s="99"/>
    </row>
    <row r="478" ht="9.75" customHeight="1">
      <c r="A478" s="96"/>
      <c r="B478" s="99"/>
      <c r="C478" s="99"/>
    </row>
    <row r="479" ht="9.75" customHeight="1">
      <c r="A479" s="96"/>
      <c r="B479" s="99"/>
      <c r="C479" s="99"/>
    </row>
    <row r="480" ht="9.75" customHeight="1">
      <c r="A480" s="96"/>
      <c r="B480" s="99"/>
      <c r="C480" s="99"/>
    </row>
    <row r="481" ht="9.75" customHeight="1">
      <c r="A481" s="96"/>
      <c r="B481" s="99"/>
      <c r="C481" s="99"/>
    </row>
    <row r="482" ht="9.75" customHeight="1">
      <c r="A482" s="96"/>
      <c r="B482" s="99"/>
      <c r="C482" s="99"/>
    </row>
    <row r="483" ht="9.75" customHeight="1">
      <c r="A483" s="96"/>
      <c r="B483" s="99"/>
      <c r="C483" s="99"/>
    </row>
    <row r="484" ht="9.75" customHeight="1">
      <c r="A484" s="96"/>
      <c r="B484" s="99"/>
      <c r="C484" s="99"/>
    </row>
    <row r="485" ht="9.75" customHeight="1">
      <c r="A485" s="96"/>
      <c r="B485" s="99"/>
      <c r="C485" s="99"/>
    </row>
    <row r="486" ht="9.75" customHeight="1">
      <c r="A486" s="96"/>
      <c r="B486" s="99"/>
      <c r="C486" s="99"/>
    </row>
    <row r="487" ht="9.75" customHeight="1">
      <c r="A487" s="96"/>
      <c r="B487" s="99"/>
      <c r="C487" s="99"/>
    </row>
    <row r="488" ht="9.75" customHeight="1">
      <c r="A488" s="96"/>
      <c r="B488" s="99"/>
      <c r="C488" s="99"/>
    </row>
    <row r="489" ht="9.75" customHeight="1">
      <c r="A489" s="96"/>
      <c r="B489" s="99"/>
      <c r="C489" s="99"/>
    </row>
    <row r="490" ht="9.75" customHeight="1">
      <c r="A490" s="96"/>
      <c r="B490" s="99"/>
      <c r="C490" s="99"/>
    </row>
    <row r="491" ht="9.75" customHeight="1">
      <c r="A491" s="96"/>
      <c r="B491" s="99"/>
      <c r="C491" s="99"/>
    </row>
    <row r="492" ht="9.75" customHeight="1">
      <c r="A492" s="96"/>
      <c r="B492" s="99"/>
      <c r="C492" s="99"/>
    </row>
    <row r="493" ht="9.75" customHeight="1">
      <c r="A493" s="96"/>
      <c r="B493" s="99"/>
      <c r="C493" s="99"/>
    </row>
    <row r="494" ht="9.75" customHeight="1">
      <c r="A494" s="96"/>
      <c r="B494" s="99"/>
      <c r="C494" s="99"/>
    </row>
    <row r="495" ht="9.75" customHeight="1">
      <c r="A495" s="96"/>
      <c r="B495" s="99"/>
      <c r="C495" s="99"/>
    </row>
    <row r="496" ht="9.75" customHeight="1">
      <c r="A496" s="96"/>
      <c r="B496" s="99"/>
      <c r="C496" s="99"/>
    </row>
    <row r="497" ht="9.75" customHeight="1">
      <c r="A497" s="96"/>
      <c r="B497" s="99"/>
      <c r="C497" s="99"/>
    </row>
    <row r="498" ht="9.75" customHeight="1">
      <c r="A498" s="96"/>
      <c r="B498" s="99"/>
      <c r="C498" s="99"/>
    </row>
    <row r="499" ht="9.75" customHeight="1">
      <c r="A499" s="96"/>
      <c r="B499" s="99"/>
      <c r="C499" s="99"/>
    </row>
    <row r="500" ht="9.75" customHeight="1">
      <c r="A500" s="96"/>
      <c r="B500" s="99"/>
      <c r="C500" s="99"/>
    </row>
    <row r="501" ht="9.75" customHeight="1">
      <c r="A501" s="96"/>
      <c r="B501" s="99"/>
      <c r="C501" s="99"/>
    </row>
    <row r="502" ht="9.75" customHeight="1">
      <c r="A502" s="96"/>
      <c r="B502" s="99"/>
      <c r="C502" s="99"/>
    </row>
    <row r="503" ht="9.75" customHeight="1">
      <c r="A503" s="96"/>
      <c r="B503" s="99"/>
      <c r="C503" s="99"/>
    </row>
    <row r="504" ht="9.75" customHeight="1">
      <c r="A504" s="96"/>
      <c r="B504" s="99"/>
      <c r="C504" s="99"/>
    </row>
    <row r="505" ht="9.75" customHeight="1">
      <c r="A505" s="96"/>
      <c r="B505" s="99"/>
      <c r="C505" s="99"/>
    </row>
    <row r="506" ht="9.75" customHeight="1">
      <c r="A506" s="96"/>
      <c r="B506" s="99"/>
      <c r="C506" s="99"/>
    </row>
    <row r="507" ht="9.75" customHeight="1">
      <c r="A507" s="96"/>
      <c r="B507" s="99"/>
      <c r="C507" s="99"/>
    </row>
    <row r="508" ht="9.75" customHeight="1">
      <c r="A508" s="96"/>
      <c r="B508" s="99"/>
      <c r="C508" s="99"/>
    </row>
    <row r="509" ht="9.75" customHeight="1">
      <c r="A509" s="96"/>
      <c r="B509" s="99"/>
      <c r="C509" s="99"/>
    </row>
    <row r="510" ht="9.75" customHeight="1">
      <c r="A510" s="96"/>
      <c r="B510" s="99"/>
      <c r="C510" s="99"/>
    </row>
    <row r="511" ht="9.75" customHeight="1">
      <c r="A511" s="96"/>
      <c r="B511" s="99"/>
      <c r="C511" s="99"/>
    </row>
    <row r="512" ht="9.75" customHeight="1">
      <c r="A512" s="96"/>
      <c r="B512" s="99"/>
      <c r="C512" s="99"/>
    </row>
    <row r="513" ht="9.75" customHeight="1">
      <c r="A513" s="96"/>
      <c r="B513" s="99"/>
      <c r="C513" s="99"/>
    </row>
    <row r="514" ht="9.75" customHeight="1">
      <c r="A514" s="96"/>
      <c r="B514" s="99"/>
      <c r="C514" s="99"/>
    </row>
    <row r="515" ht="9.75" customHeight="1">
      <c r="A515" s="96"/>
      <c r="B515" s="99"/>
      <c r="C515" s="99"/>
    </row>
    <row r="516" ht="9.75" customHeight="1">
      <c r="A516" s="96"/>
      <c r="B516" s="99"/>
      <c r="C516" s="99"/>
    </row>
    <row r="517" ht="9.75" customHeight="1">
      <c r="A517" s="96"/>
      <c r="B517" s="99"/>
      <c r="C517" s="99"/>
    </row>
    <row r="518" ht="9.75" customHeight="1">
      <c r="A518" s="96"/>
      <c r="B518" s="99"/>
      <c r="C518" s="99"/>
    </row>
    <row r="519" ht="9.75" customHeight="1">
      <c r="A519" s="96"/>
      <c r="B519" s="99"/>
      <c r="C519" s="99"/>
    </row>
    <row r="520" ht="9.75" customHeight="1">
      <c r="A520" s="96"/>
      <c r="B520" s="99"/>
      <c r="C520" s="99"/>
    </row>
    <row r="521" ht="9.75" customHeight="1">
      <c r="A521" s="96"/>
      <c r="B521" s="99"/>
      <c r="C521" s="99"/>
    </row>
    <row r="522" ht="9.75" customHeight="1">
      <c r="A522" s="96"/>
      <c r="B522" s="99"/>
      <c r="C522" s="99"/>
    </row>
    <row r="523" ht="9.75" customHeight="1">
      <c r="A523" s="96"/>
      <c r="B523" s="99"/>
      <c r="C523" s="99"/>
    </row>
    <row r="524" ht="9.75" customHeight="1">
      <c r="A524" s="96"/>
      <c r="B524" s="99"/>
      <c r="C524" s="99"/>
    </row>
    <row r="525" ht="9.75" customHeight="1">
      <c r="A525" s="96"/>
      <c r="B525" s="99"/>
      <c r="C525" s="99"/>
    </row>
    <row r="526" ht="9.75" customHeight="1">
      <c r="A526" s="96"/>
      <c r="B526" s="99"/>
      <c r="C526" s="99"/>
    </row>
    <row r="527" ht="9.75" customHeight="1">
      <c r="A527" s="96"/>
      <c r="B527" s="99"/>
      <c r="C527" s="99"/>
    </row>
    <row r="528" ht="9.75" customHeight="1">
      <c r="A528" s="96"/>
      <c r="B528" s="99"/>
      <c r="C528" s="99"/>
    </row>
    <row r="529" ht="9.75" customHeight="1">
      <c r="A529" s="96"/>
      <c r="B529" s="99"/>
      <c r="C529" s="99"/>
    </row>
    <row r="530" ht="9.75" customHeight="1">
      <c r="A530" s="96"/>
      <c r="B530" s="99"/>
      <c r="C530" s="99"/>
    </row>
    <row r="531" ht="9.75" customHeight="1">
      <c r="A531" s="96"/>
      <c r="B531" s="99"/>
      <c r="C531" s="99"/>
    </row>
    <row r="532" ht="9.75" customHeight="1">
      <c r="A532" s="96"/>
      <c r="B532" s="99"/>
      <c r="C532" s="99"/>
    </row>
    <row r="533" ht="9.75" customHeight="1">
      <c r="A533" s="96"/>
      <c r="B533" s="99"/>
      <c r="C533" s="99"/>
    </row>
    <row r="534" ht="9.75" customHeight="1">
      <c r="A534" s="96"/>
      <c r="B534" s="99"/>
      <c r="C534" s="99"/>
    </row>
    <row r="535" ht="9.75" customHeight="1">
      <c r="A535" s="96"/>
      <c r="B535" s="99"/>
      <c r="C535" s="99"/>
    </row>
    <row r="536" ht="9.75" customHeight="1">
      <c r="A536" s="96"/>
      <c r="B536" s="99"/>
      <c r="C536" s="99"/>
    </row>
    <row r="537" ht="9.75" customHeight="1">
      <c r="A537" s="96"/>
      <c r="B537" s="99"/>
      <c r="C537" s="99"/>
    </row>
    <row r="538" ht="9.75" customHeight="1">
      <c r="A538" s="96"/>
      <c r="B538" s="99"/>
      <c r="C538" s="99"/>
    </row>
    <row r="539" ht="9.75" customHeight="1">
      <c r="A539" s="96"/>
      <c r="B539" s="99"/>
      <c r="C539" s="99"/>
    </row>
    <row r="540" ht="9.75" customHeight="1">
      <c r="A540" s="96"/>
      <c r="B540" s="99"/>
      <c r="C540" s="99"/>
    </row>
    <row r="541" ht="9.75" customHeight="1">
      <c r="A541" s="96"/>
      <c r="B541" s="99"/>
      <c r="C541" s="99"/>
    </row>
    <row r="542" ht="9.75" customHeight="1">
      <c r="A542" s="96"/>
      <c r="B542" s="99"/>
      <c r="C542" s="99"/>
    </row>
    <row r="543" ht="9.75" customHeight="1">
      <c r="A543" s="96"/>
      <c r="B543" s="99"/>
      <c r="C543" s="99"/>
    </row>
    <row r="544" ht="9.75" customHeight="1">
      <c r="A544" s="96"/>
      <c r="B544" s="99"/>
      <c r="C544" s="99"/>
    </row>
    <row r="545" ht="9.75" customHeight="1">
      <c r="A545" s="96"/>
      <c r="B545" s="99"/>
      <c r="C545" s="99"/>
    </row>
    <row r="546" ht="9.75" customHeight="1">
      <c r="A546" s="96"/>
      <c r="B546" s="99"/>
      <c r="C546" s="99"/>
    </row>
    <row r="547" ht="9.75" customHeight="1">
      <c r="A547" s="96"/>
      <c r="B547" s="99"/>
      <c r="C547" s="99"/>
    </row>
    <row r="548" ht="9.75" customHeight="1">
      <c r="A548" s="96"/>
      <c r="B548" s="99"/>
      <c r="C548" s="99"/>
    </row>
    <row r="549" ht="9.75" customHeight="1">
      <c r="A549" s="96"/>
      <c r="B549" s="99"/>
      <c r="C549" s="99"/>
    </row>
    <row r="550" ht="9.75" customHeight="1">
      <c r="A550" s="96"/>
      <c r="B550" s="99"/>
      <c r="C550" s="99"/>
    </row>
    <row r="551" ht="9.75" customHeight="1">
      <c r="A551" s="96"/>
      <c r="B551" s="99"/>
      <c r="C551" s="99"/>
    </row>
    <row r="552" ht="9.75" customHeight="1">
      <c r="A552" s="96"/>
      <c r="B552" s="99"/>
      <c r="C552" s="99"/>
    </row>
    <row r="553" ht="9.75" customHeight="1">
      <c r="A553" s="96"/>
      <c r="B553" s="99"/>
      <c r="C553" s="99"/>
    </row>
    <row r="554" ht="9.75" customHeight="1">
      <c r="A554" s="96"/>
      <c r="B554" s="99"/>
      <c r="C554" s="99"/>
    </row>
    <row r="555" ht="9.75" customHeight="1">
      <c r="A555" s="96"/>
      <c r="B555" s="99"/>
      <c r="C555" s="99"/>
    </row>
    <row r="556" ht="9.75" customHeight="1">
      <c r="A556" s="96"/>
      <c r="B556" s="99"/>
      <c r="C556" s="99"/>
    </row>
    <row r="557" ht="9.75" customHeight="1">
      <c r="A557" s="96"/>
      <c r="B557" s="99"/>
      <c r="C557" s="99"/>
    </row>
    <row r="558" ht="9.75" customHeight="1">
      <c r="A558" s="96"/>
      <c r="B558" s="99"/>
      <c r="C558" s="99"/>
    </row>
    <row r="559" ht="9.75" customHeight="1">
      <c r="A559" s="96"/>
      <c r="B559" s="99"/>
      <c r="C559" s="99"/>
    </row>
    <row r="560" ht="9.75" customHeight="1">
      <c r="A560" s="96"/>
      <c r="B560" s="99"/>
      <c r="C560" s="99"/>
    </row>
    <row r="561" ht="9.75" customHeight="1">
      <c r="A561" s="96"/>
      <c r="B561" s="99"/>
      <c r="C561" s="99"/>
    </row>
    <row r="562" ht="9.75" customHeight="1">
      <c r="A562" s="96"/>
      <c r="B562" s="99"/>
      <c r="C562" s="99"/>
    </row>
    <row r="563" ht="9.75" customHeight="1">
      <c r="A563" s="96"/>
      <c r="B563" s="99"/>
      <c r="C563" s="99"/>
    </row>
    <row r="564" ht="9.75" customHeight="1">
      <c r="A564" s="96"/>
      <c r="B564" s="99"/>
      <c r="C564" s="99"/>
    </row>
    <row r="565" ht="9.75" customHeight="1">
      <c r="A565" s="96"/>
      <c r="B565" s="99"/>
      <c r="C565" s="99"/>
    </row>
    <row r="566" ht="9.75" customHeight="1">
      <c r="A566" s="96"/>
      <c r="B566" s="99"/>
      <c r="C566" s="99"/>
    </row>
    <row r="567" ht="9.75" customHeight="1">
      <c r="A567" s="96"/>
      <c r="B567" s="99"/>
      <c r="C567" s="99"/>
    </row>
    <row r="568" ht="9.75" customHeight="1">
      <c r="A568" s="96"/>
      <c r="B568" s="99"/>
      <c r="C568" s="99"/>
    </row>
    <row r="569" ht="9.75" customHeight="1">
      <c r="A569" s="96"/>
      <c r="B569" s="99"/>
      <c r="C569" s="99"/>
    </row>
    <row r="570" ht="9.75" customHeight="1">
      <c r="A570" s="96"/>
      <c r="B570" s="99"/>
      <c r="C570" s="99"/>
    </row>
    <row r="571" ht="9.75" customHeight="1">
      <c r="A571" s="96"/>
      <c r="B571" s="99"/>
      <c r="C571" s="99"/>
    </row>
    <row r="572" ht="9.75" customHeight="1">
      <c r="A572" s="96"/>
      <c r="B572" s="99"/>
      <c r="C572" s="99"/>
    </row>
    <row r="573" ht="9.75" customHeight="1">
      <c r="A573" s="96"/>
      <c r="B573" s="99"/>
      <c r="C573" s="99"/>
    </row>
    <row r="574" ht="9.75" customHeight="1">
      <c r="A574" s="96"/>
      <c r="B574" s="99"/>
      <c r="C574" s="99"/>
    </row>
    <row r="575" ht="9.75" customHeight="1">
      <c r="A575" s="96"/>
      <c r="B575" s="99"/>
      <c r="C575" s="99"/>
    </row>
    <row r="576" ht="9.75" customHeight="1">
      <c r="A576" s="96"/>
      <c r="B576" s="99"/>
      <c r="C576" s="99"/>
    </row>
    <row r="577" ht="9.75" customHeight="1">
      <c r="A577" s="96"/>
      <c r="B577" s="99"/>
      <c r="C577" s="99"/>
    </row>
    <row r="578" ht="9.75" customHeight="1">
      <c r="A578" s="96"/>
      <c r="B578" s="99"/>
      <c r="C578" s="99"/>
    </row>
    <row r="579" ht="9.75" customHeight="1">
      <c r="A579" s="96"/>
      <c r="B579" s="99"/>
      <c r="C579" s="99"/>
    </row>
    <row r="580" ht="9.75" customHeight="1">
      <c r="A580" s="96"/>
      <c r="B580" s="99"/>
      <c r="C580" s="99"/>
    </row>
    <row r="581" ht="9.75" customHeight="1">
      <c r="A581" s="96"/>
      <c r="B581" s="99"/>
      <c r="C581" s="99"/>
    </row>
    <row r="582" ht="9.75" customHeight="1">
      <c r="A582" s="96"/>
      <c r="B582" s="99"/>
      <c r="C582" s="99"/>
    </row>
    <row r="583" ht="9.75" customHeight="1">
      <c r="A583" s="96"/>
      <c r="B583" s="99"/>
      <c r="C583" s="99"/>
    </row>
    <row r="584" ht="9.75" customHeight="1">
      <c r="A584" s="96"/>
      <c r="B584" s="99"/>
      <c r="C584" s="99"/>
    </row>
    <row r="585" ht="9.75" customHeight="1">
      <c r="A585" s="96"/>
      <c r="B585" s="99"/>
      <c r="C585" s="99"/>
    </row>
    <row r="586" ht="9.75" customHeight="1">
      <c r="A586" s="96"/>
      <c r="B586" s="99"/>
      <c r="C586" s="99"/>
    </row>
    <row r="587" ht="9.75" customHeight="1">
      <c r="A587" s="96"/>
      <c r="B587" s="99"/>
      <c r="C587" s="99"/>
    </row>
    <row r="588" ht="9.75" customHeight="1">
      <c r="A588" s="96"/>
      <c r="B588" s="99"/>
      <c r="C588" s="99"/>
    </row>
    <row r="589" ht="9.75" customHeight="1">
      <c r="A589" s="96"/>
      <c r="B589" s="99"/>
      <c r="C589" s="99"/>
    </row>
    <row r="590" ht="9.75" customHeight="1">
      <c r="A590" s="96"/>
      <c r="B590" s="99"/>
      <c r="C590" s="99"/>
    </row>
    <row r="591" ht="9.75" customHeight="1">
      <c r="A591" s="96"/>
      <c r="B591" s="99"/>
      <c r="C591" s="99"/>
    </row>
    <row r="592" ht="9.75" customHeight="1">
      <c r="A592" s="96"/>
      <c r="B592" s="99"/>
      <c r="C592" s="99"/>
    </row>
    <row r="593" ht="9.75" customHeight="1">
      <c r="A593" s="96"/>
      <c r="B593" s="99"/>
      <c r="C593" s="99"/>
    </row>
    <row r="594" ht="9.75" customHeight="1">
      <c r="A594" s="96"/>
      <c r="B594" s="99"/>
      <c r="C594" s="99"/>
    </row>
    <row r="595" ht="9.75" customHeight="1">
      <c r="A595" s="96"/>
      <c r="B595" s="99"/>
      <c r="C595" s="99"/>
    </row>
    <row r="596" ht="9.75" customHeight="1">
      <c r="A596" s="96"/>
      <c r="B596" s="99"/>
      <c r="C596" s="99"/>
    </row>
    <row r="597" ht="9.75" customHeight="1">
      <c r="A597" s="96"/>
      <c r="B597" s="99"/>
      <c r="C597" s="99"/>
    </row>
    <row r="598" ht="9.75" customHeight="1">
      <c r="A598" s="96"/>
      <c r="B598" s="99"/>
      <c r="C598" s="99"/>
    </row>
    <row r="599" ht="9.75" customHeight="1">
      <c r="A599" s="96"/>
      <c r="B599" s="99"/>
      <c r="C599" s="99"/>
    </row>
    <row r="600" ht="9.75" customHeight="1">
      <c r="A600" s="96"/>
      <c r="B600" s="99"/>
      <c r="C600" s="99"/>
    </row>
    <row r="601" ht="9.75" customHeight="1">
      <c r="A601" s="96"/>
      <c r="B601" s="99"/>
      <c r="C601" s="99"/>
    </row>
    <row r="602" ht="9.75" customHeight="1">
      <c r="A602" s="96"/>
      <c r="B602" s="99"/>
      <c r="C602" s="99"/>
    </row>
    <row r="603" ht="9.75" customHeight="1">
      <c r="A603" s="96"/>
      <c r="B603" s="99"/>
      <c r="C603" s="99"/>
    </row>
    <row r="604" ht="9.75" customHeight="1">
      <c r="A604" s="96"/>
      <c r="B604" s="99"/>
      <c r="C604" s="99"/>
    </row>
    <row r="605" ht="9.75" customHeight="1">
      <c r="A605" s="96"/>
      <c r="B605" s="99"/>
      <c r="C605" s="99"/>
    </row>
    <row r="606" ht="9.75" customHeight="1">
      <c r="A606" s="96"/>
      <c r="B606" s="99"/>
      <c r="C606" s="99"/>
    </row>
    <row r="607" ht="9.75" customHeight="1">
      <c r="A607" s="96"/>
      <c r="B607" s="99"/>
      <c r="C607" s="99"/>
    </row>
    <row r="608" ht="9.75" customHeight="1">
      <c r="A608" s="96"/>
      <c r="B608" s="99"/>
      <c r="C608" s="99"/>
    </row>
    <row r="609" ht="9.75" customHeight="1">
      <c r="A609" s="96"/>
      <c r="B609" s="99"/>
      <c r="C609" s="99"/>
    </row>
    <row r="610" ht="9.75" customHeight="1">
      <c r="A610" s="96"/>
      <c r="B610" s="99"/>
      <c r="C610" s="99"/>
    </row>
    <row r="611" ht="9.75" customHeight="1">
      <c r="A611" s="96"/>
      <c r="B611" s="99"/>
      <c r="C611" s="99"/>
    </row>
    <row r="612" ht="9.75" customHeight="1">
      <c r="A612" s="96"/>
      <c r="B612" s="99"/>
      <c r="C612" s="99"/>
    </row>
    <row r="613" ht="9.75" customHeight="1">
      <c r="A613" s="96"/>
      <c r="B613" s="99"/>
      <c r="C613" s="99"/>
    </row>
    <row r="614" ht="9.75" customHeight="1">
      <c r="A614" s="96"/>
      <c r="B614" s="99"/>
      <c r="C614" s="99"/>
    </row>
    <row r="615" ht="9.75" customHeight="1">
      <c r="A615" s="96"/>
      <c r="B615" s="99"/>
      <c r="C615" s="99"/>
    </row>
    <row r="616" ht="9.75" customHeight="1">
      <c r="A616" s="96"/>
      <c r="B616" s="99"/>
      <c r="C616" s="99"/>
    </row>
    <row r="617" ht="9.75" customHeight="1">
      <c r="A617" s="96"/>
      <c r="B617" s="99"/>
      <c r="C617" s="99"/>
    </row>
    <row r="618" ht="9.75" customHeight="1">
      <c r="A618" s="96"/>
      <c r="B618" s="99"/>
      <c r="C618" s="99"/>
    </row>
    <row r="619" ht="9.75" customHeight="1">
      <c r="A619" s="96"/>
      <c r="B619" s="99"/>
      <c r="C619" s="99"/>
    </row>
    <row r="620" ht="9.75" customHeight="1">
      <c r="A620" s="96"/>
      <c r="B620" s="99"/>
      <c r="C620" s="99"/>
    </row>
    <row r="621" ht="9.75" customHeight="1">
      <c r="A621" s="96"/>
      <c r="B621" s="99"/>
      <c r="C621" s="99"/>
    </row>
    <row r="622" ht="9.75" customHeight="1">
      <c r="A622" s="96"/>
      <c r="B622" s="99"/>
      <c r="C622" s="99"/>
    </row>
    <row r="623" ht="9.75" customHeight="1">
      <c r="A623" s="96"/>
      <c r="B623" s="99"/>
      <c r="C623" s="99"/>
    </row>
    <row r="624" ht="9.75" customHeight="1">
      <c r="A624" s="96"/>
      <c r="B624" s="99"/>
      <c r="C624" s="99"/>
    </row>
    <row r="625" ht="9.75" customHeight="1">
      <c r="A625" s="96"/>
      <c r="B625" s="99"/>
      <c r="C625" s="99"/>
    </row>
    <row r="626" ht="9.75" customHeight="1">
      <c r="A626" s="96"/>
      <c r="B626" s="99"/>
      <c r="C626" s="99"/>
    </row>
    <row r="627" ht="9.75" customHeight="1">
      <c r="A627" s="96"/>
      <c r="B627" s="99"/>
      <c r="C627" s="99"/>
    </row>
    <row r="628" ht="9.75" customHeight="1">
      <c r="A628" s="96"/>
      <c r="B628" s="99"/>
      <c r="C628" s="99"/>
    </row>
    <row r="629" ht="9.75" customHeight="1">
      <c r="A629" s="96"/>
      <c r="B629" s="99"/>
      <c r="C629" s="99"/>
    </row>
    <row r="630" ht="9.75" customHeight="1">
      <c r="A630" s="96"/>
      <c r="B630" s="99"/>
      <c r="C630" s="99"/>
    </row>
    <row r="631" ht="9.75" customHeight="1">
      <c r="A631" s="96"/>
      <c r="B631" s="99"/>
      <c r="C631" s="99"/>
    </row>
    <row r="632" ht="9.75" customHeight="1">
      <c r="A632" s="96"/>
      <c r="B632" s="99"/>
      <c r="C632" s="99"/>
    </row>
    <row r="633" ht="9.75" customHeight="1">
      <c r="A633" s="96"/>
      <c r="B633" s="99"/>
      <c r="C633" s="99"/>
    </row>
    <row r="634" ht="9.75" customHeight="1">
      <c r="A634" s="96"/>
      <c r="B634" s="99"/>
      <c r="C634" s="99"/>
    </row>
    <row r="635" ht="9.75" customHeight="1">
      <c r="A635" s="96"/>
      <c r="B635" s="99"/>
      <c r="C635" s="99"/>
    </row>
    <row r="636" ht="9.75" customHeight="1">
      <c r="A636" s="96"/>
      <c r="B636" s="99"/>
      <c r="C636" s="99"/>
    </row>
    <row r="637" ht="9.75" customHeight="1">
      <c r="A637" s="96"/>
      <c r="B637" s="99"/>
      <c r="C637" s="99"/>
    </row>
    <row r="638" ht="9.75" customHeight="1">
      <c r="A638" s="96"/>
      <c r="B638" s="99"/>
      <c r="C638" s="99"/>
    </row>
    <row r="639" ht="9.75" customHeight="1">
      <c r="A639" s="96"/>
      <c r="B639" s="99"/>
      <c r="C639" s="99"/>
    </row>
    <row r="640" ht="9.75" customHeight="1">
      <c r="A640" s="96"/>
      <c r="B640" s="99"/>
      <c r="C640" s="99"/>
    </row>
    <row r="641" ht="9.75" customHeight="1">
      <c r="A641" s="96"/>
      <c r="B641" s="99"/>
      <c r="C641" s="99"/>
    </row>
    <row r="642" ht="9.75" customHeight="1">
      <c r="A642" s="96"/>
      <c r="B642" s="99"/>
      <c r="C642" s="99"/>
    </row>
    <row r="643" ht="9.75" customHeight="1">
      <c r="A643" s="96"/>
      <c r="B643" s="99"/>
      <c r="C643" s="99"/>
    </row>
    <row r="644" ht="9.75" customHeight="1">
      <c r="A644" s="96"/>
      <c r="B644" s="99"/>
      <c r="C644" s="99"/>
    </row>
    <row r="645" ht="9.75" customHeight="1">
      <c r="A645" s="96"/>
      <c r="B645" s="99"/>
      <c r="C645" s="99"/>
    </row>
    <row r="646" ht="9.75" customHeight="1">
      <c r="A646" s="96"/>
      <c r="B646" s="99"/>
      <c r="C646" s="99"/>
    </row>
    <row r="647" ht="9.75" customHeight="1">
      <c r="A647" s="96"/>
      <c r="B647" s="99"/>
      <c r="C647" s="99"/>
    </row>
    <row r="648" ht="9.75" customHeight="1">
      <c r="A648" s="96"/>
      <c r="B648" s="99"/>
      <c r="C648" s="99"/>
    </row>
    <row r="649" ht="9.75" customHeight="1">
      <c r="A649" s="96"/>
      <c r="B649" s="99"/>
      <c r="C649" s="99"/>
    </row>
    <row r="650" ht="9.75" customHeight="1">
      <c r="A650" s="96"/>
      <c r="B650" s="99"/>
      <c r="C650" s="99"/>
    </row>
    <row r="651" ht="9.75" customHeight="1">
      <c r="A651" s="96"/>
      <c r="B651" s="99"/>
      <c r="C651" s="99"/>
    </row>
    <row r="652" ht="9.75" customHeight="1">
      <c r="A652" s="96"/>
      <c r="B652" s="99"/>
      <c r="C652" s="99"/>
    </row>
    <row r="653" ht="9.75" customHeight="1">
      <c r="A653" s="96"/>
      <c r="B653" s="99"/>
      <c r="C653" s="99"/>
    </row>
    <row r="654" ht="9.75" customHeight="1">
      <c r="A654" s="96"/>
      <c r="B654" s="99"/>
      <c r="C654" s="99"/>
    </row>
    <row r="655" ht="9.75" customHeight="1">
      <c r="A655" s="96"/>
      <c r="B655" s="99"/>
      <c r="C655" s="99"/>
    </row>
    <row r="656" ht="9.75" customHeight="1">
      <c r="A656" s="96"/>
      <c r="B656" s="99"/>
      <c r="C656" s="99"/>
    </row>
    <row r="657" ht="9.75" customHeight="1">
      <c r="A657" s="96"/>
      <c r="B657" s="99"/>
      <c r="C657" s="99"/>
    </row>
    <row r="658" ht="9.75" customHeight="1">
      <c r="A658" s="96"/>
      <c r="B658" s="99"/>
      <c r="C658" s="99"/>
    </row>
    <row r="659" ht="9.75" customHeight="1">
      <c r="A659" s="96"/>
      <c r="B659" s="99"/>
      <c r="C659" s="99"/>
    </row>
    <row r="660" ht="9.75" customHeight="1">
      <c r="A660" s="96"/>
      <c r="B660" s="99"/>
      <c r="C660" s="99"/>
    </row>
    <row r="661" ht="9.75" customHeight="1">
      <c r="A661" s="96"/>
      <c r="B661" s="99"/>
      <c r="C661" s="99"/>
    </row>
    <row r="662" ht="9.75" customHeight="1">
      <c r="A662" s="96"/>
      <c r="B662" s="99"/>
      <c r="C662" s="99"/>
    </row>
    <row r="663" ht="9.75" customHeight="1">
      <c r="A663" s="96"/>
      <c r="B663" s="99"/>
      <c r="C663" s="99"/>
    </row>
    <row r="664" ht="9.75" customHeight="1">
      <c r="A664" s="96"/>
      <c r="B664" s="99"/>
      <c r="C664" s="99"/>
    </row>
    <row r="665" ht="9.75" customHeight="1">
      <c r="A665" s="96"/>
      <c r="B665" s="99"/>
      <c r="C665" s="99"/>
    </row>
    <row r="666" ht="9.75" customHeight="1">
      <c r="A666" s="96"/>
      <c r="B666" s="99"/>
      <c r="C666" s="99"/>
    </row>
    <row r="667" ht="9.75" customHeight="1">
      <c r="A667" s="96"/>
      <c r="B667" s="99"/>
      <c r="C667" s="99"/>
    </row>
    <row r="668" ht="9.75" customHeight="1">
      <c r="A668" s="96"/>
      <c r="B668" s="99"/>
      <c r="C668" s="99"/>
    </row>
    <row r="669" ht="9.75" customHeight="1">
      <c r="A669" s="96"/>
      <c r="B669" s="99"/>
      <c r="C669" s="99"/>
    </row>
    <row r="670" ht="9.75" customHeight="1">
      <c r="A670" s="96"/>
      <c r="B670" s="99"/>
      <c r="C670" s="99"/>
    </row>
    <row r="671" ht="9.75" customHeight="1">
      <c r="A671" s="96"/>
      <c r="B671" s="99"/>
      <c r="C671" s="99"/>
    </row>
    <row r="672" ht="9.75" customHeight="1">
      <c r="A672" s="96"/>
      <c r="B672" s="99"/>
      <c r="C672" s="99"/>
    </row>
    <row r="673" ht="9.75" customHeight="1">
      <c r="A673" s="96"/>
      <c r="B673" s="99"/>
      <c r="C673" s="99"/>
    </row>
    <row r="674" ht="9.75" customHeight="1">
      <c r="A674" s="96"/>
      <c r="B674" s="99"/>
      <c r="C674" s="99"/>
    </row>
    <row r="675" ht="9.75" customHeight="1">
      <c r="A675" s="96"/>
      <c r="B675" s="99"/>
      <c r="C675" s="99"/>
    </row>
    <row r="676" ht="9.75" customHeight="1">
      <c r="A676" s="96"/>
      <c r="B676" s="99"/>
      <c r="C676" s="99"/>
    </row>
    <row r="677" ht="9.75" customHeight="1">
      <c r="A677" s="96"/>
      <c r="B677" s="99"/>
      <c r="C677" s="99"/>
    </row>
    <row r="678" ht="9.75" customHeight="1">
      <c r="A678" s="96"/>
      <c r="B678" s="99"/>
      <c r="C678" s="99"/>
    </row>
    <row r="679" ht="9.75" customHeight="1">
      <c r="A679" s="96"/>
      <c r="B679" s="99"/>
      <c r="C679" s="99"/>
    </row>
    <row r="680" ht="9.75" customHeight="1">
      <c r="A680" s="96"/>
      <c r="B680" s="99"/>
      <c r="C680" s="99"/>
    </row>
    <row r="681" ht="9.75" customHeight="1">
      <c r="A681" s="96"/>
      <c r="B681" s="99"/>
      <c r="C681" s="99"/>
    </row>
    <row r="682" ht="9.75" customHeight="1">
      <c r="A682" s="96"/>
      <c r="B682" s="99"/>
      <c r="C682" s="99"/>
    </row>
    <row r="683" ht="9.75" customHeight="1">
      <c r="A683" s="96"/>
      <c r="B683" s="99"/>
      <c r="C683" s="99"/>
    </row>
    <row r="684" ht="9.75" customHeight="1">
      <c r="A684" s="96"/>
      <c r="B684" s="99"/>
      <c r="C684" s="99"/>
    </row>
    <row r="685" ht="9.75" customHeight="1">
      <c r="A685" s="96"/>
      <c r="B685" s="99"/>
      <c r="C685" s="99"/>
    </row>
    <row r="686" ht="9.75" customHeight="1">
      <c r="A686" s="96"/>
      <c r="B686" s="99"/>
      <c r="C686" s="99"/>
    </row>
    <row r="687" ht="9.75" customHeight="1">
      <c r="A687" s="96"/>
      <c r="B687" s="99"/>
      <c r="C687" s="99"/>
    </row>
    <row r="688" ht="9.75" customHeight="1">
      <c r="A688" s="96"/>
      <c r="B688" s="99"/>
      <c r="C688" s="99"/>
    </row>
    <row r="689" ht="9.75" customHeight="1">
      <c r="A689" s="96"/>
      <c r="B689" s="99"/>
      <c r="C689" s="99"/>
    </row>
    <row r="690" ht="9.75" customHeight="1">
      <c r="A690" s="96"/>
      <c r="B690" s="99"/>
      <c r="C690" s="99"/>
    </row>
    <row r="691" ht="9.75" customHeight="1">
      <c r="A691" s="96"/>
      <c r="B691" s="99"/>
      <c r="C691" s="99"/>
    </row>
    <row r="692" ht="9.75" customHeight="1">
      <c r="A692" s="96"/>
      <c r="B692" s="99"/>
      <c r="C692" s="99"/>
    </row>
    <row r="693" ht="9.75" customHeight="1">
      <c r="A693" s="96"/>
      <c r="B693" s="99"/>
      <c r="C693" s="99"/>
    </row>
    <row r="694" ht="9.75" customHeight="1">
      <c r="A694" s="96"/>
      <c r="B694" s="99"/>
      <c r="C694" s="99"/>
    </row>
    <row r="695" ht="9.75" customHeight="1">
      <c r="A695" s="96"/>
      <c r="B695" s="99"/>
      <c r="C695" s="99"/>
    </row>
    <row r="696" ht="9.75" customHeight="1">
      <c r="A696" s="96"/>
      <c r="B696" s="99"/>
      <c r="C696" s="99"/>
    </row>
    <row r="697" ht="9.75" customHeight="1">
      <c r="A697" s="96"/>
      <c r="B697" s="99"/>
      <c r="C697" s="99"/>
    </row>
    <row r="698" ht="9.75" customHeight="1">
      <c r="A698" s="96"/>
      <c r="B698" s="99"/>
      <c r="C698" s="99"/>
    </row>
    <row r="699" ht="9.75" customHeight="1">
      <c r="A699" s="96"/>
      <c r="B699" s="99"/>
      <c r="C699" s="99"/>
    </row>
    <row r="700" ht="9.75" customHeight="1">
      <c r="A700" s="96"/>
      <c r="B700" s="99"/>
      <c r="C700" s="99"/>
    </row>
    <row r="701" ht="9.75" customHeight="1">
      <c r="A701" s="96"/>
      <c r="B701" s="99"/>
      <c r="C701" s="99"/>
    </row>
    <row r="702" ht="9.75" customHeight="1">
      <c r="A702" s="96"/>
      <c r="B702" s="99"/>
      <c r="C702" s="99"/>
    </row>
    <row r="703" ht="9.75" customHeight="1">
      <c r="A703" s="96"/>
      <c r="B703" s="99"/>
      <c r="C703" s="99"/>
    </row>
    <row r="704" ht="9.75" customHeight="1">
      <c r="A704" s="96"/>
      <c r="B704" s="99"/>
      <c r="C704" s="99"/>
    </row>
    <row r="705" ht="9.75" customHeight="1">
      <c r="A705" s="96"/>
      <c r="B705" s="99"/>
      <c r="C705" s="99"/>
    </row>
    <row r="706" ht="9.75" customHeight="1">
      <c r="A706" s="96"/>
      <c r="B706" s="99"/>
      <c r="C706" s="99"/>
    </row>
    <row r="707" ht="9.75" customHeight="1">
      <c r="A707" s="96"/>
      <c r="B707" s="99"/>
      <c r="C707" s="99"/>
    </row>
    <row r="708" ht="9.75" customHeight="1">
      <c r="A708" s="96"/>
      <c r="B708" s="99"/>
      <c r="C708" s="99"/>
    </row>
    <row r="709" ht="9.75" customHeight="1">
      <c r="A709" s="96"/>
      <c r="B709" s="99"/>
      <c r="C709" s="99"/>
    </row>
    <row r="710" ht="9.75" customHeight="1">
      <c r="A710" s="96"/>
      <c r="B710" s="99"/>
      <c r="C710" s="99"/>
    </row>
    <row r="711" ht="9.75" customHeight="1">
      <c r="A711" s="96"/>
      <c r="B711" s="99"/>
      <c r="C711" s="99"/>
    </row>
    <row r="712" ht="9.75" customHeight="1">
      <c r="A712" s="96"/>
      <c r="B712" s="99"/>
      <c r="C712" s="99"/>
    </row>
    <row r="713" ht="9.75" customHeight="1">
      <c r="A713" s="96"/>
      <c r="B713" s="99"/>
      <c r="C713" s="99"/>
    </row>
    <row r="714" ht="9.75" customHeight="1">
      <c r="A714" s="96"/>
      <c r="B714" s="99"/>
      <c r="C714" s="99"/>
    </row>
    <row r="715" ht="9.75" customHeight="1">
      <c r="A715" s="96"/>
      <c r="B715" s="99"/>
      <c r="C715" s="99"/>
    </row>
    <row r="716" ht="9.75" customHeight="1">
      <c r="A716" s="96"/>
      <c r="B716" s="99"/>
      <c r="C716" s="99"/>
    </row>
    <row r="717" ht="9.75" customHeight="1">
      <c r="A717" s="96"/>
      <c r="B717" s="99"/>
      <c r="C717" s="99"/>
    </row>
    <row r="718" ht="9.75" customHeight="1">
      <c r="A718" s="96"/>
      <c r="B718" s="99"/>
      <c r="C718" s="99"/>
    </row>
    <row r="719" ht="9.75" customHeight="1">
      <c r="A719" s="96"/>
      <c r="B719" s="99"/>
      <c r="C719" s="99"/>
    </row>
    <row r="720" ht="9.75" customHeight="1">
      <c r="A720" s="96"/>
      <c r="B720" s="99"/>
      <c r="C720" s="99"/>
    </row>
    <row r="721" ht="9.75" customHeight="1">
      <c r="A721" s="96"/>
      <c r="B721" s="99"/>
      <c r="C721" s="99"/>
    </row>
    <row r="722" ht="9.75" customHeight="1">
      <c r="A722" s="96"/>
      <c r="B722" s="99"/>
      <c r="C722" s="99"/>
    </row>
    <row r="723" ht="9.75" customHeight="1">
      <c r="A723" s="96"/>
      <c r="B723" s="99"/>
      <c r="C723" s="99"/>
    </row>
    <row r="724" ht="9.75" customHeight="1">
      <c r="A724" s="96"/>
      <c r="B724" s="99"/>
      <c r="C724" s="99"/>
    </row>
    <row r="725" ht="9.75" customHeight="1">
      <c r="A725" s="96"/>
      <c r="B725" s="99"/>
      <c r="C725" s="99"/>
    </row>
    <row r="726" ht="9.75" customHeight="1">
      <c r="A726" s="96"/>
      <c r="B726" s="99"/>
      <c r="C726" s="99"/>
    </row>
    <row r="727" ht="9.75" customHeight="1">
      <c r="A727" s="96"/>
      <c r="B727" s="99"/>
      <c r="C727" s="99"/>
    </row>
    <row r="728" ht="9.75" customHeight="1">
      <c r="A728" s="96"/>
      <c r="B728" s="99"/>
      <c r="C728" s="99"/>
    </row>
    <row r="729" ht="9.75" customHeight="1">
      <c r="A729" s="96"/>
      <c r="B729" s="99"/>
      <c r="C729" s="99"/>
    </row>
    <row r="730" ht="9.75" customHeight="1">
      <c r="A730" s="96"/>
      <c r="B730" s="99"/>
      <c r="C730" s="99"/>
    </row>
    <row r="731" ht="9.75" customHeight="1">
      <c r="A731" s="96"/>
      <c r="B731" s="99"/>
      <c r="C731" s="99"/>
    </row>
    <row r="732" ht="9.75" customHeight="1">
      <c r="A732" s="96"/>
      <c r="B732" s="99"/>
      <c r="C732" s="99"/>
    </row>
    <row r="733" ht="9.75" customHeight="1">
      <c r="A733" s="96"/>
      <c r="B733" s="99"/>
      <c r="C733" s="99"/>
    </row>
    <row r="734" ht="9.75" customHeight="1">
      <c r="A734" s="96"/>
      <c r="B734" s="99"/>
      <c r="C734" s="99"/>
    </row>
    <row r="735" ht="9.75" customHeight="1">
      <c r="A735" s="96"/>
      <c r="B735" s="99"/>
      <c r="C735" s="99"/>
    </row>
    <row r="736" ht="9.75" customHeight="1">
      <c r="A736" s="96"/>
      <c r="B736" s="99"/>
      <c r="C736" s="99"/>
    </row>
    <row r="737" ht="9.75" customHeight="1">
      <c r="A737" s="96"/>
      <c r="B737" s="99"/>
      <c r="C737" s="99"/>
    </row>
    <row r="738" ht="9.75" customHeight="1">
      <c r="A738" s="96"/>
      <c r="B738" s="99"/>
      <c r="C738" s="99"/>
    </row>
    <row r="739" ht="9.75" customHeight="1">
      <c r="A739" s="96"/>
      <c r="B739" s="99"/>
      <c r="C739" s="99"/>
    </row>
    <row r="740" ht="9.75" customHeight="1">
      <c r="A740" s="96"/>
      <c r="B740" s="99"/>
      <c r="C740" s="99"/>
    </row>
    <row r="741" ht="9.75" customHeight="1">
      <c r="A741" s="96"/>
      <c r="B741" s="99"/>
      <c r="C741" s="99"/>
    </row>
    <row r="742" ht="9.75" customHeight="1">
      <c r="A742" s="96"/>
      <c r="B742" s="99"/>
      <c r="C742" s="99"/>
    </row>
    <row r="743" ht="9.75" customHeight="1">
      <c r="A743" s="96"/>
      <c r="B743" s="99"/>
      <c r="C743" s="99"/>
    </row>
    <row r="744" ht="9.75" customHeight="1">
      <c r="A744" s="96"/>
      <c r="B744" s="99"/>
      <c r="C744" s="99"/>
    </row>
    <row r="745" ht="9.75" customHeight="1">
      <c r="A745" s="96"/>
      <c r="B745" s="99"/>
      <c r="C745" s="99"/>
    </row>
    <row r="746" ht="9.75" customHeight="1">
      <c r="A746" s="96"/>
      <c r="B746" s="99"/>
      <c r="C746" s="99"/>
    </row>
    <row r="747" ht="9.75" customHeight="1">
      <c r="A747" s="96"/>
      <c r="B747" s="99"/>
      <c r="C747" s="99"/>
    </row>
    <row r="748" ht="9.75" customHeight="1">
      <c r="A748" s="96"/>
      <c r="B748" s="99"/>
      <c r="C748" s="99"/>
    </row>
    <row r="749" ht="9.75" customHeight="1">
      <c r="A749" s="96"/>
      <c r="B749" s="99"/>
      <c r="C749" s="99"/>
    </row>
    <row r="750" ht="9.75" customHeight="1">
      <c r="A750" s="96"/>
      <c r="B750" s="99"/>
      <c r="C750" s="99"/>
    </row>
    <row r="751" ht="9.75" customHeight="1">
      <c r="A751" s="96"/>
      <c r="B751" s="99"/>
      <c r="C751" s="99"/>
    </row>
    <row r="752" ht="9.75" customHeight="1">
      <c r="A752" s="96"/>
      <c r="B752" s="99"/>
      <c r="C752" s="99"/>
    </row>
    <row r="753" ht="9.75" customHeight="1">
      <c r="A753" s="96"/>
      <c r="B753" s="99"/>
      <c r="C753" s="99"/>
    </row>
    <row r="754" ht="9.75" customHeight="1">
      <c r="A754" s="96"/>
      <c r="B754" s="99"/>
      <c r="C754" s="99"/>
    </row>
    <row r="755" ht="9.75" customHeight="1">
      <c r="A755" s="96"/>
      <c r="B755" s="99"/>
      <c r="C755" s="99"/>
    </row>
    <row r="756" ht="9.75" customHeight="1">
      <c r="A756" s="96"/>
      <c r="B756" s="99"/>
      <c r="C756" s="99"/>
    </row>
    <row r="757" ht="9.75" customHeight="1">
      <c r="A757" s="96"/>
      <c r="B757" s="99"/>
      <c r="C757" s="99"/>
    </row>
    <row r="758" ht="9.75" customHeight="1">
      <c r="A758" s="96"/>
      <c r="B758" s="99"/>
      <c r="C758" s="99"/>
    </row>
    <row r="759" ht="9.75" customHeight="1">
      <c r="A759" s="96"/>
      <c r="B759" s="99"/>
      <c r="C759" s="99"/>
    </row>
    <row r="760" ht="9.75" customHeight="1">
      <c r="A760" s="96"/>
      <c r="B760" s="99"/>
      <c r="C760" s="99"/>
    </row>
    <row r="761" ht="9.75" customHeight="1">
      <c r="A761" s="96"/>
      <c r="B761" s="99"/>
      <c r="C761" s="99"/>
    </row>
    <row r="762" ht="9.75" customHeight="1">
      <c r="A762" s="96"/>
      <c r="B762" s="99"/>
      <c r="C762" s="99"/>
    </row>
    <row r="763" ht="9.75" customHeight="1">
      <c r="A763" s="96"/>
      <c r="B763" s="99"/>
      <c r="C763" s="99"/>
    </row>
    <row r="764" ht="9.75" customHeight="1">
      <c r="A764" s="96"/>
      <c r="B764" s="99"/>
      <c r="C764" s="99"/>
    </row>
    <row r="765" ht="9.75" customHeight="1">
      <c r="A765" s="96"/>
      <c r="B765" s="99"/>
      <c r="C765" s="99"/>
    </row>
    <row r="766" ht="9.75" customHeight="1">
      <c r="A766" s="96"/>
      <c r="B766" s="99"/>
      <c r="C766" s="99"/>
    </row>
    <row r="767" ht="9.75" customHeight="1">
      <c r="A767" s="96"/>
      <c r="B767" s="99"/>
      <c r="C767" s="99"/>
    </row>
    <row r="768" ht="9.75" customHeight="1">
      <c r="A768" s="96"/>
      <c r="B768" s="99"/>
      <c r="C768" s="99"/>
    </row>
    <row r="769" ht="9.75" customHeight="1">
      <c r="A769" s="96"/>
      <c r="B769" s="99"/>
      <c r="C769" s="99"/>
    </row>
    <row r="770" ht="9.75" customHeight="1">
      <c r="A770" s="96"/>
      <c r="B770" s="99"/>
      <c r="C770" s="99"/>
    </row>
    <row r="771" ht="9.75" customHeight="1">
      <c r="A771" s="96"/>
      <c r="B771" s="99"/>
      <c r="C771" s="99"/>
    </row>
    <row r="772" ht="9.75" customHeight="1">
      <c r="A772" s="96"/>
      <c r="B772" s="99"/>
      <c r="C772" s="99"/>
    </row>
    <row r="773" ht="9.75" customHeight="1">
      <c r="A773" s="96"/>
      <c r="B773" s="99"/>
      <c r="C773" s="99"/>
    </row>
    <row r="774" ht="9.75" customHeight="1">
      <c r="A774" s="96"/>
      <c r="B774" s="99"/>
      <c r="C774" s="99"/>
    </row>
    <row r="775" ht="9.75" customHeight="1">
      <c r="A775" s="96"/>
      <c r="B775" s="99"/>
      <c r="C775" s="99"/>
    </row>
    <row r="776" ht="9.75" customHeight="1">
      <c r="A776" s="96"/>
      <c r="B776" s="99"/>
      <c r="C776" s="99"/>
    </row>
    <row r="777" ht="9.75" customHeight="1">
      <c r="A777" s="96"/>
      <c r="B777" s="99"/>
      <c r="C777" s="99"/>
    </row>
    <row r="778" ht="9.75" customHeight="1">
      <c r="A778" s="96"/>
      <c r="B778" s="99"/>
      <c r="C778" s="99"/>
    </row>
    <row r="779" ht="9.75" customHeight="1">
      <c r="A779" s="96"/>
      <c r="B779" s="99"/>
      <c r="C779" s="99"/>
    </row>
    <row r="780" ht="9.75" customHeight="1">
      <c r="A780" s="96"/>
      <c r="B780" s="99"/>
      <c r="C780" s="99"/>
    </row>
    <row r="781" ht="9.75" customHeight="1">
      <c r="A781" s="96"/>
      <c r="B781" s="99"/>
      <c r="C781" s="99"/>
    </row>
    <row r="782" ht="9.75" customHeight="1">
      <c r="A782" s="96"/>
      <c r="B782" s="99"/>
      <c r="C782" s="99"/>
    </row>
    <row r="783" ht="9.75" customHeight="1">
      <c r="A783" s="96"/>
      <c r="B783" s="99"/>
      <c r="C783" s="99"/>
    </row>
    <row r="784" ht="9.75" customHeight="1">
      <c r="A784" s="96"/>
      <c r="B784" s="99"/>
      <c r="C784" s="99"/>
    </row>
    <row r="785" ht="9.75" customHeight="1">
      <c r="A785" s="96"/>
      <c r="B785" s="99"/>
      <c r="C785" s="99"/>
    </row>
    <row r="786" ht="9.75" customHeight="1">
      <c r="A786" s="96"/>
      <c r="B786" s="99"/>
      <c r="C786" s="99"/>
    </row>
    <row r="787" ht="9.75" customHeight="1">
      <c r="A787" s="96"/>
      <c r="B787" s="99"/>
      <c r="C787" s="99"/>
    </row>
    <row r="788" ht="9.75" customHeight="1">
      <c r="A788" s="96"/>
      <c r="B788" s="99"/>
      <c r="C788" s="99"/>
    </row>
    <row r="789" ht="9.75" customHeight="1">
      <c r="A789" s="96"/>
      <c r="B789" s="99"/>
      <c r="C789" s="99"/>
    </row>
    <row r="790" ht="9.75" customHeight="1">
      <c r="A790" s="96"/>
      <c r="B790" s="99"/>
      <c r="C790" s="99"/>
    </row>
    <row r="791" ht="9.75" customHeight="1">
      <c r="A791" s="96"/>
      <c r="B791" s="99"/>
      <c r="C791" s="99"/>
    </row>
    <row r="792" ht="9.75" customHeight="1">
      <c r="A792" s="96"/>
      <c r="B792" s="99"/>
      <c r="C792" s="99"/>
    </row>
    <row r="793" ht="9.75" customHeight="1">
      <c r="A793" s="96"/>
      <c r="B793" s="99"/>
      <c r="C793" s="99"/>
    </row>
    <row r="794" ht="9.75" customHeight="1">
      <c r="A794" s="96"/>
      <c r="B794" s="99"/>
      <c r="C794" s="99"/>
    </row>
    <row r="795" ht="9.75" customHeight="1">
      <c r="A795" s="96"/>
      <c r="B795" s="99"/>
      <c r="C795" s="99"/>
    </row>
    <row r="796" ht="9.75" customHeight="1">
      <c r="A796" s="96"/>
      <c r="B796" s="99"/>
      <c r="C796" s="99"/>
    </row>
    <row r="797" ht="9.75" customHeight="1">
      <c r="A797" s="96"/>
      <c r="B797" s="99"/>
      <c r="C797" s="99"/>
    </row>
    <row r="798" ht="9.75" customHeight="1">
      <c r="A798" s="96"/>
      <c r="B798" s="99"/>
      <c r="C798" s="99"/>
    </row>
    <row r="799" ht="9.75" customHeight="1">
      <c r="A799" s="96"/>
      <c r="B799" s="99"/>
      <c r="C799" s="99"/>
    </row>
    <row r="800" ht="9.75" customHeight="1">
      <c r="A800" s="96"/>
      <c r="B800" s="99"/>
      <c r="C800" s="99"/>
    </row>
    <row r="801" ht="9.75" customHeight="1">
      <c r="A801" s="96"/>
      <c r="B801" s="99"/>
      <c r="C801" s="99"/>
    </row>
    <row r="802" ht="9.75" customHeight="1">
      <c r="A802" s="96"/>
      <c r="B802" s="99"/>
      <c r="C802" s="99"/>
    </row>
    <row r="803" ht="9.75" customHeight="1">
      <c r="A803" s="96"/>
      <c r="B803" s="99"/>
      <c r="C803" s="99"/>
    </row>
    <row r="804" ht="9.75" customHeight="1">
      <c r="A804" s="96"/>
      <c r="B804" s="99"/>
      <c r="C804" s="99"/>
    </row>
    <row r="805" ht="9.75" customHeight="1">
      <c r="A805" s="96"/>
      <c r="B805" s="99"/>
      <c r="C805" s="99"/>
    </row>
    <row r="806" ht="9.75" customHeight="1">
      <c r="A806" s="96"/>
      <c r="B806" s="99"/>
      <c r="C806" s="99"/>
    </row>
    <row r="807" ht="9.75" customHeight="1">
      <c r="A807" s="96"/>
      <c r="B807" s="99"/>
      <c r="C807" s="99"/>
    </row>
    <row r="808" ht="9.75" customHeight="1">
      <c r="A808" s="96"/>
      <c r="B808" s="99"/>
      <c r="C808" s="99"/>
    </row>
    <row r="809" ht="9.75" customHeight="1">
      <c r="A809" s="96"/>
      <c r="B809" s="99"/>
      <c r="C809" s="99"/>
    </row>
    <row r="810" ht="9.75" customHeight="1">
      <c r="A810" s="96"/>
      <c r="B810" s="99"/>
      <c r="C810" s="99"/>
    </row>
    <row r="811" ht="9.75" customHeight="1">
      <c r="A811" s="96"/>
      <c r="B811" s="99"/>
      <c r="C811" s="99"/>
    </row>
    <row r="812" ht="9.75" customHeight="1">
      <c r="A812" s="96"/>
      <c r="B812" s="99"/>
      <c r="C812" s="99"/>
    </row>
    <row r="813" ht="9.75" customHeight="1">
      <c r="A813" s="96"/>
      <c r="B813" s="99"/>
      <c r="C813" s="99"/>
    </row>
    <row r="814" ht="9.75" customHeight="1">
      <c r="A814" s="96"/>
      <c r="B814" s="99"/>
      <c r="C814" s="99"/>
    </row>
    <row r="815" ht="9.75" customHeight="1">
      <c r="A815" s="96"/>
      <c r="B815" s="99"/>
      <c r="C815" s="99"/>
    </row>
    <row r="816" ht="9.75" customHeight="1">
      <c r="A816" s="96"/>
      <c r="B816" s="99"/>
      <c r="C816" s="99"/>
    </row>
    <row r="817" ht="9.75" customHeight="1">
      <c r="A817" s="96"/>
      <c r="B817" s="99"/>
      <c r="C817" s="99"/>
    </row>
    <row r="818" ht="9.75" customHeight="1">
      <c r="A818" s="96"/>
      <c r="B818" s="99"/>
      <c r="C818" s="99"/>
    </row>
    <row r="819" ht="9.75" customHeight="1">
      <c r="A819" s="96"/>
      <c r="B819" s="99"/>
      <c r="C819" s="99"/>
    </row>
    <row r="820" ht="9.75" customHeight="1">
      <c r="A820" s="96"/>
      <c r="B820" s="99"/>
      <c r="C820" s="99"/>
    </row>
    <row r="821" ht="9.75" customHeight="1">
      <c r="A821" s="96"/>
      <c r="B821" s="99"/>
      <c r="C821" s="99"/>
    </row>
    <row r="822" ht="9.75" customHeight="1">
      <c r="A822" s="96"/>
      <c r="B822" s="99"/>
      <c r="C822" s="99"/>
    </row>
    <row r="823" ht="9.75" customHeight="1">
      <c r="A823" s="96"/>
      <c r="B823" s="99"/>
      <c r="C823" s="99"/>
    </row>
    <row r="824" ht="9.75" customHeight="1">
      <c r="A824" s="96"/>
      <c r="B824" s="99"/>
      <c r="C824" s="99"/>
    </row>
    <row r="825" ht="9.75" customHeight="1">
      <c r="A825" s="96"/>
      <c r="B825" s="99"/>
      <c r="C825" s="99"/>
    </row>
    <row r="826" ht="9.75" customHeight="1">
      <c r="A826" s="96"/>
      <c r="B826" s="99"/>
      <c r="C826" s="99"/>
    </row>
    <row r="827" ht="9.75" customHeight="1">
      <c r="A827" s="96"/>
      <c r="B827" s="99"/>
      <c r="C827" s="99"/>
    </row>
    <row r="828" ht="9.75" customHeight="1">
      <c r="A828" s="96"/>
      <c r="B828" s="99"/>
      <c r="C828" s="99"/>
    </row>
    <row r="829" ht="9.75" customHeight="1">
      <c r="A829" s="96"/>
      <c r="B829" s="99"/>
      <c r="C829" s="99"/>
    </row>
    <row r="830" ht="9.75" customHeight="1">
      <c r="A830" s="96"/>
      <c r="B830" s="99"/>
      <c r="C830" s="99"/>
    </row>
    <row r="831" ht="9.75" customHeight="1">
      <c r="A831" s="96"/>
      <c r="B831" s="99"/>
      <c r="C831" s="99"/>
    </row>
    <row r="832" ht="9.75" customHeight="1">
      <c r="A832" s="96"/>
      <c r="B832" s="99"/>
      <c r="C832" s="99"/>
    </row>
    <row r="833" ht="9.75" customHeight="1">
      <c r="A833" s="96"/>
      <c r="B833" s="99"/>
      <c r="C833" s="99"/>
    </row>
    <row r="834" ht="9.75" customHeight="1">
      <c r="A834" s="96"/>
      <c r="B834" s="99"/>
      <c r="C834" s="99"/>
    </row>
    <row r="835" ht="9.75" customHeight="1">
      <c r="A835" s="96"/>
      <c r="B835" s="99"/>
      <c r="C835" s="99"/>
    </row>
    <row r="836" ht="9.75" customHeight="1">
      <c r="A836" s="96"/>
      <c r="B836" s="99"/>
      <c r="C836" s="99"/>
    </row>
    <row r="837" ht="9.75" customHeight="1">
      <c r="A837" s="96"/>
      <c r="B837" s="99"/>
      <c r="C837" s="99"/>
    </row>
    <row r="838" ht="9.75" customHeight="1">
      <c r="A838" s="96"/>
      <c r="B838" s="99"/>
      <c r="C838" s="99"/>
    </row>
    <row r="839" ht="9.75" customHeight="1">
      <c r="A839" s="96"/>
      <c r="B839" s="99"/>
      <c r="C839" s="99"/>
    </row>
    <row r="840" ht="9.75" customHeight="1">
      <c r="A840" s="96"/>
      <c r="B840" s="99"/>
      <c r="C840" s="99"/>
    </row>
    <row r="841" ht="9.75" customHeight="1">
      <c r="A841" s="96"/>
      <c r="B841" s="99"/>
      <c r="C841" s="99"/>
    </row>
    <row r="842" ht="9.75" customHeight="1">
      <c r="A842" s="96"/>
      <c r="B842" s="99"/>
      <c r="C842" s="99"/>
    </row>
    <row r="843" ht="9.75" customHeight="1">
      <c r="A843" s="96"/>
      <c r="B843" s="99"/>
      <c r="C843" s="99"/>
    </row>
    <row r="844" ht="9.75" customHeight="1">
      <c r="A844" s="96"/>
      <c r="B844" s="99"/>
      <c r="C844" s="99"/>
    </row>
    <row r="845" ht="9.75" customHeight="1">
      <c r="A845" s="96"/>
      <c r="B845" s="99"/>
      <c r="C845" s="99"/>
    </row>
    <row r="846" ht="9.75" customHeight="1">
      <c r="A846" s="96"/>
      <c r="B846" s="99"/>
      <c r="C846" s="99"/>
    </row>
    <row r="847" ht="9.75" customHeight="1">
      <c r="A847" s="96"/>
      <c r="B847" s="99"/>
      <c r="C847" s="99"/>
    </row>
    <row r="848" ht="9.75" customHeight="1">
      <c r="A848" s="96"/>
      <c r="B848" s="99"/>
      <c r="C848" s="99"/>
    </row>
    <row r="849" ht="9.75" customHeight="1">
      <c r="A849" s="96"/>
      <c r="B849" s="99"/>
      <c r="C849" s="99"/>
    </row>
    <row r="850" ht="9.75" customHeight="1">
      <c r="A850" s="96"/>
      <c r="B850" s="99"/>
      <c r="C850" s="99"/>
    </row>
    <row r="851" ht="9.75" customHeight="1">
      <c r="A851" s="96"/>
      <c r="B851" s="99"/>
      <c r="C851" s="99"/>
    </row>
    <row r="852" ht="9.75" customHeight="1">
      <c r="A852" s="96"/>
      <c r="B852" s="99"/>
      <c r="C852" s="99"/>
    </row>
    <row r="853" ht="9.75" customHeight="1">
      <c r="A853" s="96"/>
      <c r="B853" s="99"/>
      <c r="C853" s="99"/>
    </row>
    <row r="854" ht="9.75" customHeight="1">
      <c r="A854" s="96"/>
      <c r="B854" s="99"/>
      <c r="C854" s="99"/>
    </row>
    <row r="855" ht="9.75" customHeight="1">
      <c r="A855" s="96"/>
      <c r="B855" s="99"/>
      <c r="C855" s="99"/>
    </row>
    <row r="856" ht="9.75" customHeight="1">
      <c r="A856" s="96"/>
      <c r="B856" s="99"/>
      <c r="C856" s="99"/>
    </row>
    <row r="857" ht="9.75" customHeight="1">
      <c r="A857" s="96"/>
      <c r="B857" s="99"/>
      <c r="C857" s="99"/>
    </row>
    <row r="858" ht="9.75" customHeight="1">
      <c r="A858" s="96"/>
      <c r="B858" s="99"/>
      <c r="C858" s="99"/>
    </row>
    <row r="859" ht="9.75" customHeight="1">
      <c r="A859" s="96"/>
      <c r="B859" s="99"/>
      <c r="C859" s="99"/>
    </row>
    <row r="860" ht="9.75" customHeight="1">
      <c r="A860" s="96"/>
      <c r="B860" s="99"/>
      <c r="C860" s="99"/>
    </row>
    <row r="861" ht="9.75" customHeight="1">
      <c r="A861" s="96"/>
      <c r="B861" s="99"/>
      <c r="C861" s="99"/>
    </row>
    <row r="862" ht="9.75" customHeight="1">
      <c r="A862" s="96"/>
      <c r="B862" s="99"/>
      <c r="C862" s="99"/>
    </row>
    <row r="863" ht="9.75" customHeight="1">
      <c r="A863" s="96"/>
      <c r="B863" s="99"/>
      <c r="C863" s="99"/>
    </row>
    <row r="864" ht="9.75" customHeight="1">
      <c r="A864" s="96"/>
      <c r="B864" s="99"/>
      <c r="C864" s="99"/>
    </row>
    <row r="865" ht="9.75" customHeight="1">
      <c r="A865" s="96"/>
      <c r="B865" s="99"/>
      <c r="C865" s="99"/>
    </row>
    <row r="866" ht="9.75" customHeight="1">
      <c r="A866" s="96"/>
      <c r="B866" s="99"/>
      <c r="C866" s="99"/>
    </row>
    <row r="867" ht="9.75" customHeight="1">
      <c r="A867" s="96"/>
      <c r="B867" s="99"/>
      <c r="C867" s="99"/>
    </row>
    <row r="868" ht="9.75" customHeight="1">
      <c r="A868" s="96"/>
      <c r="B868" s="99"/>
      <c r="C868" s="99"/>
    </row>
    <row r="869" ht="9.75" customHeight="1">
      <c r="A869" s="96"/>
      <c r="B869" s="99"/>
      <c r="C869" s="99"/>
    </row>
    <row r="870" ht="9.75" customHeight="1">
      <c r="A870" s="96"/>
      <c r="B870" s="99"/>
      <c r="C870" s="99"/>
    </row>
    <row r="871" ht="9.75" customHeight="1">
      <c r="A871" s="96"/>
      <c r="B871" s="99"/>
      <c r="C871" s="99"/>
    </row>
    <row r="872" ht="9.75" customHeight="1">
      <c r="A872" s="96"/>
      <c r="B872" s="99"/>
      <c r="C872" s="99"/>
    </row>
    <row r="873" ht="9.75" customHeight="1">
      <c r="A873" s="96"/>
      <c r="B873" s="99"/>
      <c r="C873" s="99"/>
    </row>
    <row r="874" ht="9.75" customHeight="1">
      <c r="A874" s="96"/>
      <c r="B874" s="99"/>
      <c r="C874" s="99"/>
    </row>
    <row r="875" ht="9.75" customHeight="1">
      <c r="A875" s="96"/>
      <c r="B875" s="99"/>
      <c r="C875" s="99"/>
    </row>
    <row r="876" ht="9.75" customHeight="1">
      <c r="A876" s="96"/>
      <c r="B876" s="99"/>
      <c r="C876" s="99"/>
    </row>
    <row r="877" ht="9.75" customHeight="1">
      <c r="A877" s="96"/>
      <c r="B877" s="99"/>
      <c r="C877" s="99"/>
    </row>
    <row r="878" ht="9.75" customHeight="1">
      <c r="A878" s="96"/>
      <c r="B878" s="99"/>
      <c r="C878" s="99"/>
    </row>
    <row r="879" ht="9.75" customHeight="1">
      <c r="A879" s="96"/>
      <c r="B879" s="99"/>
      <c r="C879" s="99"/>
    </row>
    <row r="880" ht="9.75" customHeight="1">
      <c r="A880" s="96"/>
      <c r="B880" s="99"/>
      <c r="C880" s="99"/>
    </row>
    <row r="881" ht="9.75" customHeight="1">
      <c r="A881" s="96"/>
      <c r="B881" s="99"/>
      <c r="C881" s="99"/>
    </row>
    <row r="882" ht="9.75" customHeight="1">
      <c r="A882" s="96"/>
      <c r="B882" s="99"/>
      <c r="C882" s="99"/>
    </row>
    <row r="883" ht="9.75" customHeight="1">
      <c r="A883" s="96"/>
      <c r="B883" s="99"/>
      <c r="C883" s="99"/>
    </row>
    <row r="884" ht="9.75" customHeight="1">
      <c r="A884" s="96"/>
      <c r="B884" s="99"/>
      <c r="C884" s="99"/>
    </row>
    <row r="885" ht="9.75" customHeight="1">
      <c r="A885" s="96"/>
      <c r="B885" s="99"/>
      <c r="C885" s="99"/>
    </row>
    <row r="886" ht="9.75" customHeight="1">
      <c r="A886" s="96"/>
      <c r="B886" s="99"/>
      <c r="C886" s="99"/>
    </row>
    <row r="887" ht="9.75" customHeight="1">
      <c r="A887" s="96"/>
      <c r="B887" s="99"/>
      <c r="C887" s="99"/>
    </row>
    <row r="888" ht="9.75" customHeight="1">
      <c r="A888" s="96"/>
      <c r="B888" s="99"/>
      <c r="C888" s="99"/>
    </row>
    <row r="889" ht="9.75" customHeight="1">
      <c r="A889" s="96"/>
      <c r="B889" s="99"/>
      <c r="C889" s="99"/>
    </row>
    <row r="890" ht="9.75" customHeight="1">
      <c r="A890" s="96"/>
      <c r="B890" s="99"/>
      <c r="C890" s="99"/>
    </row>
    <row r="891" ht="9.75" customHeight="1">
      <c r="A891" s="96"/>
      <c r="B891" s="99"/>
      <c r="C891" s="99"/>
    </row>
    <row r="892" ht="9.75" customHeight="1">
      <c r="A892" s="96"/>
      <c r="B892" s="99"/>
      <c r="C892" s="99"/>
    </row>
    <row r="893" ht="9.75" customHeight="1">
      <c r="A893" s="96"/>
      <c r="B893" s="99"/>
      <c r="C893" s="99"/>
    </row>
    <row r="894" ht="9.75" customHeight="1">
      <c r="A894" s="96"/>
      <c r="B894" s="99"/>
      <c r="C894" s="99"/>
    </row>
    <row r="895" ht="9.75" customHeight="1">
      <c r="A895" s="96"/>
      <c r="B895" s="99"/>
      <c r="C895" s="99"/>
    </row>
    <row r="896" ht="9.75" customHeight="1">
      <c r="A896" s="96"/>
      <c r="B896" s="99"/>
      <c r="C896" s="99"/>
    </row>
    <row r="897" ht="9.75" customHeight="1">
      <c r="A897" s="96"/>
      <c r="B897" s="99"/>
      <c r="C897" s="99"/>
    </row>
    <row r="898" ht="9.75" customHeight="1">
      <c r="A898" s="96"/>
      <c r="B898" s="99"/>
      <c r="C898" s="99"/>
    </row>
    <row r="899" ht="9.75" customHeight="1">
      <c r="A899" s="96"/>
      <c r="B899" s="99"/>
      <c r="C899" s="99"/>
    </row>
    <row r="900" ht="9.75" customHeight="1">
      <c r="A900" s="96"/>
      <c r="B900" s="99"/>
      <c r="C900" s="99"/>
    </row>
    <row r="901" ht="9.75" customHeight="1">
      <c r="A901" s="96"/>
      <c r="B901" s="99"/>
      <c r="C901" s="99"/>
    </row>
    <row r="902" ht="9.75" customHeight="1">
      <c r="A902" s="96"/>
      <c r="B902" s="99"/>
      <c r="C902" s="99"/>
    </row>
    <row r="903" ht="9.75" customHeight="1">
      <c r="A903" s="96"/>
      <c r="B903" s="99"/>
      <c r="C903" s="99"/>
    </row>
    <row r="904" ht="9.75" customHeight="1">
      <c r="A904" s="96"/>
      <c r="B904" s="99"/>
      <c r="C904" s="99"/>
    </row>
    <row r="905" ht="9.75" customHeight="1">
      <c r="A905" s="96"/>
      <c r="B905" s="99"/>
      <c r="C905" s="99"/>
    </row>
    <row r="906" ht="9.75" customHeight="1">
      <c r="A906" s="96"/>
      <c r="B906" s="99"/>
      <c r="C906" s="99"/>
    </row>
    <row r="907" ht="9.75" customHeight="1">
      <c r="A907" s="96"/>
      <c r="B907" s="99"/>
      <c r="C907" s="99"/>
    </row>
    <row r="908" ht="9.75" customHeight="1">
      <c r="A908" s="96"/>
      <c r="B908" s="99"/>
      <c r="C908" s="99"/>
    </row>
    <row r="909" ht="9.75" customHeight="1">
      <c r="A909" s="96"/>
      <c r="B909" s="99"/>
      <c r="C909" s="99"/>
    </row>
    <row r="910" ht="9.75" customHeight="1">
      <c r="A910" s="96"/>
      <c r="B910" s="99"/>
      <c r="C910" s="99"/>
    </row>
    <row r="911" ht="9.75" customHeight="1">
      <c r="A911" s="96"/>
      <c r="B911" s="99"/>
      <c r="C911" s="99"/>
    </row>
    <row r="912" ht="9.75" customHeight="1">
      <c r="A912" s="96"/>
      <c r="B912" s="99"/>
      <c r="C912" s="99"/>
    </row>
    <row r="913" ht="9.75" customHeight="1">
      <c r="A913" s="96"/>
      <c r="B913" s="99"/>
      <c r="C913" s="99"/>
    </row>
    <row r="914" ht="9.75" customHeight="1">
      <c r="A914" s="96"/>
      <c r="B914" s="99"/>
      <c r="C914" s="99"/>
    </row>
    <row r="915" ht="9.75" customHeight="1">
      <c r="A915" s="96"/>
      <c r="B915" s="99"/>
      <c r="C915" s="99"/>
    </row>
    <row r="916" ht="9.75" customHeight="1">
      <c r="A916" s="96"/>
      <c r="B916" s="99"/>
      <c r="C916" s="99"/>
    </row>
    <row r="917" ht="9.75" customHeight="1">
      <c r="A917" s="96"/>
      <c r="B917" s="99"/>
      <c r="C917" s="99"/>
    </row>
    <row r="918" ht="9.75" customHeight="1">
      <c r="A918" s="96"/>
      <c r="B918" s="99"/>
      <c r="C918" s="99"/>
    </row>
    <row r="919" ht="9.75" customHeight="1">
      <c r="A919" s="96"/>
      <c r="B919" s="99"/>
      <c r="C919" s="99"/>
    </row>
    <row r="920" ht="9.75" customHeight="1">
      <c r="A920" s="96"/>
      <c r="B920" s="99"/>
      <c r="C920" s="99"/>
    </row>
    <row r="921" ht="9.75" customHeight="1">
      <c r="A921" s="96"/>
      <c r="B921" s="99"/>
      <c r="C921" s="99"/>
    </row>
    <row r="922" ht="9.75" customHeight="1">
      <c r="A922" s="96"/>
      <c r="B922" s="99"/>
      <c r="C922" s="99"/>
    </row>
    <row r="923" ht="9.75" customHeight="1">
      <c r="A923" s="96"/>
      <c r="B923" s="99"/>
      <c r="C923" s="99"/>
    </row>
    <row r="924" ht="9.75" customHeight="1">
      <c r="A924" s="96"/>
      <c r="B924" s="99"/>
      <c r="C924" s="99"/>
    </row>
    <row r="925" ht="9.75" customHeight="1">
      <c r="A925" s="96"/>
      <c r="B925" s="99"/>
      <c r="C925" s="99"/>
    </row>
    <row r="926" ht="9.75" customHeight="1">
      <c r="A926" s="96"/>
      <c r="B926" s="99"/>
      <c r="C926" s="99"/>
    </row>
    <row r="927" ht="9.75" customHeight="1">
      <c r="A927" s="96"/>
      <c r="B927" s="99"/>
      <c r="C927" s="99"/>
    </row>
    <row r="928" ht="9.75" customHeight="1">
      <c r="A928" s="96"/>
      <c r="B928" s="99"/>
      <c r="C928" s="99"/>
    </row>
    <row r="929" ht="9.75" customHeight="1">
      <c r="A929" s="96"/>
      <c r="B929" s="99"/>
      <c r="C929" s="99"/>
    </row>
    <row r="930" ht="9.75" customHeight="1">
      <c r="A930" s="96"/>
      <c r="B930" s="99"/>
      <c r="C930" s="99"/>
    </row>
    <row r="931" ht="9.75" customHeight="1">
      <c r="A931" s="96"/>
      <c r="B931" s="99"/>
      <c r="C931" s="99"/>
    </row>
    <row r="932" ht="9.75" customHeight="1">
      <c r="A932" s="96"/>
      <c r="B932" s="99"/>
      <c r="C932" s="99"/>
    </row>
    <row r="933" ht="9.75" customHeight="1">
      <c r="A933" s="96"/>
      <c r="B933" s="99"/>
      <c r="C933" s="99"/>
    </row>
    <row r="934" ht="9.75" customHeight="1">
      <c r="A934" s="96"/>
      <c r="B934" s="99"/>
      <c r="C934" s="99"/>
    </row>
    <row r="935" ht="9.75" customHeight="1">
      <c r="A935" s="96"/>
      <c r="B935" s="99"/>
      <c r="C935" s="99"/>
    </row>
    <row r="936" ht="9.75" customHeight="1">
      <c r="A936" s="96"/>
      <c r="B936" s="99"/>
      <c r="C936" s="99"/>
    </row>
    <row r="937" ht="9.75" customHeight="1">
      <c r="A937" s="96"/>
      <c r="B937" s="99"/>
      <c r="C937" s="99"/>
    </row>
    <row r="938" ht="9.75" customHeight="1">
      <c r="A938" s="96"/>
      <c r="B938" s="99"/>
      <c r="C938" s="99"/>
    </row>
    <row r="939" ht="9.75" customHeight="1">
      <c r="A939" s="96"/>
      <c r="B939" s="99"/>
      <c r="C939" s="99"/>
    </row>
    <row r="940" ht="9.75" customHeight="1">
      <c r="A940" s="96"/>
      <c r="B940" s="99"/>
      <c r="C940" s="99"/>
    </row>
    <row r="941" ht="9.75" customHeight="1">
      <c r="A941" s="96"/>
      <c r="B941" s="99"/>
      <c r="C941" s="99"/>
    </row>
    <row r="942" ht="9.75" customHeight="1">
      <c r="A942" s="96"/>
      <c r="B942" s="99"/>
      <c r="C942" s="99"/>
    </row>
    <row r="943" ht="9.75" customHeight="1">
      <c r="A943" s="96"/>
      <c r="B943" s="99"/>
      <c r="C943" s="99"/>
    </row>
    <row r="944" ht="9.75" customHeight="1">
      <c r="A944" s="96"/>
      <c r="B944" s="99"/>
      <c r="C944" s="99"/>
    </row>
    <row r="945" ht="9.75" customHeight="1">
      <c r="A945" s="96"/>
      <c r="B945" s="99"/>
      <c r="C945" s="99"/>
    </row>
    <row r="946" ht="9.75" customHeight="1">
      <c r="A946" s="96"/>
      <c r="B946" s="99"/>
      <c r="C946" s="99"/>
    </row>
    <row r="947" ht="9.75" customHeight="1">
      <c r="A947" s="96"/>
      <c r="B947" s="99"/>
      <c r="C947" s="99"/>
    </row>
    <row r="948" ht="9.75" customHeight="1">
      <c r="A948" s="96"/>
      <c r="B948" s="99"/>
      <c r="C948" s="99"/>
    </row>
    <row r="949" ht="9.75" customHeight="1">
      <c r="A949" s="96"/>
      <c r="B949" s="99"/>
      <c r="C949" s="99"/>
    </row>
    <row r="950" ht="9.75" customHeight="1">
      <c r="A950" s="96"/>
      <c r="B950" s="99"/>
      <c r="C950" s="99"/>
    </row>
    <row r="951" ht="9.75" customHeight="1">
      <c r="A951" s="96"/>
      <c r="B951" s="99"/>
      <c r="C951" s="99"/>
    </row>
    <row r="952" ht="9.75" customHeight="1">
      <c r="A952" s="96"/>
      <c r="B952" s="99"/>
      <c r="C952" s="99"/>
    </row>
    <row r="953" ht="9.75" customHeight="1">
      <c r="A953" s="96"/>
      <c r="B953" s="99"/>
      <c r="C953" s="99"/>
    </row>
    <row r="954" ht="9.75" customHeight="1">
      <c r="A954" s="96"/>
      <c r="B954" s="99"/>
      <c r="C954" s="99"/>
    </row>
    <row r="955" ht="9.75" customHeight="1">
      <c r="A955" s="96"/>
      <c r="B955" s="99"/>
      <c r="C955" s="99"/>
    </row>
    <row r="956" ht="9.75" customHeight="1">
      <c r="A956" s="96"/>
      <c r="B956" s="99"/>
      <c r="C956" s="99"/>
    </row>
    <row r="957" ht="9.75" customHeight="1">
      <c r="A957" s="96"/>
      <c r="B957" s="99"/>
      <c r="C957" s="99"/>
    </row>
    <row r="958" ht="9.75" customHeight="1">
      <c r="A958" s="96"/>
      <c r="B958" s="99"/>
      <c r="C958" s="99"/>
    </row>
    <row r="959" ht="9.75" customHeight="1">
      <c r="A959" s="96"/>
      <c r="B959" s="99"/>
      <c r="C959" s="99"/>
    </row>
    <row r="960" ht="9.75" customHeight="1">
      <c r="A960" s="96"/>
      <c r="B960" s="99"/>
      <c r="C960" s="99"/>
    </row>
    <row r="961" ht="9.75" customHeight="1">
      <c r="A961" s="96"/>
      <c r="B961" s="99"/>
      <c r="C961" s="99"/>
    </row>
    <row r="962" ht="9.75" customHeight="1">
      <c r="A962" s="96"/>
      <c r="B962" s="99"/>
      <c r="C962" s="99"/>
    </row>
    <row r="963" ht="9.75" customHeight="1">
      <c r="A963" s="96"/>
      <c r="B963" s="99"/>
      <c r="C963" s="99"/>
    </row>
    <row r="964" ht="9.75" customHeight="1">
      <c r="A964" s="96"/>
      <c r="B964" s="99"/>
      <c r="C964" s="99"/>
    </row>
    <row r="965" ht="9.75" customHeight="1">
      <c r="A965" s="96"/>
      <c r="B965" s="99"/>
      <c r="C965" s="99"/>
    </row>
    <row r="966" ht="9.75" customHeight="1">
      <c r="A966" s="96"/>
      <c r="B966" s="99"/>
      <c r="C966" s="99"/>
    </row>
    <row r="967" ht="9.75" customHeight="1">
      <c r="A967" s="96"/>
      <c r="B967" s="99"/>
      <c r="C967" s="99"/>
    </row>
    <row r="968" ht="9.75" customHeight="1">
      <c r="A968" s="96"/>
      <c r="B968" s="99"/>
      <c r="C968" s="99"/>
    </row>
    <row r="969" ht="9.75" customHeight="1">
      <c r="A969" s="96"/>
      <c r="B969" s="99"/>
      <c r="C969" s="99"/>
    </row>
    <row r="970" ht="9.75" customHeight="1">
      <c r="A970" s="96"/>
      <c r="B970" s="99"/>
      <c r="C970" s="99"/>
    </row>
    <row r="971" ht="9.75" customHeight="1">
      <c r="A971" s="96"/>
      <c r="B971" s="99"/>
      <c r="C971" s="99"/>
    </row>
    <row r="972" ht="9.75" customHeight="1">
      <c r="A972" s="96"/>
      <c r="B972" s="99"/>
      <c r="C972" s="99"/>
    </row>
    <row r="973" ht="9.75" customHeight="1">
      <c r="A973" s="96"/>
      <c r="B973" s="99"/>
      <c r="C973" s="99"/>
    </row>
    <row r="974" ht="9.75" customHeight="1">
      <c r="A974" s="96"/>
      <c r="B974" s="99"/>
      <c r="C974" s="99"/>
    </row>
    <row r="975" ht="9.75" customHeight="1">
      <c r="A975" s="96"/>
      <c r="B975" s="99"/>
      <c r="C975" s="99"/>
    </row>
    <row r="976" ht="9.75" customHeight="1">
      <c r="A976" s="96"/>
      <c r="B976" s="99"/>
      <c r="C976" s="99"/>
    </row>
    <row r="977" ht="9.75" customHeight="1">
      <c r="A977" s="96"/>
      <c r="B977" s="99"/>
      <c r="C977" s="99"/>
    </row>
    <row r="978" ht="9.75" customHeight="1">
      <c r="A978" s="96"/>
      <c r="B978" s="99"/>
      <c r="C978" s="99"/>
    </row>
    <row r="979" ht="9.75" customHeight="1">
      <c r="A979" s="96"/>
      <c r="B979" s="99"/>
      <c r="C979" s="99"/>
    </row>
    <row r="980" ht="9.75" customHeight="1">
      <c r="A980" s="96"/>
      <c r="B980" s="99"/>
      <c r="C980" s="99"/>
    </row>
    <row r="981" ht="9.75" customHeight="1">
      <c r="A981" s="96"/>
      <c r="B981" s="99"/>
      <c r="C981" s="99"/>
    </row>
    <row r="982" ht="9.75" customHeight="1">
      <c r="A982" s="96"/>
      <c r="B982" s="99"/>
      <c r="C982" s="99"/>
    </row>
    <row r="983" ht="9.75" customHeight="1">
      <c r="A983" s="96"/>
      <c r="B983" s="99"/>
      <c r="C983" s="99"/>
    </row>
    <row r="984" ht="9.75" customHeight="1">
      <c r="A984" s="96"/>
      <c r="B984" s="99"/>
      <c r="C984" s="99"/>
    </row>
    <row r="985" ht="9.75" customHeight="1">
      <c r="A985" s="96"/>
      <c r="B985" s="99"/>
      <c r="C985" s="99"/>
    </row>
    <row r="986" ht="9.75" customHeight="1">
      <c r="A986" s="96"/>
      <c r="B986" s="99"/>
      <c r="C986" s="99"/>
    </row>
    <row r="987" ht="9.75" customHeight="1">
      <c r="A987" s="96"/>
      <c r="B987" s="99"/>
      <c r="C987" s="99"/>
    </row>
    <row r="988" ht="9.75" customHeight="1">
      <c r="A988" s="96"/>
      <c r="B988" s="99"/>
      <c r="C988" s="99"/>
    </row>
    <row r="989" ht="9.75" customHeight="1">
      <c r="A989" s="96"/>
      <c r="B989" s="99"/>
      <c r="C989" s="99"/>
    </row>
    <row r="990" ht="9.75" customHeight="1">
      <c r="A990" s="96"/>
      <c r="B990" s="99"/>
      <c r="C990" s="99"/>
    </row>
    <row r="991" ht="9.75" customHeight="1">
      <c r="A991" s="96"/>
      <c r="B991" s="99"/>
      <c r="C991" s="99"/>
    </row>
    <row r="992" ht="9.75" customHeight="1">
      <c r="A992" s="96"/>
      <c r="B992" s="99"/>
      <c r="C992" s="99"/>
    </row>
    <row r="993" ht="9.75" customHeight="1">
      <c r="A993" s="96"/>
      <c r="B993" s="99"/>
      <c r="C993" s="99"/>
    </row>
    <row r="994" ht="9.75" customHeight="1">
      <c r="A994" s="96"/>
      <c r="B994" s="99"/>
      <c r="C994" s="99"/>
    </row>
    <row r="995" ht="9.75" customHeight="1">
      <c r="A995" s="96"/>
      <c r="B995" s="99"/>
      <c r="C995" s="99"/>
    </row>
    <row r="996" ht="9.75" customHeight="1">
      <c r="A996" s="96"/>
      <c r="B996" s="99"/>
      <c r="C996" s="99"/>
    </row>
    <row r="997" ht="9.75" customHeight="1">
      <c r="A997" s="96"/>
      <c r="B997" s="99"/>
      <c r="C997" s="99"/>
    </row>
    <row r="998" ht="9.75" customHeight="1">
      <c r="A998" s="96"/>
      <c r="B998" s="99"/>
      <c r="C998" s="99"/>
    </row>
    <row r="999" ht="9.75" customHeight="1">
      <c r="A999" s="96"/>
      <c r="B999" s="99"/>
      <c r="C999" s="99"/>
    </row>
    <row r="1000" ht="9.75" customHeight="1">
      <c r="A1000" s="96"/>
      <c r="B1000" s="99"/>
      <c r="C1000" s="99"/>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6.83" defaultRowHeight="15.0"/>
  <cols>
    <col customWidth="1" min="1" max="2" width="6.5"/>
    <col customWidth="1" min="3" max="3" width="120.33"/>
  </cols>
  <sheetData>
    <row r="1">
      <c r="A1" s="260" t="s">
        <v>1437</v>
      </c>
      <c r="B1" s="56"/>
      <c r="C1" s="261"/>
    </row>
    <row r="2" ht="6.0" customHeight="1">
      <c r="A2" s="262"/>
      <c r="B2" s="56"/>
      <c r="C2" s="261"/>
    </row>
    <row r="3">
      <c r="A3" s="263" t="s">
        <v>1438</v>
      </c>
      <c r="B3" s="56"/>
      <c r="C3" s="261"/>
    </row>
    <row r="4" ht="6.0" customHeight="1">
      <c r="A4" s="263"/>
      <c r="B4" s="56"/>
      <c r="C4" s="261"/>
    </row>
    <row r="5">
      <c r="A5" s="264" t="s">
        <v>1439</v>
      </c>
      <c r="B5" s="56"/>
      <c r="C5" s="261"/>
    </row>
    <row r="6" ht="6.0" customHeight="1">
      <c r="A6" s="263"/>
      <c r="B6" s="56"/>
      <c r="C6" s="261"/>
    </row>
    <row r="7">
      <c r="A7" s="264" t="s">
        <v>1440</v>
      </c>
      <c r="B7" s="56"/>
      <c r="C7" s="261"/>
    </row>
    <row r="8" ht="6.0" customHeight="1">
      <c r="A8" s="263"/>
      <c r="B8" s="56"/>
      <c r="C8" s="261"/>
    </row>
    <row r="9">
      <c r="A9" s="264" t="s">
        <v>1441</v>
      </c>
      <c r="B9" s="56"/>
      <c r="C9" s="261"/>
    </row>
    <row r="10" ht="6.0" customHeight="1">
      <c r="A10" s="263"/>
      <c r="B10" s="56"/>
      <c r="C10" s="261"/>
    </row>
    <row r="11">
      <c r="A11" s="264" t="s">
        <v>1442</v>
      </c>
      <c r="B11" s="56"/>
      <c r="C11" s="261"/>
    </row>
    <row r="12" ht="6.0" customHeight="1">
      <c r="A12" s="263"/>
      <c r="B12" s="56"/>
      <c r="C12" s="261"/>
    </row>
    <row r="13">
      <c r="A13" s="264" t="s">
        <v>1443</v>
      </c>
      <c r="B13" s="56"/>
      <c r="C13" s="261"/>
    </row>
    <row r="14" ht="6.0" customHeight="1">
      <c r="A14" s="263"/>
      <c r="B14" s="56"/>
      <c r="C14" s="261"/>
    </row>
    <row r="15">
      <c r="A15" s="264" t="s">
        <v>1444</v>
      </c>
      <c r="B15" s="56"/>
      <c r="C15" s="261"/>
    </row>
    <row r="16" ht="7.5" customHeight="1">
      <c r="A16" s="262"/>
      <c r="B16" s="56"/>
      <c r="C16" s="261"/>
    </row>
    <row r="17" ht="7.5" customHeight="1">
      <c r="A17" s="265"/>
      <c r="B17" s="56"/>
      <c r="C17" s="261"/>
    </row>
    <row r="18">
      <c r="A18" s="266" t="s">
        <v>1445</v>
      </c>
      <c r="B18" s="56"/>
      <c r="C18" s="261"/>
    </row>
    <row r="19" ht="6.0" customHeight="1">
      <c r="A19" s="262"/>
      <c r="B19" s="56"/>
      <c r="C19" s="261"/>
    </row>
    <row r="20">
      <c r="A20" s="264" t="s">
        <v>1446</v>
      </c>
      <c r="B20" s="56"/>
      <c r="C20" s="261"/>
    </row>
    <row r="21" ht="7.5" customHeight="1">
      <c r="A21" s="262"/>
      <c r="B21" s="56"/>
      <c r="C21" s="261"/>
    </row>
    <row r="22">
      <c r="A22" s="267" t="s">
        <v>1447</v>
      </c>
      <c r="B22" s="56"/>
      <c r="C22" s="261"/>
    </row>
    <row r="23" ht="7.5" customHeight="1">
      <c r="A23" s="262"/>
      <c r="B23" s="56"/>
      <c r="C23" s="261"/>
    </row>
    <row r="24">
      <c r="A24" s="268">
        <v>1.0</v>
      </c>
      <c r="B24" s="269" t="s">
        <v>1448</v>
      </c>
      <c r="C24" s="261"/>
    </row>
    <row r="25">
      <c r="A25" s="268">
        <v>2.0</v>
      </c>
      <c r="B25" s="269" t="s">
        <v>1449</v>
      </c>
      <c r="C25" s="261"/>
    </row>
    <row r="26">
      <c r="A26" s="268">
        <v>3.0</v>
      </c>
      <c r="B26" s="269" t="s">
        <v>1450</v>
      </c>
      <c r="C26" s="261"/>
    </row>
    <row r="27">
      <c r="A27" s="268">
        <v>4.0</v>
      </c>
      <c r="B27" s="269" t="s">
        <v>1451</v>
      </c>
      <c r="C27" s="261"/>
    </row>
    <row r="28">
      <c r="A28" s="268">
        <v>5.0</v>
      </c>
      <c r="B28" s="269" t="s">
        <v>1452</v>
      </c>
      <c r="C28" s="261"/>
    </row>
    <row r="29">
      <c r="A29" s="268">
        <v>6.0</v>
      </c>
      <c r="B29" s="269" t="s">
        <v>1453</v>
      </c>
      <c r="C29" s="261"/>
    </row>
    <row r="30">
      <c r="A30" s="268">
        <v>7.0</v>
      </c>
      <c r="B30" s="269" t="s">
        <v>1454</v>
      </c>
      <c r="C30" s="261"/>
    </row>
    <row r="31">
      <c r="A31" s="268">
        <v>8.0</v>
      </c>
      <c r="B31" s="269" t="s">
        <v>1455</v>
      </c>
      <c r="C31" s="261"/>
    </row>
    <row r="32">
      <c r="A32" s="268">
        <v>9.0</v>
      </c>
      <c r="B32" s="269" t="s">
        <v>1456</v>
      </c>
      <c r="C32" s="261"/>
    </row>
    <row r="33">
      <c r="A33" s="268">
        <v>10.0</v>
      </c>
      <c r="B33" s="269" t="s">
        <v>1457</v>
      </c>
      <c r="C33" s="261"/>
    </row>
    <row r="34">
      <c r="A34" s="270">
        <v>11.0</v>
      </c>
      <c r="B34" s="268" t="s">
        <v>1458</v>
      </c>
      <c r="C34" s="271" t="s">
        <v>1459</v>
      </c>
    </row>
    <row r="35">
      <c r="A35" s="270">
        <v>11.0</v>
      </c>
      <c r="B35" s="268" t="s">
        <v>1460</v>
      </c>
      <c r="C35" s="271" t="s">
        <v>1461</v>
      </c>
    </row>
    <row r="36">
      <c r="A36" s="270">
        <v>11.0</v>
      </c>
      <c r="B36" s="268" t="s">
        <v>1462</v>
      </c>
      <c r="C36" s="271" t="s">
        <v>1463</v>
      </c>
    </row>
    <row r="37" ht="7.5" customHeight="1">
      <c r="A37" s="262"/>
      <c r="B37" s="56"/>
      <c r="C37" s="261"/>
    </row>
    <row r="38">
      <c r="A38" s="272" t="s">
        <v>1464</v>
      </c>
      <c r="B38" s="56"/>
      <c r="C38" s="261"/>
    </row>
    <row r="39" ht="7.5" customHeight="1">
      <c r="A39" s="262"/>
      <c r="B39" s="56"/>
      <c r="C39" s="261"/>
    </row>
  </sheetData>
  <mergeCells count="36">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B29:C29"/>
    <mergeCell ref="B30:C30"/>
    <mergeCell ref="B31:C31"/>
    <mergeCell ref="B32:C32"/>
    <mergeCell ref="B33:C33"/>
    <mergeCell ref="A37:C37"/>
    <mergeCell ref="A38:C38"/>
    <mergeCell ref="A39:C39"/>
    <mergeCell ref="A22:C22"/>
    <mergeCell ref="A23:C23"/>
    <mergeCell ref="B24:C24"/>
    <mergeCell ref="B25:C25"/>
    <mergeCell ref="B26:C26"/>
    <mergeCell ref="B27:C27"/>
    <mergeCell ref="B28:C28"/>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6.83" defaultRowHeight="15.0"/>
  <cols>
    <col customWidth="1" min="1" max="1" width="6.0"/>
    <col customWidth="1" min="2" max="2" width="6.67"/>
    <col customWidth="1" min="3" max="3" width="4.83"/>
    <col customWidth="1" min="4" max="4" width="7.17"/>
    <col customWidth="1" min="5" max="6" width="8.17"/>
    <col customWidth="1" hidden="1" min="7" max="8" width="8.17"/>
    <col customWidth="1" hidden="1" min="9" max="9" width="22.17"/>
    <col customWidth="1" hidden="1" min="10" max="10" width="8.17"/>
  </cols>
  <sheetData>
    <row r="1">
      <c r="A1" s="273" t="s">
        <v>1193</v>
      </c>
      <c r="B1" s="273" t="s">
        <v>1195</v>
      </c>
      <c r="C1" s="273" t="s">
        <v>1196</v>
      </c>
      <c r="D1" s="273" t="s">
        <v>1465</v>
      </c>
      <c r="E1" s="273" t="s">
        <v>1466</v>
      </c>
      <c r="F1" s="273" t="s">
        <v>1467</v>
      </c>
      <c r="G1" s="274"/>
      <c r="H1" s="274"/>
      <c r="I1" s="275"/>
      <c r="J1" s="274"/>
    </row>
    <row r="2">
      <c r="A2" s="276" t="s">
        <v>1222</v>
      </c>
      <c r="B2" s="276" t="s">
        <v>934</v>
      </c>
      <c r="C2" s="276">
        <v>2.0</v>
      </c>
      <c r="D2" s="276">
        <v>0.0</v>
      </c>
      <c r="E2" s="276">
        <v>0.0</v>
      </c>
      <c r="F2" s="276">
        <v>0.0</v>
      </c>
      <c r="G2" s="117"/>
      <c r="H2" s="117" t="s">
        <v>934</v>
      </c>
      <c r="I2" s="118" t="s">
        <v>1228</v>
      </c>
      <c r="J2" s="117"/>
    </row>
    <row r="3">
      <c r="A3" s="276" t="s">
        <v>1222</v>
      </c>
      <c r="B3" s="276" t="s">
        <v>925</v>
      </c>
      <c r="C3" s="276">
        <v>2.0</v>
      </c>
      <c r="D3" s="276">
        <v>0.0</v>
      </c>
      <c r="E3" s="276">
        <v>0.0</v>
      </c>
      <c r="F3" s="276">
        <v>0.0</v>
      </c>
      <c r="G3" s="117"/>
      <c r="H3" s="117" t="s">
        <v>925</v>
      </c>
      <c r="I3" s="118" t="s">
        <v>1468</v>
      </c>
      <c r="J3" s="117"/>
    </row>
    <row r="4">
      <c r="A4" s="276" t="s">
        <v>1222</v>
      </c>
      <c r="B4" s="276" t="s">
        <v>923</v>
      </c>
      <c r="C4" s="276">
        <v>2.0</v>
      </c>
      <c r="D4" s="276">
        <v>0.0</v>
      </c>
      <c r="E4" s="276">
        <v>0.0</v>
      </c>
      <c r="F4" s="276">
        <v>0.0</v>
      </c>
      <c r="G4" s="117"/>
      <c r="H4" s="117" t="s">
        <v>923</v>
      </c>
      <c r="I4" s="118" t="s">
        <v>1469</v>
      </c>
      <c r="J4" s="117"/>
    </row>
    <row r="5">
      <c r="A5" s="276" t="s">
        <v>1222</v>
      </c>
      <c r="B5" s="276" t="s">
        <v>941</v>
      </c>
      <c r="C5" s="276">
        <v>2.0</v>
      </c>
      <c r="D5" s="276">
        <v>0.0</v>
      </c>
      <c r="E5" s="276">
        <v>0.0</v>
      </c>
      <c r="F5" s="276">
        <v>0.0</v>
      </c>
      <c r="G5" s="117"/>
      <c r="H5" s="117" t="s">
        <v>941</v>
      </c>
      <c r="I5" s="118" t="s">
        <v>1239</v>
      </c>
      <c r="J5" s="117"/>
    </row>
    <row r="6">
      <c r="A6" s="276" t="s">
        <v>1222</v>
      </c>
      <c r="B6" s="276" t="s">
        <v>1470</v>
      </c>
      <c r="C6" s="276">
        <v>1.0</v>
      </c>
      <c r="D6" s="276">
        <v>2.0</v>
      </c>
      <c r="E6" s="276">
        <v>1.0</v>
      </c>
      <c r="F6" s="276">
        <v>4.0</v>
      </c>
      <c r="G6" s="117"/>
      <c r="H6" s="117" t="s">
        <v>1471</v>
      </c>
      <c r="I6" s="118" t="s">
        <v>1472</v>
      </c>
      <c r="J6" s="117"/>
    </row>
    <row r="7">
      <c r="A7" s="276" t="s">
        <v>1222</v>
      </c>
      <c r="B7" s="276" t="s">
        <v>1473</v>
      </c>
      <c r="C7" s="276">
        <v>2.0</v>
      </c>
      <c r="D7" s="276">
        <v>2.0</v>
      </c>
      <c r="E7" s="276">
        <v>1.0</v>
      </c>
      <c r="F7" s="276">
        <v>5.0</v>
      </c>
      <c r="G7" s="117"/>
      <c r="H7" s="117" t="s">
        <v>1470</v>
      </c>
      <c r="I7" s="118" t="s">
        <v>28</v>
      </c>
      <c r="J7" s="117"/>
    </row>
    <row r="8">
      <c r="A8" s="276" t="s">
        <v>1222</v>
      </c>
      <c r="B8" s="276" t="s">
        <v>1474</v>
      </c>
      <c r="C8" s="276">
        <v>2.0</v>
      </c>
      <c r="D8" s="276">
        <v>2.0</v>
      </c>
      <c r="E8" s="276">
        <v>1.0</v>
      </c>
      <c r="F8" s="276">
        <v>6.0</v>
      </c>
      <c r="G8" s="117"/>
      <c r="H8" s="117" t="s">
        <v>1475</v>
      </c>
      <c r="I8" s="118" t="s">
        <v>1476</v>
      </c>
      <c r="J8" s="117"/>
    </row>
    <row r="9">
      <c r="A9" s="276" t="s">
        <v>1222</v>
      </c>
      <c r="B9" s="276" t="s">
        <v>1477</v>
      </c>
      <c r="C9" s="276">
        <v>2.0</v>
      </c>
      <c r="D9" s="276">
        <v>2.0</v>
      </c>
      <c r="E9" s="276">
        <v>1.0</v>
      </c>
      <c r="F9" s="276">
        <v>7.0</v>
      </c>
      <c r="G9" s="117"/>
      <c r="H9" s="117" t="s">
        <v>1473</v>
      </c>
      <c r="I9" s="118" t="s">
        <v>1233</v>
      </c>
      <c r="J9" s="117"/>
    </row>
    <row r="10">
      <c r="A10" s="276" t="s">
        <v>1222</v>
      </c>
      <c r="B10" s="276" t="s">
        <v>1338</v>
      </c>
      <c r="C10" s="276">
        <v>1.0</v>
      </c>
      <c r="D10" s="276">
        <v>2.0</v>
      </c>
      <c r="E10" s="276">
        <v>1.0</v>
      </c>
      <c r="F10" s="276">
        <v>8.0</v>
      </c>
      <c r="G10" s="117"/>
      <c r="H10" s="117" t="s">
        <v>1474</v>
      </c>
      <c r="I10" s="118" t="s">
        <v>1235</v>
      </c>
      <c r="J10" s="117"/>
    </row>
    <row r="11">
      <c r="A11" s="276" t="s">
        <v>1478</v>
      </c>
      <c r="B11" s="276" t="s">
        <v>934</v>
      </c>
      <c r="C11" s="276">
        <v>2.0</v>
      </c>
      <c r="D11" s="276">
        <v>0.0</v>
      </c>
      <c r="E11" s="276">
        <v>0.0</v>
      </c>
      <c r="F11" s="276">
        <v>0.2</v>
      </c>
      <c r="G11" s="117"/>
      <c r="H11" s="117" t="s">
        <v>1477</v>
      </c>
      <c r="I11" s="118" t="s">
        <v>1237</v>
      </c>
      <c r="J11" s="117"/>
    </row>
    <row r="12">
      <c r="A12" s="276" t="s">
        <v>1478</v>
      </c>
      <c r="B12" s="276" t="s">
        <v>925</v>
      </c>
      <c r="C12" s="276">
        <v>2.0</v>
      </c>
      <c r="D12" s="276">
        <v>0.0</v>
      </c>
      <c r="E12" s="276">
        <v>0.0</v>
      </c>
      <c r="F12" s="276">
        <v>0.4</v>
      </c>
      <c r="G12" s="117"/>
      <c r="H12" s="117" t="s">
        <v>1338</v>
      </c>
      <c r="I12" s="118" t="s">
        <v>1230</v>
      </c>
      <c r="J12" s="117"/>
    </row>
    <row r="13">
      <c r="A13" s="276" t="s">
        <v>1478</v>
      </c>
      <c r="B13" s="276" t="s">
        <v>923</v>
      </c>
      <c r="C13" s="276">
        <v>2.0</v>
      </c>
      <c r="D13" s="276">
        <v>0.0</v>
      </c>
      <c r="E13" s="276">
        <v>0.0</v>
      </c>
      <c r="F13" s="276">
        <v>0.8</v>
      </c>
      <c r="G13" s="117"/>
      <c r="I13" s="118"/>
      <c r="J13" s="117"/>
    </row>
    <row r="14">
      <c r="A14" s="276" t="s">
        <v>1478</v>
      </c>
      <c r="B14" s="276" t="s">
        <v>941</v>
      </c>
      <c r="C14" s="276">
        <v>2.0</v>
      </c>
      <c r="D14" s="276">
        <v>0.0</v>
      </c>
      <c r="E14" s="276">
        <v>0.0</v>
      </c>
      <c r="F14" s="276">
        <v>1.2</v>
      </c>
      <c r="G14" s="117"/>
      <c r="I14" s="118"/>
      <c r="J14" s="117"/>
    </row>
    <row r="15">
      <c r="A15" s="276" t="s">
        <v>1478</v>
      </c>
      <c r="B15" s="276" t="s">
        <v>1471</v>
      </c>
      <c r="C15" s="276">
        <v>2.0</v>
      </c>
      <c r="D15" s="276">
        <v>0.0</v>
      </c>
      <c r="E15" s="276">
        <v>0.0</v>
      </c>
      <c r="F15" s="276">
        <v>1.6</v>
      </c>
      <c r="G15" s="117"/>
      <c r="I15" s="118"/>
      <c r="J15" s="117"/>
    </row>
    <row r="16">
      <c r="A16" s="276" t="s">
        <v>1478</v>
      </c>
      <c r="B16" s="276" t="s">
        <v>1470</v>
      </c>
      <c r="C16" s="276">
        <v>1.0</v>
      </c>
      <c r="D16" s="276">
        <v>2.0</v>
      </c>
      <c r="E16" s="276">
        <v>1.0</v>
      </c>
      <c r="F16" s="276">
        <v>2.0</v>
      </c>
      <c r="G16" s="117"/>
      <c r="I16" s="118"/>
      <c r="J16" s="117"/>
    </row>
    <row r="17">
      <c r="A17" s="276" t="s">
        <v>1478</v>
      </c>
      <c r="B17" s="276" t="s">
        <v>1475</v>
      </c>
      <c r="C17" s="276">
        <v>2.0</v>
      </c>
      <c r="D17" s="276">
        <v>2.0</v>
      </c>
      <c r="E17" s="276">
        <v>1.0</v>
      </c>
      <c r="F17" s="276">
        <v>2.0</v>
      </c>
      <c r="G17" s="117"/>
      <c r="I17" s="118"/>
      <c r="J17" s="117"/>
    </row>
    <row r="18">
      <c r="A18" s="276" t="s">
        <v>1478</v>
      </c>
      <c r="B18" s="276" t="s">
        <v>1473</v>
      </c>
      <c r="C18" s="276">
        <v>2.0</v>
      </c>
      <c r="D18" s="276">
        <v>2.0</v>
      </c>
      <c r="E18" s="276">
        <v>1.0</v>
      </c>
      <c r="F18" s="276">
        <v>2.0</v>
      </c>
      <c r="G18" s="117"/>
      <c r="I18" s="118"/>
      <c r="J18" s="117"/>
    </row>
    <row r="19">
      <c r="A19" s="276" t="s">
        <v>1478</v>
      </c>
      <c r="B19" s="276" t="s">
        <v>1474</v>
      </c>
      <c r="C19" s="276">
        <v>2.0</v>
      </c>
      <c r="D19" s="276">
        <v>2.0</v>
      </c>
      <c r="E19" s="276">
        <v>1.0</v>
      </c>
      <c r="F19" s="276">
        <v>2.0</v>
      </c>
      <c r="G19" s="117"/>
      <c r="I19" s="118"/>
      <c r="J19" s="117"/>
    </row>
    <row r="20">
      <c r="A20" s="276" t="s">
        <v>1478</v>
      </c>
      <c r="B20" s="276" t="s">
        <v>1477</v>
      </c>
      <c r="C20" s="276">
        <v>2.0</v>
      </c>
      <c r="D20" s="276">
        <v>2.0</v>
      </c>
      <c r="E20" s="276">
        <v>1.0</v>
      </c>
      <c r="F20" s="276">
        <v>2.0</v>
      </c>
      <c r="G20" s="117"/>
      <c r="I20" s="118"/>
      <c r="J20" s="117"/>
    </row>
    <row r="21">
      <c r="A21" s="276" t="s">
        <v>1478</v>
      </c>
      <c r="B21" s="276" t="s">
        <v>1338</v>
      </c>
      <c r="C21" s="276">
        <v>1.0</v>
      </c>
      <c r="D21" s="276">
        <v>2.0</v>
      </c>
      <c r="E21" s="276">
        <v>1.0</v>
      </c>
      <c r="F21" s="276">
        <v>2.0</v>
      </c>
      <c r="G21" s="117"/>
      <c r="I21" s="118"/>
      <c r="J21" s="117"/>
    </row>
  </sheetData>
  <drawing r:id="rId2"/>
  <legacyDrawing r:id="rId3"/>
  <tableParts count="1">
    <tablePart r:id="rId5"/>
  </tableParts>
</worksheet>
</file>